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gregg\Sage Commercial Dropbox\Sage Commercial Team Folder\Sage Outdoor Advisory\1. Templates, Database, Training, Comps\1. Templates, Training, Industry\1. Templates\1. Glamping Templates\"/>
    </mc:Choice>
  </mc:AlternateContent>
  <xr:revisionPtr revIDLastSave="0" documentId="13_ncr:1_{92F5B750-F131-457F-BFCE-149CDC0EED3E}" xr6:coauthVersionLast="47" xr6:coauthVersionMax="47" xr10:uidLastSave="{00000000-0000-0000-0000-000000000000}"/>
  <bookViews>
    <workbookView xWindow="-23115" yWindow="45" windowWidth="23205" windowHeight="12975" tabRatio="880" firstSheet="16" activeTab="16" xr2:uid="{00000000-000D-0000-FFFF-FFFF00000000}"/>
  </bookViews>
  <sheets>
    <sheet name="LINKS &amp; LOGINS" sheetId="59" r:id="rId1"/>
    <sheet name="CHAT GPT, AI HELP" sheetId="79" r:id="rId2"/>
    <sheet name="GENERAL TRAINING &amp; REFERENCE" sheetId="61" r:id="rId3"/>
    <sheet name="INITIAL REPORT SECTIONS" sheetId="63" r:id="rId4"/>
    <sheet name="EXEC. SUMM. &amp; SWOT" sheetId="64" r:id="rId5"/>
    <sheet name="PROJ. OVERVIEW" sheetId="65" r:id="rId6"/>
    <sheet name="AREA &amp; DEMAND INDICATORS" sheetId="60" r:id="rId7"/>
    <sheet name="Market Profile" sheetId="80" r:id="rId8"/>
    <sheet name="60 Min 120 Min 180 Min" sheetId="81" r:id="rId9"/>
    <sheet name="City" sheetId="82" r:id="rId10"/>
    <sheet name="County" sheetId="83" r:id="rId11"/>
    <sheet name="MSA" sheetId="84" r:id="rId12"/>
    <sheet name="USA" sheetId="85" r:id="rId13"/>
    <sheet name="State Parks" sheetId="3" r:id="rId14"/>
    <sheet name="Nat. Parks" sheetId="4" r:id="rId15"/>
    <sheet name="Sheet1" sheetId="57" state="hidden" r:id="rId16"/>
    <sheet name="SUPPLY &amp; COMPS" sheetId="62" r:id="rId17"/>
    <sheet name="Unit Type #1 Data" sheetId="35" r:id="rId18"/>
    <sheet name="Unit Type #2 Data" sheetId="36" r:id="rId19"/>
    <sheet name="Unit Type #3 Data" sheetId="47" r:id="rId20"/>
    <sheet name="Unit Type #4 Data" sheetId="50" r:id="rId21"/>
    <sheet name="Best Comps" sheetId="43" r:id="rId22"/>
    <sheet name="Comps Summ." sheetId="42" r:id="rId23"/>
    <sheet name="ToT (Intake Form)" sheetId="1" r:id="rId24"/>
    <sheet name="RATES &amp; OCC. PROJ." sheetId="66" r:id="rId25"/>
    <sheet name="Rates Proj" sheetId="26" r:id="rId26"/>
    <sheet name="Occ. Proj" sheetId="44" r:id="rId27"/>
    <sheet name="REV. PRO., TAX, EXP, PRO FORMA" sheetId="67" r:id="rId28"/>
    <sheet name="RE Taxes" sheetId="45" r:id="rId29"/>
    <sheet name="Misc. Expenses" sheetId="29" r:id="rId30"/>
    <sheet name="Monthly PF" sheetId="41" r:id="rId31"/>
    <sheet name="10 yr PF" sheetId="28" r:id="rId32"/>
    <sheet name="Event Projection" sheetId="56" r:id="rId33"/>
    <sheet name="Segments of Demand RV Sites" sheetId="22" state="hidden" r:id="rId34"/>
    <sheet name="Segments of Demand Cabins" sheetId="23" state="hidden" r:id="rId35"/>
    <sheet name="Segments of Demand Airstream" sheetId="24" state="hidden" r:id="rId36"/>
    <sheet name="DEVELOPMENT COSTS" sheetId="69" r:id="rId37"/>
    <sheet name="Site Dev Cost" sheetId="5" r:id="rId38"/>
    <sheet name="Unit Costs" sheetId="7" state="hidden" r:id="rId39"/>
    <sheet name="Add. Bldg. Improv." sheetId="6" r:id="rId40"/>
    <sheet name="Total Proj. Cost" sheetId="8" r:id="rId41"/>
    <sheet name="FEASIBILITY CONCLUSION" sheetId="68" r:id="rId42"/>
    <sheet name="Financing" sheetId="30" r:id="rId43"/>
    <sheet name="IRR" sheetId="32" r:id="rId44"/>
    <sheet name="True Monthly" sheetId="70" state="hidden" r:id="rId45"/>
    <sheet name="True Monthly No Interest" sheetId="71" state="hidden" r:id="rId46"/>
  </sheets>
  <definedNames>
    <definedName name="_______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_aaa12" hidden="1">{#N/A,#N/A,FALSE,"I&amp;E";#N/A,#N/A,FALSE,"rent roll";#N/A,#N/A,FALSE,"96noleaseup";#N/A,#N/A,FALSE,"96noleaseup matrix";#N/A,#N/A,FALSE,"leaseup 96";#N/A,#N/A,FALSE,"leaseup 96 matrix";#N/A,#N/A,FALSE,"Leaseup and Exp."}</definedName>
    <definedName name="_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_j2" hidden="1">{#N/A,#N/A,FALSE,"I&amp;E";#N/A,#N/A,FALSE,"rent roll";#N/A,#N/A,FALSE,"96noleaseup";#N/A,#N/A,FALSE,"96noleaseup matrix";#N/A,#N/A,FALSE,"leaseup 96";#N/A,#N/A,FALSE,"leaseup 96 matrix";#N/A,#N/A,FALSE,"Leaseup and Exp."}</definedName>
    <definedName name="_______________________________________________a1" hidden="1">{#N/A,#N/A,FALSE,"I&amp;E";#N/A,#N/A,FALSE,"rent roll";#N/A,#N/A,FALSE,"96noleaseup";#N/A,#N/A,FALSE,"96noleaseup matrix";#N/A,#N/A,FALSE,"leaseup 96";#N/A,#N/A,FALSE,"leaseup 96 matrix";#N/A,#N/A,FALSE,"Leaseup and Exp."}</definedName>
    <definedName name="_______________________________________________aaa12" hidden="1">{#N/A,#N/A,FALSE,"I&amp;E";#N/A,#N/A,FALSE,"rent roll";#N/A,#N/A,FALSE,"96noleaseup";#N/A,#N/A,FALSE,"96noleaseup matrix";#N/A,#N/A,FALSE,"leaseup 96";#N/A,#N/A,FALSE,"leaseup 96 matrix";#N/A,#N/A,FALSE,"Leaseup and Exp."}</definedName>
    <definedName name="_______________________________________________J1" hidden="1">{#N/A,#N/A,FALSE,"I&amp;E";#N/A,#N/A,FALSE,"rent roll";#N/A,#N/A,FALSE,"96noleaseup";#N/A,#N/A,FALSE,"96noleaseup matrix";#N/A,#N/A,FALSE,"leaseup 96";#N/A,#N/A,FALSE,"leaseup 96 matrix";#N/A,#N/A,FALSE,"Leaseup and Exp."}</definedName>
    <definedName name="_______________________________________________j2" hidden="1">{#N/A,#N/A,FALSE,"I&amp;E";#N/A,#N/A,FALSE,"rent roll";#N/A,#N/A,FALSE,"96noleaseup";#N/A,#N/A,FALSE,"96noleaseup matrix";#N/A,#N/A,FALSE,"leaseup 96";#N/A,#N/A,FALSE,"leaseup 96 matrix";#N/A,#N/A,FALSE,"Leaseup and Exp."}</definedName>
    <definedName name="______________________________________________a1" hidden="1">{#N/A,#N/A,FALSE,"I&amp;E";#N/A,#N/A,FALSE,"rent roll";#N/A,#N/A,FALSE,"96noleaseup";#N/A,#N/A,FALSE,"96noleaseup matrix";#N/A,#N/A,FALSE,"leaseup 96";#N/A,#N/A,FALSE,"leaseup 96 matrix";#N/A,#N/A,FALSE,"Leaseup and Exp."}</definedName>
    <definedName name="______________________________________________aaa12" hidden="1">{#N/A,#N/A,FALSE,"I&amp;E";#N/A,#N/A,FALSE,"rent roll";#N/A,#N/A,FALSE,"96noleaseup";#N/A,#N/A,FALSE,"96noleaseup matrix";#N/A,#N/A,FALSE,"leaseup 96";#N/A,#N/A,FALSE,"leaseup 96 matrix";#N/A,#N/A,FALSE,"Leaseup and Exp."}</definedName>
    <definedName name="______________________________________________J1" hidden="1">{#N/A,#N/A,FALSE,"I&amp;E";#N/A,#N/A,FALSE,"rent roll";#N/A,#N/A,FALSE,"96noleaseup";#N/A,#N/A,FALSE,"96noleaseup matrix";#N/A,#N/A,FALSE,"leaseup 96";#N/A,#N/A,FALSE,"leaseup 96 matrix";#N/A,#N/A,FALSE,"Leaseup and Exp."}</definedName>
    <definedName name="______________________________________________j2" hidden="1">{#N/A,#N/A,FALSE,"I&amp;E";#N/A,#N/A,FALSE,"rent roll";#N/A,#N/A,FALSE,"96noleaseup";#N/A,#N/A,FALSE,"96noleaseup matrix";#N/A,#N/A,FALSE,"leaseup 96";#N/A,#N/A,FALSE,"leaseup 96 matrix";#N/A,#N/A,FALSE,"Leaseup and Exp."}</definedName>
    <definedName name="_____________________________________________a1" hidden="1">{#N/A,#N/A,FALSE,"I&amp;E";#N/A,#N/A,FALSE,"rent roll";#N/A,#N/A,FALSE,"96noleaseup";#N/A,#N/A,FALSE,"96noleaseup matrix";#N/A,#N/A,FALSE,"leaseup 96";#N/A,#N/A,FALSE,"leaseup 96 matrix";#N/A,#N/A,FALSE,"Leaseup and Exp."}</definedName>
    <definedName name="_____________________________________________aaa12" hidden="1">{#N/A,#N/A,FALSE,"I&amp;E";#N/A,#N/A,FALSE,"rent roll";#N/A,#N/A,FALSE,"96noleaseup";#N/A,#N/A,FALSE,"96noleaseup matrix";#N/A,#N/A,FALSE,"leaseup 96";#N/A,#N/A,FALSE,"leaseup 96 matrix";#N/A,#N/A,FALSE,"Leaseup and Exp."}</definedName>
    <definedName name="_____________________________________________J1" hidden="1">{#N/A,#N/A,FALSE,"I&amp;E";#N/A,#N/A,FALSE,"rent roll";#N/A,#N/A,FALSE,"96noleaseup";#N/A,#N/A,FALSE,"96noleaseup matrix";#N/A,#N/A,FALSE,"leaseup 96";#N/A,#N/A,FALSE,"leaseup 96 matrix";#N/A,#N/A,FALSE,"Leaseup and Exp."}</definedName>
    <definedName name="_____________________________________________j2" hidden="1">{#N/A,#N/A,FALSE,"I&amp;E";#N/A,#N/A,FALSE,"rent roll";#N/A,#N/A,FALSE,"96noleaseup";#N/A,#N/A,FALSE,"96noleaseup matrix";#N/A,#N/A,FALSE,"leaseup 96";#N/A,#N/A,FALSE,"leaseup 96 matrix";#N/A,#N/A,FALSE,"Leaseup and Exp."}</definedName>
    <definedName name="____________________________________________a1" hidden="1">{#N/A,#N/A,FALSE,"I&amp;E";#N/A,#N/A,FALSE,"rent roll";#N/A,#N/A,FALSE,"96noleaseup";#N/A,#N/A,FALSE,"96noleaseup matrix";#N/A,#N/A,FALSE,"leaseup 96";#N/A,#N/A,FALSE,"leaseup 96 matrix";#N/A,#N/A,FALSE,"Leaseup and Exp."}</definedName>
    <definedName name="____________________________________________aaa12" hidden="1">{#N/A,#N/A,FALSE,"I&amp;E";#N/A,#N/A,FALSE,"rent roll";#N/A,#N/A,FALSE,"96noleaseup";#N/A,#N/A,FALSE,"96noleaseup matrix";#N/A,#N/A,FALSE,"leaseup 96";#N/A,#N/A,FALSE,"leaseup 96 matrix";#N/A,#N/A,FALSE,"Leaseup and Exp."}</definedName>
    <definedName name="____________________________________________J1" hidden="1">{#N/A,#N/A,FALSE,"I&amp;E";#N/A,#N/A,FALSE,"rent roll";#N/A,#N/A,FALSE,"96noleaseup";#N/A,#N/A,FALSE,"96noleaseup matrix";#N/A,#N/A,FALSE,"leaseup 96";#N/A,#N/A,FALSE,"leaseup 96 matrix";#N/A,#N/A,FALSE,"Leaseup and Exp."}</definedName>
    <definedName name="____________________________________________j2" hidden="1">{#N/A,#N/A,FALSE,"I&amp;E";#N/A,#N/A,FALSE,"rent roll";#N/A,#N/A,FALSE,"96noleaseup";#N/A,#N/A,FALSE,"96noleaseup matrix";#N/A,#N/A,FALSE,"leaseup 96";#N/A,#N/A,FALSE,"leaseup 96 matrix";#N/A,#N/A,FALSE,"Leaseup and Exp."}</definedName>
    <definedName name="___________________________________________a1" hidden="1">{#N/A,#N/A,FALSE,"I&amp;E";#N/A,#N/A,FALSE,"rent roll";#N/A,#N/A,FALSE,"96noleaseup";#N/A,#N/A,FALSE,"96noleaseup matrix";#N/A,#N/A,FALSE,"leaseup 96";#N/A,#N/A,FALSE,"leaseup 96 matrix";#N/A,#N/A,FALSE,"Leaseup and Exp."}</definedName>
    <definedName name="___________________________________________aaa12" hidden="1">{#N/A,#N/A,FALSE,"I&amp;E";#N/A,#N/A,FALSE,"rent roll";#N/A,#N/A,FALSE,"96noleaseup";#N/A,#N/A,FALSE,"96noleaseup matrix";#N/A,#N/A,FALSE,"leaseup 96";#N/A,#N/A,FALSE,"leaseup 96 matrix";#N/A,#N/A,FALSE,"Leaseup and Exp."}</definedName>
    <definedName name="___________________________________________J1" hidden="1">{#N/A,#N/A,FALSE,"I&amp;E";#N/A,#N/A,FALSE,"rent roll";#N/A,#N/A,FALSE,"96noleaseup";#N/A,#N/A,FALSE,"96noleaseup matrix";#N/A,#N/A,FALSE,"leaseup 96";#N/A,#N/A,FALSE,"leaseup 96 matrix";#N/A,#N/A,FALSE,"Leaseup and Exp."}</definedName>
    <definedName name="___________________________________________j2" hidden="1">{#N/A,#N/A,FALSE,"I&amp;E";#N/A,#N/A,FALSE,"rent roll";#N/A,#N/A,FALSE,"96noleaseup";#N/A,#N/A,FALSE,"96noleaseup matrix";#N/A,#N/A,FALSE,"leaseup 96";#N/A,#N/A,FALSE,"leaseup 96 matrix";#N/A,#N/A,FALSE,"Leaseup and Exp."}</definedName>
    <definedName name="__________________________________________a1" hidden="1">{#N/A,#N/A,FALSE,"I&amp;E";#N/A,#N/A,FALSE,"rent roll";#N/A,#N/A,FALSE,"96noleaseup";#N/A,#N/A,FALSE,"96noleaseup matrix";#N/A,#N/A,FALSE,"leaseup 96";#N/A,#N/A,FALSE,"leaseup 96 matrix";#N/A,#N/A,FALSE,"Leaseup and Exp."}</definedName>
    <definedName name="__________________________________________aaa12" hidden="1">{#N/A,#N/A,FALSE,"I&amp;E";#N/A,#N/A,FALSE,"rent roll";#N/A,#N/A,FALSE,"96noleaseup";#N/A,#N/A,FALSE,"96noleaseup matrix";#N/A,#N/A,FALSE,"leaseup 96";#N/A,#N/A,FALSE,"leaseup 96 matrix";#N/A,#N/A,FALSE,"Leaseup and Exp."}</definedName>
    <definedName name="__________________________________________J1" hidden="1">{#N/A,#N/A,FALSE,"I&amp;E";#N/A,#N/A,FALSE,"rent roll";#N/A,#N/A,FALSE,"96noleaseup";#N/A,#N/A,FALSE,"96noleaseup matrix";#N/A,#N/A,FALSE,"leaseup 96";#N/A,#N/A,FALSE,"leaseup 96 matrix";#N/A,#N/A,FALSE,"Leaseup and Exp."}</definedName>
    <definedName name="__________________________________________j2" hidden="1">{#N/A,#N/A,FALSE,"I&amp;E";#N/A,#N/A,FALSE,"rent roll";#N/A,#N/A,FALSE,"96noleaseup";#N/A,#N/A,FALSE,"96noleaseup matrix";#N/A,#N/A,FALSE,"leaseup 96";#N/A,#N/A,FALSE,"leaseup 96 matrix";#N/A,#N/A,FALSE,"Leaseup and Exp."}</definedName>
    <definedName name="_________________________________________a1" hidden="1">{#N/A,#N/A,FALSE,"I&amp;E";#N/A,#N/A,FALSE,"rent roll";#N/A,#N/A,FALSE,"96noleaseup";#N/A,#N/A,FALSE,"96noleaseup matrix";#N/A,#N/A,FALSE,"leaseup 96";#N/A,#N/A,FALSE,"leaseup 96 matrix";#N/A,#N/A,FALSE,"Leaseup and Exp."}</definedName>
    <definedName name="_________________________________________aaa12" hidden="1">{#N/A,#N/A,FALSE,"I&amp;E";#N/A,#N/A,FALSE,"rent roll";#N/A,#N/A,FALSE,"96noleaseup";#N/A,#N/A,FALSE,"96noleaseup matrix";#N/A,#N/A,FALSE,"leaseup 96";#N/A,#N/A,FALSE,"leaseup 96 matrix";#N/A,#N/A,FALSE,"Leaseup and Exp."}</definedName>
    <definedName name="_________________________________________J1" hidden="1">{#N/A,#N/A,FALSE,"I&amp;E";#N/A,#N/A,FALSE,"rent roll";#N/A,#N/A,FALSE,"96noleaseup";#N/A,#N/A,FALSE,"96noleaseup matrix";#N/A,#N/A,FALSE,"leaseup 96";#N/A,#N/A,FALSE,"leaseup 96 matrix";#N/A,#N/A,FALSE,"Leaseup and Exp."}</definedName>
    <definedName name="_________________________________________j2" hidden="1">{#N/A,#N/A,FALSE,"I&amp;E";#N/A,#N/A,FALSE,"rent roll";#N/A,#N/A,FALSE,"96noleaseup";#N/A,#N/A,FALSE,"96noleaseup matrix";#N/A,#N/A,FALSE,"leaseup 96";#N/A,#N/A,FALSE,"leaseup 96 matrix";#N/A,#N/A,FALSE,"Leaseup and Exp."}</definedName>
    <definedName name="________________________________________a1" hidden="1">{#N/A,#N/A,FALSE,"I&amp;E";#N/A,#N/A,FALSE,"rent roll";#N/A,#N/A,FALSE,"96noleaseup";#N/A,#N/A,FALSE,"96noleaseup matrix";#N/A,#N/A,FALSE,"leaseup 96";#N/A,#N/A,FALSE,"leaseup 96 matrix";#N/A,#N/A,FALSE,"Leaseup and Exp."}</definedName>
    <definedName name="________________________________________aaa12" hidden="1">{#N/A,#N/A,FALSE,"I&amp;E";#N/A,#N/A,FALSE,"rent roll";#N/A,#N/A,FALSE,"96noleaseup";#N/A,#N/A,FALSE,"96noleaseup matrix";#N/A,#N/A,FALSE,"leaseup 96";#N/A,#N/A,FALSE,"leaseup 96 matrix";#N/A,#N/A,FALSE,"Leaseup and Exp."}</definedName>
    <definedName name="________________________________________J1" hidden="1">{#N/A,#N/A,FALSE,"I&amp;E";#N/A,#N/A,FALSE,"rent roll";#N/A,#N/A,FALSE,"96noleaseup";#N/A,#N/A,FALSE,"96noleaseup matrix";#N/A,#N/A,FALSE,"leaseup 96";#N/A,#N/A,FALSE,"leaseup 96 matrix";#N/A,#N/A,FALSE,"Leaseup and Exp."}</definedName>
    <definedName name="________________________________________j2" hidden="1">{#N/A,#N/A,FALSE,"I&amp;E";#N/A,#N/A,FALSE,"rent roll";#N/A,#N/A,FALSE,"96noleaseup";#N/A,#N/A,FALSE,"96noleaseup matrix";#N/A,#N/A,FALSE,"leaseup 96";#N/A,#N/A,FALSE,"leaseup 96 matrix";#N/A,#N/A,FALSE,"Leaseup and Exp."}</definedName>
    <definedName name="_______________________________________a1" hidden="1">{#N/A,#N/A,FALSE,"I&amp;E";#N/A,#N/A,FALSE,"rent roll";#N/A,#N/A,FALSE,"96noleaseup";#N/A,#N/A,FALSE,"96noleaseup matrix";#N/A,#N/A,FALSE,"leaseup 96";#N/A,#N/A,FALSE,"leaseup 96 matrix";#N/A,#N/A,FALSE,"Leaseup and Exp."}</definedName>
    <definedName name="_______________________________________aaa12" hidden="1">{#N/A,#N/A,FALSE,"I&amp;E";#N/A,#N/A,FALSE,"rent roll";#N/A,#N/A,FALSE,"96noleaseup";#N/A,#N/A,FALSE,"96noleaseup matrix";#N/A,#N/A,FALSE,"leaseup 96";#N/A,#N/A,FALSE,"leaseup 96 matrix";#N/A,#N/A,FALSE,"Leaseup and Exp."}</definedName>
    <definedName name="_______________________________________J1" hidden="1">{#N/A,#N/A,FALSE,"I&amp;E";#N/A,#N/A,FALSE,"rent roll";#N/A,#N/A,FALSE,"96noleaseup";#N/A,#N/A,FALSE,"96noleaseup matrix";#N/A,#N/A,FALSE,"leaseup 96";#N/A,#N/A,FALSE,"leaseup 96 matrix";#N/A,#N/A,FALSE,"Leaseup and Exp."}</definedName>
    <definedName name="_______________________________________j2" hidden="1">{#N/A,#N/A,FALSE,"I&amp;E";#N/A,#N/A,FALSE,"rent roll";#N/A,#N/A,FALSE,"96noleaseup";#N/A,#N/A,FALSE,"96noleaseup matrix";#N/A,#N/A,FALSE,"leaseup 96";#N/A,#N/A,FALSE,"leaseup 96 matrix";#N/A,#N/A,FALSE,"Leaseup and Exp."}</definedName>
    <definedName name="______________________________________a1" hidden="1">{#N/A,#N/A,FALSE,"I&amp;E";#N/A,#N/A,FALSE,"rent roll";#N/A,#N/A,FALSE,"96noleaseup";#N/A,#N/A,FALSE,"96noleaseup matrix";#N/A,#N/A,FALSE,"leaseup 96";#N/A,#N/A,FALSE,"leaseup 96 matrix";#N/A,#N/A,FALSE,"Leaseup and Exp."}</definedName>
    <definedName name="______________________________________aaa12" hidden="1">{#N/A,#N/A,FALSE,"I&amp;E";#N/A,#N/A,FALSE,"rent roll";#N/A,#N/A,FALSE,"96noleaseup";#N/A,#N/A,FALSE,"96noleaseup matrix";#N/A,#N/A,FALSE,"leaseup 96";#N/A,#N/A,FALSE,"leaseup 96 matrix";#N/A,#N/A,FALSE,"Leaseup and Exp."}</definedName>
    <definedName name="______________________________________J1" hidden="1">{#N/A,#N/A,FALSE,"I&amp;E";#N/A,#N/A,FALSE,"rent roll";#N/A,#N/A,FALSE,"96noleaseup";#N/A,#N/A,FALSE,"96noleaseup matrix";#N/A,#N/A,FALSE,"leaseup 96";#N/A,#N/A,FALSE,"leaseup 96 matrix";#N/A,#N/A,FALSE,"Leaseup and Exp."}</definedName>
    <definedName name="______________________________________j2" hidden="1">{#N/A,#N/A,FALSE,"I&amp;E";#N/A,#N/A,FALSE,"rent roll";#N/A,#N/A,FALSE,"96noleaseup";#N/A,#N/A,FALSE,"96noleaseup matrix";#N/A,#N/A,FALSE,"leaseup 96";#N/A,#N/A,FALSE,"leaseup 96 matrix";#N/A,#N/A,FALSE,"Leaseup and Exp."}</definedName>
    <definedName name="_____________________________________a1" hidden="1">{#N/A,#N/A,FALSE,"I&amp;E";#N/A,#N/A,FALSE,"rent roll";#N/A,#N/A,FALSE,"96noleaseup";#N/A,#N/A,FALSE,"96noleaseup matrix";#N/A,#N/A,FALSE,"leaseup 96";#N/A,#N/A,FALSE,"leaseup 96 matrix";#N/A,#N/A,FALSE,"Leaseup and Exp."}</definedName>
    <definedName name="_____________________________________aaa12" hidden="1">{#N/A,#N/A,FALSE,"I&amp;E";#N/A,#N/A,FALSE,"rent roll";#N/A,#N/A,FALSE,"96noleaseup";#N/A,#N/A,FALSE,"96noleaseup matrix";#N/A,#N/A,FALSE,"leaseup 96";#N/A,#N/A,FALSE,"leaseup 96 matrix";#N/A,#N/A,FALSE,"Leaseup and Exp."}</definedName>
    <definedName name="_____________________________________J1" hidden="1">{#N/A,#N/A,FALSE,"I&amp;E";#N/A,#N/A,FALSE,"rent roll";#N/A,#N/A,FALSE,"96noleaseup";#N/A,#N/A,FALSE,"96noleaseup matrix";#N/A,#N/A,FALSE,"leaseup 96";#N/A,#N/A,FALSE,"leaseup 96 matrix";#N/A,#N/A,FALSE,"Leaseup and Exp."}</definedName>
    <definedName name="_____________________________________j2" hidden="1">{#N/A,#N/A,FALSE,"I&amp;E";#N/A,#N/A,FALSE,"rent roll";#N/A,#N/A,FALSE,"96noleaseup";#N/A,#N/A,FALSE,"96noleaseup matrix";#N/A,#N/A,FALSE,"leaseup 96";#N/A,#N/A,FALSE,"leaseup 96 matrix";#N/A,#N/A,FALSE,"Leaseup and Exp."}</definedName>
    <definedName name="____________________________________a1" hidden="1">{#N/A,#N/A,FALSE,"I&amp;E";#N/A,#N/A,FALSE,"rent roll";#N/A,#N/A,FALSE,"96noleaseup";#N/A,#N/A,FALSE,"96noleaseup matrix";#N/A,#N/A,FALSE,"leaseup 96";#N/A,#N/A,FALSE,"leaseup 96 matrix";#N/A,#N/A,FALSE,"Leaseup and Exp."}</definedName>
    <definedName name="____________________________________aaa12" hidden="1">{#N/A,#N/A,FALSE,"I&amp;E";#N/A,#N/A,FALSE,"rent roll";#N/A,#N/A,FALSE,"96noleaseup";#N/A,#N/A,FALSE,"96noleaseup matrix";#N/A,#N/A,FALSE,"leaseup 96";#N/A,#N/A,FALSE,"leaseup 96 matrix";#N/A,#N/A,FALSE,"Leaseup and Exp."}</definedName>
    <definedName name="____________________________________J1" hidden="1">{#N/A,#N/A,FALSE,"I&amp;E";#N/A,#N/A,FALSE,"rent roll";#N/A,#N/A,FALSE,"96noleaseup";#N/A,#N/A,FALSE,"96noleaseup matrix";#N/A,#N/A,FALSE,"leaseup 96";#N/A,#N/A,FALSE,"leaseup 96 matrix";#N/A,#N/A,FALSE,"Leaseup and Exp."}</definedName>
    <definedName name="____________________________________j2" hidden="1">{#N/A,#N/A,FALSE,"I&amp;E";#N/A,#N/A,FALSE,"rent roll";#N/A,#N/A,FALSE,"96noleaseup";#N/A,#N/A,FALSE,"96noleaseup matrix";#N/A,#N/A,FALSE,"leaseup 96";#N/A,#N/A,FALSE,"leaseup 96 matrix";#N/A,#N/A,FALSE,"Leaseup and Exp."}</definedName>
    <definedName name="___________________________________a1" hidden="1">{#N/A,#N/A,FALSE,"I&amp;E";#N/A,#N/A,FALSE,"rent roll";#N/A,#N/A,FALSE,"96noleaseup";#N/A,#N/A,FALSE,"96noleaseup matrix";#N/A,#N/A,FALSE,"leaseup 96";#N/A,#N/A,FALSE,"leaseup 96 matrix";#N/A,#N/A,FALSE,"Leaseup and Exp."}</definedName>
    <definedName name="___________________________________aaa12" hidden="1">{#N/A,#N/A,FALSE,"I&amp;E";#N/A,#N/A,FALSE,"rent roll";#N/A,#N/A,FALSE,"96noleaseup";#N/A,#N/A,FALSE,"96noleaseup matrix";#N/A,#N/A,FALSE,"leaseup 96";#N/A,#N/A,FALSE,"leaseup 96 matrix";#N/A,#N/A,FALSE,"Leaseup and Exp."}</definedName>
    <definedName name="___________________________________J1" hidden="1">{#N/A,#N/A,FALSE,"I&amp;E";#N/A,#N/A,FALSE,"rent roll";#N/A,#N/A,FALSE,"96noleaseup";#N/A,#N/A,FALSE,"96noleaseup matrix";#N/A,#N/A,FALSE,"leaseup 96";#N/A,#N/A,FALSE,"leaseup 96 matrix";#N/A,#N/A,FALSE,"Leaseup and Exp."}</definedName>
    <definedName name="___________________________________j2" hidden="1">{#N/A,#N/A,FALSE,"I&amp;E";#N/A,#N/A,FALSE,"rent roll";#N/A,#N/A,FALSE,"96noleaseup";#N/A,#N/A,FALSE,"96noleaseup matrix";#N/A,#N/A,FALSE,"leaseup 96";#N/A,#N/A,FALSE,"leaseup 96 matrix";#N/A,#N/A,FALSE,"Leaseup and Exp."}</definedName>
    <definedName name="__________________________________a1" hidden="1">{#N/A,#N/A,FALSE,"I&amp;E";#N/A,#N/A,FALSE,"rent roll";#N/A,#N/A,FALSE,"96noleaseup";#N/A,#N/A,FALSE,"96noleaseup matrix";#N/A,#N/A,FALSE,"leaseup 96";#N/A,#N/A,FALSE,"leaseup 96 matrix";#N/A,#N/A,FALSE,"Leaseup and Exp."}</definedName>
    <definedName name="__________________________________aaa12" hidden="1">{#N/A,#N/A,FALSE,"I&amp;E";#N/A,#N/A,FALSE,"rent roll";#N/A,#N/A,FALSE,"96noleaseup";#N/A,#N/A,FALSE,"96noleaseup matrix";#N/A,#N/A,FALSE,"leaseup 96";#N/A,#N/A,FALSE,"leaseup 96 matrix";#N/A,#N/A,FALSE,"Leaseup and Exp."}</definedName>
    <definedName name="__________________________________J1" hidden="1">{#N/A,#N/A,FALSE,"I&amp;E";#N/A,#N/A,FALSE,"rent roll";#N/A,#N/A,FALSE,"96noleaseup";#N/A,#N/A,FALSE,"96noleaseup matrix";#N/A,#N/A,FALSE,"leaseup 96";#N/A,#N/A,FALSE,"leaseup 96 matrix";#N/A,#N/A,FALSE,"Leaseup and Exp."}</definedName>
    <definedName name="__________________________________j2" hidden="1">{#N/A,#N/A,FALSE,"I&amp;E";#N/A,#N/A,FALSE,"rent roll";#N/A,#N/A,FALSE,"96noleaseup";#N/A,#N/A,FALSE,"96noleaseup matrix";#N/A,#N/A,FALSE,"leaseup 96";#N/A,#N/A,FALSE,"leaseup 96 matrix";#N/A,#N/A,FALSE,"Leaseup and Exp."}</definedName>
    <definedName name="_________________________________a1" hidden="1">{#N/A,#N/A,FALSE,"I&amp;E";#N/A,#N/A,FALSE,"rent roll";#N/A,#N/A,FALSE,"96noleaseup";#N/A,#N/A,FALSE,"96noleaseup matrix";#N/A,#N/A,FALSE,"leaseup 96";#N/A,#N/A,FALSE,"leaseup 96 matrix";#N/A,#N/A,FALSE,"Leaseup and Exp."}</definedName>
    <definedName name="_________________________________aaa12" hidden="1">{#N/A,#N/A,FALSE,"I&amp;E";#N/A,#N/A,FALSE,"rent roll";#N/A,#N/A,FALSE,"96noleaseup";#N/A,#N/A,FALSE,"96noleaseup matrix";#N/A,#N/A,FALSE,"leaseup 96";#N/A,#N/A,FALSE,"leaseup 96 matrix";#N/A,#N/A,FALSE,"Leaseup and Exp."}</definedName>
    <definedName name="_________________________________J1" hidden="1">{#N/A,#N/A,FALSE,"I&amp;E";#N/A,#N/A,FALSE,"rent roll";#N/A,#N/A,FALSE,"96noleaseup";#N/A,#N/A,FALSE,"96noleaseup matrix";#N/A,#N/A,FALSE,"leaseup 96";#N/A,#N/A,FALSE,"leaseup 96 matrix";#N/A,#N/A,FALSE,"Leaseup and Exp."}</definedName>
    <definedName name="_________________________________j2" hidden="1">{#N/A,#N/A,FALSE,"I&amp;E";#N/A,#N/A,FALSE,"rent roll";#N/A,#N/A,FALSE,"96noleaseup";#N/A,#N/A,FALSE,"96noleaseup matrix";#N/A,#N/A,FALSE,"leaseup 96";#N/A,#N/A,FALSE,"leaseup 96 matrix";#N/A,#N/A,FALSE,"Leaseup and Exp."}</definedName>
    <definedName name="________________________________a1" hidden="1">{#N/A,#N/A,FALSE,"I&amp;E";#N/A,#N/A,FALSE,"rent roll";#N/A,#N/A,FALSE,"96noleaseup";#N/A,#N/A,FALSE,"96noleaseup matrix";#N/A,#N/A,FALSE,"leaseup 96";#N/A,#N/A,FALSE,"leaseup 96 matrix";#N/A,#N/A,FALSE,"Leaseup and Exp."}</definedName>
    <definedName name="________________________________aaa12" hidden="1">{#N/A,#N/A,FALSE,"I&amp;E";#N/A,#N/A,FALSE,"rent roll";#N/A,#N/A,FALSE,"96noleaseup";#N/A,#N/A,FALSE,"96noleaseup matrix";#N/A,#N/A,FALSE,"leaseup 96";#N/A,#N/A,FALSE,"leaseup 96 matrix";#N/A,#N/A,FALSE,"Leaseup and Exp."}</definedName>
    <definedName name="________________________________J1" hidden="1">{#N/A,#N/A,FALSE,"I&amp;E";#N/A,#N/A,FALSE,"rent roll";#N/A,#N/A,FALSE,"96noleaseup";#N/A,#N/A,FALSE,"96noleaseup matrix";#N/A,#N/A,FALSE,"leaseup 96";#N/A,#N/A,FALSE,"leaseup 96 matrix";#N/A,#N/A,FALSE,"Leaseup and Exp."}</definedName>
    <definedName name="________________________________j2" hidden="1">{#N/A,#N/A,FALSE,"I&amp;E";#N/A,#N/A,FALSE,"rent roll";#N/A,#N/A,FALSE,"96noleaseup";#N/A,#N/A,FALSE,"96noleaseup matrix";#N/A,#N/A,FALSE,"leaseup 96";#N/A,#N/A,FALSE,"leaseup 96 matrix";#N/A,#N/A,FALSE,"Leaseup and Exp."}</definedName>
    <definedName name="_______________________________a1" hidden="1">{#N/A,#N/A,FALSE,"I&amp;E";#N/A,#N/A,FALSE,"rent roll";#N/A,#N/A,FALSE,"96noleaseup";#N/A,#N/A,FALSE,"96noleaseup matrix";#N/A,#N/A,FALSE,"leaseup 96";#N/A,#N/A,FALSE,"leaseup 96 matrix";#N/A,#N/A,FALSE,"Leaseup and Exp."}</definedName>
    <definedName name="_______________________________aaa12" hidden="1">{#N/A,#N/A,FALSE,"I&amp;E";#N/A,#N/A,FALSE,"rent roll";#N/A,#N/A,FALSE,"96noleaseup";#N/A,#N/A,FALSE,"96noleaseup matrix";#N/A,#N/A,FALSE,"leaseup 96";#N/A,#N/A,FALSE,"leaseup 96 matrix";#N/A,#N/A,FALSE,"Leaseup and Exp."}</definedName>
    <definedName name="_______________________________J1" hidden="1">{#N/A,#N/A,FALSE,"I&amp;E";#N/A,#N/A,FALSE,"rent roll";#N/A,#N/A,FALSE,"96noleaseup";#N/A,#N/A,FALSE,"96noleaseup matrix";#N/A,#N/A,FALSE,"leaseup 96";#N/A,#N/A,FALSE,"leaseup 96 matrix";#N/A,#N/A,FALSE,"Leaseup and Exp."}</definedName>
    <definedName name="_______________________________j2" hidden="1">{#N/A,#N/A,FALSE,"I&amp;E";#N/A,#N/A,FALSE,"rent roll";#N/A,#N/A,FALSE,"96noleaseup";#N/A,#N/A,FALSE,"96noleaseup matrix";#N/A,#N/A,FALSE,"leaseup 96";#N/A,#N/A,FALSE,"leaseup 96 matrix";#N/A,#N/A,FALSE,"Leaseup and Exp."}</definedName>
    <definedName name="______________________________a1" hidden="1">{#N/A,#N/A,FALSE,"I&amp;E";#N/A,#N/A,FALSE,"rent roll";#N/A,#N/A,FALSE,"96noleaseup";#N/A,#N/A,FALSE,"96noleaseup matrix";#N/A,#N/A,FALSE,"leaseup 96";#N/A,#N/A,FALSE,"leaseup 96 matrix";#N/A,#N/A,FALSE,"Leaseup and Exp."}</definedName>
    <definedName name="______________________________aaa12" hidden="1">{#N/A,#N/A,FALSE,"I&amp;E";#N/A,#N/A,FALSE,"rent roll";#N/A,#N/A,FALSE,"96noleaseup";#N/A,#N/A,FALSE,"96noleaseup matrix";#N/A,#N/A,FALSE,"leaseup 96";#N/A,#N/A,FALSE,"leaseup 96 matrix";#N/A,#N/A,FALSE,"Leaseup and Exp."}</definedName>
    <definedName name="______________________________J1" hidden="1">{#N/A,#N/A,FALSE,"I&amp;E";#N/A,#N/A,FALSE,"rent roll";#N/A,#N/A,FALSE,"96noleaseup";#N/A,#N/A,FALSE,"96noleaseup matrix";#N/A,#N/A,FALSE,"leaseup 96";#N/A,#N/A,FALSE,"leaseup 96 matrix";#N/A,#N/A,FALSE,"Leaseup and Exp."}</definedName>
    <definedName name="______________________________j2" hidden="1">{#N/A,#N/A,FALSE,"I&amp;E";#N/A,#N/A,FALSE,"rent roll";#N/A,#N/A,FALSE,"96noleaseup";#N/A,#N/A,FALSE,"96noleaseup matrix";#N/A,#N/A,FALSE,"leaseup 96";#N/A,#N/A,FALSE,"leaseup 96 matrix";#N/A,#N/A,FALSE,"Leaseup and Exp."}</definedName>
    <definedName name="_____________________________a1" hidden="1">{#N/A,#N/A,FALSE,"I&amp;E";#N/A,#N/A,FALSE,"rent roll";#N/A,#N/A,FALSE,"96noleaseup";#N/A,#N/A,FALSE,"96noleaseup matrix";#N/A,#N/A,FALSE,"leaseup 96";#N/A,#N/A,FALSE,"leaseup 96 matrix";#N/A,#N/A,FALSE,"Leaseup and Exp."}</definedName>
    <definedName name="_____________________________aaa12" hidden="1">{#N/A,#N/A,FALSE,"I&amp;E";#N/A,#N/A,FALSE,"rent roll";#N/A,#N/A,FALSE,"96noleaseup";#N/A,#N/A,FALSE,"96noleaseup matrix";#N/A,#N/A,FALSE,"leaseup 96";#N/A,#N/A,FALSE,"leaseup 96 matrix";#N/A,#N/A,FALSE,"Leaseup and Exp."}</definedName>
    <definedName name="_____________________________J1" hidden="1">{#N/A,#N/A,FALSE,"I&amp;E";#N/A,#N/A,FALSE,"rent roll";#N/A,#N/A,FALSE,"96noleaseup";#N/A,#N/A,FALSE,"96noleaseup matrix";#N/A,#N/A,FALSE,"leaseup 96";#N/A,#N/A,FALSE,"leaseup 96 matrix";#N/A,#N/A,FALSE,"Leaseup and Exp."}</definedName>
    <definedName name="_____________________________j2" hidden="1">{#N/A,#N/A,FALSE,"I&amp;E";#N/A,#N/A,FALSE,"rent roll";#N/A,#N/A,FALSE,"96noleaseup";#N/A,#N/A,FALSE,"96noleaseup matrix";#N/A,#N/A,FALSE,"leaseup 96";#N/A,#N/A,FALSE,"leaseup 96 matrix";#N/A,#N/A,FALSE,"Leaseup and Exp."}</definedName>
    <definedName name="____________________________a1" hidden="1">{#N/A,#N/A,FALSE,"I&amp;E";#N/A,#N/A,FALSE,"rent roll";#N/A,#N/A,FALSE,"96noleaseup";#N/A,#N/A,FALSE,"96noleaseup matrix";#N/A,#N/A,FALSE,"leaseup 96";#N/A,#N/A,FALSE,"leaseup 96 matrix";#N/A,#N/A,FALSE,"Leaseup and Exp."}</definedName>
    <definedName name="____________________________aaa12" hidden="1">{#N/A,#N/A,FALSE,"I&amp;E";#N/A,#N/A,FALSE,"rent roll";#N/A,#N/A,FALSE,"96noleaseup";#N/A,#N/A,FALSE,"96noleaseup matrix";#N/A,#N/A,FALSE,"leaseup 96";#N/A,#N/A,FALSE,"leaseup 96 matrix";#N/A,#N/A,FALSE,"Leaseup and Exp."}</definedName>
    <definedName name="____________________________J1" hidden="1">{#N/A,#N/A,FALSE,"I&amp;E";#N/A,#N/A,FALSE,"rent roll";#N/A,#N/A,FALSE,"96noleaseup";#N/A,#N/A,FALSE,"96noleaseup matrix";#N/A,#N/A,FALSE,"leaseup 96";#N/A,#N/A,FALSE,"leaseup 96 matrix";#N/A,#N/A,FALSE,"Leaseup and Exp."}</definedName>
    <definedName name="____________________________j2" hidden="1">{#N/A,#N/A,FALSE,"I&amp;E";#N/A,#N/A,FALSE,"rent roll";#N/A,#N/A,FALSE,"96noleaseup";#N/A,#N/A,FALSE,"96noleaseup matrix";#N/A,#N/A,FALSE,"leaseup 96";#N/A,#N/A,FALSE,"leaseup 96 matrix";#N/A,#N/A,FALSE,"Leaseup and Exp."}</definedName>
    <definedName name="___________________________a1" hidden="1">{#N/A,#N/A,FALSE,"I&amp;E";#N/A,#N/A,FALSE,"rent roll";#N/A,#N/A,FALSE,"96noleaseup";#N/A,#N/A,FALSE,"96noleaseup matrix";#N/A,#N/A,FALSE,"leaseup 96";#N/A,#N/A,FALSE,"leaseup 96 matrix";#N/A,#N/A,FALSE,"Leaseup and Exp."}</definedName>
    <definedName name="___________________________aaa12" hidden="1">{#N/A,#N/A,FALSE,"I&amp;E";#N/A,#N/A,FALSE,"rent roll";#N/A,#N/A,FALSE,"96noleaseup";#N/A,#N/A,FALSE,"96noleaseup matrix";#N/A,#N/A,FALSE,"leaseup 96";#N/A,#N/A,FALSE,"leaseup 96 matrix";#N/A,#N/A,FALSE,"Leaseup and Exp."}</definedName>
    <definedName name="___________________________J1" hidden="1">{#N/A,#N/A,FALSE,"I&amp;E";#N/A,#N/A,FALSE,"rent roll";#N/A,#N/A,FALSE,"96noleaseup";#N/A,#N/A,FALSE,"96noleaseup matrix";#N/A,#N/A,FALSE,"leaseup 96";#N/A,#N/A,FALSE,"leaseup 96 matrix";#N/A,#N/A,FALSE,"Leaseup and Exp."}</definedName>
    <definedName name="___________________________j2" hidden="1">{#N/A,#N/A,FALSE,"I&amp;E";#N/A,#N/A,FALSE,"rent roll";#N/A,#N/A,FALSE,"96noleaseup";#N/A,#N/A,FALSE,"96noleaseup matrix";#N/A,#N/A,FALSE,"leaseup 96";#N/A,#N/A,FALSE,"leaseup 96 matrix";#N/A,#N/A,FALSE,"Leaseup and Exp."}</definedName>
    <definedName name="__________________________a1" hidden="1">{#N/A,#N/A,FALSE,"I&amp;E";#N/A,#N/A,FALSE,"rent roll";#N/A,#N/A,FALSE,"96noleaseup";#N/A,#N/A,FALSE,"96noleaseup matrix";#N/A,#N/A,FALSE,"leaseup 96";#N/A,#N/A,FALSE,"leaseup 96 matrix";#N/A,#N/A,FALSE,"Leaseup and Exp."}</definedName>
    <definedName name="__________________________aaa12" hidden="1">{#N/A,#N/A,FALSE,"I&amp;E";#N/A,#N/A,FALSE,"rent roll";#N/A,#N/A,FALSE,"96noleaseup";#N/A,#N/A,FALSE,"96noleaseup matrix";#N/A,#N/A,FALSE,"leaseup 96";#N/A,#N/A,FALSE,"leaseup 96 matrix";#N/A,#N/A,FALSE,"Leaseup and Exp."}</definedName>
    <definedName name="__________________________J1" hidden="1">{#N/A,#N/A,FALSE,"I&amp;E";#N/A,#N/A,FALSE,"rent roll";#N/A,#N/A,FALSE,"96noleaseup";#N/A,#N/A,FALSE,"96noleaseup matrix";#N/A,#N/A,FALSE,"leaseup 96";#N/A,#N/A,FALSE,"leaseup 96 matrix";#N/A,#N/A,FALSE,"Leaseup and Exp."}</definedName>
    <definedName name="__________________________j2" hidden="1">{#N/A,#N/A,FALSE,"I&amp;E";#N/A,#N/A,FALSE,"rent roll";#N/A,#N/A,FALSE,"96noleaseup";#N/A,#N/A,FALSE,"96noleaseup matrix";#N/A,#N/A,FALSE,"leaseup 96";#N/A,#N/A,FALSE,"leaseup 96 matrix";#N/A,#N/A,FALSE,"Leaseup and Exp."}</definedName>
    <definedName name="_________________________a1" hidden="1">{#N/A,#N/A,FALSE,"I&amp;E";#N/A,#N/A,FALSE,"rent roll";#N/A,#N/A,FALSE,"96noleaseup";#N/A,#N/A,FALSE,"96noleaseup matrix";#N/A,#N/A,FALSE,"leaseup 96";#N/A,#N/A,FALSE,"leaseup 96 matrix";#N/A,#N/A,FALSE,"Leaseup and Exp."}</definedName>
    <definedName name="_________________________aaa12" hidden="1">{#N/A,#N/A,FALSE,"I&amp;E";#N/A,#N/A,FALSE,"rent roll";#N/A,#N/A,FALSE,"96noleaseup";#N/A,#N/A,FALSE,"96noleaseup matrix";#N/A,#N/A,FALSE,"leaseup 96";#N/A,#N/A,FALSE,"leaseup 96 matrix";#N/A,#N/A,FALSE,"Leaseup and Exp."}</definedName>
    <definedName name="_________________________J1" hidden="1">{#N/A,#N/A,FALSE,"I&amp;E";#N/A,#N/A,FALSE,"rent roll";#N/A,#N/A,FALSE,"96noleaseup";#N/A,#N/A,FALSE,"96noleaseup matrix";#N/A,#N/A,FALSE,"leaseup 96";#N/A,#N/A,FALSE,"leaseup 96 matrix";#N/A,#N/A,FALSE,"Leaseup and Exp."}</definedName>
    <definedName name="_________________________j2" hidden="1">{#N/A,#N/A,FALSE,"I&amp;E";#N/A,#N/A,FALSE,"rent roll";#N/A,#N/A,FALSE,"96noleaseup";#N/A,#N/A,FALSE,"96noleaseup matrix";#N/A,#N/A,FALSE,"leaseup 96";#N/A,#N/A,FALSE,"leaseup 96 matrix";#N/A,#N/A,FALSE,"Leaseup and Exp."}</definedName>
    <definedName name="________________________a1" hidden="1">{#N/A,#N/A,FALSE,"I&amp;E";#N/A,#N/A,FALSE,"rent roll";#N/A,#N/A,FALSE,"96noleaseup";#N/A,#N/A,FALSE,"96noleaseup matrix";#N/A,#N/A,FALSE,"leaseup 96";#N/A,#N/A,FALSE,"leaseup 96 matrix";#N/A,#N/A,FALSE,"Leaseup and Exp."}</definedName>
    <definedName name="________________________aaa12" hidden="1">{#N/A,#N/A,FALSE,"I&amp;E";#N/A,#N/A,FALSE,"rent roll";#N/A,#N/A,FALSE,"96noleaseup";#N/A,#N/A,FALSE,"96noleaseup matrix";#N/A,#N/A,FALSE,"leaseup 96";#N/A,#N/A,FALSE,"leaseup 96 matrix";#N/A,#N/A,FALSE,"Leaseup and Exp."}</definedName>
    <definedName name="________________________J1" hidden="1">{#N/A,#N/A,FALSE,"I&amp;E";#N/A,#N/A,FALSE,"rent roll";#N/A,#N/A,FALSE,"96noleaseup";#N/A,#N/A,FALSE,"96noleaseup matrix";#N/A,#N/A,FALSE,"leaseup 96";#N/A,#N/A,FALSE,"leaseup 96 matrix";#N/A,#N/A,FALSE,"Leaseup and Exp."}</definedName>
    <definedName name="________________________j2" hidden="1">{#N/A,#N/A,FALSE,"I&amp;E";#N/A,#N/A,FALSE,"rent roll";#N/A,#N/A,FALSE,"96noleaseup";#N/A,#N/A,FALSE,"96noleaseup matrix";#N/A,#N/A,FALSE,"leaseup 96";#N/A,#N/A,FALSE,"leaseup 96 matrix";#N/A,#N/A,FALSE,"Leaseup and Exp."}</definedName>
    <definedName name="_______________________a1" hidden="1">{#N/A,#N/A,FALSE,"I&amp;E";#N/A,#N/A,FALSE,"rent roll";#N/A,#N/A,FALSE,"96noleaseup";#N/A,#N/A,FALSE,"96noleaseup matrix";#N/A,#N/A,FALSE,"leaseup 96";#N/A,#N/A,FALSE,"leaseup 96 matrix";#N/A,#N/A,FALSE,"Leaseup and Exp."}</definedName>
    <definedName name="_______________________aaa12" hidden="1">{#N/A,#N/A,FALSE,"I&amp;E";#N/A,#N/A,FALSE,"rent roll";#N/A,#N/A,FALSE,"96noleaseup";#N/A,#N/A,FALSE,"96noleaseup matrix";#N/A,#N/A,FALSE,"leaseup 96";#N/A,#N/A,FALSE,"leaseup 96 matrix";#N/A,#N/A,FALSE,"Leaseup and Exp."}</definedName>
    <definedName name="_______________________J1" hidden="1">{#N/A,#N/A,FALSE,"I&amp;E";#N/A,#N/A,FALSE,"rent roll";#N/A,#N/A,FALSE,"96noleaseup";#N/A,#N/A,FALSE,"96noleaseup matrix";#N/A,#N/A,FALSE,"leaseup 96";#N/A,#N/A,FALSE,"leaseup 96 matrix";#N/A,#N/A,FALSE,"Leaseup and Exp."}</definedName>
    <definedName name="_______________________j2" hidden="1">{#N/A,#N/A,FALSE,"I&amp;E";#N/A,#N/A,FALSE,"rent roll";#N/A,#N/A,FALSE,"96noleaseup";#N/A,#N/A,FALSE,"96noleaseup matrix";#N/A,#N/A,FALSE,"leaseup 96";#N/A,#N/A,FALSE,"leaseup 96 matrix";#N/A,#N/A,FALSE,"Leaseup and Exp."}</definedName>
    <definedName name="______________________a1" hidden="1">{#N/A,#N/A,FALSE,"I&amp;E";#N/A,#N/A,FALSE,"rent roll";#N/A,#N/A,FALSE,"96noleaseup";#N/A,#N/A,FALSE,"96noleaseup matrix";#N/A,#N/A,FALSE,"leaseup 96";#N/A,#N/A,FALSE,"leaseup 96 matrix";#N/A,#N/A,FALSE,"Leaseup and Exp."}</definedName>
    <definedName name="______________________aaa12" hidden="1">{#N/A,#N/A,FALSE,"I&amp;E";#N/A,#N/A,FALSE,"rent roll";#N/A,#N/A,FALSE,"96noleaseup";#N/A,#N/A,FALSE,"96noleaseup matrix";#N/A,#N/A,FALSE,"leaseup 96";#N/A,#N/A,FALSE,"leaseup 96 matrix";#N/A,#N/A,FALSE,"Leaseup and Exp."}</definedName>
    <definedName name="______________________J1" hidden="1">{#N/A,#N/A,FALSE,"I&amp;E";#N/A,#N/A,FALSE,"rent roll";#N/A,#N/A,FALSE,"96noleaseup";#N/A,#N/A,FALSE,"96noleaseup matrix";#N/A,#N/A,FALSE,"leaseup 96";#N/A,#N/A,FALSE,"leaseup 96 matrix";#N/A,#N/A,FALSE,"Leaseup and Exp."}</definedName>
    <definedName name="______________________J1_1" hidden="1">{#N/A,#N/A,FALSE,"I&amp;E";#N/A,#N/A,FALSE,"rent roll";#N/A,#N/A,FALSE,"96noleaseup";#N/A,#N/A,FALSE,"96noleaseup matrix";#N/A,#N/A,FALSE,"leaseup 96";#N/A,#N/A,FALSE,"leaseup 96 matrix";#N/A,#N/A,FALSE,"Leaseup and Exp."}</definedName>
    <definedName name="______________________j2" hidden="1">{#N/A,#N/A,FALSE,"I&amp;E";#N/A,#N/A,FALSE,"rent roll";#N/A,#N/A,FALSE,"96noleaseup";#N/A,#N/A,FALSE,"96noleaseup matrix";#N/A,#N/A,FALSE,"leaseup 96";#N/A,#N/A,FALSE,"leaseup 96 matrix";#N/A,#N/A,FALSE,"Leaseup and Exp."}</definedName>
    <definedName name="______________________j2_1" hidden="1">{#N/A,#N/A,FALSE,"I&amp;E";#N/A,#N/A,FALSE,"rent roll";#N/A,#N/A,FALSE,"96noleaseup";#N/A,#N/A,FALSE,"96noleaseup matrix";#N/A,#N/A,FALSE,"leaseup 96";#N/A,#N/A,FALSE,"leaseup 96 matrix";#N/A,#N/A,FALSE,"Leaseup and Exp."}</definedName>
    <definedName name="_____________________a1" hidden="1">{#N/A,#N/A,FALSE,"I&amp;E";#N/A,#N/A,FALSE,"rent roll";#N/A,#N/A,FALSE,"96noleaseup";#N/A,#N/A,FALSE,"96noleaseup matrix";#N/A,#N/A,FALSE,"leaseup 96";#N/A,#N/A,FALSE,"leaseup 96 matrix";#N/A,#N/A,FALSE,"Leaseup and Exp."}</definedName>
    <definedName name="_____________________a1_1" hidden="1">{#N/A,#N/A,FALSE,"I&amp;E";#N/A,#N/A,FALSE,"rent roll";#N/A,#N/A,FALSE,"96noleaseup";#N/A,#N/A,FALSE,"96noleaseup matrix";#N/A,#N/A,FALSE,"leaseup 96";#N/A,#N/A,FALSE,"leaseup 96 matrix";#N/A,#N/A,FALSE,"Leaseup and Exp."}</definedName>
    <definedName name="_____________________aaa12" hidden="1">{#N/A,#N/A,FALSE,"I&amp;E";#N/A,#N/A,FALSE,"rent roll";#N/A,#N/A,FALSE,"96noleaseup";#N/A,#N/A,FALSE,"96noleaseup matrix";#N/A,#N/A,FALSE,"leaseup 96";#N/A,#N/A,FALSE,"leaseup 96 matrix";#N/A,#N/A,FALSE,"Leaseup and Exp."}</definedName>
    <definedName name="_____________________J1" hidden="1">{#N/A,#N/A,FALSE,"I&amp;E";#N/A,#N/A,FALSE,"rent roll";#N/A,#N/A,FALSE,"96noleaseup";#N/A,#N/A,FALSE,"96noleaseup matrix";#N/A,#N/A,FALSE,"leaseup 96";#N/A,#N/A,FALSE,"leaseup 96 matrix";#N/A,#N/A,FALSE,"Leaseup and Exp."}</definedName>
    <definedName name="_____________________J1_1" hidden="1">{#N/A,#N/A,FALSE,"I&amp;E";#N/A,#N/A,FALSE,"rent roll";#N/A,#N/A,FALSE,"96noleaseup";#N/A,#N/A,FALSE,"96noleaseup matrix";#N/A,#N/A,FALSE,"leaseup 96";#N/A,#N/A,FALSE,"leaseup 96 matrix";#N/A,#N/A,FALSE,"Leaseup and Exp."}</definedName>
    <definedName name="_____________________j2" hidden="1">{#N/A,#N/A,FALSE,"I&amp;E";#N/A,#N/A,FALSE,"rent roll";#N/A,#N/A,FALSE,"96noleaseup";#N/A,#N/A,FALSE,"96noleaseup matrix";#N/A,#N/A,FALSE,"leaseup 96";#N/A,#N/A,FALSE,"leaseup 96 matrix";#N/A,#N/A,FALSE,"Leaseup and Exp."}</definedName>
    <definedName name="_____________________j2_1" hidden="1">{#N/A,#N/A,FALSE,"I&amp;E";#N/A,#N/A,FALSE,"rent roll";#N/A,#N/A,FALSE,"96noleaseup";#N/A,#N/A,FALSE,"96noleaseup matrix";#N/A,#N/A,FALSE,"leaseup 96";#N/A,#N/A,FALSE,"leaseup 96 matrix";#N/A,#N/A,FALSE,"Leaseup and Exp."}</definedName>
    <definedName name="____________________a1" hidden="1">{#N/A,#N/A,FALSE,"I&amp;E";#N/A,#N/A,FALSE,"rent roll";#N/A,#N/A,FALSE,"96noleaseup";#N/A,#N/A,FALSE,"96noleaseup matrix";#N/A,#N/A,FALSE,"leaseup 96";#N/A,#N/A,FALSE,"leaseup 96 matrix";#N/A,#N/A,FALSE,"Leaseup and Exp."}</definedName>
    <definedName name="____________________a1_1" hidden="1">{#N/A,#N/A,FALSE,"I&amp;E";#N/A,#N/A,FALSE,"rent roll";#N/A,#N/A,FALSE,"96noleaseup";#N/A,#N/A,FALSE,"96noleaseup matrix";#N/A,#N/A,FALSE,"leaseup 96";#N/A,#N/A,FALSE,"leaseup 96 matrix";#N/A,#N/A,FALSE,"Leaseup and Exp."}</definedName>
    <definedName name="____________________aaa12" hidden="1">{#N/A,#N/A,FALSE,"I&amp;E";#N/A,#N/A,FALSE,"rent roll";#N/A,#N/A,FALSE,"96noleaseup";#N/A,#N/A,FALSE,"96noleaseup matrix";#N/A,#N/A,FALSE,"leaseup 96";#N/A,#N/A,FALSE,"leaseup 96 matrix";#N/A,#N/A,FALSE,"Leaseup and Exp."}</definedName>
    <definedName name="____________________J1" hidden="1">{#N/A,#N/A,FALSE,"I&amp;E";#N/A,#N/A,FALSE,"rent roll";#N/A,#N/A,FALSE,"96noleaseup";#N/A,#N/A,FALSE,"96noleaseup matrix";#N/A,#N/A,FALSE,"leaseup 96";#N/A,#N/A,FALSE,"leaseup 96 matrix";#N/A,#N/A,FALSE,"Leaseup and Exp."}</definedName>
    <definedName name="____________________J1_1" hidden="1">{#N/A,#N/A,FALSE,"I&amp;E";#N/A,#N/A,FALSE,"rent roll";#N/A,#N/A,FALSE,"96noleaseup";#N/A,#N/A,FALSE,"96noleaseup matrix";#N/A,#N/A,FALSE,"leaseup 96";#N/A,#N/A,FALSE,"leaseup 96 matrix";#N/A,#N/A,FALSE,"Leaseup and Exp."}</definedName>
    <definedName name="____________________j2" hidden="1">{#N/A,#N/A,FALSE,"I&amp;E";#N/A,#N/A,FALSE,"rent roll";#N/A,#N/A,FALSE,"96noleaseup";#N/A,#N/A,FALSE,"96noleaseup matrix";#N/A,#N/A,FALSE,"leaseup 96";#N/A,#N/A,FALSE,"leaseup 96 matrix";#N/A,#N/A,FALSE,"Leaseup and Exp."}</definedName>
    <definedName name="____________________j2_1" hidden="1">{#N/A,#N/A,FALSE,"I&amp;E";#N/A,#N/A,FALSE,"rent roll";#N/A,#N/A,FALSE,"96noleaseup";#N/A,#N/A,FALSE,"96noleaseup matrix";#N/A,#N/A,FALSE,"leaseup 96";#N/A,#N/A,FALSE,"leaseup 96 matrix";#N/A,#N/A,FALSE,"Leaseup and Exp."}</definedName>
    <definedName name="___________________a1" hidden="1">{#N/A,#N/A,FALSE,"I&amp;E";#N/A,#N/A,FALSE,"rent roll";#N/A,#N/A,FALSE,"96noleaseup";#N/A,#N/A,FALSE,"96noleaseup matrix";#N/A,#N/A,FALSE,"leaseup 96";#N/A,#N/A,FALSE,"leaseup 96 matrix";#N/A,#N/A,FALSE,"Leaseup and Exp."}</definedName>
    <definedName name="___________________a1_1" hidden="1">{#N/A,#N/A,FALSE,"I&amp;E";#N/A,#N/A,FALSE,"rent roll";#N/A,#N/A,FALSE,"96noleaseup";#N/A,#N/A,FALSE,"96noleaseup matrix";#N/A,#N/A,FALSE,"leaseup 96";#N/A,#N/A,FALSE,"leaseup 96 matrix";#N/A,#N/A,FALSE,"Leaseup and Exp."}</definedName>
    <definedName name="___________________aaa12" hidden="1">{#N/A,#N/A,FALSE,"I&amp;E";#N/A,#N/A,FALSE,"rent roll";#N/A,#N/A,FALSE,"96noleaseup";#N/A,#N/A,FALSE,"96noleaseup matrix";#N/A,#N/A,FALSE,"leaseup 96";#N/A,#N/A,FALSE,"leaseup 96 matrix";#N/A,#N/A,FALSE,"Leaseup and Exp."}</definedName>
    <definedName name="___________________J1" hidden="1">{#N/A,#N/A,FALSE,"I&amp;E";#N/A,#N/A,FALSE,"rent roll";#N/A,#N/A,FALSE,"96noleaseup";#N/A,#N/A,FALSE,"96noleaseup matrix";#N/A,#N/A,FALSE,"leaseup 96";#N/A,#N/A,FALSE,"leaseup 96 matrix";#N/A,#N/A,FALSE,"Leaseup and Exp."}</definedName>
    <definedName name="___________________J1_1" hidden="1">{#N/A,#N/A,FALSE,"I&amp;E";#N/A,#N/A,FALSE,"rent roll";#N/A,#N/A,FALSE,"96noleaseup";#N/A,#N/A,FALSE,"96noleaseup matrix";#N/A,#N/A,FALSE,"leaseup 96";#N/A,#N/A,FALSE,"leaseup 96 matrix";#N/A,#N/A,FALSE,"Leaseup and Exp."}</definedName>
    <definedName name="___________________j2" hidden="1">{#N/A,#N/A,FALSE,"I&amp;E";#N/A,#N/A,FALSE,"rent roll";#N/A,#N/A,FALSE,"96noleaseup";#N/A,#N/A,FALSE,"96noleaseup matrix";#N/A,#N/A,FALSE,"leaseup 96";#N/A,#N/A,FALSE,"leaseup 96 matrix";#N/A,#N/A,FALSE,"Leaseup and Exp."}</definedName>
    <definedName name="___________________j2_1" hidden="1">{#N/A,#N/A,FALSE,"I&amp;E";#N/A,#N/A,FALSE,"rent roll";#N/A,#N/A,FALSE,"96noleaseup";#N/A,#N/A,FALSE,"96noleaseup matrix";#N/A,#N/A,FALSE,"leaseup 96";#N/A,#N/A,FALSE,"leaseup 96 matrix";#N/A,#N/A,FALSE,"Leaseup and Exp."}</definedName>
    <definedName name="__________________a1" hidden="1">{#N/A,#N/A,FALSE,"I&amp;E";#N/A,#N/A,FALSE,"rent roll";#N/A,#N/A,FALSE,"96noleaseup";#N/A,#N/A,FALSE,"96noleaseup matrix";#N/A,#N/A,FALSE,"leaseup 96";#N/A,#N/A,FALSE,"leaseup 96 matrix";#N/A,#N/A,FALSE,"Leaseup and Exp."}</definedName>
    <definedName name="__________________a1_1" hidden="1">{#N/A,#N/A,FALSE,"I&amp;E";#N/A,#N/A,FALSE,"rent roll";#N/A,#N/A,FALSE,"96noleaseup";#N/A,#N/A,FALSE,"96noleaseup matrix";#N/A,#N/A,FALSE,"leaseup 96";#N/A,#N/A,FALSE,"leaseup 96 matrix";#N/A,#N/A,FALSE,"Leaseup and Exp."}</definedName>
    <definedName name="__________________aaa12" hidden="1">{#N/A,#N/A,FALSE,"I&amp;E";#N/A,#N/A,FALSE,"rent roll";#N/A,#N/A,FALSE,"96noleaseup";#N/A,#N/A,FALSE,"96noleaseup matrix";#N/A,#N/A,FALSE,"leaseup 96";#N/A,#N/A,FALSE,"leaseup 96 matrix";#N/A,#N/A,FALSE,"Leaseup and Exp."}</definedName>
    <definedName name="__________________J1" hidden="1">{#N/A,#N/A,FALSE,"I&amp;E";#N/A,#N/A,FALSE,"rent roll";#N/A,#N/A,FALSE,"96noleaseup";#N/A,#N/A,FALSE,"96noleaseup matrix";#N/A,#N/A,FALSE,"leaseup 96";#N/A,#N/A,FALSE,"leaseup 96 matrix";#N/A,#N/A,FALSE,"Leaseup and Exp."}</definedName>
    <definedName name="__________________J1_1" hidden="1">{#N/A,#N/A,FALSE,"I&amp;E";#N/A,#N/A,FALSE,"rent roll";#N/A,#N/A,FALSE,"96noleaseup";#N/A,#N/A,FALSE,"96noleaseup matrix";#N/A,#N/A,FALSE,"leaseup 96";#N/A,#N/A,FALSE,"leaseup 96 matrix";#N/A,#N/A,FALSE,"Leaseup and Exp."}</definedName>
    <definedName name="__________________j2" hidden="1">{#N/A,#N/A,FALSE,"I&amp;E";#N/A,#N/A,FALSE,"rent roll";#N/A,#N/A,FALSE,"96noleaseup";#N/A,#N/A,FALSE,"96noleaseup matrix";#N/A,#N/A,FALSE,"leaseup 96";#N/A,#N/A,FALSE,"leaseup 96 matrix";#N/A,#N/A,FALSE,"Leaseup and Exp."}</definedName>
    <definedName name="__________________j2_1" hidden="1">{#N/A,#N/A,FALSE,"I&amp;E";#N/A,#N/A,FALSE,"rent roll";#N/A,#N/A,FALSE,"96noleaseup";#N/A,#N/A,FALSE,"96noleaseup matrix";#N/A,#N/A,FALSE,"leaseup 96";#N/A,#N/A,FALSE,"leaseup 96 matrix";#N/A,#N/A,FALSE,"Leaseup and Exp."}</definedName>
    <definedName name="_________________a1" hidden="1">{#N/A,#N/A,FALSE,"I&amp;E";#N/A,#N/A,FALSE,"rent roll";#N/A,#N/A,FALSE,"96noleaseup";#N/A,#N/A,FALSE,"96noleaseup matrix";#N/A,#N/A,FALSE,"leaseup 96";#N/A,#N/A,FALSE,"leaseup 96 matrix";#N/A,#N/A,FALSE,"Leaseup and Exp."}</definedName>
    <definedName name="_________________a1_1" hidden="1">{#N/A,#N/A,FALSE,"I&amp;E";#N/A,#N/A,FALSE,"rent roll";#N/A,#N/A,FALSE,"96noleaseup";#N/A,#N/A,FALSE,"96noleaseup matrix";#N/A,#N/A,FALSE,"leaseup 96";#N/A,#N/A,FALSE,"leaseup 96 matrix";#N/A,#N/A,FALSE,"Leaseup and Exp."}</definedName>
    <definedName name="_________________aaa12" hidden="1">{#N/A,#N/A,FALSE,"I&amp;E";#N/A,#N/A,FALSE,"rent roll";#N/A,#N/A,FALSE,"96noleaseup";#N/A,#N/A,FALSE,"96noleaseup matrix";#N/A,#N/A,FALSE,"leaseup 96";#N/A,#N/A,FALSE,"leaseup 96 matrix";#N/A,#N/A,FALSE,"Leaseup and Exp."}</definedName>
    <definedName name="_________________J1" hidden="1">{#N/A,#N/A,FALSE,"I&amp;E";#N/A,#N/A,FALSE,"rent roll";#N/A,#N/A,FALSE,"96noleaseup";#N/A,#N/A,FALSE,"96noleaseup matrix";#N/A,#N/A,FALSE,"leaseup 96";#N/A,#N/A,FALSE,"leaseup 96 matrix";#N/A,#N/A,FALSE,"Leaseup and Exp."}</definedName>
    <definedName name="_________________j2" hidden="1">{#N/A,#N/A,FALSE,"I&amp;E";#N/A,#N/A,FALSE,"rent roll";#N/A,#N/A,FALSE,"96noleaseup";#N/A,#N/A,FALSE,"96noleaseup matrix";#N/A,#N/A,FALSE,"leaseup 96";#N/A,#N/A,FALSE,"leaseup 96 matrix";#N/A,#N/A,FALSE,"Leaseup and Exp."}</definedName>
    <definedName name="________________a1" hidden="1">{#N/A,#N/A,FALSE,"I&amp;E";#N/A,#N/A,FALSE,"rent roll";#N/A,#N/A,FALSE,"96noleaseup";#N/A,#N/A,FALSE,"96noleaseup matrix";#N/A,#N/A,FALSE,"leaseup 96";#N/A,#N/A,FALSE,"leaseup 96 matrix";#N/A,#N/A,FALSE,"Leaseup and Exp."}</definedName>
    <definedName name="________________aaa12" hidden="1">{#N/A,#N/A,FALSE,"I&amp;E";#N/A,#N/A,FALSE,"rent roll";#N/A,#N/A,FALSE,"96noleaseup";#N/A,#N/A,FALSE,"96noleaseup matrix";#N/A,#N/A,FALSE,"leaseup 96";#N/A,#N/A,FALSE,"leaseup 96 matrix";#N/A,#N/A,FALSE,"Leaseup and Exp."}</definedName>
    <definedName name="________________J1" hidden="1">{#N/A,#N/A,FALSE,"I&amp;E";#N/A,#N/A,FALSE,"rent roll";#N/A,#N/A,FALSE,"96noleaseup";#N/A,#N/A,FALSE,"96noleaseup matrix";#N/A,#N/A,FALSE,"leaseup 96";#N/A,#N/A,FALSE,"leaseup 96 matrix";#N/A,#N/A,FALSE,"Leaseup and Exp."}</definedName>
    <definedName name="________________J1_1" hidden="1">{#N/A,#N/A,FALSE,"I&amp;E";#N/A,#N/A,FALSE,"rent roll";#N/A,#N/A,FALSE,"96noleaseup";#N/A,#N/A,FALSE,"96noleaseup matrix";#N/A,#N/A,FALSE,"leaseup 96";#N/A,#N/A,FALSE,"leaseup 96 matrix";#N/A,#N/A,FALSE,"Leaseup and Exp."}</definedName>
    <definedName name="________________j2" hidden="1">{#N/A,#N/A,FALSE,"I&amp;E";#N/A,#N/A,FALSE,"rent roll";#N/A,#N/A,FALSE,"96noleaseup";#N/A,#N/A,FALSE,"96noleaseup matrix";#N/A,#N/A,FALSE,"leaseup 96";#N/A,#N/A,FALSE,"leaseup 96 matrix";#N/A,#N/A,FALSE,"Leaseup and Exp."}</definedName>
    <definedName name="________________j2_1" hidden="1">{#N/A,#N/A,FALSE,"I&amp;E";#N/A,#N/A,FALSE,"rent roll";#N/A,#N/A,FALSE,"96noleaseup";#N/A,#N/A,FALSE,"96noleaseup matrix";#N/A,#N/A,FALSE,"leaseup 96";#N/A,#N/A,FALSE,"leaseup 96 matrix";#N/A,#N/A,FALSE,"Leaseup and Exp."}</definedName>
    <definedName name="_______________a1" hidden="1">{#N/A,#N/A,FALSE,"I&amp;E";#N/A,#N/A,FALSE,"rent roll";#N/A,#N/A,FALSE,"96noleaseup";#N/A,#N/A,FALSE,"96noleaseup matrix";#N/A,#N/A,FALSE,"leaseup 96";#N/A,#N/A,FALSE,"leaseup 96 matrix";#N/A,#N/A,FALSE,"Leaseup and Exp."}</definedName>
    <definedName name="_______________a1_1" hidden="1">{#N/A,#N/A,FALSE,"I&amp;E";#N/A,#N/A,FALSE,"rent roll";#N/A,#N/A,FALSE,"96noleaseup";#N/A,#N/A,FALSE,"96noleaseup matrix";#N/A,#N/A,FALSE,"leaseup 96";#N/A,#N/A,FALSE,"leaseup 96 matrix";#N/A,#N/A,FALSE,"Leaseup and Exp."}</definedName>
    <definedName name="_______________aaa12" hidden="1">{#N/A,#N/A,FALSE,"I&amp;E";#N/A,#N/A,FALSE,"rent roll";#N/A,#N/A,FALSE,"96noleaseup";#N/A,#N/A,FALSE,"96noleaseup matrix";#N/A,#N/A,FALSE,"leaseup 96";#N/A,#N/A,FALSE,"leaseup 96 matrix";#N/A,#N/A,FALSE,"Leaseup and Exp."}</definedName>
    <definedName name="_______________J1" hidden="1">{#N/A,#N/A,FALSE,"I&amp;E";#N/A,#N/A,FALSE,"rent roll";#N/A,#N/A,FALSE,"96noleaseup";#N/A,#N/A,FALSE,"96noleaseup matrix";#N/A,#N/A,FALSE,"leaseup 96";#N/A,#N/A,FALSE,"leaseup 96 matrix";#N/A,#N/A,FALSE,"Leaseup and Exp."}</definedName>
    <definedName name="_______________J1_1" hidden="1">{#N/A,#N/A,FALSE,"I&amp;E";#N/A,#N/A,FALSE,"rent roll";#N/A,#N/A,FALSE,"96noleaseup";#N/A,#N/A,FALSE,"96noleaseup matrix";#N/A,#N/A,FALSE,"leaseup 96";#N/A,#N/A,FALSE,"leaseup 96 matrix";#N/A,#N/A,FALSE,"Leaseup and Exp."}</definedName>
    <definedName name="_______________j2" hidden="1">{#N/A,#N/A,FALSE,"I&amp;E";#N/A,#N/A,FALSE,"rent roll";#N/A,#N/A,FALSE,"96noleaseup";#N/A,#N/A,FALSE,"96noleaseup matrix";#N/A,#N/A,FALSE,"leaseup 96";#N/A,#N/A,FALSE,"leaseup 96 matrix";#N/A,#N/A,FALSE,"Leaseup and Exp."}</definedName>
    <definedName name="_______________j2_1" hidden="1">{#N/A,#N/A,FALSE,"I&amp;E";#N/A,#N/A,FALSE,"rent roll";#N/A,#N/A,FALSE,"96noleaseup";#N/A,#N/A,FALSE,"96noleaseup matrix";#N/A,#N/A,FALSE,"leaseup 96";#N/A,#N/A,FALSE,"leaseup 96 matrix";#N/A,#N/A,FALSE,"Leaseup and Exp."}</definedName>
    <definedName name="______________a1" hidden="1">{#N/A,#N/A,FALSE,"I&amp;E";#N/A,#N/A,FALSE,"rent roll";#N/A,#N/A,FALSE,"96noleaseup";#N/A,#N/A,FALSE,"96noleaseup matrix";#N/A,#N/A,FALSE,"leaseup 96";#N/A,#N/A,FALSE,"leaseup 96 matrix";#N/A,#N/A,FALSE,"Leaseup and Exp."}</definedName>
    <definedName name="______________a1_1" hidden="1">{#N/A,#N/A,FALSE,"I&amp;E";#N/A,#N/A,FALSE,"rent roll";#N/A,#N/A,FALSE,"96noleaseup";#N/A,#N/A,FALSE,"96noleaseup matrix";#N/A,#N/A,FALSE,"leaseup 96";#N/A,#N/A,FALSE,"leaseup 96 matrix";#N/A,#N/A,FALSE,"Leaseup and Exp."}</definedName>
    <definedName name="______________aaa12" hidden="1">{#N/A,#N/A,FALSE,"I&amp;E";#N/A,#N/A,FALSE,"rent roll";#N/A,#N/A,FALSE,"96noleaseup";#N/A,#N/A,FALSE,"96noleaseup matrix";#N/A,#N/A,FALSE,"leaseup 96";#N/A,#N/A,FALSE,"leaseup 96 matrix";#N/A,#N/A,FALSE,"Leaseup and Exp."}</definedName>
    <definedName name="______________J1" hidden="1">{#N/A,#N/A,FALSE,"I&amp;E";#N/A,#N/A,FALSE,"rent roll";#N/A,#N/A,FALSE,"96noleaseup";#N/A,#N/A,FALSE,"96noleaseup matrix";#N/A,#N/A,FALSE,"leaseup 96";#N/A,#N/A,FALSE,"leaseup 96 matrix";#N/A,#N/A,FALSE,"Leaseup and Exp."}</definedName>
    <definedName name="______________J1_1" hidden="1">{#N/A,#N/A,FALSE,"I&amp;E";#N/A,#N/A,FALSE,"rent roll";#N/A,#N/A,FALSE,"96noleaseup";#N/A,#N/A,FALSE,"96noleaseup matrix";#N/A,#N/A,FALSE,"leaseup 96";#N/A,#N/A,FALSE,"leaseup 96 matrix";#N/A,#N/A,FALSE,"Leaseup and Exp."}</definedName>
    <definedName name="______________j2" hidden="1">{#N/A,#N/A,FALSE,"I&amp;E";#N/A,#N/A,FALSE,"rent roll";#N/A,#N/A,FALSE,"96noleaseup";#N/A,#N/A,FALSE,"96noleaseup matrix";#N/A,#N/A,FALSE,"leaseup 96";#N/A,#N/A,FALSE,"leaseup 96 matrix";#N/A,#N/A,FALSE,"Leaseup and Exp."}</definedName>
    <definedName name="______________j2_1" hidden="1">{#N/A,#N/A,FALSE,"I&amp;E";#N/A,#N/A,FALSE,"rent roll";#N/A,#N/A,FALSE,"96noleaseup";#N/A,#N/A,FALSE,"96noleaseup matrix";#N/A,#N/A,FALSE,"leaseup 96";#N/A,#N/A,FALSE,"leaseup 96 matrix";#N/A,#N/A,FALSE,"Leaseup and Exp."}</definedName>
    <definedName name="_____________a1" hidden="1">{#N/A,#N/A,FALSE,"I&amp;E";#N/A,#N/A,FALSE,"rent roll";#N/A,#N/A,FALSE,"96noleaseup";#N/A,#N/A,FALSE,"96noleaseup matrix";#N/A,#N/A,FALSE,"leaseup 96";#N/A,#N/A,FALSE,"leaseup 96 matrix";#N/A,#N/A,FALSE,"Leaseup and Exp."}</definedName>
    <definedName name="_____________a1_1" hidden="1">{#N/A,#N/A,FALSE,"I&amp;E";#N/A,#N/A,FALSE,"rent roll";#N/A,#N/A,FALSE,"96noleaseup";#N/A,#N/A,FALSE,"96noleaseup matrix";#N/A,#N/A,FALSE,"leaseup 96";#N/A,#N/A,FALSE,"leaseup 96 matrix";#N/A,#N/A,FALSE,"Leaseup and Exp."}</definedName>
    <definedName name="_____________aaa12" hidden="1">{#N/A,#N/A,FALSE,"I&amp;E";#N/A,#N/A,FALSE,"rent roll";#N/A,#N/A,FALSE,"96noleaseup";#N/A,#N/A,FALSE,"96noleaseup matrix";#N/A,#N/A,FALSE,"leaseup 96";#N/A,#N/A,FALSE,"leaseup 96 matrix";#N/A,#N/A,FALSE,"Leaseup and Exp."}</definedName>
    <definedName name="_____________aaa12_1" hidden="1">{#N/A,#N/A,FALSE,"I&amp;E";#N/A,#N/A,FALSE,"rent roll";#N/A,#N/A,FALSE,"96noleaseup";#N/A,#N/A,FALSE,"96noleaseup matrix";#N/A,#N/A,FALSE,"leaseup 96";#N/A,#N/A,FALSE,"leaseup 96 matrix";#N/A,#N/A,FALSE,"Leaseup and Exp."}</definedName>
    <definedName name="_____________J1" hidden="1">{#N/A,#N/A,FALSE,"I&amp;E";#N/A,#N/A,FALSE,"rent roll";#N/A,#N/A,FALSE,"96noleaseup";#N/A,#N/A,FALSE,"96noleaseup matrix";#N/A,#N/A,FALSE,"leaseup 96";#N/A,#N/A,FALSE,"leaseup 96 matrix";#N/A,#N/A,FALSE,"Leaseup and Exp."}</definedName>
    <definedName name="_____________J1_1" hidden="1">{#N/A,#N/A,FALSE,"I&amp;E";#N/A,#N/A,FALSE,"rent roll";#N/A,#N/A,FALSE,"96noleaseup";#N/A,#N/A,FALSE,"96noleaseup matrix";#N/A,#N/A,FALSE,"leaseup 96";#N/A,#N/A,FALSE,"leaseup 96 matrix";#N/A,#N/A,FALSE,"Leaseup and Exp."}</definedName>
    <definedName name="_____________j2" hidden="1">{#N/A,#N/A,FALSE,"I&amp;E";#N/A,#N/A,FALSE,"rent roll";#N/A,#N/A,FALSE,"96noleaseup";#N/A,#N/A,FALSE,"96noleaseup matrix";#N/A,#N/A,FALSE,"leaseup 96";#N/A,#N/A,FALSE,"leaseup 96 matrix";#N/A,#N/A,FALSE,"Leaseup and Exp."}</definedName>
    <definedName name="_____________j2_1" hidden="1">{#N/A,#N/A,FALSE,"I&amp;E";#N/A,#N/A,FALSE,"rent roll";#N/A,#N/A,FALSE,"96noleaseup";#N/A,#N/A,FALSE,"96noleaseup matrix";#N/A,#N/A,FALSE,"leaseup 96";#N/A,#N/A,FALSE,"leaseup 96 matrix";#N/A,#N/A,FALSE,"Leaseup and Exp."}</definedName>
    <definedName name="____________a1" hidden="1">{#N/A,#N/A,FALSE,"I&amp;E";#N/A,#N/A,FALSE,"rent roll";#N/A,#N/A,FALSE,"96noleaseup";#N/A,#N/A,FALSE,"96noleaseup matrix";#N/A,#N/A,FALSE,"leaseup 96";#N/A,#N/A,FALSE,"leaseup 96 matrix";#N/A,#N/A,FALSE,"Leaseup and Exp."}</definedName>
    <definedName name="____________a1_1" hidden="1">{#N/A,#N/A,FALSE,"I&amp;E";#N/A,#N/A,FALSE,"rent roll";#N/A,#N/A,FALSE,"96noleaseup";#N/A,#N/A,FALSE,"96noleaseup matrix";#N/A,#N/A,FALSE,"leaseup 96";#N/A,#N/A,FALSE,"leaseup 96 matrix";#N/A,#N/A,FALSE,"Leaseup and Exp."}</definedName>
    <definedName name="____________aaa12" hidden="1">{#N/A,#N/A,FALSE,"I&amp;E";#N/A,#N/A,FALSE,"rent roll";#N/A,#N/A,FALSE,"96noleaseup";#N/A,#N/A,FALSE,"96noleaseup matrix";#N/A,#N/A,FALSE,"leaseup 96";#N/A,#N/A,FALSE,"leaseup 96 matrix";#N/A,#N/A,FALSE,"Leaseup and Exp."}</definedName>
    <definedName name="____________aaa12_1" hidden="1">{#N/A,#N/A,FALSE,"I&amp;E";#N/A,#N/A,FALSE,"rent roll";#N/A,#N/A,FALSE,"96noleaseup";#N/A,#N/A,FALSE,"96noleaseup matrix";#N/A,#N/A,FALSE,"leaseup 96";#N/A,#N/A,FALSE,"leaseup 96 matrix";#N/A,#N/A,FALSE,"Leaseup and Exp."}</definedName>
    <definedName name="____________J1" hidden="1">{#N/A,#N/A,FALSE,"I&amp;E";#N/A,#N/A,FALSE,"rent roll";#N/A,#N/A,FALSE,"96noleaseup";#N/A,#N/A,FALSE,"96noleaseup matrix";#N/A,#N/A,FALSE,"leaseup 96";#N/A,#N/A,FALSE,"leaseup 96 matrix";#N/A,#N/A,FALSE,"Leaseup and Exp."}</definedName>
    <definedName name="____________J1_1" hidden="1">{#N/A,#N/A,FALSE,"I&amp;E";#N/A,#N/A,FALSE,"rent roll";#N/A,#N/A,FALSE,"96noleaseup";#N/A,#N/A,FALSE,"96noleaseup matrix";#N/A,#N/A,FALSE,"leaseup 96";#N/A,#N/A,FALSE,"leaseup 96 matrix";#N/A,#N/A,FALSE,"Leaseup and Exp."}</definedName>
    <definedName name="____________j2" hidden="1">{#N/A,#N/A,FALSE,"I&amp;E";#N/A,#N/A,FALSE,"rent roll";#N/A,#N/A,FALSE,"96noleaseup";#N/A,#N/A,FALSE,"96noleaseup matrix";#N/A,#N/A,FALSE,"leaseup 96";#N/A,#N/A,FALSE,"leaseup 96 matrix";#N/A,#N/A,FALSE,"Leaseup and Exp."}</definedName>
    <definedName name="____________j2_1" hidden="1">{#N/A,#N/A,FALSE,"I&amp;E";#N/A,#N/A,FALSE,"rent roll";#N/A,#N/A,FALSE,"96noleaseup";#N/A,#N/A,FALSE,"96noleaseup matrix";#N/A,#N/A,FALSE,"leaseup 96";#N/A,#N/A,FALSE,"leaseup 96 matrix";#N/A,#N/A,FALSE,"Leaseup and Exp."}</definedName>
    <definedName name="___________a1" hidden="1">{#N/A,#N/A,FALSE,"I&amp;E";#N/A,#N/A,FALSE,"rent roll";#N/A,#N/A,FALSE,"96noleaseup";#N/A,#N/A,FALSE,"96noleaseup matrix";#N/A,#N/A,FALSE,"leaseup 96";#N/A,#N/A,FALSE,"leaseup 96 matrix";#N/A,#N/A,FALSE,"Leaseup and Exp."}</definedName>
    <definedName name="___________a1_1" hidden="1">{#N/A,#N/A,FALSE,"I&amp;E";#N/A,#N/A,FALSE,"rent roll";#N/A,#N/A,FALSE,"96noleaseup";#N/A,#N/A,FALSE,"96noleaseup matrix";#N/A,#N/A,FALSE,"leaseup 96";#N/A,#N/A,FALSE,"leaseup 96 matrix";#N/A,#N/A,FALSE,"Leaseup and Exp."}</definedName>
    <definedName name="___________aaa12" hidden="1">{#N/A,#N/A,FALSE,"I&amp;E";#N/A,#N/A,FALSE,"rent roll";#N/A,#N/A,FALSE,"96noleaseup";#N/A,#N/A,FALSE,"96noleaseup matrix";#N/A,#N/A,FALSE,"leaseup 96";#N/A,#N/A,FALSE,"leaseup 96 matrix";#N/A,#N/A,FALSE,"Leaseup and Exp."}</definedName>
    <definedName name="___________aaa12_1" hidden="1">{#N/A,#N/A,FALSE,"I&amp;E";#N/A,#N/A,FALSE,"rent roll";#N/A,#N/A,FALSE,"96noleaseup";#N/A,#N/A,FALSE,"96noleaseup matrix";#N/A,#N/A,FALSE,"leaseup 96";#N/A,#N/A,FALSE,"leaseup 96 matrix";#N/A,#N/A,FALSE,"Leaseup and Exp."}</definedName>
    <definedName name="___________J1" hidden="1">{#N/A,#N/A,FALSE,"I&amp;E";#N/A,#N/A,FALSE,"rent roll";#N/A,#N/A,FALSE,"96noleaseup";#N/A,#N/A,FALSE,"96noleaseup matrix";#N/A,#N/A,FALSE,"leaseup 96";#N/A,#N/A,FALSE,"leaseup 96 matrix";#N/A,#N/A,FALSE,"Leaseup and Exp."}</definedName>
    <definedName name="___________J1_1" hidden="1">{#N/A,#N/A,FALSE,"I&amp;E";#N/A,#N/A,FALSE,"rent roll";#N/A,#N/A,FALSE,"96noleaseup";#N/A,#N/A,FALSE,"96noleaseup matrix";#N/A,#N/A,FALSE,"leaseup 96";#N/A,#N/A,FALSE,"leaseup 96 matrix";#N/A,#N/A,FALSE,"Leaseup and Exp."}</definedName>
    <definedName name="___________j2" hidden="1">{#N/A,#N/A,FALSE,"I&amp;E";#N/A,#N/A,FALSE,"rent roll";#N/A,#N/A,FALSE,"96noleaseup";#N/A,#N/A,FALSE,"96noleaseup matrix";#N/A,#N/A,FALSE,"leaseup 96";#N/A,#N/A,FALSE,"leaseup 96 matrix";#N/A,#N/A,FALSE,"Leaseup and Exp."}</definedName>
    <definedName name="___________j2_1" hidden="1">{#N/A,#N/A,FALSE,"I&amp;E";#N/A,#N/A,FALSE,"rent roll";#N/A,#N/A,FALSE,"96noleaseup";#N/A,#N/A,FALSE,"96noleaseup matrix";#N/A,#N/A,FALSE,"leaseup 96";#N/A,#N/A,FALSE,"leaseup 96 matrix";#N/A,#N/A,FALSE,"Leaseup and Exp."}</definedName>
    <definedName name="__________a1" hidden="1">{#N/A,#N/A,FALSE,"I&amp;E";#N/A,#N/A,FALSE,"rent roll";#N/A,#N/A,FALSE,"96noleaseup";#N/A,#N/A,FALSE,"96noleaseup matrix";#N/A,#N/A,FALSE,"leaseup 96";#N/A,#N/A,FALSE,"leaseup 96 matrix";#N/A,#N/A,FALSE,"Leaseup and Exp."}</definedName>
    <definedName name="__________a1_1" hidden="1">{#N/A,#N/A,FALSE,"I&amp;E";#N/A,#N/A,FALSE,"rent roll";#N/A,#N/A,FALSE,"96noleaseup";#N/A,#N/A,FALSE,"96noleaseup matrix";#N/A,#N/A,FALSE,"leaseup 96";#N/A,#N/A,FALSE,"leaseup 96 matrix";#N/A,#N/A,FALSE,"Leaseup and Exp."}</definedName>
    <definedName name="__________aaa12" hidden="1">{#N/A,#N/A,FALSE,"I&amp;E";#N/A,#N/A,FALSE,"rent roll";#N/A,#N/A,FALSE,"96noleaseup";#N/A,#N/A,FALSE,"96noleaseup matrix";#N/A,#N/A,FALSE,"leaseup 96";#N/A,#N/A,FALSE,"leaseup 96 matrix";#N/A,#N/A,FALSE,"Leaseup and Exp."}</definedName>
    <definedName name="__________aaa12_1" hidden="1">{#N/A,#N/A,FALSE,"I&amp;E";#N/A,#N/A,FALSE,"rent roll";#N/A,#N/A,FALSE,"96noleaseup";#N/A,#N/A,FALSE,"96noleaseup matrix";#N/A,#N/A,FALSE,"leaseup 96";#N/A,#N/A,FALSE,"leaseup 96 matrix";#N/A,#N/A,FALSE,"Leaseup and Exp."}</definedName>
    <definedName name="__________J1" hidden="1">{#N/A,#N/A,FALSE,"I&amp;E";#N/A,#N/A,FALSE,"rent roll";#N/A,#N/A,FALSE,"96noleaseup";#N/A,#N/A,FALSE,"96noleaseup matrix";#N/A,#N/A,FALSE,"leaseup 96";#N/A,#N/A,FALSE,"leaseup 96 matrix";#N/A,#N/A,FALSE,"Leaseup and Exp."}</definedName>
    <definedName name="__________J1_1" hidden="1">{#N/A,#N/A,FALSE,"I&amp;E";#N/A,#N/A,FALSE,"rent roll";#N/A,#N/A,FALSE,"96noleaseup";#N/A,#N/A,FALSE,"96noleaseup matrix";#N/A,#N/A,FALSE,"leaseup 96";#N/A,#N/A,FALSE,"leaseup 96 matrix";#N/A,#N/A,FALSE,"Leaseup and Exp."}</definedName>
    <definedName name="__________j2" hidden="1">{#N/A,#N/A,FALSE,"I&amp;E";#N/A,#N/A,FALSE,"rent roll";#N/A,#N/A,FALSE,"96noleaseup";#N/A,#N/A,FALSE,"96noleaseup matrix";#N/A,#N/A,FALSE,"leaseup 96";#N/A,#N/A,FALSE,"leaseup 96 matrix";#N/A,#N/A,FALSE,"Leaseup and Exp."}</definedName>
    <definedName name="__________j2_1" hidden="1">{#N/A,#N/A,FALSE,"I&amp;E";#N/A,#N/A,FALSE,"rent roll";#N/A,#N/A,FALSE,"96noleaseup";#N/A,#N/A,FALSE,"96noleaseup matrix";#N/A,#N/A,FALSE,"leaseup 96";#N/A,#N/A,FALSE,"leaseup 96 matrix";#N/A,#N/A,FALSE,"Leaseup and Exp."}</definedName>
    <definedName name="_________a1" hidden="1">{#N/A,#N/A,FALSE,"I&amp;E";#N/A,#N/A,FALSE,"rent roll";#N/A,#N/A,FALSE,"96noleaseup";#N/A,#N/A,FALSE,"96noleaseup matrix";#N/A,#N/A,FALSE,"leaseup 96";#N/A,#N/A,FALSE,"leaseup 96 matrix";#N/A,#N/A,FALSE,"Leaseup and Exp."}</definedName>
    <definedName name="_________a1_1" hidden="1">{#N/A,#N/A,FALSE,"I&amp;E";#N/A,#N/A,FALSE,"rent roll";#N/A,#N/A,FALSE,"96noleaseup";#N/A,#N/A,FALSE,"96noleaseup matrix";#N/A,#N/A,FALSE,"leaseup 96";#N/A,#N/A,FALSE,"leaseup 96 matrix";#N/A,#N/A,FALSE,"Leaseup and Exp."}</definedName>
    <definedName name="_________aaa12" hidden="1">{#N/A,#N/A,FALSE,"I&amp;E";#N/A,#N/A,FALSE,"rent roll";#N/A,#N/A,FALSE,"96noleaseup";#N/A,#N/A,FALSE,"96noleaseup matrix";#N/A,#N/A,FALSE,"leaseup 96";#N/A,#N/A,FALSE,"leaseup 96 matrix";#N/A,#N/A,FALSE,"Leaseup and Exp."}</definedName>
    <definedName name="_________aaa12_1" hidden="1">{#N/A,#N/A,FALSE,"I&amp;E";#N/A,#N/A,FALSE,"rent roll";#N/A,#N/A,FALSE,"96noleaseup";#N/A,#N/A,FALSE,"96noleaseup matrix";#N/A,#N/A,FALSE,"leaseup 96";#N/A,#N/A,FALSE,"leaseup 96 matrix";#N/A,#N/A,FALSE,"Leaseup and Exp."}</definedName>
    <definedName name="_________J1" hidden="1">{#N/A,#N/A,FALSE,"I&amp;E";#N/A,#N/A,FALSE,"rent roll";#N/A,#N/A,FALSE,"96noleaseup";#N/A,#N/A,FALSE,"96noleaseup matrix";#N/A,#N/A,FALSE,"leaseup 96";#N/A,#N/A,FALSE,"leaseup 96 matrix";#N/A,#N/A,FALSE,"Leaseup and Exp."}</definedName>
    <definedName name="_________J1_1" hidden="1">{#N/A,#N/A,FALSE,"I&amp;E";#N/A,#N/A,FALSE,"rent roll";#N/A,#N/A,FALSE,"96noleaseup";#N/A,#N/A,FALSE,"96noleaseup matrix";#N/A,#N/A,FALSE,"leaseup 96";#N/A,#N/A,FALSE,"leaseup 96 matrix";#N/A,#N/A,FALSE,"Leaseup and Exp."}</definedName>
    <definedName name="_________j2" hidden="1">{#N/A,#N/A,FALSE,"I&amp;E";#N/A,#N/A,FALSE,"rent roll";#N/A,#N/A,FALSE,"96noleaseup";#N/A,#N/A,FALSE,"96noleaseup matrix";#N/A,#N/A,FALSE,"leaseup 96";#N/A,#N/A,FALSE,"leaseup 96 matrix";#N/A,#N/A,FALSE,"Leaseup and Exp."}</definedName>
    <definedName name="_________j2_1" hidden="1">{#N/A,#N/A,FALSE,"I&amp;E";#N/A,#N/A,FALSE,"rent roll";#N/A,#N/A,FALSE,"96noleaseup";#N/A,#N/A,FALSE,"96noleaseup matrix";#N/A,#N/A,FALSE,"leaseup 96";#N/A,#N/A,FALSE,"leaseup 96 matrix";#N/A,#N/A,FALSE,"Leaseup and Exp."}</definedName>
    <definedName name="________a1" hidden="1">{#N/A,#N/A,FALSE,"I&amp;E";#N/A,#N/A,FALSE,"rent roll";#N/A,#N/A,FALSE,"96noleaseup";#N/A,#N/A,FALSE,"96noleaseup matrix";#N/A,#N/A,FALSE,"leaseup 96";#N/A,#N/A,FALSE,"leaseup 96 matrix";#N/A,#N/A,FALSE,"Leaseup and Exp."}</definedName>
    <definedName name="________a1_1" hidden="1">{#N/A,#N/A,FALSE,"I&amp;E";#N/A,#N/A,FALSE,"rent roll";#N/A,#N/A,FALSE,"96noleaseup";#N/A,#N/A,FALSE,"96noleaseup matrix";#N/A,#N/A,FALSE,"leaseup 96";#N/A,#N/A,FALSE,"leaseup 96 matrix";#N/A,#N/A,FALSE,"Leaseup and Exp."}</definedName>
    <definedName name="________aaa12" hidden="1">{#N/A,#N/A,FALSE,"I&amp;E";#N/A,#N/A,FALSE,"rent roll";#N/A,#N/A,FALSE,"96noleaseup";#N/A,#N/A,FALSE,"96noleaseup matrix";#N/A,#N/A,FALSE,"leaseup 96";#N/A,#N/A,FALSE,"leaseup 96 matrix";#N/A,#N/A,FALSE,"Leaseup and Exp."}</definedName>
    <definedName name="________aaa12_1" hidden="1">{#N/A,#N/A,FALSE,"I&amp;E";#N/A,#N/A,FALSE,"rent roll";#N/A,#N/A,FALSE,"96noleaseup";#N/A,#N/A,FALSE,"96noleaseup matrix";#N/A,#N/A,FALSE,"leaseup 96";#N/A,#N/A,FALSE,"leaseup 96 matrix";#N/A,#N/A,FALSE,"Leaseup and Exp."}</definedName>
    <definedName name="________J1" hidden="1">{#N/A,#N/A,FALSE,"I&amp;E";#N/A,#N/A,FALSE,"rent roll";#N/A,#N/A,FALSE,"96noleaseup";#N/A,#N/A,FALSE,"96noleaseup matrix";#N/A,#N/A,FALSE,"leaseup 96";#N/A,#N/A,FALSE,"leaseup 96 matrix";#N/A,#N/A,FALSE,"Leaseup and Exp."}</definedName>
    <definedName name="________J1_1" hidden="1">{#N/A,#N/A,FALSE,"I&amp;E";#N/A,#N/A,FALSE,"rent roll";#N/A,#N/A,FALSE,"96noleaseup";#N/A,#N/A,FALSE,"96noleaseup matrix";#N/A,#N/A,FALSE,"leaseup 96";#N/A,#N/A,FALSE,"leaseup 96 matrix";#N/A,#N/A,FALSE,"Leaseup and Exp."}</definedName>
    <definedName name="________j2" hidden="1">{#N/A,#N/A,FALSE,"I&amp;E";#N/A,#N/A,FALSE,"rent roll";#N/A,#N/A,FALSE,"96noleaseup";#N/A,#N/A,FALSE,"96noleaseup matrix";#N/A,#N/A,FALSE,"leaseup 96";#N/A,#N/A,FALSE,"leaseup 96 matrix";#N/A,#N/A,FALSE,"Leaseup and Exp."}</definedName>
    <definedName name="________j2_1" hidden="1">{#N/A,#N/A,FALSE,"I&amp;E";#N/A,#N/A,FALSE,"rent roll";#N/A,#N/A,FALSE,"96noleaseup";#N/A,#N/A,FALSE,"96noleaseup matrix";#N/A,#N/A,FALSE,"leaseup 96";#N/A,#N/A,FALSE,"leaseup 96 matrix";#N/A,#N/A,FALSE,"Leaseup and Exp."}</definedName>
    <definedName name="_______a1" hidden="1">{#N/A,#N/A,FALSE,"I&amp;E";#N/A,#N/A,FALSE,"rent roll";#N/A,#N/A,FALSE,"96noleaseup";#N/A,#N/A,FALSE,"96noleaseup matrix";#N/A,#N/A,FALSE,"leaseup 96";#N/A,#N/A,FALSE,"leaseup 96 matrix";#N/A,#N/A,FALSE,"Leaseup and Exp."}</definedName>
    <definedName name="_______aaa12" hidden="1">{#N/A,#N/A,FALSE,"I&amp;E";#N/A,#N/A,FALSE,"rent roll";#N/A,#N/A,FALSE,"96noleaseup";#N/A,#N/A,FALSE,"96noleaseup matrix";#N/A,#N/A,FALSE,"leaseup 96";#N/A,#N/A,FALSE,"leaseup 96 matrix";#N/A,#N/A,FALSE,"Leaseup and Exp."}</definedName>
    <definedName name="_______aaa12_1" hidden="1">{#N/A,#N/A,FALSE,"I&amp;E";#N/A,#N/A,FALSE,"rent roll";#N/A,#N/A,FALSE,"96noleaseup";#N/A,#N/A,FALSE,"96noleaseup matrix";#N/A,#N/A,FALSE,"leaseup 96";#N/A,#N/A,FALSE,"leaseup 96 matrix";#N/A,#N/A,FALSE,"Leaseup and Exp."}</definedName>
    <definedName name="_______J1" hidden="1">{#N/A,#N/A,FALSE,"I&amp;E";#N/A,#N/A,FALSE,"rent roll";#N/A,#N/A,FALSE,"96noleaseup";#N/A,#N/A,FALSE,"96noleaseup matrix";#N/A,#N/A,FALSE,"leaseup 96";#N/A,#N/A,FALSE,"leaseup 96 matrix";#N/A,#N/A,FALSE,"Leaseup and Exp."}</definedName>
    <definedName name="_______j2" hidden="1">{#N/A,#N/A,FALSE,"I&amp;E";#N/A,#N/A,FALSE,"rent roll";#N/A,#N/A,FALSE,"96noleaseup";#N/A,#N/A,FALSE,"96noleaseup matrix";#N/A,#N/A,FALSE,"leaseup 96";#N/A,#N/A,FALSE,"leaseup 96 matrix";#N/A,#N/A,FALSE,"Leaseup and Exp."}</definedName>
    <definedName name="______a1" hidden="1">{#N/A,#N/A,FALSE,"I&amp;E";#N/A,#N/A,FALSE,"rent roll";#N/A,#N/A,FALSE,"96noleaseup";#N/A,#N/A,FALSE,"96noleaseup matrix";#N/A,#N/A,FALSE,"leaseup 96";#N/A,#N/A,FALSE,"leaseup 96 matrix";#N/A,#N/A,FALSE,"Leaseup and Exp."}</definedName>
    <definedName name="______a1_1" hidden="1">{#N/A,#N/A,FALSE,"I&amp;E";#N/A,#N/A,FALSE,"rent roll";#N/A,#N/A,FALSE,"96noleaseup";#N/A,#N/A,FALSE,"96noleaseup matrix";#N/A,#N/A,FALSE,"leaseup 96";#N/A,#N/A,FALSE,"leaseup 96 matrix";#N/A,#N/A,FALSE,"Leaseup and Exp."}</definedName>
    <definedName name="______aaa12" hidden="1">{#N/A,#N/A,FALSE,"I&amp;E";#N/A,#N/A,FALSE,"rent roll";#N/A,#N/A,FALSE,"96noleaseup";#N/A,#N/A,FALSE,"96noleaseup matrix";#N/A,#N/A,FALSE,"leaseup 96";#N/A,#N/A,FALSE,"leaseup 96 matrix";#N/A,#N/A,FALSE,"Leaseup and Exp."}</definedName>
    <definedName name="______aaa12_1" hidden="1">{#N/A,#N/A,FALSE,"I&amp;E";#N/A,#N/A,FALSE,"rent roll";#N/A,#N/A,FALSE,"96noleaseup";#N/A,#N/A,FALSE,"96noleaseup matrix";#N/A,#N/A,FALSE,"leaseup 96";#N/A,#N/A,FALSE,"leaseup 96 matrix";#N/A,#N/A,FALSE,"Leaseup and Exp."}</definedName>
    <definedName name="______J1" hidden="1">{#N/A,#N/A,FALSE,"I&amp;E";#N/A,#N/A,FALSE,"rent roll";#N/A,#N/A,FALSE,"96noleaseup";#N/A,#N/A,FALSE,"96noleaseup matrix";#N/A,#N/A,FALSE,"leaseup 96";#N/A,#N/A,FALSE,"leaseup 96 matrix";#N/A,#N/A,FALSE,"Leaseup and Exp."}</definedName>
    <definedName name="______J1_1" hidden="1">{#N/A,#N/A,FALSE,"I&amp;E";#N/A,#N/A,FALSE,"rent roll";#N/A,#N/A,FALSE,"96noleaseup";#N/A,#N/A,FALSE,"96noleaseup matrix";#N/A,#N/A,FALSE,"leaseup 96";#N/A,#N/A,FALSE,"leaseup 96 matrix";#N/A,#N/A,FALSE,"Leaseup and Exp."}</definedName>
    <definedName name="______j2" hidden="1">{#N/A,#N/A,FALSE,"I&amp;E";#N/A,#N/A,FALSE,"rent roll";#N/A,#N/A,FALSE,"96noleaseup";#N/A,#N/A,FALSE,"96noleaseup matrix";#N/A,#N/A,FALSE,"leaseup 96";#N/A,#N/A,FALSE,"leaseup 96 matrix";#N/A,#N/A,FALSE,"Leaseup and Exp."}</definedName>
    <definedName name="______j2_1" hidden="1">{#N/A,#N/A,FALSE,"I&amp;E";#N/A,#N/A,FALSE,"rent roll";#N/A,#N/A,FALSE,"96noleaseup";#N/A,#N/A,FALSE,"96noleaseup matrix";#N/A,#N/A,FALSE,"leaseup 96";#N/A,#N/A,FALSE,"leaseup 96 matrix";#N/A,#N/A,FALSE,"Leaseup and Exp."}</definedName>
    <definedName name="_____a1" hidden="1">{#N/A,#N/A,FALSE,"I&amp;E";#N/A,#N/A,FALSE,"rent roll";#N/A,#N/A,FALSE,"96noleaseup";#N/A,#N/A,FALSE,"96noleaseup matrix";#N/A,#N/A,FALSE,"leaseup 96";#N/A,#N/A,FALSE,"leaseup 96 matrix";#N/A,#N/A,FALSE,"Leaseup and Exp."}</definedName>
    <definedName name="_____a1_1" hidden="1">{#N/A,#N/A,FALSE,"I&amp;E";#N/A,#N/A,FALSE,"rent roll";#N/A,#N/A,FALSE,"96noleaseup";#N/A,#N/A,FALSE,"96noleaseup matrix";#N/A,#N/A,FALSE,"leaseup 96";#N/A,#N/A,FALSE,"leaseup 96 matrix";#N/A,#N/A,FALSE,"Leaseup and Exp."}</definedName>
    <definedName name="_____aaa12" hidden="1">{#N/A,#N/A,FALSE,"I&amp;E";#N/A,#N/A,FALSE,"rent roll";#N/A,#N/A,FALSE,"96noleaseup";#N/A,#N/A,FALSE,"96noleaseup matrix";#N/A,#N/A,FALSE,"leaseup 96";#N/A,#N/A,FALSE,"leaseup 96 matrix";#N/A,#N/A,FALSE,"Leaseup and Exp."}</definedName>
    <definedName name="_____aaa12_1" hidden="1">{#N/A,#N/A,FALSE,"I&amp;E";#N/A,#N/A,FALSE,"rent roll";#N/A,#N/A,FALSE,"96noleaseup";#N/A,#N/A,FALSE,"96noleaseup matrix";#N/A,#N/A,FALSE,"leaseup 96";#N/A,#N/A,FALSE,"leaseup 96 matrix";#N/A,#N/A,FALSE,"Leaseup and Exp."}</definedName>
    <definedName name="_____J1" hidden="1">{#N/A,#N/A,FALSE,"I&amp;E";#N/A,#N/A,FALSE,"rent roll";#N/A,#N/A,FALSE,"96noleaseup";#N/A,#N/A,FALSE,"96noleaseup matrix";#N/A,#N/A,FALSE,"leaseup 96";#N/A,#N/A,FALSE,"leaseup 96 matrix";#N/A,#N/A,FALSE,"Leaseup and Exp."}</definedName>
    <definedName name="_____J1_1" hidden="1">{#N/A,#N/A,FALSE,"I&amp;E";#N/A,#N/A,FALSE,"rent roll";#N/A,#N/A,FALSE,"96noleaseup";#N/A,#N/A,FALSE,"96noleaseup matrix";#N/A,#N/A,FALSE,"leaseup 96";#N/A,#N/A,FALSE,"leaseup 96 matrix";#N/A,#N/A,FALSE,"Leaseup and Exp."}</definedName>
    <definedName name="_____j2" hidden="1">{#N/A,#N/A,FALSE,"I&amp;E";#N/A,#N/A,FALSE,"rent roll";#N/A,#N/A,FALSE,"96noleaseup";#N/A,#N/A,FALSE,"96noleaseup matrix";#N/A,#N/A,FALSE,"leaseup 96";#N/A,#N/A,FALSE,"leaseup 96 matrix";#N/A,#N/A,FALSE,"Leaseup and Exp."}</definedName>
    <definedName name="_____j2_1" hidden="1">{#N/A,#N/A,FALSE,"I&amp;E";#N/A,#N/A,FALSE,"rent roll";#N/A,#N/A,FALSE,"96noleaseup";#N/A,#N/A,FALSE,"96noleaseup matrix";#N/A,#N/A,FALSE,"leaseup 96";#N/A,#N/A,FALSE,"leaseup 96 matrix";#N/A,#N/A,FALSE,"Leaseup and Exp."}</definedName>
    <definedName name="____a1" hidden="1">{#N/A,#N/A,FALSE,"I&amp;E";#N/A,#N/A,FALSE,"rent roll";#N/A,#N/A,FALSE,"96noleaseup";#N/A,#N/A,FALSE,"96noleaseup matrix";#N/A,#N/A,FALSE,"leaseup 96";#N/A,#N/A,FALSE,"leaseup 96 matrix";#N/A,#N/A,FALSE,"Leaseup and Exp."}</definedName>
    <definedName name="____a1_1" hidden="1">{#N/A,#N/A,FALSE,"I&amp;E";#N/A,#N/A,FALSE,"rent roll";#N/A,#N/A,FALSE,"96noleaseup";#N/A,#N/A,FALSE,"96noleaseup matrix";#N/A,#N/A,FALSE,"leaseup 96";#N/A,#N/A,FALSE,"leaseup 96 matrix";#N/A,#N/A,FALSE,"Leaseup and Exp."}</definedName>
    <definedName name="____aaa12" hidden="1">{#N/A,#N/A,FALSE,"I&amp;E";#N/A,#N/A,FALSE,"rent roll";#N/A,#N/A,FALSE,"96noleaseup";#N/A,#N/A,FALSE,"96noleaseup matrix";#N/A,#N/A,FALSE,"leaseup 96";#N/A,#N/A,FALSE,"leaseup 96 matrix";#N/A,#N/A,FALSE,"Leaseup and Exp."}</definedName>
    <definedName name="____aaa12_1" hidden="1">{#N/A,#N/A,FALSE,"I&amp;E";#N/A,#N/A,FALSE,"rent roll";#N/A,#N/A,FALSE,"96noleaseup";#N/A,#N/A,FALSE,"96noleaseup matrix";#N/A,#N/A,FALSE,"leaseup 96";#N/A,#N/A,FALSE,"leaseup 96 matrix";#N/A,#N/A,FALSE,"Leaseup and Exp."}</definedName>
    <definedName name="____J1" hidden="1">{#N/A,#N/A,FALSE,"I&amp;E";#N/A,#N/A,FALSE,"rent roll";#N/A,#N/A,FALSE,"96noleaseup";#N/A,#N/A,FALSE,"96noleaseup matrix";#N/A,#N/A,FALSE,"leaseup 96";#N/A,#N/A,FALSE,"leaseup 96 matrix";#N/A,#N/A,FALSE,"Leaseup and Exp."}</definedName>
    <definedName name="____J1_1" hidden="1">{#N/A,#N/A,FALSE,"I&amp;E";#N/A,#N/A,FALSE,"rent roll";#N/A,#N/A,FALSE,"96noleaseup";#N/A,#N/A,FALSE,"96noleaseup matrix";#N/A,#N/A,FALSE,"leaseup 96";#N/A,#N/A,FALSE,"leaseup 96 matrix";#N/A,#N/A,FALSE,"Leaseup and Exp."}</definedName>
    <definedName name="____j2" hidden="1">{#N/A,#N/A,FALSE,"I&amp;E";#N/A,#N/A,FALSE,"rent roll";#N/A,#N/A,FALSE,"96noleaseup";#N/A,#N/A,FALSE,"96noleaseup matrix";#N/A,#N/A,FALSE,"leaseup 96";#N/A,#N/A,FALSE,"leaseup 96 matrix";#N/A,#N/A,FALSE,"Leaseup and Exp."}</definedName>
    <definedName name="____j2_1" hidden="1">{#N/A,#N/A,FALSE,"I&amp;E";#N/A,#N/A,FALSE,"rent roll";#N/A,#N/A,FALSE,"96noleaseup";#N/A,#N/A,FALSE,"96noleaseup matrix";#N/A,#N/A,FALSE,"leaseup 96";#N/A,#N/A,FALSE,"leaseup 96 matrix";#N/A,#N/A,FALSE,"Leaseup and Exp."}</definedName>
    <definedName name="___a1" hidden="1">{#N/A,#N/A,FALSE,"I&amp;E";#N/A,#N/A,FALSE,"rent roll";#N/A,#N/A,FALSE,"96noleaseup";#N/A,#N/A,FALSE,"96noleaseup matrix";#N/A,#N/A,FALSE,"leaseup 96";#N/A,#N/A,FALSE,"leaseup 96 matrix";#N/A,#N/A,FALSE,"Leaseup and Exp."}</definedName>
    <definedName name="___a1_1" hidden="1">{#N/A,#N/A,FALSE,"I&amp;E";#N/A,#N/A,FALSE,"rent roll";#N/A,#N/A,FALSE,"96noleaseup";#N/A,#N/A,FALSE,"96noleaseup matrix";#N/A,#N/A,FALSE,"leaseup 96";#N/A,#N/A,FALSE,"leaseup 96 matrix";#N/A,#N/A,FALSE,"Leaseup and Exp."}</definedName>
    <definedName name="___aaa12" hidden="1">{#N/A,#N/A,FALSE,"I&amp;E";#N/A,#N/A,FALSE,"rent roll";#N/A,#N/A,FALSE,"96noleaseup";#N/A,#N/A,FALSE,"96noleaseup matrix";#N/A,#N/A,FALSE,"leaseup 96";#N/A,#N/A,FALSE,"leaseup 96 matrix";#N/A,#N/A,FALSE,"Leaseup and Exp."}</definedName>
    <definedName name="___aaa12_1" hidden="1">{#N/A,#N/A,FALSE,"I&amp;E";#N/A,#N/A,FALSE,"rent roll";#N/A,#N/A,FALSE,"96noleaseup";#N/A,#N/A,FALSE,"96noleaseup matrix";#N/A,#N/A,FALSE,"leaseup 96";#N/A,#N/A,FALSE,"leaseup 96 matrix";#N/A,#N/A,FALSE,"Leaseup and Exp."}</definedName>
    <definedName name="___J1" hidden="1">{#N/A,#N/A,FALSE,"I&amp;E";#N/A,#N/A,FALSE,"rent roll";#N/A,#N/A,FALSE,"96noleaseup";#N/A,#N/A,FALSE,"96noleaseup matrix";#N/A,#N/A,FALSE,"leaseup 96";#N/A,#N/A,FALSE,"leaseup 96 matrix";#N/A,#N/A,FALSE,"Leaseup and Exp."}</definedName>
    <definedName name="___J1_1" hidden="1">{#N/A,#N/A,FALSE,"I&amp;E";#N/A,#N/A,FALSE,"rent roll";#N/A,#N/A,FALSE,"96noleaseup";#N/A,#N/A,FALSE,"96noleaseup matrix";#N/A,#N/A,FALSE,"leaseup 96";#N/A,#N/A,FALSE,"leaseup 96 matrix";#N/A,#N/A,FALSE,"Leaseup and Exp."}</definedName>
    <definedName name="___j2" hidden="1">{#N/A,#N/A,FALSE,"I&amp;E";#N/A,#N/A,FALSE,"rent roll";#N/A,#N/A,FALSE,"96noleaseup";#N/A,#N/A,FALSE,"96noleaseup matrix";#N/A,#N/A,FALSE,"leaseup 96";#N/A,#N/A,FALSE,"leaseup 96 matrix";#N/A,#N/A,FALSE,"Leaseup and Exp."}</definedName>
    <definedName name="___j2_1" hidden="1">{#N/A,#N/A,FALSE,"I&amp;E";#N/A,#N/A,FALSE,"rent roll";#N/A,#N/A,FALSE,"96noleaseup";#N/A,#N/A,FALSE,"96noleaseup matrix";#N/A,#N/A,FALSE,"leaseup 96";#N/A,#N/A,FALSE,"leaseup 96 matrix";#N/A,#N/A,FALSE,"Leaseup and Exp."}</definedName>
    <definedName name="__a1" hidden="1">{#N/A,#N/A,FALSE,"I&amp;E";#N/A,#N/A,FALSE,"rent roll";#N/A,#N/A,FALSE,"96noleaseup";#N/A,#N/A,FALSE,"96noleaseup matrix";#N/A,#N/A,FALSE,"leaseup 96";#N/A,#N/A,FALSE,"leaseup 96 matrix";#N/A,#N/A,FALSE,"Leaseup and Exp."}</definedName>
    <definedName name="__a1_1" hidden="1">{#N/A,#N/A,FALSE,"I&amp;E";#N/A,#N/A,FALSE,"rent roll";#N/A,#N/A,FALSE,"96noleaseup";#N/A,#N/A,FALSE,"96noleaseup matrix";#N/A,#N/A,FALSE,"leaseup 96";#N/A,#N/A,FALSE,"leaseup 96 matrix";#N/A,#N/A,FALSE,"Leaseup and Exp."}</definedName>
    <definedName name="__aaa12" hidden="1">{#N/A,#N/A,FALSE,"I&amp;E";#N/A,#N/A,FALSE,"rent roll";#N/A,#N/A,FALSE,"96noleaseup";#N/A,#N/A,FALSE,"96noleaseup matrix";#N/A,#N/A,FALSE,"leaseup 96";#N/A,#N/A,FALSE,"leaseup 96 matrix";#N/A,#N/A,FALSE,"Leaseup and Exp."}</definedName>
    <definedName name="__aaa12_1" hidden="1">{#N/A,#N/A,FALSE,"I&amp;E";#N/A,#N/A,FALSE,"rent roll";#N/A,#N/A,FALSE,"96noleaseup";#N/A,#N/A,FALSE,"96noleaseup matrix";#N/A,#N/A,FALSE,"leaseup 96";#N/A,#N/A,FALSE,"leaseup 96 matrix";#N/A,#N/A,FALSE,"Leaseup and Exp."}</definedName>
    <definedName name="__J1" hidden="1">{#N/A,#N/A,FALSE,"I&amp;E";#N/A,#N/A,FALSE,"rent roll";#N/A,#N/A,FALSE,"96noleaseup";#N/A,#N/A,FALSE,"96noleaseup matrix";#N/A,#N/A,FALSE,"leaseup 96";#N/A,#N/A,FALSE,"leaseup 96 matrix";#N/A,#N/A,FALSE,"Leaseup and Exp."}</definedName>
    <definedName name="__J1_1" hidden="1">{#N/A,#N/A,FALSE,"I&amp;E";#N/A,#N/A,FALSE,"rent roll";#N/A,#N/A,FALSE,"96noleaseup";#N/A,#N/A,FALSE,"96noleaseup matrix";#N/A,#N/A,FALSE,"leaseup 96";#N/A,#N/A,FALSE,"leaseup 96 matrix";#N/A,#N/A,FALSE,"Leaseup and Exp."}</definedName>
    <definedName name="__j2" hidden="1">{#N/A,#N/A,FALSE,"I&amp;E";#N/A,#N/A,FALSE,"rent roll";#N/A,#N/A,FALSE,"96noleaseup";#N/A,#N/A,FALSE,"96noleaseup matrix";#N/A,#N/A,FALSE,"leaseup 96";#N/A,#N/A,FALSE,"leaseup 96 matrix";#N/A,#N/A,FALSE,"Leaseup and Exp."}</definedName>
    <definedName name="__j2_1" hidden="1">{#N/A,#N/A,FALSE,"I&amp;E";#N/A,#N/A,FALSE,"rent roll";#N/A,#N/A,FALSE,"96noleaseup";#N/A,#N/A,FALSE,"96noleaseup matrix";#N/A,#N/A,FALSE,"leaseup 96";#N/A,#N/A,FALSE,"leaseup 96 matrix";#N/A,#N/A,FALSE,"Leaseup and Exp."}</definedName>
    <definedName name="_a1" hidden="1">{#N/A,#N/A,FALSE,"I&amp;E";#N/A,#N/A,FALSE,"rent roll";#N/A,#N/A,FALSE,"96noleaseup";#N/A,#N/A,FALSE,"96noleaseup matrix";#N/A,#N/A,FALSE,"leaseup 96";#N/A,#N/A,FALSE,"leaseup 96 matrix";#N/A,#N/A,FALSE,"Leaseup and Exp."}</definedName>
    <definedName name="_a1_1" hidden="1">{#N/A,#N/A,FALSE,"I&amp;E";#N/A,#N/A,FALSE,"rent roll";#N/A,#N/A,FALSE,"96noleaseup";#N/A,#N/A,FALSE,"96noleaseup matrix";#N/A,#N/A,FALSE,"leaseup 96";#N/A,#N/A,FALSE,"leaseup 96 matrix";#N/A,#N/A,FALSE,"Leaseup and Exp."}</definedName>
    <definedName name="_aaa12" hidden="1">{#N/A,#N/A,FALSE,"I&amp;E";#N/A,#N/A,FALSE,"rent roll";#N/A,#N/A,FALSE,"96noleaseup";#N/A,#N/A,FALSE,"96noleaseup matrix";#N/A,#N/A,FALSE,"leaseup 96";#N/A,#N/A,FALSE,"leaseup 96 matrix";#N/A,#N/A,FALSE,"Leaseup and Exp."}</definedName>
    <definedName name="_aaa12_1" hidden="1">{#N/A,#N/A,FALSE,"I&amp;E";#N/A,#N/A,FALSE,"rent roll";#N/A,#N/A,FALSE,"96noleaseup";#N/A,#N/A,FALSE,"96noleaseup matrix";#N/A,#N/A,FALSE,"leaseup 96";#N/A,#N/A,FALSE,"leaseup 96 matrix";#N/A,#N/A,FALSE,"Leaseup and Exp."}</definedName>
    <definedName name="_Fill" hidden="1">#REF!</definedName>
    <definedName name="_J1" hidden="1">{#N/A,#N/A,FALSE,"I&amp;E";#N/A,#N/A,FALSE,"rent roll";#N/A,#N/A,FALSE,"96noleaseup";#N/A,#N/A,FALSE,"96noleaseup matrix";#N/A,#N/A,FALSE,"leaseup 96";#N/A,#N/A,FALSE,"leaseup 96 matrix";#N/A,#N/A,FALSE,"Leaseup and Exp."}</definedName>
    <definedName name="_J1_1" hidden="1">{#N/A,#N/A,FALSE,"I&amp;E";#N/A,#N/A,FALSE,"rent roll";#N/A,#N/A,FALSE,"96noleaseup";#N/A,#N/A,FALSE,"96noleaseup matrix";#N/A,#N/A,FALSE,"leaseup 96";#N/A,#N/A,FALSE,"leaseup 96 matrix";#N/A,#N/A,FALSE,"Leaseup and Exp."}</definedName>
    <definedName name="_j2" hidden="1">{#N/A,#N/A,FALSE,"I&amp;E";#N/A,#N/A,FALSE,"rent roll";#N/A,#N/A,FALSE,"96noleaseup";#N/A,#N/A,FALSE,"96noleaseup matrix";#N/A,#N/A,FALSE,"leaseup 96";#N/A,#N/A,FALSE,"leaseup 96 matrix";#N/A,#N/A,FALSE,"Leaseup and Exp."}</definedName>
    <definedName name="_j2_1" hidden="1">{#N/A,#N/A,FALSE,"I&amp;E";#N/A,#N/A,FALSE,"rent roll";#N/A,#N/A,FALSE,"96noleaseup";#N/A,#N/A,FALSE,"96noleaseup matrix";#N/A,#N/A,FALSE,"leaseup 96";#N/A,#N/A,FALSE,"leaseup 96 matrix";#N/A,#N/A,FALSE,"Leaseup and Exp."}</definedName>
    <definedName name="_JJ1" hidden="1">{#N/A,#N/A,FALSE,"I&amp;E";#N/A,#N/A,FALSE,"rent roll";#N/A,#N/A,FALSE,"96noleaseup";#N/A,#N/A,FALSE,"96noleaseup matrix";#N/A,#N/A,FALSE,"leaseup 96";#N/A,#N/A,FALSE,"leaseup 96 matrix";#N/A,#N/A,FALSE,"Leaseup and Exp."}</definedName>
    <definedName name="_Key1" hidden="1">#REF!</definedName>
    <definedName name="_Order1" hidden="1">0</definedName>
    <definedName name="_Order2" hidden="1">255</definedName>
    <definedName name="_Sort" hidden="1">#REF!</definedName>
    <definedName name="_Table1_In1" hidden="1">#REF!</definedName>
    <definedName name="_Table1_In2" hidden="1">#REF!</definedName>
    <definedName name="_Table2_In1" hidden="1">#REF!</definedName>
    <definedName name="_Table2_In2" hidden="1">#REF!</definedName>
    <definedName name="_Table2_Out" hidden="1">#REF!</definedName>
    <definedName name="_tea2" hidden="1">#REF!</definedName>
    <definedName name="a" hidden="1">{#N/A,#N/A,FALSE,"I&amp;E";#N/A,#N/A,FALSE,"rent roll";#N/A,#N/A,FALSE,"96noleaseup";#N/A,#N/A,FALSE,"96noleaseup matrix";#N/A,#N/A,FALSE,"leaseup 96";#N/A,#N/A,FALSE,"leaseup 96 matrix";#N/A,#N/A,FALSE,"Leaseup and Exp."}</definedName>
    <definedName name="a_1" hidden="1">{#N/A,#N/A,FALSE,"I&amp;E";#N/A,#N/A,FALSE,"rent roll";#N/A,#N/A,FALSE,"96noleaseup";#N/A,#N/A,FALSE,"96noleaseup matrix";#N/A,#N/A,FALSE,"leaseup 96";#N/A,#N/A,FALSE,"leaseup 96 matrix";#N/A,#N/A,FALSE,"Leaseup and Exp."}</definedName>
    <definedName name="aa" hidden="1">{#N/A,#N/A,FALSE,"I&amp;E";#N/A,#N/A,FALSE,"rent roll";#N/A,#N/A,FALSE,"96noleaseup";#N/A,#N/A,FALSE,"96noleaseup matrix";#N/A,#N/A,FALSE,"leaseup 96";#N/A,#N/A,FALSE,"leaseup 96 matrix";#N/A,#N/A,FALSE,"Leaseup and Exp."}</definedName>
    <definedName name="aa_1" hidden="1">{#N/A,#N/A,FALSE,"I&amp;E";#N/A,#N/A,FALSE,"rent roll";#N/A,#N/A,FALSE,"96noleaseup";#N/A,#N/A,FALSE,"96noleaseup matrix";#N/A,#N/A,FALSE,"leaseup 96";#N/A,#N/A,FALSE,"leaseup 96 matrix";#N/A,#N/A,FALSE,"Leaseup and Exp."}</definedName>
    <definedName name="active" hidden="1">#REF!</definedName>
    <definedName name="active2" hidden="1">#REF!</definedName>
    <definedName name="adfasdf" hidden="1">{#N/A,#N/A,FALSE,"I&amp;E";#N/A,#N/A,FALSE,"rent roll";#N/A,#N/A,FALSE,"96noleaseup";#N/A,#N/A,FALSE,"96noleaseup matrix";#N/A,#N/A,FALSE,"leaseup 96";#N/A,#N/A,FALSE,"leaseup 96 matrix";#N/A,#N/A,FALSE,"Leaseup and Exp."}</definedName>
    <definedName name="adfasdf_1" hidden="1">{#N/A,#N/A,FALSE,"I&amp;E";#N/A,#N/A,FALSE,"rent roll";#N/A,#N/A,FALSE,"96noleaseup";#N/A,#N/A,FALSE,"96noleaseup matrix";#N/A,#N/A,FALSE,"leaseup 96";#N/A,#N/A,FALSE,"leaseup 96 matrix";#N/A,#N/A,FALSE,"Leaseup and Exp."}</definedName>
    <definedName name="adsfsdf" hidden="1">{#N/A,#N/A,FALSE,"I&amp;E";#N/A,#N/A,FALSE,"rent roll";#N/A,#N/A,FALSE,"96noleaseup";#N/A,#N/A,FALSE,"96noleaseup matrix";#N/A,#N/A,FALSE,"leaseup 96";#N/A,#N/A,FALSE,"leaseup 96 matrix";#N/A,#N/A,FALSE,"Leaseup and Exp."}</definedName>
    <definedName name="adsfsdf_1" hidden="1">{#N/A,#N/A,FALSE,"I&amp;E";#N/A,#N/A,FALSE,"rent roll";#N/A,#N/A,FALSE,"96noleaseup";#N/A,#N/A,FALSE,"96noleaseup matrix";#N/A,#N/A,FALSE,"leaseup 96";#N/A,#N/A,FALSE,"leaseup 96 matrix";#N/A,#N/A,FALSE,"Leaseup and Exp."}</definedName>
    <definedName name="afdf" hidden="1">{"Summary",#N/A,TRUE,"Fin. Summary";"Payroll",#N/A,TRUE,"Staffing";"Personnel Phasing",#N/A,TRUE,"Staffing"}</definedName>
    <definedName name="afdf_1" hidden="1">{"Summary",#N/A,TRUE,"Fin. Summary";"Payroll",#N/A,TRUE,"Staffing";"Personnel Phasing",#N/A,TRUE,"Staffing"}</definedName>
    <definedName name="asdwq" hidden="1">{#N/A,#N/A,FALSE,"I&amp;E";#N/A,#N/A,FALSE,"rent roll";#N/A,#N/A,FALSE,"96noleaseup";#N/A,#N/A,FALSE,"96noleaseup matrix";#N/A,#N/A,FALSE,"leaseup 96";#N/A,#N/A,FALSE,"leaseup 96 matrix";#N/A,#N/A,FALSE,"Leaseup and Exp."}</definedName>
    <definedName name="asdwq_1" hidden="1">{#N/A,#N/A,FALSE,"I&amp;E";#N/A,#N/A,FALSE,"rent roll";#N/A,#N/A,FALSE,"96noleaseup";#N/A,#N/A,FALSE,"96noleaseup matrix";#N/A,#N/A,FALSE,"leaseup 96";#N/A,#N/A,FALSE,"leaseup 96 matrix";#N/A,#N/A,FALSE,"Leaseup and Exp."}</definedName>
    <definedName name="av" hidden="1">{#N/A,#N/A,FALSE,"I&amp;E";#N/A,#N/A,FALSE,"rent roll";#N/A,#N/A,FALSE,"96noleaseup";#N/A,#N/A,FALSE,"96noleaseup matrix";#N/A,#N/A,FALSE,"leaseup 96";#N/A,#N/A,FALSE,"leaseup 96 matrix";#N/A,#N/A,FALSE,"Leaseup and Exp."}</definedName>
    <definedName name="av_1" hidden="1">{#N/A,#N/A,FALSE,"I&amp;E";#N/A,#N/A,FALSE,"rent roll";#N/A,#N/A,FALSE,"96noleaseup";#N/A,#N/A,FALSE,"96noleaseup matrix";#N/A,#N/A,FALSE,"leaseup 96";#N/A,#N/A,FALSE,"leaseup 96 matrix";#N/A,#N/A,FALSE,"Leaseup and Exp."}</definedName>
    <definedName name="aw" hidden="1">{#N/A,#N/A,FALSE,"I&amp;E";#N/A,#N/A,FALSE,"rent roll";#N/A,#N/A,FALSE,"96noleaseup";#N/A,#N/A,FALSE,"96noleaseup matrix";#N/A,#N/A,FALSE,"leaseup 96";#N/A,#N/A,FALSE,"leaseup 96 matrix";#N/A,#N/A,FALSE,"Leaseup and Exp."}</definedName>
    <definedName name="aw_1" hidden="1">{#N/A,#N/A,FALSE,"I&amp;E";#N/A,#N/A,FALSE,"rent roll";#N/A,#N/A,FALSE,"96noleaseup";#N/A,#N/A,FALSE,"96noleaseup matrix";#N/A,#N/A,FALSE,"leaseup 96";#N/A,#N/A,FALSE,"leaseup 96 matrix";#N/A,#N/A,FALSE,"Leaseup and Exp."}</definedName>
    <definedName name="b" hidden="1">{#N/A,#N/A,FALSE,"I&amp;E";#N/A,#N/A,FALSE,"rent roll";#N/A,#N/A,FALSE,"96noleaseup";#N/A,#N/A,FALSE,"96noleaseup matrix";#N/A,#N/A,FALSE,"leaseup 96";#N/A,#N/A,FALSE,"leaseup 96 matrix";#N/A,#N/A,FALSE,"Leaseup and Exp."}</definedName>
    <definedName name="bb" hidden="1">{#N/A,#N/A,FALSE,"I&amp;E";#N/A,#N/A,FALSE,"rent roll";#N/A,#N/A,FALSE,"96noleaseup";#N/A,#N/A,FALSE,"96noleaseup matrix";#N/A,#N/A,FALSE,"leaseup 96";#N/A,#N/A,FALSE,"leaseup 96 matrix";#N/A,#N/A,FALSE,"Leaseup and Exp."}</definedName>
    <definedName name="bewrt" hidden="1">{#N/A,#N/A,FALSE,"I&amp;E";#N/A,#N/A,FALSE,"rent roll";#N/A,#N/A,FALSE,"96noleaseup";#N/A,#N/A,FALSE,"96noleaseup matrix";#N/A,#N/A,FALSE,"leaseup 96";#N/A,#N/A,FALSE,"leaseup 96 matrix";#N/A,#N/A,FALSE,"Leaseup and Exp."}</definedName>
    <definedName name="bewrt_1" hidden="1">{#N/A,#N/A,FALSE,"I&amp;E";#N/A,#N/A,FALSE,"rent roll";#N/A,#N/A,FALSE,"96noleaseup";#N/A,#N/A,FALSE,"96noleaseup matrix";#N/A,#N/A,FALSE,"leaseup 96";#N/A,#N/A,FALSE,"leaseup 96 matrix";#N/A,#N/A,FALSE,"Leaseup and Exp."}</definedName>
    <definedName name="brewtb" hidden="1">{#N/A,#N/A,FALSE,"I&amp;E";#N/A,#N/A,FALSE,"rent roll";#N/A,#N/A,FALSE,"96noleaseup";#N/A,#N/A,FALSE,"96noleaseup matrix";#N/A,#N/A,FALSE,"leaseup 96";#N/A,#N/A,FALSE,"leaseup 96 matrix";#N/A,#N/A,FALSE,"Leaseup and Exp."}</definedName>
    <definedName name="brewtb_1" hidden="1">{#N/A,#N/A,FALSE,"I&amp;E";#N/A,#N/A,FALSE,"rent roll";#N/A,#N/A,FALSE,"96noleaseup";#N/A,#N/A,FALSE,"96noleaseup matrix";#N/A,#N/A,FALSE,"leaseup 96";#N/A,#N/A,FALSE,"leaseup 96 matrix";#N/A,#N/A,FALSE,"Leaseup and Exp."}</definedName>
    <definedName name="btewrt" hidden="1">{#N/A,#N/A,FALSE,"I&amp;E";#N/A,#N/A,FALSE,"rent roll";#N/A,#N/A,FALSE,"96noleaseup";#N/A,#N/A,FALSE,"96noleaseup matrix";#N/A,#N/A,FALSE,"leaseup 96";#N/A,#N/A,FALSE,"leaseup 96 matrix";#N/A,#N/A,FALSE,"Leaseup and Exp."}</definedName>
    <definedName name="btewrt_1" hidden="1">{#N/A,#N/A,FALSE,"I&amp;E";#N/A,#N/A,FALSE,"rent roll";#N/A,#N/A,FALSE,"96noleaseup";#N/A,#N/A,FALSE,"96noleaseup matrix";#N/A,#N/A,FALSE,"leaseup 96";#N/A,#N/A,FALSE,"leaseup 96 matrix";#N/A,#N/A,FALSE,"Leaseup and Exp."}</definedName>
    <definedName name="bvcbx" hidden="1">{#N/A,#N/A,FALSE,"I&amp;E";#N/A,#N/A,FALSE,"rent roll";#N/A,#N/A,FALSE,"96noleaseup";#N/A,#N/A,FALSE,"96noleaseup matrix";#N/A,#N/A,FALSE,"leaseup 96";#N/A,#N/A,FALSE,"leaseup 96 matrix";#N/A,#N/A,FALSE,"Leaseup and Exp."}</definedName>
    <definedName name="bvcbx_1" hidden="1">{#N/A,#N/A,FALSE,"I&amp;E";#N/A,#N/A,FALSE,"rent roll";#N/A,#N/A,FALSE,"96noleaseup";#N/A,#N/A,FALSE,"96noleaseup matrix";#N/A,#N/A,FALSE,"leaseup 96";#N/A,#N/A,FALSE,"leaseup 96 matrix";#N/A,#N/A,FALSE,"Leaseup and Exp."}</definedName>
    <definedName name="bwert" hidden="1">{#N/A,#N/A,FALSE,"I&amp;E";#N/A,#N/A,FALSE,"rent roll";#N/A,#N/A,FALSE,"96noleaseup";#N/A,#N/A,FALSE,"96noleaseup matrix";#N/A,#N/A,FALSE,"leaseup 96";#N/A,#N/A,FALSE,"leaseup 96 matrix";#N/A,#N/A,FALSE,"Leaseup and Exp."}</definedName>
    <definedName name="bwert_1" hidden="1">{#N/A,#N/A,FALSE,"I&amp;E";#N/A,#N/A,FALSE,"rent roll";#N/A,#N/A,FALSE,"96noleaseup";#N/A,#N/A,FALSE,"96noleaseup matrix";#N/A,#N/A,FALSE,"leaseup 96";#N/A,#N/A,FALSE,"leaseup 96 matrix";#N/A,#N/A,FALSE,"Leaseup and Exp."}</definedName>
    <definedName name="cancel" hidden="1">{#N/A,#N/A,FALSE,"I&amp;E";#N/A,#N/A,FALSE,"rent roll";#N/A,#N/A,FALSE,"96noleaseup";#N/A,#N/A,FALSE,"96noleaseup matrix";#N/A,#N/A,FALSE,"leaseup 96";#N/A,#N/A,FALSE,"leaseup 96 matrix";#N/A,#N/A,FALSE,"Leaseup and Exp."}</definedName>
    <definedName name="cancel_1" hidden="1">{#N/A,#N/A,FALSE,"I&amp;E";#N/A,#N/A,FALSE,"rent roll";#N/A,#N/A,FALSE,"96noleaseup";#N/A,#N/A,FALSE,"96noleaseup matrix";#N/A,#N/A,FALSE,"leaseup 96";#N/A,#N/A,FALSE,"leaseup 96 matrix";#N/A,#N/A,FALSE,"Leaseup and Exp."}</definedName>
    <definedName name="cbxb" hidden="1">{#N/A,#N/A,FALSE,"I&amp;E";#N/A,#N/A,FALSE,"rent roll";#N/A,#N/A,FALSE,"96noleaseup";#N/A,#N/A,FALSE,"96noleaseup matrix";#N/A,#N/A,FALSE,"leaseup 96";#N/A,#N/A,FALSE,"leaseup 96 matrix";#N/A,#N/A,FALSE,"Leaseup and Exp."}</definedName>
    <definedName name="cbxb_1" hidden="1">{#N/A,#N/A,FALSE,"I&amp;E";#N/A,#N/A,FALSE,"rent roll";#N/A,#N/A,FALSE,"96noleaseup";#N/A,#N/A,FALSE,"96noleaseup matrix";#N/A,#N/A,FALSE,"leaseup 96";#N/A,#N/A,FALSE,"leaseup 96 matrix";#N/A,#N/A,FALSE,"Leaseup and Exp."}</definedName>
    <definedName name="Chargebacks2" hidden="1">{#N/A,#N/A,TRUE,"Summary";#N/A,#N/A,TRUE,"Large Rev";#N/A,#N/A,TRUE,"Mid Rev";#N/A,#N/A,TRUE,"Small Rev";#N/A,#N/A,TRUE,"Stud Rev";#N/A,#N/A,TRUE,"Salaries";#N/A,#N/A,TRUE,"Adm &amp; Fin"}</definedName>
    <definedName name="Chargebacks2_1" hidden="1">{#N/A,#N/A,TRUE,"Summary";#N/A,#N/A,TRUE,"Large Rev";#N/A,#N/A,TRUE,"Mid Rev";#N/A,#N/A,TRUE,"Small Rev";#N/A,#N/A,TRUE,"Stud Rev";#N/A,#N/A,TRUE,"Salaries";#N/A,#N/A,TRUE,"Adm &amp; Fin"}</definedName>
    <definedName name="Copy" hidden="1">#REF!</definedName>
    <definedName name="cxvz" hidden="1">{#N/A,#N/A,FALSE,"I&amp;E";#N/A,#N/A,FALSE,"rent roll";#N/A,#N/A,FALSE,"96noleaseup";#N/A,#N/A,FALSE,"96noleaseup matrix";#N/A,#N/A,FALSE,"leaseup 96";#N/A,#N/A,FALSE,"leaseup 96 matrix";#N/A,#N/A,FALSE,"Leaseup and Exp."}</definedName>
    <definedName name="cxvz_1" hidden="1">{#N/A,#N/A,FALSE,"I&amp;E";#N/A,#N/A,FALSE,"rent roll";#N/A,#N/A,FALSE,"96noleaseup";#N/A,#N/A,FALSE,"96noleaseup matrix";#N/A,#N/A,FALSE,"leaseup 96";#N/A,#N/A,FALSE,"leaseup 96 matrix";#N/A,#N/A,FALSE,"Leaseup and Exp."}</definedName>
    <definedName name="d" hidden="1">{#N/A,#N/A,FALSE,"I&amp;E";#N/A,#N/A,FALSE,"rent roll";#N/A,#N/A,FALSE,"96noleaseup";#N/A,#N/A,FALSE,"96noleaseup matrix";#N/A,#N/A,FALSE,"leaseup 96";#N/A,#N/A,FALSE,"leaseup 96 matrix";#N/A,#N/A,FALSE,"Leaseup and Exp."}</definedName>
    <definedName name="d_1" hidden="1">{#N/A,#N/A,FALSE,"I&amp;E";#N/A,#N/A,FALSE,"rent roll";#N/A,#N/A,FALSE,"96noleaseup";#N/A,#N/A,FALSE,"96noleaseup matrix";#N/A,#N/A,FALSE,"leaseup 96";#N/A,#N/A,FALSE,"leaseup 96 matrix";#N/A,#N/A,FALSE,"Leaseup and Exp."}</definedName>
    <definedName name="d1wde" hidden="1">{#N/A,#N/A,FALSE,"I&amp;E";#N/A,#N/A,FALSE,"rent roll";#N/A,#N/A,FALSE,"96noleaseup";#N/A,#N/A,FALSE,"96noleaseup matrix";#N/A,#N/A,FALSE,"leaseup 96";#N/A,#N/A,FALSE,"leaseup 96 matrix";#N/A,#N/A,FALSE,"Leaseup and Exp."}</definedName>
    <definedName name="d1wde_1" hidden="1">{#N/A,#N/A,FALSE,"I&amp;E";#N/A,#N/A,FALSE,"rent roll";#N/A,#N/A,FALSE,"96noleaseup";#N/A,#N/A,FALSE,"96noleaseup matrix";#N/A,#N/A,FALSE,"leaseup 96";#N/A,#N/A,FALSE,"leaseup 96 matrix";#N/A,#N/A,FALSE,"Leaseup and Exp."}</definedName>
    <definedName name="da" hidden="1">{#N/A,#N/A,FALSE,"I&amp;E";#N/A,#N/A,FALSE,"rent roll";#N/A,#N/A,FALSE,"96noleaseup";#N/A,#N/A,FALSE,"96noleaseup matrix";#N/A,#N/A,FALSE,"leaseup 96";#N/A,#N/A,FALSE,"leaseup 96 matrix";#N/A,#N/A,FALSE,"Leaseup and Exp."}</definedName>
    <definedName name="da_1" hidden="1">{#N/A,#N/A,FALSE,"I&amp;E";#N/A,#N/A,FALSE,"rent roll";#N/A,#N/A,FALSE,"96noleaseup";#N/A,#N/A,FALSE,"96noleaseup matrix";#N/A,#N/A,FALSE,"leaseup 96";#N/A,#N/A,FALSE,"leaseup 96 matrix";#N/A,#N/A,FALSE,"Leaseup and Exp."}</definedName>
    <definedName name="dafsdfd" hidden="1">{#N/A,#N/A,TRUE,"Summary";#N/A,#N/A,TRUE,"Large Rev";#N/A,#N/A,TRUE,"Mid Rev";#N/A,#N/A,TRUE,"Small Rev";#N/A,#N/A,TRUE,"Stud Rev";#N/A,#N/A,TRUE,"Salaries";#N/A,#N/A,TRUE,"Adm &amp; Fin"}</definedName>
    <definedName name="dafsdfd_1" hidden="1">{#N/A,#N/A,TRUE,"Summary";#N/A,#N/A,TRUE,"Large Rev";#N/A,#N/A,TRUE,"Mid Rev";#N/A,#N/A,TRUE,"Small Rev";#N/A,#N/A,TRUE,"Stud Rev";#N/A,#N/A,TRUE,"Salaries";#N/A,#N/A,TRUE,"Adm &amp; Fin"}</definedName>
    <definedName name="dasfdf" hidden="1">{#N/A,#N/A,FALSE,"I&amp;E";#N/A,#N/A,FALSE,"rent roll";#N/A,#N/A,FALSE,"96noleaseup";#N/A,#N/A,FALSE,"96noleaseup matrix";#N/A,#N/A,FALSE,"leaseup 96";#N/A,#N/A,FALSE,"leaseup 96 matrix";#N/A,#N/A,FALSE,"Leaseup and Exp."}</definedName>
    <definedName name="dasfdf_1" hidden="1">{#N/A,#N/A,FALSE,"I&amp;E";#N/A,#N/A,FALSE,"rent roll";#N/A,#N/A,FALSE,"96noleaseup";#N/A,#N/A,FALSE,"96noleaseup matrix";#N/A,#N/A,FALSE,"leaseup 96";#N/A,#N/A,FALSE,"leaseup 96 matrix";#N/A,#N/A,FALSE,"Leaseup and Exp."}</definedName>
    <definedName name="dddd" hidden="1">#REF!</definedName>
    <definedName name="ddt" hidden="1">{#N/A,#N/A,FALSE,"I&amp;E";#N/A,#N/A,FALSE,"rent roll";#N/A,#N/A,FALSE,"96noleaseup";#N/A,#N/A,FALSE,"96noleaseup matrix";#N/A,#N/A,FALSE,"leaseup 96";#N/A,#N/A,FALSE,"leaseup 96 matrix";#N/A,#N/A,FALSE,"Leaseup and Exp."}</definedName>
    <definedName name="ddt_1" hidden="1">{#N/A,#N/A,FALSE,"I&amp;E";#N/A,#N/A,FALSE,"rent roll";#N/A,#N/A,FALSE,"96noleaseup";#N/A,#N/A,FALSE,"96noleaseup matrix";#N/A,#N/A,FALSE,"leaseup 96";#N/A,#N/A,FALSE,"leaseup 96 matrix";#N/A,#N/A,FALSE,"Leaseup and Exp."}</definedName>
    <definedName name="dfasdf" hidden="1">{#N/A,#N/A,TRUE,"Summary";#N/A,#N/A,TRUE,"Large Rev";#N/A,#N/A,TRUE,"Mid Rev";#N/A,#N/A,TRUE,"Small Rev";#N/A,#N/A,TRUE,"Stud Rev";#N/A,#N/A,TRUE,"Salaries";#N/A,#N/A,TRUE,"Adm &amp; Fin"}</definedName>
    <definedName name="dfasdf_1" hidden="1">{#N/A,#N/A,TRUE,"Summary";#N/A,#N/A,TRUE,"Large Rev";#N/A,#N/A,TRUE,"Mid Rev";#N/A,#N/A,TRUE,"Small Rev";#N/A,#N/A,TRUE,"Stud Rev";#N/A,#N/A,TRUE,"Salaries";#N/A,#N/A,TRUE,"Adm &amp; Fin"}</definedName>
    <definedName name="dfasdfd" hidden="1">{#N/A,#N/A,FALSE,"I&amp;E";#N/A,#N/A,FALSE,"rent roll";#N/A,#N/A,FALSE,"96noleaseup";#N/A,#N/A,FALSE,"96noleaseup matrix";#N/A,#N/A,FALSE,"leaseup 96";#N/A,#N/A,FALSE,"leaseup 96 matrix";#N/A,#N/A,FALSE,"Leaseup and Exp."}</definedName>
    <definedName name="dfasdfd_1" hidden="1">{#N/A,#N/A,FALSE,"I&amp;E";#N/A,#N/A,FALSE,"rent roll";#N/A,#N/A,FALSE,"96noleaseup";#N/A,#N/A,FALSE,"96noleaseup matrix";#N/A,#N/A,FALSE,"leaseup 96";#N/A,#N/A,FALSE,"leaseup 96 matrix";#N/A,#N/A,FALSE,"Leaseup and Exp."}</definedName>
    <definedName name="dfgj" hidden="1">{#N/A,#N/A,TRUE,"Summary";#N/A,#N/A,TRUE,"Large Rev";#N/A,#N/A,TRUE,"Mid Rev";#N/A,#N/A,TRUE,"Small Rev";#N/A,#N/A,TRUE,"Stud Rev";#N/A,#N/A,TRUE,"Salaries";#N/A,#N/A,TRUE,"Adm &amp; Fin"}</definedName>
    <definedName name="dfgj_1" hidden="1">{#N/A,#N/A,TRUE,"Summary";#N/A,#N/A,TRUE,"Large Rev";#N/A,#N/A,TRUE,"Mid Rev";#N/A,#N/A,TRUE,"Small Rev";#N/A,#N/A,TRUE,"Stud Rev";#N/A,#N/A,TRUE,"Salaries";#N/A,#N/A,TRUE,"Adm &amp; Fin"}</definedName>
    <definedName name="dfhgdfh" hidden="1">{#N/A,#N/A,FALSE,"I&amp;E";#N/A,#N/A,FALSE,"rent roll";#N/A,#N/A,FALSE,"96noleaseup";#N/A,#N/A,FALSE,"96noleaseup matrix";#N/A,#N/A,FALSE,"leaseup 96";#N/A,#N/A,FALSE,"leaseup 96 matrix";#N/A,#N/A,FALSE,"Leaseup and Exp."}</definedName>
    <definedName name="dfhgdfh_1" hidden="1">{#N/A,#N/A,FALSE,"I&amp;E";#N/A,#N/A,FALSE,"rent roll";#N/A,#N/A,FALSE,"96noleaseup";#N/A,#N/A,FALSE,"96noleaseup matrix";#N/A,#N/A,FALSE,"leaseup 96";#N/A,#N/A,FALSE,"leaseup 96 matrix";#N/A,#N/A,FALSE,"Leaseup and Exp."}</definedName>
    <definedName name="dfsa" hidden="1">{#N/A,#N/A,FALSE,"I&amp;E";#N/A,#N/A,FALSE,"rent roll";#N/A,#N/A,FALSE,"96noleaseup";#N/A,#N/A,FALSE,"96noleaseup matrix";#N/A,#N/A,FALSE,"leaseup 96";#N/A,#N/A,FALSE,"leaseup 96 matrix";#N/A,#N/A,FALSE,"Leaseup and Exp."}</definedName>
    <definedName name="dfsa_1" hidden="1">{#N/A,#N/A,FALSE,"I&amp;E";#N/A,#N/A,FALSE,"rent roll";#N/A,#N/A,FALSE,"96noleaseup";#N/A,#N/A,FALSE,"96noleaseup matrix";#N/A,#N/A,FALSE,"leaseup 96";#N/A,#N/A,FALSE,"leaseup 96 matrix";#N/A,#N/A,FALSE,"Leaseup and Exp."}</definedName>
    <definedName name="dfsadf" hidden="1">{#N/A,#N/A,FALSE,"I&amp;E";#N/A,#N/A,FALSE,"rent roll";#N/A,#N/A,FALSE,"96noleaseup";#N/A,#N/A,FALSE,"96noleaseup matrix";#N/A,#N/A,FALSE,"leaseup 96";#N/A,#N/A,FALSE,"leaseup 96 matrix";#N/A,#N/A,FALSE,"Leaseup and Exp."}</definedName>
    <definedName name="dfsadf_1" hidden="1">{#N/A,#N/A,FALSE,"I&amp;E";#N/A,#N/A,FALSE,"rent roll";#N/A,#N/A,FALSE,"96noleaseup";#N/A,#N/A,FALSE,"96noleaseup matrix";#N/A,#N/A,FALSE,"leaseup 96";#N/A,#N/A,FALSE,"leaseup 96 matrix";#N/A,#N/A,FALSE,"Leaseup and Exp."}</definedName>
    <definedName name="dfshj" hidden="1">{#N/A,#N/A,FALSE,"I&amp;E";#N/A,#N/A,FALSE,"rent roll";#N/A,#N/A,FALSE,"96noleaseup";#N/A,#N/A,FALSE,"96noleaseup matrix";#N/A,#N/A,FALSE,"leaseup 96";#N/A,#N/A,FALSE,"leaseup 96 matrix";#N/A,#N/A,FALSE,"Leaseup and Exp."}</definedName>
    <definedName name="dfshj_1" hidden="1">{#N/A,#N/A,FALSE,"I&amp;E";#N/A,#N/A,FALSE,"rent roll";#N/A,#N/A,FALSE,"96noleaseup";#N/A,#N/A,FALSE,"96noleaseup matrix";#N/A,#N/A,FALSE,"leaseup 96";#N/A,#N/A,FALSE,"leaseup 96 matrix";#N/A,#N/A,FALSE,"Leaseup and Exp."}</definedName>
    <definedName name="dgdgfjfh" hidden="1">{"Summary",#N/A,TRUE,"Fin. Summary";"Payroll",#N/A,TRUE,"Staffing";"Personnel Phasing",#N/A,TRUE,"Staffing"}</definedName>
    <definedName name="dgdgfjfh_1" hidden="1">{"Summary",#N/A,TRUE,"Fin. Summary";"Payroll",#N/A,TRUE,"Staffing";"Personnel Phasing",#N/A,TRUE,"Staffing"}</definedName>
    <definedName name="dgfhd" hidden="1">{#N/A,#N/A,FALSE,"I&amp;E";#N/A,#N/A,FALSE,"rent roll";#N/A,#N/A,FALSE,"96noleaseup";#N/A,#N/A,FALSE,"96noleaseup matrix";#N/A,#N/A,FALSE,"leaseup 96";#N/A,#N/A,FALSE,"leaseup 96 matrix";#N/A,#N/A,FALSE,"Leaseup and Exp."}</definedName>
    <definedName name="dgfhd_1" hidden="1">{#N/A,#N/A,FALSE,"I&amp;E";#N/A,#N/A,FALSE,"rent roll";#N/A,#N/A,FALSE,"96noleaseup";#N/A,#N/A,FALSE,"96noleaseup matrix";#N/A,#N/A,FALSE,"leaseup 96";#N/A,#N/A,FALSE,"leaseup 96 matrix";#N/A,#N/A,FALSE,"Leaseup and Exp."}</definedName>
    <definedName name="dgjd" hidden="1">{#N/A,#N/A,FALSE,"I&amp;E";#N/A,#N/A,FALSE,"rent roll";#N/A,#N/A,FALSE,"96noleaseup";#N/A,#N/A,FALSE,"96noleaseup matrix";#N/A,#N/A,FALSE,"leaseup 96";#N/A,#N/A,FALSE,"leaseup 96 matrix";#N/A,#N/A,FALSE,"Leaseup and Exp."}</definedName>
    <definedName name="dgjd_1" hidden="1">{#N/A,#N/A,FALSE,"I&amp;E";#N/A,#N/A,FALSE,"rent roll";#N/A,#N/A,FALSE,"96noleaseup";#N/A,#N/A,FALSE,"96noleaseup matrix";#N/A,#N/A,FALSE,"leaseup 96";#N/A,#N/A,FALSE,"leaseup 96 matrix";#N/A,#N/A,FALSE,"Leaseup and Exp."}</definedName>
    <definedName name="dgjhdjddd" hidden="1">{#N/A,#N/A,FALSE,"I&amp;E";#N/A,#N/A,FALSE,"rent roll";#N/A,#N/A,FALSE,"96noleaseup";#N/A,#N/A,FALSE,"96noleaseup matrix";#N/A,#N/A,FALSE,"leaseup 96";#N/A,#N/A,FALSE,"leaseup 96 matrix";#N/A,#N/A,FALSE,"Leaseup and Exp."}</definedName>
    <definedName name="dgjhdjddd_1" hidden="1">{#N/A,#N/A,FALSE,"I&amp;E";#N/A,#N/A,FALSE,"rent roll";#N/A,#N/A,FALSE,"96noleaseup";#N/A,#N/A,FALSE,"96noleaseup matrix";#N/A,#N/A,FALSE,"leaseup 96";#N/A,#N/A,FALSE,"leaseup 96 matrix";#N/A,#N/A,FALSE,"Leaseup and Exp."}</definedName>
    <definedName name="dhsfh" hidden="1">{#N/A,#N/A,FALSE,"I&amp;E";#N/A,#N/A,FALSE,"rent roll";#N/A,#N/A,FALSE,"96noleaseup";#N/A,#N/A,FALSE,"96noleaseup matrix";#N/A,#N/A,FALSE,"leaseup 96";#N/A,#N/A,FALSE,"leaseup 96 matrix";#N/A,#N/A,FALSE,"Leaseup and Exp."}</definedName>
    <definedName name="dhsfh_1" hidden="1">{#N/A,#N/A,FALSE,"I&amp;E";#N/A,#N/A,FALSE,"rent roll";#N/A,#N/A,FALSE,"96noleaseup";#N/A,#N/A,FALSE,"96noleaseup matrix";#N/A,#N/A,FALSE,"leaseup 96";#N/A,#N/A,FALSE,"leaseup 96 matrix";#N/A,#N/A,FALSE,"Leaseup and Exp."}</definedName>
    <definedName name="djfjg" hidden="1">{#N/A,#N/A,FALSE,"I&amp;E";#N/A,#N/A,FALSE,"rent roll";#N/A,#N/A,FALSE,"96noleaseup";#N/A,#N/A,FALSE,"96noleaseup matrix";#N/A,#N/A,FALSE,"leaseup 96";#N/A,#N/A,FALSE,"leaseup 96 matrix";#N/A,#N/A,FALSE,"Leaseup and Exp."}</definedName>
    <definedName name="djfjg_1" hidden="1">{#N/A,#N/A,FALSE,"I&amp;E";#N/A,#N/A,FALSE,"rent roll";#N/A,#N/A,FALSE,"96noleaseup";#N/A,#N/A,FALSE,"96noleaseup matrix";#N/A,#N/A,FALSE,"leaseup 96";#N/A,#N/A,FALSE,"leaseup 96 matrix";#N/A,#N/A,FALSE,"Leaseup and Exp."}</definedName>
    <definedName name="djgfd" hidden="1">{"Summary",#N/A,TRUE,"Fin. Summary";"Payroll",#N/A,TRUE,"Staffing";"Personnel Phasing",#N/A,TRUE,"Staffing"}</definedName>
    <definedName name="djgfd_1" hidden="1">{"Summary",#N/A,TRUE,"Fin. Summary";"Payroll",#N/A,TRUE,"Staffing";"Personnel Phasing",#N/A,TRUE,"Staffing"}</definedName>
    <definedName name="djrd" hidden="1">{#N/A,#N/A,FALSE,"I&amp;E";#N/A,#N/A,FALSE,"rent roll";#N/A,#N/A,FALSE,"96noleaseup";#N/A,#N/A,FALSE,"96noleaseup matrix";#N/A,#N/A,FALSE,"leaseup 96";#N/A,#N/A,FALSE,"leaseup 96 matrix";#N/A,#N/A,FALSE,"Leaseup and Exp."}</definedName>
    <definedName name="djrd_1" hidden="1">{#N/A,#N/A,FALSE,"I&amp;E";#N/A,#N/A,FALSE,"rent roll";#N/A,#N/A,FALSE,"96noleaseup";#N/A,#N/A,FALSE,"96noleaseup matrix";#N/A,#N/A,FALSE,"leaseup 96";#N/A,#N/A,FALSE,"leaseup 96 matrix";#N/A,#N/A,FALSE,"Leaseup and Exp."}</definedName>
    <definedName name="dmytrd" hidden="1">{#N/A,#N/A,FALSE,"I&amp;E";#N/A,#N/A,FALSE,"rent roll";#N/A,#N/A,FALSE,"96noleaseup";#N/A,#N/A,FALSE,"96noleaseup matrix";#N/A,#N/A,FALSE,"leaseup 96";#N/A,#N/A,FALSE,"leaseup 96 matrix";#N/A,#N/A,FALSE,"Leaseup and Exp."}</definedName>
    <definedName name="dmytrd_1" hidden="1">{#N/A,#N/A,FALSE,"I&amp;E";#N/A,#N/A,FALSE,"rent roll";#N/A,#N/A,FALSE,"96noleaseup";#N/A,#N/A,FALSE,"96noleaseup matrix";#N/A,#N/A,FALSE,"leaseup 96";#N/A,#N/A,FALSE,"leaseup 96 matrix";#N/A,#N/A,FALSE,"Leaseup and Exp."}</definedName>
    <definedName name="doen" hidden="1">{#N/A,#N/A,FALSE,"I&amp;E";#N/A,#N/A,FALSE,"rent roll";#N/A,#N/A,FALSE,"96noleaseup";#N/A,#N/A,FALSE,"96noleaseup matrix";#N/A,#N/A,FALSE,"leaseup 96";#N/A,#N/A,FALSE,"leaseup 96 matrix";#N/A,#N/A,FALSE,"Leaseup and Exp."}</definedName>
    <definedName name="doen_1" hidden="1">{#N/A,#N/A,FALSE,"I&amp;E";#N/A,#N/A,FALSE,"rent roll";#N/A,#N/A,FALSE,"96noleaseup";#N/A,#N/A,FALSE,"96noleaseup matrix";#N/A,#N/A,FALSE,"leaseup 96";#N/A,#N/A,FALSE,"leaseup 96 matrix";#N/A,#N/A,FALSE,"Leaseup and Exp."}</definedName>
    <definedName name="drjdtu" hidden="1">{#N/A,#N/A,FALSE,"I&amp;E";#N/A,#N/A,FALSE,"rent roll";#N/A,#N/A,FALSE,"96noleaseup";#N/A,#N/A,FALSE,"96noleaseup matrix";#N/A,#N/A,FALSE,"leaseup 96";#N/A,#N/A,FALSE,"leaseup 96 matrix";#N/A,#N/A,FALSE,"Leaseup and Exp."}</definedName>
    <definedName name="drjdtu_1" hidden="1">{#N/A,#N/A,FALSE,"I&amp;E";#N/A,#N/A,FALSE,"rent roll";#N/A,#N/A,FALSE,"96noleaseup";#N/A,#N/A,FALSE,"96noleaseup matrix";#N/A,#N/A,FALSE,"leaseup 96";#N/A,#N/A,FALSE,"leaseup 96 matrix";#N/A,#N/A,FALSE,"Leaseup and Exp."}</definedName>
    <definedName name="drtuj" hidden="1">{#N/A,#N/A,FALSE,"I&amp;E";#N/A,#N/A,FALSE,"rent roll";#N/A,#N/A,FALSE,"96noleaseup";#N/A,#N/A,FALSE,"96noleaseup matrix";#N/A,#N/A,FALSE,"leaseup 96";#N/A,#N/A,FALSE,"leaseup 96 matrix";#N/A,#N/A,FALSE,"Leaseup and Exp."}</definedName>
    <definedName name="drtuj_1" hidden="1">{#N/A,#N/A,FALSE,"I&amp;E";#N/A,#N/A,FALSE,"rent roll";#N/A,#N/A,FALSE,"96noleaseup";#N/A,#N/A,FALSE,"96noleaseup matrix";#N/A,#N/A,FALSE,"leaseup 96";#N/A,#N/A,FALSE,"leaseup 96 matrix";#N/A,#N/A,FALSE,"Leaseup and Exp."}</definedName>
    <definedName name="DS" hidden="1">#REF!</definedName>
    <definedName name="dsafd" hidden="1">{#N/A,#N/A,FALSE,"I&amp;E";#N/A,#N/A,FALSE,"rent roll";#N/A,#N/A,FALSE,"96noleaseup";#N/A,#N/A,FALSE,"96noleaseup matrix";#N/A,#N/A,FALSE,"leaseup 96";#N/A,#N/A,FALSE,"leaseup 96 matrix";#N/A,#N/A,FALSE,"Leaseup and Exp."}</definedName>
    <definedName name="dsafd_1" hidden="1">{#N/A,#N/A,FALSE,"I&amp;E";#N/A,#N/A,FALSE,"rent roll";#N/A,#N/A,FALSE,"96noleaseup";#N/A,#N/A,FALSE,"96noleaseup matrix";#N/A,#N/A,FALSE,"leaseup 96";#N/A,#N/A,FALSE,"leaseup 96 matrix";#N/A,#N/A,FALSE,"Leaseup and Exp."}</definedName>
    <definedName name="dsafdsa" hidden="1">{#N/A,#N/A,TRUE,"Summary";#N/A,#N/A,TRUE,"Large Rev";#N/A,#N/A,TRUE,"Mid Rev";#N/A,#N/A,TRUE,"Small Rev";#N/A,#N/A,TRUE,"Stud Rev";#N/A,#N/A,TRUE,"Salaries";#N/A,#N/A,TRUE,"Adm &amp; Fin"}</definedName>
    <definedName name="dsafdsa_1" hidden="1">{#N/A,#N/A,TRUE,"Summary";#N/A,#N/A,TRUE,"Large Rev";#N/A,#N/A,TRUE,"Mid Rev";#N/A,#N/A,TRUE,"Small Rev";#N/A,#N/A,TRUE,"Stud Rev";#N/A,#N/A,TRUE,"Salaries";#N/A,#N/A,TRUE,"Adm &amp; Fin"}</definedName>
    <definedName name="dsfadfd" hidden="1">{#N/A,#N/A,FALSE,"I&amp;E";#N/A,#N/A,FALSE,"rent roll";#N/A,#N/A,FALSE,"96noleaseup";#N/A,#N/A,FALSE,"96noleaseup matrix";#N/A,#N/A,FALSE,"leaseup 96";#N/A,#N/A,FALSE,"leaseup 96 matrix";#N/A,#N/A,FALSE,"Leaseup and Exp."}</definedName>
    <definedName name="dsfadfd_1" hidden="1">{#N/A,#N/A,FALSE,"I&amp;E";#N/A,#N/A,FALSE,"rent roll";#N/A,#N/A,FALSE,"96noleaseup";#N/A,#N/A,FALSE,"96noleaseup matrix";#N/A,#N/A,FALSE,"leaseup 96";#N/A,#N/A,FALSE,"leaseup 96 matrix";#N/A,#N/A,FALSE,"Leaseup and Exp."}</definedName>
    <definedName name="dsfasaf" hidden="1">{#N/A,#N/A,FALSE,"I&amp;E";#N/A,#N/A,FALSE,"rent roll";#N/A,#N/A,FALSE,"96noleaseup";#N/A,#N/A,FALSE,"96noleaseup matrix";#N/A,#N/A,FALSE,"leaseup 96";#N/A,#N/A,FALSE,"leaseup 96 matrix";#N/A,#N/A,FALSE,"Leaseup and Exp."}</definedName>
    <definedName name="dsfasaf_1" hidden="1">{#N/A,#N/A,FALSE,"I&amp;E";#N/A,#N/A,FALSE,"rent roll";#N/A,#N/A,FALSE,"96noleaseup";#N/A,#N/A,FALSE,"96noleaseup matrix";#N/A,#N/A,FALSE,"leaseup 96";#N/A,#N/A,FALSE,"leaseup 96 matrix";#N/A,#N/A,FALSE,"Leaseup and Exp."}</definedName>
    <definedName name="dsgdfg" hidden="1">{#N/A,#N/A,FALSE,"I&amp;E";#N/A,#N/A,FALSE,"rent roll";#N/A,#N/A,FALSE,"96noleaseup";#N/A,#N/A,FALSE,"96noleaseup matrix";#N/A,#N/A,FALSE,"leaseup 96";#N/A,#N/A,FALSE,"leaseup 96 matrix";#N/A,#N/A,FALSE,"Leaseup and Exp."}</definedName>
    <definedName name="dsgdfg_1" hidden="1">{#N/A,#N/A,FALSE,"I&amp;E";#N/A,#N/A,FALSE,"rent roll";#N/A,#N/A,FALSE,"96noleaseup";#N/A,#N/A,FALSE,"96noleaseup matrix";#N/A,#N/A,FALSE,"leaseup 96";#N/A,#N/A,FALSE,"leaseup 96 matrix";#N/A,#N/A,FALSE,"Leaseup and Exp."}</definedName>
    <definedName name="dtdjdfj" hidden="1">{#N/A,#N/A,FALSE,"I&amp;E";#N/A,#N/A,FALSE,"rent roll";#N/A,#N/A,FALSE,"96noleaseup";#N/A,#N/A,FALSE,"96noleaseup matrix";#N/A,#N/A,FALSE,"leaseup 96";#N/A,#N/A,FALSE,"leaseup 96 matrix";#N/A,#N/A,FALSE,"Leaseup and Exp."}</definedName>
    <definedName name="dtdjdfj_1" hidden="1">{#N/A,#N/A,FALSE,"I&amp;E";#N/A,#N/A,FALSE,"rent roll";#N/A,#N/A,FALSE,"96noleaseup";#N/A,#N/A,FALSE,"96noleaseup matrix";#N/A,#N/A,FALSE,"leaseup 96";#N/A,#N/A,FALSE,"leaseup 96 matrix";#N/A,#N/A,FALSE,"Leaseup and Exp."}</definedName>
    <definedName name="dytj" hidden="1">{#N/A,#N/A,FALSE,"I&amp;E";#N/A,#N/A,FALSE,"rent roll";#N/A,#N/A,FALSE,"96noleaseup";#N/A,#N/A,FALSE,"96noleaseup matrix";#N/A,#N/A,FALSE,"leaseup 96";#N/A,#N/A,FALSE,"leaseup 96 matrix";#N/A,#N/A,FALSE,"Leaseup and Exp."}</definedName>
    <definedName name="dytj_1" hidden="1">{#N/A,#N/A,FALSE,"I&amp;E";#N/A,#N/A,FALSE,"rent roll";#N/A,#N/A,FALSE,"96noleaseup";#N/A,#N/A,FALSE,"96noleaseup matrix";#N/A,#N/A,FALSE,"leaseup 96";#N/A,#N/A,FALSE,"leaseup 96 matrix";#N/A,#N/A,FALSE,"Leaseup and Exp."}</definedName>
    <definedName name="dytmd" hidden="1">{#N/A,#N/A,FALSE,"I&amp;E";#N/A,#N/A,FALSE,"rent roll";#N/A,#N/A,FALSE,"96noleaseup";#N/A,#N/A,FALSE,"96noleaseup matrix";#N/A,#N/A,FALSE,"leaseup 96";#N/A,#N/A,FALSE,"leaseup 96 matrix";#N/A,#N/A,FALSE,"Leaseup and Exp."}</definedName>
    <definedName name="dytmd_1" hidden="1">{#N/A,#N/A,FALSE,"I&amp;E";#N/A,#N/A,FALSE,"rent roll";#N/A,#N/A,FALSE,"96noleaseup";#N/A,#N/A,FALSE,"96noleaseup matrix";#N/A,#N/A,FALSE,"leaseup 96";#N/A,#N/A,FALSE,"leaseup 96 matrix";#N/A,#N/A,FALSE,"Leaseup and Exp."}</definedName>
    <definedName name="eertwer" hidden="1">{#N/A,#N/A,FALSE,"I&amp;E";#N/A,#N/A,FALSE,"rent roll";#N/A,#N/A,FALSE,"96noleaseup";#N/A,#N/A,FALSE,"96noleaseup matrix";#N/A,#N/A,FALSE,"leaseup 96";#N/A,#N/A,FALSE,"leaseup 96 matrix";#N/A,#N/A,FALSE,"Leaseup and Exp."}</definedName>
    <definedName name="eertwer_1" hidden="1">{#N/A,#N/A,FALSE,"I&amp;E";#N/A,#N/A,FALSE,"rent roll";#N/A,#N/A,FALSE,"96noleaseup";#N/A,#N/A,FALSE,"96noleaseup matrix";#N/A,#N/A,FALSE,"leaseup 96";#N/A,#N/A,FALSE,"leaseup 96 matrix";#N/A,#N/A,FALSE,"Leaseup and Exp."}</definedName>
    <definedName name="eiiei" hidden="1">{#N/A,#N/A,FALSE,"I&amp;E";#N/A,#N/A,FALSE,"rent roll";#N/A,#N/A,FALSE,"96noleaseup";#N/A,#N/A,FALSE,"96noleaseup matrix";#N/A,#N/A,FALSE,"leaseup 96";#N/A,#N/A,FALSE,"leaseup 96 matrix";#N/A,#N/A,FALSE,"Leaseup and Exp."}</definedName>
    <definedName name="eiiei_1" hidden="1">{#N/A,#N/A,FALSE,"I&amp;E";#N/A,#N/A,FALSE,"rent roll";#N/A,#N/A,FALSE,"96noleaseup";#N/A,#N/A,FALSE,"96noleaseup matrix";#N/A,#N/A,FALSE,"leaseup 96";#N/A,#N/A,FALSE,"leaseup 96 matrix";#N/A,#N/A,FALSE,"Leaseup and Exp."}</definedName>
    <definedName name="eliza" hidden="1">{#N/A,#N/A,FALSE,"I&amp;E";#N/A,#N/A,FALSE,"rent roll";#N/A,#N/A,FALSE,"96noleaseup";#N/A,#N/A,FALSE,"96noleaseup matrix";#N/A,#N/A,FALSE,"leaseup 96";#N/A,#N/A,FALSE,"leaseup 96 matrix";#N/A,#N/A,FALSE,"Leaseup and Exp."}</definedName>
    <definedName name="emrtye" hidden="1">{#N/A,#N/A,FALSE,"I&amp;E";#N/A,#N/A,FALSE,"rent roll";#N/A,#N/A,FALSE,"96noleaseup";#N/A,#N/A,FALSE,"96noleaseup matrix";#N/A,#N/A,FALSE,"leaseup 96";#N/A,#N/A,FALSE,"leaseup 96 matrix";#N/A,#N/A,FALSE,"Leaseup and Exp."}</definedName>
    <definedName name="emrtye_1" hidden="1">{#N/A,#N/A,FALSE,"I&amp;E";#N/A,#N/A,FALSE,"rent roll";#N/A,#N/A,FALSE,"96noleaseup";#N/A,#N/A,FALSE,"96noleaseup matrix";#N/A,#N/A,FALSE,"leaseup 96";#N/A,#N/A,FALSE,"leaseup 96 matrix";#N/A,#N/A,FALSE,"Leaseup and Exp."}</definedName>
    <definedName name="en56e" hidden="1">{#N/A,#N/A,TRUE,"Summary";#N/A,#N/A,TRUE,"Large Rev";#N/A,#N/A,TRUE,"Mid Rev";#N/A,#N/A,TRUE,"Small Rev";#N/A,#N/A,TRUE,"Stud Rev";#N/A,#N/A,TRUE,"Salaries";#N/A,#N/A,TRUE,"Adm &amp; Fin"}</definedName>
    <definedName name="en56e_1" hidden="1">{#N/A,#N/A,TRUE,"Summary";#N/A,#N/A,TRUE,"Large Rev";#N/A,#N/A,TRUE,"Mid Rev";#N/A,#N/A,TRUE,"Small Rev";#N/A,#N/A,TRUE,"Stud Rev";#N/A,#N/A,TRUE,"Salaries";#N/A,#N/A,TRUE,"Adm &amp; Fin"}</definedName>
    <definedName name="er43r" hidden="1">{#N/A,#N/A,TRUE,"Summary";#N/A,#N/A,TRUE,"Large Rev";#N/A,#N/A,TRUE,"Mid Rev";#N/A,#N/A,TRUE,"Small Rev";#N/A,#N/A,TRUE,"Stud Rev";#N/A,#N/A,TRUE,"Salaries";#N/A,#N/A,TRUE,"Adm &amp; Fin"}</definedName>
    <definedName name="er43r_1" hidden="1">{#N/A,#N/A,TRUE,"Summary";#N/A,#N/A,TRUE,"Large Rev";#N/A,#N/A,TRUE,"Mid Rev";#N/A,#N/A,TRUE,"Small Rev";#N/A,#N/A,TRUE,"Stud Rev";#N/A,#N/A,TRUE,"Salaries";#N/A,#N/A,TRUE,"Adm &amp; Fin"}</definedName>
    <definedName name="erarh" hidden="1">{#N/A,#N/A,TRUE,"Summary";#N/A,#N/A,TRUE,"Large Rev";#N/A,#N/A,TRUE,"Mid Rev";#N/A,#N/A,TRUE,"Small Rev";#N/A,#N/A,TRUE,"Stud Rev";#N/A,#N/A,TRUE,"Salaries";#N/A,#N/A,TRUE,"Adm &amp; Fin"}</definedName>
    <definedName name="erarh_1" hidden="1">{#N/A,#N/A,TRUE,"Summary";#N/A,#N/A,TRUE,"Large Rev";#N/A,#N/A,TRUE,"Mid Rev";#N/A,#N/A,TRUE,"Small Rev";#N/A,#N/A,TRUE,"Stud Rev";#N/A,#N/A,TRUE,"Salaries";#N/A,#N/A,TRUE,"Adm &amp; Fin"}</definedName>
    <definedName name="ereerr" hidden="1">{#N/A,#N/A,TRUE,"Summary";#N/A,#N/A,TRUE,"Large Rev";#N/A,#N/A,TRUE,"Mid Rev";#N/A,#N/A,TRUE,"Small Rev";#N/A,#N/A,TRUE,"Stud Rev";#N/A,#N/A,TRUE,"Salaries";#N/A,#N/A,TRUE,"Adm &amp; Fin"}</definedName>
    <definedName name="ereerr_1" hidden="1">{#N/A,#N/A,TRUE,"Summary";#N/A,#N/A,TRUE,"Large Rev";#N/A,#N/A,TRUE,"Mid Rev";#N/A,#N/A,TRUE,"Small Rev";#N/A,#N/A,TRUE,"Stud Rev";#N/A,#N/A,TRUE,"Salaries";#N/A,#N/A,TRUE,"Adm &amp; Fin"}</definedName>
    <definedName name="erty" hidden="1">{#N/A,#N/A,FALSE,"I&amp;E";#N/A,#N/A,FALSE,"rent roll";#N/A,#N/A,FALSE,"96noleaseup";#N/A,#N/A,FALSE,"96noleaseup matrix";#N/A,#N/A,FALSE,"leaseup 96";#N/A,#N/A,FALSE,"leaseup 96 matrix";#N/A,#N/A,FALSE,"Leaseup and Exp."}</definedName>
    <definedName name="erty_1" hidden="1">{#N/A,#N/A,FALSE,"I&amp;E";#N/A,#N/A,FALSE,"rent roll";#N/A,#N/A,FALSE,"96noleaseup";#N/A,#N/A,FALSE,"96noleaseup matrix";#N/A,#N/A,FALSE,"leaseup 96";#N/A,#N/A,FALSE,"leaseup 96 matrix";#N/A,#N/A,FALSE,"Leaseup and Exp."}</definedName>
    <definedName name="ertyr" hidden="1">{#N/A,#N/A,FALSE,"I&amp;E";#N/A,#N/A,FALSE,"rent roll";#N/A,#N/A,FALSE,"96noleaseup";#N/A,#N/A,FALSE,"96noleaseup matrix";#N/A,#N/A,FALSE,"leaseup 96";#N/A,#N/A,FALSE,"leaseup 96 matrix";#N/A,#N/A,FALSE,"Leaseup and Exp."}</definedName>
    <definedName name="ertyr_1" hidden="1">{#N/A,#N/A,FALSE,"I&amp;E";#N/A,#N/A,FALSE,"rent roll";#N/A,#N/A,FALSE,"96noleaseup";#N/A,#N/A,FALSE,"96noleaseup matrix";#N/A,#N/A,FALSE,"leaseup 96";#N/A,#N/A,FALSE,"leaseup 96 matrix";#N/A,#N/A,FALSE,"Leaseup and Exp."}</definedName>
    <definedName name="erut" hidden="1">{#N/A,#N/A,FALSE,"I&amp;E";#N/A,#N/A,FALSE,"rent roll";#N/A,#N/A,FALSE,"96noleaseup";#N/A,#N/A,FALSE,"96noleaseup matrix";#N/A,#N/A,FALSE,"leaseup 96";#N/A,#N/A,FALSE,"leaseup 96 matrix";#N/A,#N/A,FALSE,"Leaseup and Exp."}</definedName>
    <definedName name="erut_1" hidden="1">{#N/A,#N/A,FALSE,"I&amp;E";#N/A,#N/A,FALSE,"rent roll";#N/A,#N/A,FALSE,"96noleaseup";#N/A,#N/A,FALSE,"96noleaseup matrix";#N/A,#N/A,FALSE,"leaseup 96";#N/A,#N/A,FALSE,"leaseup 96 matrix";#N/A,#N/A,FALSE,"Leaseup and Exp."}</definedName>
    <definedName name="erwtw" hidden="1">{#N/A,#N/A,FALSE,"I&amp;E";#N/A,#N/A,FALSE,"rent roll";#N/A,#N/A,FALSE,"96noleaseup";#N/A,#N/A,FALSE,"96noleaseup matrix";#N/A,#N/A,FALSE,"leaseup 96";#N/A,#N/A,FALSE,"leaseup 96 matrix";#N/A,#N/A,FALSE,"Leaseup and Exp."}</definedName>
    <definedName name="erwtw_1" hidden="1">{#N/A,#N/A,FALSE,"I&amp;E";#N/A,#N/A,FALSE,"rent roll";#N/A,#N/A,FALSE,"96noleaseup";#N/A,#N/A,FALSE,"96noleaseup matrix";#N/A,#N/A,FALSE,"leaseup 96";#N/A,#N/A,FALSE,"leaseup 96 matrix";#N/A,#N/A,FALSE,"Leaseup and Exp."}</definedName>
    <definedName name="eryrty" hidden="1">{#N/A,#N/A,FALSE,"I&amp;E";#N/A,#N/A,FALSE,"rent roll";#N/A,#N/A,FALSE,"96noleaseup";#N/A,#N/A,FALSE,"96noleaseup matrix";#N/A,#N/A,FALSE,"leaseup 96";#N/A,#N/A,FALSE,"leaseup 96 matrix";#N/A,#N/A,FALSE,"Leaseup and Exp."}</definedName>
    <definedName name="eryrty_1" hidden="1">{#N/A,#N/A,FALSE,"I&amp;E";#N/A,#N/A,FALSE,"rent roll";#N/A,#N/A,FALSE,"96noleaseup";#N/A,#N/A,FALSE,"96noleaseup matrix";#N/A,#N/A,FALSE,"leaseup 96";#N/A,#N/A,FALSE,"leaseup 96 matrix";#N/A,#N/A,FALSE,"Leaseup and Exp."}</definedName>
    <definedName name="eryytrey" hidden="1">{"Summary",#N/A,TRUE,"Fin. Summary";"Payroll",#N/A,TRUE,"Staffing";"Personnel Phasing",#N/A,TRUE,"Staffing"}</definedName>
    <definedName name="eryytrey_1" hidden="1">{"Summary",#N/A,TRUE,"Fin. Summary";"Payroll",#N/A,TRUE,"Staffing";"Personnel Phasing",#N/A,TRUE,"Staffing"}</definedName>
    <definedName name="ety" hidden="1">{#N/A,#N/A,TRUE,"Summary";#N/A,#N/A,TRUE,"Large Rev";#N/A,#N/A,TRUE,"Mid Rev";#N/A,#N/A,TRUE,"Small Rev";#N/A,#N/A,TRUE,"Stud Rev";#N/A,#N/A,TRUE,"Salaries";#N/A,#N/A,TRUE,"Adm &amp; Fin"}</definedName>
    <definedName name="ety_1" hidden="1">{#N/A,#N/A,TRUE,"Summary";#N/A,#N/A,TRUE,"Large Rev";#N/A,#N/A,TRUE,"Mid Rev";#N/A,#N/A,TRUE,"Small Rev";#N/A,#N/A,TRUE,"Stud Rev";#N/A,#N/A,TRUE,"Salaries";#N/A,#N/A,TRUE,"Adm &amp; Fin"}</definedName>
    <definedName name="etyer" hidden="1">{#N/A,#N/A,FALSE,"I&amp;E";#N/A,#N/A,FALSE,"rent roll";#N/A,#N/A,FALSE,"96noleaseup";#N/A,#N/A,FALSE,"96noleaseup matrix";#N/A,#N/A,FALSE,"leaseup 96";#N/A,#N/A,FALSE,"leaseup 96 matrix";#N/A,#N/A,FALSE,"Leaseup and Exp."}</definedName>
    <definedName name="etyer_1" hidden="1">{#N/A,#N/A,FALSE,"I&amp;E";#N/A,#N/A,FALSE,"rent roll";#N/A,#N/A,FALSE,"96noleaseup";#N/A,#N/A,FALSE,"96noleaseup matrix";#N/A,#N/A,FALSE,"leaseup 96";#N/A,#N/A,FALSE,"leaseup 96 matrix";#N/A,#N/A,FALSE,"Leaseup and Exp."}</definedName>
    <definedName name="eutre" hidden="1">{#N/A,#N/A,FALSE,"I&amp;E";#N/A,#N/A,FALSE,"rent roll";#N/A,#N/A,FALSE,"96noleaseup";#N/A,#N/A,FALSE,"96noleaseup matrix";#N/A,#N/A,FALSE,"leaseup 96";#N/A,#N/A,FALSE,"leaseup 96 matrix";#N/A,#N/A,FALSE,"Leaseup and Exp."}</definedName>
    <definedName name="eutre_1" hidden="1">{#N/A,#N/A,FALSE,"I&amp;E";#N/A,#N/A,FALSE,"rent roll";#N/A,#N/A,FALSE,"96noleaseup";#N/A,#N/A,FALSE,"96noleaseup matrix";#N/A,#N/A,FALSE,"leaseup 96";#N/A,#N/A,FALSE,"leaseup 96 matrix";#N/A,#N/A,FALSE,"Leaseup and Exp."}</definedName>
    <definedName name="euutr" hidden="1">{#N/A,#N/A,FALSE,"I&amp;E";#N/A,#N/A,FALSE,"rent roll";#N/A,#N/A,FALSE,"96noleaseup";#N/A,#N/A,FALSE,"96noleaseup matrix";#N/A,#N/A,FALSE,"leaseup 96";#N/A,#N/A,FALSE,"leaseup 96 matrix";#N/A,#N/A,FALSE,"Leaseup and Exp."}</definedName>
    <definedName name="euutr_1" hidden="1">{#N/A,#N/A,FALSE,"I&amp;E";#N/A,#N/A,FALSE,"rent roll";#N/A,#N/A,FALSE,"96noleaseup";#N/A,#N/A,FALSE,"96noleaseup matrix";#N/A,#N/A,FALSE,"leaseup 96";#N/A,#N/A,FALSE,"leaseup 96 matrix";#N/A,#N/A,FALSE,"Leaseup and Exp."}</definedName>
    <definedName name="ewnty" hidden="1">{#N/A,#N/A,FALSE,"I&amp;E";#N/A,#N/A,FALSE,"rent roll";#N/A,#N/A,FALSE,"96noleaseup";#N/A,#N/A,FALSE,"96noleaseup matrix";#N/A,#N/A,FALSE,"leaseup 96";#N/A,#N/A,FALSE,"leaseup 96 matrix";#N/A,#N/A,FALSE,"Leaseup and Exp."}</definedName>
    <definedName name="ewnty_1" hidden="1">{#N/A,#N/A,FALSE,"I&amp;E";#N/A,#N/A,FALSE,"rent roll";#N/A,#N/A,FALSE,"96noleaseup";#N/A,#N/A,FALSE,"96noleaseup matrix";#N/A,#N/A,FALSE,"leaseup 96";#N/A,#N/A,FALSE,"leaseup 96 matrix";#N/A,#N/A,FALSE,"Leaseup and Exp."}</definedName>
    <definedName name="ewrqew" hidden="1">{#N/A,#N/A,TRUE,"Summary";#N/A,#N/A,TRUE,"Large Rev";#N/A,#N/A,TRUE,"Mid Rev";#N/A,#N/A,TRUE,"Small Rev";#N/A,#N/A,TRUE,"Stud Rev";#N/A,#N/A,TRUE,"Salaries";#N/A,#N/A,TRUE,"Adm &amp; Fin"}</definedName>
    <definedName name="ewrqew_1" hidden="1">{#N/A,#N/A,TRUE,"Summary";#N/A,#N/A,TRUE,"Large Rev";#N/A,#N/A,TRUE,"Mid Rev";#N/A,#N/A,TRUE,"Small Rev";#N/A,#N/A,TRUE,"Stud Rev";#N/A,#N/A,TRUE,"Salaries";#N/A,#N/A,TRUE,"Adm &amp; Fin"}</definedName>
    <definedName name="ewrt" hidden="1">{#N/A,#N/A,TRUE,"Summary";#N/A,#N/A,TRUE,"Large Rev";#N/A,#N/A,TRUE,"Mid Rev";#N/A,#N/A,TRUE,"Small Rev";#N/A,#N/A,TRUE,"Stud Rev";#N/A,#N/A,TRUE,"Salaries";#N/A,#N/A,TRUE,"Adm &amp; Fin"}</definedName>
    <definedName name="ewrt_1" hidden="1">{#N/A,#N/A,TRUE,"Summary";#N/A,#N/A,TRUE,"Large Rev";#N/A,#N/A,TRUE,"Mid Rev";#N/A,#N/A,TRUE,"Small Rev";#N/A,#N/A,TRUE,"Stud Rev";#N/A,#N/A,TRUE,"Salaries";#N/A,#N/A,TRUE,"Adm &amp; Fin"}</definedName>
    <definedName name="ewtnert" hidden="1">{#N/A,#N/A,FALSE,"I&amp;E";#N/A,#N/A,FALSE,"rent roll";#N/A,#N/A,FALSE,"96noleaseup";#N/A,#N/A,FALSE,"96noleaseup matrix";#N/A,#N/A,FALSE,"leaseup 96";#N/A,#N/A,FALSE,"leaseup 96 matrix";#N/A,#N/A,FALSE,"Leaseup and Exp."}</definedName>
    <definedName name="ewtnert_1" hidden="1">{#N/A,#N/A,FALSE,"I&amp;E";#N/A,#N/A,FALSE,"rent roll";#N/A,#N/A,FALSE,"96noleaseup";#N/A,#N/A,FALSE,"96noleaseup matrix";#N/A,#N/A,FALSE,"leaseup 96";#N/A,#N/A,FALSE,"leaseup 96 matrix";#N/A,#N/A,FALSE,"Leaseup and Exp."}</definedName>
    <definedName name="ewtryeru" hidden="1">{#N/A,#N/A,FALSE,"I&amp;E";#N/A,#N/A,FALSE,"rent roll";#N/A,#N/A,FALSE,"96noleaseup";#N/A,#N/A,FALSE,"96noleaseup matrix";#N/A,#N/A,FALSE,"leaseup 96";#N/A,#N/A,FALSE,"leaseup 96 matrix";#N/A,#N/A,FALSE,"Leaseup and Exp."}</definedName>
    <definedName name="ewtryeru_1" hidden="1">{#N/A,#N/A,FALSE,"I&amp;E";#N/A,#N/A,FALSE,"rent roll";#N/A,#N/A,FALSE,"96noleaseup";#N/A,#N/A,FALSE,"96noleaseup matrix";#N/A,#N/A,FALSE,"leaseup 96";#N/A,#N/A,FALSE,"leaseup 96 matrix";#N/A,#N/A,FALSE,"Leaseup and Exp."}</definedName>
    <definedName name="eyrtyer" hidden="1">{#N/A,#N/A,FALSE,"I&amp;E";#N/A,#N/A,FALSE,"rent roll";#N/A,#N/A,FALSE,"96noleaseup";#N/A,#N/A,FALSE,"96noleaseup matrix";#N/A,#N/A,FALSE,"leaseup 96";#N/A,#N/A,FALSE,"leaseup 96 matrix";#N/A,#N/A,FALSE,"Leaseup and Exp."}</definedName>
    <definedName name="eyrtyer_1" hidden="1">{#N/A,#N/A,FALSE,"I&amp;E";#N/A,#N/A,FALSE,"rent roll";#N/A,#N/A,FALSE,"96noleaseup";#N/A,#N/A,FALSE,"96noleaseup matrix";#N/A,#N/A,FALSE,"leaseup 96";#N/A,#N/A,FALSE,"leaseup 96 matrix";#N/A,#N/A,FALSE,"Leaseup and Exp."}</definedName>
    <definedName name="eywry" hidden="1">{#N/A,#N/A,FALSE,"I&amp;E";#N/A,#N/A,FALSE,"rent roll";#N/A,#N/A,FALSE,"96noleaseup";#N/A,#N/A,FALSE,"96noleaseup matrix";#N/A,#N/A,FALSE,"leaseup 96";#N/A,#N/A,FALSE,"leaseup 96 matrix";#N/A,#N/A,FALSE,"Leaseup and Exp."}</definedName>
    <definedName name="eywry_1" hidden="1">{#N/A,#N/A,FALSE,"I&amp;E";#N/A,#N/A,FALSE,"rent roll";#N/A,#N/A,FALSE,"96noleaseup";#N/A,#N/A,FALSE,"96noleaseup matrix";#N/A,#N/A,FALSE,"leaseup 96";#N/A,#N/A,FALSE,"leaseup 96 matrix";#N/A,#N/A,FALSE,"Leaseup and Exp."}</definedName>
    <definedName name="fadf" hidden="1">{#N/A,#N/A,FALSE,"I&amp;E";#N/A,#N/A,FALSE,"rent roll";#N/A,#N/A,FALSE,"96noleaseup";#N/A,#N/A,FALSE,"96noleaseup matrix";#N/A,#N/A,FALSE,"leaseup 96";#N/A,#N/A,FALSE,"leaseup 96 matrix";#N/A,#N/A,FALSE,"Leaseup and Exp."}</definedName>
    <definedName name="fadf_1" hidden="1">{#N/A,#N/A,FALSE,"I&amp;E";#N/A,#N/A,FALSE,"rent roll";#N/A,#N/A,FALSE,"96noleaseup";#N/A,#N/A,FALSE,"96noleaseup matrix";#N/A,#N/A,FALSE,"leaseup 96";#N/A,#N/A,FALSE,"leaseup 96 matrix";#N/A,#N/A,FALSE,"Leaseup and Exp."}</definedName>
    <definedName name="fadsf" hidden="1">{#N/A,#N/A,FALSE,"I&amp;E";#N/A,#N/A,FALSE,"rent roll";#N/A,#N/A,FALSE,"96noleaseup";#N/A,#N/A,FALSE,"96noleaseup matrix";#N/A,#N/A,FALSE,"leaseup 96";#N/A,#N/A,FALSE,"leaseup 96 matrix";#N/A,#N/A,FALSE,"Leaseup and Exp."}</definedName>
    <definedName name="fadsf_1" hidden="1">{#N/A,#N/A,FALSE,"I&amp;E";#N/A,#N/A,FALSE,"rent roll";#N/A,#N/A,FALSE,"96noleaseup";#N/A,#N/A,FALSE,"96noleaseup matrix";#N/A,#N/A,FALSE,"leaseup 96";#N/A,#N/A,FALSE,"leaseup 96 matrix";#N/A,#N/A,FALSE,"Leaseup and Exp."}</definedName>
    <definedName name="fadsff" hidden="1">{#N/A,#N/A,FALSE,"I&amp;E";#N/A,#N/A,FALSE,"rent roll";#N/A,#N/A,FALSE,"96noleaseup";#N/A,#N/A,FALSE,"96noleaseup matrix";#N/A,#N/A,FALSE,"leaseup 96";#N/A,#N/A,FALSE,"leaseup 96 matrix";#N/A,#N/A,FALSE,"Leaseup and Exp."}</definedName>
    <definedName name="fadsff_1" hidden="1">{#N/A,#N/A,FALSE,"I&amp;E";#N/A,#N/A,FALSE,"rent roll";#N/A,#N/A,FALSE,"96noleaseup";#N/A,#N/A,FALSE,"96noleaseup matrix";#N/A,#N/A,FALSE,"leaseup 96";#N/A,#N/A,FALSE,"leaseup 96 matrix";#N/A,#N/A,FALSE,"Leaseup and Exp."}</definedName>
    <definedName name="fasd_ok" hidden="1">{"Summary",#N/A,TRUE,"Fin. Summary";"Payroll",#N/A,TRUE,"Staffing";"Personnel Phasing",#N/A,TRUE,"Staffing"}</definedName>
    <definedName name="fasd_ok_1" hidden="1">{"Summary",#N/A,TRUE,"Fin. Summary";"Payroll",#N/A,TRUE,"Staffing";"Personnel Phasing",#N/A,TRUE,"Staffing"}</definedName>
    <definedName name="fasdfads" hidden="1">{#N/A,#N/A,FALSE,"I&amp;E";#N/A,#N/A,FALSE,"rent roll";#N/A,#N/A,FALSE,"96noleaseup";#N/A,#N/A,FALSE,"96noleaseup matrix";#N/A,#N/A,FALSE,"leaseup 96";#N/A,#N/A,FALSE,"leaseup 96 matrix";#N/A,#N/A,FALSE,"Leaseup and Exp."}</definedName>
    <definedName name="fasdfads_1" hidden="1">{#N/A,#N/A,FALSE,"I&amp;E";#N/A,#N/A,FALSE,"rent roll";#N/A,#N/A,FALSE,"96noleaseup";#N/A,#N/A,FALSE,"96noleaseup matrix";#N/A,#N/A,FALSE,"leaseup 96";#N/A,#N/A,FALSE,"leaseup 96 matrix";#N/A,#N/A,FALSE,"Leaseup and Exp."}</definedName>
    <definedName name="fdafsdsfd" hidden="1">{#N/A,#N/A,TRUE,"Summary";#N/A,#N/A,TRUE,"Large Rev";#N/A,#N/A,TRUE,"Mid Rev";#N/A,#N/A,TRUE,"Small Rev";#N/A,#N/A,TRUE,"Stud Rev";#N/A,#N/A,TRUE,"Salaries";#N/A,#N/A,TRUE,"Adm &amp; Fin"}</definedName>
    <definedName name="fdafsdsfd_1" hidden="1">{#N/A,#N/A,TRUE,"Summary";#N/A,#N/A,TRUE,"Large Rev";#N/A,#N/A,TRUE,"Mid Rev";#N/A,#N/A,TRUE,"Small Rev";#N/A,#N/A,TRUE,"Stud Rev";#N/A,#N/A,TRUE,"Salaries";#N/A,#N/A,TRUE,"Adm &amp; Fin"}</definedName>
    <definedName name="fdgs" hidden="1">{#N/A,#N/A,TRUE,"Summary";#N/A,#N/A,TRUE,"Large Rev";#N/A,#N/A,TRUE,"Mid Rev";#N/A,#N/A,TRUE,"Small Rev";#N/A,#N/A,TRUE,"Stud Rev";#N/A,#N/A,TRUE,"Salaries";#N/A,#N/A,TRUE,"Adm &amp; Fin"}</definedName>
    <definedName name="fdgs_1" hidden="1">{#N/A,#N/A,TRUE,"Summary";#N/A,#N/A,TRUE,"Large Rev";#N/A,#N/A,TRUE,"Mid Rev";#N/A,#N/A,TRUE,"Small Rev";#N/A,#N/A,TRUE,"Stud Rev";#N/A,#N/A,TRUE,"Salaries";#N/A,#N/A,TRUE,"Adm &amp; Fin"}</definedName>
    <definedName name="fdhgfd" hidden="1">{#N/A,#N/A,FALSE,"I&amp;E";#N/A,#N/A,FALSE,"rent roll";#N/A,#N/A,FALSE,"96noleaseup";#N/A,#N/A,FALSE,"96noleaseup matrix";#N/A,#N/A,FALSE,"leaseup 96";#N/A,#N/A,FALSE,"leaseup 96 matrix";#N/A,#N/A,FALSE,"Leaseup and Exp."}</definedName>
    <definedName name="fdhgfd_1" hidden="1">{#N/A,#N/A,FALSE,"I&amp;E";#N/A,#N/A,FALSE,"rent roll";#N/A,#N/A,FALSE,"96noleaseup";#N/A,#N/A,FALSE,"96noleaseup matrix";#N/A,#N/A,FALSE,"leaseup 96";#N/A,#N/A,FALSE,"leaseup 96 matrix";#N/A,#N/A,FALSE,"Leaseup and Exp."}</definedName>
    <definedName name="fdhsfh" hidden="1">{#N/A,#N/A,FALSE,"I&amp;E";#N/A,#N/A,FALSE,"rent roll";#N/A,#N/A,FALSE,"96noleaseup";#N/A,#N/A,FALSE,"96noleaseup matrix";#N/A,#N/A,FALSE,"leaseup 96";#N/A,#N/A,FALSE,"leaseup 96 matrix";#N/A,#N/A,FALSE,"Leaseup and Exp."}</definedName>
    <definedName name="fdhsfh_1" hidden="1">{#N/A,#N/A,FALSE,"I&amp;E";#N/A,#N/A,FALSE,"rent roll";#N/A,#N/A,FALSE,"96noleaseup";#N/A,#N/A,FALSE,"96noleaseup matrix";#N/A,#N/A,FALSE,"leaseup 96";#N/A,#N/A,FALSE,"leaseup 96 matrix";#N/A,#N/A,FALSE,"Leaseup and Exp."}</definedName>
    <definedName name="fdhshf" hidden="1">{#N/A,#N/A,FALSE,"I&amp;E";#N/A,#N/A,FALSE,"rent roll";#N/A,#N/A,FALSE,"96noleaseup";#N/A,#N/A,FALSE,"96noleaseup matrix";#N/A,#N/A,FALSE,"leaseup 96";#N/A,#N/A,FALSE,"leaseup 96 matrix";#N/A,#N/A,FALSE,"Leaseup and Exp."}</definedName>
    <definedName name="fdhshf_1" hidden="1">{#N/A,#N/A,FALSE,"I&amp;E";#N/A,#N/A,FALSE,"rent roll";#N/A,#N/A,FALSE,"96noleaseup";#N/A,#N/A,FALSE,"96noleaseup matrix";#N/A,#N/A,FALSE,"leaseup 96";#N/A,#N/A,FALSE,"leaseup 96 matrix";#N/A,#N/A,FALSE,"Leaseup and Exp."}</definedName>
    <definedName name="fdsfasdf" hidden="1">{#N/A,#N/A,FALSE,"I&amp;E";#N/A,#N/A,FALSE,"rent roll";#N/A,#N/A,FALSE,"96noleaseup";#N/A,#N/A,FALSE,"96noleaseup matrix";#N/A,#N/A,FALSE,"leaseup 96";#N/A,#N/A,FALSE,"leaseup 96 matrix";#N/A,#N/A,FALSE,"Leaseup and Exp."}</definedName>
    <definedName name="fdsfasdf_1" hidden="1">{#N/A,#N/A,FALSE,"I&amp;E";#N/A,#N/A,FALSE,"rent roll";#N/A,#N/A,FALSE,"96noleaseup";#N/A,#N/A,FALSE,"96noleaseup matrix";#N/A,#N/A,FALSE,"leaseup 96";#N/A,#N/A,FALSE,"leaseup 96 matrix";#N/A,#N/A,FALSE,"Leaseup and Exp."}</definedName>
    <definedName name="fdsg" hidden="1">{#N/A,#N/A,FALSE,"I&amp;E";#N/A,#N/A,FALSE,"rent roll";#N/A,#N/A,FALSE,"96noleaseup";#N/A,#N/A,FALSE,"96noleaseup matrix";#N/A,#N/A,FALSE,"leaseup 96";#N/A,#N/A,FALSE,"leaseup 96 matrix";#N/A,#N/A,FALSE,"Leaseup and Exp."}</definedName>
    <definedName name="fdsg_1" hidden="1">{#N/A,#N/A,FALSE,"I&amp;E";#N/A,#N/A,FALSE,"rent roll";#N/A,#N/A,FALSE,"96noleaseup";#N/A,#N/A,FALSE,"96noleaseup matrix";#N/A,#N/A,FALSE,"leaseup 96";#N/A,#N/A,FALSE,"leaseup 96 matrix";#N/A,#N/A,FALSE,"Leaseup and Exp."}</definedName>
    <definedName name="fdsgdfg" hidden="1">{#N/A,#N/A,FALSE,"I&amp;E";#N/A,#N/A,FALSE,"rent roll";#N/A,#N/A,FALSE,"96noleaseup";#N/A,#N/A,FALSE,"96noleaseup matrix";#N/A,#N/A,FALSE,"leaseup 96";#N/A,#N/A,FALSE,"leaseup 96 matrix";#N/A,#N/A,FALSE,"Leaseup and Exp."}</definedName>
    <definedName name="fdsgdfg_1" hidden="1">{#N/A,#N/A,FALSE,"I&amp;E";#N/A,#N/A,FALSE,"rent roll";#N/A,#N/A,FALSE,"96noleaseup";#N/A,#N/A,FALSE,"96noleaseup matrix";#N/A,#N/A,FALSE,"leaseup 96";#N/A,#N/A,FALSE,"leaseup 96 matrix";#N/A,#N/A,FALSE,"Leaseup and Exp."}</definedName>
    <definedName name="fdsgfg" hidden="1">{#N/A,#N/A,FALSE,"I&amp;E";#N/A,#N/A,FALSE,"rent roll";#N/A,#N/A,FALSE,"96noleaseup";#N/A,#N/A,FALSE,"96noleaseup matrix";#N/A,#N/A,FALSE,"leaseup 96";#N/A,#N/A,FALSE,"leaseup 96 matrix";#N/A,#N/A,FALSE,"Leaseup and Exp."}</definedName>
    <definedName name="fdsgfg_1" hidden="1">{#N/A,#N/A,FALSE,"I&amp;E";#N/A,#N/A,FALSE,"rent roll";#N/A,#N/A,FALSE,"96noleaseup";#N/A,#N/A,FALSE,"96noleaseup matrix";#N/A,#N/A,FALSE,"leaseup 96";#N/A,#N/A,FALSE,"leaseup 96 matrix";#N/A,#N/A,FALSE,"Leaseup and Exp."}</definedName>
    <definedName name="fdshfd" hidden="1">{#N/A,#N/A,FALSE,"I&amp;E";#N/A,#N/A,FALSE,"rent roll";#N/A,#N/A,FALSE,"96noleaseup";#N/A,#N/A,FALSE,"96noleaseup matrix";#N/A,#N/A,FALSE,"leaseup 96";#N/A,#N/A,FALSE,"leaseup 96 matrix";#N/A,#N/A,FALSE,"Leaseup and Exp."}</definedName>
    <definedName name="fdshfd_1" hidden="1">{#N/A,#N/A,FALSE,"I&amp;E";#N/A,#N/A,FALSE,"rent roll";#N/A,#N/A,FALSE,"96noleaseup";#N/A,#N/A,FALSE,"96noleaseup matrix";#N/A,#N/A,FALSE,"leaseup 96";#N/A,#N/A,FALSE,"leaseup 96 matrix";#N/A,#N/A,FALSE,"Leaseup and Exp."}</definedName>
    <definedName name="fffffffk" hidden="1">{#N/A,#N/A,FALSE,"I&amp;E";#N/A,#N/A,FALSE,"rent roll";#N/A,#N/A,FALSE,"96noleaseup";#N/A,#N/A,FALSE,"96noleaseup matrix";#N/A,#N/A,FALSE,"leaseup 96";#N/A,#N/A,FALSE,"leaseup 96 matrix";#N/A,#N/A,FALSE,"Leaseup and Exp."}</definedName>
    <definedName name="fffffffk_1" hidden="1">{#N/A,#N/A,FALSE,"I&amp;E";#N/A,#N/A,FALSE,"rent roll";#N/A,#N/A,FALSE,"96noleaseup";#N/A,#N/A,FALSE,"96noleaseup matrix";#N/A,#N/A,FALSE,"leaseup 96";#N/A,#N/A,FALSE,"leaseup 96 matrix";#N/A,#N/A,FALSE,"Leaseup and Exp."}</definedName>
    <definedName name="ffjjggd" hidden="1">{#N/A,#N/A,FALSE,"I&amp;E";#N/A,#N/A,FALSE,"rent roll";#N/A,#N/A,FALSE,"96noleaseup";#N/A,#N/A,FALSE,"96noleaseup matrix";#N/A,#N/A,FALSE,"leaseup 96";#N/A,#N/A,FALSE,"leaseup 96 matrix";#N/A,#N/A,FALSE,"Leaseup and Exp."}</definedName>
    <definedName name="ffjjggd_1" hidden="1">{#N/A,#N/A,FALSE,"I&amp;E";#N/A,#N/A,FALSE,"rent roll";#N/A,#N/A,FALSE,"96noleaseup";#N/A,#N/A,FALSE,"96noleaseup matrix";#N/A,#N/A,FALSE,"leaseup 96";#N/A,#N/A,FALSE,"leaseup 96 matrix";#N/A,#N/A,FALSE,"Leaseup and Exp."}</definedName>
    <definedName name="ffyyykkk" hidden="1">{#N/A,#N/A,FALSE,"I&amp;E";#N/A,#N/A,FALSE,"rent roll";#N/A,#N/A,FALSE,"96noleaseup";#N/A,#N/A,FALSE,"96noleaseup matrix";#N/A,#N/A,FALSE,"leaseup 96";#N/A,#N/A,FALSE,"leaseup 96 matrix";#N/A,#N/A,FALSE,"Leaseup and Exp."}</definedName>
    <definedName name="ffyyykkk_1" hidden="1">{#N/A,#N/A,FALSE,"I&amp;E";#N/A,#N/A,FALSE,"rent roll";#N/A,#N/A,FALSE,"96noleaseup";#N/A,#N/A,FALSE,"96noleaseup matrix";#N/A,#N/A,FALSE,"leaseup 96";#N/A,#N/A,FALSE,"leaseup 96 matrix";#N/A,#N/A,FALSE,"Leaseup and Exp."}</definedName>
    <definedName name="fgds" hidden="1">{#N/A,#N/A,FALSE,"I&amp;E";#N/A,#N/A,FALSE,"rent roll";#N/A,#N/A,FALSE,"96noleaseup";#N/A,#N/A,FALSE,"96noleaseup matrix";#N/A,#N/A,FALSE,"leaseup 96";#N/A,#N/A,FALSE,"leaseup 96 matrix";#N/A,#N/A,FALSE,"Leaseup and Exp."}</definedName>
    <definedName name="fgds_1" hidden="1">{#N/A,#N/A,FALSE,"I&amp;E";#N/A,#N/A,FALSE,"rent roll";#N/A,#N/A,FALSE,"96noleaseup";#N/A,#N/A,FALSE,"96noleaseup matrix";#N/A,#N/A,FALSE,"leaseup 96";#N/A,#N/A,FALSE,"leaseup 96 matrix";#N/A,#N/A,FALSE,"Leaseup and Exp."}</definedName>
    <definedName name="fgdsfg" hidden="1">{#N/A,#N/A,FALSE,"I&amp;E";#N/A,#N/A,FALSE,"rent roll";#N/A,#N/A,FALSE,"96noleaseup";#N/A,#N/A,FALSE,"96noleaseup matrix";#N/A,#N/A,FALSE,"leaseup 96";#N/A,#N/A,FALSE,"leaseup 96 matrix";#N/A,#N/A,FALSE,"Leaseup and Exp."}</definedName>
    <definedName name="fgdsfg_1" hidden="1">{#N/A,#N/A,FALSE,"I&amp;E";#N/A,#N/A,FALSE,"rent roll";#N/A,#N/A,FALSE,"96noleaseup";#N/A,#N/A,FALSE,"96noleaseup matrix";#N/A,#N/A,FALSE,"leaseup 96";#N/A,#N/A,FALSE,"leaseup 96 matrix";#N/A,#N/A,FALSE,"Leaseup and Exp."}</definedName>
    <definedName name="fgdsg" hidden="1">{#N/A,#N/A,FALSE,"I&amp;E";#N/A,#N/A,FALSE,"rent roll";#N/A,#N/A,FALSE,"96noleaseup";#N/A,#N/A,FALSE,"96noleaseup matrix";#N/A,#N/A,FALSE,"leaseup 96";#N/A,#N/A,FALSE,"leaseup 96 matrix";#N/A,#N/A,FALSE,"Leaseup and Exp."}</definedName>
    <definedName name="fgdsg_1" hidden="1">{#N/A,#N/A,FALSE,"I&amp;E";#N/A,#N/A,FALSE,"rent roll";#N/A,#N/A,FALSE,"96noleaseup";#N/A,#N/A,FALSE,"96noleaseup matrix";#N/A,#N/A,FALSE,"leaseup 96";#N/A,#N/A,FALSE,"leaseup 96 matrix";#N/A,#N/A,FALSE,"Leaseup and Exp."}</definedName>
    <definedName name="fghdr" hidden="1">{#N/A,#N/A,FALSE,"I&amp;E";#N/A,#N/A,FALSE,"rent roll";#N/A,#N/A,FALSE,"96noleaseup";#N/A,#N/A,FALSE,"96noleaseup matrix";#N/A,#N/A,FALSE,"leaseup 96";#N/A,#N/A,FALSE,"leaseup 96 matrix";#N/A,#N/A,FALSE,"Leaseup and Exp."}</definedName>
    <definedName name="fghdr_1" hidden="1">{#N/A,#N/A,FALSE,"I&amp;E";#N/A,#N/A,FALSE,"rent roll";#N/A,#N/A,FALSE,"96noleaseup";#N/A,#N/A,FALSE,"96noleaseup matrix";#N/A,#N/A,FALSE,"leaseup 96";#N/A,#N/A,FALSE,"leaseup 96 matrix";#N/A,#N/A,FALSE,"Leaseup and Exp."}</definedName>
    <definedName name="fghfh" hidden="1">{#N/A,#N/A,FALSE,"I&amp;E";#N/A,#N/A,FALSE,"rent roll";#N/A,#N/A,FALSE,"96noleaseup";#N/A,#N/A,FALSE,"96noleaseup matrix";#N/A,#N/A,FALSE,"leaseup 96";#N/A,#N/A,FALSE,"leaseup 96 matrix";#N/A,#N/A,FALSE,"Leaseup and Exp."}</definedName>
    <definedName name="fghfh_1" hidden="1">{#N/A,#N/A,FALSE,"I&amp;E";#N/A,#N/A,FALSE,"rent roll";#N/A,#N/A,FALSE,"96noleaseup";#N/A,#N/A,FALSE,"96noleaseup matrix";#N/A,#N/A,FALSE,"leaseup 96";#N/A,#N/A,FALSE,"leaseup 96 matrix";#N/A,#N/A,FALSE,"Leaseup and Exp."}</definedName>
    <definedName name="fghjyf" hidden="1">{#N/A,#N/A,FALSE,"I&amp;E";#N/A,#N/A,FALSE,"rent roll";#N/A,#N/A,FALSE,"96noleaseup";#N/A,#N/A,FALSE,"96noleaseup matrix";#N/A,#N/A,FALSE,"leaseup 96";#N/A,#N/A,FALSE,"leaseup 96 matrix";#N/A,#N/A,FALSE,"Leaseup and Exp."}</definedName>
    <definedName name="fghjyf_1" hidden="1">{#N/A,#N/A,FALSE,"I&amp;E";#N/A,#N/A,FALSE,"rent roll";#N/A,#N/A,FALSE,"96noleaseup";#N/A,#N/A,FALSE,"96noleaseup matrix";#N/A,#N/A,FALSE,"leaseup 96";#N/A,#N/A,FALSE,"leaseup 96 matrix";#N/A,#N/A,FALSE,"Leaseup and Exp."}</definedName>
    <definedName name="fgsdfg" hidden="1">{#N/A,#N/A,FALSE,"I&amp;E";#N/A,#N/A,FALSE,"rent roll";#N/A,#N/A,FALSE,"96noleaseup";#N/A,#N/A,FALSE,"96noleaseup matrix";#N/A,#N/A,FALSE,"leaseup 96";#N/A,#N/A,FALSE,"leaseup 96 matrix";#N/A,#N/A,FALSE,"Leaseup and Exp."}</definedName>
    <definedName name="fgsdfg_1" hidden="1">{#N/A,#N/A,FALSE,"I&amp;E";#N/A,#N/A,FALSE,"rent roll";#N/A,#N/A,FALSE,"96noleaseup";#N/A,#N/A,FALSE,"96noleaseup matrix";#N/A,#N/A,FALSE,"leaseup 96";#N/A,#N/A,FALSE,"leaseup 96 matrix";#N/A,#N/A,FALSE,"Leaseup and Exp."}</definedName>
    <definedName name="fgsfdg" hidden="1">{#N/A,#N/A,FALSE,"I&amp;E";#N/A,#N/A,FALSE,"rent roll";#N/A,#N/A,FALSE,"96noleaseup";#N/A,#N/A,FALSE,"96noleaseup matrix";#N/A,#N/A,FALSE,"leaseup 96";#N/A,#N/A,FALSE,"leaseup 96 matrix";#N/A,#N/A,FALSE,"Leaseup and Exp."}</definedName>
    <definedName name="fgsfdg_1" hidden="1">{#N/A,#N/A,FALSE,"I&amp;E";#N/A,#N/A,FALSE,"rent roll";#N/A,#N/A,FALSE,"96noleaseup";#N/A,#N/A,FALSE,"96noleaseup matrix";#N/A,#N/A,FALSE,"leaseup 96";#N/A,#N/A,FALSE,"leaseup 96 matrix";#N/A,#N/A,FALSE,"Leaseup and Exp."}</definedName>
    <definedName name="fhdgh" hidden="1">{#N/A,#N/A,FALSE,"I&amp;E";#N/A,#N/A,FALSE,"rent roll";#N/A,#N/A,FALSE,"96noleaseup";#N/A,#N/A,FALSE,"96noleaseup matrix";#N/A,#N/A,FALSE,"leaseup 96";#N/A,#N/A,FALSE,"leaseup 96 matrix";#N/A,#N/A,FALSE,"Leaseup and Exp."}</definedName>
    <definedName name="fhdgh_1" hidden="1">{#N/A,#N/A,FALSE,"I&amp;E";#N/A,#N/A,FALSE,"rent roll";#N/A,#N/A,FALSE,"96noleaseup";#N/A,#N/A,FALSE,"96noleaseup matrix";#N/A,#N/A,FALSE,"leaseup 96";#N/A,#N/A,FALSE,"leaseup 96 matrix";#N/A,#N/A,FALSE,"Leaseup and Exp."}</definedName>
    <definedName name="fhdsfh" hidden="1">{#N/A,#N/A,FALSE,"I&amp;E";#N/A,#N/A,FALSE,"rent roll";#N/A,#N/A,FALSE,"96noleaseup";#N/A,#N/A,FALSE,"96noleaseup matrix";#N/A,#N/A,FALSE,"leaseup 96";#N/A,#N/A,FALSE,"leaseup 96 matrix";#N/A,#N/A,FALSE,"Leaseup and Exp."}</definedName>
    <definedName name="fhdsfh_1" hidden="1">{#N/A,#N/A,FALSE,"I&amp;E";#N/A,#N/A,FALSE,"rent roll";#N/A,#N/A,FALSE,"96noleaseup";#N/A,#N/A,FALSE,"96noleaseup matrix";#N/A,#N/A,FALSE,"leaseup 96";#N/A,#N/A,FALSE,"leaseup 96 matrix";#N/A,#N/A,FALSE,"Leaseup and Exp."}</definedName>
    <definedName name="fhhssffd" hidden="1">{#N/A,#N/A,TRUE,"Summary";#N/A,#N/A,TRUE,"Large Rev";#N/A,#N/A,TRUE,"Mid Rev";#N/A,#N/A,TRUE,"Small Rev";#N/A,#N/A,TRUE,"Stud Rev";#N/A,#N/A,TRUE,"Salaries";#N/A,#N/A,TRUE,"Adm &amp; Fin"}</definedName>
    <definedName name="fhhssffd_1" hidden="1">{#N/A,#N/A,TRUE,"Summary";#N/A,#N/A,TRUE,"Large Rev";#N/A,#N/A,TRUE,"Mid Rev";#N/A,#N/A,TRUE,"Small Rev";#N/A,#N/A,TRUE,"Stud Rev";#N/A,#N/A,TRUE,"Salaries";#N/A,#N/A,TRUE,"Adm &amp; Fin"}</definedName>
    <definedName name="fhjfgyjf" hidden="1">{#N/A,#N/A,FALSE,"I&amp;E";#N/A,#N/A,FALSE,"rent roll";#N/A,#N/A,FALSE,"96noleaseup";#N/A,#N/A,FALSE,"96noleaseup matrix";#N/A,#N/A,FALSE,"leaseup 96";#N/A,#N/A,FALSE,"leaseup 96 matrix";#N/A,#N/A,FALSE,"Leaseup and Exp."}</definedName>
    <definedName name="fhjfgyjf_1" hidden="1">{#N/A,#N/A,FALSE,"I&amp;E";#N/A,#N/A,FALSE,"rent roll";#N/A,#N/A,FALSE,"96noleaseup";#N/A,#N/A,FALSE,"96noleaseup matrix";#N/A,#N/A,FALSE,"leaseup 96";#N/A,#N/A,FALSE,"leaseup 96 matrix";#N/A,#N/A,FALSE,"Leaseup and Exp."}</definedName>
    <definedName name="fhjkfff" hidden="1">{#N/A,#N/A,TRUE,"Summary";#N/A,#N/A,TRUE,"Large Rev";#N/A,#N/A,TRUE,"Mid Rev";#N/A,#N/A,TRUE,"Small Rev";#N/A,#N/A,TRUE,"Stud Rev";#N/A,#N/A,TRUE,"Salaries";#N/A,#N/A,TRUE,"Adm &amp; Fin"}</definedName>
    <definedName name="fhjkfff_1" hidden="1">{#N/A,#N/A,TRUE,"Summary";#N/A,#N/A,TRUE,"Large Rev";#N/A,#N/A,TRUE,"Mid Rev";#N/A,#N/A,TRUE,"Small Rev";#N/A,#N/A,TRUE,"Stud Rev";#N/A,#N/A,TRUE,"Salaries";#N/A,#N/A,TRUE,"Adm &amp; Fin"}</definedName>
    <definedName name="fjhsfhjsfhsr" hidden="1">{#N/A,#N/A,FALSE,"I&amp;E";#N/A,#N/A,FALSE,"rent roll";#N/A,#N/A,FALSE,"96noleaseup";#N/A,#N/A,FALSE,"96noleaseup matrix";#N/A,#N/A,FALSE,"leaseup 96";#N/A,#N/A,FALSE,"leaseup 96 matrix";#N/A,#N/A,FALSE,"Leaseup and Exp."}</definedName>
    <definedName name="fjhsfhjsfhsr_1" hidden="1">{#N/A,#N/A,FALSE,"I&amp;E";#N/A,#N/A,FALSE,"rent roll";#N/A,#N/A,FALSE,"96noleaseup";#N/A,#N/A,FALSE,"96noleaseup matrix";#N/A,#N/A,FALSE,"leaseup 96";#N/A,#N/A,FALSE,"leaseup 96 matrix";#N/A,#N/A,FALSE,"Leaseup and Exp."}</definedName>
    <definedName name="fkfk" hidden="1">{#N/A,#N/A,FALSE,"I&amp;E";#N/A,#N/A,FALSE,"rent roll";#N/A,#N/A,FALSE,"96noleaseup";#N/A,#N/A,FALSE,"96noleaseup matrix";#N/A,#N/A,FALSE,"leaseup 96";#N/A,#N/A,FALSE,"leaseup 96 matrix";#N/A,#N/A,FALSE,"Leaseup and Exp."}</definedName>
    <definedName name="fkfk_1" hidden="1">{#N/A,#N/A,FALSE,"I&amp;E";#N/A,#N/A,FALSE,"rent roll";#N/A,#N/A,FALSE,"96noleaseup";#N/A,#N/A,FALSE,"96noleaseup matrix";#N/A,#N/A,FALSE,"leaseup 96";#N/A,#N/A,FALSE,"leaseup 96 matrix";#N/A,#N/A,FALSE,"Leaseup and Exp."}</definedName>
    <definedName name="fkfkd" hidden="1">{#N/A,#N/A,FALSE,"I&amp;E";#N/A,#N/A,FALSE,"rent roll";#N/A,#N/A,FALSE,"96noleaseup";#N/A,#N/A,FALSE,"96noleaseup matrix";#N/A,#N/A,FALSE,"leaseup 96";#N/A,#N/A,FALSE,"leaseup 96 matrix";#N/A,#N/A,FALSE,"Leaseup and Exp."}</definedName>
    <definedName name="fkfkd_1" hidden="1">{#N/A,#N/A,FALSE,"I&amp;E";#N/A,#N/A,FALSE,"rent roll";#N/A,#N/A,FALSE,"96noleaseup";#N/A,#N/A,FALSE,"96noleaseup matrix";#N/A,#N/A,FALSE,"leaseup 96";#N/A,#N/A,FALSE,"leaseup 96 matrix";#N/A,#N/A,FALSE,"Leaseup and Exp."}</definedName>
    <definedName name="fkfkfkfr" hidden="1">{#N/A,#N/A,FALSE,"I&amp;E";#N/A,#N/A,FALSE,"rent roll";#N/A,#N/A,FALSE,"96noleaseup";#N/A,#N/A,FALSE,"96noleaseup matrix";#N/A,#N/A,FALSE,"leaseup 96";#N/A,#N/A,FALSE,"leaseup 96 matrix";#N/A,#N/A,FALSE,"Leaseup and Exp."}</definedName>
    <definedName name="fkfkfkfr_1" hidden="1">{#N/A,#N/A,FALSE,"I&amp;E";#N/A,#N/A,FALSE,"rent roll";#N/A,#N/A,FALSE,"96noleaseup";#N/A,#N/A,FALSE,"96noleaseup matrix";#N/A,#N/A,FALSE,"leaseup 96";#N/A,#N/A,FALSE,"leaseup 96 matrix";#N/A,#N/A,FALSE,"Leaseup and Exp."}</definedName>
    <definedName name="fkfty" hidden="1">{#N/A,#N/A,FALSE,"I&amp;E";#N/A,#N/A,FALSE,"rent roll";#N/A,#N/A,FALSE,"96noleaseup";#N/A,#N/A,FALSE,"96noleaseup matrix";#N/A,#N/A,FALSE,"leaseup 96";#N/A,#N/A,FALSE,"leaseup 96 matrix";#N/A,#N/A,FALSE,"Leaseup and Exp."}</definedName>
    <definedName name="fkfty_1" hidden="1">{#N/A,#N/A,FALSE,"I&amp;E";#N/A,#N/A,FALSE,"rent roll";#N/A,#N/A,FALSE,"96noleaseup";#N/A,#N/A,FALSE,"96noleaseup matrix";#N/A,#N/A,FALSE,"leaseup 96";#N/A,#N/A,FALSE,"leaseup 96 matrix";#N/A,#N/A,FALSE,"Leaseup and Exp."}</definedName>
    <definedName name="fkhgff" hidden="1">{#N/A,#N/A,FALSE,"I&amp;E";#N/A,#N/A,FALSE,"rent roll";#N/A,#N/A,FALSE,"96noleaseup";#N/A,#N/A,FALSE,"96noleaseup matrix";#N/A,#N/A,FALSE,"leaseup 96";#N/A,#N/A,FALSE,"leaseup 96 matrix";#N/A,#N/A,FALSE,"Leaseup and Exp."}</definedName>
    <definedName name="fkhgff_1" hidden="1">{#N/A,#N/A,FALSE,"I&amp;E";#N/A,#N/A,FALSE,"rent roll";#N/A,#N/A,FALSE,"96noleaseup";#N/A,#N/A,FALSE,"96noleaseup matrix";#N/A,#N/A,FALSE,"leaseup 96";#N/A,#N/A,FALSE,"leaseup 96 matrix";#N/A,#N/A,FALSE,"Leaseup and Exp."}</definedName>
    <definedName name="fkkghfff" hidden="1">{#N/A,#N/A,FALSE,"I&amp;E";#N/A,#N/A,FALSE,"rent roll";#N/A,#N/A,FALSE,"96noleaseup";#N/A,#N/A,FALSE,"96noleaseup matrix";#N/A,#N/A,FALSE,"leaseup 96";#N/A,#N/A,FALSE,"leaseup 96 matrix";#N/A,#N/A,FALSE,"Leaseup and Exp."}</definedName>
    <definedName name="fkkghfff_1" hidden="1">{#N/A,#N/A,FALSE,"I&amp;E";#N/A,#N/A,FALSE,"rent roll";#N/A,#N/A,FALSE,"96noleaseup";#N/A,#N/A,FALSE,"96noleaseup matrix";#N/A,#N/A,FALSE,"leaseup 96";#N/A,#N/A,FALSE,"leaseup 96 matrix";#N/A,#N/A,FALSE,"Leaseup and Exp."}</definedName>
    <definedName name="flhgjlg" hidden="1">{#N/A,#N/A,FALSE,"I&amp;E";#N/A,#N/A,FALSE,"rent roll";#N/A,#N/A,FALSE,"96noleaseup";#N/A,#N/A,FALSE,"96noleaseup matrix";#N/A,#N/A,FALSE,"leaseup 96";#N/A,#N/A,FALSE,"leaseup 96 matrix";#N/A,#N/A,FALSE,"Leaseup and Exp."}</definedName>
    <definedName name="flhgjlg_1" hidden="1">{#N/A,#N/A,FALSE,"I&amp;E";#N/A,#N/A,FALSE,"rent roll";#N/A,#N/A,FALSE,"96noleaseup";#N/A,#N/A,FALSE,"96noleaseup matrix";#N/A,#N/A,FALSE,"leaseup 96";#N/A,#N/A,FALSE,"leaseup 96 matrix";#N/A,#N/A,FALSE,"Leaseup and Exp."}</definedName>
    <definedName name="fsdfdd" hidden="1">{#N/A,#N/A,FALSE,"I&amp;E";#N/A,#N/A,FALSE,"rent roll";#N/A,#N/A,FALSE,"96noleaseup";#N/A,#N/A,FALSE,"96noleaseup matrix";#N/A,#N/A,FALSE,"leaseup 96";#N/A,#N/A,FALSE,"leaseup 96 matrix";#N/A,#N/A,FALSE,"Leaseup and Exp."}</definedName>
    <definedName name="fsdfdd_1" hidden="1">{#N/A,#N/A,FALSE,"I&amp;E";#N/A,#N/A,FALSE,"rent roll";#N/A,#N/A,FALSE,"96noleaseup";#N/A,#N/A,FALSE,"96noleaseup matrix";#N/A,#N/A,FALSE,"leaseup 96";#N/A,#N/A,FALSE,"leaseup 96 matrix";#N/A,#N/A,FALSE,"Leaseup and Exp."}</definedName>
    <definedName name="fsfdg" hidden="1">{#N/A,#N/A,FALSE,"I&amp;E";#N/A,#N/A,FALSE,"rent roll";#N/A,#N/A,FALSE,"96noleaseup";#N/A,#N/A,FALSE,"96noleaseup matrix";#N/A,#N/A,FALSE,"leaseup 96";#N/A,#N/A,FALSE,"leaseup 96 matrix";#N/A,#N/A,FALSE,"Leaseup and Exp."}</definedName>
    <definedName name="fsfdg_1" hidden="1">{#N/A,#N/A,FALSE,"I&amp;E";#N/A,#N/A,FALSE,"rent roll";#N/A,#N/A,FALSE,"96noleaseup";#N/A,#N/A,FALSE,"96noleaseup matrix";#N/A,#N/A,FALSE,"leaseup 96";#N/A,#N/A,FALSE,"leaseup 96 matrix";#N/A,#N/A,FALSE,"Leaseup and Exp."}</definedName>
    <definedName name="fttyyuj" hidden="1">{#N/A,#N/A,FALSE,"I&amp;E";#N/A,#N/A,FALSE,"rent roll";#N/A,#N/A,FALSE,"96noleaseup";#N/A,#N/A,FALSE,"96noleaseup matrix";#N/A,#N/A,FALSE,"leaseup 96";#N/A,#N/A,FALSE,"leaseup 96 matrix";#N/A,#N/A,FALSE,"Leaseup and Exp."}</definedName>
    <definedName name="fttyyuj_1" hidden="1">{#N/A,#N/A,FALSE,"I&amp;E";#N/A,#N/A,FALSE,"rent roll";#N/A,#N/A,FALSE,"96noleaseup";#N/A,#N/A,FALSE,"96noleaseup matrix";#N/A,#N/A,FALSE,"leaseup 96";#N/A,#N/A,FALSE,"leaseup 96 matrix";#N/A,#N/A,FALSE,"Leaseup and Exp."}</definedName>
    <definedName name="fuyo" hidden="1">{#N/A,#N/A,FALSE,"I&amp;E";#N/A,#N/A,FALSE,"rent roll";#N/A,#N/A,FALSE,"96noleaseup";#N/A,#N/A,FALSE,"96noleaseup matrix";#N/A,#N/A,FALSE,"leaseup 96";#N/A,#N/A,FALSE,"leaseup 96 matrix";#N/A,#N/A,FALSE,"Leaseup and Exp."}</definedName>
    <definedName name="fuyo_1" hidden="1">{#N/A,#N/A,FALSE,"I&amp;E";#N/A,#N/A,FALSE,"rent roll";#N/A,#N/A,FALSE,"96noleaseup";#N/A,#N/A,FALSE,"96noleaseup matrix";#N/A,#N/A,FALSE,"leaseup 96";#N/A,#N/A,FALSE,"leaseup 96 matrix";#N/A,#N/A,FALSE,"Leaseup and Exp."}</definedName>
    <definedName name="garage" hidden="1">#REF!</definedName>
    <definedName name="gdfdgf" hidden="1">#REF!</definedName>
    <definedName name="gdfgfgd" hidden="1">{#N/A,#N/A,TRUE,"Summary";#N/A,#N/A,TRUE,"Large Rev";#N/A,#N/A,TRUE,"Mid Rev";#N/A,#N/A,TRUE,"Small Rev";#N/A,#N/A,TRUE,"Stud Rev";#N/A,#N/A,TRUE,"Salaries";#N/A,#N/A,TRUE,"Adm &amp; Fin"}</definedName>
    <definedName name="gdfgfgd_1" hidden="1">{#N/A,#N/A,TRUE,"Summary";#N/A,#N/A,TRUE,"Large Rev";#N/A,#N/A,TRUE,"Mid Rev";#N/A,#N/A,TRUE,"Small Rev";#N/A,#N/A,TRUE,"Stud Rev";#N/A,#N/A,TRUE,"Salaries";#N/A,#N/A,TRUE,"Adm &amp; Fin"}</definedName>
    <definedName name="gdfghd" hidden="1">{#N/A,#N/A,FALSE,"I&amp;E";#N/A,#N/A,FALSE,"rent roll";#N/A,#N/A,FALSE,"96noleaseup";#N/A,#N/A,FALSE,"96noleaseup matrix";#N/A,#N/A,FALSE,"leaseup 96";#N/A,#N/A,FALSE,"leaseup 96 matrix";#N/A,#N/A,FALSE,"Leaseup and Exp."}</definedName>
    <definedName name="gdfghd_1" hidden="1">{#N/A,#N/A,FALSE,"I&amp;E";#N/A,#N/A,FALSE,"rent roll";#N/A,#N/A,FALSE,"96noleaseup";#N/A,#N/A,FALSE,"96noleaseup matrix";#N/A,#N/A,FALSE,"leaseup 96";#N/A,#N/A,FALSE,"leaseup 96 matrix";#N/A,#N/A,FALSE,"Leaseup and Exp."}</definedName>
    <definedName name="gdhfghd" hidden="1">{#N/A,#N/A,FALSE,"I&amp;E";#N/A,#N/A,FALSE,"rent roll";#N/A,#N/A,FALSE,"96noleaseup";#N/A,#N/A,FALSE,"96noleaseup matrix";#N/A,#N/A,FALSE,"leaseup 96";#N/A,#N/A,FALSE,"leaseup 96 matrix";#N/A,#N/A,FALSE,"Leaseup and Exp."}</definedName>
    <definedName name="gdhfghd_1" hidden="1">{#N/A,#N/A,FALSE,"I&amp;E";#N/A,#N/A,FALSE,"rent roll";#N/A,#N/A,FALSE,"96noleaseup";#N/A,#N/A,FALSE,"96noleaseup matrix";#N/A,#N/A,FALSE,"leaseup 96";#N/A,#N/A,FALSE,"leaseup 96 matrix";#N/A,#N/A,FALSE,"Leaseup and Exp."}</definedName>
    <definedName name="gfadsgds" hidden="1">{#N/A,#N/A,FALSE,"I&amp;E";#N/A,#N/A,FALSE,"rent roll";#N/A,#N/A,FALSE,"96noleaseup";#N/A,#N/A,FALSE,"96noleaseup matrix";#N/A,#N/A,FALSE,"leaseup 96";#N/A,#N/A,FALSE,"leaseup 96 matrix";#N/A,#N/A,FALSE,"Leaseup and Exp."}</definedName>
    <definedName name="gfadsgds_1" hidden="1">{#N/A,#N/A,FALSE,"I&amp;E";#N/A,#N/A,FALSE,"rent roll";#N/A,#N/A,FALSE,"96noleaseup";#N/A,#N/A,FALSE,"96noleaseup matrix";#N/A,#N/A,FALSE,"leaseup 96";#N/A,#N/A,FALSE,"leaseup 96 matrix";#N/A,#N/A,FALSE,"Leaseup and Exp."}</definedName>
    <definedName name="gfdfgsf" hidden="1">{#N/A,#N/A,FALSE,"I&amp;E";#N/A,#N/A,FALSE,"rent roll";#N/A,#N/A,FALSE,"96noleaseup";#N/A,#N/A,FALSE,"96noleaseup matrix";#N/A,#N/A,FALSE,"leaseup 96";#N/A,#N/A,FALSE,"leaseup 96 matrix";#N/A,#N/A,FALSE,"Leaseup and Exp."}</definedName>
    <definedName name="gfdfgsf_1" hidden="1">{#N/A,#N/A,FALSE,"I&amp;E";#N/A,#N/A,FALSE,"rent roll";#N/A,#N/A,FALSE,"96noleaseup";#N/A,#N/A,FALSE,"96noleaseup matrix";#N/A,#N/A,FALSE,"leaseup 96";#N/A,#N/A,FALSE,"leaseup 96 matrix";#N/A,#N/A,FALSE,"Leaseup and Exp."}</definedName>
    <definedName name="gfdhfgh" hidden="1">{#N/A,#N/A,FALSE,"I&amp;E";#N/A,#N/A,FALSE,"rent roll";#N/A,#N/A,FALSE,"96noleaseup";#N/A,#N/A,FALSE,"96noleaseup matrix";#N/A,#N/A,FALSE,"leaseup 96";#N/A,#N/A,FALSE,"leaseup 96 matrix";#N/A,#N/A,FALSE,"Leaseup and Exp."}</definedName>
    <definedName name="gfdhfgh_1" hidden="1">{#N/A,#N/A,FALSE,"I&amp;E";#N/A,#N/A,FALSE,"rent roll";#N/A,#N/A,FALSE,"96noleaseup";#N/A,#N/A,FALSE,"96noleaseup matrix";#N/A,#N/A,FALSE,"leaseup 96";#N/A,#N/A,FALSE,"leaseup 96 matrix";#N/A,#N/A,FALSE,"Leaseup and Exp."}</definedName>
    <definedName name="gfdhh" hidden="1">{"Summary",#N/A,TRUE,"Fin. Summary";"Payroll",#N/A,TRUE,"Staffing";"Personnel Phasing",#N/A,TRUE,"Staffing"}</definedName>
    <definedName name="gfdhh_1" hidden="1">{"Summary",#N/A,TRUE,"Fin. Summary";"Payroll",#N/A,TRUE,"Staffing";"Personnel Phasing",#N/A,TRUE,"Staffing"}</definedName>
    <definedName name="gfdjf" hidden="1">{#N/A,#N/A,FALSE,"I&amp;E";#N/A,#N/A,FALSE,"rent roll";#N/A,#N/A,FALSE,"96noleaseup";#N/A,#N/A,FALSE,"96noleaseup matrix";#N/A,#N/A,FALSE,"leaseup 96";#N/A,#N/A,FALSE,"leaseup 96 matrix";#N/A,#N/A,FALSE,"Leaseup and Exp."}</definedName>
    <definedName name="gfdjf_1" hidden="1">{#N/A,#N/A,FALSE,"I&amp;E";#N/A,#N/A,FALSE,"rent roll";#N/A,#N/A,FALSE,"96noleaseup";#N/A,#N/A,FALSE,"96noleaseup matrix";#N/A,#N/A,FALSE,"leaseup 96";#N/A,#N/A,FALSE,"leaseup 96 matrix";#N/A,#N/A,FALSE,"Leaseup and Exp."}</definedName>
    <definedName name="gfdsgds" hidden="1">{#N/A,#N/A,FALSE,"I&amp;E";#N/A,#N/A,FALSE,"rent roll";#N/A,#N/A,FALSE,"96noleaseup";#N/A,#N/A,FALSE,"96noleaseup matrix";#N/A,#N/A,FALSE,"leaseup 96";#N/A,#N/A,FALSE,"leaseup 96 matrix";#N/A,#N/A,FALSE,"Leaseup and Exp."}</definedName>
    <definedName name="gfdsgds_1" hidden="1">{#N/A,#N/A,FALSE,"I&amp;E";#N/A,#N/A,FALSE,"rent roll";#N/A,#N/A,FALSE,"96noleaseup";#N/A,#N/A,FALSE,"96noleaseup matrix";#N/A,#N/A,FALSE,"leaseup 96";#N/A,#N/A,FALSE,"leaseup 96 matrix";#N/A,#N/A,FALSE,"Leaseup and Exp."}</definedName>
    <definedName name="gfhdgh" hidden="1">{#N/A,#N/A,FALSE,"I&amp;E";#N/A,#N/A,FALSE,"rent roll";#N/A,#N/A,FALSE,"96noleaseup";#N/A,#N/A,FALSE,"96noleaseup matrix";#N/A,#N/A,FALSE,"leaseup 96";#N/A,#N/A,FALSE,"leaseup 96 matrix";#N/A,#N/A,FALSE,"Leaseup and Exp."}</definedName>
    <definedName name="gfhdgh_1" hidden="1">{#N/A,#N/A,FALSE,"I&amp;E";#N/A,#N/A,FALSE,"rent roll";#N/A,#N/A,FALSE,"96noleaseup";#N/A,#N/A,FALSE,"96noleaseup matrix";#N/A,#N/A,FALSE,"leaseup 96";#N/A,#N/A,FALSE,"leaseup 96 matrix";#N/A,#N/A,FALSE,"Leaseup and Exp."}</definedName>
    <definedName name="gfhdghdf" hidden="1">{#N/A,#N/A,FALSE,"I&amp;E";#N/A,#N/A,FALSE,"rent roll";#N/A,#N/A,FALSE,"96noleaseup";#N/A,#N/A,FALSE,"96noleaseup matrix";#N/A,#N/A,FALSE,"leaseup 96";#N/A,#N/A,FALSE,"leaseup 96 matrix";#N/A,#N/A,FALSE,"Leaseup and Exp."}</definedName>
    <definedName name="gfhdghdf_1" hidden="1">{#N/A,#N/A,FALSE,"I&amp;E";#N/A,#N/A,FALSE,"rent roll";#N/A,#N/A,FALSE,"96noleaseup";#N/A,#N/A,FALSE,"96noleaseup matrix";#N/A,#N/A,FALSE,"leaseup 96";#N/A,#N/A,FALSE,"leaseup 96 matrix";#N/A,#N/A,FALSE,"Leaseup and Exp."}</definedName>
    <definedName name="gfhdjdj" hidden="1">{#N/A,#N/A,FALSE,"I&amp;E";#N/A,#N/A,FALSE,"rent roll";#N/A,#N/A,FALSE,"96noleaseup";#N/A,#N/A,FALSE,"96noleaseup matrix";#N/A,#N/A,FALSE,"leaseup 96";#N/A,#N/A,FALSE,"leaseup 96 matrix";#N/A,#N/A,FALSE,"Leaseup and Exp."}</definedName>
    <definedName name="gfhdjdj_1" hidden="1">{#N/A,#N/A,FALSE,"I&amp;E";#N/A,#N/A,FALSE,"rent roll";#N/A,#N/A,FALSE,"96noleaseup";#N/A,#N/A,FALSE,"96noleaseup matrix";#N/A,#N/A,FALSE,"leaseup 96";#N/A,#N/A,FALSE,"leaseup 96 matrix";#N/A,#N/A,FALSE,"Leaseup and Exp."}</definedName>
    <definedName name="gfjdgj" hidden="1">{#N/A,#N/A,FALSE,"I&amp;E";#N/A,#N/A,FALSE,"rent roll";#N/A,#N/A,FALSE,"96noleaseup";#N/A,#N/A,FALSE,"96noleaseup matrix";#N/A,#N/A,FALSE,"leaseup 96";#N/A,#N/A,FALSE,"leaseup 96 matrix";#N/A,#N/A,FALSE,"Leaseup and Exp."}</definedName>
    <definedName name="gfjdgj_1" hidden="1">{#N/A,#N/A,FALSE,"I&amp;E";#N/A,#N/A,FALSE,"rent roll";#N/A,#N/A,FALSE,"96noleaseup";#N/A,#N/A,FALSE,"96noleaseup matrix";#N/A,#N/A,FALSE,"leaseup 96";#N/A,#N/A,FALSE,"leaseup 96 matrix";#N/A,#N/A,FALSE,"Leaseup and Exp."}</definedName>
    <definedName name="gfjdtj" hidden="1">{#N/A,#N/A,FALSE,"I&amp;E";#N/A,#N/A,FALSE,"rent roll";#N/A,#N/A,FALSE,"96noleaseup";#N/A,#N/A,FALSE,"96noleaseup matrix";#N/A,#N/A,FALSE,"leaseup 96";#N/A,#N/A,FALSE,"leaseup 96 matrix";#N/A,#N/A,FALSE,"Leaseup and Exp."}</definedName>
    <definedName name="gfjdtj_1" hidden="1">{#N/A,#N/A,FALSE,"I&amp;E";#N/A,#N/A,FALSE,"rent roll";#N/A,#N/A,FALSE,"96noleaseup";#N/A,#N/A,FALSE,"96noleaseup matrix";#N/A,#N/A,FALSE,"leaseup 96";#N/A,#N/A,FALSE,"leaseup 96 matrix";#N/A,#N/A,FALSE,"Leaseup and Exp."}</definedName>
    <definedName name="ggghjfj" hidden="1">{#N/A,#N/A,FALSE,"I&amp;E";#N/A,#N/A,FALSE,"rent roll";#N/A,#N/A,FALSE,"96noleaseup";#N/A,#N/A,FALSE,"96noleaseup matrix";#N/A,#N/A,FALSE,"leaseup 96";#N/A,#N/A,FALSE,"leaseup 96 matrix";#N/A,#N/A,FALSE,"Leaseup and Exp."}</definedName>
    <definedName name="ggghjfj_1" hidden="1">{#N/A,#N/A,FALSE,"I&amp;E";#N/A,#N/A,FALSE,"rent roll";#N/A,#N/A,FALSE,"96noleaseup";#N/A,#N/A,FALSE,"96noleaseup matrix";#N/A,#N/A,FALSE,"leaseup 96";#N/A,#N/A,FALSE,"leaseup 96 matrix";#N/A,#N/A,FALSE,"Leaseup and Exp."}</definedName>
    <definedName name="ggghkk" hidden="1">{#N/A,#N/A,FALSE,"I&amp;E";#N/A,#N/A,FALSE,"rent roll";#N/A,#N/A,FALSE,"96noleaseup";#N/A,#N/A,FALSE,"96noleaseup matrix";#N/A,#N/A,FALSE,"leaseup 96";#N/A,#N/A,FALSE,"leaseup 96 matrix";#N/A,#N/A,FALSE,"Leaseup and Exp."}</definedName>
    <definedName name="ggghkk_1" hidden="1">{#N/A,#N/A,FALSE,"I&amp;E";#N/A,#N/A,FALSE,"rent roll";#N/A,#N/A,FALSE,"96noleaseup";#N/A,#N/A,FALSE,"96noleaseup matrix";#N/A,#N/A,FALSE,"leaseup 96";#N/A,#N/A,FALSE,"leaseup 96 matrix";#N/A,#N/A,FALSE,"Leaseup and Exp."}</definedName>
    <definedName name="gggjjd" hidden="1">{#N/A,#N/A,FALSE,"I&amp;E";#N/A,#N/A,FALSE,"rent roll";#N/A,#N/A,FALSE,"96noleaseup";#N/A,#N/A,FALSE,"96noleaseup matrix";#N/A,#N/A,FALSE,"leaseup 96";#N/A,#N/A,FALSE,"leaseup 96 matrix";#N/A,#N/A,FALSE,"Leaseup and Exp."}</definedName>
    <definedName name="gggjjd_1" hidden="1">{#N/A,#N/A,FALSE,"I&amp;E";#N/A,#N/A,FALSE,"rent roll";#N/A,#N/A,FALSE,"96noleaseup";#N/A,#N/A,FALSE,"96noleaseup matrix";#N/A,#N/A,FALSE,"leaseup 96";#N/A,#N/A,FALSE,"leaseup 96 matrix";#N/A,#N/A,FALSE,"Leaseup and Exp."}</definedName>
    <definedName name="ghfdhg" hidden="1">{#N/A,#N/A,FALSE,"I&amp;E";#N/A,#N/A,FALSE,"rent roll";#N/A,#N/A,FALSE,"96noleaseup";#N/A,#N/A,FALSE,"96noleaseup matrix";#N/A,#N/A,FALSE,"leaseup 96";#N/A,#N/A,FALSE,"leaseup 96 matrix";#N/A,#N/A,FALSE,"Leaseup and Exp."}</definedName>
    <definedName name="ghfdhg_1" hidden="1">{#N/A,#N/A,FALSE,"I&amp;E";#N/A,#N/A,FALSE,"rent roll";#N/A,#N/A,FALSE,"96noleaseup";#N/A,#N/A,FALSE,"96noleaseup matrix";#N/A,#N/A,FALSE,"leaseup 96";#N/A,#N/A,FALSE,"leaseup 96 matrix";#N/A,#N/A,FALSE,"Leaseup and Exp."}</definedName>
    <definedName name="ghkf" hidden="1">{#N/A,#N/A,FALSE,"I&amp;E";#N/A,#N/A,FALSE,"rent roll";#N/A,#N/A,FALSE,"96noleaseup";#N/A,#N/A,FALSE,"96noleaseup matrix";#N/A,#N/A,FALSE,"leaseup 96";#N/A,#N/A,FALSE,"leaseup 96 matrix";#N/A,#N/A,FALSE,"Leaseup and Exp."}</definedName>
    <definedName name="ghkf_1" hidden="1">{#N/A,#N/A,FALSE,"I&amp;E";#N/A,#N/A,FALSE,"rent roll";#N/A,#N/A,FALSE,"96noleaseup";#N/A,#N/A,FALSE,"96noleaseup matrix";#N/A,#N/A,FALSE,"leaseup 96";#N/A,#N/A,FALSE,"leaseup 96 matrix";#N/A,#N/A,FALSE,"Leaseup and Exp."}</definedName>
    <definedName name="ghkjfkh" hidden="1">{#N/A,#N/A,FALSE,"I&amp;E";#N/A,#N/A,FALSE,"rent roll";#N/A,#N/A,FALSE,"96noleaseup";#N/A,#N/A,FALSE,"96noleaseup matrix";#N/A,#N/A,FALSE,"leaseup 96";#N/A,#N/A,FALSE,"leaseup 96 matrix";#N/A,#N/A,FALSE,"Leaseup and Exp."}</definedName>
    <definedName name="ghkjfkh_1" hidden="1">{#N/A,#N/A,FALSE,"I&amp;E";#N/A,#N/A,FALSE,"rent roll";#N/A,#N/A,FALSE,"96noleaseup";#N/A,#N/A,FALSE,"96noleaseup matrix";#N/A,#N/A,FALSE,"leaseup 96";#N/A,#N/A,FALSE,"leaseup 96 matrix";#N/A,#N/A,FALSE,"Leaseup and Exp."}</definedName>
    <definedName name="ghuyfy" hidden="1">{#N/A,#N/A,FALSE,"I&amp;E";#N/A,#N/A,FALSE,"rent roll";#N/A,#N/A,FALSE,"96noleaseup";#N/A,#N/A,FALSE,"96noleaseup matrix";#N/A,#N/A,FALSE,"leaseup 96";#N/A,#N/A,FALSE,"leaseup 96 matrix";#N/A,#N/A,FALSE,"Leaseup and Exp."}</definedName>
    <definedName name="ghuyfy_1" hidden="1">{#N/A,#N/A,FALSE,"I&amp;E";#N/A,#N/A,FALSE,"rent roll";#N/A,#N/A,FALSE,"96noleaseup";#N/A,#N/A,FALSE,"96noleaseup matrix";#N/A,#N/A,FALSE,"leaseup 96";#N/A,#N/A,FALSE,"leaseup 96 matrix";#N/A,#N/A,FALSE,"Leaseup and Exp."}</definedName>
    <definedName name="gjdf" hidden="1">{#N/A,#N/A,TRUE,"Summary";#N/A,#N/A,TRUE,"Large Rev";#N/A,#N/A,TRUE,"Mid Rev";#N/A,#N/A,TRUE,"Small Rev";#N/A,#N/A,TRUE,"Stud Rev";#N/A,#N/A,TRUE,"Salaries";#N/A,#N/A,TRUE,"Adm &amp; Fin"}</definedName>
    <definedName name="gjdf_1" hidden="1">{#N/A,#N/A,TRUE,"Summary";#N/A,#N/A,TRUE,"Large Rev";#N/A,#N/A,TRUE,"Mid Rev";#N/A,#N/A,TRUE,"Small Rev";#N/A,#N/A,TRUE,"Stud Rev";#N/A,#N/A,TRUE,"Salaries";#N/A,#N/A,TRUE,"Adm &amp; Fin"}</definedName>
    <definedName name="gjdgj" hidden="1">{#N/A,#N/A,FALSE,"I&amp;E";#N/A,#N/A,FALSE,"rent roll";#N/A,#N/A,FALSE,"96noleaseup";#N/A,#N/A,FALSE,"96noleaseup matrix";#N/A,#N/A,FALSE,"leaseup 96";#N/A,#N/A,FALSE,"leaseup 96 matrix";#N/A,#N/A,FALSE,"Leaseup and Exp."}</definedName>
    <definedName name="gjdgj_1" hidden="1">{#N/A,#N/A,FALSE,"I&amp;E";#N/A,#N/A,FALSE,"rent roll";#N/A,#N/A,FALSE,"96noleaseup";#N/A,#N/A,FALSE,"96noleaseup matrix";#N/A,#N/A,FALSE,"leaseup 96";#N/A,#N/A,FALSE,"leaseup 96 matrix";#N/A,#N/A,FALSE,"Leaseup and Exp."}</definedName>
    <definedName name="gjkghj" hidden="1">{#N/A,#N/A,FALSE,"I&amp;E";#N/A,#N/A,FALSE,"rent roll";#N/A,#N/A,FALSE,"96noleaseup";#N/A,#N/A,FALSE,"96noleaseup matrix";#N/A,#N/A,FALSE,"leaseup 96";#N/A,#N/A,FALSE,"leaseup 96 matrix";#N/A,#N/A,FALSE,"Leaseup and Exp."}</definedName>
    <definedName name="gjkghj_1" hidden="1">{#N/A,#N/A,FALSE,"I&amp;E";#N/A,#N/A,FALSE,"rent roll";#N/A,#N/A,FALSE,"96noleaseup";#N/A,#N/A,FALSE,"96noleaseup matrix";#N/A,#N/A,FALSE,"leaseup 96";#N/A,#N/A,FALSE,"leaseup 96 matrix";#N/A,#N/A,FALSE,"Leaseup and Exp."}</definedName>
    <definedName name="gsdf" hidden="1">{#N/A,#N/A,FALSE,"I&amp;E";#N/A,#N/A,FALSE,"rent roll";#N/A,#N/A,FALSE,"96noleaseup";#N/A,#N/A,FALSE,"96noleaseup matrix";#N/A,#N/A,FALSE,"leaseup 96";#N/A,#N/A,FALSE,"leaseup 96 matrix";#N/A,#N/A,FALSE,"Leaseup and Exp."}</definedName>
    <definedName name="gsdf_1" hidden="1">{#N/A,#N/A,FALSE,"I&amp;E";#N/A,#N/A,FALSE,"rent roll";#N/A,#N/A,FALSE,"96noleaseup";#N/A,#N/A,FALSE,"96noleaseup matrix";#N/A,#N/A,FALSE,"leaseup 96";#N/A,#N/A,FALSE,"leaseup 96 matrix";#N/A,#N/A,FALSE,"Leaseup and Exp."}</definedName>
    <definedName name="hdfgh" hidden="1">{#N/A,#N/A,FALSE,"I&amp;E";#N/A,#N/A,FALSE,"rent roll";#N/A,#N/A,FALSE,"96noleaseup";#N/A,#N/A,FALSE,"96noleaseup matrix";#N/A,#N/A,FALSE,"leaseup 96";#N/A,#N/A,FALSE,"leaseup 96 matrix";#N/A,#N/A,FALSE,"Leaseup and Exp."}</definedName>
    <definedName name="hdfgh_1" hidden="1">{#N/A,#N/A,FALSE,"I&amp;E";#N/A,#N/A,FALSE,"rent roll";#N/A,#N/A,FALSE,"96noleaseup";#N/A,#N/A,FALSE,"96noleaseup matrix";#N/A,#N/A,FALSE,"leaseup 96";#N/A,#N/A,FALSE,"leaseup 96 matrix";#N/A,#N/A,FALSE,"Leaseup and Exp."}</definedName>
    <definedName name="hdfghd" hidden="1">{#N/A,#N/A,FALSE,"I&amp;E";#N/A,#N/A,FALSE,"rent roll";#N/A,#N/A,FALSE,"96noleaseup";#N/A,#N/A,FALSE,"96noleaseup matrix";#N/A,#N/A,FALSE,"leaseup 96";#N/A,#N/A,FALSE,"leaseup 96 matrix";#N/A,#N/A,FALSE,"Leaseup and Exp."}</definedName>
    <definedName name="hdfghd_1" hidden="1">{#N/A,#N/A,FALSE,"I&amp;E";#N/A,#N/A,FALSE,"rent roll";#N/A,#N/A,FALSE,"96noleaseup";#N/A,#N/A,FALSE,"96noleaseup matrix";#N/A,#N/A,FALSE,"leaseup 96";#N/A,#N/A,FALSE,"leaseup 96 matrix";#N/A,#N/A,FALSE,"Leaseup and Exp."}</definedName>
    <definedName name="hdfsh" hidden="1">{"Summary",#N/A,TRUE,"Fin. Summary";"Payroll",#N/A,TRUE,"Staffing";"Personnel Phasing",#N/A,TRUE,"Staffing"}</definedName>
    <definedName name="hdfsh_1" hidden="1">{"Summary",#N/A,TRUE,"Fin. Summary";"Payroll",#N/A,TRUE,"Staffing";"Personnel Phasing",#N/A,TRUE,"Staffing"}</definedName>
    <definedName name="hfdhsfh" hidden="1">{#N/A,#N/A,FALSE,"I&amp;E";#N/A,#N/A,FALSE,"rent roll";#N/A,#N/A,FALSE,"96noleaseup";#N/A,#N/A,FALSE,"96noleaseup matrix";#N/A,#N/A,FALSE,"leaseup 96";#N/A,#N/A,FALSE,"leaseup 96 matrix";#N/A,#N/A,FALSE,"Leaseup and Exp."}</definedName>
    <definedName name="hfdhsfh_1" hidden="1">{#N/A,#N/A,FALSE,"I&amp;E";#N/A,#N/A,FALSE,"rent roll";#N/A,#N/A,FALSE,"96noleaseup";#N/A,#N/A,FALSE,"96noleaseup matrix";#N/A,#N/A,FALSE,"leaseup 96";#N/A,#N/A,FALSE,"leaseup 96 matrix";#N/A,#N/A,FALSE,"Leaseup and Exp."}</definedName>
    <definedName name="hfjgh" hidden="1">{#N/A,#N/A,TRUE,"Summary";#N/A,#N/A,TRUE,"Large Rev";#N/A,#N/A,TRUE,"Mid Rev";#N/A,#N/A,TRUE,"Small Rev";#N/A,#N/A,TRUE,"Stud Rev";#N/A,#N/A,TRUE,"Salaries";#N/A,#N/A,TRUE,"Adm &amp; Fin"}</definedName>
    <definedName name="hfjgh_1" hidden="1">{#N/A,#N/A,TRUE,"Summary";#N/A,#N/A,TRUE,"Large Rev";#N/A,#N/A,TRUE,"Mid Rev";#N/A,#N/A,TRUE,"Small Rev";#N/A,#N/A,TRUE,"Stud Rev";#N/A,#N/A,TRUE,"Salaries";#N/A,#N/A,TRUE,"Adm &amp; Fin"}</definedName>
    <definedName name="hfjghrd" hidden="1">{#N/A,#N/A,FALSE,"I&amp;E";#N/A,#N/A,FALSE,"rent roll";#N/A,#N/A,FALSE,"96noleaseup";#N/A,#N/A,FALSE,"96noleaseup matrix";#N/A,#N/A,FALSE,"leaseup 96";#N/A,#N/A,FALSE,"leaseup 96 matrix";#N/A,#N/A,FALSE,"Leaseup and Exp."}</definedName>
    <definedName name="hfjghrd_1" hidden="1">{#N/A,#N/A,FALSE,"I&amp;E";#N/A,#N/A,FALSE,"rent roll";#N/A,#N/A,FALSE,"96noleaseup";#N/A,#N/A,FALSE,"96noleaseup matrix";#N/A,#N/A,FALSE,"leaseup 96";#N/A,#N/A,FALSE,"leaseup 96 matrix";#N/A,#N/A,FALSE,"Leaseup and Exp."}</definedName>
    <definedName name="hfsdhss" hidden="1">{#N/A,#N/A,FALSE,"I&amp;E";#N/A,#N/A,FALSE,"rent roll";#N/A,#N/A,FALSE,"96noleaseup";#N/A,#N/A,FALSE,"96noleaseup matrix";#N/A,#N/A,FALSE,"leaseup 96";#N/A,#N/A,FALSE,"leaseup 96 matrix";#N/A,#N/A,FALSE,"Leaseup and Exp."}</definedName>
    <definedName name="hfsdhss_1" hidden="1">{#N/A,#N/A,FALSE,"I&amp;E";#N/A,#N/A,FALSE,"rent roll";#N/A,#N/A,FALSE,"96noleaseup";#N/A,#N/A,FALSE,"96noleaseup matrix";#N/A,#N/A,FALSE,"leaseup 96";#N/A,#N/A,FALSE,"leaseup 96 matrix";#N/A,#N/A,FALSE,"Leaseup and Exp."}</definedName>
    <definedName name="hgfghkf" hidden="1">{#N/A,#N/A,FALSE,"I&amp;E";#N/A,#N/A,FALSE,"rent roll";#N/A,#N/A,FALSE,"96noleaseup";#N/A,#N/A,FALSE,"96noleaseup matrix";#N/A,#N/A,FALSE,"leaseup 96";#N/A,#N/A,FALSE,"leaseup 96 matrix";#N/A,#N/A,FALSE,"Leaseup and Exp."}</definedName>
    <definedName name="hgfghkf_1" hidden="1">{#N/A,#N/A,FALSE,"I&amp;E";#N/A,#N/A,FALSE,"rent roll";#N/A,#N/A,FALSE,"96noleaseup";#N/A,#N/A,FALSE,"96noleaseup matrix";#N/A,#N/A,FALSE,"leaseup 96";#N/A,#N/A,FALSE,"leaseup 96 matrix";#N/A,#N/A,FALSE,"Leaseup and Exp."}</definedName>
    <definedName name="hgfh" hidden="1">{#N/A,#N/A,FALSE,"I&amp;E";#N/A,#N/A,FALSE,"rent roll";#N/A,#N/A,FALSE,"96noleaseup";#N/A,#N/A,FALSE,"96noleaseup matrix";#N/A,#N/A,FALSE,"leaseup 96";#N/A,#N/A,FALSE,"leaseup 96 matrix";#N/A,#N/A,FALSE,"Leaseup and Exp."}</definedName>
    <definedName name="hgfh_1" hidden="1">{#N/A,#N/A,FALSE,"I&amp;E";#N/A,#N/A,FALSE,"rent roll";#N/A,#N/A,FALSE,"96noleaseup";#N/A,#N/A,FALSE,"96noleaseup matrix";#N/A,#N/A,FALSE,"leaseup 96";#N/A,#N/A,FALSE,"leaseup 96 matrix";#N/A,#N/A,FALSE,"Leaseup and Exp."}</definedName>
    <definedName name="hgfhdfd" hidden="1">{#N/A,#N/A,FALSE,"I&amp;E";#N/A,#N/A,FALSE,"rent roll";#N/A,#N/A,FALSE,"96noleaseup";#N/A,#N/A,FALSE,"96noleaseup matrix";#N/A,#N/A,FALSE,"leaseup 96";#N/A,#N/A,FALSE,"leaseup 96 matrix";#N/A,#N/A,FALSE,"Leaseup and Exp."}</definedName>
    <definedName name="hgfhdfd_1" hidden="1">{#N/A,#N/A,FALSE,"I&amp;E";#N/A,#N/A,FALSE,"rent roll";#N/A,#N/A,FALSE,"96noleaseup";#N/A,#N/A,FALSE,"96noleaseup matrix";#N/A,#N/A,FALSE,"leaseup 96";#N/A,#N/A,FALSE,"leaseup 96 matrix";#N/A,#N/A,FALSE,"Leaseup and Exp."}</definedName>
    <definedName name="hgfhj" hidden="1">{#N/A,#N/A,FALSE,"I&amp;E";#N/A,#N/A,FALSE,"rent roll";#N/A,#N/A,FALSE,"96noleaseup";#N/A,#N/A,FALSE,"96noleaseup matrix";#N/A,#N/A,FALSE,"leaseup 96";#N/A,#N/A,FALSE,"leaseup 96 matrix";#N/A,#N/A,FALSE,"Leaseup and Exp."}</definedName>
    <definedName name="hgfhj_1" hidden="1">{#N/A,#N/A,FALSE,"I&amp;E";#N/A,#N/A,FALSE,"rent roll";#N/A,#N/A,FALSE,"96noleaseup";#N/A,#N/A,FALSE,"96noleaseup matrix";#N/A,#N/A,FALSE,"leaseup 96";#N/A,#N/A,FALSE,"leaseup 96 matrix";#N/A,#N/A,FALSE,"Leaseup and Exp."}</definedName>
    <definedName name="hgfkgh" hidden="1">{#N/A,#N/A,FALSE,"I&amp;E";#N/A,#N/A,FALSE,"rent roll";#N/A,#N/A,FALSE,"96noleaseup";#N/A,#N/A,FALSE,"96noleaseup matrix";#N/A,#N/A,FALSE,"leaseup 96";#N/A,#N/A,FALSE,"leaseup 96 matrix";#N/A,#N/A,FALSE,"Leaseup and Exp."}</definedName>
    <definedName name="hgfkgh_1" hidden="1">{#N/A,#N/A,FALSE,"I&amp;E";#N/A,#N/A,FALSE,"rent roll";#N/A,#N/A,FALSE,"96noleaseup";#N/A,#N/A,FALSE,"96noleaseup matrix";#N/A,#N/A,FALSE,"leaseup 96";#N/A,#N/A,FALSE,"leaseup 96 matrix";#N/A,#N/A,FALSE,"Leaseup and Exp."}</definedName>
    <definedName name="hgfytf" hidden="1">{"Summary",#N/A,TRUE,"Fin. Summary";"Payroll",#N/A,TRUE,"Staffing";"Personnel Phasing",#N/A,TRUE,"Staffing"}</definedName>
    <definedName name="hgfytf_1" hidden="1">{"Summary",#N/A,TRUE,"Fin. Summary";"Payroll",#N/A,TRUE,"Staffing";"Personnel Phasing",#N/A,TRUE,"Staffing"}</definedName>
    <definedName name="hgjfhyg" hidden="1">{#N/A,#N/A,FALSE,"I&amp;E";#N/A,#N/A,FALSE,"rent roll";#N/A,#N/A,FALSE,"96noleaseup";#N/A,#N/A,FALSE,"96noleaseup matrix";#N/A,#N/A,FALSE,"leaseup 96";#N/A,#N/A,FALSE,"leaseup 96 matrix";#N/A,#N/A,FALSE,"Leaseup and Exp."}</definedName>
    <definedName name="hgjfhyg_1" hidden="1">{#N/A,#N/A,FALSE,"I&amp;E";#N/A,#N/A,FALSE,"rent roll";#N/A,#N/A,FALSE,"96noleaseup";#N/A,#N/A,FALSE,"96noleaseup matrix";#N/A,#N/A,FALSE,"leaseup 96";#N/A,#N/A,FALSE,"leaseup 96 matrix";#N/A,#N/A,FALSE,"Leaseup and Exp."}</definedName>
    <definedName name="hgkh" hidden="1">{#N/A,#N/A,FALSE,"I&amp;E";#N/A,#N/A,FALSE,"rent roll";#N/A,#N/A,FALSE,"96noleaseup";#N/A,#N/A,FALSE,"96noleaseup matrix";#N/A,#N/A,FALSE,"leaseup 96";#N/A,#N/A,FALSE,"leaseup 96 matrix";#N/A,#N/A,FALSE,"Leaseup and Exp."}</definedName>
    <definedName name="hgkh_1" hidden="1">{#N/A,#N/A,FALSE,"I&amp;E";#N/A,#N/A,FALSE,"rent roll";#N/A,#N/A,FALSE,"96noleaseup";#N/A,#N/A,FALSE,"96noleaseup matrix";#N/A,#N/A,FALSE,"leaseup 96";#N/A,#N/A,FALSE,"leaseup 96 matrix";#N/A,#N/A,FALSE,"Leaseup and Exp."}</definedName>
    <definedName name="hgsyertt" hidden="1">{#N/A,#N/A,FALSE,"I&amp;E";#N/A,#N/A,FALSE,"rent roll";#N/A,#N/A,FALSE,"96noleaseup";#N/A,#N/A,FALSE,"96noleaseup matrix";#N/A,#N/A,FALSE,"leaseup 96";#N/A,#N/A,FALSE,"leaseup 96 matrix";#N/A,#N/A,FALSE,"Leaseup and Exp."}</definedName>
    <definedName name="hgsyertt_1" hidden="1">{#N/A,#N/A,FALSE,"I&amp;E";#N/A,#N/A,FALSE,"rent roll";#N/A,#N/A,FALSE,"96noleaseup";#N/A,#N/A,FALSE,"96noleaseup matrix";#N/A,#N/A,FALSE,"leaseup 96";#N/A,#N/A,FALSE,"leaseup 96 matrix";#N/A,#N/A,FALSE,"Leaseup and Exp."}</definedName>
    <definedName name="hhgfj" hidden="1">{#N/A,#N/A,FALSE,"I&amp;E";#N/A,#N/A,FALSE,"rent roll";#N/A,#N/A,FALSE,"96noleaseup";#N/A,#N/A,FALSE,"96noleaseup matrix";#N/A,#N/A,FALSE,"leaseup 96";#N/A,#N/A,FALSE,"leaseup 96 matrix";#N/A,#N/A,FALSE,"Leaseup and Exp."}</definedName>
    <definedName name="hhgfj_1" hidden="1">{#N/A,#N/A,FALSE,"I&amp;E";#N/A,#N/A,FALSE,"rent roll";#N/A,#N/A,FALSE,"96noleaseup";#N/A,#N/A,FALSE,"96noleaseup matrix";#N/A,#N/A,FALSE,"leaseup 96";#N/A,#N/A,FALSE,"leaseup 96 matrix";#N/A,#N/A,FALSE,"Leaseup and Exp."}</definedName>
    <definedName name="hhggkf" hidden="1">{#N/A,#N/A,FALSE,"I&amp;E";#N/A,#N/A,FALSE,"rent roll";#N/A,#N/A,FALSE,"96noleaseup";#N/A,#N/A,FALSE,"96noleaseup matrix";#N/A,#N/A,FALSE,"leaseup 96";#N/A,#N/A,FALSE,"leaseup 96 matrix";#N/A,#N/A,FALSE,"Leaseup and Exp."}</definedName>
    <definedName name="hhggkf_1" hidden="1">{#N/A,#N/A,FALSE,"I&amp;E";#N/A,#N/A,FALSE,"rent roll";#N/A,#N/A,FALSE,"96noleaseup";#N/A,#N/A,FALSE,"96noleaseup matrix";#N/A,#N/A,FALSE,"leaseup 96";#N/A,#N/A,FALSE,"leaseup 96 matrix";#N/A,#N/A,FALSE,"Leaseup and Exp."}</definedName>
    <definedName name="hhhhkjf" hidden="1">{#N/A,#N/A,TRUE,"Summary";#N/A,#N/A,TRUE,"Large Rev";#N/A,#N/A,TRUE,"Mid Rev";#N/A,#N/A,TRUE,"Small Rev";#N/A,#N/A,TRUE,"Stud Rev";#N/A,#N/A,TRUE,"Salaries";#N/A,#N/A,TRUE,"Adm &amp; Fin"}</definedName>
    <definedName name="hhhhkjf_1" hidden="1">{#N/A,#N/A,TRUE,"Summary";#N/A,#N/A,TRUE,"Large Rev";#N/A,#N/A,TRUE,"Mid Rev";#N/A,#N/A,TRUE,"Small Rev";#N/A,#N/A,TRUE,"Stud Rev";#N/A,#N/A,TRUE,"Salaries";#N/A,#N/A,TRUE,"Adm &amp; Fin"}</definedName>
    <definedName name="hjfghjf" hidden="1">{#N/A,#N/A,FALSE,"I&amp;E";#N/A,#N/A,FALSE,"rent roll";#N/A,#N/A,FALSE,"96noleaseup";#N/A,#N/A,FALSE,"96noleaseup matrix";#N/A,#N/A,FALSE,"leaseup 96";#N/A,#N/A,FALSE,"leaseup 96 matrix";#N/A,#N/A,FALSE,"Leaseup and Exp."}</definedName>
    <definedName name="hjfghjf_1" hidden="1">{#N/A,#N/A,FALSE,"I&amp;E";#N/A,#N/A,FALSE,"rent roll";#N/A,#N/A,FALSE,"96noleaseup";#N/A,#N/A,FALSE,"96noleaseup matrix";#N/A,#N/A,FALSE,"leaseup 96";#N/A,#N/A,FALSE,"leaseup 96 matrix";#N/A,#N/A,FALSE,"Leaseup and Exp."}</definedName>
    <definedName name="hjfghjh" hidden="1">{#N/A,#N/A,FALSE,"I&amp;E";#N/A,#N/A,FALSE,"rent roll";#N/A,#N/A,FALSE,"96noleaseup";#N/A,#N/A,FALSE,"96noleaseup matrix";#N/A,#N/A,FALSE,"leaseup 96";#N/A,#N/A,FALSE,"leaseup 96 matrix";#N/A,#N/A,FALSE,"Leaseup and Exp."}</definedName>
    <definedName name="hjfghjh_1" hidden="1">{#N/A,#N/A,FALSE,"I&amp;E";#N/A,#N/A,FALSE,"rent roll";#N/A,#N/A,FALSE,"96noleaseup";#N/A,#N/A,FALSE,"96noleaseup matrix";#N/A,#N/A,FALSE,"leaseup 96";#N/A,#N/A,FALSE,"leaseup 96 matrix";#N/A,#N/A,FALSE,"Leaseup and Exp."}</definedName>
    <definedName name="hjjhgfjj" hidden="1">{#N/A,#N/A,FALSE,"I&amp;E";#N/A,#N/A,FALSE,"rent roll";#N/A,#N/A,FALSE,"96noleaseup";#N/A,#N/A,FALSE,"96noleaseup matrix";#N/A,#N/A,FALSE,"leaseup 96";#N/A,#N/A,FALSE,"leaseup 96 matrix";#N/A,#N/A,FALSE,"Leaseup and Exp."}</definedName>
    <definedName name="hjjhgfjj_1" hidden="1">{#N/A,#N/A,FALSE,"I&amp;E";#N/A,#N/A,FALSE,"rent roll";#N/A,#N/A,FALSE,"96noleaseup";#N/A,#N/A,FALSE,"96noleaseup matrix";#N/A,#N/A,FALSE,"leaseup 96";#N/A,#N/A,FALSE,"leaseup 96 matrix";#N/A,#N/A,FALSE,"Leaseup and Exp."}</definedName>
    <definedName name="hjkghkj" hidden="1">{#N/A,#N/A,FALSE,"I&amp;E";#N/A,#N/A,FALSE,"rent roll";#N/A,#N/A,FALSE,"96noleaseup";#N/A,#N/A,FALSE,"96noleaseup matrix";#N/A,#N/A,FALSE,"leaseup 96";#N/A,#N/A,FALSE,"leaseup 96 matrix";#N/A,#N/A,FALSE,"Leaseup and Exp."}</definedName>
    <definedName name="hjkghkj_1" hidden="1">{#N/A,#N/A,FALSE,"I&amp;E";#N/A,#N/A,FALSE,"rent roll";#N/A,#N/A,FALSE,"96noleaseup";#N/A,#N/A,FALSE,"96noleaseup matrix";#N/A,#N/A,FALSE,"leaseup 96";#N/A,#N/A,FALSE,"leaseup 96 matrix";#N/A,#N/A,FALSE,"Leaseup and Exp."}</definedName>
    <definedName name="hjkhgkjh" hidden="1">{#N/A,#N/A,FALSE,"I&amp;E";#N/A,#N/A,FALSE,"rent roll";#N/A,#N/A,FALSE,"96noleaseup";#N/A,#N/A,FALSE,"96noleaseup matrix";#N/A,#N/A,FALSE,"leaseup 96";#N/A,#N/A,FALSE,"leaseup 96 matrix";#N/A,#N/A,FALSE,"Leaseup and Exp."}</definedName>
    <definedName name="hjkhgkjh_1" hidden="1">{#N/A,#N/A,FALSE,"I&amp;E";#N/A,#N/A,FALSE,"rent roll";#N/A,#N/A,FALSE,"96noleaseup";#N/A,#N/A,FALSE,"96noleaseup matrix";#N/A,#N/A,FALSE,"leaseup 96";#N/A,#N/A,FALSE,"leaseup 96 matrix";#N/A,#N/A,FALSE,"Leaseup and Exp."}</definedName>
    <definedName name="hjkjhk" hidden="1">{#N/A,#N/A,FALSE,"I&amp;E";#N/A,#N/A,FALSE,"rent roll";#N/A,#N/A,FALSE,"96noleaseup";#N/A,#N/A,FALSE,"96noleaseup matrix";#N/A,#N/A,FALSE,"leaseup 96";#N/A,#N/A,FALSE,"leaseup 96 matrix";#N/A,#N/A,FALSE,"Leaseup and Exp."}</definedName>
    <definedName name="hjkjhk_1" hidden="1">{#N/A,#N/A,FALSE,"I&amp;E";#N/A,#N/A,FALSE,"rent roll";#N/A,#N/A,FALSE,"96noleaseup";#N/A,#N/A,FALSE,"96noleaseup matrix";#N/A,#N/A,FALSE,"leaseup 96";#N/A,#N/A,FALSE,"leaseup 96 matrix";#N/A,#N/A,FALSE,"Leaseup and Exp."}</definedName>
    <definedName name="hkgfkhk" hidden="1">{#N/A,#N/A,FALSE,"I&amp;E";#N/A,#N/A,FALSE,"rent roll";#N/A,#N/A,FALSE,"96noleaseup";#N/A,#N/A,FALSE,"96noleaseup matrix";#N/A,#N/A,FALSE,"leaseup 96";#N/A,#N/A,FALSE,"leaseup 96 matrix";#N/A,#N/A,FALSE,"Leaseup and Exp."}</definedName>
    <definedName name="hkgfkhk_1" hidden="1">{#N/A,#N/A,FALSE,"I&amp;E";#N/A,#N/A,FALSE,"rent roll";#N/A,#N/A,FALSE,"96noleaseup";#N/A,#N/A,FALSE,"96noleaseup matrix";#N/A,#N/A,FALSE,"leaseup 96";#N/A,#N/A,FALSE,"leaseup 96 matrix";#N/A,#N/A,FALSE,"Leaseup and Exp."}</definedName>
    <definedName name="hkgjh" hidden="1">{#N/A,#N/A,FALSE,"I&amp;E";#N/A,#N/A,FALSE,"rent roll";#N/A,#N/A,FALSE,"96noleaseup";#N/A,#N/A,FALSE,"96noleaseup matrix";#N/A,#N/A,FALSE,"leaseup 96";#N/A,#N/A,FALSE,"leaseup 96 matrix";#N/A,#N/A,FALSE,"Leaseup and Exp."}</definedName>
    <definedName name="hkgjh_1" hidden="1">{#N/A,#N/A,FALSE,"I&amp;E";#N/A,#N/A,FALSE,"rent roll";#N/A,#N/A,FALSE,"96noleaseup";#N/A,#N/A,FALSE,"96noleaseup matrix";#N/A,#N/A,FALSE,"leaseup 96";#N/A,#N/A,FALSE,"leaseup 96 matrix";#N/A,#N/A,FALSE,"Leaseup and Exp."}</definedName>
    <definedName name="hsdfgs" hidden="1">{#N/A,#N/A,TRUE,"Summary";#N/A,#N/A,TRUE,"Large Rev";#N/A,#N/A,TRUE,"Mid Rev";#N/A,#N/A,TRUE,"Small Rev";#N/A,#N/A,TRUE,"Stud Rev";#N/A,#N/A,TRUE,"Salaries";#N/A,#N/A,TRUE,"Adm &amp; Fin"}</definedName>
    <definedName name="hsdfgs_1" hidden="1">{#N/A,#N/A,TRUE,"Summary";#N/A,#N/A,TRUE,"Large Rev";#N/A,#N/A,TRUE,"Mid Rev";#N/A,#N/A,TRUE,"Small Rev";#N/A,#N/A,TRUE,"Stud Rev";#N/A,#N/A,TRUE,"Salaries";#N/A,#N/A,TRUE,"Adm &amp; Fin"}</definedName>
    <definedName name="hsdfhsdfh" hidden="1">{"Summary",#N/A,TRUE,"Fin. Summary";"Payroll",#N/A,TRUE,"Staffing";"Personnel Phasing",#N/A,TRUE,"Staffing"}</definedName>
    <definedName name="hsdfhsdfh_1" hidden="1">{"Summary",#N/A,TRUE,"Fin. Summary";"Payroll",#N/A,TRUE,"Staffing";"Personnel Phasing",#N/A,TRUE,"Staffing"}</definedName>
    <definedName name="HTML_CodePage" hidden="1">1252</definedName>
    <definedName name="HTML_Control" hidden="1">{"'Industry'!$A$1:$M$85","'Industry'!$I$20:$M$45"}</definedName>
    <definedName name="HTML_Control_1" hidden="1">{"'Industry'!$A$1:$M$85","'Industry'!$I$20:$M$45"}</definedName>
    <definedName name="HTML_Description" hidden="1">""</definedName>
    <definedName name="HTML_Email" hidden="1">""</definedName>
    <definedName name="HTML_Header" hidden="1">"Industry"</definedName>
    <definedName name="HTML_LastUpdate" hidden="1">"12/31/96"</definedName>
    <definedName name="HTML_LineAfter" hidden="1">FALSE</definedName>
    <definedName name="HTML_LineBefore" hidden="1">FALSE</definedName>
    <definedName name="HTML_Name" hidden="1">"Portable 3"</definedName>
    <definedName name="HTML_OBDlg2" hidden="1">TRUE</definedName>
    <definedName name="HTML_OBDlg4" hidden="1">TRUE</definedName>
    <definedName name="HTML_OS" hidden="1">0</definedName>
    <definedName name="HTML_PathFile" hidden="1">"p:\input\1996"</definedName>
    <definedName name="HTML_Title" hidden="1">"NEW_X"</definedName>
    <definedName name="iiiirr" hidden="1">{#N/A,#N/A,TRUE,"Summary";#N/A,#N/A,TRUE,"Large Rev";#N/A,#N/A,TRUE,"Mid Rev";#N/A,#N/A,TRUE,"Small Rev";#N/A,#N/A,TRUE,"Stud Rev";#N/A,#N/A,TRUE,"Salaries";#N/A,#N/A,TRUE,"Adm &amp; Fin"}</definedName>
    <definedName name="iiiirr_1" hidden="1">{#N/A,#N/A,TRUE,"Summary";#N/A,#N/A,TRUE,"Large Rev";#N/A,#N/A,TRUE,"Mid Rev";#N/A,#N/A,TRUE,"Small Rev";#N/A,#N/A,TRUE,"Stud Rev";#N/A,#N/A,TRUE,"Salaries";#N/A,#N/A,TRUE,"Adm &amp; Fin"}</definedName>
    <definedName name="iiititit" hidden="1">{"Summary",#N/A,TRUE,"Fin. Summary";"Payroll",#N/A,TRUE,"Staffing";"Personnel Phasing",#N/A,TRUE,"Staffing"}</definedName>
    <definedName name="iiititit_1" hidden="1">{"Summary",#N/A,TRUE,"Fin. Summary";"Payroll",#N/A,TRUE,"Staffing";"Personnel Phasing",#N/A,TRUE,"Staffing"}</definedName>
    <definedName name="iirir" hidden="1">{#N/A,#N/A,FALSE,"I&amp;E";#N/A,#N/A,FALSE,"rent roll";#N/A,#N/A,FALSE,"96noleaseup";#N/A,#N/A,FALSE,"96noleaseup matrix";#N/A,#N/A,FALSE,"leaseup 96";#N/A,#N/A,FALSE,"leaseup 96 matrix";#N/A,#N/A,FALSE,"Leaseup and Exp."}</definedName>
    <definedName name="iirir_1" hidden="1">{#N/A,#N/A,FALSE,"I&amp;E";#N/A,#N/A,FALSE,"rent roll";#N/A,#N/A,FALSE,"96noleaseup";#N/A,#N/A,FALSE,"96noleaseup matrix";#N/A,#N/A,FALSE,"leaseup 96";#N/A,#N/A,FALSE,"leaseup 96 matrix";#N/A,#N/A,FALSE,"Leaseup and Exp."}</definedName>
    <definedName name="ityrity" hidden="1">{"Summary",#N/A,TRUE,"Fin. Summary";"Payroll",#N/A,TRUE,"Staffing";"Personnel Phasing",#N/A,TRUE,"Staffing"}</definedName>
    <definedName name="ityrity_1" hidden="1">{"Summary",#N/A,TRUE,"Fin. Summary";"Payroll",#N/A,TRUE,"Staffing";"Personnel Phasing",#N/A,TRUE,"Staffing"}</definedName>
    <definedName name="iuiuyiui" hidden="1">{#N/A,#N/A,FALSE,"I&amp;E";#N/A,#N/A,FALSE,"rent roll";#N/A,#N/A,FALSE,"96noleaseup";#N/A,#N/A,FALSE,"96noleaseup matrix";#N/A,#N/A,FALSE,"leaseup 96";#N/A,#N/A,FALSE,"leaseup 96 matrix";#N/A,#N/A,FALSE,"Leaseup and Exp."}</definedName>
    <definedName name="iuiuyiui_1" hidden="1">{#N/A,#N/A,FALSE,"I&amp;E";#N/A,#N/A,FALSE,"rent roll";#N/A,#N/A,FALSE,"96noleaseup";#N/A,#N/A,FALSE,"96noleaseup matrix";#N/A,#N/A,FALSE,"leaseup 96";#N/A,#N/A,FALSE,"leaseup 96 matrix";#N/A,#N/A,FALSE,"Leaseup and Exp."}</definedName>
    <definedName name="iuoyo" hidden="1">{#N/A,#N/A,TRUE,"Summary";#N/A,#N/A,TRUE,"Large Rev";#N/A,#N/A,TRUE,"Mid Rev";#N/A,#N/A,TRUE,"Small Rev";#N/A,#N/A,TRUE,"Stud Rev";#N/A,#N/A,TRUE,"Salaries";#N/A,#N/A,TRUE,"Adm &amp; Fin"}</definedName>
    <definedName name="iuoyo_1" hidden="1">{#N/A,#N/A,TRUE,"Summary";#N/A,#N/A,TRUE,"Large Rev";#N/A,#N/A,TRUE,"Mid Rev";#N/A,#N/A,TRUE,"Small Rev";#N/A,#N/A,TRUE,"Stud Rev";#N/A,#N/A,TRUE,"Salaries";#N/A,#N/A,TRUE,"Adm &amp; Fin"}</definedName>
    <definedName name="iuyioyi" hidden="1">{#N/A,#N/A,FALSE,"I&amp;E";#N/A,#N/A,FALSE,"rent roll";#N/A,#N/A,FALSE,"96noleaseup";#N/A,#N/A,FALSE,"96noleaseup matrix";#N/A,#N/A,FALSE,"leaseup 96";#N/A,#N/A,FALSE,"leaseup 96 matrix";#N/A,#N/A,FALSE,"Leaseup and Exp."}</definedName>
    <definedName name="iuyioyi_1" hidden="1">{#N/A,#N/A,FALSE,"I&amp;E";#N/A,#N/A,FALSE,"rent roll";#N/A,#N/A,FALSE,"96noleaseup";#N/A,#N/A,FALSE,"96noleaseup matrix";#N/A,#N/A,FALSE,"leaseup 96";#N/A,#N/A,FALSE,"leaseup 96 matrix";#N/A,#N/A,FALSE,"Leaseup and Exp."}</definedName>
    <definedName name="iyiyiyy" hidden="1">{#N/A,#N/A,FALSE,"I&amp;E";#N/A,#N/A,FALSE,"rent roll";#N/A,#N/A,FALSE,"96noleaseup";#N/A,#N/A,FALSE,"96noleaseup matrix";#N/A,#N/A,FALSE,"leaseup 96";#N/A,#N/A,FALSE,"leaseup 96 matrix";#N/A,#N/A,FALSE,"Leaseup and Exp."}</definedName>
    <definedName name="iyiyiyy_1" hidden="1">{#N/A,#N/A,FALSE,"I&amp;E";#N/A,#N/A,FALSE,"rent roll";#N/A,#N/A,FALSE,"96noleaseup";#N/A,#N/A,FALSE,"96noleaseup matrix";#N/A,#N/A,FALSE,"leaseup 96";#N/A,#N/A,FALSE,"leaseup 96 matrix";#N/A,#N/A,FALSE,"Leaseup and Exp."}</definedName>
    <definedName name="j" hidden="1">{#N/A,#N/A,FALSE,"I&amp;E";#N/A,#N/A,FALSE,"rent roll";#N/A,#N/A,FALSE,"96noleaseup";#N/A,#N/A,FALSE,"96noleaseup matrix";#N/A,#N/A,FALSE,"leaseup 96";#N/A,#N/A,FALSE,"leaseup 96 matrix";#N/A,#N/A,FALSE,"Leaseup and Exp."}</definedName>
    <definedName name="j_1" hidden="1">{#N/A,#N/A,FALSE,"I&amp;E";#N/A,#N/A,FALSE,"rent roll";#N/A,#N/A,FALSE,"96noleaseup";#N/A,#N/A,FALSE,"96noleaseup matrix";#N/A,#N/A,FALSE,"leaseup 96";#N/A,#N/A,FALSE,"leaseup 96 matrix";#N/A,#N/A,FALSE,"Leaseup and Exp."}</definedName>
    <definedName name="ja" hidden="1">{#N/A,#N/A,FALSE,"I&amp;E";#N/A,#N/A,FALSE,"rent roll";#N/A,#N/A,FALSE,"96noleaseup";#N/A,#N/A,FALSE,"96noleaseup matrix";#N/A,#N/A,FALSE,"leaseup 96";#N/A,#N/A,FALSE,"leaseup 96 matrix";#N/A,#N/A,FALSE,"Leaseup and Exp."}</definedName>
    <definedName name="ja_1" hidden="1">{#N/A,#N/A,FALSE,"I&amp;E";#N/A,#N/A,FALSE,"rent roll";#N/A,#N/A,FALSE,"96noleaseup";#N/A,#N/A,FALSE,"96noleaseup matrix";#N/A,#N/A,FALSE,"leaseup 96";#N/A,#N/A,FALSE,"leaseup 96 matrix";#N/A,#N/A,FALSE,"Leaseup and Exp."}</definedName>
    <definedName name="jdfgj" hidden="1">{#N/A,#N/A,FALSE,"I&amp;E";#N/A,#N/A,FALSE,"rent roll";#N/A,#N/A,FALSE,"96noleaseup";#N/A,#N/A,FALSE,"96noleaseup matrix";#N/A,#N/A,FALSE,"leaseup 96";#N/A,#N/A,FALSE,"leaseup 96 matrix";#N/A,#N/A,FALSE,"Leaseup and Exp."}</definedName>
    <definedName name="jdfgj_1" hidden="1">{#N/A,#N/A,FALSE,"I&amp;E";#N/A,#N/A,FALSE,"rent roll";#N/A,#N/A,FALSE,"96noleaseup";#N/A,#N/A,FALSE,"96noleaseup matrix";#N/A,#N/A,FALSE,"leaseup 96";#N/A,#N/A,FALSE,"leaseup 96 matrix";#N/A,#N/A,FALSE,"Leaseup and Exp."}</definedName>
    <definedName name="jdfjgfj" hidden="1">{#N/A,#N/A,FALSE,"I&amp;E";#N/A,#N/A,FALSE,"rent roll";#N/A,#N/A,FALSE,"96noleaseup";#N/A,#N/A,FALSE,"96noleaseup matrix";#N/A,#N/A,FALSE,"leaseup 96";#N/A,#N/A,FALSE,"leaseup 96 matrix";#N/A,#N/A,FALSE,"Leaseup and Exp."}</definedName>
    <definedName name="jdfjgfj_1" hidden="1">{#N/A,#N/A,FALSE,"I&amp;E";#N/A,#N/A,FALSE,"rent roll";#N/A,#N/A,FALSE,"96noleaseup";#N/A,#N/A,FALSE,"96noleaseup matrix";#N/A,#N/A,FALSE,"leaseup 96";#N/A,#N/A,FALSE,"leaseup 96 matrix";#N/A,#N/A,FALSE,"Leaseup and Exp."}</definedName>
    <definedName name="jdfjrj" hidden="1">{#N/A,#N/A,FALSE,"I&amp;E";#N/A,#N/A,FALSE,"rent roll";#N/A,#N/A,FALSE,"96noleaseup";#N/A,#N/A,FALSE,"96noleaseup matrix";#N/A,#N/A,FALSE,"leaseup 96";#N/A,#N/A,FALSE,"leaseup 96 matrix";#N/A,#N/A,FALSE,"Leaseup and Exp."}</definedName>
    <definedName name="jdfjrj_1" hidden="1">{#N/A,#N/A,FALSE,"I&amp;E";#N/A,#N/A,FALSE,"rent roll";#N/A,#N/A,FALSE,"96noleaseup";#N/A,#N/A,FALSE,"96noleaseup matrix";#N/A,#N/A,FALSE,"leaseup 96";#N/A,#N/A,FALSE,"leaseup 96 matrix";#N/A,#N/A,FALSE,"Leaseup and Exp."}</definedName>
    <definedName name="jdgfjd" hidden="1">{#N/A,#N/A,TRUE,"Summary";#N/A,#N/A,TRUE,"Large Rev";#N/A,#N/A,TRUE,"Mid Rev";#N/A,#N/A,TRUE,"Small Rev";#N/A,#N/A,TRUE,"Stud Rev";#N/A,#N/A,TRUE,"Salaries";#N/A,#N/A,TRUE,"Adm &amp; Fin"}</definedName>
    <definedName name="jdgfjd_1" hidden="1">{#N/A,#N/A,TRUE,"Summary";#N/A,#N/A,TRUE,"Large Rev";#N/A,#N/A,TRUE,"Mid Rev";#N/A,#N/A,TRUE,"Small Rev";#N/A,#N/A,TRUE,"Stud Rev";#N/A,#N/A,TRUE,"Salaries";#N/A,#N/A,TRUE,"Adm &amp; Fin"}</definedName>
    <definedName name="jdgfjr" hidden="1">{#N/A,#N/A,FALSE,"I&amp;E";#N/A,#N/A,FALSE,"rent roll";#N/A,#N/A,FALSE,"96noleaseup";#N/A,#N/A,FALSE,"96noleaseup matrix";#N/A,#N/A,FALSE,"leaseup 96";#N/A,#N/A,FALSE,"leaseup 96 matrix";#N/A,#N/A,FALSE,"Leaseup and Exp."}</definedName>
    <definedName name="jdgfjr_1" hidden="1">{#N/A,#N/A,FALSE,"I&amp;E";#N/A,#N/A,FALSE,"rent roll";#N/A,#N/A,FALSE,"96noleaseup";#N/A,#N/A,FALSE,"96noleaseup matrix";#N/A,#N/A,FALSE,"leaseup 96";#N/A,#N/A,FALSE,"leaseup 96 matrix";#N/A,#N/A,FALSE,"Leaseup and Exp."}</definedName>
    <definedName name="jdrtjdky" hidden="1">{"Summary",#N/A,TRUE,"Fin. Summary";"Payroll",#N/A,TRUE,"Staffing";"Personnel Phasing",#N/A,TRUE,"Staffing"}</definedName>
    <definedName name="jdrtjdky_1" hidden="1">{"Summary",#N/A,TRUE,"Fin. Summary";"Payroll",#N/A,TRUE,"Staffing";"Personnel Phasing",#N/A,TRUE,"Staffing"}</definedName>
    <definedName name="jfdrt" hidden="1">{#N/A,#N/A,FALSE,"I&amp;E";#N/A,#N/A,FALSE,"rent roll";#N/A,#N/A,FALSE,"96noleaseup";#N/A,#N/A,FALSE,"96noleaseup matrix";#N/A,#N/A,FALSE,"leaseup 96";#N/A,#N/A,FALSE,"leaseup 96 matrix";#N/A,#N/A,FALSE,"Leaseup and Exp."}</definedName>
    <definedName name="jfdrt_1" hidden="1">{#N/A,#N/A,FALSE,"I&amp;E";#N/A,#N/A,FALSE,"rent roll";#N/A,#N/A,FALSE,"96noleaseup";#N/A,#N/A,FALSE,"96noleaseup matrix";#N/A,#N/A,FALSE,"leaseup 96";#N/A,#N/A,FALSE,"leaseup 96 matrix";#N/A,#N/A,FALSE,"Leaseup and Exp."}</definedName>
    <definedName name="jfghj" hidden="1">{#N/A,#N/A,FALSE,"I&amp;E";#N/A,#N/A,FALSE,"rent roll";#N/A,#N/A,FALSE,"96noleaseup";#N/A,#N/A,FALSE,"96noleaseup matrix";#N/A,#N/A,FALSE,"leaseup 96";#N/A,#N/A,FALSE,"leaseup 96 matrix";#N/A,#N/A,FALSE,"Leaseup and Exp."}</definedName>
    <definedName name="jfghj_1" hidden="1">{#N/A,#N/A,FALSE,"I&amp;E";#N/A,#N/A,FALSE,"rent roll";#N/A,#N/A,FALSE,"96noleaseup";#N/A,#N/A,FALSE,"96noleaseup matrix";#N/A,#N/A,FALSE,"leaseup 96";#N/A,#N/A,FALSE,"leaseup 96 matrix";#N/A,#N/A,FALSE,"Leaseup and Exp."}</definedName>
    <definedName name="jfghkfk" hidden="1">{#N/A,#N/A,FALSE,"I&amp;E";#N/A,#N/A,FALSE,"rent roll";#N/A,#N/A,FALSE,"96noleaseup";#N/A,#N/A,FALSE,"96noleaseup matrix";#N/A,#N/A,FALSE,"leaseup 96";#N/A,#N/A,FALSE,"leaseup 96 matrix";#N/A,#N/A,FALSE,"Leaseup and Exp."}</definedName>
    <definedName name="jfghkfk_1" hidden="1">{#N/A,#N/A,FALSE,"I&amp;E";#N/A,#N/A,FALSE,"rent roll";#N/A,#N/A,FALSE,"96noleaseup";#N/A,#N/A,FALSE,"96noleaseup matrix";#N/A,#N/A,FALSE,"leaseup 96";#N/A,#N/A,FALSE,"leaseup 96 matrix";#N/A,#N/A,FALSE,"Leaseup and Exp."}</definedName>
    <definedName name="jfgjd" hidden="1">{#N/A,#N/A,FALSE,"I&amp;E";#N/A,#N/A,FALSE,"rent roll";#N/A,#N/A,FALSE,"96noleaseup";#N/A,#N/A,FALSE,"96noleaseup matrix";#N/A,#N/A,FALSE,"leaseup 96";#N/A,#N/A,FALSE,"leaseup 96 matrix";#N/A,#N/A,FALSE,"Leaseup and Exp."}</definedName>
    <definedName name="jfgjd_1" hidden="1">{#N/A,#N/A,FALSE,"I&amp;E";#N/A,#N/A,FALSE,"rent roll";#N/A,#N/A,FALSE,"96noleaseup";#N/A,#N/A,FALSE,"96noleaseup matrix";#N/A,#N/A,FALSE,"leaseup 96";#N/A,#N/A,FALSE,"leaseup 96 matrix";#N/A,#N/A,FALSE,"Leaseup and Exp."}</definedName>
    <definedName name="jfgjdfj" hidden="1">{#N/A,#N/A,FALSE,"I&amp;E";#N/A,#N/A,FALSE,"rent roll";#N/A,#N/A,FALSE,"96noleaseup";#N/A,#N/A,FALSE,"96noleaseup matrix";#N/A,#N/A,FALSE,"leaseup 96";#N/A,#N/A,FALSE,"leaseup 96 matrix";#N/A,#N/A,FALSE,"Leaseup and Exp."}</definedName>
    <definedName name="jfgjdfj_1" hidden="1">{#N/A,#N/A,FALSE,"I&amp;E";#N/A,#N/A,FALSE,"rent roll";#N/A,#N/A,FALSE,"96noleaseup";#N/A,#N/A,FALSE,"96noleaseup matrix";#N/A,#N/A,FALSE,"leaseup 96";#N/A,#N/A,FALSE,"leaseup 96 matrix";#N/A,#N/A,FALSE,"Leaseup and Exp."}</definedName>
    <definedName name="jfgjfdtr" hidden="1">{#N/A,#N/A,FALSE,"I&amp;E";#N/A,#N/A,FALSE,"rent roll";#N/A,#N/A,FALSE,"96noleaseup";#N/A,#N/A,FALSE,"96noleaseup matrix";#N/A,#N/A,FALSE,"leaseup 96";#N/A,#N/A,FALSE,"leaseup 96 matrix";#N/A,#N/A,FALSE,"Leaseup and Exp."}</definedName>
    <definedName name="jfgjfdtr_1" hidden="1">{#N/A,#N/A,FALSE,"I&amp;E";#N/A,#N/A,FALSE,"rent roll";#N/A,#N/A,FALSE,"96noleaseup";#N/A,#N/A,FALSE,"96noleaseup matrix";#N/A,#N/A,FALSE,"leaseup 96";#N/A,#N/A,FALSE,"leaseup 96 matrix";#N/A,#N/A,FALSE,"Leaseup and Exp."}</definedName>
    <definedName name="jfjf" hidden="1">{#N/A,#N/A,FALSE,"I&amp;E";#N/A,#N/A,FALSE,"rent roll";#N/A,#N/A,FALSE,"96noleaseup";#N/A,#N/A,FALSE,"96noleaseup matrix";#N/A,#N/A,FALSE,"leaseup 96";#N/A,#N/A,FALSE,"leaseup 96 matrix";#N/A,#N/A,FALSE,"Leaseup and Exp."}</definedName>
    <definedName name="jfjf_1" hidden="1">{#N/A,#N/A,FALSE,"I&amp;E";#N/A,#N/A,FALSE,"rent roll";#N/A,#N/A,FALSE,"96noleaseup";#N/A,#N/A,FALSE,"96noleaseup matrix";#N/A,#N/A,FALSE,"leaseup 96";#N/A,#N/A,FALSE,"leaseup 96 matrix";#N/A,#N/A,FALSE,"Leaseup and Exp."}</definedName>
    <definedName name="jfsjsfgjsrghn" hidden="1">{#N/A,#N/A,FALSE,"I&amp;E";#N/A,#N/A,FALSE,"rent roll";#N/A,#N/A,FALSE,"96noleaseup";#N/A,#N/A,FALSE,"96noleaseup matrix";#N/A,#N/A,FALSE,"leaseup 96";#N/A,#N/A,FALSE,"leaseup 96 matrix";#N/A,#N/A,FALSE,"Leaseup and Exp."}</definedName>
    <definedName name="jfsjsfgjsrghn_1" hidden="1">{#N/A,#N/A,FALSE,"I&amp;E";#N/A,#N/A,FALSE,"rent roll";#N/A,#N/A,FALSE,"96noleaseup";#N/A,#N/A,FALSE,"96noleaseup matrix";#N/A,#N/A,FALSE,"leaseup 96";#N/A,#N/A,FALSE,"leaseup 96 matrix";#N/A,#N/A,FALSE,"Leaseup and Exp."}</definedName>
    <definedName name="jgdfrj" hidden="1">{#N/A,#N/A,FALSE,"I&amp;E";#N/A,#N/A,FALSE,"rent roll";#N/A,#N/A,FALSE,"96noleaseup";#N/A,#N/A,FALSE,"96noleaseup matrix";#N/A,#N/A,FALSE,"leaseup 96";#N/A,#N/A,FALSE,"leaseup 96 matrix";#N/A,#N/A,FALSE,"Leaseup and Exp."}</definedName>
    <definedName name="jgdfrj_1" hidden="1">{#N/A,#N/A,FALSE,"I&amp;E";#N/A,#N/A,FALSE,"rent roll";#N/A,#N/A,FALSE,"96noleaseup";#N/A,#N/A,FALSE,"96noleaseup matrix";#N/A,#N/A,FALSE,"leaseup 96";#N/A,#N/A,FALSE,"leaseup 96 matrix";#N/A,#N/A,FALSE,"Leaseup and Exp."}</definedName>
    <definedName name="jgfdj" hidden="1">{#N/A,#N/A,FALSE,"I&amp;E";#N/A,#N/A,FALSE,"rent roll";#N/A,#N/A,FALSE,"96noleaseup";#N/A,#N/A,FALSE,"96noleaseup matrix";#N/A,#N/A,FALSE,"leaseup 96";#N/A,#N/A,FALSE,"leaseup 96 matrix";#N/A,#N/A,FALSE,"Leaseup and Exp."}</definedName>
    <definedName name="jgfdj_1" hidden="1">{#N/A,#N/A,FALSE,"I&amp;E";#N/A,#N/A,FALSE,"rent roll";#N/A,#N/A,FALSE,"96noleaseup";#N/A,#N/A,FALSE,"96noleaseup matrix";#N/A,#N/A,FALSE,"leaseup 96";#N/A,#N/A,FALSE,"leaseup 96 matrix";#N/A,#N/A,FALSE,"Leaseup and Exp."}</definedName>
    <definedName name="jgfdjg" hidden="1">{#N/A,#N/A,FALSE,"I&amp;E";#N/A,#N/A,FALSE,"rent roll";#N/A,#N/A,FALSE,"96noleaseup";#N/A,#N/A,FALSE,"96noleaseup matrix";#N/A,#N/A,FALSE,"leaseup 96";#N/A,#N/A,FALSE,"leaseup 96 matrix";#N/A,#N/A,FALSE,"Leaseup and Exp."}</definedName>
    <definedName name="jgfdjg_1" hidden="1">{#N/A,#N/A,FALSE,"I&amp;E";#N/A,#N/A,FALSE,"rent roll";#N/A,#N/A,FALSE,"96noleaseup";#N/A,#N/A,FALSE,"96noleaseup matrix";#N/A,#N/A,FALSE,"leaseup 96";#N/A,#N/A,FALSE,"leaseup 96 matrix";#N/A,#N/A,FALSE,"Leaseup and Exp."}</definedName>
    <definedName name="jghfjgh" hidden="1">{#N/A,#N/A,FALSE,"I&amp;E";#N/A,#N/A,FALSE,"rent roll";#N/A,#N/A,FALSE,"96noleaseup";#N/A,#N/A,FALSE,"96noleaseup matrix";#N/A,#N/A,FALSE,"leaseup 96";#N/A,#N/A,FALSE,"leaseup 96 matrix";#N/A,#N/A,FALSE,"Leaseup and Exp."}</definedName>
    <definedName name="jghfjgh_1" hidden="1">{#N/A,#N/A,FALSE,"I&amp;E";#N/A,#N/A,FALSE,"rent roll";#N/A,#N/A,FALSE,"96noleaseup";#N/A,#N/A,FALSE,"96noleaseup matrix";#N/A,#N/A,FALSE,"leaseup 96";#N/A,#N/A,FALSE,"leaseup 96 matrix";#N/A,#N/A,FALSE,"Leaseup and Exp."}</definedName>
    <definedName name="jhfgjh" hidden="1">{#N/A,#N/A,FALSE,"I&amp;E";#N/A,#N/A,FALSE,"rent roll";#N/A,#N/A,FALSE,"96noleaseup";#N/A,#N/A,FALSE,"96noleaseup matrix";#N/A,#N/A,FALSE,"leaseup 96";#N/A,#N/A,FALSE,"leaseup 96 matrix";#N/A,#N/A,FALSE,"Leaseup and Exp."}</definedName>
    <definedName name="jhfgjh_1" hidden="1">{#N/A,#N/A,FALSE,"I&amp;E";#N/A,#N/A,FALSE,"rent roll";#N/A,#N/A,FALSE,"96noleaseup";#N/A,#N/A,FALSE,"96noleaseup matrix";#N/A,#N/A,FALSE,"leaseup 96";#N/A,#N/A,FALSE,"leaseup 96 matrix";#N/A,#N/A,FALSE,"Leaseup and Exp."}</definedName>
    <definedName name="jhkjkhj" hidden="1">{#N/A,#N/A,FALSE,"I&amp;E";#N/A,#N/A,FALSE,"rent roll";#N/A,#N/A,FALSE,"96noleaseup";#N/A,#N/A,FALSE,"96noleaseup matrix";#N/A,#N/A,FALSE,"leaseup 96";#N/A,#N/A,FALSE,"leaseup 96 matrix";#N/A,#N/A,FALSE,"Leaseup and Exp."}</definedName>
    <definedName name="jhkjkhj_1" hidden="1">{#N/A,#N/A,FALSE,"I&amp;E";#N/A,#N/A,FALSE,"rent roll";#N/A,#N/A,FALSE,"96noleaseup";#N/A,#N/A,FALSE,"96noleaseup matrix";#N/A,#N/A,FALSE,"leaseup 96";#N/A,#N/A,FALSE,"leaseup 96 matrix";#N/A,#N/A,FALSE,"Leaseup and Exp."}</definedName>
    <definedName name="jhythert43er" hidden="1">{#N/A,#N/A,FALSE,"I&amp;E";#N/A,#N/A,FALSE,"rent roll";#N/A,#N/A,FALSE,"96noleaseup";#N/A,#N/A,FALSE,"96noleaseup matrix";#N/A,#N/A,FALSE,"leaseup 96";#N/A,#N/A,FALSE,"leaseup 96 matrix";#N/A,#N/A,FALSE,"Leaseup and Exp."}</definedName>
    <definedName name="jhythert43er_1" hidden="1">{#N/A,#N/A,FALSE,"I&amp;E";#N/A,#N/A,FALSE,"rent roll";#N/A,#N/A,FALSE,"96noleaseup";#N/A,#N/A,FALSE,"96noleaseup matrix";#N/A,#N/A,FALSE,"leaseup 96";#N/A,#N/A,FALSE,"leaseup 96 matrix";#N/A,#N/A,FALSE,"Leaseup and Exp."}</definedName>
    <definedName name="jkhjgkj" hidden="1">{#N/A,#N/A,FALSE,"I&amp;E";#N/A,#N/A,FALSE,"rent roll";#N/A,#N/A,FALSE,"96noleaseup";#N/A,#N/A,FALSE,"96noleaseup matrix";#N/A,#N/A,FALSE,"leaseup 96";#N/A,#N/A,FALSE,"leaseup 96 matrix";#N/A,#N/A,FALSE,"Leaseup and Exp."}</definedName>
    <definedName name="jkhjgkj_1" hidden="1">{#N/A,#N/A,FALSE,"I&amp;E";#N/A,#N/A,FALSE,"rent roll";#N/A,#N/A,FALSE,"96noleaseup";#N/A,#N/A,FALSE,"96noleaseup matrix";#N/A,#N/A,FALSE,"leaseup 96";#N/A,#N/A,FALSE,"leaseup 96 matrix";#N/A,#N/A,FALSE,"Leaseup and Exp."}</definedName>
    <definedName name="jkhjk" hidden="1">{#N/A,#N/A,FALSE,"I&amp;E";#N/A,#N/A,FALSE,"rent roll";#N/A,#N/A,FALSE,"96noleaseup";#N/A,#N/A,FALSE,"96noleaseup matrix";#N/A,#N/A,FALSE,"leaseup 96";#N/A,#N/A,FALSE,"leaseup 96 matrix";#N/A,#N/A,FALSE,"Leaseup and Exp."}</definedName>
    <definedName name="jkhjk_1" hidden="1">{#N/A,#N/A,FALSE,"I&amp;E";#N/A,#N/A,FALSE,"rent roll";#N/A,#N/A,FALSE,"96noleaseup";#N/A,#N/A,FALSE,"96noleaseup matrix";#N/A,#N/A,FALSE,"leaseup 96";#N/A,#N/A,FALSE,"leaseup 96 matrix";#N/A,#N/A,FALSE,"Leaseup and Exp."}</definedName>
    <definedName name="jsetrt" hidden="1">{#N/A,#N/A,FALSE,"I&amp;E";#N/A,#N/A,FALSE,"rent roll";#N/A,#N/A,FALSE,"96noleaseup";#N/A,#N/A,FALSE,"96noleaseup matrix";#N/A,#N/A,FALSE,"leaseup 96";#N/A,#N/A,FALSE,"leaseup 96 matrix";#N/A,#N/A,FALSE,"Leaseup and Exp."}</definedName>
    <definedName name="jsetrt_1" hidden="1">{#N/A,#N/A,FALSE,"I&amp;E";#N/A,#N/A,FALSE,"rent roll";#N/A,#N/A,FALSE,"96noleaseup";#N/A,#N/A,FALSE,"96noleaseup matrix";#N/A,#N/A,FALSE,"leaseup 96";#N/A,#N/A,FALSE,"leaseup 96 matrix";#N/A,#N/A,FALSE,"Leaseup and Exp."}</definedName>
    <definedName name="jtyetrfdgbcv" hidden="1">{#N/A,#N/A,FALSE,"I&amp;E";#N/A,#N/A,FALSE,"rent roll";#N/A,#N/A,FALSE,"96noleaseup";#N/A,#N/A,FALSE,"96noleaseup matrix";#N/A,#N/A,FALSE,"leaseup 96";#N/A,#N/A,FALSE,"leaseup 96 matrix";#N/A,#N/A,FALSE,"Leaseup and Exp."}</definedName>
    <definedName name="jtyetrfdgbcv_1" hidden="1">{#N/A,#N/A,FALSE,"I&amp;E";#N/A,#N/A,FALSE,"rent roll";#N/A,#N/A,FALSE,"96noleaseup";#N/A,#N/A,FALSE,"96noleaseup matrix";#N/A,#N/A,FALSE,"leaseup 96";#N/A,#N/A,FALSE,"leaseup 96 matrix";#N/A,#N/A,FALSE,"Leaseup and Exp."}</definedName>
    <definedName name="jytyury" hidden="1">{#N/A,#N/A,FALSE,"I&amp;E";#N/A,#N/A,FALSE,"rent roll";#N/A,#N/A,FALSE,"96noleaseup";#N/A,#N/A,FALSE,"96noleaseup matrix";#N/A,#N/A,FALSE,"leaseup 96";#N/A,#N/A,FALSE,"leaseup 96 matrix";#N/A,#N/A,FALSE,"Leaseup and Exp."}</definedName>
    <definedName name="jytyury_1" hidden="1">{#N/A,#N/A,FALSE,"I&amp;E";#N/A,#N/A,FALSE,"rent roll";#N/A,#N/A,FALSE,"96noleaseup";#N/A,#N/A,FALSE,"96noleaseup matrix";#N/A,#N/A,FALSE,"leaseup 96";#N/A,#N/A,FALSE,"leaseup 96 matrix";#N/A,#N/A,FALSE,"Leaseup and Exp."}</definedName>
    <definedName name="kdkdfgg" hidden="1">{"Summary",#N/A,TRUE,"Fin. Summary";"Payroll",#N/A,TRUE,"Staffing";"Personnel Phasing",#N/A,TRUE,"Staffing"}</definedName>
    <definedName name="kdkdfgg_1" hidden="1">{"Summary",#N/A,TRUE,"Fin. Summary";"Payroll",#N/A,TRUE,"Staffing";"Personnel Phasing",#N/A,TRUE,"Staffing"}</definedName>
    <definedName name="kdkdgg" hidden="1">{#N/A,#N/A,FALSE,"I&amp;E";#N/A,#N/A,FALSE,"rent roll";#N/A,#N/A,FALSE,"96noleaseup";#N/A,#N/A,FALSE,"96noleaseup matrix";#N/A,#N/A,FALSE,"leaseup 96";#N/A,#N/A,FALSE,"leaseup 96 matrix";#N/A,#N/A,FALSE,"Leaseup and Exp."}</definedName>
    <definedName name="kdkdgg_1" hidden="1">{#N/A,#N/A,FALSE,"I&amp;E";#N/A,#N/A,FALSE,"rent roll";#N/A,#N/A,FALSE,"96noleaseup";#N/A,#N/A,FALSE,"96noleaseup matrix";#N/A,#N/A,FALSE,"leaseup 96";#N/A,#N/A,FALSE,"leaseup 96 matrix";#N/A,#N/A,FALSE,"Leaseup and Exp."}</definedName>
    <definedName name="kdkdkf" hidden="1">{#N/A,#N/A,FALSE,"I&amp;E";#N/A,#N/A,FALSE,"rent roll";#N/A,#N/A,FALSE,"96noleaseup";#N/A,#N/A,FALSE,"96noleaseup matrix";#N/A,#N/A,FALSE,"leaseup 96";#N/A,#N/A,FALSE,"leaseup 96 matrix";#N/A,#N/A,FALSE,"Leaseup and Exp."}</definedName>
    <definedName name="kdkdkf_1" hidden="1">{#N/A,#N/A,FALSE,"I&amp;E";#N/A,#N/A,FALSE,"rent roll";#N/A,#N/A,FALSE,"96noleaseup";#N/A,#N/A,FALSE,"96noleaseup matrix";#N/A,#N/A,FALSE,"leaseup 96";#N/A,#N/A,FALSE,"leaseup 96 matrix";#N/A,#N/A,FALSE,"Leaseup and Exp."}</definedName>
    <definedName name="kfgkhfkff" hidden="1">{#N/A,#N/A,FALSE,"I&amp;E";#N/A,#N/A,FALSE,"rent roll";#N/A,#N/A,FALSE,"96noleaseup";#N/A,#N/A,FALSE,"96noleaseup matrix";#N/A,#N/A,FALSE,"leaseup 96";#N/A,#N/A,FALSE,"leaseup 96 matrix";#N/A,#N/A,FALSE,"Leaseup and Exp."}</definedName>
    <definedName name="kfgkhfkff_1" hidden="1">{#N/A,#N/A,FALSE,"I&amp;E";#N/A,#N/A,FALSE,"rent roll";#N/A,#N/A,FALSE,"96noleaseup";#N/A,#N/A,FALSE,"96noleaseup matrix";#N/A,#N/A,FALSE,"leaseup 96";#N/A,#N/A,FALSE,"leaseup 96 matrix";#N/A,#N/A,FALSE,"Leaseup and Exp."}</definedName>
    <definedName name="kfkfkk" hidden="1">{#N/A,#N/A,FALSE,"I&amp;E";#N/A,#N/A,FALSE,"rent roll";#N/A,#N/A,FALSE,"96noleaseup";#N/A,#N/A,FALSE,"96noleaseup matrix";#N/A,#N/A,FALSE,"leaseup 96";#N/A,#N/A,FALSE,"leaseup 96 matrix";#N/A,#N/A,FALSE,"Leaseup and Exp."}</definedName>
    <definedName name="kfkfkk_1" hidden="1">{#N/A,#N/A,FALSE,"I&amp;E";#N/A,#N/A,FALSE,"rent roll";#N/A,#N/A,FALSE,"96noleaseup";#N/A,#N/A,FALSE,"96noleaseup matrix";#N/A,#N/A,FALSE,"leaseup 96";#N/A,#N/A,FALSE,"leaseup 96 matrix";#N/A,#N/A,FALSE,"Leaseup and Exp."}</definedName>
    <definedName name="kfkrkrkr" hidden="1">{#N/A,#N/A,FALSE,"I&amp;E";#N/A,#N/A,FALSE,"rent roll";#N/A,#N/A,FALSE,"96noleaseup";#N/A,#N/A,FALSE,"96noleaseup matrix";#N/A,#N/A,FALSE,"leaseup 96";#N/A,#N/A,FALSE,"leaseup 96 matrix";#N/A,#N/A,FALSE,"Leaseup and Exp."}</definedName>
    <definedName name="kfkrkrkr_1" hidden="1">{#N/A,#N/A,FALSE,"I&amp;E";#N/A,#N/A,FALSE,"rent roll";#N/A,#N/A,FALSE,"96noleaseup";#N/A,#N/A,FALSE,"96noleaseup matrix";#N/A,#N/A,FALSE,"leaseup 96";#N/A,#N/A,FALSE,"leaseup 96 matrix";#N/A,#N/A,FALSE,"Leaseup and Exp."}</definedName>
    <definedName name="kfyt" hidden="1">{#N/A,#N/A,FALSE,"I&amp;E";#N/A,#N/A,FALSE,"rent roll";#N/A,#N/A,FALSE,"96noleaseup";#N/A,#N/A,FALSE,"96noleaseup matrix";#N/A,#N/A,FALSE,"leaseup 96";#N/A,#N/A,FALSE,"leaseup 96 matrix";#N/A,#N/A,FALSE,"Leaseup and Exp."}</definedName>
    <definedName name="kfyt_1" hidden="1">{#N/A,#N/A,FALSE,"I&amp;E";#N/A,#N/A,FALSE,"rent roll";#N/A,#N/A,FALSE,"96noleaseup";#N/A,#N/A,FALSE,"96noleaseup matrix";#N/A,#N/A,FALSE,"leaseup 96";#N/A,#N/A,FALSE,"leaseup 96 matrix";#N/A,#N/A,FALSE,"Leaseup and Exp."}</definedName>
    <definedName name="khfgkh" hidden="1">{#N/A,#N/A,FALSE,"I&amp;E";#N/A,#N/A,FALSE,"rent roll";#N/A,#N/A,FALSE,"96noleaseup";#N/A,#N/A,FALSE,"96noleaseup matrix";#N/A,#N/A,FALSE,"leaseup 96";#N/A,#N/A,FALSE,"leaseup 96 matrix";#N/A,#N/A,FALSE,"Leaseup and Exp."}</definedName>
    <definedName name="khfgkh_1" hidden="1">{#N/A,#N/A,FALSE,"I&amp;E";#N/A,#N/A,FALSE,"rent roll";#N/A,#N/A,FALSE,"96noleaseup";#N/A,#N/A,FALSE,"96noleaseup matrix";#N/A,#N/A,FALSE,"leaseup 96";#N/A,#N/A,FALSE,"leaseup 96 matrix";#N/A,#N/A,FALSE,"Leaseup and Exp."}</definedName>
    <definedName name="khgkhf" hidden="1">{#N/A,#N/A,FALSE,"I&amp;E";#N/A,#N/A,FALSE,"rent roll";#N/A,#N/A,FALSE,"96noleaseup";#N/A,#N/A,FALSE,"96noleaseup matrix";#N/A,#N/A,FALSE,"leaseup 96";#N/A,#N/A,FALSE,"leaseup 96 matrix";#N/A,#N/A,FALSE,"Leaseup and Exp."}</definedName>
    <definedName name="khgkhf_1" hidden="1">{#N/A,#N/A,FALSE,"I&amp;E";#N/A,#N/A,FALSE,"rent roll";#N/A,#N/A,FALSE,"96noleaseup";#N/A,#N/A,FALSE,"96noleaseup matrix";#N/A,#N/A,FALSE,"leaseup 96";#N/A,#N/A,FALSE,"leaseup 96 matrix";#N/A,#N/A,FALSE,"Leaseup and Exp."}</definedName>
    <definedName name="kirukyruy" hidden="1">{#N/A,#N/A,FALSE,"I&amp;E";#N/A,#N/A,FALSE,"rent roll";#N/A,#N/A,FALSE,"96noleaseup";#N/A,#N/A,FALSE,"96noleaseup matrix";#N/A,#N/A,FALSE,"leaseup 96";#N/A,#N/A,FALSE,"leaseup 96 matrix";#N/A,#N/A,FALSE,"Leaseup and Exp."}</definedName>
    <definedName name="kirukyruy_1" hidden="1">{#N/A,#N/A,FALSE,"I&amp;E";#N/A,#N/A,FALSE,"rent roll";#N/A,#N/A,FALSE,"96noleaseup";#N/A,#N/A,FALSE,"96noleaseup matrix";#N/A,#N/A,FALSE,"leaseup 96";#N/A,#N/A,FALSE,"leaseup 96 matrix";#N/A,#N/A,FALSE,"Leaseup and Exp."}</definedName>
    <definedName name="kjgh" hidden="1">{#N/A,#N/A,FALSE,"I&amp;E";#N/A,#N/A,FALSE,"rent roll";#N/A,#N/A,FALSE,"96noleaseup";#N/A,#N/A,FALSE,"96noleaseup matrix";#N/A,#N/A,FALSE,"leaseup 96";#N/A,#N/A,FALSE,"leaseup 96 matrix";#N/A,#N/A,FALSE,"Leaseup and Exp."}</definedName>
    <definedName name="kjgh_1" hidden="1">{#N/A,#N/A,FALSE,"I&amp;E";#N/A,#N/A,FALSE,"rent roll";#N/A,#N/A,FALSE,"96noleaseup";#N/A,#N/A,FALSE,"96noleaseup matrix";#N/A,#N/A,FALSE,"leaseup 96";#N/A,#N/A,FALSE,"leaseup 96 matrix";#N/A,#N/A,FALSE,"Leaseup and Exp."}</definedName>
    <definedName name="kkkfff" hidden="1">{#N/A,#N/A,FALSE,"I&amp;E";#N/A,#N/A,FALSE,"rent roll";#N/A,#N/A,FALSE,"96noleaseup";#N/A,#N/A,FALSE,"96noleaseup matrix";#N/A,#N/A,FALSE,"leaseup 96";#N/A,#N/A,FALSE,"leaseup 96 matrix";#N/A,#N/A,FALSE,"Leaseup and Exp."}</definedName>
    <definedName name="kkkfff_1" hidden="1">{#N/A,#N/A,FALSE,"I&amp;E";#N/A,#N/A,FALSE,"rent roll";#N/A,#N/A,FALSE,"96noleaseup";#N/A,#N/A,FALSE,"96noleaseup matrix";#N/A,#N/A,FALSE,"leaseup 96";#N/A,#N/A,FALSE,"leaseup 96 matrix";#N/A,#N/A,FALSE,"Leaseup and Exp."}</definedName>
    <definedName name="krtkyr" hidden="1">{#N/A,#N/A,FALSE,"I&amp;E";#N/A,#N/A,FALSE,"rent roll";#N/A,#N/A,FALSE,"96noleaseup";#N/A,#N/A,FALSE,"96noleaseup matrix";#N/A,#N/A,FALSE,"leaseup 96";#N/A,#N/A,FALSE,"leaseup 96 matrix";#N/A,#N/A,FALSE,"Leaseup and Exp."}</definedName>
    <definedName name="krtkyr_1" hidden="1">{#N/A,#N/A,FALSE,"I&amp;E";#N/A,#N/A,FALSE,"rent roll";#N/A,#N/A,FALSE,"96noleaseup";#N/A,#N/A,FALSE,"96noleaseup matrix";#N/A,#N/A,FALSE,"leaseup 96";#N/A,#N/A,FALSE,"leaseup 96 matrix";#N/A,#N/A,FALSE,"Leaseup and Exp."}</definedName>
    <definedName name="kuyrk" hidden="1">{#N/A,#N/A,FALSE,"I&amp;E";#N/A,#N/A,FALSE,"rent roll";#N/A,#N/A,FALSE,"96noleaseup";#N/A,#N/A,FALSE,"96noleaseup matrix";#N/A,#N/A,FALSE,"leaseup 96";#N/A,#N/A,FALSE,"leaseup 96 matrix";#N/A,#N/A,FALSE,"Leaseup and Exp."}</definedName>
    <definedName name="kuyrk_1" hidden="1">{#N/A,#N/A,FALSE,"I&amp;E";#N/A,#N/A,FALSE,"rent roll";#N/A,#N/A,FALSE,"96noleaseup";#N/A,#N/A,FALSE,"96noleaseup matrix";#N/A,#N/A,FALSE,"leaseup 96";#N/A,#N/A,FALSE,"leaseup 96 matrix";#N/A,#N/A,FALSE,"Leaseup and Exp."}</definedName>
    <definedName name="kyd.ChngCell.01." hidden="1">#REF!</definedName>
    <definedName name="kyd.CounterLimitCell.01." hidden="1">"x"</definedName>
    <definedName name="kyd.Dim.01." hidden="1">"toad:Company"</definedName>
    <definedName name="kyd.ElementList.01." hidden="1">#REF!</definedName>
    <definedName name="kyd.ElementType.01." hidden="1">3</definedName>
    <definedName name="kyd.ItemType.01." hidden="1">2</definedName>
    <definedName name="kyd.NumLevels.01." hidden="1">999</definedName>
    <definedName name="kyd.ParentName.01." hidden="1">""</definedName>
    <definedName name="kyd.PrintParent.01." hidden="1">TRUE</definedName>
    <definedName name="kyd.SelectString.01." hidden="1">"*"</definedName>
    <definedName name="Leseup" hidden="1">{#N/A,#N/A,FALSE,"I&amp;E";#N/A,#N/A,FALSE,"rent roll";#N/A,#N/A,FALSE,"96noleaseup";#N/A,#N/A,FALSE,"96noleaseup matrix";#N/A,#N/A,FALSE,"leaseup 96";#N/A,#N/A,FALSE,"leaseup 96 matrix";#N/A,#N/A,FALSE,"Leaseup and Exp."}</definedName>
    <definedName name="lghjlgl" hidden="1">{#N/A,#N/A,FALSE,"I&amp;E";#N/A,#N/A,FALSE,"rent roll";#N/A,#N/A,FALSE,"96noleaseup";#N/A,#N/A,FALSE,"96noleaseup matrix";#N/A,#N/A,FALSE,"leaseup 96";#N/A,#N/A,FALSE,"leaseup 96 matrix";#N/A,#N/A,FALSE,"Leaseup and Exp."}</definedName>
    <definedName name="lghjlgl_1" hidden="1">{#N/A,#N/A,FALSE,"I&amp;E";#N/A,#N/A,FALSE,"rent roll";#N/A,#N/A,FALSE,"96noleaseup";#N/A,#N/A,FALSE,"96noleaseup matrix";#N/A,#N/A,FALSE,"leaseup 96";#N/A,#N/A,FALSE,"leaseup 96 matrix";#N/A,#N/A,FALSE,"Leaseup and Exp."}</definedName>
    <definedName name="lghlg" hidden="1">{#N/A,#N/A,FALSE,"I&amp;E";#N/A,#N/A,FALSE,"rent roll";#N/A,#N/A,FALSE,"96noleaseup";#N/A,#N/A,FALSE,"96noleaseup matrix";#N/A,#N/A,FALSE,"leaseup 96";#N/A,#N/A,FALSE,"leaseup 96 matrix";#N/A,#N/A,FALSE,"Leaseup and Exp."}</definedName>
    <definedName name="lghlg_1" hidden="1">{#N/A,#N/A,FALSE,"I&amp;E";#N/A,#N/A,FALSE,"rent roll";#N/A,#N/A,FALSE,"96noleaseup";#N/A,#N/A,FALSE,"96noleaseup matrix";#N/A,#N/A,FALSE,"leaseup 96";#N/A,#N/A,FALSE,"leaseup 96 matrix";#N/A,#N/A,FALSE,"Leaseup and Exp."}</definedName>
    <definedName name="lghljg" hidden="1">{#N/A,#N/A,FALSE,"I&amp;E";#N/A,#N/A,FALSE,"rent roll";#N/A,#N/A,FALSE,"96noleaseup";#N/A,#N/A,FALSE,"96noleaseup matrix";#N/A,#N/A,FALSE,"leaseup 96";#N/A,#N/A,FALSE,"leaseup 96 matrix";#N/A,#N/A,FALSE,"Leaseup and Exp."}</definedName>
    <definedName name="lghljg_1" hidden="1">{#N/A,#N/A,FALSE,"I&amp;E";#N/A,#N/A,FALSE,"rent roll";#N/A,#N/A,FALSE,"96noleaseup";#N/A,#N/A,FALSE,"96noleaseup matrix";#N/A,#N/A,FALSE,"leaseup 96";#N/A,#N/A,FALSE,"leaseup 96 matrix";#N/A,#N/A,FALSE,"Leaseup and Exp."}</definedName>
    <definedName name="lgjhlghlj" hidden="1">{#N/A,#N/A,TRUE,"Summary";#N/A,#N/A,TRUE,"Large Rev";#N/A,#N/A,TRUE,"Mid Rev";#N/A,#N/A,TRUE,"Small Rev";#N/A,#N/A,TRUE,"Stud Rev";#N/A,#N/A,TRUE,"Salaries";#N/A,#N/A,TRUE,"Adm &amp; Fin"}</definedName>
    <definedName name="lgjhlghlj_1" hidden="1">{#N/A,#N/A,TRUE,"Summary";#N/A,#N/A,TRUE,"Large Rev";#N/A,#N/A,TRUE,"Mid Rev";#N/A,#N/A,TRUE,"Small Rev";#N/A,#N/A,TRUE,"Stud Rev";#N/A,#N/A,TRUE,"Salaries";#N/A,#N/A,TRUE,"Adm &amp; Fin"}</definedName>
    <definedName name="mdtry" hidden="1">{#N/A,#N/A,FALSE,"I&amp;E";#N/A,#N/A,FALSE,"rent roll";#N/A,#N/A,FALSE,"96noleaseup";#N/A,#N/A,FALSE,"96noleaseup matrix";#N/A,#N/A,FALSE,"leaseup 96";#N/A,#N/A,FALSE,"leaseup 96 matrix";#N/A,#N/A,FALSE,"Leaseup and Exp."}</definedName>
    <definedName name="mdtry_1" hidden="1">{#N/A,#N/A,FALSE,"I&amp;E";#N/A,#N/A,FALSE,"rent roll";#N/A,#N/A,FALSE,"96noleaseup";#N/A,#N/A,FALSE,"96noleaseup matrix";#N/A,#N/A,FALSE,"leaseup 96";#N/A,#N/A,FALSE,"leaseup 96 matrix";#N/A,#N/A,FALSE,"Leaseup and Exp."}</definedName>
    <definedName name="mdytry" hidden="1">{#N/A,#N/A,FALSE,"I&amp;E";#N/A,#N/A,FALSE,"rent roll";#N/A,#N/A,FALSE,"96noleaseup";#N/A,#N/A,FALSE,"96noleaseup matrix";#N/A,#N/A,FALSE,"leaseup 96";#N/A,#N/A,FALSE,"leaseup 96 matrix";#N/A,#N/A,FALSE,"Leaseup and Exp."}</definedName>
    <definedName name="mdytry_1" hidden="1">{#N/A,#N/A,FALSE,"I&amp;E";#N/A,#N/A,FALSE,"rent roll";#N/A,#N/A,FALSE,"96noleaseup";#N/A,#N/A,FALSE,"96noleaseup matrix";#N/A,#N/A,FALSE,"leaseup 96";#N/A,#N/A,FALSE,"leaseup 96 matrix";#N/A,#N/A,FALSE,"Leaseup and Exp."}</definedName>
    <definedName name="mere" hidden="1">{#N/A,#N/A,FALSE,"I&amp;E";#N/A,#N/A,FALSE,"rent roll";#N/A,#N/A,FALSE,"96noleaseup";#N/A,#N/A,FALSE,"96noleaseup matrix";#N/A,#N/A,FALSE,"leaseup 96";#N/A,#N/A,FALSE,"leaseup 96 matrix";#N/A,#N/A,FALSE,"Leaseup and Exp."}</definedName>
    <definedName name="mere_1" hidden="1">{#N/A,#N/A,FALSE,"I&amp;E";#N/A,#N/A,FALSE,"rent roll";#N/A,#N/A,FALSE,"96noleaseup";#N/A,#N/A,FALSE,"96noleaseup matrix";#N/A,#N/A,FALSE,"leaseup 96";#N/A,#N/A,FALSE,"leaseup 96 matrix";#N/A,#N/A,FALSE,"Leaseup and Exp."}</definedName>
    <definedName name="merymy" hidden="1">{#N/A,#N/A,FALSE,"I&amp;E";#N/A,#N/A,FALSE,"rent roll";#N/A,#N/A,FALSE,"96noleaseup";#N/A,#N/A,FALSE,"96noleaseup matrix";#N/A,#N/A,FALSE,"leaseup 96";#N/A,#N/A,FALSE,"leaseup 96 matrix";#N/A,#N/A,FALSE,"Leaseup and Exp."}</definedName>
    <definedName name="merymy_1" hidden="1">{#N/A,#N/A,FALSE,"I&amp;E";#N/A,#N/A,FALSE,"rent roll";#N/A,#N/A,FALSE,"96noleaseup";#N/A,#N/A,FALSE,"96noleaseup matrix";#N/A,#N/A,FALSE,"leaseup 96";#N/A,#N/A,FALSE,"leaseup 96 matrix";#N/A,#N/A,FALSE,"Leaseup and Exp."}</definedName>
    <definedName name="meyrtyme" hidden="1">{#N/A,#N/A,FALSE,"I&amp;E";#N/A,#N/A,FALSE,"rent roll";#N/A,#N/A,FALSE,"96noleaseup";#N/A,#N/A,FALSE,"96noleaseup matrix";#N/A,#N/A,FALSE,"leaseup 96";#N/A,#N/A,FALSE,"leaseup 96 matrix";#N/A,#N/A,FALSE,"Leaseup and Exp."}</definedName>
    <definedName name="meyrtyme_1" hidden="1">{#N/A,#N/A,FALSE,"I&amp;E";#N/A,#N/A,FALSE,"rent roll";#N/A,#N/A,FALSE,"96noleaseup";#N/A,#N/A,FALSE,"96noleaseup matrix";#N/A,#N/A,FALSE,"leaseup 96";#N/A,#N/A,FALSE,"leaseup 96 matrix";#N/A,#N/A,FALSE,"Leaseup and Exp."}</definedName>
    <definedName name="mftyu" hidden="1">{#N/A,#N/A,FALSE,"I&amp;E";#N/A,#N/A,FALSE,"rent roll";#N/A,#N/A,FALSE,"96noleaseup";#N/A,#N/A,FALSE,"96noleaseup matrix";#N/A,#N/A,FALSE,"leaseup 96";#N/A,#N/A,FALSE,"leaseup 96 matrix";#N/A,#N/A,FALSE,"Leaseup and Exp."}</definedName>
    <definedName name="mftyu_1" hidden="1">{#N/A,#N/A,FALSE,"I&amp;E";#N/A,#N/A,FALSE,"rent roll";#N/A,#N/A,FALSE,"96noleaseup";#N/A,#N/A,FALSE,"96noleaseup matrix";#N/A,#N/A,FALSE,"leaseup 96";#N/A,#N/A,FALSE,"leaseup 96 matrix";#N/A,#N/A,FALSE,"Leaseup and Exp."}</definedName>
    <definedName name="mhhgmf" hidden="1">{#N/A,#N/A,FALSE,"I&amp;E";#N/A,#N/A,FALSE,"rent roll";#N/A,#N/A,FALSE,"96noleaseup";#N/A,#N/A,FALSE,"96noleaseup matrix";#N/A,#N/A,FALSE,"leaseup 96";#N/A,#N/A,FALSE,"leaseup 96 matrix";#N/A,#N/A,FALSE,"Leaseup and Exp."}</definedName>
    <definedName name="mhhgmf_1" hidden="1">{#N/A,#N/A,FALSE,"I&amp;E";#N/A,#N/A,FALSE,"rent roll";#N/A,#N/A,FALSE,"96noleaseup";#N/A,#N/A,FALSE,"96noleaseup matrix";#N/A,#N/A,FALSE,"leaseup 96";#N/A,#N/A,FALSE,"leaseup 96 matrix";#N/A,#N/A,FALSE,"Leaseup and Exp."}</definedName>
    <definedName name="mrtey" hidden="1">{#N/A,#N/A,FALSE,"I&amp;E";#N/A,#N/A,FALSE,"rent roll";#N/A,#N/A,FALSE,"96noleaseup";#N/A,#N/A,FALSE,"96noleaseup matrix";#N/A,#N/A,FALSE,"leaseup 96";#N/A,#N/A,FALSE,"leaseup 96 matrix";#N/A,#N/A,FALSE,"Leaseup and Exp."}</definedName>
    <definedName name="mrtey_1" hidden="1">{#N/A,#N/A,FALSE,"I&amp;E";#N/A,#N/A,FALSE,"rent roll";#N/A,#N/A,FALSE,"96noleaseup";#N/A,#N/A,FALSE,"96noleaseup matrix";#N/A,#N/A,FALSE,"leaseup 96";#N/A,#N/A,FALSE,"leaseup 96 matrix";#N/A,#N/A,FALSE,"Leaseup and Exp."}</definedName>
    <definedName name="mrteyt" hidden="1">{#N/A,#N/A,FALSE,"I&amp;E";#N/A,#N/A,FALSE,"rent roll";#N/A,#N/A,FALSE,"96noleaseup";#N/A,#N/A,FALSE,"96noleaseup matrix";#N/A,#N/A,FALSE,"leaseup 96";#N/A,#N/A,FALSE,"leaseup 96 matrix";#N/A,#N/A,FALSE,"Leaseup and Exp."}</definedName>
    <definedName name="mrteyt_1" hidden="1">{#N/A,#N/A,FALSE,"I&amp;E";#N/A,#N/A,FALSE,"rent roll";#N/A,#N/A,FALSE,"96noleaseup";#N/A,#N/A,FALSE,"96noleaseup matrix";#N/A,#N/A,FALSE,"leaseup 96";#N/A,#N/A,FALSE,"leaseup 96 matrix";#N/A,#N/A,FALSE,"Leaseup and Exp."}</definedName>
    <definedName name="mrtyere" hidden="1">{#N/A,#N/A,FALSE,"I&amp;E";#N/A,#N/A,FALSE,"rent roll";#N/A,#N/A,FALSE,"96noleaseup";#N/A,#N/A,FALSE,"96noleaseup matrix";#N/A,#N/A,FALSE,"leaseup 96";#N/A,#N/A,FALSE,"leaseup 96 matrix";#N/A,#N/A,FALSE,"Leaseup and Exp."}</definedName>
    <definedName name="mrtyere_1" hidden="1">{#N/A,#N/A,FALSE,"I&amp;E";#N/A,#N/A,FALSE,"rent roll";#N/A,#N/A,FALSE,"96noleaseup";#N/A,#N/A,FALSE,"96noleaseup matrix";#N/A,#N/A,FALSE,"leaseup 96";#N/A,#N/A,FALSE,"leaseup 96 matrix";#N/A,#N/A,FALSE,"Leaseup and Exp."}</definedName>
    <definedName name="mrtyety" hidden="1">{#N/A,#N/A,FALSE,"I&amp;E";#N/A,#N/A,FALSE,"rent roll";#N/A,#N/A,FALSE,"96noleaseup";#N/A,#N/A,FALSE,"96noleaseup matrix";#N/A,#N/A,FALSE,"leaseup 96";#N/A,#N/A,FALSE,"leaseup 96 matrix";#N/A,#N/A,FALSE,"Leaseup and Exp."}</definedName>
    <definedName name="mrtyety_1" hidden="1">{#N/A,#N/A,FALSE,"I&amp;E";#N/A,#N/A,FALSE,"rent roll";#N/A,#N/A,FALSE,"96noleaseup";#N/A,#N/A,FALSE,"96noleaseup matrix";#N/A,#N/A,FALSE,"leaseup 96";#N/A,#N/A,FALSE,"leaseup 96 matrix";#N/A,#N/A,FALSE,"Leaseup and Exp."}</definedName>
    <definedName name="mrtyey" hidden="1">{#N/A,#N/A,TRUE,"Summary";#N/A,#N/A,TRUE,"Large Rev";#N/A,#N/A,TRUE,"Mid Rev";#N/A,#N/A,TRUE,"Small Rev";#N/A,#N/A,TRUE,"Stud Rev";#N/A,#N/A,TRUE,"Salaries";#N/A,#N/A,TRUE,"Adm &amp; Fin"}</definedName>
    <definedName name="mrtyey_1" hidden="1">{#N/A,#N/A,TRUE,"Summary";#N/A,#N/A,TRUE,"Large Rev";#N/A,#N/A,TRUE,"Mid Rev";#N/A,#N/A,TRUE,"Small Rev";#N/A,#N/A,TRUE,"Stud Rev";#N/A,#N/A,TRUE,"Salaries";#N/A,#N/A,TRUE,"Adm &amp; Fin"}</definedName>
    <definedName name="msretes" hidden="1">{#N/A,#N/A,FALSE,"I&amp;E";#N/A,#N/A,FALSE,"rent roll";#N/A,#N/A,FALSE,"96noleaseup";#N/A,#N/A,FALSE,"96noleaseup matrix";#N/A,#N/A,FALSE,"leaseup 96";#N/A,#N/A,FALSE,"leaseup 96 matrix";#N/A,#N/A,FALSE,"Leaseup and Exp."}</definedName>
    <definedName name="msretes_1" hidden="1">{#N/A,#N/A,FALSE,"I&amp;E";#N/A,#N/A,FALSE,"rent roll";#N/A,#N/A,FALSE,"96noleaseup";#N/A,#N/A,FALSE,"96noleaseup matrix";#N/A,#N/A,FALSE,"leaseup 96";#N/A,#N/A,FALSE,"leaseup 96 matrix";#N/A,#N/A,FALSE,"Leaseup and Exp."}</definedName>
    <definedName name="mtreyrr" hidden="1">{#N/A,#N/A,TRUE,"Summary";#N/A,#N/A,TRUE,"Large Rev";#N/A,#N/A,TRUE,"Mid Rev";#N/A,#N/A,TRUE,"Small Rev";#N/A,#N/A,TRUE,"Stud Rev";#N/A,#N/A,TRUE,"Salaries";#N/A,#N/A,TRUE,"Adm &amp; Fin"}</definedName>
    <definedName name="mtreyrr_1" hidden="1">{#N/A,#N/A,TRUE,"Summary";#N/A,#N/A,TRUE,"Large Rev";#N/A,#N/A,TRUE,"Mid Rev";#N/A,#N/A,TRUE,"Small Rev";#N/A,#N/A,TRUE,"Stud Rev";#N/A,#N/A,TRUE,"Salaries";#N/A,#N/A,TRUE,"Adm &amp; Fin"}</definedName>
    <definedName name="mtute" hidden="1">{"Summary",#N/A,TRUE,"Fin. Summary";"Payroll",#N/A,TRUE,"Staffing";"Personnel Phasing",#N/A,TRUE,"Staffing"}</definedName>
    <definedName name="mtute_1" hidden="1">{"Summary",#N/A,TRUE,"Fin. Summary";"Payroll",#N/A,TRUE,"Staffing";"Personnel Phasing",#N/A,TRUE,"Staffing"}</definedName>
    <definedName name="mureu" hidden="1">{#N/A,#N/A,FALSE,"I&amp;E";#N/A,#N/A,FALSE,"rent roll";#N/A,#N/A,FALSE,"96noleaseup";#N/A,#N/A,FALSE,"96noleaseup matrix";#N/A,#N/A,FALSE,"leaseup 96";#N/A,#N/A,FALSE,"leaseup 96 matrix";#N/A,#N/A,FALSE,"Leaseup and Exp."}</definedName>
    <definedName name="mureu_1" hidden="1">{#N/A,#N/A,FALSE,"I&amp;E";#N/A,#N/A,FALSE,"rent roll";#N/A,#N/A,FALSE,"96noleaseup";#N/A,#N/A,FALSE,"96noleaseup matrix";#N/A,#N/A,FALSE,"leaseup 96";#N/A,#N/A,FALSE,"leaseup 96 matrix";#N/A,#N/A,FALSE,"Leaseup and Exp."}</definedName>
    <definedName name="muryu" hidden="1">{#N/A,#N/A,FALSE,"I&amp;E";#N/A,#N/A,FALSE,"rent roll";#N/A,#N/A,FALSE,"96noleaseup";#N/A,#N/A,FALSE,"96noleaseup matrix";#N/A,#N/A,FALSE,"leaseup 96";#N/A,#N/A,FALSE,"leaseup 96 matrix";#N/A,#N/A,FALSE,"Leaseup and Exp."}</definedName>
    <definedName name="muryu_1" hidden="1">{#N/A,#N/A,FALSE,"I&amp;E";#N/A,#N/A,FALSE,"rent roll";#N/A,#N/A,FALSE,"96noleaseup";#N/A,#N/A,FALSE,"96noleaseup matrix";#N/A,#N/A,FALSE,"leaseup 96";#N/A,#N/A,FALSE,"leaseup 96 matrix";#N/A,#N/A,FALSE,"Leaseup and Exp."}</definedName>
    <definedName name="mydrty" hidden="1">{#N/A,#N/A,FALSE,"I&amp;E";#N/A,#N/A,FALSE,"rent roll";#N/A,#N/A,FALSE,"96noleaseup";#N/A,#N/A,FALSE,"96noleaseup matrix";#N/A,#N/A,FALSE,"leaseup 96";#N/A,#N/A,FALSE,"leaseup 96 matrix";#N/A,#N/A,FALSE,"Leaseup and Exp."}</definedName>
    <definedName name="mydrty_1" hidden="1">{#N/A,#N/A,FALSE,"I&amp;E";#N/A,#N/A,FALSE,"rent roll";#N/A,#N/A,FALSE,"96noleaseup";#N/A,#N/A,FALSE,"96noleaseup matrix";#N/A,#N/A,FALSE,"leaseup 96";#N/A,#N/A,FALSE,"leaseup 96 matrix";#N/A,#N/A,FALSE,"Leaseup and Exp."}</definedName>
    <definedName name="myerym" hidden="1">{#N/A,#N/A,FALSE,"I&amp;E";#N/A,#N/A,FALSE,"rent roll";#N/A,#N/A,FALSE,"96noleaseup";#N/A,#N/A,FALSE,"96noleaseup matrix";#N/A,#N/A,FALSE,"leaseup 96";#N/A,#N/A,FALSE,"leaseup 96 matrix";#N/A,#N/A,FALSE,"Leaseup and Exp."}</definedName>
    <definedName name="myerym_1" hidden="1">{#N/A,#N/A,FALSE,"I&amp;E";#N/A,#N/A,FALSE,"rent roll";#N/A,#N/A,FALSE,"96noleaseup";#N/A,#N/A,FALSE,"96noleaseup matrix";#N/A,#N/A,FALSE,"leaseup 96";#N/A,#N/A,FALSE,"leaseup 96 matrix";#N/A,#N/A,FALSE,"Leaseup and Exp."}</definedName>
    <definedName name="myreye" hidden="1">{#N/A,#N/A,FALSE,"I&amp;E";#N/A,#N/A,FALSE,"rent roll";#N/A,#N/A,FALSE,"96noleaseup";#N/A,#N/A,FALSE,"96noleaseup matrix";#N/A,#N/A,FALSE,"leaseup 96";#N/A,#N/A,FALSE,"leaseup 96 matrix";#N/A,#N/A,FALSE,"Leaseup and Exp."}</definedName>
    <definedName name="myreye_1" hidden="1">{#N/A,#N/A,FALSE,"I&amp;E";#N/A,#N/A,FALSE,"rent roll";#N/A,#N/A,FALSE,"96noleaseup";#N/A,#N/A,FALSE,"96noleaseup matrix";#N/A,#N/A,FALSE,"leaseup 96";#N/A,#N/A,FALSE,"leaseup 96 matrix";#N/A,#N/A,FALSE,"Leaseup and Exp."}</definedName>
    <definedName name="myrme" hidden="1">{#N/A,#N/A,FALSE,"I&amp;E";#N/A,#N/A,FALSE,"rent roll";#N/A,#N/A,FALSE,"96noleaseup";#N/A,#N/A,FALSE,"96noleaseup matrix";#N/A,#N/A,FALSE,"leaseup 96";#N/A,#N/A,FALSE,"leaseup 96 matrix";#N/A,#N/A,FALSE,"Leaseup and Exp."}</definedName>
    <definedName name="myrme_1" hidden="1">{#N/A,#N/A,FALSE,"I&amp;E";#N/A,#N/A,FALSE,"rent roll";#N/A,#N/A,FALSE,"96noleaseup";#N/A,#N/A,FALSE,"96noleaseup matrix";#N/A,#N/A,FALSE,"leaseup 96";#N/A,#N/A,FALSE,"leaseup 96 matrix";#N/A,#N/A,FALSE,"Leaseup and Exp."}</definedName>
    <definedName name="myrtuy" hidden="1">{#N/A,#N/A,FALSE,"I&amp;E";#N/A,#N/A,FALSE,"rent roll";#N/A,#N/A,FALSE,"96noleaseup";#N/A,#N/A,FALSE,"96noleaseup matrix";#N/A,#N/A,FALSE,"leaseup 96";#N/A,#N/A,FALSE,"leaseup 96 matrix";#N/A,#N/A,FALSE,"Leaseup and Exp."}</definedName>
    <definedName name="myrtuy_1" hidden="1">{#N/A,#N/A,FALSE,"I&amp;E";#N/A,#N/A,FALSE,"rent roll";#N/A,#N/A,FALSE,"96noleaseup";#N/A,#N/A,FALSE,"96noleaseup matrix";#N/A,#N/A,FALSE,"leaseup 96";#N/A,#N/A,FALSE,"leaseup 96 matrix";#N/A,#N/A,FALSE,"Leaseup and Exp."}</definedName>
    <definedName name="mytrey" hidden="1">{"Summary",#N/A,TRUE,"Fin. Summary";"Payroll",#N/A,TRUE,"Staffing";"Personnel Phasing",#N/A,TRUE,"Staffing"}</definedName>
    <definedName name="mytrey_1" hidden="1">{"Summary",#N/A,TRUE,"Fin. Summary";"Payroll",#N/A,TRUE,"Staffing";"Personnel Phasing",#N/A,TRUE,"Staffing"}</definedName>
    <definedName name="myu" hidden="1">{#N/A,#N/A,FALSE,"I&amp;E";#N/A,#N/A,FALSE,"rent roll";#N/A,#N/A,FALSE,"96noleaseup";#N/A,#N/A,FALSE,"96noleaseup matrix";#N/A,#N/A,FALSE,"leaseup 96";#N/A,#N/A,FALSE,"leaseup 96 matrix";#N/A,#N/A,FALSE,"Leaseup and Exp."}</definedName>
    <definedName name="myu_1" hidden="1">{#N/A,#N/A,FALSE,"I&amp;E";#N/A,#N/A,FALSE,"rent roll";#N/A,#N/A,FALSE,"96noleaseup";#N/A,#N/A,FALSE,"96noleaseup matrix";#N/A,#N/A,FALSE,"leaseup 96";#N/A,#N/A,FALSE,"leaseup 96 matrix";#N/A,#N/A,FALSE,"Leaseup and Exp."}</definedName>
    <definedName name="n45wn" hidden="1">{#N/A,#N/A,TRUE,"Summary";#N/A,#N/A,TRUE,"Large Rev";#N/A,#N/A,TRUE,"Mid Rev";#N/A,#N/A,TRUE,"Small Rev";#N/A,#N/A,TRUE,"Stud Rev";#N/A,#N/A,TRUE,"Salaries";#N/A,#N/A,TRUE,"Adm &amp; Fin"}</definedName>
    <definedName name="n45wn_1" hidden="1">{#N/A,#N/A,TRUE,"Summary";#N/A,#N/A,TRUE,"Large Rev";#N/A,#N/A,TRUE,"Mid Rev";#N/A,#N/A,TRUE,"Small Rev";#N/A,#N/A,TRUE,"Stud Rev";#N/A,#N/A,TRUE,"Salaries";#N/A,#N/A,TRUE,"Adm &amp; Fin"}</definedName>
    <definedName name="nerwtrn" hidden="1">{#N/A,#N/A,FALSE,"I&amp;E";#N/A,#N/A,FALSE,"rent roll";#N/A,#N/A,FALSE,"96noleaseup";#N/A,#N/A,FALSE,"96noleaseup matrix";#N/A,#N/A,FALSE,"leaseup 96";#N/A,#N/A,FALSE,"leaseup 96 matrix";#N/A,#N/A,FALSE,"Leaseup and Exp."}</definedName>
    <definedName name="nerwtrn_1" hidden="1">{#N/A,#N/A,FALSE,"I&amp;E";#N/A,#N/A,FALSE,"rent roll";#N/A,#N/A,FALSE,"96noleaseup";#N/A,#N/A,FALSE,"96noleaseup matrix";#N/A,#N/A,FALSE,"leaseup 96";#N/A,#N/A,FALSE,"leaseup 96 matrix";#N/A,#N/A,FALSE,"Leaseup and Exp."}</definedName>
    <definedName name="nerywn" hidden="1">{#N/A,#N/A,FALSE,"I&amp;E";#N/A,#N/A,FALSE,"rent roll";#N/A,#N/A,FALSE,"96noleaseup";#N/A,#N/A,FALSE,"96noleaseup matrix";#N/A,#N/A,FALSE,"leaseup 96";#N/A,#N/A,FALSE,"leaseup 96 matrix";#N/A,#N/A,FALSE,"Leaseup and Exp."}</definedName>
    <definedName name="nerywn_1" hidden="1">{#N/A,#N/A,FALSE,"I&amp;E";#N/A,#N/A,FALSE,"rent roll";#N/A,#N/A,FALSE,"96noleaseup";#N/A,#N/A,FALSE,"96noleaseup matrix";#N/A,#N/A,FALSE,"leaseup 96";#N/A,#N/A,FALSE,"leaseup 96 matrix";#N/A,#N/A,FALSE,"Leaseup and Exp."}</definedName>
    <definedName name="netyenw" hidden="1">{#N/A,#N/A,FALSE,"I&amp;E";#N/A,#N/A,FALSE,"rent roll";#N/A,#N/A,FALSE,"96noleaseup";#N/A,#N/A,FALSE,"96noleaseup matrix";#N/A,#N/A,FALSE,"leaseup 96";#N/A,#N/A,FALSE,"leaseup 96 matrix";#N/A,#N/A,FALSE,"Leaseup and Exp."}</definedName>
    <definedName name="netyenw_1" hidden="1">{#N/A,#N/A,FALSE,"I&amp;E";#N/A,#N/A,FALSE,"rent roll";#N/A,#N/A,FALSE,"96noleaseup";#N/A,#N/A,FALSE,"96noleaseup matrix";#N/A,#N/A,FALSE,"leaseup 96";#N/A,#N/A,FALSE,"leaseup 96 matrix";#N/A,#N/A,FALSE,"Leaseup and Exp."}</definedName>
    <definedName name="none" hidden="1">{#N/A,#N/A,FALSE,"I&amp;E";#N/A,#N/A,FALSE,"rent roll";#N/A,#N/A,FALSE,"96noleaseup";#N/A,#N/A,FALSE,"96noleaseup matrix";#N/A,#N/A,FALSE,"leaseup 96";#N/A,#N/A,FALSE,"leaseup 96 matrix";#N/A,#N/A,FALSE,"Leaseup and Exp."}</definedName>
    <definedName name="none_1" hidden="1">{#N/A,#N/A,FALSE,"I&amp;E";#N/A,#N/A,FALSE,"rent roll";#N/A,#N/A,FALSE,"96noleaseup";#N/A,#N/A,FALSE,"96noleaseup matrix";#N/A,#N/A,FALSE,"leaseup 96";#N/A,#N/A,FALSE,"leaseup 96 matrix";#N/A,#N/A,FALSE,"Leaseup and Exp."}</definedName>
    <definedName name="nretw" hidden="1">{#N/A,#N/A,TRUE,"Summary";#N/A,#N/A,TRUE,"Large Rev";#N/A,#N/A,TRUE,"Mid Rev";#N/A,#N/A,TRUE,"Small Rev";#N/A,#N/A,TRUE,"Stud Rev";#N/A,#N/A,TRUE,"Salaries";#N/A,#N/A,TRUE,"Adm &amp; Fin"}</definedName>
    <definedName name="nretw_1" hidden="1">{#N/A,#N/A,TRUE,"Summary";#N/A,#N/A,TRUE,"Large Rev";#N/A,#N/A,TRUE,"Mid Rev";#N/A,#N/A,TRUE,"Small Rev";#N/A,#N/A,TRUE,"Stud Rev";#N/A,#N/A,TRUE,"Salaries";#N/A,#N/A,TRUE,"Adm &amp; Fin"}</definedName>
    <definedName name="nreyt" hidden="1">{#N/A,#N/A,FALSE,"I&amp;E";#N/A,#N/A,FALSE,"rent roll";#N/A,#N/A,FALSE,"96noleaseup";#N/A,#N/A,FALSE,"96noleaseup matrix";#N/A,#N/A,FALSE,"leaseup 96";#N/A,#N/A,FALSE,"leaseup 96 matrix";#N/A,#N/A,FALSE,"Leaseup and Exp."}</definedName>
    <definedName name="nreyt_1" hidden="1">{#N/A,#N/A,FALSE,"I&amp;E";#N/A,#N/A,FALSE,"rent roll";#N/A,#N/A,FALSE,"96noleaseup";#N/A,#N/A,FALSE,"96noleaseup matrix";#N/A,#N/A,FALSE,"leaseup 96";#N/A,#N/A,FALSE,"leaseup 96 matrix";#N/A,#N/A,FALSE,"Leaseup and Exp."}</definedName>
    <definedName name="nrtey" hidden="1">{#N/A,#N/A,FALSE,"I&amp;E";#N/A,#N/A,FALSE,"rent roll";#N/A,#N/A,FALSE,"96noleaseup";#N/A,#N/A,FALSE,"96noleaseup matrix";#N/A,#N/A,FALSE,"leaseup 96";#N/A,#N/A,FALSE,"leaseup 96 matrix";#N/A,#N/A,FALSE,"Leaseup and Exp."}</definedName>
    <definedName name="nrtey_1" hidden="1">{#N/A,#N/A,FALSE,"I&amp;E";#N/A,#N/A,FALSE,"rent roll";#N/A,#N/A,FALSE,"96noleaseup";#N/A,#N/A,FALSE,"96noleaseup matrix";#N/A,#N/A,FALSE,"leaseup 96";#N/A,#N/A,FALSE,"leaseup 96 matrix";#N/A,#N/A,FALSE,"Leaseup and Exp."}</definedName>
    <definedName name="nrwtenert" hidden="1">{#N/A,#N/A,FALSE,"I&amp;E";#N/A,#N/A,FALSE,"rent roll";#N/A,#N/A,FALSE,"96noleaseup";#N/A,#N/A,FALSE,"96noleaseup matrix";#N/A,#N/A,FALSE,"leaseup 96";#N/A,#N/A,FALSE,"leaseup 96 matrix";#N/A,#N/A,FALSE,"Leaseup and Exp."}</definedName>
    <definedName name="nrwtenert_1" hidden="1">{#N/A,#N/A,FALSE,"I&amp;E";#N/A,#N/A,FALSE,"rent roll";#N/A,#N/A,FALSE,"96noleaseup";#N/A,#N/A,FALSE,"96noleaseup matrix";#N/A,#N/A,FALSE,"leaseup 96";#N/A,#N/A,FALSE,"leaseup 96 matrix";#N/A,#N/A,FALSE,"Leaseup and Exp."}</definedName>
    <definedName name="nryret" hidden="1">{#N/A,#N/A,FALSE,"I&amp;E";#N/A,#N/A,FALSE,"rent roll";#N/A,#N/A,FALSE,"96noleaseup";#N/A,#N/A,FALSE,"96noleaseup matrix";#N/A,#N/A,FALSE,"leaseup 96";#N/A,#N/A,FALSE,"leaseup 96 matrix";#N/A,#N/A,FALSE,"Leaseup and Exp."}</definedName>
    <definedName name="nryret_1" hidden="1">{#N/A,#N/A,FALSE,"I&amp;E";#N/A,#N/A,FALSE,"rent roll";#N/A,#N/A,FALSE,"96noleaseup";#N/A,#N/A,FALSE,"96noleaseup matrix";#N/A,#N/A,FALSE,"leaseup 96";#N/A,#N/A,FALSE,"leaseup 96 matrix";#N/A,#N/A,FALSE,"Leaseup and Exp."}</definedName>
    <definedName name="ntewt" hidden="1">{#N/A,#N/A,FALSE,"I&amp;E";#N/A,#N/A,FALSE,"rent roll";#N/A,#N/A,FALSE,"96noleaseup";#N/A,#N/A,FALSE,"96noleaseup matrix";#N/A,#N/A,FALSE,"leaseup 96";#N/A,#N/A,FALSE,"leaseup 96 matrix";#N/A,#N/A,FALSE,"Leaseup and Exp."}</definedName>
    <definedName name="ntewt_1" hidden="1">{#N/A,#N/A,FALSE,"I&amp;E";#N/A,#N/A,FALSE,"rent roll";#N/A,#N/A,FALSE,"96noleaseup";#N/A,#N/A,FALSE,"96noleaseup matrix";#N/A,#N/A,FALSE,"leaseup 96";#N/A,#N/A,FALSE,"leaseup 96 matrix";#N/A,#N/A,FALSE,"Leaseup and Exp."}</definedName>
    <definedName name="nteyyte" hidden="1">{#N/A,#N/A,TRUE,"Summary";#N/A,#N/A,TRUE,"Large Rev";#N/A,#N/A,TRUE,"Mid Rev";#N/A,#N/A,TRUE,"Small Rev";#N/A,#N/A,TRUE,"Stud Rev";#N/A,#N/A,TRUE,"Salaries";#N/A,#N/A,TRUE,"Adm &amp; Fin"}</definedName>
    <definedName name="nteyyte_1" hidden="1">{#N/A,#N/A,TRUE,"Summary";#N/A,#N/A,TRUE,"Large Rev";#N/A,#N/A,TRUE,"Mid Rev";#N/A,#N/A,TRUE,"Small Rev";#N/A,#N/A,TRUE,"Stud Rev";#N/A,#N/A,TRUE,"Salaries";#N/A,#N/A,TRUE,"Adm &amp; Fin"}</definedName>
    <definedName name="ntrewt" hidden="1">{#N/A,#N/A,TRUE,"Summary";#N/A,#N/A,TRUE,"Large Rev";#N/A,#N/A,TRUE,"Mid Rev";#N/A,#N/A,TRUE,"Small Rev";#N/A,#N/A,TRUE,"Stud Rev";#N/A,#N/A,TRUE,"Salaries";#N/A,#N/A,TRUE,"Adm &amp; Fin"}</definedName>
    <definedName name="ntrewt_1" hidden="1">{#N/A,#N/A,TRUE,"Summary";#N/A,#N/A,TRUE,"Large Rev";#N/A,#N/A,TRUE,"Mid Rev";#N/A,#N/A,TRUE,"Small Rev";#N/A,#N/A,TRUE,"Stud Rev";#N/A,#N/A,TRUE,"Salaries";#N/A,#N/A,TRUE,"Adm &amp; Fin"}</definedName>
    <definedName name="ntsentss" hidden="1">{#N/A,#N/A,TRUE,"Summary";#N/A,#N/A,TRUE,"Large Rev";#N/A,#N/A,TRUE,"Mid Rev";#N/A,#N/A,TRUE,"Small Rev";#N/A,#N/A,TRUE,"Stud Rev";#N/A,#N/A,TRUE,"Salaries";#N/A,#N/A,TRUE,"Adm &amp; Fin"}</definedName>
    <definedName name="ntsentss_1" hidden="1">{#N/A,#N/A,TRUE,"Summary";#N/A,#N/A,TRUE,"Large Rev";#N/A,#N/A,TRUE,"Mid Rev";#N/A,#N/A,TRUE,"Small Rev";#N/A,#N/A,TRUE,"Stud Rev";#N/A,#N/A,TRUE,"Salaries";#N/A,#N/A,TRUE,"Adm &amp; Fin"}</definedName>
    <definedName name="nwertnert" hidden="1">{#N/A,#N/A,FALSE,"I&amp;E";#N/A,#N/A,FALSE,"rent roll";#N/A,#N/A,FALSE,"96noleaseup";#N/A,#N/A,FALSE,"96noleaseup matrix";#N/A,#N/A,FALSE,"leaseup 96";#N/A,#N/A,FALSE,"leaseup 96 matrix";#N/A,#N/A,FALSE,"Leaseup and Exp."}</definedName>
    <definedName name="nwertnert_1" hidden="1">{#N/A,#N/A,FALSE,"I&amp;E";#N/A,#N/A,FALSE,"rent roll";#N/A,#N/A,FALSE,"96noleaseup";#N/A,#N/A,FALSE,"96noleaseup matrix";#N/A,#N/A,FALSE,"leaseup 96";#N/A,#N/A,FALSE,"leaseup 96 matrix";#N/A,#N/A,FALSE,"Leaseup and Exp."}</definedName>
    <definedName name="nwertw" hidden="1">{#N/A,#N/A,FALSE,"I&amp;E";#N/A,#N/A,FALSE,"rent roll";#N/A,#N/A,FALSE,"96noleaseup";#N/A,#N/A,FALSE,"96noleaseup matrix";#N/A,#N/A,FALSE,"leaseup 96";#N/A,#N/A,FALSE,"leaseup 96 matrix";#N/A,#N/A,FALSE,"Leaseup and Exp."}</definedName>
    <definedName name="nwertw_1" hidden="1">{#N/A,#N/A,FALSE,"I&amp;E";#N/A,#N/A,FALSE,"rent roll";#N/A,#N/A,FALSE,"96noleaseup";#N/A,#N/A,FALSE,"96noleaseup matrix";#N/A,#N/A,FALSE,"leaseup 96";#N/A,#N/A,FALSE,"leaseup 96 matrix";#N/A,#N/A,FALSE,"Leaseup and Exp."}</definedName>
    <definedName name="nytenry" hidden="1">{"Summary",#N/A,TRUE,"Fin. Summary";"Payroll",#N/A,TRUE,"Staffing";"Personnel Phasing",#N/A,TRUE,"Staffing"}</definedName>
    <definedName name="nytenry_1" hidden="1">{"Summary",#N/A,TRUE,"Fin. Summary";"Payroll",#N/A,TRUE,"Staffing";"Personnel Phasing",#N/A,TRUE,"Staffing"}</definedName>
    <definedName name="o87t" hidden="1">{#N/A,#N/A,FALSE,"I&amp;E";#N/A,#N/A,FALSE,"rent roll";#N/A,#N/A,FALSE,"96noleaseup";#N/A,#N/A,FALSE,"96noleaseup matrix";#N/A,#N/A,FALSE,"leaseup 96";#N/A,#N/A,FALSE,"leaseup 96 matrix";#N/A,#N/A,FALSE,"Leaseup and Exp."}</definedName>
    <definedName name="o87t_1" hidden="1">{#N/A,#N/A,FALSE,"I&amp;E";#N/A,#N/A,FALSE,"rent roll";#N/A,#N/A,FALSE,"96noleaseup";#N/A,#N/A,FALSE,"96noleaseup matrix";#N/A,#N/A,FALSE,"leaseup 96";#N/A,#N/A,FALSE,"leaseup 96 matrix";#N/A,#N/A,FALSE,"Leaseup and Exp."}</definedName>
    <definedName name="opiupop" hidden="1">{#N/A,#N/A,FALSE,"I&amp;E";#N/A,#N/A,FALSE,"rent roll";#N/A,#N/A,FALSE,"96noleaseup";#N/A,#N/A,FALSE,"96noleaseup matrix";#N/A,#N/A,FALSE,"leaseup 96";#N/A,#N/A,FALSE,"leaseup 96 matrix";#N/A,#N/A,FALSE,"Leaseup and Exp."}</definedName>
    <definedName name="opiupop_1" hidden="1">{#N/A,#N/A,FALSE,"I&amp;E";#N/A,#N/A,FALSE,"rent roll";#N/A,#N/A,FALSE,"96noleaseup";#N/A,#N/A,FALSE,"96noleaseup matrix";#N/A,#N/A,FALSE,"leaseup 96";#N/A,#N/A,FALSE,"leaseup 96 matrix";#N/A,#N/A,FALSE,"Leaseup and Exp."}</definedName>
    <definedName name="otyu" hidden="1">{#N/A,#N/A,TRUE,"Summary";#N/A,#N/A,TRUE,"Large Rev";#N/A,#N/A,TRUE,"Mid Rev";#N/A,#N/A,TRUE,"Small Rev";#N/A,#N/A,TRUE,"Stud Rev";#N/A,#N/A,TRUE,"Salaries";#N/A,#N/A,TRUE,"Adm &amp; Fin"}</definedName>
    <definedName name="otyu_1" hidden="1">{#N/A,#N/A,TRUE,"Summary";#N/A,#N/A,TRUE,"Large Rev";#N/A,#N/A,TRUE,"Mid Rev";#N/A,#N/A,TRUE,"Small Rev";#N/A,#N/A,TRUE,"Stud Rev";#N/A,#N/A,TRUE,"Salaries";#N/A,#N/A,TRUE,"Adm &amp; Fin"}</definedName>
    <definedName name="ouytouo" hidden="1">{#N/A,#N/A,FALSE,"I&amp;E";#N/A,#N/A,FALSE,"rent roll";#N/A,#N/A,FALSE,"96noleaseup";#N/A,#N/A,FALSE,"96noleaseup matrix";#N/A,#N/A,FALSE,"leaseup 96";#N/A,#N/A,FALSE,"leaseup 96 matrix";#N/A,#N/A,FALSE,"Leaseup and Exp."}</definedName>
    <definedName name="ouytouo_1" hidden="1">{#N/A,#N/A,FALSE,"I&amp;E";#N/A,#N/A,FALSE,"rent roll";#N/A,#N/A,FALSE,"96noleaseup";#N/A,#N/A,FALSE,"96noleaseup matrix";#N/A,#N/A,FALSE,"leaseup 96";#N/A,#N/A,FALSE,"leaseup 96 matrix";#N/A,#N/A,FALSE,"Leaseup and Exp."}</definedName>
    <definedName name="pppyy" hidden="1">{#N/A,#N/A,FALSE,"I&amp;E";#N/A,#N/A,FALSE,"rent roll";#N/A,#N/A,FALSE,"96noleaseup";#N/A,#N/A,FALSE,"96noleaseup matrix";#N/A,#N/A,FALSE,"leaseup 96";#N/A,#N/A,FALSE,"leaseup 96 matrix";#N/A,#N/A,FALSE,"Leaseup and Exp."}</definedName>
    <definedName name="pppyy_1" hidden="1">{#N/A,#N/A,FALSE,"I&amp;E";#N/A,#N/A,FALSE,"rent roll";#N/A,#N/A,FALSE,"96noleaseup";#N/A,#N/A,FALSE,"96noleaseup matrix";#N/A,#N/A,FALSE,"leaseup 96";#N/A,#N/A,FALSE,"leaseup 96 matrix";#N/A,#N/A,FALSE,"Leaseup and Exp."}</definedName>
    <definedName name="Print_all" hidden="1">{#N/A,#N/A,FALSE,"I&amp;E";#N/A,#N/A,FALSE,"rent roll";#N/A,#N/A,FALSE,"96noleaseup";#N/A,#N/A,FALSE,"96noleaseup matrix";#N/A,#N/A,FALSE,"leaseup 96";#N/A,#N/A,FALSE,"leaseup 96 matrix";#N/A,#N/A,FALSE,"Leaseup and Exp."}</definedName>
    <definedName name="Print_all_1" hidden="1">{#N/A,#N/A,FALSE,"I&amp;E";#N/A,#N/A,FALSE,"rent roll";#N/A,#N/A,FALSE,"96noleaseup";#N/A,#N/A,FALSE,"96noleaseup matrix";#N/A,#N/A,FALSE,"leaseup 96";#N/A,#N/A,FALSE,"leaseup 96 matrix";#N/A,#N/A,FALSE,"Leaseup and Exp."}</definedName>
    <definedName name="qwrwer" hidden="1">{#N/A,#N/A,FALSE,"I&amp;E";#N/A,#N/A,FALSE,"rent roll";#N/A,#N/A,FALSE,"96noleaseup";#N/A,#N/A,FALSE,"96noleaseup matrix";#N/A,#N/A,FALSE,"leaseup 96";#N/A,#N/A,FALSE,"leaseup 96 matrix";#N/A,#N/A,FALSE,"Leaseup and Exp."}</definedName>
    <definedName name="qwrwer_1" hidden="1">{#N/A,#N/A,FALSE,"I&amp;E";#N/A,#N/A,FALSE,"rent roll";#N/A,#N/A,FALSE,"96noleaseup";#N/A,#N/A,FALSE,"96noleaseup matrix";#N/A,#N/A,FALSE,"leaseup 96";#N/A,#N/A,FALSE,"leaseup 96 matrix";#N/A,#N/A,FALSE,"Leaseup and Exp."}</definedName>
    <definedName name="renwt" hidden="1">{"Summary",#N/A,TRUE,"Fin. Summary";"Payroll",#N/A,TRUE,"Staffing";"Personnel Phasing",#N/A,TRUE,"Staffing"}</definedName>
    <definedName name="renwt_1" hidden="1">{"Summary",#N/A,TRUE,"Fin. Summary";"Payroll",#N/A,TRUE,"Staffing";"Personnel Phasing",#N/A,TRUE,"Staffing"}</definedName>
    <definedName name="retqwre" hidden="1">{#N/A,#N/A,FALSE,"I&amp;E";#N/A,#N/A,FALSE,"rent roll";#N/A,#N/A,FALSE,"96noleaseup";#N/A,#N/A,FALSE,"96noleaseup matrix";#N/A,#N/A,FALSE,"leaseup 96";#N/A,#N/A,FALSE,"leaseup 96 matrix";#N/A,#N/A,FALSE,"Leaseup and Exp."}</definedName>
    <definedName name="retqwre_1" hidden="1">{#N/A,#N/A,FALSE,"I&amp;E";#N/A,#N/A,FALSE,"rent roll";#N/A,#N/A,FALSE,"96noleaseup";#N/A,#N/A,FALSE,"96noleaseup matrix";#N/A,#N/A,FALSE,"leaseup 96";#N/A,#N/A,FALSE,"leaseup 96 matrix";#N/A,#N/A,FALSE,"Leaseup and Exp."}</definedName>
    <definedName name="retwrt" hidden="1">{#N/A,#N/A,FALSE,"I&amp;E";#N/A,#N/A,FALSE,"rent roll";#N/A,#N/A,FALSE,"96noleaseup";#N/A,#N/A,FALSE,"96noleaseup matrix";#N/A,#N/A,FALSE,"leaseup 96";#N/A,#N/A,FALSE,"leaseup 96 matrix";#N/A,#N/A,FALSE,"Leaseup and Exp."}</definedName>
    <definedName name="retwrt_1" hidden="1">{#N/A,#N/A,FALSE,"I&amp;E";#N/A,#N/A,FALSE,"rent roll";#N/A,#N/A,FALSE,"96noleaseup";#N/A,#N/A,FALSE,"96noleaseup matrix";#N/A,#N/A,FALSE,"leaseup 96";#N/A,#N/A,FALSE,"leaseup 96 matrix";#N/A,#N/A,FALSE,"Leaseup and Exp."}</definedName>
    <definedName name="retwrtw" hidden="1">{#N/A,#N/A,FALSE,"I&amp;E";#N/A,#N/A,FALSE,"rent roll";#N/A,#N/A,FALSE,"96noleaseup";#N/A,#N/A,FALSE,"96noleaseup matrix";#N/A,#N/A,FALSE,"leaseup 96";#N/A,#N/A,FALSE,"leaseup 96 matrix";#N/A,#N/A,FALSE,"Leaseup and Exp."}</definedName>
    <definedName name="retwrtw_1" hidden="1">{#N/A,#N/A,FALSE,"I&amp;E";#N/A,#N/A,FALSE,"rent roll";#N/A,#N/A,FALSE,"96noleaseup";#N/A,#N/A,FALSE,"96noleaseup matrix";#N/A,#N/A,FALSE,"leaseup 96";#N/A,#N/A,FALSE,"leaseup 96 matrix";#N/A,#N/A,FALSE,"Leaseup and Exp."}</definedName>
    <definedName name="rewtjwe" hidden="1">{#N/A,#N/A,FALSE,"I&amp;E";#N/A,#N/A,FALSE,"rent roll";#N/A,#N/A,FALSE,"96noleaseup";#N/A,#N/A,FALSE,"96noleaseup matrix";#N/A,#N/A,FALSE,"leaseup 96";#N/A,#N/A,FALSE,"leaseup 96 matrix";#N/A,#N/A,FALSE,"Leaseup and Exp."}</definedName>
    <definedName name="rewtjwe_1" hidden="1">{#N/A,#N/A,FALSE,"I&amp;E";#N/A,#N/A,FALSE,"rent roll";#N/A,#N/A,FALSE,"96noleaseup";#N/A,#N/A,FALSE,"96noleaseup matrix";#N/A,#N/A,FALSE,"leaseup 96";#N/A,#N/A,FALSE,"leaseup 96 matrix";#N/A,#N/A,FALSE,"Leaseup and Exp."}</definedName>
    <definedName name="rewtr" hidden="1">{#N/A,#N/A,FALSE,"I&amp;E";#N/A,#N/A,FALSE,"rent roll";#N/A,#N/A,FALSE,"96noleaseup";#N/A,#N/A,FALSE,"96noleaseup matrix";#N/A,#N/A,FALSE,"leaseup 96";#N/A,#N/A,FALSE,"leaseup 96 matrix";#N/A,#N/A,FALSE,"Leaseup and Exp."}</definedName>
    <definedName name="rewtr_1" hidden="1">{#N/A,#N/A,FALSE,"I&amp;E";#N/A,#N/A,FALSE,"rent roll";#N/A,#N/A,FALSE,"96noleaseup";#N/A,#N/A,FALSE,"96noleaseup matrix";#N/A,#N/A,FALSE,"leaseup 96";#N/A,#N/A,FALSE,"leaseup 96 matrix";#N/A,#N/A,FALSE,"Leaseup and Exp."}</definedName>
    <definedName name="reywery" hidden="1">{#N/A,#N/A,FALSE,"I&amp;E";#N/A,#N/A,FALSE,"rent roll";#N/A,#N/A,FALSE,"96noleaseup";#N/A,#N/A,FALSE,"96noleaseup matrix";#N/A,#N/A,FALSE,"leaseup 96";#N/A,#N/A,FALSE,"leaseup 96 matrix";#N/A,#N/A,FALSE,"Leaseup and Exp."}</definedName>
    <definedName name="reywery_1" hidden="1">{#N/A,#N/A,FALSE,"I&amp;E";#N/A,#N/A,FALSE,"rent roll";#N/A,#N/A,FALSE,"96noleaseup";#N/A,#N/A,FALSE,"96noleaseup matrix";#N/A,#N/A,FALSE,"leaseup 96";#N/A,#N/A,FALSE,"leaseup 96 matrix";#N/A,#N/A,FALSE,"Leaseup and Exp."}</definedName>
    <definedName name="rjsrtjhsrgjhs" hidden="1">{#N/A,#N/A,FALSE,"I&amp;E";#N/A,#N/A,FALSE,"rent roll";#N/A,#N/A,FALSE,"96noleaseup";#N/A,#N/A,FALSE,"96noleaseup matrix";#N/A,#N/A,FALSE,"leaseup 96";#N/A,#N/A,FALSE,"leaseup 96 matrix";#N/A,#N/A,FALSE,"Leaseup and Exp."}</definedName>
    <definedName name="rjsrtjhsrgjhs_1" hidden="1">{#N/A,#N/A,FALSE,"I&amp;E";#N/A,#N/A,FALSE,"rent roll";#N/A,#N/A,FALSE,"96noleaseup";#N/A,#N/A,FALSE,"96noleaseup matrix";#N/A,#N/A,FALSE,"leaseup 96";#N/A,#N/A,FALSE,"leaseup 96 matrix";#N/A,#N/A,FALSE,"Leaseup and Exp."}</definedName>
    <definedName name="rtdjjtr" hidden="1">{"Summary",#N/A,TRUE,"Fin. Summary";"Payroll",#N/A,TRUE,"Staffing";"Personnel Phasing",#N/A,TRUE,"Staffing"}</definedName>
    <definedName name="rtdjjtr_1" hidden="1">{"Summary",#N/A,TRUE,"Fin. Summary";"Payroll",#N/A,TRUE,"Staffing";"Personnel Phasing",#N/A,TRUE,"Staffing"}</definedName>
    <definedName name="rtyu" hidden="1">{#N/A,#N/A,FALSE,"I&amp;E";#N/A,#N/A,FALSE,"rent roll";#N/A,#N/A,FALSE,"96noleaseup";#N/A,#N/A,FALSE,"96noleaseup matrix";#N/A,#N/A,FALSE,"leaseup 96";#N/A,#N/A,FALSE,"leaseup 96 matrix";#N/A,#N/A,FALSE,"Leaseup and Exp."}</definedName>
    <definedName name="rtyu_1" hidden="1">{#N/A,#N/A,FALSE,"I&amp;E";#N/A,#N/A,FALSE,"rent roll";#N/A,#N/A,FALSE,"96noleaseup";#N/A,#N/A,FALSE,"96noleaseup matrix";#N/A,#N/A,FALSE,"leaseup 96";#N/A,#N/A,FALSE,"leaseup 96 matrix";#N/A,#N/A,FALSE,"Leaseup and Exp."}</definedName>
    <definedName name="rtyur" hidden="1">{#N/A,#N/A,FALSE,"I&amp;E";#N/A,#N/A,FALSE,"rent roll";#N/A,#N/A,FALSE,"96noleaseup";#N/A,#N/A,FALSE,"96noleaseup matrix";#N/A,#N/A,FALSE,"leaseup 96";#N/A,#N/A,FALSE,"leaseup 96 matrix";#N/A,#N/A,FALSE,"Leaseup and Exp."}</definedName>
    <definedName name="rtyur_1" hidden="1">{#N/A,#N/A,FALSE,"I&amp;E";#N/A,#N/A,FALSE,"rent roll";#N/A,#N/A,FALSE,"96noleaseup";#N/A,#N/A,FALSE,"96noleaseup matrix";#N/A,#N/A,FALSE,"leaseup 96";#N/A,#N/A,FALSE,"leaseup 96 matrix";#N/A,#N/A,FALSE,"Leaseup and Exp."}</definedName>
    <definedName name="ruedsur" hidden="1">{#N/A,#N/A,FALSE,"I&amp;E";#N/A,#N/A,FALSE,"rent roll";#N/A,#N/A,FALSE,"96noleaseup";#N/A,#N/A,FALSE,"96noleaseup matrix";#N/A,#N/A,FALSE,"leaseup 96";#N/A,#N/A,FALSE,"leaseup 96 matrix";#N/A,#N/A,FALSE,"Leaseup and Exp."}</definedName>
    <definedName name="ruedsur_1" hidden="1">{#N/A,#N/A,FALSE,"I&amp;E";#N/A,#N/A,FALSE,"rent roll";#N/A,#N/A,FALSE,"96noleaseup";#N/A,#N/A,FALSE,"96noleaseup matrix";#N/A,#N/A,FALSE,"leaseup 96";#N/A,#N/A,FALSE,"leaseup 96 matrix";#N/A,#N/A,FALSE,"Leaseup and Exp."}</definedName>
    <definedName name="rueu" hidden="1">{#N/A,#N/A,FALSE,"I&amp;E";#N/A,#N/A,FALSE,"rent roll";#N/A,#N/A,FALSE,"96noleaseup";#N/A,#N/A,FALSE,"96noleaseup matrix";#N/A,#N/A,FALSE,"leaseup 96";#N/A,#N/A,FALSE,"leaseup 96 matrix";#N/A,#N/A,FALSE,"Leaseup and Exp."}</definedName>
    <definedName name="rueu_1" hidden="1">{#N/A,#N/A,FALSE,"I&amp;E";#N/A,#N/A,FALSE,"rent roll";#N/A,#N/A,FALSE,"96noleaseup";#N/A,#N/A,FALSE,"96noleaseup matrix";#N/A,#N/A,FALSE,"leaseup 96";#N/A,#N/A,FALSE,"leaseup 96 matrix";#N/A,#N/A,FALSE,"Leaseup and Exp."}</definedName>
    <definedName name="ryewry" hidden="1">{#N/A,#N/A,FALSE,"I&amp;E";#N/A,#N/A,FALSE,"rent roll";#N/A,#N/A,FALSE,"96noleaseup";#N/A,#N/A,FALSE,"96noleaseup matrix";#N/A,#N/A,FALSE,"leaseup 96";#N/A,#N/A,FALSE,"leaseup 96 matrix";#N/A,#N/A,FALSE,"Leaseup and Exp."}</definedName>
    <definedName name="ryewry_1" hidden="1">{#N/A,#N/A,FALSE,"I&amp;E";#N/A,#N/A,FALSE,"rent roll";#N/A,#N/A,FALSE,"96noleaseup";#N/A,#N/A,FALSE,"96noleaseup matrix";#N/A,#N/A,FALSE,"leaseup 96";#N/A,#N/A,FALSE,"leaseup 96 matrix";#N/A,#N/A,FALSE,"Leaseup and Exp."}</definedName>
    <definedName name="ryewyr" hidden="1">{#N/A,#N/A,TRUE,"Summary";#N/A,#N/A,TRUE,"Large Rev";#N/A,#N/A,TRUE,"Mid Rev";#N/A,#N/A,TRUE,"Small Rev";#N/A,#N/A,TRUE,"Stud Rev";#N/A,#N/A,TRUE,"Salaries";#N/A,#N/A,TRUE,"Adm &amp; Fin"}</definedName>
    <definedName name="ryewyr_1" hidden="1">{#N/A,#N/A,TRUE,"Summary";#N/A,#N/A,TRUE,"Large Rev";#N/A,#N/A,TRUE,"Mid Rev";#N/A,#N/A,TRUE,"Small Rev";#N/A,#N/A,TRUE,"Stud Rev";#N/A,#N/A,TRUE,"Salaries";#N/A,#N/A,TRUE,"Adm &amp; Fin"}</definedName>
    <definedName name="ryjk" hidden="1">{#N/A,#N/A,FALSE,"I&amp;E";#N/A,#N/A,FALSE,"rent roll";#N/A,#N/A,FALSE,"96noleaseup";#N/A,#N/A,FALSE,"96noleaseup matrix";#N/A,#N/A,FALSE,"leaseup 96";#N/A,#N/A,FALSE,"leaseup 96 matrix";#N/A,#N/A,FALSE,"Leaseup and Exp."}</definedName>
    <definedName name="ryjk_1" hidden="1">{#N/A,#N/A,FALSE,"I&amp;E";#N/A,#N/A,FALSE,"rent roll";#N/A,#N/A,FALSE,"96noleaseup";#N/A,#N/A,FALSE,"96noleaseup matrix";#N/A,#N/A,FALSE,"leaseup 96";#N/A,#N/A,FALSE,"leaseup 96 matrix";#N/A,#N/A,FALSE,"Leaseup and Exp."}</definedName>
    <definedName name="ryte" hidden="1">{#N/A,#N/A,TRUE,"Summary";#N/A,#N/A,TRUE,"Large Rev";#N/A,#N/A,TRUE,"Mid Rev";#N/A,#N/A,TRUE,"Small Rev";#N/A,#N/A,TRUE,"Stud Rev";#N/A,#N/A,TRUE,"Salaries";#N/A,#N/A,TRUE,"Adm &amp; Fin"}</definedName>
    <definedName name="ryte_1" hidden="1">{#N/A,#N/A,TRUE,"Summary";#N/A,#N/A,TRUE,"Large Rev";#N/A,#N/A,TRUE,"Mid Rev";#N/A,#N/A,TRUE,"Small Rev";#N/A,#N/A,TRUE,"Stud Rev";#N/A,#N/A,TRUE,"Salaries";#N/A,#N/A,TRUE,"Adm &amp; Fin"}</definedName>
    <definedName name="rytkf" hidden="1">{#N/A,#N/A,FALSE,"I&amp;E";#N/A,#N/A,FALSE,"rent roll";#N/A,#N/A,FALSE,"96noleaseup";#N/A,#N/A,FALSE,"96noleaseup matrix";#N/A,#N/A,FALSE,"leaseup 96";#N/A,#N/A,FALSE,"leaseup 96 matrix";#N/A,#N/A,FALSE,"Leaseup and Exp."}</definedName>
    <definedName name="rytkf_1" hidden="1">{#N/A,#N/A,FALSE,"I&amp;E";#N/A,#N/A,FALSE,"rent roll";#N/A,#N/A,FALSE,"96noleaseup";#N/A,#N/A,FALSE,"96noleaseup matrix";#N/A,#N/A,FALSE,"leaseup 96";#N/A,#N/A,FALSE,"leaseup 96 matrix";#N/A,#N/A,FALSE,"Leaseup and Exp."}</definedName>
    <definedName name="s" hidden="1">{#N/A,#N/A,FALSE,"I&amp;E";#N/A,#N/A,FALSE,"rent roll";#N/A,#N/A,FALSE,"96noleaseup";#N/A,#N/A,FALSE,"96noleaseup matrix";#N/A,#N/A,FALSE,"leaseup 96";#N/A,#N/A,FALSE,"leaseup 96 matrix";#N/A,#N/A,FALSE,"Leaseup and Exp."}</definedName>
    <definedName name="s_1" hidden="1">{#N/A,#N/A,FALSE,"I&amp;E";#N/A,#N/A,FALSE,"rent roll";#N/A,#N/A,FALSE,"96noleaseup";#N/A,#N/A,FALSE,"96noleaseup matrix";#N/A,#N/A,FALSE,"leaseup 96";#N/A,#N/A,FALSE,"leaseup 96 matrix";#N/A,#N/A,FALSE,"Leaseup and Exp."}</definedName>
    <definedName name="sda" hidden="1">{#N/A,#N/A,FALSE,"I&amp;E";#N/A,#N/A,FALSE,"rent roll";#N/A,#N/A,FALSE,"96noleaseup";#N/A,#N/A,FALSE,"96noleaseup matrix";#N/A,#N/A,FALSE,"leaseup 96";#N/A,#N/A,FALSE,"leaseup 96 matrix";#N/A,#N/A,FALSE,"Leaseup and Exp."}</definedName>
    <definedName name="sda_1" hidden="1">{#N/A,#N/A,FALSE,"I&amp;E";#N/A,#N/A,FALSE,"rent roll";#N/A,#N/A,FALSE,"96noleaseup";#N/A,#N/A,FALSE,"96noleaseup matrix";#N/A,#N/A,FALSE,"leaseup 96";#N/A,#N/A,FALSE,"leaseup 96 matrix";#N/A,#N/A,FALSE,"Leaseup and Exp."}</definedName>
    <definedName name="sdafsd" hidden="1">{#N/A,#N/A,FALSE,"I&amp;E";#N/A,#N/A,FALSE,"rent roll";#N/A,#N/A,FALSE,"96noleaseup";#N/A,#N/A,FALSE,"96noleaseup matrix";#N/A,#N/A,FALSE,"leaseup 96";#N/A,#N/A,FALSE,"leaseup 96 matrix";#N/A,#N/A,FALSE,"Leaseup and Exp."}</definedName>
    <definedName name="sdafsd_1" hidden="1">{#N/A,#N/A,FALSE,"I&amp;E";#N/A,#N/A,FALSE,"rent roll";#N/A,#N/A,FALSE,"96noleaseup";#N/A,#N/A,FALSE,"96noleaseup matrix";#N/A,#N/A,FALSE,"leaseup 96";#N/A,#N/A,FALSE,"leaseup 96 matrix";#N/A,#N/A,FALSE,"Leaseup and Exp."}</definedName>
    <definedName name="sdg" hidden="1">{#N/A,#N/A,FALSE,"I&amp;E";#N/A,#N/A,FALSE,"rent roll";#N/A,#N/A,FALSE,"96noleaseup";#N/A,#N/A,FALSE,"96noleaseup matrix";#N/A,#N/A,FALSE,"leaseup 96";#N/A,#N/A,FALSE,"leaseup 96 matrix";#N/A,#N/A,FALSE,"Leaseup and Exp."}</definedName>
    <definedName name="sdg_1" hidden="1">{#N/A,#N/A,FALSE,"I&amp;E";#N/A,#N/A,FALSE,"rent roll";#N/A,#N/A,FALSE,"96noleaseup";#N/A,#N/A,FALSE,"96noleaseup matrix";#N/A,#N/A,FALSE,"leaseup 96";#N/A,#N/A,FALSE,"leaseup 96 matrix";#N/A,#N/A,FALSE,"Leaseup and Exp."}</definedName>
    <definedName name="sdgrsg" hidden="1">{#N/A,#N/A,FALSE,"I&amp;E";#N/A,#N/A,FALSE,"rent roll";#N/A,#N/A,FALSE,"96noleaseup";#N/A,#N/A,FALSE,"96noleaseup matrix";#N/A,#N/A,FALSE,"leaseup 96";#N/A,#N/A,FALSE,"leaseup 96 matrix";#N/A,#N/A,FALSE,"Leaseup and Exp."}</definedName>
    <definedName name="sdgrsg_1" hidden="1">{#N/A,#N/A,FALSE,"I&amp;E";#N/A,#N/A,FALSE,"rent roll";#N/A,#N/A,FALSE,"96noleaseup";#N/A,#N/A,FALSE,"96noleaseup matrix";#N/A,#N/A,FALSE,"leaseup 96";#N/A,#N/A,FALSE,"leaseup 96 matrix";#N/A,#N/A,FALSE,"Leaseup and Exp."}</definedName>
    <definedName name="sertnesrttn" hidden="1">{#N/A,#N/A,FALSE,"I&amp;E";#N/A,#N/A,FALSE,"rent roll";#N/A,#N/A,FALSE,"96noleaseup";#N/A,#N/A,FALSE,"96noleaseup matrix";#N/A,#N/A,FALSE,"leaseup 96";#N/A,#N/A,FALSE,"leaseup 96 matrix";#N/A,#N/A,FALSE,"Leaseup and Exp."}</definedName>
    <definedName name="sertnesrttn_1" hidden="1">{#N/A,#N/A,FALSE,"I&amp;E";#N/A,#N/A,FALSE,"rent roll";#N/A,#N/A,FALSE,"96noleaseup";#N/A,#N/A,FALSE,"96noleaseup matrix";#N/A,#N/A,FALSE,"leaseup 96";#N/A,#N/A,FALSE,"leaseup 96 matrix";#N/A,#N/A,FALSE,"Leaseup and Exp."}</definedName>
    <definedName name="sete" hidden="1">{#N/A,#N/A,FALSE,"I&amp;E";#N/A,#N/A,FALSE,"rent roll";#N/A,#N/A,FALSE,"96noleaseup";#N/A,#N/A,FALSE,"96noleaseup matrix";#N/A,#N/A,FALSE,"leaseup 96";#N/A,#N/A,FALSE,"leaseup 96 matrix";#N/A,#N/A,FALSE,"Leaseup and Exp."}</definedName>
    <definedName name="sete_1" hidden="1">{#N/A,#N/A,FALSE,"I&amp;E";#N/A,#N/A,FALSE,"rent roll";#N/A,#N/A,FALSE,"96noleaseup";#N/A,#N/A,FALSE,"96noleaseup matrix";#N/A,#N/A,FALSE,"leaseup 96";#N/A,#N/A,FALSE,"leaseup 96 matrix";#N/A,#N/A,FALSE,"Leaseup and Exp."}</definedName>
    <definedName name="sfdf" hidden="1">{#N/A,#N/A,FALSE,"I&amp;E";#N/A,#N/A,FALSE,"rent roll";#N/A,#N/A,FALSE,"96noleaseup";#N/A,#N/A,FALSE,"96noleaseup matrix";#N/A,#N/A,FALSE,"leaseup 96";#N/A,#N/A,FALSE,"leaseup 96 matrix";#N/A,#N/A,FALSE,"Leaseup and Exp."}</definedName>
    <definedName name="sfdf_1" hidden="1">{#N/A,#N/A,FALSE,"I&amp;E";#N/A,#N/A,FALSE,"rent roll";#N/A,#N/A,FALSE,"96noleaseup";#N/A,#N/A,FALSE,"96noleaseup matrix";#N/A,#N/A,FALSE,"leaseup 96";#N/A,#N/A,FALSE,"leaseup 96 matrix";#N/A,#N/A,FALSE,"Leaseup and Exp."}</definedName>
    <definedName name="sfdg" hidden="1">{#N/A,#N/A,FALSE,"I&amp;E";#N/A,#N/A,FALSE,"rent roll";#N/A,#N/A,FALSE,"96noleaseup";#N/A,#N/A,FALSE,"96noleaseup matrix";#N/A,#N/A,FALSE,"leaseup 96";#N/A,#N/A,FALSE,"leaseup 96 matrix";#N/A,#N/A,FALSE,"Leaseup and Exp."}</definedName>
    <definedName name="sfdg_1" hidden="1">{#N/A,#N/A,FALSE,"I&amp;E";#N/A,#N/A,FALSE,"rent roll";#N/A,#N/A,FALSE,"96noleaseup";#N/A,#N/A,FALSE,"96noleaseup matrix";#N/A,#N/A,FALSE,"leaseup 96";#N/A,#N/A,FALSE,"leaseup 96 matrix";#N/A,#N/A,FALSE,"Leaseup and Exp."}</definedName>
    <definedName name="sfdgs" hidden="1">{#N/A,#N/A,TRUE,"Summary";#N/A,#N/A,TRUE,"Large Rev";#N/A,#N/A,TRUE,"Mid Rev";#N/A,#N/A,TRUE,"Small Rev";#N/A,#N/A,TRUE,"Stud Rev";#N/A,#N/A,TRUE,"Salaries";#N/A,#N/A,TRUE,"Adm &amp; Fin"}</definedName>
    <definedName name="sfdgs_1" hidden="1">{#N/A,#N/A,TRUE,"Summary";#N/A,#N/A,TRUE,"Large Rev";#N/A,#N/A,TRUE,"Mid Rev";#N/A,#N/A,TRUE,"Small Rev";#N/A,#N/A,TRUE,"Stud Rev";#N/A,#N/A,TRUE,"Salaries";#N/A,#N/A,TRUE,"Adm &amp; Fin"}</definedName>
    <definedName name="sfgsd" hidden="1">{#N/A,#N/A,FALSE,"I&amp;E";#N/A,#N/A,FALSE,"rent roll";#N/A,#N/A,FALSE,"96noleaseup";#N/A,#N/A,FALSE,"96noleaseup matrix";#N/A,#N/A,FALSE,"leaseup 96";#N/A,#N/A,FALSE,"leaseup 96 matrix";#N/A,#N/A,FALSE,"Leaseup and Exp."}</definedName>
    <definedName name="sfgsd_1" hidden="1">{#N/A,#N/A,FALSE,"I&amp;E";#N/A,#N/A,FALSE,"rent roll";#N/A,#N/A,FALSE,"96noleaseup";#N/A,#N/A,FALSE,"96noleaseup matrix";#N/A,#N/A,FALSE,"leaseup 96";#N/A,#N/A,FALSE,"leaseup 96 matrix";#N/A,#N/A,FALSE,"Leaseup and Exp."}</definedName>
    <definedName name="shfdh" hidden="1">{#N/A,#N/A,FALSE,"I&amp;E";#N/A,#N/A,FALSE,"rent roll";#N/A,#N/A,FALSE,"96noleaseup";#N/A,#N/A,FALSE,"96noleaseup matrix";#N/A,#N/A,FALSE,"leaseup 96";#N/A,#N/A,FALSE,"leaseup 96 matrix";#N/A,#N/A,FALSE,"Leaseup and Exp."}</definedName>
    <definedName name="shfdh_1" hidden="1">{#N/A,#N/A,FALSE,"I&amp;E";#N/A,#N/A,FALSE,"rent roll";#N/A,#N/A,FALSE,"96noleaseup";#N/A,#N/A,FALSE,"96noleaseup matrix";#N/A,#N/A,FALSE,"leaseup 96";#N/A,#N/A,FALSE,"leaseup 96 matrix";#N/A,#N/A,FALSE,"Leaseup and Exp."}</definedName>
    <definedName name="shffds" hidden="1">{#N/A,#N/A,FALSE,"I&amp;E";#N/A,#N/A,FALSE,"rent roll";#N/A,#N/A,FALSE,"96noleaseup";#N/A,#N/A,FALSE,"96noleaseup matrix";#N/A,#N/A,FALSE,"leaseup 96";#N/A,#N/A,FALSE,"leaseup 96 matrix";#N/A,#N/A,FALSE,"Leaseup and Exp."}</definedName>
    <definedName name="shffds_1" hidden="1">{#N/A,#N/A,FALSE,"I&amp;E";#N/A,#N/A,FALSE,"rent roll";#N/A,#N/A,FALSE,"96noleaseup";#N/A,#N/A,FALSE,"96noleaseup matrix";#N/A,#N/A,FALSE,"leaseup 96";#N/A,#N/A,FALSE,"leaseup 96 matrix";#N/A,#N/A,FALSE,"Leaseup and Exp."}</definedName>
    <definedName name="shsfd" hidden="1">{#N/A,#N/A,FALSE,"I&amp;E";#N/A,#N/A,FALSE,"rent roll";#N/A,#N/A,FALSE,"96noleaseup";#N/A,#N/A,FALSE,"96noleaseup matrix";#N/A,#N/A,FALSE,"leaseup 96";#N/A,#N/A,FALSE,"leaseup 96 matrix";#N/A,#N/A,FALSE,"Leaseup and Exp."}</definedName>
    <definedName name="shsfd_1" hidden="1">{#N/A,#N/A,FALSE,"I&amp;E";#N/A,#N/A,FALSE,"rent roll";#N/A,#N/A,FALSE,"96noleaseup";#N/A,#N/A,FALSE,"96noleaseup matrix";#N/A,#N/A,FALSE,"leaseup 96";#N/A,#N/A,FALSE,"leaseup 96 matrix";#N/A,#N/A,FALSE,"Leaseup and Exp."}</definedName>
    <definedName name="sjterts" hidden="1">{"Summary",#N/A,TRUE,"Fin. Summary";"Payroll",#N/A,TRUE,"Staffing";"Personnel Phasing",#N/A,TRUE,"Staffing"}</definedName>
    <definedName name="sjterts_1" hidden="1">{"Summary",#N/A,TRUE,"Fin. Summary";"Payroll",#N/A,TRUE,"Staffing";"Personnel Phasing",#N/A,TRUE,"Staffing"}</definedName>
    <definedName name="srsjtfj" hidden="1">{#N/A,#N/A,FALSE,"I&amp;E";#N/A,#N/A,FALSE,"rent roll";#N/A,#N/A,FALSE,"96noleaseup";#N/A,#N/A,FALSE,"96noleaseup matrix";#N/A,#N/A,FALSE,"leaseup 96";#N/A,#N/A,FALSE,"leaseup 96 matrix";#N/A,#N/A,FALSE,"Leaseup and Exp."}</definedName>
    <definedName name="srsjtfj_1" hidden="1">{#N/A,#N/A,FALSE,"I&amp;E";#N/A,#N/A,FALSE,"rent roll";#N/A,#N/A,FALSE,"96noleaseup";#N/A,#N/A,FALSE,"96noleaseup matrix";#N/A,#N/A,FALSE,"leaseup 96";#N/A,#N/A,FALSE,"leaseup 96 matrix";#N/A,#N/A,FALSE,"Leaseup and Exp."}</definedName>
    <definedName name="srst" hidden="1">{#N/A,#N/A,FALSE,"I&amp;E";#N/A,#N/A,FALSE,"rent roll";#N/A,#N/A,FALSE,"96noleaseup";#N/A,#N/A,FALSE,"96noleaseup matrix";#N/A,#N/A,FALSE,"leaseup 96";#N/A,#N/A,FALSE,"leaseup 96 matrix";#N/A,#N/A,FALSE,"Leaseup and Exp."}</definedName>
    <definedName name="srst_1" hidden="1">{#N/A,#N/A,FALSE,"I&amp;E";#N/A,#N/A,FALSE,"rent roll";#N/A,#N/A,FALSE,"96noleaseup";#N/A,#N/A,FALSE,"96noleaseup matrix";#N/A,#N/A,FALSE,"leaseup 96";#N/A,#N/A,FALSE,"leaseup 96 matrix";#N/A,#N/A,FALSE,"Leaseup and Exp."}</definedName>
    <definedName name="ssfhhs" hidden="1">{#N/A,#N/A,TRUE,"Summary";#N/A,#N/A,TRUE,"Large Rev";#N/A,#N/A,TRUE,"Mid Rev";#N/A,#N/A,TRUE,"Small Rev";#N/A,#N/A,TRUE,"Stud Rev";#N/A,#N/A,TRUE,"Salaries";#N/A,#N/A,TRUE,"Adm &amp; Fin"}</definedName>
    <definedName name="ssfhhs_1" hidden="1">{#N/A,#N/A,TRUE,"Summary";#N/A,#N/A,TRUE,"Large Rev";#N/A,#N/A,TRUE,"Mid Rev";#N/A,#N/A,TRUE,"Small Rev";#N/A,#N/A,TRUE,"Stud Rev";#N/A,#N/A,TRUE,"Salaries";#N/A,#N/A,TRUE,"Adm &amp; Fin"}</definedName>
    <definedName name="stsrjsr" hidden="1">{#N/A,#N/A,TRUE,"Summary";#N/A,#N/A,TRUE,"Large Rev";#N/A,#N/A,TRUE,"Mid Rev";#N/A,#N/A,TRUE,"Small Rev";#N/A,#N/A,TRUE,"Stud Rev";#N/A,#N/A,TRUE,"Salaries";#N/A,#N/A,TRUE,"Adm &amp; Fin"}</definedName>
    <definedName name="stsrjsr_1" hidden="1">{#N/A,#N/A,TRUE,"Summary";#N/A,#N/A,TRUE,"Large Rev";#N/A,#N/A,TRUE,"Mid Rev";#N/A,#N/A,TRUE,"Small Rev";#N/A,#N/A,TRUE,"Stud Rev";#N/A,#N/A,TRUE,"Salaries";#N/A,#N/A,TRUE,"Adm &amp; Fin"}</definedName>
    <definedName name="table2out2" hidden="1">#REF!</definedName>
    <definedName name="table2out3" hidden="1">#REF!</definedName>
    <definedName name="tbewrtb" hidden="1">{#N/A,#N/A,FALSE,"I&amp;E";#N/A,#N/A,FALSE,"rent roll";#N/A,#N/A,FALSE,"96noleaseup";#N/A,#N/A,FALSE,"96noleaseup matrix";#N/A,#N/A,FALSE,"leaseup 96";#N/A,#N/A,FALSE,"leaseup 96 matrix";#N/A,#N/A,FALSE,"Leaseup and Exp."}</definedName>
    <definedName name="tbewrtb_1" hidden="1">{#N/A,#N/A,FALSE,"I&amp;E";#N/A,#N/A,FALSE,"rent roll";#N/A,#N/A,FALSE,"96noleaseup";#N/A,#N/A,FALSE,"96noleaseup matrix";#N/A,#N/A,FALSE,"leaseup 96";#N/A,#N/A,FALSE,"leaseup 96 matrix";#N/A,#N/A,FALSE,"Leaseup and Exp."}</definedName>
    <definedName name="tdfhgdh" hidden="1">{#N/A,#N/A,FALSE,"I&amp;E";#N/A,#N/A,FALSE,"rent roll";#N/A,#N/A,FALSE,"96noleaseup";#N/A,#N/A,FALSE,"96noleaseup matrix";#N/A,#N/A,FALSE,"leaseup 96";#N/A,#N/A,FALSE,"leaseup 96 matrix";#N/A,#N/A,FALSE,"Leaseup and Exp."}</definedName>
    <definedName name="tdfhgdh_1" hidden="1">{#N/A,#N/A,FALSE,"I&amp;E";#N/A,#N/A,FALSE,"rent roll";#N/A,#N/A,FALSE,"96noleaseup";#N/A,#N/A,FALSE,"96noleaseup matrix";#N/A,#N/A,FALSE,"leaseup 96";#N/A,#N/A,FALSE,"leaseup 96 matrix";#N/A,#N/A,FALSE,"Leaseup and Exp."}</definedName>
    <definedName name="tdgfh" hidden="1">{#N/A,#N/A,FALSE,"I&amp;E";#N/A,#N/A,FALSE,"rent roll";#N/A,#N/A,FALSE,"96noleaseup";#N/A,#N/A,FALSE,"96noleaseup matrix";#N/A,#N/A,FALSE,"leaseup 96";#N/A,#N/A,FALSE,"leaseup 96 matrix";#N/A,#N/A,FALSE,"Leaseup and Exp."}</definedName>
    <definedName name="tdgfh_1" hidden="1">{#N/A,#N/A,FALSE,"I&amp;E";#N/A,#N/A,FALSE,"rent roll";#N/A,#N/A,FALSE,"96noleaseup";#N/A,#N/A,FALSE,"96noleaseup matrix";#N/A,#N/A,FALSE,"leaseup 96";#N/A,#N/A,FALSE,"leaseup 96 matrix";#N/A,#N/A,FALSE,"Leaseup and Exp."}</definedName>
    <definedName name="tdrktx" hidden="1">{#N/A,#N/A,FALSE,"I&amp;E";#N/A,#N/A,FALSE,"rent roll";#N/A,#N/A,FALSE,"96noleaseup";#N/A,#N/A,FALSE,"96noleaseup matrix";#N/A,#N/A,FALSE,"leaseup 96";#N/A,#N/A,FALSE,"leaseup 96 matrix";#N/A,#N/A,FALSE,"Leaseup and Exp."}</definedName>
    <definedName name="tdrktx_1" hidden="1">{#N/A,#N/A,FALSE,"I&amp;E";#N/A,#N/A,FALSE,"rent roll";#N/A,#N/A,FALSE,"96noleaseup";#N/A,#N/A,FALSE,"96noleaseup matrix";#N/A,#N/A,FALSE,"leaseup 96";#N/A,#N/A,FALSE,"leaseup 96 matrix";#N/A,#N/A,FALSE,"Leaseup and Exp."}</definedName>
    <definedName name="tea" hidden="1">#REF!</definedName>
    <definedName name="teeet" hidden="1">{#N/A,#N/A,FALSE,"I&amp;E";#N/A,#N/A,FALSE,"rent roll";#N/A,#N/A,FALSE,"96noleaseup";#N/A,#N/A,FALSE,"96noleaseup matrix";#N/A,#N/A,FALSE,"leaseup 96";#N/A,#N/A,FALSE,"leaseup 96 matrix";#N/A,#N/A,FALSE,"Leaseup and Exp."}</definedName>
    <definedName name="teeet_1" hidden="1">{#N/A,#N/A,FALSE,"I&amp;E";#N/A,#N/A,FALSE,"rent roll";#N/A,#N/A,FALSE,"96noleaseup";#N/A,#N/A,FALSE,"96noleaseup matrix";#N/A,#N/A,FALSE,"leaseup 96";#N/A,#N/A,FALSE,"leaseup 96 matrix";#N/A,#N/A,FALSE,"Leaseup and Exp."}</definedName>
    <definedName name="terwmtr" hidden="1">{#N/A,#N/A,TRUE,"Summary";#N/A,#N/A,TRUE,"Large Rev";#N/A,#N/A,TRUE,"Mid Rev";#N/A,#N/A,TRUE,"Small Rev";#N/A,#N/A,TRUE,"Stud Rev";#N/A,#N/A,TRUE,"Salaries";#N/A,#N/A,TRUE,"Adm &amp; Fin"}</definedName>
    <definedName name="terwmtr_1" hidden="1">{#N/A,#N/A,TRUE,"Summary";#N/A,#N/A,TRUE,"Large Rev";#N/A,#N/A,TRUE,"Mid Rev";#N/A,#N/A,TRUE,"Small Rev";#N/A,#N/A,TRUE,"Stud Rev";#N/A,#N/A,TRUE,"Salaries";#N/A,#N/A,TRUE,"Adm &amp; Fin"}</definedName>
    <definedName name="teykjyur" hidden="1">{#N/A,#N/A,TRUE,"Summary";#N/A,#N/A,TRUE,"Large Rev";#N/A,#N/A,TRUE,"Mid Rev";#N/A,#N/A,TRUE,"Small Rev";#N/A,#N/A,TRUE,"Stud Rev";#N/A,#N/A,TRUE,"Salaries";#N/A,#N/A,TRUE,"Adm &amp; Fin"}</definedName>
    <definedName name="teykjyur_1" hidden="1">{#N/A,#N/A,TRUE,"Summary";#N/A,#N/A,TRUE,"Large Rev";#N/A,#N/A,TRUE,"Mid Rev";#N/A,#N/A,TRUE,"Small Rev";#N/A,#N/A,TRUE,"Stud Rev";#N/A,#N/A,TRUE,"Salaries";#N/A,#N/A,TRUE,"Adm &amp; Fin"}</definedName>
    <definedName name="tghertedgas" hidden="1">{#N/A,#N/A,FALSE,"I&amp;E";#N/A,#N/A,FALSE,"rent roll";#N/A,#N/A,FALSE,"96noleaseup";#N/A,#N/A,FALSE,"96noleaseup matrix";#N/A,#N/A,FALSE,"leaseup 96";#N/A,#N/A,FALSE,"leaseup 96 matrix";#N/A,#N/A,FALSE,"Leaseup and Exp."}</definedName>
    <definedName name="tghertedgas_1" hidden="1">{#N/A,#N/A,FALSE,"I&amp;E";#N/A,#N/A,FALSE,"rent roll";#N/A,#N/A,FALSE,"96noleaseup";#N/A,#N/A,FALSE,"96noleaseup matrix";#N/A,#N/A,FALSE,"leaseup 96";#N/A,#N/A,FALSE,"leaseup 96 matrix";#N/A,#N/A,FALSE,"Leaseup and Exp."}</definedName>
    <definedName name="thjdjgh" hidden="1">{#N/A,#N/A,FALSE,"I&amp;E";#N/A,#N/A,FALSE,"rent roll";#N/A,#N/A,FALSE,"96noleaseup";#N/A,#N/A,FALSE,"96noleaseup matrix";#N/A,#N/A,FALSE,"leaseup 96";#N/A,#N/A,FALSE,"leaseup 96 matrix";#N/A,#N/A,FALSE,"Leaseup and Exp."}</definedName>
    <definedName name="thjdjgh_1" hidden="1">{#N/A,#N/A,FALSE,"I&amp;E";#N/A,#N/A,FALSE,"rent roll";#N/A,#N/A,FALSE,"96noleaseup";#N/A,#N/A,FALSE,"96noleaseup matrix";#N/A,#N/A,FALSE,"leaseup 96";#N/A,#N/A,FALSE,"leaseup 96 matrix";#N/A,#N/A,FALSE,"Leaseup and Exp."}</definedName>
    <definedName name="trdt" hidden="1">{#N/A,#N/A,FALSE,"I&amp;E";#N/A,#N/A,FALSE,"rent roll";#N/A,#N/A,FALSE,"96noleaseup";#N/A,#N/A,FALSE,"96noleaseup matrix";#N/A,#N/A,FALSE,"leaseup 96";#N/A,#N/A,FALSE,"leaseup 96 matrix";#N/A,#N/A,FALSE,"Leaseup and Exp."}</definedName>
    <definedName name="trdt_1" hidden="1">{#N/A,#N/A,FALSE,"I&amp;E";#N/A,#N/A,FALSE,"rent roll";#N/A,#N/A,FALSE,"96noleaseup";#N/A,#N/A,FALSE,"96noleaseup matrix";#N/A,#N/A,FALSE,"leaseup 96";#N/A,#N/A,FALSE,"leaseup 96 matrix";#N/A,#N/A,FALSE,"Leaseup and Exp."}</definedName>
    <definedName name="trettttue" hidden="1">{#N/A,#N/A,FALSE,"I&amp;E";#N/A,#N/A,FALSE,"rent roll";#N/A,#N/A,FALSE,"96noleaseup";#N/A,#N/A,FALSE,"96noleaseup matrix";#N/A,#N/A,FALSE,"leaseup 96";#N/A,#N/A,FALSE,"leaseup 96 matrix";#N/A,#N/A,FALSE,"Leaseup and Exp."}</definedName>
    <definedName name="trettttue_1" hidden="1">{#N/A,#N/A,FALSE,"I&amp;E";#N/A,#N/A,FALSE,"rent roll";#N/A,#N/A,FALSE,"96noleaseup";#N/A,#N/A,FALSE,"96noleaseup matrix";#N/A,#N/A,FALSE,"leaseup 96";#N/A,#N/A,FALSE,"leaseup 96 matrix";#N/A,#N/A,FALSE,"Leaseup and Exp."}</definedName>
    <definedName name="trewtr" hidden="1">{"Summary",#N/A,TRUE,"Fin. Summary";"Payroll",#N/A,TRUE,"Staffing";"Personnel Phasing",#N/A,TRUE,"Staffing"}</definedName>
    <definedName name="trewtr_1" hidden="1">{"Summary",#N/A,TRUE,"Fin. Summary";"Payroll",#N/A,TRUE,"Staffing";"Personnel Phasing",#N/A,TRUE,"Staffing"}</definedName>
    <definedName name="treyter" hidden="1">{#N/A,#N/A,TRUE,"Summary";#N/A,#N/A,TRUE,"Large Rev";#N/A,#N/A,TRUE,"Mid Rev";#N/A,#N/A,TRUE,"Small Rev";#N/A,#N/A,TRUE,"Stud Rev";#N/A,#N/A,TRUE,"Salaries";#N/A,#N/A,TRUE,"Adm &amp; Fin"}</definedName>
    <definedName name="treyter_1" hidden="1">{#N/A,#N/A,TRUE,"Summary";#N/A,#N/A,TRUE,"Large Rev";#N/A,#N/A,TRUE,"Mid Rev";#N/A,#N/A,TRUE,"Small Rev";#N/A,#N/A,TRUE,"Stud Rev";#N/A,#N/A,TRUE,"Salaries";#N/A,#N/A,TRUE,"Adm &amp; Fin"}</definedName>
    <definedName name="truertut" hidden="1">{#N/A,#N/A,FALSE,"I&amp;E";#N/A,#N/A,FALSE,"rent roll";#N/A,#N/A,FALSE,"96noleaseup";#N/A,#N/A,FALSE,"96noleaseup matrix";#N/A,#N/A,FALSE,"leaseup 96";#N/A,#N/A,FALSE,"leaseup 96 matrix";#N/A,#N/A,FALSE,"Leaseup and Exp."}</definedName>
    <definedName name="truertut_1" hidden="1">{#N/A,#N/A,FALSE,"I&amp;E";#N/A,#N/A,FALSE,"rent roll";#N/A,#N/A,FALSE,"96noleaseup";#N/A,#N/A,FALSE,"96noleaseup matrix";#N/A,#N/A,FALSE,"leaseup 96";#N/A,#N/A,FALSE,"leaseup 96 matrix";#N/A,#N/A,FALSE,"Leaseup and Exp."}</definedName>
    <definedName name="truuy" hidden="1">{#N/A,#N/A,FALSE,"I&amp;E";#N/A,#N/A,FALSE,"rent roll";#N/A,#N/A,FALSE,"96noleaseup";#N/A,#N/A,FALSE,"96noleaseup matrix";#N/A,#N/A,FALSE,"leaseup 96";#N/A,#N/A,FALSE,"leaseup 96 matrix";#N/A,#N/A,FALSE,"Leaseup and Exp."}</definedName>
    <definedName name="truuy_1" hidden="1">{#N/A,#N/A,FALSE,"I&amp;E";#N/A,#N/A,FALSE,"rent roll";#N/A,#N/A,FALSE,"96noleaseup";#N/A,#N/A,FALSE,"96noleaseup matrix";#N/A,#N/A,FALSE,"leaseup 96";#N/A,#N/A,FALSE,"leaseup 96 matrix";#N/A,#N/A,FALSE,"Leaseup and Exp."}</definedName>
    <definedName name="tryert" hidden="1">{#N/A,#N/A,FALSE,"I&amp;E";#N/A,#N/A,FALSE,"rent roll";#N/A,#N/A,FALSE,"96noleaseup";#N/A,#N/A,FALSE,"96noleaseup matrix";#N/A,#N/A,FALSE,"leaseup 96";#N/A,#N/A,FALSE,"leaseup 96 matrix";#N/A,#N/A,FALSE,"Leaseup and Exp."}</definedName>
    <definedName name="tryert_1" hidden="1">{#N/A,#N/A,FALSE,"I&amp;E";#N/A,#N/A,FALSE,"rent roll";#N/A,#N/A,FALSE,"96noleaseup";#N/A,#N/A,FALSE,"96noleaseup matrix";#N/A,#N/A,FALSE,"leaseup 96";#N/A,#N/A,FALSE,"leaseup 96 matrix";#N/A,#N/A,FALSE,"Leaseup and Exp."}</definedName>
    <definedName name="tryetd" hidden="1">{#N/A,#N/A,FALSE,"I&amp;E";#N/A,#N/A,FALSE,"rent roll";#N/A,#N/A,FALSE,"96noleaseup";#N/A,#N/A,FALSE,"96noleaseup matrix";#N/A,#N/A,FALSE,"leaseup 96";#N/A,#N/A,FALSE,"leaseup 96 matrix";#N/A,#N/A,FALSE,"Leaseup and Exp."}</definedName>
    <definedName name="tryetd_1" hidden="1">{#N/A,#N/A,FALSE,"I&amp;E";#N/A,#N/A,FALSE,"rent roll";#N/A,#N/A,FALSE,"96noleaseup";#N/A,#N/A,FALSE,"96noleaseup matrix";#N/A,#N/A,FALSE,"leaseup 96";#N/A,#N/A,FALSE,"leaseup 96 matrix";#N/A,#N/A,FALSE,"Leaseup and Exp."}</definedName>
    <definedName name="tryety" hidden="1">{#N/A,#N/A,FALSE,"I&amp;E";#N/A,#N/A,FALSE,"rent roll";#N/A,#N/A,FALSE,"96noleaseup";#N/A,#N/A,FALSE,"96noleaseup matrix";#N/A,#N/A,FALSE,"leaseup 96";#N/A,#N/A,FALSE,"leaseup 96 matrix";#N/A,#N/A,FALSE,"Leaseup and Exp."}</definedName>
    <definedName name="tryety_1" hidden="1">{#N/A,#N/A,FALSE,"I&amp;E";#N/A,#N/A,FALSE,"rent roll";#N/A,#N/A,FALSE,"96noleaseup";#N/A,#N/A,FALSE,"96noleaseup matrix";#N/A,#N/A,FALSE,"leaseup 96";#N/A,#N/A,FALSE,"leaseup 96 matrix";#N/A,#N/A,FALSE,"Leaseup and Exp."}</definedName>
    <definedName name="tthdsth" hidden="1">{"Summary",#N/A,TRUE,"Fin. Summary";"Payroll",#N/A,TRUE,"Staffing";"Personnel Phasing",#N/A,TRUE,"Staffing"}</definedName>
    <definedName name="tthdsth_1" hidden="1">{"Summary",#N/A,TRUE,"Fin. Summary";"Payroll",#N/A,TRUE,"Staffing";"Personnel Phasing",#N/A,TRUE,"Staffing"}</definedName>
    <definedName name="turut" hidden="1">{#N/A,#N/A,FALSE,"I&amp;E";#N/A,#N/A,FALSE,"rent roll";#N/A,#N/A,FALSE,"96noleaseup";#N/A,#N/A,FALSE,"96noleaseup matrix";#N/A,#N/A,FALSE,"leaseup 96";#N/A,#N/A,FALSE,"leaseup 96 matrix";#N/A,#N/A,FALSE,"Leaseup and Exp."}</definedName>
    <definedName name="turut_1" hidden="1">{#N/A,#N/A,FALSE,"I&amp;E";#N/A,#N/A,FALSE,"rent roll";#N/A,#N/A,FALSE,"96noleaseup";#N/A,#N/A,FALSE,"96noleaseup matrix";#N/A,#N/A,FALSE,"leaseup 96";#N/A,#N/A,FALSE,"leaseup 96 matrix";#N/A,#N/A,FALSE,"Leaseup and Exp."}</definedName>
    <definedName name="twet" hidden="1">{#N/A,#N/A,FALSE,"I&amp;E";#N/A,#N/A,FALSE,"rent roll";#N/A,#N/A,FALSE,"96noleaseup";#N/A,#N/A,FALSE,"96noleaseup matrix";#N/A,#N/A,FALSE,"leaseup 96";#N/A,#N/A,FALSE,"leaseup 96 matrix";#N/A,#N/A,FALSE,"Leaseup and Exp."}</definedName>
    <definedName name="twet_1" hidden="1">{#N/A,#N/A,FALSE,"I&amp;E";#N/A,#N/A,FALSE,"rent roll";#N/A,#N/A,FALSE,"96noleaseup";#N/A,#N/A,FALSE,"96noleaseup matrix";#N/A,#N/A,FALSE,"leaseup 96";#N/A,#N/A,FALSE,"leaseup 96 matrix";#N/A,#N/A,FALSE,"Leaseup and Exp."}</definedName>
    <definedName name="twnert" hidden="1">{#N/A,#N/A,FALSE,"I&amp;E";#N/A,#N/A,FALSE,"rent roll";#N/A,#N/A,FALSE,"96noleaseup";#N/A,#N/A,FALSE,"96noleaseup matrix";#N/A,#N/A,FALSE,"leaseup 96";#N/A,#N/A,FALSE,"leaseup 96 matrix";#N/A,#N/A,FALSE,"Leaseup and Exp."}</definedName>
    <definedName name="twnert_1" hidden="1">{#N/A,#N/A,FALSE,"I&amp;E";#N/A,#N/A,FALSE,"rent roll";#N/A,#N/A,FALSE,"96noleaseup";#N/A,#N/A,FALSE,"96noleaseup matrix";#N/A,#N/A,FALSE,"leaseup 96";#N/A,#N/A,FALSE,"leaseup 96 matrix";#N/A,#N/A,FALSE,"Leaseup and Exp."}</definedName>
    <definedName name="twtre" hidden="1">{"Summary",#N/A,TRUE,"Fin. Summary";"Payroll",#N/A,TRUE,"Staffing";"Personnel Phasing",#N/A,TRUE,"Staffing"}</definedName>
    <definedName name="twtre_1" hidden="1">{"Summary",#N/A,TRUE,"Fin. Summary";"Payroll",#N/A,TRUE,"Staffing";"Personnel Phasing",#N/A,TRUE,"Staffing"}</definedName>
    <definedName name="tyry" hidden="1">{#N/A,#N/A,FALSE,"I&amp;E";#N/A,#N/A,FALSE,"rent roll";#N/A,#N/A,FALSE,"96noleaseup";#N/A,#N/A,FALSE,"96noleaseup matrix";#N/A,#N/A,FALSE,"leaseup 96";#N/A,#N/A,FALSE,"leaseup 96 matrix";#N/A,#N/A,FALSE,"Leaseup and Exp."}</definedName>
    <definedName name="tyry_1" hidden="1">{#N/A,#N/A,FALSE,"I&amp;E";#N/A,#N/A,FALSE,"rent roll";#N/A,#N/A,FALSE,"96noleaseup";#N/A,#N/A,FALSE,"96noleaseup matrix";#N/A,#N/A,FALSE,"leaseup 96";#N/A,#N/A,FALSE,"leaseup 96 matrix";#N/A,#N/A,FALSE,"Leaseup and Exp."}</definedName>
    <definedName name="tyryu" hidden="1">{#N/A,#N/A,FALSE,"I&amp;E";#N/A,#N/A,FALSE,"rent roll";#N/A,#N/A,FALSE,"96noleaseup";#N/A,#N/A,FALSE,"96noleaseup matrix";#N/A,#N/A,FALSE,"leaseup 96";#N/A,#N/A,FALSE,"leaseup 96 matrix";#N/A,#N/A,FALSE,"Leaseup and Exp."}</definedName>
    <definedName name="tyryu_1" hidden="1">{#N/A,#N/A,FALSE,"I&amp;E";#N/A,#N/A,FALSE,"rent roll";#N/A,#N/A,FALSE,"96noleaseup";#N/A,#N/A,FALSE,"96noleaseup matrix";#N/A,#N/A,FALSE,"leaseup 96";#N/A,#N/A,FALSE,"leaseup 96 matrix";#N/A,#N/A,FALSE,"Leaseup and Exp."}</definedName>
    <definedName name="tyuit" hidden="1">{#N/A,#N/A,FALSE,"I&amp;E";#N/A,#N/A,FALSE,"rent roll";#N/A,#N/A,FALSE,"96noleaseup";#N/A,#N/A,FALSE,"96noleaseup matrix";#N/A,#N/A,FALSE,"leaseup 96";#N/A,#N/A,FALSE,"leaseup 96 matrix";#N/A,#N/A,FALSE,"Leaseup and Exp."}</definedName>
    <definedName name="tyuit_1" hidden="1">{#N/A,#N/A,FALSE,"I&amp;E";#N/A,#N/A,FALSE,"rent roll";#N/A,#N/A,FALSE,"96noleaseup";#N/A,#N/A,FALSE,"96noleaseup matrix";#N/A,#N/A,FALSE,"leaseup 96";#N/A,#N/A,FALSE,"leaseup 96 matrix";#N/A,#N/A,FALSE,"Leaseup and Exp."}</definedName>
    <definedName name="tyutyut" hidden="1">{#N/A,#N/A,FALSE,"I&amp;E";#N/A,#N/A,FALSE,"rent roll";#N/A,#N/A,FALSE,"96noleaseup";#N/A,#N/A,FALSE,"96noleaseup matrix";#N/A,#N/A,FALSE,"leaseup 96";#N/A,#N/A,FALSE,"leaseup 96 matrix";#N/A,#N/A,FALSE,"Leaseup and Exp."}</definedName>
    <definedName name="tyutyut_1" hidden="1">{#N/A,#N/A,FALSE,"I&amp;E";#N/A,#N/A,FALSE,"rent roll";#N/A,#N/A,FALSE,"96noleaseup";#N/A,#N/A,FALSE,"96noleaseup matrix";#N/A,#N/A,FALSE,"leaseup 96";#N/A,#N/A,FALSE,"leaseup 96 matrix";#N/A,#N/A,FALSE,"Leaseup and Exp."}</definedName>
    <definedName name="u6etu6565" hidden="1">{#N/A,#N/A,TRUE,"Summary";#N/A,#N/A,TRUE,"Large Rev";#N/A,#N/A,TRUE,"Mid Rev";#N/A,#N/A,TRUE,"Small Rev";#N/A,#N/A,TRUE,"Stud Rev";#N/A,#N/A,TRUE,"Salaries";#N/A,#N/A,TRUE,"Adm &amp; Fin"}</definedName>
    <definedName name="u6etu6565_1" hidden="1">{#N/A,#N/A,TRUE,"Summary";#N/A,#N/A,TRUE,"Large Rev";#N/A,#N/A,TRUE,"Mid Rev";#N/A,#N/A,TRUE,"Small Rev";#N/A,#N/A,TRUE,"Stud Rev";#N/A,#N/A,TRUE,"Salaries";#N/A,#N/A,TRUE,"Adm &amp; Fin"}</definedName>
    <definedName name="ueruu" hidden="1">{#N/A,#N/A,FALSE,"I&amp;E";#N/A,#N/A,FALSE,"rent roll";#N/A,#N/A,FALSE,"96noleaseup";#N/A,#N/A,FALSE,"96noleaseup matrix";#N/A,#N/A,FALSE,"leaseup 96";#N/A,#N/A,FALSE,"leaseup 96 matrix";#N/A,#N/A,FALSE,"Leaseup and Exp."}</definedName>
    <definedName name="ueruu_1" hidden="1">{#N/A,#N/A,FALSE,"I&amp;E";#N/A,#N/A,FALSE,"rent roll";#N/A,#N/A,FALSE,"96noleaseup";#N/A,#N/A,FALSE,"96noleaseup matrix";#N/A,#N/A,FALSE,"leaseup 96";#N/A,#N/A,FALSE,"leaseup 96 matrix";#N/A,#N/A,FALSE,"Leaseup and Exp."}</definedName>
    <definedName name="uetee" hidden="1">{#N/A,#N/A,FALSE,"I&amp;E";#N/A,#N/A,FALSE,"rent roll";#N/A,#N/A,FALSE,"96noleaseup";#N/A,#N/A,FALSE,"96noleaseup matrix";#N/A,#N/A,FALSE,"leaseup 96";#N/A,#N/A,FALSE,"leaseup 96 matrix";#N/A,#N/A,FALSE,"Leaseup and Exp."}</definedName>
    <definedName name="uetee_1" hidden="1">{#N/A,#N/A,FALSE,"I&amp;E";#N/A,#N/A,FALSE,"rent roll";#N/A,#N/A,FALSE,"96noleaseup";#N/A,#N/A,FALSE,"96noleaseup matrix";#N/A,#N/A,FALSE,"leaseup 96";#N/A,#N/A,FALSE,"leaseup 96 matrix";#N/A,#N/A,FALSE,"Leaseup and Exp."}</definedName>
    <definedName name="uftu" hidden="1">{#N/A,#N/A,FALSE,"I&amp;E";#N/A,#N/A,FALSE,"rent roll";#N/A,#N/A,FALSE,"96noleaseup";#N/A,#N/A,FALSE,"96noleaseup matrix";#N/A,#N/A,FALSE,"leaseup 96";#N/A,#N/A,FALSE,"leaseup 96 matrix";#N/A,#N/A,FALSE,"Leaseup and Exp."}</definedName>
    <definedName name="uftu_1" hidden="1">{#N/A,#N/A,FALSE,"I&amp;E";#N/A,#N/A,FALSE,"rent roll";#N/A,#N/A,FALSE,"96noleaseup";#N/A,#N/A,FALSE,"96noleaseup matrix";#N/A,#N/A,FALSE,"leaseup 96";#N/A,#N/A,FALSE,"leaseup 96 matrix";#N/A,#N/A,FALSE,"Leaseup and Exp."}</definedName>
    <definedName name="uioyu" hidden="1">{#N/A,#N/A,FALSE,"I&amp;E";#N/A,#N/A,FALSE,"rent roll";#N/A,#N/A,FALSE,"96noleaseup";#N/A,#N/A,FALSE,"96noleaseup matrix";#N/A,#N/A,FALSE,"leaseup 96";#N/A,#N/A,FALSE,"leaseup 96 matrix";#N/A,#N/A,FALSE,"Leaseup and Exp."}</definedName>
    <definedName name="uioyu_1" hidden="1">{#N/A,#N/A,FALSE,"I&amp;E";#N/A,#N/A,FALSE,"rent roll";#N/A,#N/A,FALSE,"96noleaseup";#N/A,#N/A,FALSE,"96noleaseup matrix";#N/A,#N/A,FALSE,"leaseup 96";#N/A,#N/A,FALSE,"leaseup 96 matrix";#N/A,#N/A,FALSE,"Leaseup and Exp."}</definedName>
    <definedName name="uiyi" hidden="1">{#N/A,#N/A,TRUE,"Summary";#N/A,#N/A,TRUE,"Large Rev";#N/A,#N/A,TRUE,"Mid Rev";#N/A,#N/A,TRUE,"Small Rev";#N/A,#N/A,TRUE,"Stud Rev";#N/A,#N/A,TRUE,"Salaries";#N/A,#N/A,TRUE,"Adm &amp; Fin"}</definedName>
    <definedName name="uiyi_1" hidden="1">{#N/A,#N/A,TRUE,"Summary";#N/A,#N/A,TRUE,"Large Rev";#N/A,#N/A,TRUE,"Mid Rev";#N/A,#N/A,TRUE,"Small Rev";#N/A,#N/A,TRUE,"Stud Rev";#N/A,#N/A,TRUE,"Salaries";#N/A,#N/A,TRUE,"Adm &amp; Fin"}</definedName>
    <definedName name="uj6yertdrg" hidden="1">{#N/A,#N/A,FALSE,"I&amp;E";#N/A,#N/A,FALSE,"rent roll";#N/A,#N/A,FALSE,"96noleaseup";#N/A,#N/A,FALSE,"96noleaseup matrix";#N/A,#N/A,FALSE,"leaseup 96";#N/A,#N/A,FALSE,"leaseup 96 matrix";#N/A,#N/A,FALSE,"Leaseup and Exp."}</definedName>
    <definedName name="uj6yertdrg_1" hidden="1">{#N/A,#N/A,FALSE,"I&amp;E";#N/A,#N/A,FALSE,"rent roll";#N/A,#N/A,FALSE,"96noleaseup";#N/A,#N/A,FALSE,"96noleaseup matrix";#N/A,#N/A,FALSE,"leaseup 96";#N/A,#N/A,FALSE,"leaseup 96 matrix";#N/A,#N/A,FALSE,"Leaseup and Exp."}</definedName>
    <definedName name="ujrtygeetterg" hidden="1">{#N/A,#N/A,FALSE,"I&amp;E";#N/A,#N/A,FALSE,"rent roll";#N/A,#N/A,FALSE,"96noleaseup";#N/A,#N/A,FALSE,"96noleaseup matrix";#N/A,#N/A,FALSE,"leaseup 96";#N/A,#N/A,FALSE,"leaseup 96 matrix";#N/A,#N/A,FALSE,"Leaseup and Exp."}</definedName>
    <definedName name="ujrtygeetterg_1" hidden="1">{#N/A,#N/A,FALSE,"I&amp;E";#N/A,#N/A,FALSE,"rent roll";#N/A,#N/A,FALSE,"96noleaseup";#N/A,#N/A,FALSE,"96noleaseup matrix";#N/A,#N/A,FALSE,"leaseup 96";#N/A,#N/A,FALSE,"leaseup 96 matrix";#N/A,#N/A,FALSE,"Leaseup and Exp."}</definedName>
    <definedName name="ujyretertwert" hidden="1">{#N/A,#N/A,FALSE,"I&amp;E";#N/A,#N/A,FALSE,"rent roll";#N/A,#N/A,FALSE,"96noleaseup";#N/A,#N/A,FALSE,"96noleaseup matrix";#N/A,#N/A,FALSE,"leaseup 96";#N/A,#N/A,FALSE,"leaseup 96 matrix";#N/A,#N/A,FALSE,"Leaseup and Exp."}</definedName>
    <definedName name="ujyretertwert_1" hidden="1">{#N/A,#N/A,FALSE,"I&amp;E";#N/A,#N/A,FALSE,"rent roll";#N/A,#N/A,FALSE,"96noleaseup";#N/A,#N/A,FALSE,"96noleaseup matrix";#N/A,#N/A,FALSE,"leaseup 96";#N/A,#N/A,FALSE,"leaseup 96 matrix";#N/A,#N/A,FALSE,"Leaseup and Exp."}</definedName>
    <definedName name="ukty" hidden="1">{#N/A,#N/A,FALSE,"I&amp;E";#N/A,#N/A,FALSE,"rent roll";#N/A,#N/A,FALSE,"96noleaseup";#N/A,#N/A,FALSE,"96noleaseup matrix";#N/A,#N/A,FALSE,"leaseup 96";#N/A,#N/A,FALSE,"leaseup 96 matrix";#N/A,#N/A,FALSE,"Leaseup and Exp."}</definedName>
    <definedName name="ukty_1" hidden="1">{#N/A,#N/A,FALSE,"I&amp;E";#N/A,#N/A,FALSE,"rent roll";#N/A,#N/A,FALSE,"96noleaseup";#N/A,#N/A,FALSE,"96noleaseup matrix";#N/A,#N/A,FALSE,"leaseup 96";#N/A,#N/A,FALSE,"leaseup 96 matrix";#N/A,#N/A,FALSE,"Leaseup and Exp."}</definedName>
    <definedName name="ureer" hidden="1">{#N/A,#N/A,FALSE,"I&amp;E";#N/A,#N/A,FALSE,"rent roll";#N/A,#N/A,FALSE,"96noleaseup";#N/A,#N/A,FALSE,"96noleaseup matrix";#N/A,#N/A,FALSE,"leaseup 96";#N/A,#N/A,FALSE,"leaseup 96 matrix";#N/A,#N/A,FALSE,"Leaseup and Exp."}</definedName>
    <definedName name="ureer_1" hidden="1">{#N/A,#N/A,FALSE,"I&amp;E";#N/A,#N/A,FALSE,"rent roll";#N/A,#N/A,FALSE,"96noleaseup";#N/A,#N/A,FALSE,"96noleaseup matrix";#N/A,#N/A,FALSE,"leaseup 96";#N/A,#N/A,FALSE,"leaseup 96 matrix";#N/A,#N/A,FALSE,"Leaseup and Exp."}</definedName>
    <definedName name="urerte" hidden="1">{#N/A,#N/A,FALSE,"I&amp;E";#N/A,#N/A,FALSE,"rent roll";#N/A,#N/A,FALSE,"96noleaseup";#N/A,#N/A,FALSE,"96noleaseup matrix";#N/A,#N/A,FALSE,"leaseup 96";#N/A,#N/A,FALSE,"leaseup 96 matrix";#N/A,#N/A,FALSE,"Leaseup and Exp."}</definedName>
    <definedName name="urerte_1" hidden="1">{#N/A,#N/A,FALSE,"I&amp;E";#N/A,#N/A,FALSE,"rent roll";#N/A,#N/A,FALSE,"96noleaseup";#N/A,#N/A,FALSE,"96noleaseup matrix";#N/A,#N/A,FALSE,"leaseup 96";#N/A,#N/A,FALSE,"leaseup 96 matrix";#N/A,#N/A,FALSE,"Leaseup and Exp."}</definedName>
    <definedName name="urkjytur" hidden="1">{#N/A,#N/A,FALSE,"I&amp;E";#N/A,#N/A,FALSE,"rent roll";#N/A,#N/A,FALSE,"96noleaseup";#N/A,#N/A,FALSE,"96noleaseup matrix";#N/A,#N/A,FALSE,"leaseup 96";#N/A,#N/A,FALSE,"leaseup 96 matrix";#N/A,#N/A,FALSE,"Leaseup and Exp."}</definedName>
    <definedName name="urkjytur_1" hidden="1">{#N/A,#N/A,FALSE,"I&amp;E";#N/A,#N/A,FALSE,"rent roll";#N/A,#N/A,FALSE,"96noleaseup";#N/A,#N/A,FALSE,"96noleaseup matrix";#N/A,#N/A,FALSE,"leaseup 96";#N/A,#N/A,FALSE,"leaseup 96 matrix";#N/A,#N/A,FALSE,"Leaseup and Exp."}</definedName>
    <definedName name="urtu" hidden="1">{#N/A,#N/A,FALSE,"I&amp;E";#N/A,#N/A,FALSE,"rent roll";#N/A,#N/A,FALSE,"96noleaseup";#N/A,#N/A,FALSE,"96noleaseup matrix";#N/A,#N/A,FALSE,"leaseup 96";#N/A,#N/A,FALSE,"leaseup 96 matrix";#N/A,#N/A,FALSE,"Leaseup and Exp."}</definedName>
    <definedName name="urtu_1" hidden="1">{#N/A,#N/A,FALSE,"I&amp;E";#N/A,#N/A,FALSE,"rent roll";#N/A,#N/A,FALSE,"96noleaseup";#N/A,#N/A,FALSE,"96noleaseup matrix";#N/A,#N/A,FALSE,"leaseup 96";#N/A,#N/A,FALSE,"leaseup 96 matrix";#N/A,#N/A,FALSE,"Leaseup and Exp."}</definedName>
    <definedName name="urtuyr" hidden="1">{#N/A,#N/A,FALSE,"I&amp;E";#N/A,#N/A,FALSE,"rent roll";#N/A,#N/A,FALSE,"96noleaseup";#N/A,#N/A,FALSE,"96noleaseup matrix";#N/A,#N/A,FALSE,"leaseup 96";#N/A,#N/A,FALSE,"leaseup 96 matrix";#N/A,#N/A,FALSE,"Leaseup and Exp."}</definedName>
    <definedName name="urtuyr_1" hidden="1">{#N/A,#N/A,FALSE,"I&amp;E";#N/A,#N/A,FALSE,"rent roll";#N/A,#N/A,FALSE,"96noleaseup";#N/A,#N/A,FALSE,"96noleaseup matrix";#N/A,#N/A,FALSE,"leaseup 96";#N/A,#N/A,FALSE,"leaseup 96 matrix";#N/A,#N/A,FALSE,"Leaseup and Exp."}</definedName>
    <definedName name="urytj" hidden="1">{#N/A,#N/A,FALSE,"I&amp;E";#N/A,#N/A,FALSE,"rent roll";#N/A,#N/A,FALSE,"96noleaseup";#N/A,#N/A,FALSE,"96noleaseup matrix";#N/A,#N/A,FALSE,"leaseup 96";#N/A,#N/A,FALSE,"leaseup 96 matrix";#N/A,#N/A,FALSE,"Leaseup and Exp."}</definedName>
    <definedName name="urytj_1" hidden="1">{#N/A,#N/A,FALSE,"I&amp;E";#N/A,#N/A,FALSE,"rent roll";#N/A,#N/A,FALSE,"96noleaseup";#N/A,#N/A,FALSE,"96noleaseup matrix";#N/A,#N/A,FALSE,"leaseup 96";#N/A,#N/A,FALSE,"leaseup 96 matrix";#N/A,#N/A,FALSE,"Leaseup and Exp."}</definedName>
    <definedName name="utrmut" hidden="1">{#N/A,#N/A,FALSE,"I&amp;E";#N/A,#N/A,FALSE,"rent roll";#N/A,#N/A,FALSE,"96noleaseup";#N/A,#N/A,FALSE,"96noleaseup matrix";#N/A,#N/A,FALSE,"leaseup 96";#N/A,#N/A,FALSE,"leaseup 96 matrix";#N/A,#N/A,FALSE,"Leaseup and Exp."}</definedName>
    <definedName name="utrmut_1" hidden="1">{#N/A,#N/A,FALSE,"I&amp;E";#N/A,#N/A,FALSE,"rent roll";#N/A,#N/A,FALSE,"96noleaseup";#N/A,#N/A,FALSE,"96noleaseup matrix";#N/A,#N/A,FALSE,"leaseup 96";#N/A,#N/A,FALSE,"leaseup 96 matrix";#N/A,#N/A,FALSE,"Leaseup and Exp."}</definedName>
    <definedName name="utrur" hidden="1">{#N/A,#N/A,FALSE,"I&amp;E";#N/A,#N/A,FALSE,"rent roll";#N/A,#N/A,FALSE,"96noleaseup";#N/A,#N/A,FALSE,"96noleaseup matrix";#N/A,#N/A,FALSE,"leaseup 96";#N/A,#N/A,FALSE,"leaseup 96 matrix";#N/A,#N/A,FALSE,"Leaseup and Exp."}</definedName>
    <definedName name="utrur_1" hidden="1">{#N/A,#N/A,FALSE,"I&amp;E";#N/A,#N/A,FALSE,"rent roll";#N/A,#N/A,FALSE,"96noleaseup";#N/A,#N/A,FALSE,"96noleaseup matrix";#N/A,#N/A,FALSE,"leaseup 96";#N/A,#N/A,FALSE,"leaseup 96 matrix";#N/A,#N/A,FALSE,"Leaseup and Exp."}</definedName>
    <definedName name="uururr" hidden="1">{#N/A,#N/A,TRUE,"Summary";#N/A,#N/A,TRUE,"Large Rev";#N/A,#N/A,TRUE,"Mid Rev";#N/A,#N/A,TRUE,"Small Rev";#N/A,#N/A,TRUE,"Stud Rev";#N/A,#N/A,TRUE,"Salaries";#N/A,#N/A,TRUE,"Adm &amp; Fin"}</definedName>
    <definedName name="uururr_1" hidden="1">{#N/A,#N/A,TRUE,"Summary";#N/A,#N/A,TRUE,"Large Rev";#N/A,#N/A,TRUE,"Mid Rev";#N/A,#N/A,TRUE,"Small Rev";#N/A,#N/A,TRUE,"Stud Rev";#N/A,#N/A,TRUE,"Salaries";#N/A,#N/A,TRUE,"Adm &amp; Fin"}</definedName>
    <definedName name="uwertnw" hidden="1">{#N/A,#N/A,TRUE,"Summary";#N/A,#N/A,TRUE,"Large Rev";#N/A,#N/A,TRUE,"Mid Rev";#N/A,#N/A,TRUE,"Small Rev";#N/A,#N/A,TRUE,"Stud Rev";#N/A,#N/A,TRUE,"Salaries";#N/A,#N/A,TRUE,"Adm &amp; Fin"}</definedName>
    <definedName name="uwertnw_1" hidden="1">{#N/A,#N/A,TRUE,"Summary";#N/A,#N/A,TRUE,"Large Rev";#N/A,#N/A,TRUE,"Mid Rev";#N/A,#N/A,TRUE,"Small Rev";#N/A,#N/A,TRUE,"Stud Rev";#N/A,#N/A,TRUE,"Salaries";#N/A,#N/A,TRUE,"Adm &amp; Fin"}</definedName>
    <definedName name="uyit" hidden="1">{#N/A,#N/A,FALSE,"I&amp;E";#N/A,#N/A,FALSE,"rent roll";#N/A,#N/A,FALSE,"96noleaseup";#N/A,#N/A,FALSE,"96noleaseup matrix";#N/A,#N/A,FALSE,"leaseup 96";#N/A,#N/A,FALSE,"leaseup 96 matrix";#N/A,#N/A,FALSE,"Leaseup and Exp."}</definedName>
    <definedName name="uyit_1" hidden="1">{#N/A,#N/A,FALSE,"I&amp;E";#N/A,#N/A,FALSE,"rent roll";#N/A,#N/A,FALSE,"96noleaseup";#N/A,#N/A,FALSE,"96noleaseup matrix";#N/A,#N/A,FALSE,"leaseup 96";#N/A,#N/A,FALSE,"leaseup 96 matrix";#N/A,#N/A,FALSE,"Leaseup and Exp."}</definedName>
    <definedName name="uyrtyu" hidden="1">{#N/A,#N/A,TRUE,"Summary";#N/A,#N/A,TRUE,"Large Rev";#N/A,#N/A,TRUE,"Mid Rev";#N/A,#N/A,TRUE,"Small Rev";#N/A,#N/A,TRUE,"Stud Rev";#N/A,#N/A,TRUE,"Salaries";#N/A,#N/A,TRUE,"Adm &amp; Fin"}</definedName>
    <definedName name="uyrtyu_1" hidden="1">{#N/A,#N/A,TRUE,"Summary";#N/A,#N/A,TRUE,"Large Rev";#N/A,#N/A,TRUE,"Mid Rev";#N/A,#N/A,TRUE,"Small Rev";#N/A,#N/A,TRUE,"Stud Rev";#N/A,#N/A,TRUE,"Salaries";#N/A,#N/A,TRUE,"Adm &amp; Fin"}</definedName>
    <definedName name="uytuytut" hidden="1">{#N/A,#N/A,FALSE,"I&amp;E";#N/A,#N/A,FALSE,"rent roll";#N/A,#N/A,FALSE,"96noleaseup";#N/A,#N/A,FALSE,"96noleaseup matrix";#N/A,#N/A,FALSE,"leaseup 96";#N/A,#N/A,FALSE,"leaseup 96 matrix";#N/A,#N/A,FALSE,"Leaseup and Exp."}</definedName>
    <definedName name="uytuytut_1" hidden="1">{#N/A,#N/A,FALSE,"I&amp;E";#N/A,#N/A,FALSE,"rent roll";#N/A,#N/A,FALSE,"96noleaseup";#N/A,#N/A,FALSE,"96noleaseup matrix";#N/A,#N/A,FALSE,"leaseup 96";#N/A,#N/A,FALSE,"leaseup 96 matrix";#N/A,#N/A,FALSE,"Leaseup and Exp."}</definedName>
    <definedName name="w56w" hidden="1">{#N/A,#N/A,FALSE,"I&amp;E";#N/A,#N/A,FALSE,"rent roll";#N/A,#N/A,FALSE,"96noleaseup";#N/A,#N/A,FALSE,"96noleaseup matrix";#N/A,#N/A,FALSE,"leaseup 96";#N/A,#N/A,FALSE,"leaseup 96 matrix";#N/A,#N/A,FALSE,"Leaseup and Exp."}</definedName>
    <definedName name="w56w_1" hidden="1">{#N/A,#N/A,FALSE,"I&amp;E";#N/A,#N/A,FALSE,"rent roll";#N/A,#N/A,FALSE,"96noleaseup";#N/A,#N/A,FALSE,"96noleaseup matrix";#N/A,#N/A,FALSE,"leaseup 96";#N/A,#N/A,FALSE,"leaseup 96 matrix";#N/A,#N/A,FALSE,"Leaseup and Exp."}</definedName>
    <definedName name="wertn" hidden="1">{#N/A,#N/A,FALSE,"I&amp;E";#N/A,#N/A,FALSE,"rent roll";#N/A,#N/A,FALSE,"96noleaseup";#N/A,#N/A,FALSE,"96noleaseup matrix";#N/A,#N/A,FALSE,"leaseup 96";#N/A,#N/A,FALSE,"leaseup 96 matrix";#N/A,#N/A,FALSE,"Leaseup and Exp."}</definedName>
    <definedName name="wertn_1" hidden="1">{#N/A,#N/A,FALSE,"I&amp;E";#N/A,#N/A,FALSE,"rent roll";#N/A,#N/A,FALSE,"96noleaseup";#N/A,#N/A,FALSE,"96noleaseup matrix";#N/A,#N/A,FALSE,"leaseup 96";#N/A,#N/A,FALSE,"leaseup 96 matrix";#N/A,#N/A,FALSE,"Leaseup and Exp."}</definedName>
    <definedName name="wertwert" hidden="1">{#N/A,#N/A,FALSE,"I&amp;E";#N/A,#N/A,FALSE,"rent roll";#N/A,#N/A,FALSE,"96noleaseup";#N/A,#N/A,FALSE,"96noleaseup matrix";#N/A,#N/A,FALSE,"leaseup 96";#N/A,#N/A,FALSE,"leaseup 96 matrix";#N/A,#N/A,FALSE,"Leaseup and Exp."}</definedName>
    <definedName name="wertwert_1" hidden="1">{#N/A,#N/A,FALSE,"I&amp;E";#N/A,#N/A,FALSE,"rent roll";#N/A,#N/A,FALSE,"96noleaseup";#N/A,#N/A,FALSE,"96noleaseup matrix";#N/A,#N/A,FALSE,"leaseup 96";#N/A,#N/A,FALSE,"leaseup 96 matrix";#N/A,#N/A,FALSE,"Leaseup and Exp."}</definedName>
    <definedName name="wertwn" hidden="1">{#N/A,#N/A,FALSE,"I&amp;E";#N/A,#N/A,FALSE,"rent roll";#N/A,#N/A,FALSE,"96noleaseup";#N/A,#N/A,FALSE,"96noleaseup matrix";#N/A,#N/A,FALSE,"leaseup 96";#N/A,#N/A,FALSE,"leaseup 96 matrix";#N/A,#N/A,FALSE,"Leaseup and Exp."}</definedName>
    <definedName name="wertwn_1" hidden="1">{#N/A,#N/A,FALSE,"I&amp;E";#N/A,#N/A,FALSE,"rent roll";#N/A,#N/A,FALSE,"96noleaseup";#N/A,#N/A,FALSE,"96noleaseup matrix";#N/A,#N/A,FALSE,"leaseup 96";#N/A,#N/A,FALSE,"leaseup 96 matrix";#N/A,#N/A,FALSE,"Leaseup and Exp."}</definedName>
    <definedName name="wertww" hidden="1">{#N/A,#N/A,FALSE,"I&amp;E";#N/A,#N/A,FALSE,"rent roll";#N/A,#N/A,FALSE,"96noleaseup";#N/A,#N/A,FALSE,"96noleaseup matrix";#N/A,#N/A,FALSE,"leaseup 96";#N/A,#N/A,FALSE,"leaseup 96 matrix";#N/A,#N/A,FALSE,"Leaseup and Exp."}</definedName>
    <definedName name="wertww_1" hidden="1">{#N/A,#N/A,FALSE,"I&amp;E";#N/A,#N/A,FALSE,"rent roll";#N/A,#N/A,FALSE,"96noleaseup";#N/A,#N/A,FALSE,"96noleaseup matrix";#N/A,#N/A,FALSE,"leaseup 96";#N/A,#N/A,FALSE,"leaseup 96 matrix";#N/A,#N/A,FALSE,"Leaseup and Exp."}</definedName>
    <definedName name="werywy" hidden="1">{#N/A,#N/A,TRUE,"Summary";#N/A,#N/A,TRUE,"Large Rev";#N/A,#N/A,TRUE,"Mid Rev";#N/A,#N/A,TRUE,"Small Rev";#N/A,#N/A,TRUE,"Stud Rev";#N/A,#N/A,TRUE,"Salaries";#N/A,#N/A,TRUE,"Adm &amp; Fin"}</definedName>
    <definedName name="werywy_1" hidden="1">{#N/A,#N/A,TRUE,"Summary";#N/A,#N/A,TRUE,"Large Rev";#N/A,#N/A,TRUE,"Mid Rev";#N/A,#N/A,TRUE,"Small Rev";#N/A,#N/A,TRUE,"Stud Rev";#N/A,#N/A,TRUE,"Salaries";#N/A,#N/A,TRUE,"Adm &amp; Fin"}</definedName>
    <definedName name="wetwnt" hidden="1">{#N/A,#N/A,FALSE,"I&amp;E";#N/A,#N/A,FALSE,"rent roll";#N/A,#N/A,FALSE,"96noleaseup";#N/A,#N/A,FALSE,"96noleaseup matrix";#N/A,#N/A,FALSE,"leaseup 96";#N/A,#N/A,FALSE,"leaseup 96 matrix";#N/A,#N/A,FALSE,"Leaseup and Exp."}</definedName>
    <definedName name="wetwnt_1" hidden="1">{#N/A,#N/A,FALSE,"I&amp;E";#N/A,#N/A,FALSE,"rent roll";#N/A,#N/A,FALSE,"96noleaseup";#N/A,#N/A,FALSE,"96noleaseup matrix";#N/A,#N/A,FALSE,"leaseup 96";#N/A,#N/A,FALSE,"leaseup 96 matrix";#N/A,#N/A,FALSE,"Leaseup and Exp."}</definedName>
    <definedName name="wnertw" hidden="1">{#N/A,#N/A,FALSE,"I&amp;E";#N/A,#N/A,FALSE,"rent roll";#N/A,#N/A,FALSE,"96noleaseup";#N/A,#N/A,FALSE,"96noleaseup matrix";#N/A,#N/A,FALSE,"leaseup 96";#N/A,#N/A,FALSE,"leaseup 96 matrix";#N/A,#N/A,FALSE,"Leaseup and Exp."}</definedName>
    <definedName name="wnertw_1" hidden="1">{#N/A,#N/A,FALSE,"I&amp;E";#N/A,#N/A,FALSE,"rent roll";#N/A,#N/A,FALSE,"96noleaseup";#N/A,#N/A,FALSE,"96noleaseup matrix";#N/A,#N/A,FALSE,"leaseup 96";#N/A,#N/A,FALSE,"leaseup 96 matrix";#N/A,#N/A,FALSE,"Leaseup and Exp."}</definedName>
    <definedName name="wnetnrt" hidden="1">{#N/A,#N/A,FALSE,"I&amp;E";#N/A,#N/A,FALSE,"rent roll";#N/A,#N/A,FALSE,"96noleaseup";#N/A,#N/A,FALSE,"96noleaseup matrix";#N/A,#N/A,FALSE,"leaseup 96";#N/A,#N/A,FALSE,"leaseup 96 matrix";#N/A,#N/A,FALSE,"Leaseup and Exp."}</definedName>
    <definedName name="wnetnrt_1" hidden="1">{#N/A,#N/A,FALSE,"I&amp;E";#N/A,#N/A,FALSE,"rent roll";#N/A,#N/A,FALSE,"96noleaseup";#N/A,#N/A,FALSE,"96noleaseup matrix";#N/A,#N/A,FALSE,"leaseup 96";#N/A,#N/A,FALSE,"leaseup 96 matrix";#N/A,#N/A,FALSE,"Leaseup and Exp."}</definedName>
    <definedName name="wntew" hidden="1">{#N/A,#N/A,FALSE,"I&amp;E";#N/A,#N/A,FALSE,"rent roll";#N/A,#N/A,FALSE,"96noleaseup";#N/A,#N/A,FALSE,"96noleaseup matrix";#N/A,#N/A,FALSE,"leaseup 96";#N/A,#N/A,FALSE,"leaseup 96 matrix";#N/A,#N/A,FALSE,"Leaseup and Exp."}</definedName>
    <definedName name="wntew_1" hidden="1">{#N/A,#N/A,FALSE,"I&amp;E";#N/A,#N/A,FALSE,"rent roll";#N/A,#N/A,FALSE,"96noleaseup";#N/A,#N/A,FALSE,"96noleaseup matrix";#N/A,#N/A,FALSE,"leaseup 96";#N/A,#N/A,FALSE,"leaseup 96 matrix";#N/A,#N/A,FALSE,"Leaseup and Exp."}</definedName>
    <definedName name="wretwe" hidden="1">{#N/A,#N/A,FALSE,"I&amp;E";#N/A,#N/A,FALSE,"rent roll";#N/A,#N/A,FALSE,"96noleaseup";#N/A,#N/A,FALSE,"96noleaseup matrix";#N/A,#N/A,FALSE,"leaseup 96";#N/A,#N/A,FALSE,"leaseup 96 matrix";#N/A,#N/A,FALSE,"Leaseup and Exp."}</definedName>
    <definedName name="wretwe_1" hidden="1">{#N/A,#N/A,FALSE,"I&amp;E";#N/A,#N/A,FALSE,"rent roll";#N/A,#N/A,FALSE,"96noleaseup";#N/A,#N/A,FALSE,"96noleaseup matrix";#N/A,#N/A,FALSE,"leaseup 96";#N/A,#N/A,FALSE,"leaseup 96 matrix";#N/A,#N/A,FALSE,"Leaseup and Exp."}</definedName>
    <definedName name="wreuwrthjwreht" hidden="1">{#N/A,#N/A,FALSE,"I&amp;E";#N/A,#N/A,FALSE,"rent roll";#N/A,#N/A,FALSE,"96noleaseup";#N/A,#N/A,FALSE,"96noleaseup matrix";#N/A,#N/A,FALSE,"leaseup 96";#N/A,#N/A,FALSE,"leaseup 96 matrix";#N/A,#N/A,FALSE,"Leaseup and Exp."}</definedName>
    <definedName name="wreuwrthjwreht_1" hidden="1">{#N/A,#N/A,FALSE,"I&amp;E";#N/A,#N/A,FALSE,"rent roll";#N/A,#N/A,FALSE,"96noleaseup";#N/A,#N/A,FALSE,"96noleaseup matrix";#N/A,#N/A,FALSE,"leaseup 96";#N/A,#N/A,FALSE,"leaseup 96 matrix";#N/A,#N/A,FALSE,"Leaseup and Exp."}</definedName>
    <definedName name="wrn.3._.Year._.Model._.Investor." hidden="1">{#N/A,#N/A,FALSE,"Assumptions";"Investor Year 1",#N/A,FALSE,"Investor";"Investor Year 2",#N/A,FALSE,"Investor";"Investor Year 3",#N/A,FALSE,"Investor";"Investor 3 Year Total",#N/A,FALSE,"Investor"}</definedName>
    <definedName name="wrn.3._.Year._.Model._.Summary." hidden="1">{#N/A,#N/A,TRUE,"Assumptions";"Summary Year 1",#N/A,TRUE,"Summary";"Summary Year 2",#N/A,TRUE,"Summary";"Summary Year 3",#N/A,TRUE,"Summary";"Summary 3 Year Total",#N/A,TRUE,"Summary"}</definedName>
    <definedName name="wrn.4._.Year._.Model._.Investor." hidden="1">{#N/A,#N/A,FALSE,"Assumptions";"Investor Year 1",#N/A,FALSE,"Investor";"Investor Year 2",#N/A,FALSE,"Investor";"Investor Year 3",#N/A,FALSE,"Investor";"Investor Year 4",#N/A,FALSE,"Investor";"Investor 4 Year Total",#N/A,FALSE,"Investor"}</definedName>
    <definedName name="wrn.4._.Year._.Model._.Summary." hidden="1">{#N/A,#N/A,TRUE,"Assumptions";"Summary Year 1",#N/A,TRUE,"Summary";"Summary Year 2",#N/A,TRUE,"Summary";"Summary Year 3",#N/A,TRUE,"Summary";"Summary Year 4",#N/A,TRUE,"Summary";"Summary 4 Year Total",#N/A,TRUE,"Summary"}</definedName>
    <definedName name="wrn.5._.Year._.Model._.Investor." hidden="1">{#N/A,#N/A,FALSE,"Assumptions";"Investor Year 1",#N/A,FALSE,"Investor";"Investor Year 2",#N/A,FALSE,"Investor";"Investor Year 3",#N/A,FALSE,"Investor";"Investor Year 4",#N/A,FALSE,"Investor";"Investor Year 5",#N/A,FALSE,"Investor";"Investor 5 Year Total",#N/A,FALSE,"Investor"}</definedName>
    <definedName name="wrn.5._.Year._.Model._.Summary." hidden="1">{#N/A,#N/A,TRUE,"Assumptions";"Summary Year 1",#N/A,TRUE,"Summary";"Summary Year 2",#N/A,TRUE,"Summary";"Summary Year 3",#N/A,TRUE,"Summary";"Summary Year 4",#N/A,TRUE,"Summary";"Summary Year 5",#N/A,TRUE,"Summary";"Summary 5 Year Total",#N/A,TRUE,"Summary"}</definedName>
    <definedName name="wrn.AllProperties." hidden="1">{#N/A,#N/A,FALSE,"0Consolidated";#N/A,#N/A,FALSE,"1Airport A and B ";#N/A,#N/A,FALSE,"2CityWest ";#N/A,#N/A,FALSE,"3Normandale Tech A and B";#N/A,#N/A,FALSE,"4Plymouth Corporate";#N/A,#N/A,FALSE,"5Freeway1";#N/A,#N/A,FALSE,"6Freeway2";#N/A,#N/A,FALSE,"7Freeway3";#N/A,#N/A,FALSE,"8Freeway4";#N/A,#N/A,FALSE,"9Parking Lots"}</definedName>
    <definedName name="wrn.Assum.._.and._.Totals._.Inv.." hidden="1">{#N/A,#N/A,FALSE,"Assumptions";"Investor 5 Year Total",#N/A,FALSE,"Investor"}</definedName>
    <definedName name="wrn.Assum.._.and._.Totals._.Sum.." hidden="1">{#N/A,#N/A,TRUE,"Assumptions";"Summary 5 Year Total",#N/A,TRUE,"Summary"}</definedName>
    <definedName name="wrn.BASIC." hidden="1">{#N/A,#N/A,FALSE,"9Pricing Matrix";#N/A,#N/A,FALSE,"3Cash Flow";#N/A,#N/A,FALSE,"2Assumptions";#N/A,#N/A,FALSE,"5Residual"}</definedName>
    <definedName name="wrn.Development._.Cost." hidden="1">{#N/A,#N/A,FALSE,"Development Cost"}</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hidden="1">{#N/A,#N/A,FALSE,"1Summary";#N/A,#N/A,FALSE,"9Pricing Matrix";#N/A,#N/A,FALSE,"Assumptions";#N/A,#N/A,FALSE,"3Cash Flow";#N/A,#N/A,FALSE,"5Residual";#N/A,#N/A,FALSE,"8Residual Sensitivity";#N/A,#N/A,FALSE,"10Vacancy Matrix";#N/A,#N/A,FALSE,"11Expiration Schedule";#N/A,#N/A,FALSE,"12Lease-up Schedule"}</definedName>
    <definedName name="wrn.Full._.Report." hidden="1">{#N/A,#N/A,TRUE,"Title Page";#N/A,#N/A,TRUE,"Executive Summary";#N/A,#N/A,TRUE,"Tenant Summary";#N/A,#N/A,TRUE,"Assumptions";#N/A,#N/A,TRUE,"Capitalization Value ";#N/A,#N/A,TRUE,"Value Matrix ";#N/A,#N/A,TRUE,"Leasing Cost";#N/A,#N/A,TRUE,"Expiration Schedule";#N/A,#N/A,TRUE,"Market Rent Adjustment";#N/A,#N/A,TRUE,"Lease Value"}</definedName>
    <definedName name="wrn.Full._.Template."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Hold._.Sell." hidden="1">{#N/A,#N/A,FALSE,"13Residual 2007";#N/A,#N/A,FALSE,"14Residual 2008";#N/A,#N/A,FALSE,"15Residual 2009";#N/A,#N/A,FALSE,"16Residual 2010";#N/A,#N/A,FALSE,"17Residual 2011";#N/A,#N/A,FALSE,"18Hold Disposition Matrix";#N/A,#N/A,FALSE,"19Other Disposition Matrix"}</definedName>
    <definedName name="wrn.JEG." hidden="1">{#N/A,#N/A,FALSE,"1Summary";#N/A,#N/A,FALSE,"2Assumptions";#N/A,#N/A,FALSE,"I&amp;E";#N/A,#N/A,FALSE,"Tax Analysis";#N/A,#N/A,FALSE,"3Cash Flow";#N/A,#N/A,FALSE,"5Residual";#N/A,#N/A,FALSE,"8Residual Sensitivity";#N/A,#N/A,FALSE,"9Pricing Matrix";#N/A,#N/A,FALSE,"10Vacancy Matrix";#N/A,#N/A,FALSE,"11Expiration Schedule";#N/A,#N/A,FALSE,"12Lease-up Schedule"}</definedName>
    <definedName name="wrn.Marketing." hidden="1">{#N/A,#N/A,FALSE,"2Assumptions";#N/A,#N/A,FALSE,"3Cash Flow";#N/A,#N/A,FALSE,"I&amp;E";#N/A,#N/A,FALSE,"I&amp;E (2)";#N/A,#N/A,FALSE,"10Vacancy Matrix";#N/A,#N/A,FALSE,"11Expiration Schedule"}</definedName>
    <definedName name="wrn.Miami._.Proforma._.Rev._.2." hidden="1">{"Summary",#N/A,TRUE,"Fin. Summary";"Payroll",#N/A,TRUE,"Staffing";"Personnel Phasing",#N/A,TRUE,"Staffing"}</definedName>
    <definedName name="wrn.Miami._.Proforma._.Rev._.2._1" hidden="1">{"Summary",#N/A,TRUE,"Fin. Summary";"Payroll",#N/A,TRUE,"Staffing";"Personnel Phasing",#N/A,TRUE,"Staffing"}</definedName>
    <definedName name="wrn.Package."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rtial."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ricing._.Strategy."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nt._.All." hidden="1">{#N/A,#N/A,FALSE,"I&amp;E";#N/A,#N/A,FALSE,"rent roll";#N/A,#N/A,FALSE,"96noleaseup";#N/A,#N/A,FALSE,"96noleaseup matrix";#N/A,#N/A,FALSE,"leaseup 96";#N/A,#N/A,FALSE,"leaseup 96 matrix";#N/A,#N/A,FALSE,"Leaseup and Exp."}</definedName>
    <definedName name="wrn.Print._.All._1" hidden="1">{#N/A,#N/A,FALSE,"I&amp;E";#N/A,#N/A,FALSE,"rent roll";#N/A,#N/A,FALSE,"96noleaseup";#N/A,#N/A,FALSE,"96noleaseup matrix";#N/A,#N/A,FALSE,"leaseup 96";#N/A,#N/A,FALSE,"leaseup 96 matrix";#N/A,#N/A,FALSE,"Leaseup and Exp."}</definedName>
    <definedName name="wrn.Print._All." hidden="1">{#N/A,#N/A,FALSE,"I&amp;E";#N/A,#N/A,FALSE,"rent roll";#N/A,#N/A,FALSE,"96noleaseup";#N/A,#N/A,FALSE,"96noleaseup matrix";#N/A,#N/A,FALSE,"leaseup 96";#N/A,#N/A,FALSE,"leaseup 96 matrix";#N/A,#N/A,FALSE,"Leaseup and Exp."}</definedName>
    <definedName name="wrn.Print._All._1" hidden="1">{#N/A,#N/A,FALSE,"I&amp;E";#N/A,#N/A,FALSE,"rent roll";#N/A,#N/A,FALSE,"96noleaseup";#N/A,#N/A,FALSE,"96noleaseup matrix";#N/A,#N/A,FALSE,"leaseup 96";#N/A,#N/A,FALSE,"leaseup 96 matrix";#N/A,#N/A,FALSE,"Leaseup and Exp."}</definedName>
    <definedName name="wrn.Print_All.2" hidden="1">{#N/A,#N/A,FALSE,"I&amp;E";#N/A,#N/A,FALSE,"rent roll";#N/A,#N/A,FALSE,"96noleaseup";#N/A,#N/A,FALSE,"96noleaseup matrix";#N/A,#N/A,FALSE,"leaseup 96";#N/A,#N/A,FALSE,"leaseup 96 matrix";#N/A,#N/A,FALSE,"Leaseup and Exp."}</definedName>
    <definedName name="wrn.Print_All.2_1" hidden="1">{#N/A,#N/A,FALSE,"I&amp;E";#N/A,#N/A,FALSE,"rent roll";#N/A,#N/A,FALSE,"96noleaseup";#N/A,#N/A,FALSE,"96noleaseup matrix";#N/A,#N/A,FALSE,"leaseup 96";#N/A,#N/A,FALSE,"leaseup 96 matrix";#N/A,#N/A,FALSE,"Leaseup and Exp."}</definedName>
    <definedName name="wrn.Print_all.3" hidden="1">{#N/A,#N/A,FALSE,"I&amp;E";#N/A,#N/A,FALSE,"rent roll";#N/A,#N/A,FALSE,"96noleaseup";#N/A,#N/A,FALSE,"96noleaseup matrix";#N/A,#N/A,FALSE,"leaseup 96";#N/A,#N/A,FALSE,"leaseup 96 matrix";#N/A,#N/A,FALSE,"Leaseup and Exp."}</definedName>
    <definedName name="wrn.Print_all.3_1" hidden="1">{#N/A,#N/A,FALSE,"I&amp;E";#N/A,#N/A,FALSE,"rent roll";#N/A,#N/A,FALSE,"96noleaseup";#N/A,#N/A,FALSE,"96noleaseup matrix";#N/A,#N/A,FALSE,"leaseup 96";#N/A,#N/A,FALSE,"leaseup 96 matrix";#N/A,#N/A,FALSE,"Leaseup and Exp."}</definedName>
    <definedName name="wrn.Pro._.Forma." hidden="1">{#N/A,#N/A,FALSE,"Assumptions";#N/A,#N/A,FALSE,"Proforma";#N/A,#N/A,FALSE,"Value Matrices";#N/A,#N/A,FALSE,"Graph &amp; Rent Roll"}</definedName>
    <definedName name="wrn.RentRoll." hidden="1">{"CurrentRentRoll",#N/A,FALSE,"Graph &amp; Rent Roll"}</definedName>
    <definedName name="wrn.Residuals." hidden="1">{#N/A,#N/A,FALSE,"5Residual 2007";#N/A,#N/A,FALSE,"5Residual 2008";#N/A,#N/A,FALSE,"5Residual 2009";#N/A,#N/A,FALSE,"5Residual 2010";#N/A,#N/A,FALSE,"5Residual 2011"}</definedName>
    <definedName name="wrn.Sacramento._.Operating._.Projections." hidden="1">{#N/A,#N/A,TRUE,"Summary";#N/A,#N/A,TRUE,"Large Rev";#N/A,#N/A,TRUE,"Mid Rev";#N/A,#N/A,TRUE,"Small Rev";#N/A,#N/A,TRUE,"Stud Rev";#N/A,#N/A,TRUE,"Salaries";#N/A,#N/A,TRUE,"Adm &amp; Fin"}</definedName>
    <definedName name="wrn.Sacramento._.Operating._.Projections._1" hidden="1">{#N/A,#N/A,TRUE,"Summary";#N/A,#N/A,TRUE,"Large Rev";#N/A,#N/A,TRUE,"Mid Rev";#N/A,#N/A,TRUE,"Small Rev";#N/A,#N/A,TRUE,"Stud Rev";#N/A,#N/A,TRUE,"Salaries";#N/A,#N/A,TRUE,"Adm &amp; Fin"}</definedName>
    <definedName name="wrn.Top._.REITS." hidden="1">{#N/A,#N/A,FALSE,"REIT ";#N/A,#N/A,FALSE,"Equity Office";#N/A,#N/A,FALSE,"Boston Properties";#N/A,#N/A,FALSE,"Crescent RE";#N/A,#N/A,FALSE,"HRPT";#N/A,#N/A,FALSE,"Vornado";#N/A,#N/A,FALSE,"Cornerstone"}</definedName>
    <definedName name="wrn.USSC_Reports."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WCC." hidden="1">{#N/A,#N/A,FALSE,"9Pricing Matrix";#N/A,#N/A,FALSE,"3Cash Flow";#N/A,#N/A,FALSE,"5Residual";#N/A,#N/A,FALSE,"8Residual Sensitivity";#N/A,#N/A,FALSE,"10Vacancy Matrix";#N/A,#N/A,FALSE,"11Expiration Schedule";#N/A,#N/A,FALSE,"12Lease-up Schedule";#N/A,#N/A,FALSE,"I&amp;E";#N/A,#N/A,FALSE,"Tax_Analysis"}</definedName>
    <definedName name="wrtenrtw" hidden="1">{#N/A,#N/A,FALSE,"I&amp;E";#N/A,#N/A,FALSE,"rent roll";#N/A,#N/A,FALSE,"96noleaseup";#N/A,#N/A,FALSE,"96noleaseup matrix";#N/A,#N/A,FALSE,"leaseup 96";#N/A,#N/A,FALSE,"leaseup 96 matrix";#N/A,#N/A,FALSE,"Leaseup and Exp."}</definedName>
    <definedName name="wrtenrtw_1" hidden="1">{#N/A,#N/A,FALSE,"I&amp;E";#N/A,#N/A,FALSE,"rent roll";#N/A,#N/A,FALSE,"96noleaseup";#N/A,#N/A,FALSE,"96noleaseup matrix";#N/A,#N/A,FALSE,"leaseup 96";#N/A,#N/A,FALSE,"leaseup 96 matrix";#N/A,#N/A,FALSE,"Leaseup and Exp."}</definedName>
    <definedName name="wtretw" hidden="1">{#N/A,#N/A,FALSE,"I&amp;E";#N/A,#N/A,FALSE,"rent roll";#N/A,#N/A,FALSE,"96noleaseup";#N/A,#N/A,FALSE,"96noleaseup matrix";#N/A,#N/A,FALSE,"leaseup 96";#N/A,#N/A,FALSE,"leaseup 96 matrix";#N/A,#N/A,FALSE,"Leaseup and Exp."}</definedName>
    <definedName name="wtretw_1" hidden="1">{#N/A,#N/A,FALSE,"I&amp;E";#N/A,#N/A,FALSE,"rent roll";#N/A,#N/A,FALSE,"96noleaseup";#N/A,#N/A,FALSE,"96noleaseup matrix";#N/A,#N/A,FALSE,"leaseup 96";#N/A,#N/A,FALSE,"leaseup 96 matrix";#N/A,#N/A,FALSE,"Leaseup and Exp."}</definedName>
    <definedName name="x" hidden="1">{#N/A,#N/A,FALSE,"I&amp;E";#N/A,#N/A,FALSE,"rent roll";#N/A,#N/A,FALSE,"96noleaseup";#N/A,#N/A,FALSE,"96noleaseup matrix";#N/A,#N/A,FALSE,"leaseup 96";#N/A,#N/A,FALSE,"leaseup 96 matrix";#N/A,#N/A,FALSE,"Leaseup and Exp."}</definedName>
    <definedName name="x_1" hidden="1">{#N/A,#N/A,FALSE,"I&amp;E";#N/A,#N/A,FALSE,"rent roll";#N/A,#N/A,FALSE,"96noleaseup";#N/A,#N/A,FALSE,"96noleaseup matrix";#N/A,#N/A,FALSE,"leaseup 96";#N/A,#N/A,FALSE,"leaseup 96 matrix";#N/A,#N/A,FALSE,"Leaseup and Exp."}</definedName>
    <definedName name="xoxoxx" hidden="1">{#N/A,#N/A,FALSE,"I&amp;E";#N/A,#N/A,FALSE,"rent roll";#N/A,#N/A,FALSE,"96noleaseup";#N/A,#N/A,FALSE,"96noleaseup matrix";#N/A,#N/A,FALSE,"leaseup 96";#N/A,#N/A,FALSE,"leaseup 96 matrix";#N/A,#N/A,FALSE,"Leaseup and Exp."}</definedName>
    <definedName name="xoxoxx_1" hidden="1">{#N/A,#N/A,FALSE,"I&amp;E";#N/A,#N/A,FALSE,"rent roll";#N/A,#N/A,FALSE,"96noleaseup";#N/A,#N/A,FALSE,"96noleaseup matrix";#N/A,#N/A,FALSE,"leaseup 96";#N/A,#N/A,FALSE,"leaseup 96 matrix";#N/A,#N/A,FALSE,"Leaseup and Exp."}</definedName>
    <definedName name="xx" hidden="1">#REF!</definedName>
    <definedName name="XXX" hidden="1">#REF!</definedName>
    <definedName name="y4eyeuyt" hidden="1">{#N/A,#N/A,FALSE,"I&amp;E";#N/A,#N/A,FALSE,"rent roll";#N/A,#N/A,FALSE,"96noleaseup";#N/A,#N/A,FALSE,"96noleaseup matrix";#N/A,#N/A,FALSE,"leaseup 96";#N/A,#N/A,FALSE,"leaseup 96 matrix";#N/A,#N/A,FALSE,"Leaseup and Exp."}</definedName>
    <definedName name="y4eyeuyt_1" hidden="1">{#N/A,#N/A,FALSE,"I&amp;E";#N/A,#N/A,FALSE,"rent roll";#N/A,#N/A,FALSE,"96noleaseup";#N/A,#N/A,FALSE,"96noleaseup matrix";#N/A,#N/A,FALSE,"leaseup 96";#N/A,#N/A,FALSE,"leaseup 96 matrix";#N/A,#N/A,FALSE,"Leaseup and Exp."}</definedName>
    <definedName name="yfjy" hidden="1">{#N/A,#N/A,FALSE,"I&amp;E";#N/A,#N/A,FALSE,"rent roll";#N/A,#N/A,FALSE,"96noleaseup";#N/A,#N/A,FALSE,"96noleaseup matrix";#N/A,#N/A,FALSE,"leaseup 96";#N/A,#N/A,FALSE,"leaseup 96 matrix";#N/A,#N/A,FALSE,"Leaseup and Exp."}</definedName>
    <definedName name="yfjy_1" hidden="1">{#N/A,#N/A,FALSE,"I&amp;E";#N/A,#N/A,FALSE,"rent roll";#N/A,#N/A,FALSE,"96noleaseup";#N/A,#N/A,FALSE,"96noleaseup matrix";#N/A,#N/A,FALSE,"leaseup 96";#N/A,#N/A,FALSE,"leaseup 96 matrix";#N/A,#N/A,FALSE,"Leaseup and Exp."}</definedName>
    <definedName name="yfjyfj" hidden="1">{#N/A,#N/A,FALSE,"I&amp;E";#N/A,#N/A,FALSE,"rent roll";#N/A,#N/A,FALSE,"96noleaseup";#N/A,#N/A,FALSE,"96noleaseup matrix";#N/A,#N/A,FALSE,"leaseup 96";#N/A,#N/A,FALSE,"leaseup 96 matrix";#N/A,#N/A,FALSE,"Leaseup and Exp."}</definedName>
    <definedName name="yfjyfj_1" hidden="1">{#N/A,#N/A,FALSE,"I&amp;E";#N/A,#N/A,FALSE,"rent roll";#N/A,#N/A,FALSE,"96noleaseup";#N/A,#N/A,FALSE,"96noleaseup matrix";#N/A,#N/A,FALSE,"leaseup 96";#N/A,#N/A,FALSE,"leaseup 96 matrix";#N/A,#N/A,FALSE,"Leaseup and Exp."}</definedName>
    <definedName name="yftyjf" hidden="1">{#N/A,#N/A,FALSE,"I&amp;E";#N/A,#N/A,FALSE,"rent roll";#N/A,#N/A,FALSE,"96noleaseup";#N/A,#N/A,FALSE,"96noleaseup matrix";#N/A,#N/A,FALSE,"leaseup 96";#N/A,#N/A,FALSE,"leaseup 96 matrix";#N/A,#N/A,FALSE,"Leaseup and Exp."}</definedName>
    <definedName name="yftyjf_1" hidden="1">{#N/A,#N/A,FALSE,"I&amp;E";#N/A,#N/A,FALSE,"rent roll";#N/A,#N/A,FALSE,"96noleaseup";#N/A,#N/A,FALSE,"96noleaseup matrix";#N/A,#N/A,FALSE,"leaseup 96";#N/A,#N/A,FALSE,"leaseup 96 matrix";#N/A,#N/A,FALSE,"Leaseup and Exp."}</definedName>
    <definedName name="yjtjtysjj" hidden="1">{#N/A,#N/A,FALSE,"I&amp;E";#N/A,#N/A,FALSE,"rent roll";#N/A,#N/A,FALSE,"96noleaseup";#N/A,#N/A,FALSE,"96noleaseup matrix";#N/A,#N/A,FALSE,"leaseup 96";#N/A,#N/A,FALSE,"leaseup 96 matrix";#N/A,#N/A,FALSE,"Leaseup and Exp."}</definedName>
    <definedName name="yjtjtysjj_1" hidden="1">{#N/A,#N/A,FALSE,"I&amp;E";#N/A,#N/A,FALSE,"rent roll";#N/A,#N/A,FALSE,"96noleaseup";#N/A,#N/A,FALSE,"96noleaseup matrix";#N/A,#N/A,FALSE,"leaseup 96";#N/A,#N/A,FALSE,"leaseup 96 matrix";#N/A,#N/A,FALSE,"Leaseup and Exp."}</definedName>
    <definedName name="ymery" hidden="1">{#N/A,#N/A,TRUE,"Summary";#N/A,#N/A,TRUE,"Large Rev";#N/A,#N/A,TRUE,"Mid Rev";#N/A,#N/A,TRUE,"Small Rev";#N/A,#N/A,TRUE,"Stud Rev";#N/A,#N/A,TRUE,"Salaries";#N/A,#N/A,TRUE,"Adm &amp; Fin"}</definedName>
    <definedName name="ymery_1" hidden="1">{#N/A,#N/A,TRUE,"Summary";#N/A,#N/A,TRUE,"Large Rev";#N/A,#N/A,TRUE,"Mid Rev";#N/A,#N/A,TRUE,"Small Rev";#N/A,#N/A,TRUE,"Stud Rev";#N/A,#N/A,TRUE,"Salaries";#N/A,#N/A,TRUE,"Adm &amp; Fin"}</definedName>
    <definedName name="ymrety" hidden="1">{#N/A,#N/A,FALSE,"I&amp;E";#N/A,#N/A,FALSE,"rent roll";#N/A,#N/A,FALSE,"96noleaseup";#N/A,#N/A,FALSE,"96noleaseup matrix";#N/A,#N/A,FALSE,"leaseup 96";#N/A,#N/A,FALSE,"leaseup 96 matrix";#N/A,#N/A,FALSE,"Leaseup and Exp."}</definedName>
    <definedName name="ymrety_1" hidden="1">{#N/A,#N/A,FALSE,"I&amp;E";#N/A,#N/A,FALSE,"rent roll";#N/A,#N/A,FALSE,"96noleaseup";#N/A,#N/A,FALSE,"96noleaseup matrix";#N/A,#N/A,FALSE,"leaseup 96";#N/A,#N/A,FALSE,"leaseup 96 matrix";#N/A,#N/A,FALSE,"Leaseup and Exp."}</definedName>
    <definedName name="ymrey" hidden="1">{#N/A,#N/A,FALSE,"I&amp;E";#N/A,#N/A,FALSE,"rent roll";#N/A,#N/A,FALSE,"96noleaseup";#N/A,#N/A,FALSE,"96noleaseup matrix";#N/A,#N/A,FALSE,"leaseup 96";#N/A,#N/A,FALSE,"leaseup 96 matrix";#N/A,#N/A,FALSE,"Leaseup and Exp."}</definedName>
    <definedName name="ymrey_1" hidden="1">{#N/A,#N/A,FALSE,"I&amp;E";#N/A,#N/A,FALSE,"rent roll";#N/A,#N/A,FALSE,"96noleaseup";#N/A,#N/A,FALSE,"96noleaseup matrix";#N/A,#N/A,FALSE,"leaseup 96";#N/A,#N/A,FALSE,"leaseup 96 matrix";#N/A,#N/A,FALSE,"Leaseup and Exp."}</definedName>
    <definedName name="ymryee" hidden="1">{"Summary",#N/A,TRUE,"Fin. Summary";"Payroll",#N/A,TRUE,"Staffing";"Personnel Phasing",#N/A,TRUE,"Staffing"}</definedName>
    <definedName name="ymryee_1" hidden="1">{"Summary",#N/A,TRUE,"Fin. Summary";"Payroll",#N/A,TRUE,"Staffing";"Personnel Phasing",#N/A,TRUE,"Staffing"}</definedName>
    <definedName name="yrtyur" hidden="1">{#N/A,#N/A,FALSE,"I&amp;E";#N/A,#N/A,FALSE,"rent roll";#N/A,#N/A,FALSE,"96noleaseup";#N/A,#N/A,FALSE,"96noleaseup matrix";#N/A,#N/A,FALSE,"leaseup 96";#N/A,#N/A,FALSE,"leaseup 96 matrix";#N/A,#N/A,FALSE,"Leaseup and Exp."}</definedName>
    <definedName name="yrtyur_1" hidden="1">{#N/A,#N/A,FALSE,"I&amp;E";#N/A,#N/A,FALSE,"rent roll";#N/A,#N/A,FALSE,"96noleaseup";#N/A,#N/A,FALSE,"96noleaseup matrix";#N/A,#N/A,FALSE,"leaseup 96";#N/A,#N/A,FALSE,"leaseup 96 matrix";#N/A,#N/A,FALSE,"Leaseup and Exp."}</definedName>
    <definedName name="yrysey" hidden="1">{#N/A,#N/A,FALSE,"I&amp;E";#N/A,#N/A,FALSE,"rent roll";#N/A,#N/A,FALSE,"96noleaseup";#N/A,#N/A,FALSE,"96noleaseup matrix";#N/A,#N/A,FALSE,"leaseup 96";#N/A,#N/A,FALSE,"leaseup 96 matrix";#N/A,#N/A,FALSE,"Leaseup and Exp."}</definedName>
    <definedName name="yrysey_1" hidden="1">{#N/A,#N/A,FALSE,"I&amp;E";#N/A,#N/A,FALSE,"rent roll";#N/A,#N/A,FALSE,"96noleaseup";#N/A,#N/A,FALSE,"96noleaseup matrix";#N/A,#N/A,FALSE,"leaseup 96";#N/A,#N/A,FALSE,"leaseup 96 matrix";#N/A,#N/A,FALSE,"Leaseup and Exp."}</definedName>
    <definedName name="ytdjy" hidden="1">{#N/A,#N/A,TRUE,"Summary";#N/A,#N/A,TRUE,"Large Rev";#N/A,#N/A,TRUE,"Mid Rev";#N/A,#N/A,TRUE,"Small Rev";#N/A,#N/A,TRUE,"Stud Rev";#N/A,#N/A,TRUE,"Salaries";#N/A,#N/A,TRUE,"Adm &amp; Fin"}</definedName>
    <definedName name="ytdjy_1" hidden="1">{#N/A,#N/A,TRUE,"Summary";#N/A,#N/A,TRUE,"Large Rev";#N/A,#N/A,TRUE,"Mid Rev";#N/A,#N/A,TRUE,"Small Rev";#N/A,#N/A,TRUE,"Stud Rev";#N/A,#N/A,TRUE,"Salaries";#N/A,#N/A,TRUE,"Adm &amp; Fin"}</definedName>
    <definedName name="ytfkytf" hidden="1">{#N/A,#N/A,TRUE,"Summary";#N/A,#N/A,TRUE,"Large Rev";#N/A,#N/A,TRUE,"Mid Rev";#N/A,#N/A,TRUE,"Small Rev";#N/A,#N/A,TRUE,"Stud Rev";#N/A,#N/A,TRUE,"Salaries";#N/A,#N/A,TRUE,"Adm &amp; Fin"}</definedName>
    <definedName name="ytfkytf_1" hidden="1">{#N/A,#N/A,TRUE,"Summary";#N/A,#N/A,TRUE,"Large Rev";#N/A,#N/A,TRUE,"Mid Rev";#N/A,#N/A,TRUE,"Small Rev";#N/A,#N/A,TRUE,"Stud Rev";#N/A,#N/A,TRUE,"Salaries";#N/A,#N/A,TRUE,"Adm &amp; Fin"}</definedName>
    <definedName name="ytfytjf" hidden="1">{#N/A,#N/A,FALSE,"I&amp;E";#N/A,#N/A,FALSE,"rent roll";#N/A,#N/A,FALSE,"96noleaseup";#N/A,#N/A,FALSE,"96noleaseup matrix";#N/A,#N/A,FALSE,"leaseup 96";#N/A,#N/A,FALSE,"leaseup 96 matrix";#N/A,#N/A,FALSE,"Leaseup and Exp."}</definedName>
    <definedName name="ytfytjf_1" hidden="1">{#N/A,#N/A,FALSE,"I&amp;E";#N/A,#N/A,FALSE,"rent roll";#N/A,#N/A,FALSE,"96noleaseup";#N/A,#N/A,FALSE,"96noleaseup matrix";#N/A,#N/A,FALSE,"leaseup 96";#N/A,#N/A,FALSE,"leaseup 96 matrix";#N/A,#N/A,FALSE,"Leaseup and Exp."}</definedName>
    <definedName name="ytjr" hidden="1">{"Summary",#N/A,TRUE,"Fin. Summary";"Payroll",#N/A,TRUE,"Staffing";"Personnel Phasing",#N/A,TRUE,"Staffing"}</definedName>
    <definedName name="ytjr_1" hidden="1">{"Summary",#N/A,TRUE,"Fin. Summary";"Payroll",#N/A,TRUE,"Staffing";"Personnel Phasing",#N/A,TRUE,"Staffing"}</definedName>
    <definedName name="ytkrky" hidden="1">{#N/A,#N/A,TRUE,"Summary";#N/A,#N/A,TRUE,"Large Rev";#N/A,#N/A,TRUE,"Mid Rev";#N/A,#N/A,TRUE,"Small Rev";#N/A,#N/A,TRUE,"Stud Rev";#N/A,#N/A,TRUE,"Salaries";#N/A,#N/A,TRUE,"Adm &amp; Fin"}</definedName>
    <definedName name="ytkrky_1" hidden="1">{#N/A,#N/A,TRUE,"Summary";#N/A,#N/A,TRUE,"Large Rev";#N/A,#N/A,TRUE,"Mid Rev";#N/A,#N/A,TRUE,"Small Rev";#N/A,#N/A,TRUE,"Stud Rev";#N/A,#N/A,TRUE,"Salaries";#N/A,#N/A,TRUE,"Adm &amp; Fin"}</definedName>
    <definedName name="ytre" hidden="1">{#N/A,#N/A,FALSE,"I&amp;E";#N/A,#N/A,FALSE,"rent roll";#N/A,#N/A,FALSE,"96noleaseup";#N/A,#N/A,FALSE,"96noleaseup matrix";#N/A,#N/A,FALSE,"leaseup 96";#N/A,#N/A,FALSE,"leaseup 96 matrix";#N/A,#N/A,FALSE,"Leaseup and Exp."}</definedName>
    <definedName name="ytre_1" hidden="1">{#N/A,#N/A,FALSE,"I&amp;E";#N/A,#N/A,FALSE,"rent roll";#N/A,#N/A,FALSE,"96noleaseup";#N/A,#N/A,FALSE,"96noleaseup matrix";#N/A,#N/A,FALSE,"leaseup 96";#N/A,#N/A,FALSE,"leaseup 96 matrix";#N/A,#N/A,FALSE,"Leaseup and Exp."}</definedName>
    <definedName name="ytrerty" hidden="1">{#N/A,#N/A,TRUE,"Summary";#N/A,#N/A,TRUE,"Large Rev";#N/A,#N/A,TRUE,"Mid Rev";#N/A,#N/A,TRUE,"Small Rev";#N/A,#N/A,TRUE,"Stud Rev";#N/A,#N/A,TRUE,"Salaries";#N/A,#N/A,TRUE,"Adm &amp; Fin"}</definedName>
    <definedName name="ytrerty_1" hidden="1">{#N/A,#N/A,TRUE,"Summary";#N/A,#N/A,TRUE,"Large Rev";#N/A,#N/A,TRUE,"Mid Rev";#N/A,#N/A,TRUE,"Small Rev";#N/A,#N/A,TRUE,"Stud Rev";#N/A,#N/A,TRUE,"Salaries";#N/A,#N/A,TRUE,"Adm &amp; Fin"}</definedName>
    <definedName name="ytrey" hidden="1">{#N/A,#N/A,FALSE,"I&amp;E";#N/A,#N/A,FALSE,"rent roll";#N/A,#N/A,FALSE,"96noleaseup";#N/A,#N/A,FALSE,"96noleaseup matrix";#N/A,#N/A,FALSE,"leaseup 96";#N/A,#N/A,FALSE,"leaseup 96 matrix";#N/A,#N/A,FALSE,"Leaseup and Exp."}</definedName>
    <definedName name="ytrey_1" hidden="1">{#N/A,#N/A,FALSE,"I&amp;E";#N/A,#N/A,FALSE,"rent roll";#N/A,#N/A,FALSE,"96noleaseup";#N/A,#N/A,FALSE,"96noleaseup matrix";#N/A,#N/A,FALSE,"leaseup 96";#N/A,#N/A,FALSE,"leaseup 96 matrix";#N/A,#N/A,FALSE,"Leaseup and Exp."}</definedName>
    <definedName name="ytriytity" hidden="1">{#N/A,#N/A,FALSE,"I&amp;E";#N/A,#N/A,FALSE,"rent roll";#N/A,#N/A,FALSE,"96noleaseup";#N/A,#N/A,FALSE,"96noleaseup matrix";#N/A,#N/A,FALSE,"leaseup 96";#N/A,#N/A,FALSE,"leaseup 96 matrix";#N/A,#N/A,FALSE,"Leaseup and Exp."}</definedName>
    <definedName name="ytriytity_1" hidden="1">{#N/A,#N/A,FALSE,"I&amp;E";#N/A,#N/A,FALSE,"rent roll";#N/A,#N/A,FALSE,"96noleaseup";#N/A,#N/A,FALSE,"96noleaseup matrix";#N/A,#N/A,FALSE,"leaseup 96";#N/A,#N/A,FALSE,"leaseup 96 matrix";#N/A,#N/A,FALSE,"Leaseup and Exp."}</definedName>
    <definedName name="ytrjyrt" hidden="1">{#N/A,#N/A,FALSE,"I&amp;E";#N/A,#N/A,FALSE,"rent roll";#N/A,#N/A,FALSE,"96noleaseup";#N/A,#N/A,FALSE,"96noleaseup matrix";#N/A,#N/A,FALSE,"leaseup 96";#N/A,#N/A,FALSE,"leaseup 96 matrix";#N/A,#N/A,FALSE,"Leaseup and Exp."}</definedName>
    <definedName name="ytrjyrt_1" hidden="1">{#N/A,#N/A,FALSE,"I&amp;E";#N/A,#N/A,FALSE,"rent roll";#N/A,#N/A,FALSE,"96noleaseup";#N/A,#N/A,FALSE,"96noleaseup matrix";#N/A,#N/A,FALSE,"leaseup 96";#N/A,#N/A,FALSE,"leaseup 96 matrix";#N/A,#N/A,FALSE,"Leaseup and Exp."}</definedName>
    <definedName name="ytruy" hidden="1">{#N/A,#N/A,FALSE,"I&amp;E";#N/A,#N/A,FALSE,"rent roll";#N/A,#N/A,FALSE,"96noleaseup";#N/A,#N/A,FALSE,"96noleaseup matrix";#N/A,#N/A,FALSE,"leaseup 96";#N/A,#N/A,FALSE,"leaseup 96 matrix";#N/A,#N/A,FALSE,"Leaseup and Exp."}</definedName>
    <definedName name="ytruy_1" hidden="1">{#N/A,#N/A,FALSE,"I&amp;E";#N/A,#N/A,FALSE,"rent roll";#N/A,#N/A,FALSE,"96noleaseup";#N/A,#N/A,FALSE,"96noleaseup matrix";#N/A,#N/A,FALSE,"leaseup 96";#N/A,#N/A,FALSE,"leaseup 96 matrix";#N/A,#N/A,FALSE,"Leaseup and Exp."}</definedName>
    <definedName name="ytruyr" hidden="1">{#N/A,#N/A,FALSE,"I&amp;E";#N/A,#N/A,FALSE,"rent roll";#N/A,#N/A,FALSE,"96noleaseup";#N/A,#N/A,FALSE,"96noleaseup matrix";#N/A,#N/A,FALSE,"leaseup 96";#N/A,#N/A,FALSE,"leaseup 96 matrix";#N/A,#N/A,FALSE,"Leaseup and Exp."}</definedName>
    <definedName name="ytruyr_1" hidden="1">{#N/A,#N/A,FALSE,"I&amp;E";#N/A,#N/A,FALSE,"rent roll";#N/A,#N/A,FALSE,"96noleaseup";#N/A,#N/A,FALSE,"96noleaseup matrix";#N/A,#N/A,FALSE,"leaseup 96";#N/A,#N/A,FALSE,"leaseup 96 matrix";#N/A,#N/A,FALSE,"Leaseup and Exp."}</definedName>
    <definedName name="ytrye" hidden="1">{#N/A,#N/A,FALSE,"I&amp;E";#N/A,#N/A,FALSE,"rent roll";#N/A,#N/A,FALSE,"96noleaseup";#N/A,#N/A,FALSE,"96noleaseup matrix";#N/A,#N/A,FALSE,"leaseup 96";#N/A,#N/A,FALSE,"leaseup 96 matrix";#N/A,#N/A,FALSE,"Leaseup and Exp."}</definedName>
    <definedName name="ytrye_1" hidden="1">{#N/A,#N/A,FALSE,"I&amp;E";#N/A,#N/A,FALSE,"rent roll";#N/A,#N/A,FALSE,"96noleaseup";#N/A,#N/A,FALSE,"96noleaseup matrix";#N/A,#N/A,FALSE,"leaseup 96";#N/A,#N/A,FALSE,"leaseup 96 matrix";#N/A,#N/A,FALSE,"Leaseup and Exp."}</definedName>
    <definedName name="ytryu" hidden="1">{#N/A,#N/A,FALSE,"I&amp;E";#N/A,#N/A,FALSE,"rent roll";#N/A,#N/A,FALSE,"96noleaseup";#N/A,#N/A,FALSE,"96noleaseup matrix";#N/A,#N/A,FALSE,"leaseup 96";#N/A,#N/A,FALSE,"leaseup 96 matrix";#N/A,#N/A,FALSE,"Leaseup and Exp."}</definedName>
    <definedName name="ytryu_1" hidden="1">{#N/A,#N/A,FALSE,"I&amp;E";#N/A,#N/A,FALSE,"rent roll";#N/A,#N/A,FALSE,"96noleaseup";#N/A,#N/A,FALSE,"96noleaseup matrix";#N/A,#N/A,FALSE,"leaseup 96";#N/A,#N/A,FALSE,"leaseup 96 matrix";#N/A,#N/A,FALSE,"Leaseup and Exp."}</definedName>
    <definedName name="ytur" hidden="1">{#N/A,#N/A,FALSE,"I&amp;E";#N/A,#N/A,FALSE,"rent roll";#N/A,#N/A,FALSE,"96noleaseup";#N/A,#N/A,FALSE,"96noleaseup matrix";#N/A,#N/A,FALSE,"leaseup 96";#N/A,#N/A,FALSE,"leaseup 96 matrix";#N/A,#N/A,FALSE,"Leaseup and Exp."}</definedName>
    <definedName name="ytur_1" hidden="1">{#N/A,#N/A,FALSE,"I&amp;E";#N/A,#N/A,FALSE,"rent roll";#N/A,#N/A,FALSE,"96noleaseup";#N/A,#N/A,FALSE,"96noleaseup matrix";#N/A,#N/A,FALSE,"leaseup 96";#N/A,#N/A,FALSE,"leaseup 96 matrix";#N/A,#N/A,FALSE,"Leaseup and Exp."}</definedName>
    <definedName name="yturtu" hidden="1">{#N/A,#N/A,FALSE,"I&amp;E";#N/A,#N/A,FALSE,"rent roll";#N/A,#N/A,FALSE,"96noleaseup";#N/A,#N/A,FALSE,"96noleaseup matrix";#N/A,#N/A,FALSE,"leaseup 96";#N/A,#N/A,FALSE,"leaseup 96 matrix";#N/A,#N/A,FALSE,"Leaseup and Exp."}</definedName>
    <definedName name="yturtu_1" hidden="1">{#N/A,#N/A,FALSE,"I&amp;E";#N/A,#N/A,FALSE,"rent roll";#N/A,#N/A,FALSE,"96noleaseup";#N/A,#N/A,FALSE,"96noleaseup matrix";#N/A,#N/A,FALSE,"leaseup 96";#N/A,#N/A,FALSE,"leaseup 96 matrix";#N/A,#N/A,FALSE,"Leaseup and Exp."}</definedName>
    <definedName name="yturty" hidden="1">{#N/A,#N/A,TRUE,"Summary";#N/A,#N/A,TRUE,"Large Rev";#N/A,#N/A,TRUE,"Mid Rev";#N/A,#N/A,TRUE,"Small Rev";#N/A,#N/A,TRUE,"Stud Rev";#N/A,#N/A,TRUE,"Salaries";#N/A,#N/A,TRUE,"Adm &amp; Fin"}</definedName>
    <definedName name="yturty_1" hidden="1">{#N/A,#N/A,TRUE,"Summary";#N/A,#N/A,TRUE,"Large Rev";#N/A,#N/A,TRUE,"Mid Rev";#N/A,#N/A,TRUE,"Small Rev";#N/A,#N/A,TRUE,"Stud Rev";#N/A,#N/A,TRUE,"Salaries";#N/A,#N/A,TRUE,"Adm &amp; Fin"}</definedName>
    <definedName name="yturtyr" hidden="1">{#N/A,#N/A,TRUE,"Summary";#N/A,#N/A,TRUE,"Large Rev";#N/A,#N/A,TRUE,"Mid Rev";#N/A,#N/A,TRUE,"Small Rev";#N/A,#N/A,TRUE,"Stud Rev";#N/A,#N/A,TRUE,"Salaries";#N/A,#N/A,TRUE,"Adm &amp; Fin"}</definedName>
    <definedName name="yturtyr_1" hidden="1">{#N/A,#N/A,TRUE,"Summary";#N/A,#N/A,TRUE,"Large Rev";#N/A,#N/A,TRUE,"Mid Rev";#N/A,#N/A,TRUE,"Small Rev";#N/A,#N/A,TRUE,"Stud Rev";#N/A,#N/A,TRUE,"Salaries";#N/A,#N/A,TRUE,"Adm &amp; Fin"}</definedName>
    <definedName name="ytykfkty" hidden="1">{#N/A,#N/A,FALSE,"I&amp;E";#N/A,#N/A,FALSE,"rent roll";#N/A,#N/A,FALSE,"96noleaseup";#N/A,#N/A,FALSE,"96noleaseup matrix";#N/A,#N/A,FALSE,"leaseup 96";#N/A,#N/A,FALSE,"leaseup 96 matrix";#N/A,#N/A,FALSE,"Leaseup and Exp."}</definedName>
    <definedName name="ytykfkty_1" hidden="1">{#N/A,#N/A,FALSE,"I&amp;E";#N/A,#N/A,FALSE,"rent roll";#N/A,#N/A,FALSE,"96noleaseup";#N/A,#N/A,FALSE,"96noleaseup matrix";#N/A,#N/A,FALSE,"leaseup 96";#N/A,#N/A,FALSE,"leaseup 96 matrix";#N/A,#N/A,FALSE,"Leaseup and Exp."}</definedName>
    <definedName name="ytyrtyt" hidden="1">{#N/A,#N/A,FALSE,"I&amp;E";#N/A,#N/A,FALSE,"rent roll";#N/A,#N/A,FALSE,"96noleaseup";#N/A,#N/A,FALSE,"96noleaseup matrix";#N/A,#N/A,FALSE,"leaseup 96";#N/A,#N/A,FALSE,"leaseup 96 matrix";#N/A,#N/A,FALSE,"Leaseup and Exp."}</definedName>
    <definedName name="ytyrtyt_1" hidden="1">{#N/A,#N/A,FALSE,"I&amp;E";#N/A,#N/A,FALSE,"rent roll";#N/A,#N/A,FALSE,"96noleaseup";#N/A,#N/A,FALSE,"96noleaseup matrix";#N/A,#N/A,FALSE,"leaseup 96";#N/A,#N/A,FALSE,"leaseup 96 matrix";#N/A,#N/A,FALSE,"Leaseup and Exp."}</definedName>
    <definedName name="ytyuty" hidden="1">{#N/A,#N/A,FALSE,"I&amp;E";#N/A,#N/A,FALSE,"rent roll";#N/A,#N/A,FALSE,"96noleaseup";#N/A,#N/A,FALSE,"96noleaseup matrix";#N/A,#N/A,FALSE,"leaseup 96";#N/A,#N/A,FALSE,"leaseup 96 matrix";#N/A,#N/A,FALSE,"Leaseup and Exp."}</definedName>
    <definedName name="ytyuty_1" hidden="1">{#N/A,#N/A,FALSE,"I&amp;E";#N/A,#N/A,FALSE,"rent roll";#N/A,#N/A,FALSE,"96noleaseup";#N/A,#N/A,FALSE,"96noleaseup matrix";#N/A,#N/A,FALSE,"leaseup 96";#N/A,#N/A,FALSE,"leaseup 96 matrix";#N/A,#N/A,FALSE,"Leaseup and Exp."}</definedName>
    <definedName name="yuit" hidden="1">{#N/A,#N/A,FALSE,"I&amp;E";#N/A,#N/A,FALSE,"rent roll";#N/A,#N/A,FALSE,"96noleaseup";#N/A,#N/A,FALSE,"96noleaseup matrix";#N/A,#N/A,FALSE,"leaseup 96";#N/A,#N/A,FALSE,"leaseup 96 matrix";#N/A,#N/A,FALSE,"Leaseup and Exp."}</definedName>
    <definedName name="yuit_1" hidden="1">{#N/A,#N/A,FALSE,"I&amp;E";#N/A,#N/A,FALSE,"rent roll";#N/A,#N/A,FALSE,"96noleaseup";#N/A,#N/A,FALSE,"96noleaseup matrix";#N/A,#N/A,FALSE,"leaseup 96";#N/A,#N/A,FALSE,"leaseup 96 matrix";#N/A,#N/A,FALSE,"Leaseup and Exp."}</definedName>
  </definedNames>
  <calcPr calcId="191028" calcMode="autoNoTable" iterate="1"/>
  <pivotCaches>
    <pivotCache cacheId="14" r:id="rId47"/>
    <pivotCache cacheId="15" r:id="rId48"/>
    <pivotCache cacheId="16" r:id="rId4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8" l="1"/>
  <c r="E10" i="26"/>
  <c r="E22" i="26"/>
  <c r="K32" i="29"/>
  <c r="Q57" i="41"/>
  <c r="C4" i="45"/>
  <c r="C3" i="45"/>
  <c r="J32" i="45"/>
  <c r="I32" i="45" s="1"/>
  <c r="H32" i="45"/>
  <c r="I22" i="45"/>
  <c r="I21" i="45"/>
  <c r="C13" i="45"/>
  <c r="C15" i="45" s="1"/>
  <c r="C6" i="45"/>
  <c r="C8" i="45" s="1"/>
  <c r="C10" i="45" s="1"/>
  <c r="C17" i="45" s="1"/>
  <c r="E48" i="5" l="1"/>
  <c r="C44" i="5"/>
  <c r="C43" i="5"/>
  <c r="B43" i="5"/>
  <c r="D43" i="5"/>
  <c r="E43" i="5" l="1"/>
  <c r="X24" i="80" l="1"/>
  <c r="U24" i="80"/>
  <c r="R24" i="80"/>
  <c r="O24" i="80"/>
  <c r="L24" i="80"/>
  <c r="I24" i="80"/>
  <c r="F24" i="80"/>
  <c r="X16" i="80" l="1"/>
  <c r="X15" i="80"/>
  <c r="U16" i="80"/>
  <c r="U15" i="80"/>
  <c r="R16" i="80"/>
  <c r="R15" i="80"/>
  <c r="O16" i="80"/>
  <c r="O15" i="80"/>
  <c r="L16" i="80"/>
  <c r="L15" i="80"/>
  <c r="I16" i="80"/>
  <c r="I15" i="80"/>
  <c r="F16" i="80"/>
  <c r="F15" i="80"/>
  <c r="X9" i="80"/>
  <c r="U9" i="80"/>
  <c r="R9" i="80"/>
  <c r="O9" i="80"/>
  <c r="L9" i="80"/>
  <c r="I9" i="80"/>
  <c r="F9" i="80"/>
  <c r="X38" i="80" l="1"/>
  <c r="U38" i="80"/>
  <c r="R38" i="80"/>
  <c r="O38" i="80"/>
  <c r="L38" i="80"/>
  <c r="I38" i="80"/>
  <c r="F38" i="80"/>
  <c r="X37" i="80"/>
  <c r="U37" i="80"/>
  <c r="R37" i="80"/>
  <c r="O37" i="80"/>
  <c r="L37" i="80"/>
  <c r="I37" i="80"/>
  <c r="F37" i="80"/>
  <c r="X36" i="80"/>
  <c r="U36" i="80"/>
  <c r="R36" i="80"/>
  <c r="O36" i="80"/>
  <c r="L36" i="80"/>
  <c r="I36" i="80"/>
  <c r="F36" i="80"/>
  <c r="X35" i="80"/>
  <c r="U35" i="80"/>
  <c r="R35" i="80"/>
  <c r="O35" i="80"/>
  <c r="L35" i="80"/>
  <c r="I35" i="80"/>
  <c r="F35" i="80"/>
  <c r="X33" i="80"/>
  <c r="U33" i="80"/>
  <c r="R33" i="80"/>
  <c r="O33" i="80"/>
  <c r="L33" i="80"/>
  <c r="I33" i="80"/>
  <c r="F33" i="80"/>
  <c r="X32" i="80"/>
  <c r="U32" i="80"/>
  <c r="R32" i="80"/>
  <c r="O32" i="80"/>
  <c r="L32" i="80"/>
  <c r="I32" i="80"/>
  <c r="F32" i="80"/>
  <c r="X31" i="80"/>
  <c r="U31" i="80"/>
  <c r="R31" i="80"/>
  <c r="O31" i="80"/>
  <c r="L31" i="80"/>
  <c r="I31" i="80"/>
  <c r="F31" i="80"/>
  <c r="X30" i="80"/>
  <c r="U30" i="80"/>
  <c r="R30" i="80"/>
  <c r="O30" i="80"/>
  <c r="L30" i="80"/>
  <c r="I30" i="80"/>
  <c r="F30" i="80"/>
  <c r="X28" i="80"/>
  <c r="U28" i="80"/>
  <c r="R28" i="80"/>
  <c r="O28" i="80"/>
  <c r="L28" i="80"/>
  <c r="I28" i="80"/>
  <c r="F28" i="80"/>
  <c r="X27" i="80"/>
  <c r="U27" i="80"/>
  <c r="R27" i="80"/>
  <c r="O27" i="80"/>
  <c r="L27" i="80"/>
  <c r="I27" i="80"/>
  <c r="F27" i="80"/>
  <c r="X25" i="80"/>
  <c r="U25" i="80"/>
  <c r="R25" i="80"/>
  <c r="O25" i="80"/>
  <c r="L25" i="80"/>
  <c r="I25" i="80"/>
  <c r="F25" i="80"/>
  <c r="X23" i="80"/>
  <c r="U23" i="80"/>
  <c r="R23" i="80"/>
  <c r="O23" i="80"/>
  <c r="L23" i="80"/>
  <c r="I23" i="80"/>
  <c r="F23" i="80"/>
  <c r="X22" i="80"/>
  <c r="U22" i="80"/>
  <c r="R22" i="80"/>
  <c r="O22" i="80"/>
  <c r="L22" i="80"/>
  <c r="I22" i="80"/>
  <c r="F22" i="80"/>
  <c r="X18" i="80"/>
  <c r="U18" i="80"/>
  <c r="R18" i="80"/>
  <c r="O18" i="80"/>
  <c r="L18" i="80"/>
  <c r="I18" i="80"/>
  <c r="F18" i="80"/>
  <c r="X17" i="80"/>
  <c r="U17" i="80"/>
  <c r="U20" i="80" s="1"/>
  <c r="R17" i="80"/>
  <c r="O17" i="80"/>
  <c r="L17" i="80"/>
  <c r="L20" i="80" s="1"/>
  <c r="I17" i="80"/>
  <c r="F17" i="80"/>
  <c r="F20" i="80" s="1"/>
  <c r="X20" i="80"/>
  <c r="R20" i="80"/>
  <c r="O20" i="80"/>
  <c r="X14" i="80"/>
  <c r="X19" i="80" s="1"/>
  <c r="U14" i="80"/>
  <c r="U19" i="80" s="1"/>
  <c r="R14" i="80"/>
  <c r="O14" i="80"/>
  <c r="L14" i="80"/>
  <c r="I14" i="80"/>
  <c r="I19" i="80" s="1"/>
  <c r="F14" i="80"/>
  <c r="X10" i="80"/>
  <c r="U10" i="80"/>
  <c r="R10" i="80"/>
  <c r="R12" i="80" s="1"/>
  <c r="O10" i="80"/>
  <c r="O12" i="80" s="1"/>
  <c r="L10" i="80"/>
  <c r="L12" i="80" s="1"/>
  <c r="I10" i="80"/>
  <c r="I12" i="80" s="1"/>
  <c r="F10" i="80"/>
  <c r="F12" i="80" s="1"/>
  <c r="X8" i="80"/>
  <c r="X11" i="80" s="1"/>
  <c r="U8" i="80"/>
  <c r="U11" i="80" s="1"/>
  <c r="R8" i="80"/>
  <c r="R11" i="80" s="1"/>
  <c r="O8" i="80"/>
  <c r="O11" i="80" s="1"/>
  <c r="L8" i="80"/>
  <c r="L11" i="80" s="1"/>
  <c r="I8" i="80"/>
  <c r="I11" i="80" s="1"/>
  <c r="F8" i="80"/>
  <c r="F11" i="80" s="1"/>
  <c r="L5" i="80"/>
  <c r="I5" i="80"/>
  <c r="F5" i="80"/>
  <c r="F19" i="80" l="1"/>
  <c r="L19" i="80"/>
  <c r="O19" i="80"/>
  <c r="R19" i="80"/>
  <c r="U12" i="80"/>
  <c r="X12" i="80"/>
  <c r="I20" i="80"/>
  <c r="B27" i="5" l="1"/>
  <c r="B28" i="5"/>
  <c r="B29" i="5"/>
  <c r="B30" i="5"/>
  <c r="B31" i="5"/>
  <c r="B32" i="5"/>
  <c r="B33" i="5"/>
  <c r="B34" i="5"/>
  <c r="B35" i="5"/>
  <c r="B26" i="5"/>
  <c r="B39" i="5"/>
  <c r="E5" i="44"/>
  <c r="E4" i="44"/>
  <c r="E3" i="44"/>
  <c r="C29" i="26"/>
  <c r="D29" i="26"/>
  <c r="E29" i="26"/>
  <c r="C16" i="26"/>
  <c r="D16" i="26"/>
  <c r="E16" i="26"/>
  <c r="C4" i="26"/>
  <c r="D4" i="26"/>
  <c r="E4" i="26"/>
  <c r="D6" i="8" l="1"/>
  <c r="C45" i="5"/>
  <c r="D42" i="5"/>
  <c r="D41" i="5"/>
  <c r="D40" i="5"/>
  <c r="D39" i="5"/>
  <c r="D45" i="5"/>
  <c r="D44" i="5"/>
  <c r="B45" i="5"/>
  <c r="B44" i="5"/>
  <c r="B42" i="5"/>
  <c r="C42" i="5"/>
  <c r="C41" i="5"/>
  <c r="B41" i="5"/>
  <c r="C40" i="5"/>
  <c r="B40" i="5"/>
  <c r="C39" i="5"/>
  <c r="F12" i="26"/>
  <c r="E40" i="5" l="1"/>
  <c r="E44" i="5"/>
  <c r="E39" i="5"/>
  <c r="E41" i="5"/>
  <c r="E42" i="5"/>
  <c r="E45" i="5"/>
  <c r="E46" i="5"/>
  <c r="D5" i="8" s="1"/>
  <c r="D9" i="8" s="1"/>
  <c r="C46" i="5"/>
  <c r="F44" i="26"/>
  <c r="B45" i="26"/>
  <c r="B44" i="26"/>
  <c r="B43" i="26"/>
  <c r="B42" i="26"/>
  <c r="B32" i="26"/>
  <c r="B33" i="26"/>
  <c r="B31" i="26"/>
  <c r="B30" i="26"/>
  <c r="B20" i="26"/>
  <c r="B19" i="26"/>
  <c r="B18" i="26"/>
  <c r="B17" i="26"/>
  <c r="B5" i="26"/>
  <c r="B8" i="26"/>
  <c r="B7" i="26"/>
  <c r="B6" i="26"/>
  <c r="D46" i="5" l="1"/>
  <c r="F8" i="26"/>
  <c r="F7" i="26"/>
  <c r="F49" i="26"/>
  <c r="E49" i="26"/>
  <c r="F48" i="26"/>
  <c r="E48" i="26"/>
  <c r="F43" i="26"/>
  <c r="F42" i="26"/>
  <c r="AE133" i="26"/>
  <c r="AD133" i="26"/>
  <c r="AA133" i="26"/>
  <c r="Z133" i="26"/>
  <c r="W133" i="26"/>
  <c r="V133" i="26"/>
  <c r="S133" i="26"/>
  <c r="R133" i="26"/>
  <c r="AE121" i="26"/>
  <c r="AD121" i="26"/>
  <c r="AA121" i="26"/>
  <c r="Z121" i="26"/>
  <c r="W121" i="26"/>
  <c r="V121" i="26"/>
  <c r="S121" i="26"/>
  <c r="R121" i="26"/>
  <c r="AE109" i="26"/>
  <c r="D45" i="26" s="1"/>
  <c r="AD109" i="26"/>
  <c r="C45" i="26" s="1"/>
  <c r="AA109" i="26"/>
  <c r="D33" i="26" s="1"/>
  <c r="Z109" i="26"/>
  <c r="C33" i="26" s="1"/>
  <c r="W109" i="26"/>
  <c r="D20" i="26" s="1"/>
  <c r="V109" i="26"/>
  <c r="C20" i="26" s="1"/>
  <c r="E20" i="26" s="1"/>
  <c r="S109" i="26"/>
  <c r="D8" i="26" s="1"/>
  <c r="R109" i="26"/>
  <c r="C8" i="26" s="1"/>
  <c r="AE97" i="26"/>
  <c r="D44" i="26" s="1"/>
  <c r="AD97" i="26"/>
  <c r="C44" i="26" s="1"/>
  <c r="E44" i="26" s="1"/>
  <c r="AA97" i="26"/>
  <c r="D32" i="26" s="1"/>
  <c r="Z97" i="26"/>
  <c r="C32" i="26" s="1"/>
  <c r="W97" i="26"/>
  <c r="D19" i="26" s="1"/>
  <c r="V97" i="26"/>
  <c r="C19" i="26" s="1"/>
  <c r="E19" i="26" s="1"/>
  <c r="S97" i="26"/>
  <c r="D7" i="26" s="1"/>
  <c r="R97" i="26"/>
  <c r="C7" i="26" s="1"/>
  <c r="AE85" i="26"/>
  <c r="D43" i="26" s="1"/>
  <c r="AD85" i="26"/>
  <c r="C43" i="26" s="1"/>
  <c r="E43" i="26" s="1"/>
  <c r="AA85" i="26"/>
  <c r="D31" i="26" s="1"/>
  <c r="Z85" i="26"/>
  <c r="C31" i="26" s="1"/>
  <c r="W85" i="26"/>
  <c r="D18" i="26" s="1"/>
  <c r="V85" i="26"/>
  <c r="C18" i="26" s="1"/>
  <c r="S85" i="26"/>
  <c r="R85" i="26"/>
  <c r="C6" i="26" s="1"/>
  <c r="AE73" i="26"/>
  <c r="D42" i="26" s="1"/>
  <c r="AD73" i="26"/>
  <c r="C42" i="26" s="1"/>
  <c r="E42" i="26" s="1"/>
  <c r="AA73" i="26"/>
  <c r="D30" i="26" s="1"/>
  <c r="Z73" i="26"/>
  <c r="C30" i="26" s="1"/>
  <c r="W73" i="26"/>
  <c r="D17" i="26" s="1"/>
  <c r="V73" i="26"/>
  <c r="C17" i="26" s="1"/>
  <c r="S73" i="26"/>
  <c r="D5" i="26" s="1"/>
  <c r="R73" i="26"/>
  <c r="C5" i="26" s="1"/>
  <c r="E41" i="26"/>
  <c r="E45" i="26" l="1"/>
  <c r="E8" i="26"/>
  <c r="E33" i="26"/>
  <c r="E17" i="26"/>
  <c r="E18" i="26"/>
  <c r="D6" i="26"/>
  <c r="E7" i="26"/>
  <c r="F47" i="26"/>
  <c r="E47" i="26"/>
  <c r="D41" i="26"/>
  <c r="D47" i="26" s="1"/>
  <c r="C41" i="26"/>
  <c r="C47" i="26" s="1"/>
  <c r="E12" i="26"/>
  <c r="B5" i="42" l="1"/>
  <c r="B4" i="42"/>
  <c r="B3" i="42"/>
  <c r="G5" i="42"/>
  <c r="G4" i="42"/>
  <c r="G3" i="42"/>
  <c r="Q25" i="42" l="1"/>
  <c r="P25" i="42"/>
  <c r="O25" i="42"/>
  <c r="N25" i="42"/>
  <c r="M25" i="42"/>
  <c r="L25" i="42"/>
  <c r="Q26" i="42"/>
  <c r="P26" i="42"/>
  <c r="M26" i="42"/>
  <c r="L26" i="42"/>
  <c r="K25" i="42"/>
  <c r="H17" i="29" l="1"/>
  <c r="G15" i="71"/>
  <c r="D4" i="71"/>
  <c r="D5" i="71" s="1"/>
  <c r="D4" i="70"/>
  <c r="G16" i="70"/>
  <c r="G15" i="70"/>
  <c r="D5" i="70"/>
  <c r="G16" i="71" l="1"/>
  <c r="G17" i="70"/>
  <c r="G17" i="71" l="1"/>
  <c r="G18" i="70"/>
  <c r="G18" i="71" l="1"/>
  <c r="G19" i="70"/>
  <c r="G19" i="71" l="1"/>
  <c r="G20" i="70"/>
  <c r="G20" i="71" l="1"/>
  <c r="G21" i="70"/>
  <c r="G21" i="71" l="1"/>
  <c r="G22" i="70"/>
  <c r="G22" i="71" l="1"/>
  <c r="G23" i="70"/>
  <c r="G23" i="71" l="1"/>
  <c r="G24" i="70"/>
  <c r="G24" i="71" l="1"/>
  <c r="G25" i="70"/>
  <c r="G25" i="71" l="1"/>
  <c r="G26" i="70"/>
  <c r="G26" i="71" l="1"/>
  <c r="G27" i="70"/>
  <c r="G27" i="71" l="1"/>
  <c r="G28" i="70"/>
  <c r="G28" i="71" l="1"/>
  <c r="G29" i="70"/>
  <c r="G29" i="71" l="1"/>
  <c r="G30" i="70"/>
  <c r="G30" i="71" l="1"/>
  <c r="G31" i="70"/>
  <c r="G31" i="71" l="1"/>
  <c r="G32" i="70"/>
  <c r="G32" i="71" l="1"/>
  <c r="G33" i="70"/>
  <c r="G33" i="71" l="1"/>
  <c r="G34" i="70"/>
  <c r="G34" i="71" l="1"/>
  <c r="G35" i="70"/>
  <c r="G35" i="71" l="1"/>
  <c r="G36" i="70"/>
  <c r="G36" i="71" l="1"/>
  <c r="G37" i="70"/>
  <c r="G37" i="71" l="1"/>
  <c r="G38" i="70"/>
  <c r="P25" i="71" l="1"/>
  <c r="G38" i="71"/>
  <c r="G39" i="70"/>
  <c r="G39" i="71" l="1"/>
  <c r="G40" i="70"/>
  <c r="G40" i="71" l="1"/>
  <c r="G41" i="70"/>
  <c r="G41" i="71" l="1"/>
  <c r="G42" i="70"/>
  <c r="G42" i="71" l="1"/>
  <c r="G43" i="70"/>
  <c r="G43" i="71" l="1"/>
  <c r="G44" i="70"/>
  <c r="G44" i="71" l="1"/>
  <c r="G45" i="70"/>
  <c r="G45" i="71" l="1"/>
  <c r="G46" i="70"/>
  <c r="G46" i="71" l="1"/>
  <c r="G47" i="70"/>
  <c r="G47" i="71" l="1"/>
  <c r="G48" i="70"/>
  <c r="G48" i="71" l="1"/>
  <c r="G49" i="70"/>
  <c r="G49" i="71" l="1"/>
  <c r="G50" i="70"/>
  <c r="G50" i="71" l="1"/>
  <c r="G51" i="70"/>
  <c r="G51" i="71" l="1"/>
  <c r="G52" i="70"/>
  <c r="G52" i="71" l="1"/>
  <c r="G53" i="70"/>
  <c r="G53" i="71" l="1"/>
  <c r="G54" i="70"/>
  <c r="G54" i="71" l="1"/>
  <c r="G55" i="70"/>
  <c r="G55" i="71" l="1"/>
  <c r="G56" i="70"/>
  <c r="G56" i="71" l="1"/>
  <c r="G57" i="70"/>
  <c r="G57" i="71" l="1"/>
  <c r="G58" i="70"/>
  <c r="G58" i="71" l="1"/>
  <c r="G59" i="70"/>
  <c r="G59" i="71" l="1"/>
  <c r="G60" i="70"/>
  <c r="G60" i="71" l="1"/>
  <c r="G61" i="70"/>
  <c r="G61" i="71" l="1"/>
  <c r="G62" i="70"/>
  <c r="P37" i="71" l="1"/>
  <c r="G62" i="71"/>
  <c r="G63" i="70"/>
  <c r="G63" i="71" l="1"/>
  <c r="G64" i="70"/>
  <c r="G64" i="71" l="1"/>
  <c r="G65" i="70"/>
  <c r="G65" i="71" l="1"/>
  <c r="G66" i="70"/>
  <c r="G66" i="71" l="1"/>
  <c r="G67" i="70"/>
  <c r="G67" i="71" l="1"/>
  <c r="G68" i="70"/>
  <c r="G68" i="71" l="1"/>
  <c r="G69" i="70"/>
  <c r="G69" i="71" l="1"/>
  <c r="G70" i="70"/>
  <c r="G70" i="71" l="1"/>
  <c r="G71" i="70"/>
  <c r="G71" i="71" l="1"/>
  <c r="G72" i="70"/>
  <c r="G72" i="71" l="1"/>
  <c r="G73" i="70"/>
  <c r="G73" i="71" l="1"/>
  <c r="G74" i="70"/>
  <c r="G74" i="71" l="1"/>
  <c r="G75" i="70"/>
  <c r="G75" i="71" l="1"/>
  <c r="G76" i="70"/>
  <c r="G76" i="71" l="1"/>
  <c r="G77" i="70"/>
  <c r="G77" i="71" l="1"/>
  <c r="G78" i="70"/>
  <c r="G78" i="71" l="1"/>
  <c r="G79" i="70"/>
  <c r="G79" i="71" l="1"/>
  <c r="G80" i="70"/>
  <c r="G80" i="71" l="1"/>
  <c r="G81" i="70"/>
  <c r="G81" i="71" l="1"/>
  <c r="G82" i="70"/>
  <c r="G82" i="71" l="1"/>
  <c r="G83" i="70"/>
  <c r="G83" i="71" l="1"/>
  <c r="G84" i="70"/>
  <c r="G84" i="71" l="1"/>
  <c r="G85" i="70"/>
  <c r="G85" i="71" l="1"/>
  <c r="G86" i="70"/>
  <c r="G86" i="71" l="1"/>
  <c r="G87" i="70"/>
  <c r="G87" i="71" l="1"/>
  <c r="G88" i="70"/>
  <c r="G88" i="71" l="1"/>
  <c r="G89" i="70"/>
  <c r="G89" i="71" l="1"/>
  <c r="G90" i="70"/>
  <c r="G90" i="71" l="1"/>
  <c r="G91" i="70"/>
  <c r="G91" i="71" l="1"/>
  <c r="G92" i="70"/>
  <c r="G92" i="71" l="1"/>
  <c r="G93" i="70"/>
  <c r="G93" i="71" l="1"/>
  <c r="G94" i="70"/>
  <c r="G94" i="71" l="1"/>
  <c r="G95" i="70"/>
  <c r="G95" i="71" l="1"/>
  <c r="G96" i="70"/>
  <c r="G96" i="71" l="1"/>
  <c r="G97" i="70"/>
  <c r="G97" i="71" l="1"/>
  <c r="G98" i="70"/>
  <c r="G98" i="71" l="1"/>
  <c r="G99" i="70"/>
  <c r="G99" i="71" l="1"/>
  <c r="G100" i="70"/>
  <c r="G100" i="71" l="1"/>
  <c r="G101" i="70"/>
  <c r="G101" i="71" l="1"/>
  <c r="G102" i="70"/>
  <c r="G102" i="71" l="1"/>
  <c r="G103" i="70"/>
  <c r="G103" i="71" l="1"/>
  <c r="G104" i="70"/>
  <c r="G104" i="71" l="1"/>
  <c r="G105" i="70"/>
  <c r="G105" i="71" l="1"/>
  <c r="G106" i="70"/>
  <c r="G106" i="71" l="1"/>
  <c r="G107" i="70"/>
  <c r="G107" i="71" l="1"/>
  <c r="G108" i="70"/>
  <c r="G108" i="71" l="1"/>
  <c r="G109" i="70"/>
  <c r="G109" i="71" l="1"/>
  <c r="G110" i="70"/>
  <c r="G110" i="71" l="1"/>
  <c r="G111" i="70"/>
  <c r="G111" i="71" l="1"/>
  <c r="G112" i="70"/>
  <c r="G112" i="71" l="1"/>
  <c r="G113" i="70"/>
  <c r="G113" i="71" l="1"/>
  <c r="G114" i="70"/>
  <c r="G114" i="71" l="1"/>
  <c r="G115" i="70"/>
  <c r="G115" i="71" l="1"/>
  <c r="G116" i="70"/>
  <c r="G116" i="71" l="1"/>
  <c r="G117" i="70"/>
  <c r="G117" i="71" l="1"/>
  <c r="G118" i="70"/>
  <c r="G118" i="71" l="1"/>
  <c r="G119" i="70"/>
  <c r="G119" i="71" l="1"/>
  <c r="G120" i="70"/>
  <c r="G120" i="71" l="1"/>
  <c r="G121" i="70"/>
  <c r="G121" i="71" l="1"/>
  <c r="G122" i="70"/>
  <c r="G122" i="71" l="1"/>
  <c r="G123" i="70"/>
  <c r="G123" i="71" l="1"/>
  <c r="G124" i="70"/>
  <c r="G124" i="71" l="1"/>
  <c r="G125" i="70"/>
  <c r="G125" i="71" l="1"/>
  <c r="G126" i="70"/>
  <c r="G126" i="71" l="1"/>
  <c r="G127" i="70"/>
  <c r="G127" i="71" l="1"/>
  <c r="G128" i="70"/>
  <c r="G128" i="71" l="1"/>
  <c r="G129" i="70"/>
  <c r="G129" i="71" l="1"/>
  <c r="G130" i="70"/>
  <c r="G130" i="71" l="1"/>
  <c r="G131" i="70"/>
  <c r="G131" i="71" l="1"/>
  <c r="G132" i="70"/>
  <c r="G132" i="71" l="1"/>
  <c r="G133" i="70"/>
  <c r="G133" i="71" l="1"/>
  <c r="G134" i="70"/>
  <c r="G134" i="71" l="1"/>
  <c r="G135" i="70"/>
  <c r="G135" i="71" l="1"/>
  <c r="G136" i="70"/>
  <c r="G136" i="71" l="1"/>
  <c r="G137" i="70"/>
  <c r="G137" i="71" l="1"/>
  <c r="G138" i="70"/>
  <c r="G138" i="71" l="1"/>
  <c r="G139" i="70"/>
  <c r="G139" i="71" l="1"/>
  <c r="G140" i="70"/>
  <c r="G140" i="71" l="1"/>
  <c r="G141" i="70"/>
  <c r="G141" i="71" l="1"/>
  <c r="G142" i="70"/>
  <c r="G142" i="71" l="1"/>
  <c r="G143" i="70"/>
  <c r="G143" i="71" l="1"/>
  <c r="G144" i="70"/>
  <c r="G144" i="71" l="1"/>
  <c r="G145" i="70"/>
  <c r="G145" i="71" l="1"/>
  <c r="G146" i="70"/>
  <c r="G146" i="71" l="1"/>
  <c r="G147" i="70"/>
  <c r="G147" i="71" l="1"/>
  <c r="G148" i="70"/>
  <c r="G148" i="71" l="1"/>
  <c r="G149" i="70"/>
  <c r="G149" i="71" l="1"/>
  <c r="G150" i="70"/>
  <c r="G150" i="71" l="1"/>
  <c r="G151" i="70"/>
  <c r="G151" i="71" l="1"/>
  <c r="G152" i="70"/>
  <c r="G152" i="71" l="1"/>
  <c r="G153" i="70"/>
  <c r="G153" i="71" l="1"/>
  <c r="G154" i="70"/>
  <c r="G154" i="71" l="1"/>
  <c r="G155" i="70"/>
  <c r="G155" i="71" l="1"/>
  <c r="G156" i="70"/>
  <c r="G156" i="71" l="1"/>
  <c r="G157" i="70"/>
  <c r="G157" i="71" l="1"/>
  <c r="G158" i="70"/>
  <c r="G158" i="71" l="1"/>
  <c r="G159" i="70"/>
  <c r="G159" i="71" l="1"/>
  <c r="G160" i="70"/>
  <c r="G160" i="71" l="1"/>
  <c r="G161" i="70"/>
  <c r="G161" i="71" l="1"/>
  <c r="G162" i="70"/>
  <c r="G162" i="71" l="1"/>
  <c r="G163" i="70"/>
  <c r="G163" i="71" l="1"/>
  <c r="G164" i="70"/>
  <c r="G164" i="71" l="1"/>
  <c r="G165" i="70"/>
  <c r="G165" i="71" l="1"/>
  <c r="G166" i="70"/>
  <c r="G166" i="71" l="1"/>
  <c r="G167" i="70"/>
  <c r="G167" i="71" l="1"/>
  <c r="G168" i="70"/>
  <c r="G168" i="71" l="1"/>
  <c r="G169" i="70"/>
  <c r="G169" i="71" l="1"/>
  <c r="G170" i="70"/>
  <c r="G170" i="71" l="1"/>
  <c r="G171" i="70"/>
  <c r="G171" i="71" l="1"/>
  <c r="G172" i="70"/>
  <c r="G172" i="71" l="1"/>
  <c r="G173" i="70"/>
  <c r="G173" i="71" l="1"/>
  <c r="G174" i="70"/>
  <c r="G174" i="71" l="1"/>
  <c r="G175" i="70"/>
  <c r="G175" i="71" l="1"/>
  <c r="G176" i="70"/>
  <c r="G176" i="71" l="1"/>
  <c r="G177" i="70"/>
  <c r="G177" i="71" l="1"/>
  <c r="G178" i="70"/>
  <c r="G178" i="71" l="1"/>
  <c r="G179" i="70"/>
  <c r="G179" i="71" l="1"/>
  <c r="G180" i="70"/>
  <c r="G180" i="71" l="1"/>
  <c r="G181" i="70"/>
  <c r="G181" i="71" l="1"/>
  <c r="G182" i="70"/>
  <c r="G182" i="71" l="1"/>
  <c r="G183" i="70"/>
  <c r="G183" i="71" l="1"/>
  <c r="G184" i="70"/>
  <c r="G184" i="71" l="1"/>
  <c r="G185" i="70"/>
  <c r="G185" i="71" l="1"/>
  <c r="G186" i="70"/>
  <c r="G186" i="71" l="1"/>
  <c r="G187" i="70"/>
  <c r="G187" i="71" l="1"/>
  <c r="G188" i="70"/>
  <c r="G188" i="71" l="1"/>
  <c r="G189" i="70"/>
  <c r="G189" i="71" l="1"/>
  <c r="G190" i="70"/>
  <c r="G190" i="71" l="1"/>
  <c r="G191" i="70"/>
  <c r="G191" i="71" l="1"/>
  <c r="G192" i="70"/>
  <c r="G192" i="71" l="1"/>
  <c r="G193" i="70"/>
  <c r="G193" i="71" l="1"/>
  <c r="G194" i="70"/>
  <c r="G194" i="71" l="1"/>
  <c r="G195" i="70"/>
  <c r="G195" i="71" l="1"/>
  <c r="G196" i="70"/>
  <c r="G196" i="71" l="1"/>
  <c r="G197" i="70"/>
  <c r="G197" i="71" l="1"/>
  <c r="G198" i="70"/>
  <c r="G198" i="71" l="1"/>
  <c r="G199" i="70"/>
  <c r="G199" i="71" l="1"/>
  <c r="G200" i="70"/>
  <c r="G200" i="71" l="1"/>
  <c r="G201" i="70"/>
  <c r="G201" i="71" l="1"/>
  <c r="G202" i="70"/>
  <c r="G202" i="71" l="1"/>
  <c r="G203" i="70"/>
  <c r="G203" i="71" l="1"/>
  <c r="G204" i="70"/>
  <c r="G204" i="71" l="1"/>
  <c r="G205" i="70"/>
  <c r="G205" i="71" l="1"/>
  <c r="G206" i="70"/>
  <c r="G206" i="71" l="1"/>
  <c r="G207" i="70"/>
  <c r="G207" i="71" l="1"/>
  <c r="G208" i="70"/>
  <c r="G208" i="71" l="1"/>
  <c r="G209" i="70"/>
  <c r="G209" i="71" l="1"/>
  <c r="G210" i="70"/>
  <c r="G210" i="71" l="1"/>
  <c r="G211" i="70"/>
  <c r="G211" i="71" l="1"/>
  <c r="G212" i="70"/>
  <c r="G212" i="71" l="1"/>
  <c r="G213" i="70"/>
  <c r="G213" i="71" l="1"/>
  <c r="G214" i="70"/>
  <c r="G214" i="71" l="1"/>
  <c r="G215" i="70"/>
  <c r="G215" i="71" l="1"/>
  <c r="G216" i="70"/>
  <c r="G216" i="71" l="1"/>
  <c r="G217" i="70"/>
  <c r="G217" i="71" l="1"/>
  <c r="G218" i="70"/>
  <c r="G218" i="71" l="1"/>
  <c r="G219" i="70"/>
  <c r="G219" i="71" l="1"/>
  <c r="G220" i="70"/>
  <c r="G220" i="71" l="1"/>
  <c r="G221" i="70"/>
  <c r="G221" i="71" l="1"/>
  <c r="G222" i="70"/>
  <c r="G222" i="71" l="1"/>
  <c r="G223" i="70"/>
  <c r="G223" i="71" l="1"/>
  <c r="G224" i="70"/>
  <c r="G224" i="71" l="1"/>
  <c r="G225" i="70"/>
  <c r="G225" i="71" l="1"/>
  <c r="G226" i="70"/>
  <c r="G226" i="71" l="1"/>
  <c r="G227" i="70"/>
  <c r="G227" i="71" l="1"/>
  <c r="G228" i="70"/>
  <c r="G228" i="71" l="1"/>
  <c r="G229" i="70"/>
  <c r="G229" i="71" l="1"/>
  <c r="G230" i="70"/>
  <c r="G230" i="71" l="1"/>
  <c r="G231" i="70"/>
  <c r="G231" i="71" l="1"/>
  <c r="G232" i="70"/>
  <c r="G232" i="71" l="1"/>
  <c r="G233" i="70"/>
  <c r="G233" i="71" l="1"/>
  <c r="G234" i="70"/>
  <c r="G234" i="71" l="1"/>
  <c r="G235" i="70"/>
  <c r="G235" i="71" l="1"/>
  <c r="G236" i="70"/>
  <c r="G236" i="71" l="1"/>
  <c r="G237" i="70"/>
  <c r="G237" i="71" l="1"/>
  <c r="G238" i="70"/>
  <c r="G238" i="71" l="1"/>
  <c r="G239" i="70"/>
  <c r="G239" i="71" l="1"/>
  <c r="G240" i="70"/>
  <c r="G240" i="71" l="1"/>
  <c r="G241" i="70"/>
  <c r="G241" i="71" l="1"/>
  <c r="G242" i="70"/>
  <c r="G242" i="71" l="1"/>
  <c r="G243" i="70"/>
  <c r="G243" i="71" l="1"/>
  <c r="G244" i="70"/>
  <c r="G244" i="71" l="1"/>
  <c r="G245" i="70"/>
  <c r="G245" i="71" l="1"/>
  <c r="G246" i="70"/>
  <c r="G246" i="71" l="1"/>
  <c r="G247" i="70"/>
  <c r="G247" i="71" l="1"/>
  <c r="G248" i="70"/>
  <c r="G248" i="71" l="1"/>
  <c r="G249" i="70"/>
  <c r="G249" i="71" l="1"/>
  <c r="G250" i="70"/>
  <c r="G250" i="71" l="1"/>
  <c r="G251" i="70"/>
  <c r="G251" i="71" l="1"/>
  <c r="G252" i="70"/>
  <c r="G252" i="71" l="1"/>
  <c r="G253" i="70"/>
  <c r="G253" i="71" l="1"/>
  <c r="G254" i="70"/>
  <c r="G254" i="71" l="1"/>
  <c r="G255" i="70"/>
  <c r="G255" i="71" l="1"/>
  <c r="G256" i="70"/>
  <c r="G256" i="71" l="1"/>
  <c r="G257" i="70"/>
  <c r="G257" i="71" l="1"/>
  <c r="G258" i="70"/>
  <c r="G258" i="71" l="1"/>
  <c r="G259" i="70"/>
  <c r="G259" i="71" l="1"/>
  <c r="G260" i="70"/>
  <c r="G260" i="71" l="1"/>
  <c r="G261" i="70"/>
  <c r="G261" i="71" l="1"/>
  <c r="G262" i="70"/>
  <c r="G262" i="71" l="1"/>
  <c r="G263" i="70"/>
  <c r="G263" i="71" l="1"/>
  <c r="G264" i="70"/>
  <c r="G264" i="71" l="1"/>
  <c r="G265" i="70"/>
  <c r="G265" i="71" l="1"/>
  <c r="G266" i="70"/>
  <c r="G266" i="71" l="1"/>
  <c r="G267" i="70"/>
  <c r="G267" i="71" l="1"/>
  <c r="G268" i="70"/>
  <c r="G268" i="71" l="1"/>
  <c r="G269" i="70"/>
  <c r="G269" i="71" l="1"/>
  <c r="G270" i="70"/>
  <c r="G270" i="71" l="1"/>
  <c r="G271" i="70"/>
  <c r="G271" i="71" l="1"/>
  <c r="G272" i="70"/>
  <c r="G272" i="71" l="1"/>
  <c r="G273" i="70"/>
  <c r="G273" i="71" l="1"/>
  <c r="G274" i="70"/>
  <c r="G274" i="71" l="1"/>
  <c r="G275" i="70"/>
  <c r="G275" i="71" l="1"/>
  <c r="G276" i="70"/>
  <c r="G276" i="71" l="1"/>
  <c r="G277" i="70"/>
  <c r="G277" i="71" l="1"/>
  <c r="G278" i="70"/>
  <c r="G278" i="71" l="1"/>
  <c r="G279" i="70"/>
  <c r="G279" i="71" l="1"/>
  <c r="G280" i="70"/>
  <c r="G280" i="71" l="1"/>
  <c r="G281" i="70"/>
  <c r="G281" i="71" l="1"/>
  <c r="G282" i="70"/>
  <c r="G282" i="71" l="1"/>
  <c r="G283" i="70"/>
  <c r="G283" i="71" l="1"/>
  <c r="G284" i="70"/>
  <c r="G284" i="71" l="1"/>
  <c r="G285" i="70"/>
  <c r="G285" i="71" l="1"/>
  <c r="G286" i="70"/>
  <c r="G286" i="71" l="1"/>
  <c r="G287" i="70"/>
  <c r="G287" i="71" l="1"/>
  <c r="G288" i="70"/>
  <c r="G288" i="71" l="1"/>
  <c r="G289" i="70"/>
  <c r="G289" i="71" l="1"/>
  <c r="G290" i="70"/>
  <c r="G290" i="71" l="1"/>
  <c r="G291" i="70"/>
  <c r="G291" i="71" l="1"/>
  <c r="G292" i="70"/>
  <c r="G292" i="71" l="1"/>
  <c r="G293" i="70"/>
  <c r="G293" i="71" l="1"/>
  <c r="G294" i="70"/>
  <c r="G294" i="71" l="1"/>
  <c r="G295" i="70"/>
  <c r="G295" i="71" l="1"/>
  <c r="G296" i="70"/>
  <c r="G296" i="71" l="1"/>
  <c r="G297" i="70"/>
  <c r="G297" i="71" l="1"/>
  <c r="G298" i="70"/>
  <c r="G298" i="71" l="1"/>
  <c r="G299" i="70"/>
  <c r="G299" i="71" l="1"/>
  <c r="G300" i="70"/>
  <c r="G300" i="71" l="1"/>
  <c r="G301" i="70"/>
  <c r="G301" i="71" l="1"/>
  <c r="G302" i="70"/>
  <c r="G302" i="71" l="1"/>
  <c r="G303" i="70"/>
  <c r="G303" i="71" l="1"/>
  <c r="G304" i="70"/>
  <c r="G304" i="71" l="1"/>
  <c r="G305" i="70"/>
  <c r="G305" i="71" l="1"/>
  <c r="G306" i="70"/>
  <c r="G306" i="71" l="1"/>
  <c r="G307" i="70"/>
  <c r="G307" i="71" l="1"/>
  <c r="G308" i="70"/>
  <c r="G308" i="71" l="1"/>
  <c r="G309" i="70"/>
  <c r="G309" i="71" l="1"/>
  <c r="G310" i="70"/>
  <c r="G310" i="71" l="1"/>
  <c r="G311" i="70"/>
  <c r="G311" i="71" l="1"/>
  <c r="G312" i="70"/>
  <c r="G312" i="71" l="1"/>
  <c r="G313" i="70"/>
  <c r="G313" i="71" l="1"/>
  <c r="G314" i="70"/>
  <c r="G314" i="71" l="1"/>
  <c r="G315" i="70"/>
  <c r="G315" i="71" l="1"/>
  <c r="G316" i="70"/>
  <c r="G316" i="71" l="1"/>
  <c r="G317" i="70"/>
  <c r="G317" i="71" l="1"/>
  <c r="G318" i="70"/>
  <c r="G318" i="71" l="1"/>
  <c r="G319" i="70"/>
  <c r="G319" i="71" l="1"/>
  <c r="G320" i="70"/>
  <c r="G320" i="71" l="1"/>
  <c r="G321" i="70"/>
  <c r="G321" i="71" l="1"/>
  <c r="G322" i="70"/>
  <c r="G322" i="71" l="1"/>
  <c r="G323" i="70"/>
  <c r="G323" i="71" l="1"/>
  <c r="G324" i="70"/>
  <c r="G324" i="71" l="1"/>
  <c r="G325" i="70"/>
  <c r="G325" i="71" l="1"/>
  <c r="G326" i="70"/>
  <c r="G326" i="71" l="1"/>
  <c r="G327" i="70"/>
  <c r="G327" i="71" l="1"/>
  <c r="G328" i="70"/>
  <c r="G328" i="71" l="1"/>
  <c r="G329" i="70"/>
  <c r="G329" i="71" l="1"/>
  <c r="G330" i="70"/>
  <c r="G330" i="71" l="1"/>
  <c r="G331" i="70"/>
  <c r="G331" i="71" l="1"/>
  <c r="G332" i="70"/>
  <c r="G332" i="71" l="1"/>
  <c r="G333" i="70"/>
  <c r="G333" i="71" l="1"/>
  <c r="G334" i="70"/>
  <c r="G334" i="71" l="1"/>
  <c r="G335" i="70"/>
  <c r="G335" i="71" l="1"/>
  <c r="G336" i="70"/>
  <c r="G336" i="71" l="1"/>
  <c r="G337" i="70"/>
  <c r="G337" i="71" l="1"/>
  <c r="G338" i="70"/>
  <c r="G338" i="71" l="1"/>
  <c r="G339" i="70"/>
  <c r="G339" i="71" l="1"/>
  <c r="G340" i="70"/>
  <c r="G340" i="71" l="1"/>
  <c r="G341" i="70"/>
  <c r="G341" i="71" l="1"/>
  <c r="G342" i="70"/>
  <c r="G342" i="71" l="1"/>
  <c r="G343" i="70"/>
  <c r="G343" i="71" l="1"/>
  <c r="G344" i="70"/>
  <c r="G344" i="71" l="1"/>
  <c r="G345" i="70"/>
  <c r="G345" i="71" l="1"/>
  <c r="G346" i="70"/>
  <c r="G346" i="71" l="1"/>
  <c r="G347" i="70"/>
  <c r="G347" i="71" l="1"/>
  <c r="G348" i="70"/>
  <c r="G348" i="71" l="1"/>
  <c r="G349" i="70"/>
  <c r="G349" i="71" l="1"/>
  <c r="G350" i="70"/>
  <c r="G350" i="71" l="1"/>
  <c r="G351" i="70"/>
  <c r="G351" i="71" l="1"/>
  <c r="G352" i="70"/>
  <c r="G352" i="71" l="1"/>
  <c r="G353" i="70"/>
  <c r="G353" i="71" l="1"/>
  <c r="G354" i="70"/>
  <c r="G354" i="71" l="1"/>
  <c r="G355" i="70"/>
  <c r="G355" i="71" l="1"/>
  <c r="G356" i="70"/>
  <c r="G356" i="71" l="1"/>
  <c r="G357" i="70"/>
  <c r="G357" i="71" l="1"/>
  <c r="G358" i="70"/>
  <c r="G358" i="71" l="1"/>
  <c r="G359" i="70"/>
  <c r="G359" i="71" l="1"/>
  <c r="G360" i="70"/>
  <c r="G360" i="71" l="1"/>
  <c r="G361" i="70"/>
  <c r="G361" i="71" l="1"/>
  <c r="G362" i="70"/>
  <c r="G362" i="71" l="1"/>
  <c r="G363" i="70"/>
  <c r="G363" i="71" l="1"/>
  <c r="G364" i="70"/>
  <c r="G364" i="71" l="1"/>
  <c r="G365" i="70"/>
  <c r="G365" i="71" l="1"/>
  <c r="G366" i="70"/>
  <c r="G366" i="71" l="1"/>
  <c r="G367" i="70"/>
  <c r="G367" i="71" l="1"/>
  <c r="G368" i="70"/>
  <c r="G368" i="71" l="1"/>
  <c r="G369" i="70"/>
  <c r="G369" i="71" l="1"/>
  <c r="G370" i="70"/>
  <c r="G370" i="71" l="1"/>
  <c r="G371" i="70"/>
  <c r="G371" i="71" l="1"/>
  <c r="G372" i="70"/>
  <c r="G372" i="71" l="1"/>
  <c r="G373" i="70"/>
  <c r="G373" i="71" l="1"/>
  <c r="D19" i="6" l="1"/>
  <c r="M16" i="44"/>
  <c r="B40" i="28"/>
  <c r="BS40" i="41"/>
  <c r="BR40" i="41" s="1"/>
  <c r="BQ40" i="41" s="1"/>
  <c r="BP40" i="41" s="1"/>
  <c r="BO40" i="41" s="1"/>
  <c r="BN40" i="41" s="1"/>
  <c r="BM40" i="41" s="1"/>
  <c r="BL40" i="41" s="1"/>
  <c r="BK40" i="41" s="1"/>
  <c r="BJ40" i="41" s="1"/>
  <c r="BI40" i="41" s="1"/>
  <c r="BT40" i="41"/>
  <c r="BU40" i="41"/>
  <c r="E14" i="44" l="1"/>
  <c r="C129" i="7"/>
  <c r="D14" i="7"/>
  <c r="D44" i="7"/>
  <c r="D74" i="7"/>
  <c r="D104" i="7"/>
  <c r="D134" i="7"/>
  <c r="D164" i="7"/>
  <c r="D194" i="7"/>
  <c r="D218" i="7"/>
  <c r="D217" i="7"/>
  <c r="D216" i="7"/>
  <c r="D215" i="7"/>
  <c r="D214" i="7"/>
  <c r="D213" i="7"/>
  <c r="D212" i="7"/>
  <c r="D211" i="7"/>
  <c r="D210" i="7"/>
  <c r="D209" i="7"/>
  <c r="D208" i="7"/>
  <c r="D207" i="7"/>
  <c r="D206" i="7"/>
  <c r="C205" i="7"/>
  <c r="D203" i="7"/>
  <c r="D202" i="7"/>
  <c r="D201" i="7"/>
  <c r="D200" i="7"/>
  <c r="D199" i="7"/>
  <c r="D198" i="7"/>
  <c r="D197" i="7"/>
  <c r="D196" i="7"/>
  <c r="C196" i="7"/>
  <c r="C195" i="7"/>
  <c r="D188" i="7"/>
  <c r="D187" i="7"/>
  <c r="D186" i="7"/>
  <c r="D185" i="7"/>
  <c r="D184" i="7"/>
  <c r="D183" i="7"/>
  <c r="D182" i="7"/>
  <c r="D181" i="7"/>
  <c r="D180" i="7"/>
  <c r="D179" i="7"/>
  <c r="D178" i="7"/>
  <c r="D177" i="7"/>
  <c r="D176" i="7"/>
  <c r="C175" i="7"/>
  <c r="D174" i="7"/>
  <c r="D173" i="7"/>
  <c r="D172" i="7"/>
  <c r="D171" i="7"/>
  <c r="D170" i="7"/>
  <c r="D169" i="7"/>
  <c r="D168" i="7"/>
  <c r="D167" i="7"/>
  <c r="C166" i="7"/>
  <c r="C165" i="7" s="1"/>
  <c r="B164" i="7"/>
  <c r="D158" i="7"/>
  <c r="D157" i="7"/>
  <c r="D156" i="7"/>
  <c r="D155" i="7"/>
  <c r="D154" i="7"/>
  <c r="D153" i="7"/>
  <c r="D152" i="7"/>
  <c r="D151" i="7"/>
  <c r="D150" i="7"/>
  <c r="D149" i="7"/>
  <c r="D148" i="7"/>
  <c r="D147" i="7"/>
  <c r="D146" i="7"/>
  <c r="C145" i="7"/>
  <c r="C159" i="7" s="1"/>
  <c r="D144" i="7"/>
  <c r="D143" i="7"/>
  <c r="D142" i="7"/>
  <c r="D141" i="7"/>
  <c r="D140" i="7"/>
  <c r="D139" i="7"/>
  <c r="D138" i="7"/>
  <c r="D137" i="7"/>
  <c r="D136" i="7"/>
  <c r="D135" i="7" s="1"/>
  <c r="C136" i="7"/>
  <c r="C135" i="7"/>
  <c r="D128" i="7"/>
  <c r="D127" i="7"/>
  <c r="D126" i="7"/>
  <c r="D125" i="7"/>
  <c r="D124" i="7"/>
  <c r="D123" i="7"/>
  <c r="D122" i="7"/>
  <c r="D121" i="7"/>
  <c r="D120" i="7"/>
  <c r="D119" i="7"/>
  <c r="D118" i="7"/>
  <c r="D117" i="7"/>
  <c r="D116" i="7"/>
  <c r="C115" i="7"/>
  <c r="D114" i="7"/>
  <c r="D113" i="7"/>
  <c r="D112" i="7"/>
  <c r="D111" i="7"/>
  <c r="D110" i="7"/>
  <c r="D109" i="7"/>
  <c r="D108" i="7"/>
  <c r="D107" i="7"/>
  <c r="C106" i="7"/>
  <c r="C105" i="7" s="1"/>
  <c r="D98" i="7"/>
  <c r="D97" i="7"/>
  <c r="D96" i="7"/>
  <c r="D95" i="7"/>
  <c r="D94" i="7"/>
  <c r="D93" i="7"/>
  <c r="D92" i="7"/>
  <c r="D91" i="7"/>
  <c r="D90" i="7"/>
  <c r="D89" i="7"/>
  <c r="D88" i="7"/>
  <c r="D87" i="7"/>
  <c r="D86" i="7"/>
  <c r="C85" i="7"/>
  <c r="D84" i="7"/>
  <c r="D83" i="7"/>
  <c r="D82" i="7"/>
  <c r="D81" i="7"/>
  <c r="D80" i="7"/>
  <c r="D79" i="7"/>
  <c r="D78" i="7"/>
  <c r="D77" i="7"/>
  <c r="D76" i="7"/>
  <c r="C76" i="7"/>
  <c r="C75" i="7"/>
  <c r="D68" i="7"/>
  <c r="D67" i="7"/>
  <c r="D66" i="7"/>
  <c r="D65" i="7"/>
  <c r="D64" i="7"/>
  <c r="D63" i="7"/>
  <c r="D62" i="7"/>
  <c r="D61" i="7"/>
  <c r="D60" i="7"/>
  <c r="D59" i="7"/>
  <c r="D58" i="7"/>
  <c r="D57" i="7"/>
  <c r="D56" i="7"/>
  <c r="C55" i="7"/>
  <c r="D54" i="7"/>
  <c r="D53" i="7"/>
  <c r="D52" i="7"/>
  <c r="D51" i="7"/>
  <c r="D50" i="7"/>
  <c r="D49" i="7"/>
  <c r="D48" i="7"/>
  <c r="D47" i="7"/>
  <c r="D46" i="7"/>
  <c r="C46" i="7"/>
  <c r="C45" i="7" s="1"/>
  <c r="D193" i="7"/>
  <c r="D204" i="7" s="1"/>
  <c r="B192" i="7"/>
  <c r="B194" i="7" s="1"/>
  <c r="D163" i="7"/>
  <c r="B162" i="7"/>
  <c r="D133" i="7"/>
  <c r="B132" i="7"/>
  <c r="B134" i="7" s="1"/>
  <c r="D103" i="7"/>
  <c r="B102" i="7"/>
  <c r="B104" i="7" s="1"/>
  <c r="D73" i="7"/>
  <c r="B72" i="7"/>
  <c r="B74" i="7" s="1"/>
  <c r="D43" i="7"/>
  <c r="B42" i="7"/>
  <c r="B44" i="7" s="1"/>
  <c r="D13" i="7"/>
  <c r="C16" i="7"/>
  <c r="C15" i="7" s="1"/>
  <c r="C25" i="7"/>
  <c r="B9" i="7"/>
  <c r="B8" i="7"/>
  <c r="B7" i="7"/>
  <c r="B6" i="7"/>
  <c r="B5" i="7"/>
  <c r="B4" i="7"/>
  <c r="B3" i="7"/>
  <c r="B12" i="7"/>
  <c r="B14" i="7" s="1"/>
  <c r="E22" i="5"/>
  <c r="D23" i="5"/>
  <c r="N57" i="26"/>
  <c r="M57" i="26"/>
  <c r="L57" i="26"/>
  <c r="B42" i="28"/>
  <c r="B41" i="28"/>
  <c r="B39" i="28"/>
  <c r="H42" i="28"/>
  <c r="I42" i="28" s="1"/>
  <c r="J42" i="28" s="1"/>
  <c r="K42" i="28" s="1"/>
  <c r="L42" i="28" s="1"/>
  <c r="M42" i="28" s="1"/>
  <c r="E40" i="28"/>
  <c r="BU43" i="41"/>
  <c r="BU42" i="41"/>
  <c r="H41" i="28" s="1"/>
  <c r="I41" i="28" s="1"/>
  <c r="J41" i="28" s="1"/>
  <c r="K41" i="28" s="1"/>
  <c r="L41" i="28" s="1"/>
  <c r="M41" i="28" s="1"/>
  <c r="BU41" i="41"/>
  <c r="H40" i="28" s="1"/>
  <c r="I40" i="28" s="1"/>
  <c r="J40" i="28" s="1"/>
  <c r="K40" i="28" s="1"/>
  <c r="L40" i="28" s="1"/>
  <c r="M40" i="28" s="1"/>
  <c r="BG43" i="41"/>
  <c r="G42" i="28" s="1"/>
  <c r="BG42" i="41"/>
  <c r="G41" i="28" s="1"/>
  <c r="BG41" i="41"/>
  <c r="G40" i="28" s="1"/>
  <c r="AS43" i="41"/>
  <c r="F42" i="28" s="1"/>
  <c r="AS42" i="41"/>
  <c r="F41" i="28" s="1"/>
  <c r="AS41" i="41"/>
  <c r="F40" i="28" s="1"/>
  <c r="AE43" i="41"/>
  <c r="E42" i="28" s="1"/>
  <c r="AE42" i="41"/>
  <c r="E41" i="28" s="1"/>
  <c r="AE41" i="41"/>
  <c r="Q43" i="41"/>
  <c r="D42" i="28" s="1"/>
  <c r="Q42" i="41"/>
  <c r="D41" i="28" s="1"/>
  <c r="Q41" i="41"/>
  <c r="D40" i="28" s="1"/>
  <c r="K30" i="29"/>
  <c r="M23" i="44"/>
  <c r="H23" i="44"/>
  <c r="M32" i="44"/>
  <c r="M41" i="44" s="1"/>
  <c r="C219" i="7" l="1"/>
  <c r="D45" i="7"/>
  <c r="C69" i="7"/>
  <c r="C4" i="7" s="1"/>
  <c r="D85" i="7"/>
  <c r="C189" i="7"/>
  <c r="C8" i="7" s="1"/>
  <c r="C99" i="7"/>
  <c r="C5" i="7" s="1"/>
  <c r="D195" i="7"/>
  <c r="D205" i="7"/>
  <c r="D219" i="7" s="1"/>
  <c r="D9" i="7" s="1"/>
  <c r="D175" i="7"/>
  <c r="D145" i="7"/>
  <c r="D159" i="7" s="1"/>
  <c r="D7" i="7" s="1"/>
  <c r="D115" i="7"/>
  <c r="D75" i="7"/>
  <c r="D99" i="7" s="1"/>
  <c r="D5" i="7" s="1"/>
  <c r="D55" i="7"/>
  <c r="D69" i="7" s="1"/>
  <c r="D4" i="7" s="1"/>
  <c r="D166" i="7"/>
  <c r="D165" i="7" s="1"/>
  <c r="D106" i="7"/>
  <c r="D105" i="7" s="1"/>
  <c r="D28" i="7"/>
  <c r="D23" i="7"/>
  <c r="C7" i="7"/>
  <c r="C6" i="7"/>
  <c r="C39" i="7"/>
  <c r="C3" i="7" s="1"/>
  <c r="D18" i="7"/>
  <c r="D35" i="7"/>
  <c r="D19" i="7"/>
  <c r="D29" i="7"/>
  <c r="D36" i="7"/>
  <c r="D20" i="7"/>
  <c r="D30" i="7"/>
  <c r="D37" i="7"/>
  <c r="D21" i="7"/>
  <c r="D31" i="7"/>
  <c r="D38" i="7"/>
  <c r="D22" i="7"/>
  <c r="D32" i="7"/>
  <c r="D24" i="7"/>
  <c r="D16" i="7"/>
  <c r="D26" i="7"/>
  <c r="D33" i="7"/>
  <c r="D17" i="7"/>
  <c r="D27" i="7"/>
  <c r="D34" i="7"/>
  <c r="C9" i="7"/>
  <c r="BG40" i="41"/>
  <c r="AS40" i="41"/>
  <c r="AE40" i="41"/>
  <c r="Q40" i="41"/>
  <c r="E34" i="41"/>
  <c r="D34" i="41"/>
  <c r="B33" i="28" s="1"/>
  <c r="BP36" i="41"/>
  <c r="BO36" i="41"/>
  <c r="BN36" i="41"/>
  <c r="AB35" i="41"/>
  <c r="AP35" i="41" s="1"/>
  <c r="BD35" i="41" s="1"/>
  <c r="AA35" i="41"/>
  <c r="AO35" i="41" s="1"/>
  <c r="BC35" i="41" s="1"/>
  <c r="W35" i="41"/>
  <c r="AK35" i="41" s="1"/>
  <c r="AY35" i="41" s="1"/>
  <c r="BM35" i="41" s="1"/>
  <c r="V35" i="41"/>
  <c r="AJ35" i="41" s="1"/>
  <c r="AX35" i="41" s="1"/>
  <c r="J35" i="41"/>
  <c r="X35" i="41" s="1"/>
  <c r="AL35" i="41" s="1"/>
  <c r="E35" i="41"/>
  <c r="S35" i="41" s="1"/>
  <c r="D189" i="7" l="1"/>
  <c r="D8" i="7" s="1"/>
  <c r="D129" i="7"/>
  <c r="D6" i="7" s="1"/>
  <c r="D25" i="7"/>
  <c r="AF34" i="41"/>
  <c r="O35" i="41"/>
  <c r="P35" i="41" s="1"/>
  <c r="AD35" i="41" s="1"/>
  <c r="BQ35" i="41"/>
  <c r="F34" i="41"/>
  <c r="G34" i="41" s="1"/>
  <c r="H34" i="41" s="1"/>
  <c r="I34" i="41" s="1"/>
  <c r="J34" i="41" s="1"/>
  <c r="K34" i="41" s="1"/>
  <c r="L34" i="41" s="1"/>
  <c r="M34" i="41" s="1"/>
  <c r="N34" i="41" s="1"/>
  <c r="O34" i="41" s="1"/>
  <c r="P34" i="41" s="1"/>
  <c r="AZ35" i="41"/>
  <c r="AT34" i="41"/>
  <c r="BH34" i="41"/>
  <c r="BV34" i="41"/>
  <c r="BR35" i="41"/>
  <c r="R34" i="41"/>
  <c r="AG35" i="41"/>
  <c r="K35" i="41"/>
  <c r="BL35" i="41"/>
  <c r="F35" i="41"/>
  <c r="E7" i="44"/>
  <c r="D15" i="8"/>
  <c r="O32" i="30" s="1"/>
  <c r="O30" i="30"/>
  <c r="D6" i="71" s="1"/>
  <c r="O28" i="30"/>
  <c r="C44" i="1"/>
  <c r="C21" i="5" s="1"/>
  <c r="C18" i="1"/>
  <c r="AA37" i="56"/>
  <c r="AA38" i="56" s="1"/>
  <c r="X34" i="56"/>
  <c r="W34" i="56"/>
  <c r="V34" i="56"/>
  <c r="T34" i="56"/>
  <c r="W33" i="56"/>
  <c r="V33" i="56"/>
  <c r="T33" i="56"/>
  <c r="X33" i="56" s="1"/>
  <c r="X32" i="56"/>
  <c r="W32" i="56"/>
  <c r="V32" i="56"/>
  <c r="T32" i="56"/>
  <c r="W31" i="56"/>
  <c r="V31" i="56"/>
  <c r="T31" i="56"/>
  <c r="X31" i="56" s="1"/>
  <c r="W30" i="56"/>
  <c r="V30" i="56"/>
  <c r="T30" i="56"/>
  <c r="X30" i="56" s="1"/>
  <c r="X29" i="56"/>
  <c r="W29" i="56"/>
  <c r="V29" i="56"/>
  <c r="T29" i="56"/>
  <c r="L26" i="56"/>
  <c r="K26" i="56"/>
  <c r="M25" i="56"/>
  <c r="M26" i="56" s="1"/>
  <c r="M23" i="56"/>
  <c r="M22" i="56"/>
  <c r="L24" i="56"/>
  <c r="K24" i="56"/>
  <c r="BH26" i="41"/>
  <c r="BH25" i="41"/>
  <c r="BH22" i="41"/>
  <c r="BH37" i="41" s="1"/>
  <c r="BH17" i="41"/>
  <c r="BH32" i="41" s="1"/>
  <c r="BH16" i="41"/>
  <c r="BH15" i="41"/>
  <c r="BH13" i="41"/>
  <c r="BH18" i="41" s="1"/>
  <c r="BH12" i="41"/>
  <c r="BH27" i="41" s="1"/>
  <c r="BH11" i="41"/>
  <c r="BH31" i="41" s="1"/>
  <c r="BH10" i="41"/>
  <c r="BH30" i="41" s="1"/>
  <c r="AT26" i="41"/>
  <c r="AT25" i="41"/>
  <c r="AT22" i="41"/>
  <c r="AT37" i="41" s="1"/>
  <c r="AT17" i="41"/>
  <c r="AT32" i="41" s="1"/>
  <c r="AT16" i="41"/>
  <c r="AT15" i="41"/>
  <c r="AT13" i="41"/>
  <c r="AT18" i="41" s="1"/>
  <c r="AT12" i="41"/>
  <c r="AT27" i="41" s="1"/>
  <c r="AT11" i="41"/>
  <c r="AT31" i="41" s="1"/>
  <c r="AT10" i="41"/>
  <c r="AT30" i="41" s="1"/>
  <c r="AF26" i="41"/>
  <c r="AF25" i="41"/>
  <c r="AF22" i="41"/>
  <c r="AF37" i="41" s="1"/>
  <c r="AF17" i="41"/>
  <c r="AF32" i="41" s="1"/>
  <c r="AF16" i="41"/>
  <c r="AF15" i="41"/>
  <c r="AF13" i="41"/>
  <c r="AF18" i="41" s="1"/>
  <c r="AF12" i="41"/>
  <c r="AF27" i="41" s="1"/>
  <c r="AF11" i="41"/>
  <c r="AF31" i="41" s="1"/>
  <c r="AF10" i="41"/>
  <c r="AF30" i="41" s="1"/>
  <c r="R26" i="41"/>
  <c r="R25" i="41"/>
  <c r="R22" i="41"/>
  <c r="R37" i="41" s="1"/>
  <c r="R17" i="41"/>
  <c r="R32" i="41" s="1"/>
  <c r="R16" i="41"/>
  <c r="R15" i="41"/>
  <c r="R13" i="41"/>
  <c r="R18" i="41" s="1"/>
  <c r="R12" i="41"/>
  <c r="R27" i="41" s="1"/>
  <c r="R11" i="41"/>
  <c r="R31" i="41" s="1"/>
  <c r="R10" i="41"/>
  <c r="R30" i="41" s="1"/>
  <c r="AC35" i="41" l="1"/>
  <c r="D10" i="71"/>
  <c r="D6" i="70"/>
  <c r="D10" i="70" s="1"/>
  <c r="AQ35" i="41"/>
  <c r="R20" i="41"/>
  <c r="R35" i="41"/>
  <c r="R21" i="41"/>
  <c r="R36" i="41"/>
  <c r="AF21" i="41"/>
  <c r="AF36" i="41"/>
  <c r="BH21" i="41"/>
  <c r="BH36" i="41"/>
  <c r="G35" i="41"/>
  <c r="T35" i="41"/>
  <c r="AT21" i="41"/>
  <c r="AT36" i="41"/>
  <c r="BN35" i="41"/>
  <c r="BH20" i="41"/>
  <c r="BH35" i="41"/>
  <c r="AT20" i="41"/>
  <c r="AT35" i="41"/>
  <c r="AR35" i="41"/>
  <c r="Y35" i="41"/>
  <c r="L35" i="41"/>
  <c r="AF20" i="41"/>
  <c r="AF35" i="41"/>
  <c r="AU35" i="41"/>
  <c r="Q34" i="41"/>
  <c r="M24" i="56"/>
  <c r="O36" i="30"/>
  <c r="B19" i="6"/>
  <c r="K27" i="29"/>
  <c r="S34" i="41" l="1"/>
  <c r="T34" i="41" s="1"/>
  <c r="U34" i="41" s="1"/>
  <c r="V34" i="41" s="1"/>
  <c r="W34" i="41" s="1"/>
  <c r="X34" i="41" s="1"/>
  <c r="Y34" i="41" s="1"/>
  <c r="Z34" i="41" s="1"/>
  <c r="AA34" i="41" s="1"/>
  <c r="AB34" i="41" s="1"/>
  <c r="AC34" i="41" s="1"/>
  <c r="AD34" i="41" s="1"/>
  <c r="D33" i="28"/>
  <c r="Z35" i="41"/>
  <c r="U35" i="41"/>
  <c r="BF35" i="41"/>
  <c r="AH35" i="41"/>
  <c r="AM35" i="41"/>
  <c r="BI35" i="41"/>
  <c r="BE35" i="41"/>
  <c r="AE34" i="41" l="1"/>
  <c r="BS35" i="41"/>
  <c r="BA35" i="41"/>
  <c r="BT35" i="41"/>
  <c r="AI35" i="41"/>
  <c r="AV35" i="41"/>
  <c r="AN35" i="41"/>
  <c r="D13" i="4"/>
  <c r="D14" i="4"/>
  <c r="D15" i="4"/>
  <c r="D16" i="4"/>
  <c r="BP31" i="41"/>
  <c r="BO31" i="41"/>
  <c r="C58" i="1"/>
  <c r="AG34" i="41" l="1"/>
  <c r="E33" i="28"/>
  <c r="BJ35" i="41"/>
  <c r="BB35" i="41"/>
  <c r="AW35" i="41"/>
  <c r="BO35" i="41"/>
  <c r="D8" i="44"/>
  <c r="BR11" i="41"/>
  <c r="BR16" i="41" s="1"/>
  <c r="BR21" i="41" s="1"/>
  <c r="BR26" i="41" s="1"/>
  <c r="BR31" i="41" s="1"/>
  <c r="BR36" i="41" s="1"/>
  <c r="BQ11" i="41"/>
  <c r="BQ16" i="41" s="1"/>
  <c r="BQ21" i="41" s="1"/>
  <c r="BQ26" i="41" s="1"/>
  <c r="BQ31" i="41" s="1"/>
  <c r="BQ36" i="41" s="1"/>
  <c r="I17" i="44"/>
  <c r="I18" i="44" s="1"/>
  <c r="I19" i="44" s="1"/>
  <c r="I20" i="44" s="1"/>
  <c r="F4" i="6"/>
  <c r="AH34" i="41" l="1"/>
  <c r="AI34" i="41" s="1"/>
  <c r="AJ34" i="41" s="1"/>
  <c r="AK34" i="41" s="1"/>
  <c r="AL34" i="41" s="1"/>
  <c r="AM34" i="41" s="1"/>
  <c r="AN34" i="41" s="1"/>
  <c r="AO34" i="41" s="1"/>
  <c r="AP34" i="41" s="1"/>
  <c r="AQ34" i="41" s="1"/>
  <c r="AR34" i="41" s="1"/>
  <c r="I21" i="44"/>
  <c r="BI36" i="41"/>
  <c r="BJ36" i="41"/>
  <c r="BK35" i="41"/>
  <c r="BP35" i="41"/>
  <c r="D8" i="5"/>
  <c r="D7" i="5"/>
  <c r="D14" i="5"/>
  <c r="D12" i="5"/>
  <c r="D10" i="5"/>
  <c r="D9" i="5"/>
  <c r="D6" i="5"/>
  <c r="D5" i="5"/>
  <c r="BM26" i="41"/>
  <c r="BM31" i="41" s="1"/>
  <c r="BM36" i="41" s="1"/>
  <c r="BL11" i="41"/>
  <c r="BL16" i="41" s="1"/>
  <c r="BL21" i="41" s="1"/>
  <c r="BL26" i="41" s="1"/>
  <c r="BL31" i="41" s="1"/>
  <c r="BL36" i="41" s="1"/>
  <c r="BK11" i="41"/>
  <c r="BK16" i="41" s="1"/>
  <c r="BK21" i="41" s="1"/>
  <c r="BK26" i="41" s="1"/>
  <c r="BK31" i="41" s="1"/>
  <c r="BK36" i="41" s="1"/>
  <c r="BP26" i="41"/>
  <c r="BO26" i="41"/>
  <c r="BN26" i="41"/>
  <c r="F5" i="6"/>
  <c r="F3" i="6"/>
  <c r="AS34" i="41" l="1"/>
  <c r="BT36" i="41"/>
  <c r="N56" i="26"/>
  <c r="M56" i="26"/>
  <c r="E25" i="26"/>
  <c r="L56" i="26"/>
  <c r="H22" i="44" s="1"/>
  <c r="M31" i="44" s="1"/>
  <c r="M40" i="44" s="1"/>
  <c r="E29" i="41"/>
  <c r="D29" i="41"/>
  <c r="BN31" i="41"/>
  <c r="AB30" i="41"/>
  <c r="AP30" i="41" s="1"/>
  <c r="BD30" i="41" s="1"/>
  <c r="BR30" i="41" s="1"/>
  <c r="AA30" i="41"/>
  <c r="AO30" i="41" s="1"/>
  <c r="BC30" i="41" s="1"/>
  <c r="BQ30" i="41" s="1"/>
  <c r="W30" i="41"/>
  <c r="AK30" i="41" s="1"/>
  <c r="AY30" i="41" s="1"/>
  <c r="V30" i="41"/>
  <c r="AJ30" i="41" s="1"/>
  <c r="AX30" i="41" s="1"/>
  <c r="AU34" i="41" l="1"/>
  <c r="AV34" i="41" s="1"/>
  <c r="AW34" i="41" s="1"/>
  <c r="AX34" i="41" s="1"/>
  <c r="AY34" i="41" s="1"/>
  <c r="AZ34" i="41" s="1"/>
  <c r="BA34" i="41" s="1"/>
  <c r="BB34" i="41" s="1"/>
  <c r="BC34" i="41" s="1"/>
  <c r="BD34" i="41" s="1"/>
  <c r="BE34" i="41" s="1"/>
  <c r="BF34" i="41" s="1"/>
  <c r="BI34" i="41" s="1"/>
  <c r="F33" i="28"/>
  <c r="BH29" i="41"/>
  <c r="AT29" i="41"/>
  <c r="BV29" i="41"/>
  <c r="AF29" i="41"/>
  <c r="R29" i="41"/>
  <c r="B28" i="28"/>
  <c r="E30" i="41"/>
  <c r="O30" i="41" s="1"/>
  <c r="J30" i="41"/>
  <c r="BI31" i="41"/>
  <c r="BJ31" i="41"/>
  <c r="BL30" i="41"/>
  <c r="BM30" i="41"/>
  <c r="F29" i="41"/>
  <c r="G29" i="41" s="1"/>
  <c r="H29" i="41" s="1"/>
  <c r="I29" i="41" s="1"/>
  <c r="J29" i="41" s="1"/>
  <c r="K29" i="41" s="1"/>
  <c r="L29" i="41" s="1"/>
  <c r="M29" i="41" s="1"/>
  <c r="N29" i="41" s="1"/>
  <c r="O29" i="41" s="1"/>
  <c r="P29" i="41" s="1"/>
  <c r="M21" i="44"/>
  <c r="D10" i="44"/>
  <c r="C10" i="44"/>
  <c r="D9" i="44"/>
  <c r="C9" i="44"/>
  <c r="C8" i="44"/>
  <c r="E8" i="44" s="1"/>
  <c r="N55" i="26"/>
  <c r="J25" i="41" s="1"/>
  <c r="K25" i="41" s="1"/>
  <c r="L25" i="41" s="1"/>
  <c r="M55" i="26"/>
  <c r="E25" i="41" s="1"/>
  <c r="F25" i="41" s="1"/>
  <c r="G25" i="41" s="1"/>
  <c r="N54" i="26"/>
  <c r="J20" i="41" s="1"/>
  <c r="K20" i="41" s="1"/>
  <c r="L20" i="41" s="1"/>
  <c r="M54" i="26"/>
  <c r="E20" i="41" s="1"/>
  <c r="F20" i="41" s="1"/>
  <c r="G20" i="41" s="1"/>
  <c r="N53" i="26"/>
  <c r="K15" i="41" s="1"/>
  <c r="L15" i="41" s="1"/>
  <c r="M53" i="26"/>
  <c r="E15" i="41" s="1"/>
  <c r="F15" i="41" s="1"/>
  <c r="G15" i="41" s="1"/>
  <c r="N52" i="26"/>
  <c r="J10" i="41" s="1"/>
  <c r="K10" i="41" s="1"/>
  <c r="L10" i="41" s="1"/>
  <c r="M52" i="26"/>
  <c r="E10" i="41" s="1"/>
  <c r="F10" i="41" s="1"/>
  <c r="G10" i="41" s="1"/>
  <c r="N51" i="26"/>
  <c r="J5" i="41" s="1"/>
  <c r="K5" i="41" s="1"/>
  <c r="L5" i="41" s="1"/>
  <c r="M51" i="26"/>
  <c r="E5" i="41" s="1"/>
  <c r="F5" i="41" s="1"/>
  <c r="G5" i="41" s="1"/>
  <c r="L55" i="26"/>
  <c r="H21" i="44" s="1"/>
  <c r="M30" i="44" s="1"/>
  <c r="M39" i="44" s="1"/>
  <c r="L54" i="26"/>
  <c r="B20" i="28"/>
  <c r="B19" i="28"/>
  <c r="B21" i="28"/>
  <c r="B36" i="28" s="1"/>
  <c r="E19" i="41"/>
  <c r="D19" i="41"/>
  <c r="BV22" i="41"/>
  <c r="BV37" i="41" s="1"/>
  <c r="D22" i="41"/>
  <c r="D37" i="41" s="1"/>
  <c r="BP21" i="41"/>
  <c r="BO21" i="41"/>
  <c r="BN21" i="41"/>
  <c r="BJ21" i="41"/>
  <c r="BI21" i="41"/>
  <c r="BT21" i="41" s="1"/>
  <c r="E37" i="26"/>
  <c r="E24" i="26"/>
  <c r="E32" i="26"/>
  <c r="E30" i="26"/>
  <c r="E36" i="26"/>
  <c r="E31" i="26"/>
  <c r="E23" i="26"/>
  <c r="I18" i="42"/>
  <c r="I19" i="42" s="1"/>
  <c r="I20" i="42" s="1"/>
  <c r="I14" i="42"/>
  <c r="I15" i="42" s="1"/>
  <c r="E6" i="44"/>
  <c r="B8" i="44" l="1"/>
  <c r="B9" i="44"/>
  <c r="BG34" i="41"/>
  <c r="G33" i="28" s="1"/>
  <c r="BI37" i="41"/>
  <c r="BJ34" i="41"/>
  <c r="BH19" i="41"/>
  <c r="AT19" i="41"/>
  <c r="B18" i="28"/>
  <c r="R19" i="41"/>
  <c r="AF19" i="41"/>
  <c r="K30" i="41"/>
  <c r="X30" i="41"/>
  <c r="AL30" i="41" s="1"/>
  <c r="AZ30" i="41" s="1"/>
  <c r="BN30" i="41" s="1"/>
  <c r="F30" i="41"/>
  <c r="S30" i="41"/>
  <c r="AG30" i="41" s="1"/>
  <c r="AU30" i="41" s="1"/>
  <c r="BI30" i="41" s="1"/>
  <c r="BT31" i="41"/>
  <c r="M22" i="44"/>
  <c r="BI26" i="41"/>
  <c r="BT26" i="41" s="1"/>
  <c r="BJ26" i="41"/>
  <c r="E10" i="44"/>
  <c r="P30" i="41"/>
  <c r="AC30" i="41"/>
  <c r="Q29" i="41"/>
  <c r="BV19" i="41"/>
  <c r="E9" i="44"/>
  <c r="D13" i="44"/>
  <c r="C13" i="44"/>
  <c r="F19" i="41"/>
  <c r="G19" i="41" s="1"/>
  <c r="H19" i="41" s="1"/>
  <c r="I19" i="41" s="1"/>
  <c r="J19" i="41" s="1"/>
  <c r="K19" i="41" s="1"/>
  <c r="L19" i="41" s="1"/>
  <c r="M19" i="41" s="1"/>
  <c r="N19" i="41" s="1"/>
  <c r="O19" i="41" s="1"/>
  <c r="P19" i="41" s="1"/>
  <c r="C35" i="26"/>
  <c r="D35" i="26"/>
  <c r="E35" i="26"/>
  <c r="C22" i="26"/>
  <c r="D22" i="26"/>
  <c r="BK34" i="41" l="1"/>
  <c r="BJ37" i="41"/>
  <c r="E13" i="44"/>
  <c r="S29" i="41"/>
  <c r="D28" i="28"/>
  <c r="G30" i="41"/>
  <c r="U30" i="41" s="1"/>
  <c r="AI30" i="41" s="1"/>
  <c r="AW30" i="41" s="1"/>
  <c r="BK30" i="41" s="1"/>
  <c r="T30" i="41"/>
  <c r="AH30" i="41" s="1"/>
  <c r="AV30" i="41" s="1"/>
  <c r="BJ30" i="41" s="1"/>
  <c r="L30" i="41"/>
  <c r="Z30" i="41" s="1"/>
  <c r="AN30" i="41" s="1"/>
  <c r="BB30" i="41" s="1"/>
  <c r="BP30" i="41" s="1"/>
  <c r="Y30" i="41"/>
  <c r="AM30" i="41" s="1"/>
  <c r="BA30" i="41" s="1"/>
  <c r="BO30" i="41" s="1"/>
  <c r="AQ30" i="41"/>
  <c r="AD30" i="41"/>
  <c r="Q19" i="41"/>
  <c r="F7" i="3"/>
  <c r="BL34" i="41" l="1"/>
  <c r="BK37" i="41"/>
  <c r="T29" i="41"/>
  <c r="U29" i="41" s="1"/>
  <c r="V29" i="41" s="1"/>
  <c r="W29" i="41" s="1"/>
  <c r="X29" i="41" s="1"/>
  <c r="Y29" i="41" s="1"/>
  <c r="Z29" i="41" s="1"/>
  <c r="AA29" i="41" s="1"/>
  <c r="AB29" i="41" s="1"/>
  <c r="AC29" i="41" s="1"/>
  <c r="AD29" i="41" s="1"/>
  <c r="AR30" i="41"/>
  <c r="BE30" i="41"/>
  <c r="S19" i="41"/>
  <c r="D18" i="28"/>
  <c r="G6" i="42"/>
  <c r="BM34" i="41" l="1"/>
  <c r="BL37" i="41"/>
  <c r="T19" i="41"/>
  <c r="U19" i="41" s="1"/>
  <c r="AE29" i="41"/>
  <c r="AG29" i="41" s="1"/>
  <c r="BS30" i="41"/>
  <c r="BF30" i="41"/>
  <c r="BN11" i="41"/>
  <c r="BO11" i="41"/>
  <c r="BP11" i="41"/>
  <c r="Q3" i="41"/>
  <c r="AE3" i="41"/>
  <c r="AS3" i="41"/>
  <c r="BG3" i="41"/>
  <c r="BN16" i="41"/>
  <c r="BO16" i="41"/>
  <c r="BP16" i="41"/>
  <c r="BJ16" i="41"/>
  <c r="BI16" i="41"/>
  <c r="BT16" i="41" s="1"/>
  <c r="BN6" i="41"/>
  <c r="BO6" i="41"/>
  <c r="BP6" i="41"/>
  <c r="BJ6" i="41"/>
  <c r="BI6" i="41"/>
  <c r="BT6" i="41" s="1"/>
  <c r="C5" i="41"/>
  <c r="C6" i="41"/>
  <c r="C7" i="41"/>
  <c r="C8" i="41"/>
  <c r="N55" i="28"/>
  <c r="N51" i="28"/>
  <c r="R52" i="28"/>
  <c r="R49" i="28"/>
  <c r="R46" i="28"/>
  <c r="R48" i="28"/>
  <c r="AE52" i="41"/>
  <c r="Q52" i="41"/>
  <c r="M20" i="44"/>
  <c r="N48" i="28"/>
  <c r="E28" i="28" l="1"/>
  <c r="BN34" i="41"/>
  <c r="BM37" i="41"/>
  <c r="AH29" i="41"/>
  <c r="AI29" i="41" s="1"/>
  <c r="AJ29" i="41" s="1"/>
  <c r="AK29" i="41" s="1"/>
  <c r="AL29" i="41" s="1"/>
  <c r="AM29" i="41" s="1"/>
  <c r="AN29" i="41" s="1"/>
  <c r="AO29" i="41" s="1"/>
  <c r="AP29" i="41" s="1"/>
  <c r="AQ29" i="41" s="1"/>
  <c r="AR29" i="41" s="1"/>
  <c r="BT30" i="41"/>
  <c r="V19" i="41"/>
  <c r="S6" i="41"/>
  <c r="AU6" i="41"/>
  <c r="AG6" i="41"/>
  <c r="E6" i="41"/>
  <c r="AS29" i="41" l="1"/>
  <c r="AU29" i="41" s="1"/>
  <c r="AV29" i="41" s="1"/>
  <c r="AW29" i="41" s="1"/>
  <c r="AX29" i="41" s="1"/>
  <c r="AY29" i="41" s="1"/>
  <c r="AZ29" i="41" s="1"/>
  <c r="BA29" i="41" s="1"/>
  <c r="BB29" i="41" s="1"/>
  <c r="BC29" i="41" s="1"/>
  <c r="BD29" i="41" s="1"/>
  <c r="BE29" i="41" s="1"/>
  <c r="BF29" i="41" s="1"/>
  <c r="BI29" i="41" s="1"/>
  <c r="BO34" i="41"/>
  <c r="BN37" i="41"/>
  <c r="W19" i="41"/>
  <c r="D9" i="41"/>
  <c r="D10" i="41"/>
  <c r="D30" i="41" s="1"/>
  <c r="D11" i="41"/>
  <c r="D31" i="41" s="1"/>
  <c r="D12" i="41"/>
  <c r="H20" i="44"/>
  <c r="M29" i="44" s="1"/>
  <c r="M38" i="44" s="1"/>
  <c r="R27" i="44"/>
  <c r="Q27" i="44"/>
  <c r="Q28" i="44" s="1"/>
  <c r="Q29" i="44" s="1"/>
  <c r="P27" i="44"/>
  <c r="O27" i="44"/>
  <c r="N27" i="44"/>
  <c r="M19" i="44"/>
  <c r="M18" i="44"/>
  <c r="M17" i="44"/>
  <c r="E11" i="26"/>
  <c r="L53" i="26"/>
  <c r="H19" i="44" s="1"/>
  <c r="M28" i="44" s="1"/>
  <c r="M37" i="44" s="1"/>
  <c r="N26" i="42"/>
  <c r="O26" i="42"/>
  <c r="D5" i="29"/>
  <c r="L24" i="42"/>
  <c r="M24" i="42"/>
  <c r="N24" i="42"/>
  <c r="O24" i="42"/>
  <c r="P24" i="42"/>
  <c r="Q24" i="42"/>
  <c r="I21" i="42"/>
  <c r="I16" i="42"/>
  <c r="Q30" i="44" l="1"/>
  <c r="C28" i="41" s="1"/>
  <c r="C23" i="41"/>
  <c r="I22" i="42"/>
  <c r="B10" i="44"/>
  <c r="F28" i="28"/>
  <c r="BG29" i="41"/>
  <c r="G28" i="28" s="1"/>
  <c r="BP34" i="41"/>
  <c r="BO37" i="41"/>
  <c r="BI32" i="41"/>
  <c r="BJ29" i="41"/>
  <c r="Q31" i="44"/>
  <c r="BH9" i="41"/>
  <c r="AT9" i="41"/>
  <c r="B8" i="28"/>
  <c r="R9" i="41"/>
  <c r="AF9" i="41"/>
  <c r="D7" i="29"/>
  <c r="H16" i="29"/>
  <c r="R21" i="42"/>
  <c r="F32" i="26"/>
  <c r="F31" i="26"/>
  <c r="E23" i="5"/>
  <c r="D33" i="5"/>
  <c r="R14" i="42"/>
  <c r="R15" i="42" s="1"/>
  <c r="R16" i="42" s="1"/>
  <c r="R17" i="42" s="1"/>
  <c r="F5" i="26"/>
  <c r="F17" i="26"/>
  <c r="F18" i="26" s="1"/>
  <c r="F30" i="26"/>
  <c r="C11" i="41"/>
  <c r="AB11" i="41" s="1"/>
  <c r="O28" i="44"/>
  <c r="C10" i="41"/>
  <c r="L11" i="41" s="1"/>
  <c r="N28" i="44"/>
  <c r="N29" i="44" s="1"/>
  <c r="C12" i="41"/>
  <c r="AO11" i="41" s="1"/>
  <c r="P28" i="44"/>
  <c r="R20" i="42"/>
  <c r="F6" i="26"/>
  <c r="F19" i="26"/>
  <c r="X19" i="41"/>
  <c r="I17" i="42"/>
  <c r="C13" i="41"/>
  <c r="R51" i="28"/>
  <c r="R50" i="28"/>
  <c r="BJ11" i="41"/>
  <c r="BI11" i="41"/>
  <c r="F6" i="41"/>
  <c r="AV6" i="41"/>
  <c r="AH6" i="41"/>
  <c r="T6" i="41"/>
  <c r="C10" i="26"/>
  <c r="D10" i="26"/>
  <c r="R28" i="44"/>
  <c r="F25" i="26"/>
  <c r="K31" i="29"/>
  <c r="C4" i="5"/>
  <c r="C13" i="8" s="1"/>
  <c r="C60" i="41"/>
  <c r="L52" i="26"/>
  <c r="H18" i="44" s="1"/>
  <c r="M27" i="44" s="1"/>
  <c r="M36" i="44" s="1"/>
  <c r="L51" i="26"/>
  <c r="H17" i="44" s="1"/>
  <c r="M26" i="44" s="1"/>
  <c r="M35" i="44" s="1"/>
  <c r="D24" i="41"/>
  <c r="E24" i="41"/>
  <c r="D14" i="41"/>
  <c r="D4" i="41"/>
  <c r="E14" i="41"/>
  <c r="E9" i="41"/>
  <c r="E4" i="41"/>
  <c r="C43" i="28"/>
  <c r="C33" i="41" l="1"/>
  <c r="Q32" i="44"/>
  <c r="C38" i="41" s="1"/>
  <c r="N30" i="44"/>
  <c r="C25" i="41" s="1"/>
  <c r="C20" i="41"/>
  <c r="Q53" i="41"/>
  <c r="AE53" i="41" s="1"/>
  <c r="AS53" i="41" s="1"/>
  <c r="BG53" i="41" s="1"/>
  <c r="BU53" i="41" s="1"/>
  <c r="F10" i="26"/>
  <c r="R22" i="42"/>
  <c r="BQ34" i="41"/>
  <c r="BP37" i="41"/>
  <c r="BK29" i="41"/>
  <c r="BJ32" i="41"/>
  <c r="F35" i="26"/>
  <c r="AN11" i="41"/>
  <c r="AP11" i="41"/>
  <c r="AL11" i="41"/>
  <c r="BH4" i="41"/>
  <c r="AT4" i="41"/>
  <c r="AT14" i="41"/>
  <c r="BH14" i="41"/>
  <c r="AT24" i="41"/>
  <c r="BH24" i="41"/>
  <c r="B3" i="28"/>
  <c r="R4" i="41"/>
  <c r="AF4" i="41"/>
  <c r="B13" i="28"/>
  <c r="R14" i="41"/>
  <c r="AF14" i="41"/>
  <c r="B23" i="28"/>
  <c r="R24" i="41"/>
  <c r="AF24" i="41"/>
  <c r="J11" i="41"/>
  <c r="K11" i="41"/>
  <c r="I11" i="41"/>
  <c r="N11" i="41"/>
  <c r="W11" i="41"/>
  <c r="X11" i="41"/>
  <c r="AK11" i="41"/>
  <c r="Y11" i="41"/>
  <c r="AA11" i="41"/>
  <c r="Z11" i="41"/>
  <c r="R18" i="42"/>
  <c r="F22" i="26"/>
  <c r="N31" i="44"/>
  <c r="M11" i="41"/>
  <c r="G11" i="41"/>
  <c r="E11" i="41"/>
  <c r="BT11" i="41"/>
  <c r="AM11" i="41"/>
  <c r="H11" i="41"/>
  <c r="O29" i="44"/>
  <c r="C16" i="41"/>
  <c r="P29" i="44"/>
  <c r="C17" i="41"/>
  <c r="C15" i="41"/>
  <c r="L16" i="41" s="1"/>
  <c r="F11" i="41"/>
  <c r="F24" i="26"/>
  <c r="F11" i="26"/>
  <c r="F23" i="26"/>
  <c r="F36" i="26"/>
  <c r="F37" i="26"/>
  <c r="Y19" i="41"/>
  <c r="O5" i="41"/>
  <c r="P5" i="41" s="1"/>
  <c r="AB10" i="41"/>
  <c r="AP10" i="41" s="1"/>
  <c r="BD10" i="41" s="1"/>
  <c r="W10" i="41"/>
  <c r="AK10" i="41" s="1"/>
  <c r="AY10" i="41" s="1"/>
  <c r="Z10" i="41"/>
  <c r="AN10" i="41" s="1"/>
  <c r="BB10" i="41" s="1"/>
  <c r="AA10" i="41"/>
  <c r="AO10" i="41" s="1"/>
  <c r="BC10" i="41" s="1"/>
  <c r="X10" i="41"/>
  <c r="AL10" i="41" s="1"/>
  <c r="AZ10" i="41" s="1"/>
  <c r="Y10" i="41"/>
  <c r="AM10" i="41" s="1"/>
  <c r="BA10" i="41" s="1"/>
  <c r="T10" i="41"/>
  <c r="AH10" i="41" s="1"/>
  <c r="AV10" i="41" s="1"/>
  <c r="BJ10" i="41" s="1"/>
  <c r="U10" i="41"/>
  <c r="AI10" i="41" s="1"/>
  <c r="AW10" i="41" s="1"/>
  <c r="BK10" i="41" s="1"/>
  <c r="V10" i="41"/>
  <c r="AJ10" i="41" s="1"/>
  <c r="AX10" i="41" s="1"/>
  <c r="BL10" i="41" s="1"/>
  <c r="C18" i="41"/>
  <c r="BB11" i="41"/>
  <c r="BD11" i="41"/>
  <c r="AZ11" i="41"/>
  <c r="BC11" i="41"/>
  <c r="AY11" i="41"/>
  <c r="BA11" i="41"/>
  <c r="O25" i="41"/>
  <c r="P25" i="41" s="1"/>
  <c r="AG11" i="41"/>
  <c r="S11" i="41"/>
  <c r="AU11" i="41"/>
  <c r="V11" i="41"/>
  <c r="AX11" i="41"/>
  <c r="AJ11" i="41"/>
  <c r="AH11" i="41"/>
  <c r="T11" i="41"/>
  <c r="AV11" i="41"/>
  <c r="AI11" i="41"/>
  <c r="U11" i="41"/>
  <c r="AW11" i="41"/>
  <c r="G6" i="41"/>
  <c r="AI6" i="41"/>
  <c r="U6" i="41"/>
  <c r="AW6" i="41"/>
  <c r="R29" i="44"/>
  <c r="R30" i="44" s="1"/>
  <c r="R31" i="44" s="1"/>
  <c r="R32" i="44" s="1"/>
  <c r="K33" i="29"/>
  <c r="I85" i="41"/>
  <c r="H85" i="41"/>
  <c r="G85" i="41"/>
  <c r="F85" i="41"/>
  <c r="E51" i="28"/>
  <c r="E39" i="28"/>
  <c r="F39" i="28"/>
  <c r="G39" i="28"/>
  <c r="H39" i="28"/>
  <c r="D51" i="28"/>
  <c r="D39" i="28"/>
  <c r="BV26" i="41"/>
  <c r="BV25" i="41"/>
  <c r="BV17" i="41"/>
  <c r="BV32" i="41" s="1"/>
  <c r="BV16" i="41"/>
  <c r="BV15" i="41"/>
  <c r="BV13" i="41"/>
  <c r="BV18" i="41" s="1"/>
  <c r="BV12" i="41"/>
  <c r="BV27" i="41" s="1"/>
  <c r="BV11" i="41"/>
  <c r="BV31" i="41" s="1"/>
  <c r="BV10" i="41"/>
  <c r="BV30" i="41" s="1"/>
  <c r="P52" i="41"/>
  <c r="O52" i="41" s="1"/>
  <c r="N52" i="41" s="1"/>
  <c r="AD52" i="41"/>
  <c r="Q55" i="41"/>
  <c r="P55" i="41" s="1"/>
  <c r="BU3" i="41"/>
  <c r="C30" i="41" l="1"/>
  <c r="N32" i="44"/>
  <c r="C35" i="41" s="1"/>
  <c r="P30" i="44"/>
  <c r="C27" i="41" s="1"/>
  <c r="C22" i="41"/>
  <c r="O30" i="44"/>
  <c r="C26" i="41" s="1"/>
  <c r="X26" i="41" s="1"/>
  <c r="C21" i="41"/>
  <c r="R19" i="42"/>
  <c r="R24" i="42" s="1"/>
  <c r="R25" i="42"/>
  <c r="BR34" i="41"/>
  <c r="BQ37" i="41"/>
  <c r="BK32" i="41"/>
  <c r="BL29" i="41"/>
  <c r="P31" i="44"/>
  <c r="BV20" i="41"/>
  <c r="BV35" i="41"/>
  <c r="BV21" i="41"/>
  <c r="BV36" i="41"/>
  <c r="I16" i="41"/>
  <c r="F16" i="41"/>
  <c r="H16" i="41"/>
  <c r="N16" i="41"/>
  <c r="M16" i="41"/>
  <c r="G16" i="41"/>
  <c r="O16" i="41"/>
  <c r="P16" i="41"/>
  <c r="J16" i="41"/>
  <c r="E16" i="41"/>
  <c r="AA16" i="41"/>
  <c r="S16" i="41"/>
  <c r="T16" i="41"/>
  <c r="W16" i="41"/>
  <c r="V16" i="41"/>
  <c r="X16" i="41"/>
  <c r="U16" i="41"/>
  <c r="Z16" i="41"/>
  <c r="AB16" i="41"/>
  <c r="Y16" i="41"/>
  <c r="AD16" i="41"/>
  <c r="AC16" i="41"/>
  <c r="K16" i="41"/>
  <c r="AG26" i="41"/>
  <c r="AO16" i="41"/>
  <c r="AK16" i="41"/>
  <c r="AL16" i="41"/>
  <c r="AI16" i="41"/>
  <c r="AM16" i="41"/>
  <c r="AJ16" i="41"/>
  <c r="AP16" i="41"/>
  <c r="AH16" i="41"/>
  <c r="AN16" i="41"/>
  <c r="AG16" i="41"/>
  <c r="AQ16" i="41"/>
  <c r="AR16" i="41"/>
  <c r="Z19" i="41"/>
  <c r="O10" i="41"/>
  <c r="S10" i="41"/>
  <c r="AG10" i="41" s="1"/>
  <c r="AU10" i="41" s="1"/>
  <c r="BI10" i="41" s="1"/>
  <c r="AW16" i="41"/>
  <c r="AX16" i="41"/>
  <c r="AY16" i="41"/>
  <c r="AZ16" i="41"/>
  <c r="BB16" i="41"/>
  <c r="BC16" i="41"/>
  <c r="AU16" i="41"/>
  <c r="BA16" i="41"/>
  <c r="BD16" i="41"/>
  <c r="AV16" i="41"/>
  <c r="BE16" i="41"/>
  <c r="BF16" i="41"/>
  <c r="AY26" i="41"/>
  <c r="BC26" i="41"/>
  <c r="BB26" i="41"/>
  <c r="AU26" i="41"/>
  <c r="AV26" i="41"/>
  <c r="AX26" i="41"/>
  <c r="BA26" i="41"/>
  <c r="BE26" i="41"/>
  <c r="AW26" i="41"/>
  <c r="AZ26" i="41"/>
  <c r="BD26" i="41"/>
  <c r="BF26" i="41"/>
  <c r="O15" i="41"/>
  <c r="P15" i="41" s="1"/>
  <c r="S15" i="41"/>
  <c r="AG15" i="41" s="1"/>
  <c r="AU15" i="41" s="1"/>
  <c r="BI15" i="41" s="1"/>
  <c r="AD26" i="41"/>
  <c r="S26" i="41"/>
  <c r="AQ11" i="41"/>
  <c r="AC11" i="41"/>
  <c r="BE11" i="41"/>
  <c r="O11" i="41"/>
  <c r="AR11" i="41"/>
  <c r="AD11" i="41"/>
  <c r="BF11" i="41"/>
  <c r="P11" i="41"/>
  <c r="BM10" i="41"/>
  <c r="AJ6" i="41"/>
  <c r="V6" i="41"/>
  <c r="H6" i="41"/>
  <c r="AX6" i="41"/>
  <c r="D54" i="28"/>
  <c r="M52" i="41"/>
  <c r="AE55" i="41"/>
  <c r="E54" i="28" s="1"/>
  <c r="O55" i="41"/>
  <c r="AC52" i="41"/>
  <c r="E5" i="26"/>
  <c r="E6" i="26"/>
  <c r="F24" i="41"/>
  <c r="F14" i="41"/>
  <c r="F9" i="41"/>
  <c r="F4" i="41"/>
  <c r="D26" i="41"/>
  <c r="D25" i="41"/>
  <c r="D17" i="41"/>
  <c r="D32" i="41" s="1"/>
  <c r="D16" i="41"/>
  <c r="D15" i="41"/>
  <c r="D13" i="41"/>
  <c r="D18" i="41" s="1"/>
  <c r="D27" i="41"/>
  <c r="Q58" i="41"/>
  <c r="D57" i="28" s="1"/>
  <c r="C57" i="28" s="1"/>
  <c r="BV24" i="41"/>
  <c r="BV14" i="41"/>
  <c r="BV9" i="41"/>
  <c r="BV4" i="41"/>
  <c r="E12" i="8"/>
  <c r="E11" i="8" s="1"/>
  <c r="O34" i="30"/>
  <c r="O31" i="44" l="1"/>
  <c r="C32" i="41"/>
  <c r="P32" i="44"/>
  <c r="C37" i="41" s="1"/>
  <c r="R26" i="42"/>
  <c r="AB26" i="41"/>
  <c r="BS34" i="41"/>
  <c r="BR37" i="41"/>
  <c r="BM29" i="41"/>
  <c r="BL32" i="41"/>
  <c r="U26" i="41"/>
  <c r="V26" i="41"/>
  <c r="AA26" i="41"/>
  <c r="AC26" i="41"/>
  <c r="Y26" i="41"/>
  <c r="D20" i="41"/>
  <c r="D35" i="41"/>
  <c r="D21" i="41"/>
  <c r="D36" i="41"/>
  <c r="W26" i="41"/>
  <c r="Z26" i="41"/>
  <c r="T26" i="41"/>
  <c r="AL26" i="41"/>
  <c r="AI26" i="41"/>
  <c r="AQ26" i="41"/>
  <c r="AK26" i="41"/>
  <c r="AP26" i="41"/>
  <c r="AR26" i="41"/>
  <c r="AH26" i="41"/>
  <c r="AM26" i="41"/>
  <c r="AJ26" i="41"/>
  <c r="AO26" i="41"/>
  <c r="AN26" i="41"/>
  <c r="W20" i="41"/>
  <c r="X20" i="41"/>
  <c r="Y20" i="41"/>
  <c r="AA20" i="41"/>
  <c r="AO20" i="41" s="1"/>
  <c r="BC20" i="41" s="1"/>
  <c r="BQ20" i="41" s="1"/>
  <c r="Z20" i="41"/>
  <c r="AN20" i="41" s="1"/>
  <c r="BB20" i="41" s="1"/>
  <c r="BP20" i="41" s="1"/>
  <c r="AB20" i="41"/>
  <c r="AP20" i="41" s="1"/>
  <c r="BD20" i="41" s="1"/>
  <c r="BR20" i="41" s="1"/>
  <c r="T20" i="41"/>
  <c r="U20" i="41"/>
  <c r="S20" i="41"/>
  <c r="O20" i="41"/>
  <c r="V20" i="41"/>
  <c r="AA19" i="41"/>
  <c r="P10" i="41"/>
  <c r="AD10" i="41" s="1"/>
  <c r="AR10" i="41" s="1"/>
  <c r="BF10" i="41" s="1"/>
  <c r="AC10" i="41"/>
  <c r="AQ10" i="41" s="1"/>
  <c r="BE10" i="41" s="1"/>
  <c r="G14" i="41"/>
  <c r="H14" i="41" s="1"/>
  <c r="I14" i="41" s="1"/>
  <c r="J14" i="41" s="1"/>
  <c r="K14" i="41" s="1"/>
  <c r="L14" i="41" s="1"/>
  <c r="M14" i="41" s="1"/>
  <c r="N14" i="41" s="1"/>
  <c r="O14" i="41" s="1"/>
  <c r="P14" i="41" s="1"/>
  <c r="G4" i="41"/>
  <c r="H4" i="41" s="1"/>
  <c r="I4" i="41" s="1"/>
  <c r="J4" i="41" s="1"/>
  <c r="K4" i="41" s="1"/>
  <c r="L4" i="41" s="1"/>
  <c r="M4" i="41" s="1"/>
  <c r="N4" i="41" s="1"/>
  <c r="O4" i="41" s="1"/>
  <c r="P4" i="41" s="1"/>
  <c r="G9" i="41"/>
  <c r="H9" i="41" s="1"/>
  <c r="I9" i="41" s="1"/>
  <c r="J9" i="41" s="1"/>
  <c r="K9" i="41" s="1"/>
  <c r="L9" i="41" s="1"/>
  <c r="M9" i="41" s="1"/>
  <c r="N9" i="41" s="1"/>
  <c r="O9" i="41" s="1"/>
  <c r="P9" i="41" s="1"/>
  <c r="G24" i="41"/>
  <c r="H24" i="41" s="1"/>
  <c r="I24" i="41" s="1"/>
  <c r="J24" i="41" s="1"/>
  <c r="K24" i="41" s="1"/>
  <c r="L24" i="41" s="1"/>
  <c r="M24" i="41" s="1"/>
  <c r="N24" i="41" s="1"/>
  <c r="O24" i="41" s="1"/>
  <c r="P24" i="41" s="1"/>
  <c r="K26" i="41"/>
  <c r="M26" i="41"/>
  <c r="E26" i="41"/>
  <c r="E27" i="41" s="1"/>
  <c r="I26" i="41"/>
  <c r="J26" i="41"/>
  <c r="G26" i="41"/>
  <c r="O26" i="41"/>
  <c r="H26" i="41"/>
  <c r="F26" i="41"/>
  <c r="P26" i="41"/>
  <c r="L26" i="41"/>
  <c r="N26" i="41"/>
  <c r="BN10" i="41"/>
  <c r="AK6" i="41"/>
  <c r="AY6" i="41"/>
  <c r="I6" i="41"/>
  <c r="W6" i="41"/>
  <c r="D6" i="29"/>
  <c r="C54" i="28"/>
  <c r="Q59" i="41"/>
  <c r="Q51" i="41"/>
  <c r="C51" i="28"/>
  <c r="AD55" i="41"/>
  <c r="AS55" i="41"/>
  <c r="F54" i="28" s="1"/>
  <c r="N55" i="41"/>
  <c r="AE58" i="41"/>
  <c r="E57" i="28" s="1"/>
  <c r="P58" i="41"/>
  <c r="L52" i="41"/>
  <c r="AB52" i="41"/>
  <c r="E17" i="41"/>
  <c r="E7" i="41"/>
  <c r="E12" i="41"/>
  <c r="C3" i="8"/>
  <c r="C5" i="8" s="1"/>
  <c r="C31" i="41" l="1"/>
  <c r="O32" i="44"/>
  <c r="C36" i="41" s="1"/>
  <c r="BT34" i="41"/>
  <c r="BS37" i="41"/>
  <c r="BN29" i="41"/>
  <c r="BM32" i="41"/>
  <c r="Q24" i="41"/>
  <c r="S24" i="41" s="1"/>
  <c r="AL20" i="41"/>
  <c r="AZ20" i="41" s="1"/>
  <c r="BN20" i="41" s="1"/>
  <c r="AM20" i="41"/>
  <c r="BA20" i="41" s="1"/>
  <c r="BO20" i="41" s="1"/>
  <c r="AK20" i="41"/>
  <c r="AY20" i="41" s="1"/>
  <c r="BM20" i="41" s="1"/>
  <c r="AJ20" i="41"/>
  <c r="AX20" i="41" s="1"/>
  <c r="BL20" i="41" s="1"/>
  <c r="AG20" i="41"/>
  <c r="AU20" i="41" s="1"/>
  <c r="BI20" i="41" s="1"/>
  <c r="AI20" i="41"/>
  <c r="AW20" i="41" s="1"/>
  <c r="BK20" i="41" s="1"/>
  <c r="AC20" i="41"/>
  <c r="AQ20" i="41" s="1"/>
  <c r="BE20" i="41" s="1"/>
  <c r="BS20" i="41" s="1"/>
  <c r="P20" i="41"/>
  <c r="AH20" i="41"/>
  <c r="AV20" i="41" s="1"/>
  <c r="BJ20" i="41" s="1"/>
  <c r="AB19" i="41"/>
  <c r="Q9" i="41"/>
  <c r="S9" i="41" s="1"/>
  <c r="Q4" i="41"/>
  <c r="S4" i="41" s="1"/>
  <c r="T4" i="41" s="1"/>
  <c r="Q14" i="41"/>
  <c r="S14" i="41" s="1"/>
  <c r="E18" i="41"/>
  <c r="BO10" i="41"/>
  <c r="AZ6" i="41"/>
  <c r="J6" i="41"/>
  <c r="X6" i="41"/>
  <c r="AL6" i="41"/>
  <c r="D9" i="29"/>
  <c r="D10" i="29" s="1"/>
  <c r="D11" i="29" s="1"/>
  <c r="D50" i="28"/>
  <c r="C50" i="28" s="1"/>
  <c r="P51" i="41"/>
  <c r="AE51" i="41"/>
  <c r="D58" i="28"/>
  <c r="C58" i="28" s="1"/>
  <c r="AE59" i="41"/>
  <c r="P59" i="41"/>
  <c r="P57" i="41"/>
  <c r="O57" i="41" s="1"/>
  <c r="N57" i="41" s="1"/>
  <c r="M57" i="41" s="1"/>
  <c r="L57" i="41" s="1"/>
  <c r="D56" i="28"/>
  <c r="C56" i="28" s="1"/>
  <c r="AD58" i="41"/>
  <c r="O58" i="41"/>
  <c r="M55" i="41"/>
  <c r="AR55" i="41"/>
  <c r="BG55" i="41"/>
  <c r="G54" i="28" s="1"/>
  <c r="AC55" i="41"/>
  <c r="K52" i="41"/>
  <c r="AS58" i="41"/>
  <c r="F57" i="28" s="1"/>
  <c r="AA52" i="41"/>
  <c r="F27" i="41"/>
  <c r="F7" i="41"/>
  <c r="F12" i="41"/>
  <c r="F17" i="41"/>
  <c r="S27" i="41" l="1"/>
  <c r="BT37" i="41"/>
  <c r="BU34" i="41"/>
  <c r="S17" i="41"/>
  <c r="BO29" i="41"/>
  <c r="BN32" i="41"/>
  <c r="T9" i="41"/>
  <c r="U9" i="41" s="1"/>
  <c r="V9" i="41" s="1"/>
  <c r="W9" i="41" s="1"/>
  <c r="X9" i="41" s="1"/>
  <c r="Y9" i="41" s="1"/>
  <c r="Z9" i="41" s="1"/>
  <c r="D23" i="28"/>
  <c r="D13" i="28"/>
  <c r="D12" i="29"/>
  <c r="BU48" i="41" s="1"/>
  <c r="S12" i="41"/>
  <c r="T14" i="41"/>
  <c r="U14" i="41" s="1"/>
  <c r="V14" i="41" s="1"/>
  <c r="W14" i="41" s="1"/>
  <c r="X14" i="41" s="1"/>
  <c r="X17" i="41" s="1"/>
  <c r="AD20" i="41"/>
  <c r="AR20" i="41" s="1"/>
  <c r="BF20" i="41" s="1"/>
  <c r="BT20" i="41" s="1"/>
  <c r="AC19" i="41"/>
  <c r="D8" i="28"/>
  <c r="U4" i="41"/>
  <c r="V4" i="41" s="1"/>
  <c r="W4" i="41" s="1"/>
  <c r="X4" i="41" s="1"/>
  <c r="T7" i="41"/>
  <c r="S7" i="41"/>
  <c r="T24" i="41"/>
  <c r="U24" i="41" s="1"/>
  <c r="V24" i="41" s="1"/>
  <c r="W24" i="41" s="1"/>
  <c r="X24" i="41" s="1"/>
  <c r="D3" i="28"/>
  <c r="BP10" i="41"/>
  <c r="J12" i="41"/>
  <c r="J27" i="41"/>
  <c r="J7" i="41"/>
  <c r="J17" i="41"/>
  <c r="BA6" i="41"/>
  <c r="AM6" i="41"/>
  <c r="K6" i="41"/>
  <c r="Y6" i="41"/>
  <c r="E58" i="28"/>
  <c r="AS59" i="41"/>
  <c r="E50" i="28"/>
  <c r="AS51" i="41"/>
  <c r="AD59" i="41"/>
  <c r="AR59" i="41" s="1"/>
  <c r="BF59" i="41" s="1"/>
  <c r="O59" i="41"/>
  <c r="AD51" i="41"/>
  <c r="AR51" i="41" s="1"/>
  <c r="BF51" i="41" s="1"/>
  <c r="O51" i="41"/>
  <c r="K57" i="41"/>
  <c r="AR58" i="41"/>
  <c r="AB55" i="41"/>
  <c r="BG58" i="41"/>
  <c r="G57" i="28" s="1"/>
  <c r="AQ55" i="41"/>
  <c r="J52" i="41"/>
  <c r="L55" i="41"/>
  <c r="Z52" i="41"/>
  <c r="BF55" i="41"/>
  <c r="BU55" i="41"/>
  <c r="H54" i="28" s="1"/>
  <c r="I54" i="28" s="1"/>
  <c r="J54" i="28" s="1"/>
  <c r="K54" i="28" s="1"/>
  <c r="L54" i="28" s="1"/>
  <c r="M54" i="28" s="1"/>
  <c r="AC58" i="41"/>
  <c r="N58" i="41"/>
  <c r="U17" i="41"/>
  <c r="G7" i="41"/>
  <c r="G17" i="41"/>
  <c r="H33" i="28" l="1"/>
  <c r="I33" i="28" s="1"/>
  <c r="J33" i="28" s="1"/>
  <c r="K33" i="28" s="1"/>
  <c r="L33" i="28" s="1"/>
  <c r="M33" i="28" s="1"/>
  <c r="U12" i="41"/>
  <c r="T12" i="41"/>
  <c r="BP29" i="41"/>
  <c r="BO32" i="41"/>
  <c r="X12" i="41"/>
  <c r="T17" i="41"/>
  <c r="U27" i="41"/>
  <c r="Y14" i="41"/>
  <c r="Z14" i="41" s="1"/>
  <c r="T27" i="41"/>
  <c r="AD19" i="41"/>
  <c r="AE19" i="41" s="1"/>
  <c r="U7" i="41"/>
  <c r="BQ10" i="41"/>
  <c r="BB6" i="41"/>
  <c r="Z6" i="41"/>
  <c r="L6" i="41"/>
  <c r="AN6" i="41"/>
  <c r="Y12" i="41"/>
  <c r="K7" i="41"/>
  <c r="K27" i="41"/>
  <c r="K12" i="41"/>
  <c r="K17" i="41"/>
  <c r="AC51" i="41"/>
  <c r="AQ51" i="41" s="1"/>
  <c r="BE51" i="41" s="1"/>
  <c r="N51" i="41"/>
  <c r="AC59" i="41"/>
  <c r="AQ59" i="41" s="1"/>
  <c r="BE59" i="41" s="1"/>
  <c r="N59" i="41"/>
  <c r="F50" i="28"/>
  <c r="BG51" i="41"/>
  <c r="F58" i="28"/>
  <c r="BG59" i="41"/>
  <c r="H47" i="28"/>
  <c r="BE55" i="41"/>
  <c r="BU58" i="41"/>
  <c r="H57" i="28" s="1"/>
  <c r="Y52" i="41"/>
  <c r="J57" i="41"/>
  <c r="AQ58" i="41"/>
  <c r="K55" i="41"/>
  <c r="BF58" i="41"/>
  <c r="BT55" i="41"/>
  <c r="BT59" i="41"/>
  <c r="I52" i="41"/>
  <c r="M58" i="41"/>
  <c r="AB58" i="41"/>
  <c r="AP55" i="41"/>
  <c r="BT48" i="41"/>
  <c r="BT51" i="41"/>
  <c r="AA55" i="41"/>
  <c r="G27" i="41"/>
  <c r="G12" i="41"/>
  <c r="Y24" i="41"/>
  <c r="X27" i="41"/>
  <c r="AA9" i="41"/>
  <c r="Y4" i="41"/>
  <c r="X7" i="41"/>
  <c r="BP32" i="41" l="1"/>
  <c r="BQ29" i="41"/>
  <c r="Y17" i="41"/>
  <c r="E18" i="28"/>
  <c r="BR10" i="41"/>
  <c r="L27" i="41"/>
  <c r="L7" i="41"/>
  <c r="L17" i="41"/>
  <c r="L12" i="41"/>
  <c r="Z12" i="41"/>
  <c r="Z17" i="41"/>
  <c r="BC6" i="41"/>
  <c r="AO6" i="41"/>
  <c r="AA6" i="41"/>
  <c r="M6" i="41"/>
  <c r="M59" i="41"/>
  <c r="AB59" i="41"/>
  <c r="AP59" i="41" s="1"/>
  <c r="BD59" i="41" s="1"/>
  <c r="G50" i="28"/>
  <c r="BU51" i="41"/>
  <c r="H50" i="28" s="1"/>
  <c r="G58" i="28"/>
  <c r="BU59" i="41"/>
  <c r="H58" i="28" s="1"/>
  <c r="AB51" i="41"/>
  <c r="AP51" i="41" s="1"/>
  <c r="BD51" i="41" s="1"/>
  <c r="M51" i="41"/>
  <c r="Z55" i="41"/>
  <c r="BT58" i="41"/>
  <c r="H52" i="41"/>
  <c r="BS55" i="41"/>
  <c r="AO55" i="41"/>
  <c r="AP58" i="41"/>
  <c r="J55" i="41"/>
  <c r="BS59" i="41"/>
  <c r="I57" i="41"/>
  <c r="BD55" i="41"/>
  <c r="BS51" i="41"/>
  <c r="BE58" i="41"/>
  <c r="L58" i="41"/>
  <c r="AA58" i="41"/>
  <c r="BS48" i="41"/>
  <c r="X52" i="41"/>
  <c r="Y7" i="41"/>
  <c r="Z4" i="41"/>
  <c r="AA14" i="41"/>
  <c r="AB9" i="41"/>
  <c r="Z24" i="41"/>
  <c r="Y27" i="41"/>
  <c r="F15" i="6"/>
  <c r="F19" i="6" s="1"/>
  <c r="P43" i="30"/>
  <c r="O43" i="30"/>
  <c r="O29" i="30"/>
  <c r="J2" i="30"/>
  <c r="K2" i="30" s="1"/>
  <c r="L2" i="30" s="1"/>
  <c r="H13" i="30" s="1"/>
  <c r="I13" i="30" s="1"/>
  <c r="J13" i="30" s="1"/>
  <c r="H18" i="29"/>
  <c r="I39" i="28"/>
  <c r="J39" i="28" s="1"/>
  <c r="K39" i="28" s="1"/>
  <c r="L39" i="28" s="1"/>
  <c r="M39" i="28" s="1"/>
  <c r="B25" i="28"/>
  <c r="B24" i="28"/>
  <c r="B16" i="28"/>
  <c r="B31" i="28" s="1"/>
  <c r="B15" i="28"/>
  <c r="B35" i="28" s="1"/>
  <c r="B14" i="28"/>
  <c r="B34" i="28" s="1"/>
  <c r="B12" i="28"/>
  <c r="B11" i="28"/>
  <c r="B26" i="28" s="1"/>
  <c r="C10" i="28"/>
  <c r="B10" i="28"/>
  <c r="B30" i="28" s="1"/>
  <c r="C9" i="28"/>
  <c r="B9" i="28"/>
  <c r="B29" i="28" s="1"/>
  <c r="S25" i="41"/>
  <c r="G22" i="24"/>
  <c r="F22" i="24"/>
  <c r="E22" i="24"/>
  <c r="R6" i="24"/>
  <c r="Q6" i="24"/>
  <c r="P6" i="24"/>
  <c r="O6" i="24"/>
  <c r="J5" i="24"/>
  <c r="H22" i="24" s="1"/>
  <c r="B3" i="24"/>
  <c r="A3" i="24" s="1"/>
  <c r="P7" i="24" s="1"/>
  <c r="P9" i="24" s="1"/>
  <c r="P12" i="24" s="1"/>
  <c r="H22" i="23"/>
  <c r="G22" i="23"/>
  <c r="F22" i="23"/>
  <c r="E22" i="23"/>
  <c r="Q6" i="23"/>
  <c r="P6" i="23"/>
  <c r="O6" i="23"/>
  <c r="J5" i="23"/>
  <c r="B3" i="23"/>
  <c r="G6" i="23" s="1"/>
  <c r="G22" i="22"/>
  <c r="F22" i="22"/>
  <c r="E22" i="22"/>
  <c r="R6" i="22"/>
  <c r="Q6" i="22"/>
  <c r="P6" i="22"/>
  <c r="O6" i="22"/>
  <c r="J5" i="22"/>
  <c r="H22" i="22" s="1"/>
  <c r="F34" i="5"/>
  <c r="F33" i="5"/>
  <c r="F32" i="5"/>
  <c r="F31" i="5"/>
  <c r="F30" i="5"/>
  <c r="F29" i="5"/>
  <c r="F28" i="5"/>
  <c r="F27" i="5"/>
  <c r="F26" i="5"/>
  <c r="E21" i="5"/>
  <c r="E20" i="5"/>
  <c r="E19" i="5"/>
  <c r="E18" i="5"/>
  <c r="F35" i="5"/>
  <c r="D15" i="5"/>
  <c r="U60" i="4"/>
  <c r="S60" i="4"/>
  <c r="R60" i="4"/>
  <c r="Q60" i="4"/>
  <c r="P60" i="4"/>
  <c r="O60" i="4"/>
  <c r="N60" i="4"/>
  <c r="L62" i="4" s="1"/>
  <c r="M60" i="4"/>
  <c r="L60" i="4"/>
  <c r="K60" i="4"/>
  <c r="J60" i="4"/>
  <c r="I60" i="4"/>
  <c r="H60" i="4"/>
  <c r="P44" i="4"/>
  <c r="O44" i="4"/>
  <c r="N44" i="4"/>
  <c r="H44" i="4"/>
  <c r="U42" i="4"/>
  <c r="S42" i="4"/>
  <c r="S44" i="4" s="1"/>
  <c r="R42" i="4"/>
  <c r="Q42" i="4"/>
  <c r="P42" i="4"/>
  <c r="O42" i="4"/>
  <c r="N42" i="4"/>
  <c r="M42" i="4"/>
  <c r="M44" i="4" s="1"/>
  <c r="L42" i="4"/>
  <c r="L44" i="4" s="1"/>
  <c r="K42" i="4"/>
  <c r="K44" i="4" s="1"/>
  <c r="J42" i="4"/>
  <c r="I42" i="4"/>
  <c r="H42" i="4"/>
  <c r="R26" i="4"/>
  <c r="Q26" i="4"/>
  <c r="J26" i="4"/>
  <c r="I26" i="4"/>
  <c r="U24" i="4"/>
  <c r="S24" i="4"/>
  <c r="R24" i="4"/>
  <c r="Q24" i="4"/>
  <c r="P24" i="4"/>
  <c r="P26" i="4" s="1"/>
  <c r="O24" i="4"/>
  <c r="O26" i="4" s="1"/>
  <c r="N24" i="4"/>
  <c r="N26" i="4" s="1"/>
  <c r="M24" i="4"/>
  <c r="L24" i="4"/>
  <c r="K24" i="4"/>
  <c r="J24" i="4"/>
  <c r="I24" i="4"/>
  <c r="H24" i="4"/>
  <c r="H26" i="4" s="1"/>
  <c r="E7" i="4"/>
  <c r="C7" i="4"/>
  <c r="E6" i="4"/>
  <c r="C6" i="4"/>
  <c r="E5" i="4"/>
  <c r="E9" i="4" s="1"/>
  <c r="C5" i="4"/>
  <c r="U21" i="3"/>
  <c r="T21" i="3"/>
  <c r="S21" i="3"/>
  <c r="R21" i="3"/>
  <c r="Q21" i="3"/>
  <c r="P21" i="3"/>
  <c r="O21" i="3"/>
  <c r="O23" i="3" s="1"/>
  <c r="N21" i="3"/>
  <c r="M21" i="3"/>
  <c r="L21" i="3"/>
  <c r="K21" i="3"/>
  <c r="J21" i="3"/>
  <c r="I21" i="3"/>
  <c r="BR29" i="41" l="1"/>
  <c r="BQ32" i="41"/>
  <c r="B17" i="28"/>
  <c r="C15" i="28"/>
  <c r="C25" i="28" s="1"/>
  <c r="C35" i="28" s="1"/>
  <c r="C20" i="28"/>
  <c r="C30" i="28" s="1"/>
  <c r="AG19" i="41"/>
  <c r="I23" i="3"/>
  <c r="AG25" i="41"/>
  <c r="BS10" i="41"/>
  <c r="AP6" i="41"/>
  <c r="BD6" i="41"/>
  <c r="AB6" i="41"/>
  <c r="N6" i="41"/>
  <c r="M7" i="41"/>
  <c r="M17" i="41"/>
  <c r="M12" i="41"/>
  <c r="M27" i="41"/>
  <c r="AA17" i="41"/>
  <c r="AA12" i="41"/>
  <c r="H20" i="29"/>
  <c r="R47" i="28" s="1"/>
  <c r="L59" i="41"/>
  <c r="AA59" i="41"/>
  <c r="AO59" i="41" s="1"/>
  <c r="BC59" i="41" s="1"/>
  <c r="L51" i="41"/>
  <c r="AA51" i="41"/>
  <c r="AO51" i="41" s="1"/>
  <c r="BC51" i="41" s="1"/>
  <c r="BR59" i="41"/>
  <c r="W52" i="41"/>
  <c r="BS58" i="41"/>
  <c r="BC55" i="41"/>
  <c r="H57" i="41"/>
  <c r="BR48" i="41"/>
  <c r="AN55" i="41"/>
  <c r="AO58" i="41"/>
  <c r="BR51" i="41"/>
  <c r="K58" i="41"/>
  <c r="Z58" i="41"/>
  <c r="I55" i="41"/>
  <c r="BD58" i="41"/>
  <c r="BR55" i="41"/>
  <c r="G52" i="41"/>
  <c r="Y55" i="41"/>
  <c r="AA24" i="41"/>
  <c r="Z27" i="41"/>
  <c r="AB14" i="41"/>
  <c r="AA4" i="41"/>
  <c r="Z7" i="41"/>
  <c r="AC9" i="41"/>
  <c r="H6" i="24"/>
  <c r="C5" i="5"/>
  <c r="E5" i="5" s="1"/>
  <c r="E26" i="5" s="1"/>
  <c r="P10" i="24"/>
  <c r="B3" i="22"/>
  <c r="A3" i="22" s="1"/>
  <c r="G6" i="22" s="1"/>
  <c r="P11" i="24"/>
  <c r="G6" i="24"/>
  <c r="K23" i="3"/>
  <c r="L23" i="3"/>
  <c r="J23" i="3"/>
  <c r="R23" i="3"/>
  <c r="S23" i="3"/>
  <c r="O22" i="3"/>
  <c r="P23" i="3"/>
  <c r="Q23" i="3"/>
  <c r="T23" i="3"/>
  <c r="N22" i="3"/>
  <c r="P22" i="3"/>
  <c r="D35" i="5"/>
  <c r="D27" i="5"/>
  <c r="D31" i="5"/>
  <c r="D29" i="5"/>
  <c r="I6" i="24"/>
  <c r="O7" i="24"/>
  <c r="O9" i="24" s="1"/>
  <c r="O11" i="24" s="1"/>
  <c r="A3" i="23"/>
  <c r="P7" i="23" s="1"/>
  <c r="P9" i="23" s="1"/>
  <c r="P11" i="23" s="1"/>
  <c r="H6" i="23"/>
  <c r="I6" i="23"/>
  <c r="M22" i="3"/>
  <c r="M23" i="3"/>
  <c r="I22" i="3"/>
  <c r="K22" i="3"/>
  <c r="S22" i="3"/>
  <c r="Q22" i="3"/>
  <c r="R22" i="3"/>
  <c r="J22" i="3"/>
  <c r="L26" i="4"/>
  <c r="T24" i="4"/>
  <c r="T42" i="4"/>
  <c r="I43" i="4"/>
  <c r="I44" i="4"/>
  <c r="Q43" i="4"/>
  <c r="Q44" i="4"/>
  <c r="M25" i="4"/>
  <c r="P62" i="4"/>
  <c r="R6" i="23"/>
  <c r="R43" i="4"/>
  <c r="T60" i="4"/>
  <c r="J62" i="4"/>
  <c r="R62" i="4"/>
  <c r="Q62" i="4"/>
  <c r="J25" i="4"/>
  <c r="O43" i="4"/>
  <c r="K62" i="4"/>
  <c r="S62" i="4"/>
  <c r="N61" i="4"/>
  <c r="O62" i="4"/>
  <c r="N62" i="4"/>
  <c r="M62" i="4"/>
  <c r="I62" i="4"/>
  <c r="L22" i="3"/>
  <c r="T22" i="3"/>
  <c r="K25" i="4"/>
  <c r="S25" i="4"/>
  <c r="H43" i="4"/>
  <c r="P43" i="4"/>
  <c r="L43" i="4"/>
  <c r="I61" i="4"/>
  <c r="O25" i="4"/>
  <c r="Q61" i="4"/>
  <c r="N23" i="3"/>
  <c r="K26" i="4"/>
  <c r="S26" i="4"/>
  <c r="M26" i="4"/>
  <c r="J44" i="4"/>
  <c r="R44" i="4"/>
  <c r="H62" i="4"/>
  <c r="Q7" i="24"/>
  <c r="Q9" i="24" s="1"/>
  <c r="D26" i="5"/>
  <c r="D28" i="5"/>
  <c r="N43" i="30"/>
  <c r="BR32" i="41" l="1"/>
  <c r="BS29" i="41"/>
  <c r="AH19" i="41"/>
  <c r="AU25" i="41"/>
  <c r="BT10" i="41"/>
  <c r="BE6" i="41"/>
  <c r="AC6" i="41"/>
  <c r="O6" i="41"/>
  <c r="AQ6" i="41"/>
  <c r="Q7" i="23"/>
  <c r="Q9" i="23" s="1"/>
  <c r="Q12" i="23" s="1"/>
  <c r="P10" i="23"/>
  <c r="O7" i="22"/>
  <c r="O9" i="22" s="1"/>
  <c r="K51" i="41"/>
  <c r="Z51" i="41"/>
  <c r="AN51" i="41" s="1"/>
  <c r="BB51" i="41" s="1"/>
  <c r="K59" i="41"/>
  <c r="Z59" i="41"/>
  <c r="AN59" i="41" s="1"/>
  <c r="BB59" i="41" s="1"/>
  <c r="G57" i="41"/>
  <c r="BQ48" i="41"/>
  <c r="BQ59" i="41"/>
  <c r="BQ55" i="41"/>
  <c r="H55" i="41"/>
  <c r="BR58" i="41"/>
  <c r="BC58" i="41"/>
  <c r="BB55" i="41"/>
  <c r="BQ51" i="41"/>
  <c r="AN58" i="41"/>
  <c r="X55" i="41"/>
  <c r="J58" i="41"/>
  <c r="Y58" i="41"/>
  <c r="AM55" i="41"/>
  <c r="V52" i="41"/>
  <c r="F52" i="41"/>
  <c r="AD9" i="41"/>
  <c r="AE9" i="41" s="1"/>
  <c r="AB24" i="41"/>
  <c r="AA27" i="41"/>
  <c r="AA7" i="41"/>
  <c r="AB4" i="41"/>
  <c r="AC14" i="41"/>
  <c r="I58" i="28"/>
  <c r="J58" i="28" s="1"/>
  <c r="K58" i="28" s="1"/>
  <c r="L58" i="28" s="1"/>
  <c r="M58" i="28" s="1"/>
  <c r="O12" i="24"/>
  <c r="J6" i="23"/>
  <c r="H6" i="22"/>
  <c r="P7" i="22"/>
  <c r="P9" i="22" s="1"/>
  <c r="P11" i="22" s="1"/>
  <c r="Q7" i="22"/>
  <c r="Q9" i="22" s="1"/>
  <c r="Q10" i="22" s="1"/>
  <c r="I6" i="22"/>
  <c r="O10" i="24"/>
  <c r="P12" i="23"/>
  <c r="J6" i="24"/>
  <c r="R7" i="24"/>
  <c r="O7" i="23"/>
  <c r="R7" i="23" s="1"/>
  <c r="P14" i="24"/>
  <c r="C6" i="5"/>
  <c r="C20" i="5"/>
  <c r="C26" i="5"/>
  <c r="D17" i="3"/>
  <c r="Q11" i="24"/>
  <c r="R11" i="24" s="1"/>
  <c r="Q12" i="24"/>
  <c r="Q10" i="24"/>
  <c r="D31" i="4"/>
  <c r="N43" i="4"/>
  <c r="M43" i="4"/>
  <c r="T43" i="4"/>
  <c r="S43" i="4"/>
  <c r="K43" i="4"/>
  <c r="D32" i="4" s="1"/>
  <c r="K61" i="4"/>
  <c r="S61" i="4"/>
  <c r="R61" i="4"/>
  <c r="J61" i="4"/>
  <c r="P61" i="4"/>
  <c r="H61" i="4"/>
  <c r="I25" i="4"/>
  <c r="Q25" i="4"/>
  <c r="P25" i="4"/>
  <c r="H25" i="4"/>
  <c r="N25" i="4"/>
  <c r="D15" i="3"/>
  <c r="D16" i="3"/>
  <c r="R9" i="24"/>
  <c r="D34" i="4"/>
  <c r="M61" i="4"/>
  <c r="D51" i="4" s="1"/>
  <c r="L25" i="4"/>
  <c r="D18" i="3"/>
  <c r="L61" i="4"/>
  <c r="D52" i="4" s="1"/>
  <c r="R25" i="4"/>
  <c r="O61" i="4"/>
  <c r="J43" i="4"/>
  <c r="D10" i="8" l="1"/>
  <c r="D20" i="6" s="1"/>
  <c r="F20" i="6" s="1"/>
  <c r="BT29" i="41"/>
  <c r="BS32" i="41"/>
  <c r="P14" i="23"/>
  <c r="AI19" i="41"/>
  <c r="Q10" i="23"/>
  <c r="BI25" i="41"/>
  <c r="BF6" i="41"/>
  <c r="P6" i="41"/>
  <c r="AD6" i="41"/>
  <c r="AR6" i="41"/>
  <c r="C6" i="8"/>
  <c r="Q11" i="23"/>
  <c r="Q14" i="23" s="1"/>
  <c r="O9" i="23"/>
  <c r="R9" i="23" s="1"/>
  <c r="O14" i="24"/>
  <c r="R12" i="24"/>
  <c r="G23" i="24" s="1"/>
  <c r="P10" i="22"/>
  <c r="J59" i="41"/>
  <c r="Y59" i="41"/>
  <c r="AM59" i="41" s="1"/>
  <c r="BA59" i="41" s="1"/>
  <c r="Y51" i="41"/>
  <c r="AM51" i="41" s="1"/>
  <c r="BA51" i="41" s="1"/>
  <c r="J51" i="41"/>
  <c r="T25" i="41"/>
  <c r="E28" i="41"/>
  <c r="T15" i="41"/>
  <c r="T5" i="41"/>
  <c r="AH5" i="41" s="1"/>
  <c r="AV5" i="41" s="1"/>
  <c r="S5" i="41"/>
  <c r="E8" i="41"/>
  <c r="BP48" i="41"/>
  <c r="AL55" i="41"/>
  <c r="W55" i="41"/>
  <c r="BQ58" i="41"/>
  <c r="BB58" i="41"/>
  <c r="BP51" i="41"/>
  <c r="E52" i="41"/>
  <c r="I58" i="41"/>
  <c r="X58" i="41"/>
  <c r="G55" i="41"/>
  <c r="BA55" i="41"/>
  <c r="BP55" i="41"/>
  <c r="U52" i="41"/>
  <c r="AM58" i="41"/>
  <c r="BP59" i="41"/>
  <c r="F57" i="41"/>
  <c r="AC4" i="41"/>
  <c r="AC24" i="41"/>
  <c r="AD14" i="41"/>
  <c r="AE14" i="41" s="1"/>
  <c r="I57" i="28"/>
  <c r="J57" i="28" s="1"/>
  <c r="K57" i="28" s="1"/>
  <c r="L57" i="28" s="1"/>
  <c r="M57" i="28" s="1"/>
  <c r="I50" i="28"/>
  <c r="J50" i="28" s="1"/>
  <c r="K50" i="28" s="1"/>
  <c r="L50" i="28" s="1"/>
  <c r="M50" i="28" s="1"/>
  <c r="Q12" i="22"/>
  <c r="Q11" i="22"/>
  <c r="J6" i="22"/>
  <c r="P12" i="22"/>
  <c r="R10" i="24"/>
  <c r="S10" i="24" s="1"/>
  <c r="R7" i="22"/>
  <c r="C7" i="5"/>
  <c r="E7" i="5" s="1"/>
  <c r="E28" i="5" s="1"/>
  <c r="E6" i="5"/>
  <c r="E27" i="5" s="1"/>
  <c r="C27" i="5"/>
  <c r="D30" i="5"/>
  <c r="D50" i="4"/>
  <c r="T25" i="4"/>
  <c r="D33" i="4"/>
  <c r="Q14" i="24"/>
  <c r="O12" i="22"/>
  <c r="R9" i="22"/>
  <c r="O11" i="22"/>
  <c r="O10" i="22"/>
  <c r="D49" i="4"/>
  <c r="R8" i="24"/>
  <c r="T11" i="24" s="1"/>
  <c r="F23" i="24"/>
  <c r="S11" i="24"/>
  <c r="BU29" i="41" l="1"/>
  <c r="H28" i="28" s="1"/>
  <c r="I28" i="28" s="1"/>
  <c r="J28" i="28" s="1"/>
  <c r="K28" i="28" s="1"/>
  <c r="L28" i="28" s="1"/>
  <c r="M28" i="28" s="1"/>
  <c r="BT32" i="41"/>
  <c r="O10" i="23"/>
  <c r="AJ19" i="41"/>
  <c r="O12" i="23"/>
  <c r="R12" i="23" s="1"/>
  <c r="O11" i="23"/>
  <c r="R11" i="23" s="1"/>
  <c r="S11" i="23" s="1"/>
  <c r="S12" i="24"/>
  <c r="AH15" i="41"/>
  <c r="AV15" i="41" s="1"/>
  <c r="BJ15" i="41" s="1"/>
  <c r="AH25" i="41"/>
  <c r="AV25" i="41" s="1"/>
  <c r="BJ25" i="41" s="1"/>
  <c r="AD17" i="41"/>
  <c r="AD12" i="41"/>
  <c r="P27" i="41"/>
  <c r="P7" i="41"/>
  <c r="P12" i="41"/>
  <c r="P17" i="41"/>
  <c r="R14" i="24"/>
  <c r="T12" i="24"/>
  <c r="E23" i="24"/>
  <c r="H23" i="24" s="1"/>
  <c r="E13" i="41"/>
  <c r="T10" i="24"/>
  <c r="X51" i="41"/>
  <c r="AL51" i="41" s="1"/>
  <c r="AZ51" i="41" s="1"/>
  <c r="I51" i="41"/>
  <c r="X59" i="41"/>
  <c r="AL59" i="41" s="1"/>
  <c r="AZ59" i="41" s="1"/>
  <c r="I59" i="41"/>
  <c r="AG9" i="41"/>
  <c r="E8" i="28"/>
  <c r="AG5" i="41"/>
  <c r="S8" i="41"/>
  <c r="U25" i="41"/>
  <c r="AI25" i="41" s="1"/>
  <c r="AW25" i="41" s="1"/>
  <c r="F28" i="41"/>
  <c r="U5" i="41"/>
  <c r="AI5" i="41" s="1"/>
  <c r="AW5" i="41" s="1"/>
  <c r="F8" i="41"/>
  <c r="S28" i="41"/>
  <c r="S18" i="41"/>
  <c r="F13" i="41"/>
  <c r="U15" i="41"/>
  <c r="AI15" i="41" s="1"/>
  <c r="AW15" i="41" s="1"/>
  <c r="BK15" i="41" s="1"/>
  <c r="F18" i="41"/>
  <c r="V55" i="41"/>
  <c r="E57" i="41"/>
  <c r="BO59" i="41"/>
  <c r="F55" i="41"/>
  <c r="AK55" i="41"/>
  <c r="T52" i="41"/>
  <c r="BO51" i="41"/>
  <c r="H58" i="41"/>
  <c r="W58" i="41"/>
  <c r="BO48" i="41"/>
  <c r="BO55" i="41"/>
  <c r="BA58" i="41"/>
  <c r="AZ55" i="41"/>
  <c r="AL58" i="41"/>
  <c r="BP58" i="41"/>
  <c r="AD4" i="41"/>
  <c r="AE4" i="41" s="1"/>
  <c r="AD24" i="41"/>
  <c r="AE24" i="41" s="1"/>
  <c r="C28" i="5"/>
  <c r="C8" i="5"/>
  <c r="E8" i="5" s="1"/>
  <c r="S12" i="23"/>
  <c r="G23" i="23"/>
  <c r="R10" i="23"/>
  <c r="R8" i="23"/>
  <c r="T11" i="23" s="1"/>
  <c r="R12" i="22"/>
  <c r="M18" i="22"/>
  <c r="R10" i="22"/>
  <c r="M16" i="22"/>
  <c r="M17" i="22"/>
  <c r="R11" i="22"/>
  <c r="R8" i="22"/>
  <c r="T11" i="22" s="1"/>
  <c r="BU32" i="41" l="1"/>
  <c r="BU31" i="41" s="1"/>
  <c r="H30" i="28" s="1"/>
  <c r="I30" i="28" s="1"/>
  <c r="J30" i="28" s="1"/>
  <c r="K30" i="28" s="1"/>
  <c r="L30" i="28" s="1"/>
  <c r="M30" i="28" s="1"/>
  <c r="F23" i="23"/>
  <c r="O14" i="23"/>
  <c r="R14" i="23" s="1"/>
  <c r="AK19" i="41"/>
  <c r="AH9" i="41"/>
  <c r="AI9" i="41" s="1"/>
  <c r="BK25" i="41"/>
  <c r="S13" i="41"/>
  <c r="AG12" i="41"/>
  <c r="H59" i="41"/>
  <c r="W59" i="41"/>
  <c r="AK59" i="41" s="1"/>
  <c r="AY59" i="41" s="1"/>
  <c r="H51" i="41"/>
  <c r="W51" i="41"/>
  <c r="AK51" i="41" s="1"/>
  <c r="AY51" i="41" s="1"/>
  <c r="AG14" i="41"/>
  <c r="E13" i="28"/>
  <c r="T13" i="41"/>
  <c r="T18" i="41"/>
  <c r="V25" i="41"/>
  <c r="G28" i="41"/>
  <c r="V15" i="41"/>
  <c r="G18" i="41"/>
  <c r="AU5" i="41"/>
  <c r="T28" i="41"/>
  <c r="T8" i="41"/>
  <c r="G13" i="41"/>
  <c r="V5" i="41"/>
  <c r="AJ5" i="41" s="1"/>
  <c r="AX5" i="41" s="1"/>
  <c r="G8" i="41"/>
  <c r="BN55" i="41"/>
  <c r="BN48" i="41"/>
  <c r="E55" i="41"/>
  <c r="AK58" i="41"/>
  <c r="BO58" i="41"/>
  <c r="AJ55" i="41"/>
  <c r="AZ58" i="41"/>
  <c r="U55" i="41"/>
  <c r="AY55" i="41"/>
  <c r="G58" i="41"/>
  <c r="V58" i="41"/>
  <c r="BN59" i="41"/>
  <c r="S52" i="41"/>
  <c r="BN51" i="41"/>
  <c r="AD27" i="41"/>
  <c r="AD7" i="41"/>
  <c r="C9" i="5"/>
  <c r="E9" i="5" s="1"/>
  <c r="C29" i="5"/>
  <c r="E29" i="5"/>
  <c r="S11" i="22"/>
  <c r="R17" i="22"/>
  <c r="F23" i="22"/>
  <c r="I47" i="28"/>
  <c r="T10" i="23"/>
  <c r="E23" i="23"/>
  <c r="H23" i="23" s="1"/>
  <c r="S10" i="23"/>
  <c r="T12" i="23"/>
  <c r="G23" i="22"/>
  <c r="R18" i="22"/>
  <c r="S12" i="22"/>
  <c r="S10" i="22"/>
  <c r="R16" i="22"/>
  <c r="T10" i="22"/>
  <c r="T12" i="22"/>
  <c r="E23" i="22"/>
  <c r="R40" i="44" l="1"/>
  <c r="AH12" i="41"/>
  <c r="AH13" i="41" s="1"/>
  <c r="AL19" i="41"/>
  <c r="AH14" i="41"/>
  <c r="AI14" i="41" s="1"/>
  <c r="AJ25" i="41"/>
  <c r="AX25" i="41" s="1"/>
  <c r="BL25" i="41" s="1"/>
  <c r="AJ15" i="41"/>
  <c r="AX15" i="41" s="1"/>
  <c r="BL15" i="41" s="1"/>
  <c r="BJ5" i="41"/>
  <c r="AG13" i="41"/>
  <c r="AG17" i="41"/>
  <c r="V51" i="41"/>
  <c r="AJ51" i="41" s="1"/>
  <c r="AX51" i="41" s="1"/>
  <c r="G51" i="41"/>
  <c r="V59" i="41"/>
  <c r="AJ59" i="41" s="1"/>
  <c r="AX59" i="41" s="1"/>
  <c r="G59" i="41"/>
  <c r="AG24" i="41"/>
  <c r="E23" i="28"/>
  <c r="AG4" i="41"/>
  <c r="E3" i="28"/>
  <c r="W15" i="41"/>
  <c r="AK15" i="41" s="1"/>
  <c r="AY15" i="41" s="1"/>
  <c r="BM15" i="41" s="1"/>
  <c r="BI5" i="41"/>
  <c r="W5" i="41"/>
  <c r="AK5" i="41" s="1"/>
  <c r="AY5" i="41" s="1"/>
  <c r="U18" i="41"/>
  <c r="W25" i="41"/>
  <c r="AK25" i="41" s="1"/>
  <c r="AY25" i="41" s="1"/>
  <c r="U8" i="41"/>
  <c r="U13" i="41"/>
  <c r="U28" i="41"/>
  <c r="AX55" i="41"/>
  <c r="AJ58" i="41"/>
  <c r="BM48" i="41"/>
  <c r="AI55" i="41"/>
  <c r="AY58" i="41"/>
  <c r="BN58" i="41"/>
  <c r="BM51" i="41"/>
  <c r="F58" i="41"/>
  <c r="U58" i="41"/>
  <c r="T55" i="41"/>
  <c r="BM59" i="41"/>
  <c r="BM55" i="41"/>
  <c r="AJ9" i="41"/>
  <c r="AI12" i="41"/>
  <c r="AI13" i="41" s="1"/>
  <c r="E30" i="5"/>
  <c r="C10" i="5"/>
  <c r="C30" i="5"/>
  <c r="D36" i="5"/>
  <c r="R19" i="22"/>
  <c r="H23" i="22"/>
  <c r="J47" i="28"/>
  <c r="AG27" i="41" l="1"/>
  <c r="AG28" i="41" s="1"/>
  <c r="AH17" i="41"/>
  <c r="AH18" i="41" s="1"/>
  <c r="AM19" i="41"/>
  <c r="AH24" i="41"/>
  <c r="AI24" i="41" s="1"/>
  <c r="AH4" i="41"/>
  <c r="AG18" i="41"/>
  <c r="BM25" i="41"/>
  <c r="BK5" i="41"/>
  <c r="AG7" i="41"/>
  <c r="F59" i="41"/>
  <c r="U59" i="41"/>
  <c r="AI59" i="41" s="1"/>
  <c r="AW59" i="41" s="1"/>
  <c r="F51" i="41"/>
  <c r="U51" i="41"/>
  <c r="AI51" i="41" s="1"/>
  <c r="AW51" i="41" s="1"/>
  <c r="X15" i="41"/>
  <c r="X5" i="41"/>
  <c r="AL5" i="41" s="1"/>
  <c r="AZ5" i="41" s="1"/>
  <c r="X25" i="41"/>
  <c r="AL25" i="41" s="1"/>
  <c r="AZ25" i="41" s="1"/>
  <c r="BL51" i="41"/>
  <c r="S55" i="41"/>
  <c r="AH55" i="41"/>
  <c r="AW55" i="41"/>
  <c r="E58" i="41"/>
  <c r="T58" i="41"/>
  <c r="BM58" i="41"/>
  <c r="BL55" i="41"/>
  <c r="BL48" i="41"/>
  <c r="BL59" i="41"/>
  <c r="AI58" i="41"/>
  <c r="AX58" i="41"/>
  <c r="AK9" i="41"/>
  <c r="AJ14" i="41"/>
  <c r="AI17" i="41"/>
  <c r="AI18" i="41" s="1"/>
  <c r="E10" i="5"/>
  <c r="E31" i="5" s="1"/>
  <c r="C11" i="5"/>
  <c r="E11" i="5" s="1"/>
  <c r="C31" i="5"/>
  <c r="K47" i="28"/>
  <c r="AH27" i="41" l="1"/>
  <c r="AH28" i="41" s="1"/>
  <c r="AN19" i="41"/>
  <c r="AG8" i="41"/>
  <c r="AI4" i="41"/>
  <c r="AH7" i="41"/>
  <c r="AH8" i="41" s="1"/>
  <c r="AL15" i="41"/>
  <c r="AZ15" i="41" s="1"/>
  <c r="BN15" i="41" s="1"/>
  <c r="BN25" i="41"/>
  <c r="BL5" i="41"/>
  <c r="E51" i="41"/>
  <c r="T51" i="41"/>
  <c r="T59" i="41"/>
  <c r="E59" i="41"/>
  <c r="J13" i="41"/>
  <c r="Y15" i="41"/>
  <c r="AM15" i="41" s="1"/>
  <c r="BA15" i="41" s="1"/>
  <c r="BO15" i="41" s="1"/>
  <c r="J18" i="41"/>
  <c r="Y25" i="41"/>
  <c r="AM25" i="41" s="1"/>
  <c r="BA25" i="41" s="1"/>
  <c r="J28" i="41"/>
  <c r="Y5" i="41"/>
  <c r="AM5" i="41" s="1"/>
  <c r="BA5" i="41" s="1"/>
  <c r="J8" i="41"/>
  <c r="BL58" i="41"/>
  <c r="AW58" i="41"/>
  <c r="S58" i="41"/>
  <c r="AG55" i="41"/>
  <c r="BK55" i="41"/>
  <c r="AV55" i="41"/>
  <c r="BK48" i="41"/>
  <c r="BK51" i="41"/>
  <c r="AH58" i="41"/>
  <c r="BK59" i="41"/>
  <c r="AL9" i="41"/>
  <c r="AJ24" i="41"/>
  <c r="AI27" i="41"/>
  <c r="AK14" i="41"/>
  <c r="C12" i="5"/>
  <c r="C32" i="5"/>
  <c r="E32" i="5" s="1"/>
  <c r="L47" i="28"/>
  <c r="AO19" i="41" l="1"/>
  <c r="AI28" i="41"/>
  <c r="AI7" i="41"/>
  <c r="AJ4" i="41"/>
  <c r="AK4" i="41" s="1"/>
  <c r="BO25" i="41"/>
  <c r="BM5" i="41"/>
  <c r="AH51" i="41"/>
  <c r="AV51" i="41" s="1"/>
  <c r="BJ51" i="41" s="1"/>
  <c r="S51" i="41"/>
  <c r="S59" i="41"/>
  <c r="AH59" i="41"/>
  <c r="AV59" i="41" s="1"/>
  <c r="BJ59" i="41" s="1"/>
  <c r="X28" i="41"/>
  <c r="X8" i="41"/>
  <c r="Z5" i="41"/>
  <c r="AN5" i="41" s="1"/>
  <c r="BB5" i="41" s="1"/>
  <c r="K8" i="41"/>
  <c r="K13" i="41"/>
  <c r="X18" i="41"/>
  <c r="Z15" i="41"/>
  <c r="AN15" i="41" s="1"/>
  <c r="BB15" i="41" s="1"/>
  <c r="BP15" i="41" s="1"/>
  <c r="K18" i="41"/>
  <c r="X13" i="41"/>
  <c r="Z25" i="41"/>
  <c r="AN25" i="41" s="1"/>
  <c r="BB25" i="41" s="1"/>
  <c r="K28" i="41"/>
  <c r="AU55" i="41"/>
  <c r="BK58" i="41"/>
  <c r="BJ55" i="41"/>
  <c r="AV58" i="41"/>
  <c r="AG58" i="41"/>
  <c r="BJ48" i="41"/>
  <c r="AK24" i="41"/>
  <c r="AM9" i="41"/>
  <c r="AL12" i="41"/>
  <c r="AL13" i="41" s="1"/>
  <c r="AL14" i="41"/>
  <c r="E12" i="5"/>
  <c r="C13" i="5"/>
  <c r="E13" i="5" s="1"/>
  <c r="C33" i="5"/>
  <c r="M47" i="28"/>
  <c r="AP19" i="41" l="1"/>
  <c r="AI8" i="41"/>
  <c r="BP25" i="41"/>
  <c r="BN5" i="41"/>
  <c r="AG59" i="41"/>
  <c r="AG51" i="41"/>
  <c r="AA5" i="41"/>
  <c r="AO5" i="41" s="1"/>
  <c r="BC5" i="41" s="1"/>
  <c r="L8" i="41"/>
  <c r="Y28" i="41"/>
  <c r="Y18" i="41"/>
  <c r="AA15" i="41"/>
  <c r="AO15" i="41" s="1"/>
  <c r="BC15" i="41" s="1"/>
  <c r="BQ15" i="41" s="1"/>
  <c r="L18" i="41"/>
  <c r="Y8" i="41"/>
  <c r="Y13" i="41"/>
  <c r="AA25" i="41"/>
  <c r="AO25" i="41" s="1"/>
  <c r="BC25" i="41" s="1"/>
  <c r="L28" i="41"/>
  <c r="L13" i="41"/>
  <c r="BJ58" i="41"/>
  <c r="AU58" i="41"/>
  <c r="BI48" i="41"/>
  <c r="BI55" i="41"/>
  <c r="AM12" i="41"/>
  <c r="AM13" i="41" s="1"/>
  <c r="AN9" i="41"/>
  <c r="AL24" i="41"/>
  <c r="AL17" i="41"/>
  <c r="AL18" i="41" s="1"/>
  <c r="AM14" i="41"/>
  <c r="AL4" i="41"/>
  <c r="E33" i="5"/>
  <c r="C34" i="5"/>
  <c r="E34" i="5" s="1"/>
  <c r="C14" i="5"/>
  <c r="AQ19" i="41" l="1"/>
  <c r="BQ25" i="41"/>
  <c r="BO5" i="41"/>
  <c r="AU51" i="41"/>
  <c r="BI51" i="41" s="1"/>
  <c r="AU59" i="41"/>
  <c r="BI59" i="41" s="1"/>
  <c r="AB15" i="41"/>
  <c r="AP15" i="41" s="1"/>
  <c r="BD15" i="41" s="1"/>
  <c r="BR15" i="41" s="1"/>
  <c r="M18" i="41"/>
  <c r="AB25" i="41"/>
  <c r="AP25" i="41" s="1"/>
  <c r="BD25" i="41" s="1"/>
  <c r="M28" i="41"/>
  <c r="Z28" i="41"/>
  <c r="M13" i="41"/>
  <c r="Z18" i="41"/>
  <c r="AB5" i="41"/>
  <c r="AP5" i="41" s="1"/>
  <c r="BD5" i="41" s="1"/>
  <c r="M8" i="41"/>
  <c r="Z13" i="41"/>
  <c r="Z8" i="41"/>
  <c r="BI58" i="41"/>
  <c r="AM24" i="41"/>
  <c r="AL27" i="41"/>
  <c r="AL28" i="41" s="1"/>
  <c r="AN14" i="41"/>
  <c r="AM17" i="41"/>
  <c r="AM18" i="41" s="1"/>
  <c r="AO9" i="41"/>
  <c r="AN12" i="41"/>
  <c r="AN13" i="41" s="1"/>
  <c r="AM4" i="41"/>
  <c r="AL7" i="41"/>
  <c r="AL8" i="41" s="1"/>
  <c r="C35" i="5"/>
  <c r="E14" i="5"/>
  <c r="E15" i="5" s="1"/>
  <c r="AR19" i="41" l="1"/>
  <c r="AS19" i="41" s="1"/>
  <c r="BR25" i="41"/>
  <c r="BP5" i="41"/>
  <c r="AA13" i="41"/>
  <c r="AC25" i="41"/>
  <c r="AQ25" i="41" s="1"/>
  <c r="BE25" i="41" s="1"/>
  <c r="AA28" i="41"/>
  <c r="AC5" i="41"/>
  <c r="AQ5" i="41" s="1"/>
  <c r="BE5" i="41" s="1"/>
  <c r="AA8" i="41"/>
  <c r="AA18" i="41"/>
  <c r="AC15" i="41"/>
  <c r="AQ15" i="41" s="1"/>
  <c r="BE15" i="41" s="1"/>
  <c r="BS15" i="41" s="1"/>
  <c r="AN17" i="41"/>
  <c r="AN18" i="41" s="1"/>
  <c r="AO14" i="41"/>
  <c r="AO12" i="41"/>
  <c r="AO13" i="41" s="1"/>
  <c r="AP9" i="41"/>
  <c r="AM7" i="41"/>
  <c r="AM8" i="41" s="1"/>
  <c r="AN4" i="41"/>
  <c r="AN24" i="41"/>
  <c r="AM27" i="41"/>
  <c r="AM28" i="41" s="1"/>
  <c r="E35" i="5"/>
  <c r="E36" i="5" s="1"/>
  <c r="D4" i="8" l="1"/>
  <c r="D7" i="8" s="1"/>
  <c r="F18" i="28"/>
  <c r="BS25" i="41"/>
  <c r="BQ5" i="41"/>
  <c r="D11" i="8"/>
  <c r="D12" i="8"/>
  <c r="AD15" i="41"/>
  <c r="AD5" i="41"/>
  <c r="AR5" i="41" s="1"/>
  <c r="BF5" i="41" s="1"/>
  <c r="AQ9" i="41"/>
  <c r="AO24" i="41"/>
  <c r="AN27" i="41"/>
  <c r="AN28" i="41" s="1"/>
  <c r="AO4" i="41"/>
  <c r="AN7" i="41"/>
  <c r="AN8" i="41" s="1"/>
  <c r="AP14" i="41"/>
  <c r="AO17" i="41"/>
  <c r="AO18" i="41" s="1"/>
  <c r="C4" i="8"/>
  <c r="D16" i="8" l="1"/>
  <c r="C61" i="1" s="1"/>
  <c r="C63" i="1" s="1"/>
  <c r="C64" i="1" s="1"/>
  <c r="C60" i="1"/>
  <c r="AE57" i="41"/>
  <c r="AU19" i="41"/>
  <c r="AR15" i="41"/>
  <c r="BF15" i="41" s="1"/>
  <c r="BT15" i="41" s="1"/>
  <c r="AD25" i="41"/>
  <c r="BR5" i="41"/>
  <c r="P18" i="41"/>
  <c r="AD13" i="41"/>
  <c r="P13" i="41"/>
  <c r="P28" i="41"/>
  <c r="P8" i="41"/>
  <c r="AD18" i="41"/>
  <c r="AO27" i="41"/>
  <c r="AO28" i="41" s="1"/>
  <c r="AP24" i="41"/>
  <c r="AO7" i="41"/>
  <c r="AO8" i="41" s="1"/>
  <c r="AP4" i="41"/>
  <c r="AQ14" i="41"/>
  <c r="AR9" i="41"/>
  <c r="AS9" i="41" s="1"/>
  <c r="AV19" i="41" l="1"/>
  <c r="AR25" i="41"/>
  <c r="BF25" i="41" s="1"/>
  <c r="BT25" i="41" s="1"/>
  <c r="BS5" i="41"/>
  <c r="F25" i="6"/>
  <c r="AD8" i="41"/>
  <c r="AD28" i="41"/>
  <c r="AR14" i="41"/>
  <c r="AS14" i="41" s="1"/>
  <c r="AQ4" i="41"/>
  <c r="AR12" i="41"/>
  <c r="AQ24" i="41"/>
  <c r="E56" i="28" l="1"/>
  <c r="AW19" i="41"/>
  <c r="BT5" i="41"/>
  <c r="P61" i="41"/>
  <c r="D60" i="28"/>
  <c r="C60" i="28" s="1"/>
  <c r="AU9" i="41"/>
  <c r="F8" i="28"/>
  <c r="AS57" i="41"/>
  <c r="AD57" i="41"/>
  <c r="AR13" i="41"/>
  <c r="AR24" i="41"/>
  <c r="AS24" i="41" s="1"/>
  <c r="AR4" i="41"/>
  <c r="AS4" i="41" s="1"/>
  <c r="AR17" i="41"/>
  <c r="F56" i="28" l="1"/>
  <c r="AX19" i="41"/>
  <c r="AU12" i="41"/>
  <c r="E60" i="28"/>
  <c r="O61" i="41"/>
  <c r="AD61" i="41"/>
  <c r="AV9" i="41"/>
  <c r="AV12" i="41" s="1"/>
  <c r="AV13" i="41" s="1"/>
  <c r="AU14" i="41"/>
  <c r="F13" i="28"/>
  <c r="AC57" i="41"/>
  <c r="BG57" i="41"/>
  <c r="AR57" i="41"/>
  <c r="AQ57" i="41" s="1"/>
  <c r="AP57" i="41" s="1"/>
  <c r="AO57" i="41" s="1"/>
  <c r="AR7" i="41"/>
  <c r="AR27" i="41"/>
  <c r="AR18" i="41"/>
  <c r="G56" i="28" l="1"/>
  <c r="AY19" i="41"/>
  <c r="AU13" i="41"/>
  <c r="AV14" i="41"/>
  <c r="AW14" i="41" s="1"/>
  <c r="AC61" i="41"/>
  <c r="N61" i="41"/>
  <c r="AW9" i="41"/>
  <c r="AU17" i="41"/>
  <c r="AU24" i="41"/>
  <c r="F23" i="28"/>
  <c r="AU4" i="41"/>
  <c r="F3" i="28"/>
  <c r="AN57" i="41"/>
  <c r="BU57" i="41"/>
  <c r="BF57" i="41"/>
  <c r="BE57" i="41" s="1"/>
  <c r="BD57" i="41" s="1"/>
  <c r="BC57" i="41" s="1"/>
  <c r="BB57" i="41" s="1"/>
  <c r="BA57" i="41" s="1"/>
  <c r="AZ57" i="41" s="1"/>
  <c r="AY57" i="41" s="1"/>
  <c r="AX57" i="41" s="1"/>
  <c r="AW57" i="41" s="1"/>
  <c r="AV57" i="41" s="1"/>
  <c r="AU57" i="41" s="1"/>
  <c r="AB57" i="41"/>
  <c r="AR28" i="41"/>
  <c r="AR8" i="41"/>
  <c r="AV17" i="41" l="1"/>
  <c r="AV18" i="41" s="1"/>
  <c r="H56" i="28"/>
  <c r="I56" i="28" s="1"/>
  <c r="J56" i="28" s="1"/>
  <c r="K56" i="28" s="1"/>
  <c r="L56" i="28" s="1"/>
  <c r="M56" i="28" s="1"/>
  <c r="AZ19" i="41"/>
  <c r="AW12" i="41"/>
  <c r="AX9" i="41"/>
  <c r="AY9" i="41" s="1"/>
  <c r="AU7" i="41"/>
  <c r="AV24" i="41"/>
  <c r="AV27" i="41" s="1"/>
  <c r="AV28" i="41" s="1"/>
  <c r="AU18" i="41"/>
  <c r="AV4" i="41"/>
  <c r="AW4" i="41" s="1"/>
  <c r="M61" i="41"/>
  <c r="AB61" i="41"/>
  <c r="AU27" i="41"/>
  <c r="AA57" i="41"/>
  <c r="AM57" i="41"/>
  <c r="BT57" i="41"/>
  <c r="AX14" i="41"/>
  <c r="AW17" i="41"/>
  <c r="AW18" i="41" s="1"/>
  <c r="BA19" i="41" l="1"/>
  <c r="AW24" i="41"/>
  <c r="AW13" i="41"/>
  <c r="AU28" i="41"/>
  <c r="AV7" i="41"/>
  <c r="AV8" i="41" s="1"/>
  <c r="AU8" i="41"/>
  <c r="L61" i="41"/>
  <c r="AA61" i="41"/>
  <c r="AL57" i="41"/>
  <c r="BS57" i="41"/>
  <c r="Z57" i="41"/>
  <c r="AX4" i="41"/>
  <c r="AW7" i="41"/>
  <c r="AW8" i="41" s="1"/>
  <c r="AZ9" i="41"/>
  <c r="AY14" i="41"/>
  <c r="AW27" i="41" l="1"/>
  <c r="AX24" i="41"/>
  <c r="BB19" i="41"/>
  <c r="Z61" i="41"/>
  <c r="K61" i="41"/>
  <c r="BR57" i="41"/>
  <c r="Y57" i="41"/>
  <c r="AK57" i="41"/>
  <c r="AZ14" i="41"/>
  <c r="AZ12" i="41"/>
  <c r="AZ13" i="41" s="1"/>
  <c r="BA9" i="41"/>
  <c r="AY24" i="41"/>
  <c r="AY4" i="41"/>
  <c r="AW28" i="41" l="1"/>
  <c r="BC19" i="41"/>
  <c r="Y61" i="41"/>
  <c r="J61" i="41"/>
  <c r="X57" i="41"/>
  <c r="AJ57" i="41"/>
  <c r="BQ57" i="41"/>
  <c r="BA14" i="41"/>
  <c r="AZ17" i="41"/>
  <c r="AZ18" i="41" s="1"/>
  <c r="AZ24" i="41"/>
  <c r="BB9" i="41"/>
  <c r="BA12" i="41"/>
  <c r="BA13" i="41" s="1"/>
  <c r="AZ4" i="41"/>
  <c r="BD19" i="41" l="1"/>
  <c r="I61" i="41"/>
  <c r="X61" i="41"/>
  <c r="AI57" i="41"/>
  <c r="W57" i="41"/>
  <c r="BP57" i="41"/>
  <c r="BB14" i="41"/>
  <c r="BA17" i="41"/>
  <c r="BA18" i="41" s="1"/>
  <c r="BA4" i="41"/>
  <c r="AZ7" i="41"/>
  <c r="AZ8" i="41" s="1"/>
  <c r="BC9" i="41"/>
  <c r="BB12" i="41"/>
  <c r="BB13" i="41" s="1"/>
  <c r="AZ27" i="41"/>
  <c r="AZ28" i="41" s="1"/>
  <c r="BA24" i="41"/>
  <c r="BE19" i="41" l="1"/>
  <c r="H61" i="41"/>
  <c r="W61" i="41"/>
  <c r="V57" i="41"/>
  <c r="BO57" i="41"/>
  <c r="AH57" i="41"/>
  <c r="BA7" i="41"/>
  <c r="BA8" i="41" s="1"/>
  <c r="BB4" i="41"/>
  <c r="BC14" i="41"/>
  <c r="BB17" i="41"/>
  <c r="BB18" i="41" s="1"/>
  <c r="BD9" i="41"/>
  <c r="BC12" i="41"/>
  <c r="BC13" i="41" s="1"/>
  <c r="BA27" i="41"/>
  <c r="BA28" i="41" s="1"/>
  <c r="BB24" i="41"/>
  <c r="BF19" i="41" l="1"/>
  <c r="BG19" i="41" s="1"/>
  <c r="G61" i="41"/>
  <c r="V61" i="41"/>
  <c r="BN57" i="41"/>
  <c r="AG57" i="41"/>
  <c r="U57" i="41"/>
  <c r="BD14" i="41"/>
  <c r="BC17" i="41"/>
  <c r="BC18" i="41" s="1"/>
  <c r="BB27" i="41"/>
  <c r="BB28" i="41" s="1"/>
  <c r="BC24" i="41"/>
  <c r="BB7" i="41"/>
  <c r="BB8" i="41" s="1"/>
  <c r="BC4" i="41"/>
  <c r="BE9" i="41"/>
  <c r="BI19" i="41" l="1"/>
  <c r="G18" i="28"/>
  <c r="U61" i="41"/>
  <c r="F61" i="41"/>
  <c r="BM57" i="41"/>
  <c r="T57" i="41"/>
  <c r="BD24" i="41"/>
  <c r="BC27" i="41"/>
  <c r="BC28" i="41" s="1"/>
  <c r="BC7" i="41"/>
  <c r="BC8" i="41" s="1"/>
  <c r="BD4" i="41"/>
  <c r="BE14" i="41"/>
  <c r="BF9" i="41"/>
  <c r="BG9" i="41" s="1"/>
  <c r="BI22" i="41" l="1"/>
  <c r="BJ19" i="41"/>
  <c r="BJ22" i="41" s="1"/>
  <c r="BI9" i="41"/>
  <c r="G8" i="28"/>
  <c r="E61" i="41"/>
  <c r="T61" i="41"/>
  <c r="BL57" i="41"/>
  <c r="S57" i="41"/>
  <c r="BF12" i="41"/>
  <c r="BE4" i="41"/>
  <c r="BE24" i="41"/>
  <c r="BF14" i="41"/>
  <c r="BG14" i="41" s="1"/>
  <c r="BJ9" i="41" l="1"/>
  <c r="BI12" i="41"/>
  <c r="BI23" i="41"/>
  <c r="BK19" i="41"/>
  <c r="BJ23" i="41"/>
  <c r="BI14" i="41"/>
  <c r="S61" i="41"/>
  <c r="BK9" i="41"/>
  <c r="BJ12" i="41"/>
  <c r="BJ13" i="41" s="1"/>
  <c r="BK57" i="41"/>
  <c r="BF24" i="41"/>
  <c r="BG24" i="41" s="1"/>
  <c r="BF4" i="41"/>
  <c r="BF13" i="41"/>
  <c r="BF17" i="41"/>
  <c r="BJ14" i="41" l="1"/>
  <c r="BJ17" i="41" s="1"/>
  <c r="BJ18" i="41" s="1"/>
  <c r="BK22" i="41"/>
  <c r="BI13" i="41"/>
  <c r="BI17" i="41"/>
  <c r="BL19" i="41"/>
  <c r="BL22" i="41" s="1"/>
  <c r="BK23" i="41"/>
  <c r="BI4" i="41"/>
  <c r="BJ4" i="41" s="1"/>
  <c r="BJ7" i="41" s="1"/>
  <c r="BG4" i="41"/>
  <c r="BI24" i="41"/>
  <c r="G23" i="28"/>
  <c r="G13" i="28"/>
  <c r="BL9" i="41"/>
  <c r="BK12" i="41"/>
  <c r="BK13" i="41" s="1"/>
  <c r="BK14" i="41"/>
  <c r="BJ57" i="41"/>
  <c r="BF7" i="41"/>
  <c r="BF18" i="41"/>
  <c r="BF27" i="41"/>
  <c r="BI27" i="41" l="1"/>
  <c r="BI18" i="41"/>
  <c r="BM19" i="41"/>
  <c r="BM22" i="41" s="1"/>
  <c r="BL23" i="41"/>
  <c r="BI7" i="41"/>
  <c r="G3" i="28"/>
  <c r="BJ24" i="41"/>
  <c r="BK24" i="41" s="1"/>
  <c r="BJ8" i="41"/>
  <c r="BK4" i="41"/>
  <c r="BK7" i="41" s="1"/>
  <c r="BI28" i="41"/>
  <c r="BL14" i="41"/>
  <c r="BK17" i="41"/>
  <c r="BM9" i="41"/>
  <c r="BI57" i="41"/>
  <c r="BF28" i="41"/>
  <c r="BF8" i="41"/>
  <c r="BI50" i="41" l="1"/>
  <c r="BI8" i="41"/>
  <c r="BJ33" i="41"/>
  <c r="BJ38" i="41"/>
  <c r="BI38" i="41"/>
  <c r="BI33" i="41"/>
  <c r="BN19" i="41"/>
  <c r="BN22" i="41" s="1"/>
  <c r="BM23" i="41"/>
  <c r="BJ27" i="41"/>
  <c r="BN9" i="41"/>
  <c r="BK8" i="41"/>
  <c r="BL4" i="41"/>
  <c r="BL7" i="41" s="1"/>
  <c r="BK18" i="41"/>
  <c r="BL24" i="41"/>
  <c r="BK27" i="41"/>
  <c r="BM14" i="41"/>
  <c r="BK28" i="41" l="1"/>
  <c r="BK50" i="41"/>
  <c r="BJ28" i="41"/>
  <c r="BJ50" i="41"/>
  <c r="BI39" i="41"/>
  <c r="BI44" i="41" s="1"/>
  <c r="BJ39" i="41"/>
  <c r="BK33" i="41"/>
  <c r="BO19" i="41"/>
  <c r="BO22" i="41" s="1"/>
  <c r="BN23" i="41"/>
  <c r="BN14" i="41"/>
  <c r="BN12" i="41"/>
  <c r="BN13" i="41" s="1"/>
  <c r="BO9" i="41"/>
  <c r="BM4" i="41"/>
  <c r="BM7" i="41" s="1"/>
  <c r="BM24" i="41"/>
  <c r="BI45" i="41" l="1"/>
  <c r="BI70" i="41" s="1"/>
  <c r="BJ44" i="41"/>
  <c r="BJ45" i="41" s="1"/>
  <c r="BJ76" i="41" s="1"/>
  <c r="BK38" i="41"/>
  <c r="BK39" i="41" s="1"/>
  <c r="BP19" i="41"/>
  <c r="BP22" i="41" s="1"/>
  <c r="BO23" i="41"/>
  <c r="BN4" i="41"/>
  <c r="BN7" i="41" s="1"/>
  <c r="BP9" i="41"/>
  <c r="BO12" i="41"/>
  <c r="BO13" i="41" s="1"/>
  <c r="BN24" i="41"/>
  <c r="BO14" i="41"/>
  <c r="BN17" i="41"/>
  <c r="BN18" i="41" s="1"/>
  <c r="BI76" i="41" l="1"/>
  <c r="BI49" i="41"/>
  <c r="BI68" i="41" s="1"/>
  <c r="BI67" i="41"/>
  <c r="BI52" i="41"/>
  <c r="BI71" i="41" s="1"/>
  <c r="BI77" i="41"/>
  <c r="BI74" i="41"/>
  <c r="BI56" i="41"/>
  <c r="BI75" i="41" s="1"/>
  <c r="BI78" i="41"/>
  <c r="BJ78" i="41"/>
  <c r="BJ77" i="41"/>
  <c r="BJ49" i="41"/>
  <c r="BJ68" i="41" s="1"/>
  <c r="BJ67" i="41"/>
  <c r="BJ70" i="41"/>
  <c r="BJ56" i="41"/>
  <c r="BJ75" i="41" s="1"/>
  <c r="BJ52" i="41"/>
  <c r="BJ71" i="41" s="1"/>
  <c r="BJ74" i="41"/>
  <c r="BK44" i="41"/>
  <c r="BK45" i="41" s="1"/>
  <c r="BK56" i="41" s="1"/>
  <c r="BK75" i="41" s="1"/>
  <c r="BQ19" i="41"/>
  <c r="BQ22" i="41" s="1"/>
  <c r="BP23" i="41"/>
  <c r="BQ9" i="41"/>
  <c r="BP12" i="41"/>
  <c r="BP13" i="41" s="1"/>
  <c r="BN27" i="41"/>
  <c r="BO24" i="41"/>
  <c r="BP14" i="41"/>
  <c r="BO17" i="41"/>
  <c r="BO4" i="41"/>
  <c r="BO7" i="41" s="1"/>
  <c r="BN28" i="41" l="1"/>
  <c r="BN50" i="41"/>
  <c r="BK49" i="41"/>
  <c r="BK68" i="41" s="1"/>
  <c r="BK52" i="41"/>
  <c r="BK71" i="41" s="1"/>
  <c r="BK77" i="41"/>
  <c r="BK67" i="41"/>
  <c r="BK70" i="41"/>
  <c r="BK74" i="41"/>
  <c r="BK76" i="41"/>
  <c r="BK78" i="41"/>
  <c r="BR19" i="41"/>
  <c r="BR22" i="41" s="1"/>
  <c r="BQ23" i="41"/>
  <c r="BP24" i="41"/>
  <c r="BO27" i="41"/>
  <c r="BO50" i="41" s="1"/>
  <c r="BO18" i="41"/>
  <c r="BQ14" i="41"/>
  <c r="BP17" i="41"/>
  <c r="BP18" i="41" s="1"/>
  <c r="BO8" i="41"/>
  <c r="BP4" i="41"/>
  <c r="BP7" i="41" s="1"/>
  <c r="BN8" i="41"/>
  <c r="BQ12" i="41"/>
  <c r="BQ13" i="41" s="1"/>
  <c r="BR9" i="41"/>
  <c r="BN33" i="41" l="1"/>
  <c r="BN38" i="41"/>
  <c r="BO33" i="41"/>
  <c r="BO38" i="41"/>
  <c r="BS19" i="41"/>
  <c r="BS22" i="41" s="1"/>
  <c r="BR23" i="41"/>
  <c r="BS9" i="41"/>
  <c r="BR14" i="41"/>
  <c r="BQ17" i="41"/>
  <c r="BQ18" i="41" s="1"/>
  <c r="BQ4" i="41"/>
  <c r="BQ7" i="41" s="1"/>
  <c r="BO28" i="41"/>
  <c r="BQ24" i="41"/>
  <c r="BP27" i="41"/>
  <c r="BP28" i="41" l="1"/>
  <c r="BP50" i="41"/>
  <c r="BN39" i="41"/>
  <c r="BO39" i="41"/>
  <c r="BT19" i="41"/>
  <c r="BS23" i="41"/>
  <c r="BP8" i="41"/>
  <c r="BS14" i="41"/>
  <c r="BR4" i="41"/>
  <c r="BR7" i="41" s="1"/>
  <c r="BQ8" i="41"/>
  <c r="BR24" i="41"/>
  <c r="BQ27" i="41"/>
  <c r="BT9" i="41"/>
  <c r="BU9" i="41" s="1"/>
  <c r="BQ28" i="41" l="1"/>
  <c r="BQ50" i="41"/>
  <c r="BT22" i="41"/>
  <c r="BU22" i="41" s="1"/>
  <c r="BU19" i="41"/>
  <c r="BO44" i="41"/>
  <c r="BO45" i="41"/>
  <c r="BO49" i="41" s="1"/>
  <c r="BO68" i="41" s="1"/>
  <c r="BN44" i="41"/>
  <c r="BN45" i="41" s="1"/>
  <c r="BQ33" i="41"/>
  <c r="BQ38" i="41"/>
  <c r="BP33" i="41"/>
  <c r="BP38" i="41"/>
  <c r="H21" i="28"/>
  <c r="BT23" i="41"/>
  <c r="BU23" i="41" s="1"/>
  <c r="BU20" i="41" s="1"/>
  <c r="H18" i="28"/>
  <c r="I18" i="28" s="1"/>
  <c r="J18" i="28" s="1"/>
  <c r="K18" i="28" s="1"/>
  <c r="L18" i="28" s="1"/>
  <c r="M18" i="28" s="1"/>
  <c r="BS24" i="41"/>
  <c r="H8" i="28"/>
  <c r="I8" i="28" s="1"/>
  <c r="BT12" i="41"/>
  <c r="BT14" i="41"/>
  <c r="BU14" i="41" s="1"/>
  <c r="BS4" i="41"/>
  <c r="BS7" i="41" s="1"/>
  <c r="BO52" i="41" l="1"/>
  <c r="BO71" i="41" s="1"/>
  <c r="BO78" i="41"/>
  <c r="BO67" i="41"/>
  <c r="BO70" i="41"/>
  <c r="BU21" i="41"/>
  <c r="BO74" i="41"/>
  <c r="BO76" i="41"/>
  <c r="BO77" i="41"/>
  <c r="BO56" i="41"/>
  <c r="BO75" i="41" s="1"/>
  <c r="BN76" i="41"/>
  <c r="BN78" i="41"/>
  <c r="BN77" i="41"/>
  <c r="BN52" i="41"/>
  <c r="BN71" i="41" s="1"/>
  <c r="BN49" i="41"/>
  <c r="BN68" i="41" s="1"/>
  <c r="BN67" i="41"/>
  <c r="BN70" i="41"/>
  <c r="BN56" i="41"/>
  <c r="BN75" i="41" s="1"/>
  <c r="BN74" i="41"/>
  <c r="BQ39" i="41"/>
  <c r="BP39" i="41"/>
  <c r="H22" i="28"/>
  <c r="H13" i="28"/>
  <c r="I13" i="28" s="1"/>
  <c r="BT17" i="41"/>
  <c r="BT13" i="41"/>
  <c r="J8" i="28"/>
  <c r="BT4" i="41"/>
  <c r="BT24" i="41"/>
  <c r="BU24" i="41" s="1"/>
  <c r="BP44" i="41" l="1"/>
  <c r="BP45" i="41" s="1"/>
  <c r="BQ44" i="41"/>
  <c r="BQ45" i="41" s="1"/>
  <c r="H19" i="28"/>
  <c r="I19" i="28" s="1"/>
  <c r="J19" i="28" s="1"/>
  <c r="H20" i="28"/>
  <c r="K20" i="44"/>
  <c r="BT7" i="41"/>
  <c r="BU7" i="41" s="1"/>
  <c r="BU4" i="41"/>
  <c r="H3" i="28" s="1"/>
  <c r="I3" i="28" s="1"/>
  <c r="K8" i="28"/>
  <c r="BT27" i="41"/>
  <c r="BT50" i="41" s="1"/>
  <c r="H23" i="28"/>
  <c r="I23" i="28" s="1"/>
  <c r="BT18" i="41"/>
  <c r="J13" i="28"/>
  <c r="BQ52" i="41" l="1"/>
  <c r="BQ71" i="41" s="1"/>
  <c r="BQ78" i="41"/>
  <c r="BP76" i="41"/>
  <c r="BP77" i="41"/>
  <c r="BP70" i="41"/>
  <c r="BP74" i="41"/>
  <c r="BP49" i="41"/>
  <c r="BP68" i="41" s="1"/>
  <c r="BP56" i="41"/>
  <c r="BP75" i="41" s="1"/>
  <c r="BU6" i="41"/>
  <c r="BP78" i="41"/>
  <c r="BP67" i="41"/>
  <c r="BQ67" i="41"/>
  <c r="BQ56" i="41"/>
  <c r="BQ75" i="41" s="1"/>
  <c r="BQ74" i="41"/>
  <c r="BQ77" i="41"/>
  <c r="BQ76" i="41"/>
  <c r="BQ70" i="41"/>
  <c r="BQ49" i="41"/>
  <c r="BQ68" i="41" s="1"/>
  <c r="BP52" i="41"/>
  <c r="BP71" i="41" s="1"/>
  <c r="I20" i="28"/>
  <c r="R38" i="44"/>
  <c r="K19" i="28"/>
  <c r="J3" i="28"/>
  <c r="BT8" i="41"/>
  <c r="K13" i="28"/>
  <c r="J23" i="28"/>
  <c r="BT28" i="41"/>
  <c r="L8" i="28"/>
  <c r="BT33" i="41" l="1"/>
  <c r="BT38" i="41"/>
  <c r="I21" i="28"/>
  <c r="I22" i="28" s="1"/>
  <c r="J20" i="28"/>
  <c r="L19" i="28"/>
  <c r="L13" i="28"/>
  <c r="K23" i="28"/>
  <c r="M8" i="28"/>
  <c r="K3" i="28"/>
  <c r="BT39" i="41" l="1"/>
  <c r="K20" i="28"/>
  <c r="J21" i="28"/>
  <c r="J22" i="28" s="1"/>
  <c r="M19" i="28"/>
  <c r="L23" i="28"/>
  <c r="L3" i="28"/>
  <c r="M13" i="28"/>
  <c r="BT44" i="41" l="1"/>
  <c r="BT45" i="41" s="1"/>
  <c r="BT74" i="41" s="1"/>
  <c r="K21" i="28"/>
  <c r="K22" i="28" s="1"/>
  <c r="L20" i="28"/>
  <c r="M23" i="28"/>
  <c r="M3" i="28"/>
  <c r="M20" i="28" l="1"/>
  <c r="M21" i="28" s="1"/>
  <c r="M22" i="28" s="1"/>
  <c r="L21" i="28"/>
  <c r="L22" i="28" s="1"/>
  <c r="BT67" i="41"/>
  <c r="BT52" i="41"/>
  <c r="BT71" i="41" s="1"/>
  <c r="BT77" i="41"/>
  <c r="BT76" i="41"/>
  <c r="BT70" i="41"/>
  <c r="BT56" i="41"/>
  <c r="BT75" i="41" s="1"/>
  <c r="BT78" i="41"/>
  <c r="BT49" i="41"/>
  <c r="BT68" i="41" s="1"/>
  <c r="BL12" i="41" l="1"/>
  <c r="BM27" i="41"/>
  <c r="BM17" i="41"/>
  <c r="BM18" i="41" s="1"/>
  <c r="BM12" i="41"/>
  <c r="BM13" i="41" s="1"/>
  <c r="BM8" i="41"/>
  <c r="AK7" i="41"/>
  <c r="AK8" i="41" s="1"/>
  <c r="W7" i="41"/>
  <c r="W8" i="41" s="1"/>
  <c r="AQ7" i="41"/>
  <c r="AQ8" i="41" s="1"/>
  <c r="I7" i="41"/>
  <c r="I8" i="41" s="1"/>
  <c r="BM28" i="41" l="1"/>
  <c r="BM50" i="41"/>
  <c r="BM33" i="41"/>
  <c r="BM38" i="41"/>
  <c r="BL13" i="41"/>
  <c r="AC12" i="41"/>
  <c r="AC13" i="41" s="1"/>
  <c r="AC17" i="41"/>
  <c r="AC18" i="41" s="1"/>
  <c r="AC27" i="41"/>
  <c r="AC28" i="41" s="1"/>
  <c r="AC7" i="41"/>
  <c r="AC8" i="41" s="1"/>
  <c r="I27" i="41"/>
  <c r="I28" i="41" s="1"/>
  <c r="I17" i="41"/>
  <c r="I18" i="41" s="1"/>
  <c r="I12" i="41"/>
  <c r="AQ17" i="41"/>
  <c r="AQ18" i="41" s="1"/>
  <c r="AQ27" i="41"/>
  <c r="AQ28" i="41" s="1"/>
  <c r="AQ12" i="41"/>
  <c r="AQ13" i="41" s="1"/>
  <c r="AY27" i="41"/>
  <c r="AY28" i="41" s="1"/>
  <c r="AY17" i="41"/>
  <c r="AY18" i="41" s="1"/>
  <c r="AY7" i="41"/>
  <c r="AY8" i="41" s="1"/>
  <c r="AY12" i="41"/>
  <c r="AY13" i="41" s="1"/>
  <c r="BS12" i="41"/>
  <c r="BS13" i="41" s="1"/>
  <c r="BS17" i="41"/>
  <c r="BS18" i="41" s="1"/>
  <c r="BS27" i="41"/>
  <c r="BS8" i="41"/>
  <c r="W12" i="41"/>
  <c r="W13" i="41" s="1"/>
  <c r="W17" i="41"/>
  <c r="W18" i="41" s="1"/>
  <c r="W27" i="41"/>
  <c r="W28" i="41" s="1"/>
  <c r="AK27" i="41"/>
  <c r="AK28" i="41" s="1"/>
  <c r="AK17" i="41"/>
  <c r="AK18" i="41" s="1"/>
  <c r="AK12" i="41"/>
  <c r="AK13" i="41" s="1"/>
  <c r="BS28" i="41" l="1"/>
  <c r="BS50" i="41"/>
  <c r="BM39" i="41"/>
  <c r="BS33" i="41"/>
  <c r="BS38" i="41"/>
  <c r="I13" i="41"/>
  <c r="BE12" i="41"/>
  <c r="BE13" i="41" s="1"/>
  <c r="BE27" i="41"/>
  <c r="BE28" i="41" s="1"/>
  <c r="BE17" i="41"/>
  <c r="BE18" i="41" s="1"/>
  <c r="BE7" i="41"/>
  <c r="BE8" i="41" s="1"/>
  <c r="O12" i="41"/>
  <c r="O13" i="41" s="1"/>
  <c r="O17" i="41"/>
  <c r="O18" i="41" s="1"/>
  <c r="O27" i="41"/>
  <c r="O28" i="41" s="1"/>
  <c r="O7" i="41"/>
  <c r="O8" i="41" s="1"/>
  <c r="BM44" i="41" l="1"/>
  <c r="BM45" i="41" s="1"/>
  <c r="BS39" i="41"/>
  <c r="BS44" i="41" l="1"/>
  <c r="BS45" i="41" s="1"/>
  <c r="BM56" i="41"/>
  <c r="BM75" i="41" s="1"/>
  <c r="BM78" i="41"/>
  <c r="BM70" i="41"/>
  <c r="BM76" i="41"/>
  <c r="BM52" i="41"/>
  <c r="BM71" i="41" s="1"/>
  <c r="BM67" i="41"/>
  <c r="BM77" i="41"/>
  <c r="BM74" i="41"/>
  <c r="BM49" i="41"/>
  <c r="BM68" i="41" s="1"/>
  <c r="BS77" i="41" l="1"/>
  <c r="BS52" i="41"/>
  <c r="BS71" i="41" s="1"/>
  <c r="BS56" i="41"/>
  <c r="BS75" i="41" s="1"/>
  <c r="BS49" i="41"/>
  <c r="BS68" i="41" s="1"/>
  <c r="BS74" i="41"/>
  <c r="BS76" i="41"/>
  <c r="BS78" i="41"/>
  <c r="BS67" i="41"/>
  <c r="BS70" i="41"/>
  <c r="BL17" i="41" l="1"/>
  <c r="BL8" i="41"/>
  <c r="BL27" i="41"/>
  <c r="BL50" i="41" s="1"/>
  <c r="BL38" i="41" l="1"/>
  <c r="BL33" i="41"/>
  <c r="BL28" i="41"/>
  <c r="AX7" i="41"/>
  <c r="AX27" i="41"/>
  <c r="V7" i="41"/>
  <c r="V27" i="41"/>
  <c r="V12" i="41"/>
  <c r="V17" i="41"/>
  <c r="AX12" i="41"/>
  <c r="BR17" i="41"/>
  <c r="BR18" i="41" s="1"/>
  <c r="BL18" i="41"/>
  <c r="BU18" i="41" s="1"/>
  <c r="AJ7" i="41"/>
  <c r="BR8" i="41"/>
  <c r="BU8" i="41" s="1"/>
  <c r="BU5" i="41" s="1"/>
  <c r="AJ17" i="41"/>
  <c r="H27" i="41"/>
  <c r="H7" i="41"/>
  <c r="BU17" i="41" l="1"/>
  <c r="BU16" i="41" s="1"/>
  <c r="BL39" i="41"/>
  <c r="BR33" i="41"/>
  <c r="BU33" i="41" s="1"/>
  <c r="BU30" i="41" s="1"/>
  <c r="V8" i="41"/>
  <c r="AX28" i="41"/>
  <c r="AX8" i="41"/>
  <c r="H17" i="28"/>
  <c r="AX13" i="41"/>
  <c r="V13" i="41"/>
  <c r="AX17" i="41"/>
  <c r="AJ8" i="41"/>
  <c r="AP12" i="41"/>
  <c r="AP13" i="41" s="1"/>
  <c r="AP27" i="41"/>
  <c r="AP28" i="41" s="1"/>
  <c r="AP7" i="41"/>
  <c r="AP8" i="41" s="1"/>
  <c r="BR27" i="41"/>
  <c r="H12" i="41"/>
  <c r="AJ12" i="41"/>
  <c r="AJ18" i="41"/>
  <c r="V28" i="41"/>
  <c r="H8" i="41"/>
  <c r="AJ27" i="41"/>
  <c r="V18" i="41"/>
  <c r="BR12" i="41"/>
  <c r="BU12" i="41" s="1"/>
  <c r="BU11" i="41" s="1"/>
  <c r="K18" i="44" s="1"/>
  <c r="H28" i="41"/>
  <c r="AB7" i="41"/>
  <c r="AE7" i="41" s="1"/>
  <c r="AE6" i="41" s="1"/>
  <c r="BD17" i="41"/>
  <c r="BD18" i="41" s="1"/>
  <c r="BD7" i="41"/>
  <c r="BG7" i="41" s="1"/>
  <c r="BG6" i="41" s="1"/>
  <c r="H17" i="41"/>
  <c r="N17" i="41"/>
  <c r="N18" i="41" s="1"/>
  <c r="N12" i="41"/>
  <c r="N7" i="41"/>
  <c r="N8" i="41" s="1"/>
  <c r="BU27" i="41" l="1"/>
  <c r="BU26" i="41" s="1"/>
  <c r="BR50" i="41"/>
  <c r="AS27" i="41"/>
  <c r="AS26" i="41" s="1"/>
  <c r="BG17" i="41"/>
  <c r="BG16" i="41" s="1"/>
  <c r="BU15" i="41"/>
  <c r="AS12" i="41"/>
  <c r="AS11" i="41" s="1"/>
  <c r="AS8" i="41"/>
  <c r="AS7" i="41"/>
  <c r="AS6" i="41" s="1"/>
  <c r="BL44" i="41"/>
  <c r="BL45" i="41" s="1"/>
  <c r="BR38" i="41"/>
  <c r="BU38" i="41" s="1"/>
  <c r="BU37" i="41"/>
  <c r="BU36" i="41" s="1"/>
  <c r="H15" i="28"/>
  <c r="H32" i="28"/>
  <c r="H25" i="28"/>
  <c r="R39" i="44" s="1"/>
  <c r="Q8" i="41"/>
  <c r="H16" i="28"/>
  <c r="Q17" i="41"/>
  <c r="Q16" i="41" s="1"/>
  <c r="Q7" i="41"/>
  <c r="Q6" i="41" s="1"/>
  <c r="N13" i="41"/>
  <c r="Q12" i="41"/>
  <c r="Q11" i="41" s="1"/>
  <c r="H6" i="28"/>
  <c r="H7" i="28"/>
  <c r="AX18" i="41"/>
  <c r="BG18" i="41" s="1"/>
  <c r="BG15" i="41" s="1"/>
  <c r="BD8" i="41"/>
  <c r="BG8" i="41" s="1"/>
  <c r="BG5" i="41" s="1"/>
  <c r="BR28" i="41"/>
  <c r="BU28" i="41" s="1"/>
  <c r="BU25" i="41" s="1"/>
  <c r="H26" i="28"/>
  <c r="AJ28" i="41"/>
  <c r="AS28" i="41" s="1"/>
  <c r="AS25" i="41" s="1"/>
  <c r="AB17" i="41"/>
  <c r="AE17" i="41" s="1"/>
  <c r="AE16" i="41" s="1"/>
  <c r="AJ13" i="41"/>
  <c r="AS13" i="41" s="1"/>
  <c r="AB8" i="41"/>
  <c r="AE8" i="41" s="1"/>
  <c r="AE5" i="41" s="1"/>
  <c r="H13" i="41"/>
  <c r="BD12" i="41"/>
  <c r="BG12" i="41" s="1"/>
  <c r="BG11" i="41" s="1"/>
  <c r="BD27" i="41"/>
  <c r="BG27" i="41" s="1"/>
  <c r="BG26" i="41" s="1"/>
  <c r="AB27" i="41"/>
  <c r="AE27" i="41" s="1"/>
  <c r="AE26" i="41" s="1"/>
  <c r="H11" i="28"/>
  <c r="BR13" i="41"/>
  <c r="BU13" i="41" s="1"/>
  <c r="BU10" i="41" s="1"/>
  <c r="AP17" i="41"/>
  <c r="AS17" i="41" s="1"/>
  <c r="AS16" i="41" s="1"/>
  <c r="H18" i="41"/>
  <c r="N27" i="41"/>
  <c r="Q27" i="41" s="1"/>
  <c r="Q26" i="41" s="1"/>
  <c r="AB12" i="41"/>
  <c r="AE12" i="41" s="1"/>
  <c r="AE11" i="41" s="1"/>
  <c r="BU88" i="41" l="1"/>
  <c r="K34" i="29" s="1"/>
  <c r="BU87" i="41"/>
  <c r="AS10" i="41"/>
  <c r="Q5" i="41"/>
  <c r="AS5" i="41"/>
  <c r="H37" i="28"/>
  <c r="BU35" i="41"/>
  <c r="H34" i="28" s="1"/>
  <c r="I34" i="28" s="1"/>
  <c r="J34" i="28" s="1"/>
  <c r="K34" i="28" s="1"/>
  <c r="BL78" i="41"/>
  <c r="BL77" i="41"/>
  <c r="BL49" i="41"/>
  <c r="BL68" i="41" s="1"/>
  <c r="BL67" i="41"/>
  <c r="BL52" i="41"/>
  <c r="BL71" i="41" s="1"/>
  <c r="BL70" i="41"/>
  <c r="BL56" i="41"/>
  <c r="BL75" i="41" s="1"/>
  <c r="BL74" i="41"/>
  <c r="BL76" i="41"/>
  <c r="H36" i="28"/>
  <c r="H12" i="28"/>
  <c r="BR39" i="41"/>
  <c r="K19" i="44"/>
  <c r="G7" i="28"/>
  <c r="H4" i="28"/>
  <c r="I4" i="28" s="1"/>
  <c r="J4" i="28" s="1"/>
  <c r="K4" i="28" s="1"/>
  <c r="L4" i="28" s="1"/>
  <c r="M4" i="28" s="1"/>
  <c r="H14" i="28"/>
  <c r="I14" i="28" s="1"/>
  <c r="J14" i="28" s="1"/>
  <c r="K14" i="28" s="1"/>
  <c r="L14" i="28" s="1"/>
  <c r="M14" i="28" s="1"/>
  <c r="K21" i="44"/>
  <c r="F7" i="28"/>
  <c r="D7" i="28"/>
  <c r="H10" i="28"/>
  <c r="K17" i="44"/>
  <c r="I15" i="28"/>
  <c r="R37" i="44"/>
  <c r="Q18" i="41"/>
  <c r="Q15" i="41" s="1"/>
  <c r="Q13" i="41"/>
  <c r="Q10" i="41" s="1"/>
  <c r="I25" i="28"/>
  <c r="J25" i="28" s="1"/>
  <c r="J26" i="28" s="1"/>
  <c r="BG48" i="41"/>
  <c r="H5" i="28"/>
  <c r="F26" i="28"/>
  <c r="G16" i="28"/>
  <c r="D16" i="28"/>
  <c r="G6" i="28"/>
  <c r="G5" i="28"/>
  <c r="Q35" i="44" s="1"/>
  <c r="F11" i="28"/>
  <c r="D11" i="28"/>
  <c r="F6" i="28"/>
  <c r="E6" i="28"/>
  <c r="D6" i="28"/>
  <c r="E7" i="28"/>
  <c r="AB13" i="41"/>
  <c r="AE13" i="41" s="1"/>
  <c r="AE10" i="41" s="1"/>
  <c r="AB28" i="41"/>
  <c r="AE28" i="41" s="1"/>
  <c r="AE25" i="41" s="1"/>
  <c r="BD13" i="41"/>
  <c r="BG13" i="41" s="1"/>
  <c r="BG10" i="41" s="1"/>
  <c r="BD28" i="41"/>
  <c r="BG28" i="41" s="1"/>
  <c r="BG25" i="41" s="1"/>
  <c r="N28" i="41"/>
  <c r="Q28" i="41" s="1"/>
  <c r="Q25" i="41" s="1"/>
  <c r="AB18" i="41"/>
  <c r="AE18" i="41" s="1"/>
  <c r="AE15" i="41" s="1"/>
  <c r="AP18" i="41"/>
  <c r="AS18" i="41" s="1"/>
  <c r="AS15" i="41" s="1"/>
  <c r="G17" i="28"/>
  <c r="H35" i="28" l="1"/>
  <c r="K23" i="44"/>
  <c r="H9" i="28"/>
  <c r="I9" i="28" s="1"/>
  <c r="J9" i="28" s="1"/>
  <c r="K9" i="28" s="1"/>
  <c r="L9" i="28" s="1"/>
  <c r="M9" i="28" s="1"/>
  <c r="L34" i="28"/>
  <c r="M34" i="28" s="1"/>
  <c r="D15" i="28"/>
  <c r="N37" i="44" s="1"/>
  <c r="D10" i="28"/>
  <c r="N36" i="44" s="1"/>
  <c r="F10" i="28"/>
  <c r="P36" i="44" s="1"/>
  <c r="D12" i="28"/>
  <c r="I10" i="28"/>
  <c r="R36" i="44"/>
  <c r="G15" i="28"/>
  <c r="Q37" i="44" s="1"/>
  <c r="F4" i="28"/>
  <c r="G4" i="28"/>
  <c r="G14" i="28"/>
  <c r="E4" i="28"/>
  <c r="F25" i="28"/>
  <c r="P39" i="44" s="1"/>
  <c r="AO21" i="41"/>
  <c r="AO22" i="41" s="1"/>
  <c r="AO23" i="41" s="1"/>
  <c r="M21" i="41"/>
  <c r="M22" i="41" s="1"/>
  <c r="M23" i="41" s="1"/>
  <c r="P21" i="41"/>
  <c r="P22" i="41" s="1"/>
  <c r="P23" i="41" s="1"/>
  <c r="N21" i="41"/>
  <c r="N22" i="41" s="1"/>
  <c r="N23" i="41" s="1"/>
  <c r="H21" i="41"/>
  <c r="H22" i="41" s="1"/>
  <c r="H23" i="41" s="1"/>
  <c r="L21" i="41"/>
  <c r="L22" i="41" s="1"/>
  <c r="L23" i="41" s="1"/>
  <c r="O21" i="41"/>
  <c r="O22" i="41" s="1"/>
  <c r="O23" i="41" s="1"/>
  <c r="K21" i="41"/>
  <c r="K22" i="41" s="1"/>
  <c r="K23" i="41" s="1"/>
  <c r="E21" i="41"/>
  <c r="E22" i="41" s="1"/>
  <c r="G21" i="41"/>
  <c r="G22" i="41" s="1"/>
  <c r="G23" i="41" s="1"/>
  <c r="I21" i="41"/>
  <c r="I22" i="41" s="1"/>
  <c r="I23" i="41" s="1"/>
  <c r="F21" i="41"/>
  <c r="F22" i="41" s="1"/>
  <c r="F23" i="41" s="1"/>
  <c r="J21" i="41"/>
  <c r="J22" i="41" s="1"/>
  <c r="J23" i="41" s="1"/>
  <c r="K25" i="28"/>
  <c r="L25" i="28" s="1"/>
  <c r="I26" i="28"/>
  <c r="K35" i="29"/>
  <c r="K37" i="29" s="1"/>
  <c r="K38" i="29" s="1"/>
  <c r="O51" i="26"/>
  <c r="D4" i="28"/>
  <c r="I16" i="28"/>
  <c r="I17" i="28" s="1"/>
  <c r="J15" i="28"/>
  <c r="D17" i="28"/>
  <c r="I5" i="28"/>
  <c r="J5" i="28" s="1"/>
  <c r="R35" i="44"/>
  <c r="F12" i="28"/>
  <c r="F27" i="28"/>
  <c r="H27" i="28"/>
  <c r="H38" i="28" s="1"/>
  <c r="G26" i="28"/>
  <c r="G25" i="28"/>
  <c r="Q39" i="44" s="1"/>
  <c r="E26" i="28"/>
  <c r="E25" i="28"/>
  <c r="O39" i="44" s="1"/>
  <c r="F16" i="28"/>
  <c r="F15" i="28"/>
  <c r="P37" i="44" s="1"/>
  <c r="E16" i="28"/>
  <c r="E15" i="28"/>
  <c r="O37" i="44" s="1"/>
  <c r="G11" i="28"/>
  <c r="E11" i="28"/>
  <c r="E10" i="28"/>
  <c r="O36" i="44" s="1"/>
  <c r="F5" i="28"/>
  <c r="P35" i="44" s="1"/>
  <c r="E5" i="28"/>
  <c r="O35" i="44" s="1"/>
  <c r="D5" i="28"/>
  <c r="N35" i="44" s="1"/>
  <c r="D26" i="28"/>
  <c r="G47" i="28"/>
  <c r="BF48" i="41"/>
  <c r="D27" i="28"/>
  <c r="BR44" i="41"/>
  <c r="BU44" i="41" s="1"/>
  <c r="BU39" i="41"/>
  <c r="I35" i="28" l="1"/>
  <c r="J35" i="28" s="1"/>
  <c r="R41" i="44"/>
  <c r="F17" i="28"/>
  <c r="BR45" i="41"/>
  <c r="BR49" i="41" s="1"/>
  <c r="AN36" i="41"/>
  <c r="AQ36" i="41"/>
  <c r="AM36" i="41"/>
  <c r="AL36" i="41"/>
  <c r="AH36" i="41"/>
  <c r="AG36" i="41"/>
  <c r="AG37" i="41" s="1"/>
  <c r="AR36" i="41"/>
  <c r="AP36" i="41"/>
  <c r="AO36" i="41"/>
  <c r="AI36" i="41"/>
  <c r="AJ36" i="41"/>
  <c r="AK36" i="41"/>
  <c r="AC36" i="41"/>
  <c r="T36" i="41"/>
  <c r="Y36" i="41"/>
  <c r="Z36" i="41"/>
  <c r="X36" i="41"/>
  <c r="S36" i="41"/>
  <c r="S37" i="41" s="1"/>
  <c r="AD36" i="41"/>
  <c r="AB36" i="41"/>
  <c r="AA36" i="41"/>
  <c r="W36" i="41"/>
  <c r="V36" i="41"/>
  <c r="U36" i="41"/>
  <c r="AV36" i="41"/>
  <c r="BA36" i="41"/>
  <c r="AZ36" i="41"/>
  <c r="BF36" i="41"/>
  <c r="BE36" i="41"/>
  <c r="BB36" i="41"/>
  <c r="AU36" i="41"/>
  <c r="AU37" i="41" s="1"/>
  <c r="BC36" i="41"/>
  <c r="BD36" i="41"/>
  <c r="AY36" i="41"/>
  <c r="AX36" i="41"/>
  <c r="AW36" i="41"/>
  <c r="O36" i="41"/>
  <c r="K36" i="41"/>
  <c r="J36" i="41"/>
  <c r="E36" i="41"/>
  <c r="E37" i="41" s="1"/>
  <c r="F36" i="41"/>
  <c r="P36" i="41"/>
  <c r="L36" i="41"/>
  <c r="M36" i="41"/>
  <c r="N36" i="41"/>
  <c r="H36" i="41"/>
  <c r="I36" i="41"/>
  <c r="G36" i="41"/>
  <c r="D14" i="28"/>
  <c r="O52" i="26"/>
  <c r="H43" i="28"/>
  <c r="H24" i="28"/>
  <c r="I24" i="28" s="1"/>
  <c r="J24" i="28" s="1"/>
  <c r="F9" i="28"/>
  <c r="O55" i="26"/>
  <c r="J10" i="28"/>
  <c r="I11" i="28"/>
  <c r="I12" i="28" s="1"/>
  <c r="F14" i="28"/>
  <c r="F24" i="28"/>
  <c r="D24" i="28"/>
  <c r="O53" i="26"/>
  <c r="AG21" i="41"/>
  <c r="AG22" i="41" s="1"/>
  <c r="AK21" i="41"/>
  <c r="AK22" i="41" s="1"/>
  <c r="AK23" i="41" s="1"/>
  <c r="AM21" i="41"/>
  <c r="AM22" i="41" s="1"/>
  <c r="AM23" i="41" s="1"/>
  <c r="AN21" i="41"/>
  <c r="AN22" i="41" s="1"/>
  <c r="AN23" i="41" s="1"/>
  <c r="AL21" i="41"/>
  <c r="AL22" i="41" s="1"/>
  <c r="AL23" i="41" s="1"/>
  <c r="AR21" i="41"/>
  <c r="AR22" i="41" s="1"/>
  <c r="AR23" i="41" s="1"/>
  <c r="AP21" i="41"/>
  <c r="AP22" i="41" s="1"/>
  <c r="AP23" i="41" s="1"/>
  <c r="AJ21" i="41"/>
  <c r="AJ22" i="41" s="1"/>
  <c r="AJ23" i="41" s="1"/>
  <c r="AH21" i="41"/>
  <c r="AH22" i="41" s="1"/>
  <c r="AH23" i="41" s="1"/>
  <c r="AQ21" i="41"/>
  <c r="AQ22" i="41" s="1"/>
  <c r="AQ23" i="41" s="1"/>
  <c r="AI21" i="41"/>
  <c r="AI22" i="41" s="1"/>
  <c r="AI23" i="41" s="1"/>
  <c r="AH31" i="41"/>
  <c r="AG31" i="41"/>
  <c r="AG32" i="41" s="1"/>
  <c r="AJ31" i="41"/>
  <c r="AI31" i="41"/>
  <c r="AM31" i="41"/>
  <c r="AP31" i="41"/>
  <c r="AR31" i="41"/>
  <c r="AL31" i="41"/>
  <c r="AO31" i="41"/>
  <c r="AN31" i="41"/>
  <c r="AK31" i="41"/>
  <c r="AQ31" i="41"/>
  <c r="E31" i="41"/>
  <c r="E32" i="41" s="1"/>
  <c r="N31" i="41"/>
  <c r="F31" i="41"/>
  <c r="O31" i="41"/>
  <c r="M31" i="41"/>
  <c r="H31" i="41"/>
  <c r="P31" i="41"/>
  <c r="G31" i="41"/>
  <c r="K31" i="41"/>
  <c r="I31" i="41"/>
  <c r="J31" i="41"/>
  <c r="L31" i="41"/>
  <c r="K26" i="28"/>
  <c r="U21" i="41"/>
  <c r="U22" i="41" s="1"/>
  <c r="U23" i="41" s="1"/>
  <c r="T21" i="41"/>
  <c r="T22" i="41" s="1"/>
  <c r="T23" i="41" s="1"/>
  <c r="S21" i="41"/>
  <c r="S22" i="41" s="1"/>
  <c r="AD21" i="41"/>
  <c r="AD22" i="41" s="1"/>
  <c r="AD23" i="41" s="1"/>
  <c r="AC21" i="41"/>
  <c r="AC22" i="41" s="1"/>
  <c r="AC23" i="41" s="1"/>
  <c r="V21" i="41"/>
  <c r="V22" i="41" s="1"/>
  <c r="V23" i="41" s="1"/>
  <c r="W21" i="41"/>
  <c r="W22" i="41" s="1"/>
  <c r="W23" i="41" s="1"/>
  <c r="X21" i="41"/>
  <c r="X22" i="41" s="1"/>
  <c r="X23" i="41" s="1"/>
  <c r="Z21" i="41"/>
  <c r="Z22" i="41" s="1"/>
  <c r="Z23" i="41" s="1"/>
  <c r="Y21" i="41"/>
  <c r="Y22" i="41" s="1"/>
  <c r="Y23" i="41" s="1"/>
  <c r="AB21" i="41"/>
  <c r="AB22" i="41" s="1"/>
  <c r="AB23" i="41" s="1"/>
  <c r="AA21" i="41"/>
  <c r="AA22" i="41" s="1"/>
  <c r="AA23" i="41" s="1"/>
  <c r="D9" i="28"/>
  <c r="Q22" i="41"/>
  <c r="Q21" i="41" s="1"/>
  <c r="E23" i="41"/>
  <c r="I6" i="28"/>
  <c r="I7" i="28" s="1"/>
  <c r="J16" i="28"/>
  <c r="J17" i="28" s="1"/>
  <c r="K15" i="28"/>
  <c r="E17" i="28"/>
  <c r="E27" i="28"/>
  <c r="E12" i="28"/>
  <c r="G27" i="28"/>
  <c r="G12" i="28"/>
  <c r="J6" i="28"/>
  <c r="J7" i="28" s="1"/>
  <c r="K5" i="28"/>
  <c r="G10" i="28"/>
  <c r="Q36" i="44" s="1"/>
  <c r="BE48" i="41"/>
  <c r="D25" i="28"/>
  <c r="N39" i="44" s="1"/>
  <c r="L26" i="28"/>
  <c r="M25" i="28"/>
  <c r="M26" i="28" s="1"/>
  <c r="I36" i="28" l="1"/>
  <c r="I37" i="28" s="1"/>
  <c r="E50" i="41"/>
  <c r="AG50" i="41"/>
  <c r="AG23" i="41"/>
  <c r="AS23" i="41" s="1"/>
  <c r="AS22" i="41"/>
  <c r="AS21" i="41" s="1"/>
  <c r="AE22" i="41"/>
  <c r="AE21" i="41" s="1"/>
  <c r="K35" i="28"/>
  <c r="J36" i="28"/>
  <c r="J37" i="28" s="1"/>
  <c r="AB37" i="41"/>
  <c r="AY37" i="41"/>
  <c r="AQ37" i="41"/>
  <c r="BC37" i="41"/>
  <c r="BE37" i="41"/>
  <c r="L37" i="41"/>
  <c r="AZ37" i="41"/>
  <c r="AJ37" i="41"/>
  <c r="AD37" i="41"/>
  <c r="BD37" i="41"/>
  <c r="Y37" i="41"/>
  <c r="P37" i="41"/>
  <c r="BA37" i="41"/>
  <c r="AI37" i="41"/>
  <c r="AN37" i="41"/>
  <c r="Z37" i="41"/>
  <c r="I37" i="41"/>
  <c r="BB37" i="41"/>
  <c r="F37" i="41"/>
  <c r="AV37" i="41"/>
  <c r="AO37" i="41"/>
  <c r="AW37" i="41"/>
  <c r="AL37" i="41"/>
  <c r="AX37" i="41"/>
  <c r="AM37" i="41"/>
  <c r="X37" i="41"/>
  <c r="G37" i="41"/>
  <c r="AK37" i="41"/>
  <c r="H37" i="41"/>
  <c r="BF37" i="41"/>
  <c r="J37" i="41"/>
  <c r="V37" i="41"/>
  <c r="AR37" i="41"/>
  <c r="T37" i="41"/>
  <c r="AC37" i="41"/>
  <c r="AP37" i="41"/>
  <c r="Q23" i="41"/>
  <c r="Q20" i="41" s="1"/>
  <c r="K37" i="41"/>
  <c r="W37" i="41"/>
  <c r="N37" i="41"/>
  <c r="M37" i="41"/>
  <c r="U37" i="41"/>
  <c r="O37" i="41"/>
  <c r="AA37" i="41"/>
  <c r="AH37" i="41"/>
  <c r="AU38" i="41"/>
  <c r="AG38" i="41"/>
  <c r="E38" i="41"/>
  <c r="S38" i="41"/>
  <c r="E9" i="28"/>
  <c r="K24" i="28"/>
  <c r="L24" i="28" s="1"/>
  <c r="M24" i="28" s="1"/>
  <c r="M27" i="28" s="1"/>
  <c r="J27" i="28"/>
  <c r="E24" i="28"/>
  <c r="I27" i="28"/>
  <c r="K10" i="28"/>
  <c r="J11" i="28"/>
  <c r="J12" i="28" s="1"/>
  <c r="G9" i="28"/>
  <c r="G24" i="28"/>
  <c r="E14" i="28"/>
  <c r="K32" i="41"/>
  <c r="K33" i="41" s="1"/>
  <c r="P32" i="41"/>
  <c r="P33" i="41" s="1"/>
  <c r="H32" i="41"/>
  <c r="H33" i="41" s="1"/>
  <c r="M32" i="41"/>
  <c r="O32" i="41"/>
  <c r="O33" i="41" s="1"/>
  <c r="N32" i="41"/>
  <c r="N33" i="41" s="1"/>
  <c r="AO32" i="41"/>
  <c r="F32" i="41"/>
  <c r="F33" i="41" s="1"/>
  <c r="J32" i="41"/>
  <c r="J33" i="41" s="1"/>
  <c r="AM32" i="41"/>
  <c r="AM33" i="41" s="1"/>
  <c r="G32" i="41"/>
  <c r="G33" i="41" s="1"/>
  <c r="AI32" i="41"/>
  <c r="AI33" i="41" s="1"/>
  <c r="AJ32" i="41"/>
  <c r="AJ33" i="41" s="1"/>
  <c r="AH32" i="41"/>
  <c r="AH33" i="41" s="1"/>
  <c r="AQ32" i="41"/>
  <c r="AQ33" i="41" s="1"/>
  <c r="AK32" i="41"/>
  <c r="AK33" i="41" s="1"/>
  <c r="AN32" i="41"/>
  <c r="AN33" i="41" s="1"/>
  <c r="L32" i="41"/>
  <c r="L33" i="41" s="1"/>
  <c r="AL32" i="41"/>
  <c r="AL33" i="41" s="1"/>
  <c r="AR32" i="41"/>
  <c r="AR33" i="41" s="1"/>
  <c r="I32" i="41"/>
  <c r="I33" i="41" s="1"/>
  <c r="AP32" i="41"/>
  <c r="AP33" i="41" s="1"/>
  <c r="E33" i="41"/>
  <c r="AY21" i="41"/>
  <c r="AY22" i="41" s="1"/>
  <c r="AY23" i="41" s="1"/>
  <c r="AG33" i="41"/>
  <c r="U31" i="41"/>
  <c r="T31" i="41"/>
  <c r="S31" i="41"/>
  <c r="S32" i="41" s="1"/>
  <c r="S50" i="41" s="1"/>
  <c r="AD31" i="41"/>
  <c r="V31" i="41"/>
  <c r="AB31" i="41"/>
  <c r="AC31" i="41"/>
  <c r="X31" i="41"/>
  <c r="W31" i="41"/>
  <c r="Y31" i="41"/>
  <c r="AA31" i="41"/>
  <c r="Z31" i="41"/>
  <c r="AV21" i="41"/>
  <c r="AV22" i="41" s="1"/>
  <c r="AV23" i="41" s="1"/>
  <c r="AW21" i="41"/>
  <c r="AW22" i="41" s="1"/>
  <c r="AW23" i="41" s="1"/>
  <c r="AZ21" i="41"/>
  <c r="AZ22" i="41" s="1"/>
  <c r="AZ23" i="41" s="1"/>
  <c r="BD21" i="41"/>
  <c r="BD22" i="41" s="1"/>
  <c r="BD23" i="41" s="1"/>
  <c r="AX21" i="41"/>
  <c r="AX22" i="41" s="1"/>
  <c r="AX23" i="41" s="1"/>
  <c r="AU21" i="41"/>
  <c r="AU22" i="41" s="1"/>
  <c r="BB21" i="41"/>
  <c r="BB22" i="41" s="1"/>
  <c r="BB23" i="41" s="1"/>
  <c r="BE21" i="41"/>
  <c r="BE22" i="41" s="1"/>
  <c r="BE23" i="41" s="1"/>
  <c r="S23" i="41"/>
  <c r="AE23" i="41" s="1"/>
  <c r="AE20" i="41" s="1"/>
  <c r="K16" i="28"/>
  <c r="K17" i="28" s="1"/>
  <c r="L15" i="28"/>
  <c r="K6" i="28"/>
  <c r="K7" i="28" s="1"/>
  <c r="L5" i="28"/>
  <c r="BD48" i="41"/>
  <c r="BC48" i="41" s="1"/>
  <c r="BR52" i="41"/>
  <c r="BR71" i="41" s="1"/>
  <c r="BR77" i="41"/>
  <c r="BU45" i="41"/>
  <c r="BU61" i="41" s="1"/>
  <c r="BR74" i="41"/>
  <c r="BR76" i="41"/>
  <c r="BR78" i="41"/>
  <c r="BR56" i="41"/>
  <c r="BR75" i="41" s="1"/>
  <c r="BR70" i="41"/>
  <c r="BR67" i="41"/>
  <c r="BR68" i="41"/>
  <c r="AR50" i="41" l="1"/>
  <c r="AS20" i="41"/>
  <c r="AH50" i="41"/>
  <c r="F50" i="41"/>
  <c r="P50" i="41"/>
  <c r="BI61" i="41"/>
  <c r="H60" i="28"/>
  <c r="I60" i="28" s="1"/>
  <c r="J60" i="28" s="1"/>
  <c r="K60" i="28" s="1"/>
  <c r="L60" i="28" s="1"/>
  <c r="M60" i="28" s="1"/>
  <c r="AW38" i="41"/>
  <c r="BE38" i="41"/>
  <c r="BD38" i="41"/>
  <c r="AY38" i="41"/>
  <c r="BA38" i="41"/>
  <c r="AZ38" i="41"/>
  <c r="BC38" i="41"/>
  <c r="BB38" i="41"/>
  <c r="AX38" i="41"/>
  <c r="AQ38" i="41"/>
  <c r="AQ39" i="41" s="1"/>
  <c r="AQ50" i="41"/>
  <c r="AI38" i="41"/>
  <c r="AI39" i="41" s="1"/>
  <c r="AI50" i="41"/>
  <c r="AK38" i="41"/>
  <c r="AK39" i="41" s="1"/>
  <c r="AK50" i="41"/>
  <c r="AN38" i="41"/>
  <c r="AN39" i="41" s="1"/>
  <c r="AN50" i="41"/>
  <c r="AM38" i="41"/>
  <c r="AM39" i="41" s="1"/>
  <c r="AM50" i="41"/>
  <c r="AL38" i="41"/>
  <c r="AL39" i="41" s="1"/>
  <c r="AL50" i="41"/>
  <c r="AO38" i="41"/>
  <c r="AO50" i="41"/>
  <c r="AP38" i="41"/>
  <c r="AP39" i="41" s="1"/>
  <c r="AP50" i="41"/>
  <c r="AJ38" i="41"/>
  <c r="AJ39" i="41" s="1"/>
  <c r="AJ50" i="41"/>
  <c r="W38" i="41"/>
  <c r="AC38" i="41"/>
  <c r="AB38" i="41"/>
  <c r="AA38" i="41"/>
  <c r="Y38" i="41"/>
  <c r="Z38" i="41"/>
  <c r="U38" i="41"/>
  <c r="U50" i="41"/>
  <c r="X38" i="41"/>
  <c r="X50" i="41"/>
  <c r="T38" i="41"/>
  <c r="V38" i="41"/>
  <c r="H38" i="41"/>
  <c r="H39" i="41" s="1"/>
  <c r="H50" i="41"/>
  <c r="K38" i="41"/>
  <c r="K39" i="41" s="1"/>
  <c r="K50" i="41"/>
  <c r="I38" i="41"/>
  <c r="I39" i="41" s="1"/>
  <c r="I50" i="41"/>
  <c r="O38" i="41"/>
  <c r="O39" i="41" s="1"/>
  <c r="O50" i="41"/>
  <c r="G38" i="41"/>
  <c r="G39" i="41" s="1"/>
  <c r="G50" i="41"/>
  <c r="J38" i="41"/>
  <c r="J39" i="41" s="1"/>
  <c r="J50" i="41"/>
  <c r="N38" i="41"/>
  <c r="N39" i="41" s="1"/>
  <c r="N50" i="41"/>
  <c r="L38" i="41"/>
  <c r="L39" i="41" s="1"/>
  <c r="L50" i="41"/>
  <c r="M38" i="41"/>
  <c r="M50" i="41"/>
  <c r="AS32" i="41"/>
  <c r="AS31" i="41" s="1"/>
  <c r="E39" i="41"/>
  <c r="E44" i="41" s="1"/>
  <c r="K36" i="28"/>
  <c r="K37" i="28" s="1"/>
  <c r="L35" i="28"/>
  <c r="BF38" i="41"/>
  <c r="P38" i="41"/>
  <c r="P39" i="41" s="1"/>
  <c r="AD38" i="41"/>
  <c r="AR38" i="41"/>
  <c r="AR39" i="41" s="1"/>
  <c r="AG39" i="41"/>
  <c r="BG37" i="41"/>
  <c r="BG36" i="41" s="1"/>
  <c r="Q37" i="41"/>
  <c r="Q36" i="41" s="1"/>
  <c r="Q87" i="41" s="1"/>
  <c r="AS37" i="41"/>
  <c r="AS36" i="41" s="1"/>
  <c r="AS87" i="41" s="1"/>
  <c r="AE48" i="41" s="1"/>
  <c r="AD48" i="41" s="1"/>
  <c r="F38" i="41"/>
  <c r="F39" i="41" s="1"/>
  <c r="AE37" i="41"/>
  <c r="AE36" i="41" s="1"/>
  <c r="E22" i="28"/>
  <c r="D22" i="28"/>
  <c r="AH38" i="41"/>
  <c r="AH39" i="41" s="1"/>
  <c r="AV38" i="41"/>
  <c r="K27" i="28"/>
  <c r="K11" i="28"/>
  <c r="K12" i="28" s="1"/>
  <c r="L10" i="28"/>
  <c r="L27" i="28"/>
  <c r="F22" i="28"/>
  <c r="AO33" i="41"/>
  <c r="AS33" i="41" s="1"/>
  <c r="AS30" i="41" s="1"/>
  <c r="M33" i="41"/>
  <c r="Q32" i="41"/>
  <c r="Q31" i="41" s="1"/>
  <c r="Z32" i="41"/>
  <c r="Z33" i="41" s="1"/>
  <c r="W32" i="41"/>
  <c r="W33" i="41" s="1"/>
  <c r="AC32" i="41"/>
  <c r="AC33" i="41" s="1"/>
  <c r="AB32" i="41"/>
  <c r="AB33" i="41" s="1"/>
  <c r="V32" i="41"/>
  <c r="V33" i="41" s="1"/>
  <c r="U32" i="41"/>
  <c r="U33" i="41" s="1"/>
  <c r="AA32" i="41"/>
  <c r="AA50" i="41" s="1"/>
  <c r="Y32" i="41"/>
  <c r="Y33" i="41" s="1"/>
  <c r="X32" i="41"/>
  <c r="X33" i="41" s="1"/>
  <c r="AD32" i="41"/>
  <c r="AD33" i="41" s="1"/>
  <c r="T32" i="41"/>
  <c r="T33" i="41" s="1"/>
  <c r="BC21" i="41"/>
  <c r="BC22" i="41" s="1"/>
  <c r="BC23" i="41" s="1"/>
  <c r="BA21" i="41"/>
  <c r="BA22" i="41" s="1"/>
  <c r="BA23" i="41" s="1"/>
  <c r="S33" i="41"/>
  <c r="AV31" i="41"/>
  <c r="AX31" i="41"/>
  <c r="AW31" i="41"/>
  <c r="BB31" i="41"/>
  <c r="AU31" i="41"/>
  <c r="AU32" i="41" s="1"/>
  <c r="AU50" i="41" s="1"/>
  <c r="BC31" i="41"/>
  <c r="BA31" i="41"/>
  <c r="AY31" i="41"/>
  <c r="BD31" i="41"/>
  <c r="BF31" i="41"/>
  <c r="AZ31" i="41"/>
  <c r="BE31" i="41"/>
  <c r="BF21" i="41"/>
  <c r="BF22" i="41" s="1"/>
  <c r="BF23" i="41" s="1"/>
  <c r="AU23" i="41"/>
  <c r="M15" i="28"/>
  <c r="M16" i="28" s="1"/>
  <c r="M17" i="28" s="1"/>
  <c r="L16" i="28"/>
  <c r="L17" i="28" s="1"/>
  <c r="M5" i="28"/>
  <c r="M6" i="28" s="1"/>
  <c r="M7" i="28" s="1"/>
  <c r="L6" i="28"/>
  <c r="L7" i="28" s="1"/>
  <c r="BB48" i="41"/>
  <c r="BU67" i="41"/>
  <c r="I86" i="41" s="1"/>
  <c r="BU70" i="41"/>
  <c r="I89" i="41" s="1"/>
  <c r="H44" i="28"/>
  <c r="D67" i="28" s="1"/>
  <c r="BU76" i="41"/>
  <c r="I95" i="41" s="1"/>
  <c r="BU56" i="41"/>
  <c r="BU78" i="41"/>
  <c r="I97" i="41" s="1"/>
  <c r="BU77" i="41"/>
  <c r="I96" i="41" s="1"/>
  <c r="BU74" i="41"/>
  <c r="I93" i="41" s="1"/>
  <c r="BU52" i="41"/>
  <c r="BU80" i="41"/>
  <c r="I99" i="41" s="1"/>
  <c r="BU49" i="41"/>
  <c r="W39" i="41" l="1"/>
  <c r="V50" i="41"/>
  <c r="T50" i="41"/>
  <c r="AC50" i="41"/>
  <c r="W50" i="41"/>
  <c r="Z50" i="41"/>
  <c r="Y50" i="41"/>
  <c r="V39" i="41"/>
  <c r="AB50" i="41"/>
  <c r="AD50" i="41"/>
  <c r="BJ61" i="41"/>
  <c r="BI80" i="41"/>
  <c r="T39" i="41"/>
  <c r="T44" i="41" s="1"/>
  <c r="T45" i="41" s="1"/>
  <c r="T71" i="41" s="1"/>
  <c r="AC39" i="41"/>
  <c r="AC44" i="41" s="1"/>
  <c r="AC45" i="41" s="1"/>
  <c r="AC70" i="41" s="1"/>
  <c r="AS50" i="41"/>
  <c r="E47" i="28"/>
  <c r="X39" i="41"/>
  <c r="X44" i="41" s="1"/>
  <c r="X45" i="41" s="1"/>
  <c r="U39" i="41"/>
  <c r="U44" i="41" s="1"/>
  <c r="U45" i="41" s="1"/>
  <c r="U74" i="41" s="1"/>
  <c r="AB39" i="41"/>
  <c r="AB44" i="41" s="1"/>
  <c r="AB45" i="41" s="1"/>
  <c r="Y39" i="41"/>
  <c r="Y44" i="41" s="1"/>
  <c r="Y45" i="41" s="1"/>
  <c r="Z39" i="41"/>
  <c r="Z44" i="41" s="1"/>
  <c r="Z45" i="41" s="1"/>
  <c r="Z74" i="41" s="1"/>
  <c r="AE38" i="41"/>
  <c r="AE35" i="41" s="1"/>
  <c r="E34" i="28" s="1"/>
  <c r="Q50" i="41"/>
  <c r="BG22" i="41"/>
  <c r="BG21" i="41" s="1"/>
  <c r="AE32" i="41"/>
  <c r="AE31" i="41" s="1"/>
  <c r="AE87" i="41" s="1"/>
  <c r="Q48" i="41" s="1"/>
  <c r="S39" i="41"/>
  <c r="S44" i="41" s="1"/>
  <c r="S45" i="41" s="1"/>
  <c r="BG23" i="41"/>
  <c r="BG20" i="41" s="1"/>
  <c r="AR44" i="41"/>
  <c r="AR45" i="41" s="1"/>
  <c r="AR52" i="41" s="1"/>
  <c r="AR71" i="41" s="1"/>
  <c r="AI44" i="41"/>
  <c r="AI45" i="41" s="1"/>
  <c r="AM44" i="41"/>
  <c r="AM45" i="41" s="1"/>
  <c r="AH44" i="41"/>
  <c r="AH45" i="41" s="1"/>
  <c r="AH52" i="41" s="1"/>
  <c r="AH71" i="41" s="1"/>
  <c r="AL44" i="41"/>
  <c r="AL45" i="41" s="1"/>
  <c r="AG44" i="41"/>
  <c r="AG45" i="41" s="1"/>
  <c r="AG70" i="41" s="1"/>
  <c r="AP44" i="41"/>
  <c r="AP45" i="41" s="1"/>
  <c r="AK44" i="41"/>
  <c r="AK45" i="41" s="1"/>
  <c r="AK74" i="41" s="1"/>
  <c r="W44" i="41"/>
  <c r="W45" i="41" s="1"/>
  <c r="AQ44" i="41"/>
  <c r="AQ45" i="41" s="1"/>
  <c r="AN44" i="41"/>
  <c r="AN45" i="41" s="1"/>
  <c r="AN76" i="41" s="1"/>
  <c r="E45" i="41"/>
  <c r="E70" i="41" s="1"/>
  <c r="BG38" i="41"/>
  <c r="L36" i="28"/>
  <c r="L37" i="28" s="1"/>
  <c r="M35" i="28"/>
  <c r="M36" i="28" s="1"/>
  <c r="M37" i="28" s="1"/>
  <c r="G35" i="28"/>
  <c r="Q41" i="44" s="1"/>
  <c r="G36" i="28"/>
  <c r="E35" i="28"/>
  <c r="O41" i="44" s="1"/>
  <c r="E36" i="28"/>
  <c r="F35" i="28"/>
  <c r="P41" i="44" s="1"/>
  <c r="F36" i="28"/>
  <c r="D35" i="28"/>
  <c r="N41" i="44" s="1"/>
  <c r="D36" i="28"/>
  <c r="AJ44" i="41"/>
  <c r="AJ45" i="41" s="1"/>
  <c r="AD39" i="41"/>
  <c r="Q38" i="41"/>
  <c r="Q35" i="41" s="1"/>
  <c r="O57" i="26" s="1"/>
  <c r="H44" i="41"/>
  <c r="H45" i="41" s="1"/>
  <c r="I44" i="41"/>
  <c r="I45" i="41" s="1"/>
  <c r="Q33" i="41"/>
  <c r="M39" i="41"/>
  <c r="N44" i="41"/>
  <c r="N45" i="41" s="1"/>
  <c r="AS38" i="41"/>
  <c r="AS35" i="41" s="1"/>
  <c r="V44" i="41"/>
  <c r="V45" i="41" s="1"/>
  <c r="G44" i="41"/>
  <c r="G45" i="41" s="1"/>
  <c r="P44" i="41"/>
  <c r="P45" i="41" s="1"/>
  <c r="F44" i="41"/>
  <c r="F45" i="41" s="1"/>
  <c r="J44" i="41"/>
  <c r="J45" i="41" s="1"/>
  <c r="K44" i="41"/>
  <c r="K45" i="41" s="1"/>
  <c r="O44" i="41"/>
  <c r="O45" i="41" s="1"/>
  <c r="F32" i="28"/>
  <c r="AO39" i="41"/>
  <c r="L44" i="41"/>
  <c r="L45" i="41" s="1"/>
  <c r="BU75" i="41"/>
  <c r="I94" i="41" s="1"/>
  <c r="H51" i="28"/>
  <c r="L11" i="28"/>
  <c r="L12" i="28" s="1"/>
  <c r="M10" i="28"/>
  <c r="AA33" i="41"/>
  <c r="AE33" i="41" s="1"/>
  <c r="AE30" i="41" s="1"/>
  <c r="AW32" i="41"/>
  <c r="AV32" i="41"/>
  <c r="AZ32" i="41"/>
  <c r="BF32" i="41"/>
  <c r="BF33" i="41" s="1"/>
  <c r="BF39" i="41" s="1"/>
  <c r="BD32" i="41"/>
  <c r="AY32" i="41"/>
  <c r="AX32" i="41"/>
  <c r="BE32" i="41"/>
  <c r="BA32" i="41"/>
  <c r="BA33" i="41" s="1"/>
  <c r="BA39" i="41" s="1"/>
  <c r="BC32" i="41"/>
  <c r="BC50" i="41" s="1"/>
  <c r="BB32" i="41"/>
  <c r="AU33" i="41"/>
  <c r="AC48" i="41"/>
  <c r="AB48" i="41" s="1"/>
  <c r="BA48" i="41"/>
  <c r="N60" i="28"/>
  <c r="N50" i="28"/>
  <c r="N54" i="28"/>
  <c r="N58" i="28"/>
  <c r="N57" i="28"/>
  <c r="N47" i="28"/>
  <c r="N56" i="28"/>
  <c r="H55" i="28"/>
  <c r="BU71" i="41"/>
  <c r="I90" i="41" s="1"/>
  <c r="BU68" i="41"/>
  <c r="I87" i="41" s="1"/>
  <c r="H48" i="28"/>
  <c r="BA50" i="41" l="1"/>
  <c r="BF50" i="41"/>
  <c r="AE50" i="41"/>
  <c r="AW33" i="41"/>
  <c r="AW39" i="41" s="1"/>
  <c r="AW44" i="41" s="1"/>
  <c r="AW45" i="41" s="1"/>
  <c r="AW50" i="41"/>
  <c r="BB33" i="41"/>
  <c r="BB39" i="41" s="1"/>
  <c r="BB50" i="41"/>
  <c r="AX33" i="41"/>
  <c r="AX39" i="41" s="1"/>
  <c r="AX44" i="41" s="1"/>
  <c r="AX45" i="41" s="1"/>
  <c r="AX50" i="41"/>
  <c r="AY33" i="41"/>
  <c r="AY39" i="41" s="1"/>
  <c r="AY44" i="41" s="1"/>
  <c r="AY45" i="41" s="1"/>
  <c r="AY50" i="41"/>
  <c r="BE33" i="41"/>
  <c r="BE39" i="41" s="1"/>
  <c r="BE44" i="41" s="1"/>
  <c r="BE45" i="41" s="1"/>
  <c r="BE50" i="41"/>
  <c r="AZ33" i="41"/>
  <c r="AZ39" i="41" s="1"/>
  <c r="AZ44" i="41" s="1"/>
  <c r="AZ45" i="41" s="1"/>
  <c r="AZ77" i="41" s="1"/>
  <c r="AZ50" i="41"/>
  <c r="BD33" i="41"/>
  <c r="BD39" i="41" s="1"/>
  <c r="BD44" i="41" s="1"/>
  <c r="BD45" i="41" s="1"/>
  <c r="BD50" i="41"/>
  <c r="AV33" i="41"/>
  <c r="AV39" i="41" s="1"/>
  <c r="AV44" i="41" s="1"/>
  <c r="AV45" i="41" s="1"/>
  <c r="AV50" i="41"/>
  <c r="BK61" i="41"/>
  <c r="BJ80" i="41"/>
  <c r="E37" i="28"/>
  <c r="E56" i="41"/>
  <c r="E75" i="41" s="1"/>
  <c r="G22" i="28"/>
  <c r="BG32" i="41"/>
  <c r="BG31" i="41" s="1"/>
  <c r="BG87" i="41" s="1"/>
  <c r="AS48" i="41" s="1"/>
  <c r="E71" i="41"/>
  <c r="E78" i="41"/>
  <c r="E77" i="41"/>
  <c r="E74" i="41"/>
  <c r="BU54" i="41" s="1"/>
  <c r="BU73" i="41" s="1"/>
  <c r="I92" i="41" s="1"/>
  <c r="E49" i="41"/>
  <c r="E68" i="41" s="1"/>
  <c r="E76" i="41"/>
  <c r="X77" i="41"/>
  <c r="X71" i="41"/>
  <c r="X70" i="41"/>
  <c r="X78" i="41"/>
  <c r="X80" i="41"/>
  <c r="X76" i="41"/>
  <c r="D32" i="28"/>
  <c r="D38" i="28" s="1"/>
  <c r="Q30" i="41"/>
  <c r="AU39" i="41"/>
  <c r="AU44" i="41" s="1"/>
  <c r="AU45" i="41" s="1"/>
  <c r="G37" i="28"/>
  <c r="BG35" i="41"/>
  <c r="G34" i="28" s="1"/>
  <c r="AP56" i="41"/>
  <c r="AP75" i="41" s="1"/>
  <c r="AP52" i="41"/>
  <c r="AP71" i="41" s="1"/>
  <c r="AP78" i="41"/>
  <c r="AP74" i="41"/>
  <c r="AQ74" i="41"/>
  <c r="AQ52" i="41"/>
  <c r="AQ71" i="41" s="1"/>
  <c r="AM70" i="41"/>
  <c r="AM76" i="41"/>
  <c r="AK78" i="41"/>
  <c r="AK56" i="41"/>
  <c r="AK75" i="41" s="1"/>
  <c r="AK52" i="41"/>
  <c r="AK71" i="41" s="1"/>
  <c r="W77" i="41"/>
  <c r="W70" i="41"/>
  <c r="W80" i="41"/>
  <c r="W71" i="41"/>
  <c r="W74" i="41"/>
  <c r="W78" i="41"/>
  <c r="W76" i="41"/>
  <c r="W56" i="41"/>
  <c r="W75" i="41" s="1"/>
  <c r="W49" i="41"/>
  <c r="W68" i="41" s="1"/>
  <c r="AL78" i="41"/>
  <c r="AL52" i="41"/>
  <c r="AL71" i="41" s="1"/>
  <c r="AL56" i="41"/>
  <c r="AL75" i="41" s="1"/>
  <c r="AL77" i="41"/>
  <c r="AL74" i="41"/>
  <c r="AL70" i="41"/>
  <c r="AL49" i="41"/>
  <c r="AL68" i="41" s="1"/>
  <c r="AI70" i="41"/>
  <c r="AI56" i="41"/>
  <c r="AI75" i="41" s="1"/>
  <c r="AI49" i="41"/>
  <c r="AI68" i="41" s="1"/>
  <c r="AI52" i="41"/>
  <c r="AI71" i="41" s="1"/>
  <c r="AI74" i="41"/>
  <c r="AI78" i="41"/>
  <c r="Y56" i="41"/>
  <c r="Y75" i="41" s="1"/>
  <c r="Y77" i="41"/>
  <c r="AK49" i="41"/>
  <c r="AK68" i="41" s="1"/>
  <c r="AK70" i="41"/>
  <c r="AK76" i="41"/>
  <c r="AC74" i="41"/>
  <c r="T80" i="41"/>
  <c r="AC80" i="41"/>
  <c r="AQ56" i="41"/>
  <c r="AQ75" i="41" s="1"/>
  <c r="AC78" i="41"/>
  <c r="AC56" i="41"/>
  <c r="AC75" i="41" s="1"/>
  <c r="AC71" i="41"/>
  <c r="AC76" i="41"/>
  <c r="AK77" i="41"/>
  <c r="E80" i="41"/>
  <c r="BA44" i="41"/>
  <c r="BA45" i="41" s="1"/>
  <c r="BA67" i="41" s="1"/>
  <c r="T76" i="41"/>
  <c r="T70" i="41"/>
  <c r="T78" i="41"/>
  <c r="Z80" i="41"/>
  <c r="AQ77" i="41"/>
  <c r="AH56" i="41"/>
  <c r="AH75" i="41" s="1"/>
  <c r="T74" i="41"/>
  <c r="Y80" i="41"/>
  <c r="Z49" i="41"/>
  <c r="Z68" i="41" s="1"/>
  <c r="U49" i="41"/>
  <c r="U68" i="41" s="1"/>
  <c r="AN49" i="41"/>
  <c r="AN68" i="41" s="1"/>
  <c r="Y76" i="41"/>
  <c r="Z77" i="41"/>
  <c r="U56" i="41"/>
  <c r="U75" i="41" s="1"/>
  <c r="AP49" i="41"/>
  <c r="AP68" i="41" s="1"/>
  <c r="AN77" i="41"/>
  <c r="AH74" i="41"/>
  <c r="AQ49" i="41"/>
  <c r="AQ68" i="41" s="1"/>
  <c r="X74" i="41"/>
  <c r="AH77" i="41"/>
  <c r="Y70" i="41"/>
  <c r="X49" i="41"/>
  <c r="X68" i="41" s="1"/>
  <c r="AQ78" i="41"/>
  <c r="AM49" i="41"/>
  <c r="AM68" i="41" s="1"/>
  <c r="AM77" i="41"/>
  <c r="Y78" i="41"/>
  <c r="X56" i="41"/>
  <c r="X75" i="41" s="1"/>
  <c r="AI76" i="41"/>
  <c r="Z56" i="41"/>
  <c r="Z75" i="41" s="1"/>
  <c r="AC49" i="41"/>
  <c r="AC68" i="41" s="1"/>
  <c r="AP76" i="41"/>
  <c r="U80" i="41"/>
  <c r="AD44" i="41"/>
  <c r="AD45" i="41" s="1"/>
  <c r="AD77" i="41" s="1"/>
  <c r="AN70" i="41"/>
  <c r="U76" i="41"/>
  <c r="AN74" i="41"/>
  <c r="Z76" i="41"/>
  <c r="T49" i="41"/>
  <c r="T68" i="41" s="1"/>
  <c r="Z71" i="41"/>
  <c r="AQ76" i="41"/>
  <c r="AH49" i="41"/>
  <c r="AH68" i="41" s="1"/>
  <c r="T56" i="41"/>
  <c r="T75" i="41" s="1"/>
  <c r="Q39" i="41"/>
  <c r="Y49" i="41"/>
  <c r="Y68" i="41" s="1"/>
  <c r="Z78" i="41"/>
  <c r="AM52" i="41"/>
  <c r="AM71" i="41" s="1"/>
  <c r="AN78" i="41"/>
  <c r="AO44" i="41"/>
  <c r="AS44" i="41" s="1"/>
  <c r="F43" i="28" s="1"/>
  <c r="Z70" i="41"/>
  <c r="U77" i="41"/>
  <c r="BB44" i="41"/>
  <c r="BB45" i="41" s="1"/>
  <c r="BB77" i="41" s="1"/>
  <c r="Y74" i="41"/>
  <c r="AP70" i="41"/>
  <c r="AI77" i="41"/>
  <c r="AC77" i="41"/>
  <c r="AM78" i="41"/>
  <c r="AM74" i="41"/>
  <c r="AH76" i="41"/>
  <c r="AH78" i="41"/>
  <c r="AN56" i="41"/>
  <c r="AN75" i="41" s="1"/>
  <c r="AM56" i="41"/>
  <c r="AM75" i="41" s="1"/>
  <c r="T77" i="41"/>
  <c r="AH70" i="41"/>
  <c r="U70" i="41"/>
  <c r="U71" i="41"/>
  <c r="AN52" i="41"/>
  <c r="AN71" i="41" s="1"/>
  <c r="AQ70" i="41"/>
  <c r="AP77" i="41"/>
  <c r="U78" i="41"/>
  <c r="Y71" i="41"/>
  <c r="AL76" i="41"/>
  <c r="D34" i="28"/>
  <c r="D37" i="28"/>
  <c r="AG52" i="41"/>
  <c r="AG71" i="41" s="1"/>
  <c r="AG76" i="41"/>
  <c r="AG49" i="41"/>
  <c r="AG68" i="41" s="1"/>
  <c r="AG56" i="41"/>
  <c r="AG75" i="41" s="1"/>
  <c r="AG78" i="41"/>
  <c r="AG77" i="41"/>
  <c r="AG74" i="41"/>
  <c r="F34" i="28"/>
  <c r="F37" i="28"/>
  <c r="F38" i="28" s="1"/>
  <c r="AJ70" i="41"/>
  <c r="AJ77" i="41"/>
  <c r="AJ76" i="41"/>
  <c r="AJ74" i="41"/>
  <c r="AJ78" i="41"/>
  <c r="AJ49" i="41"/>
  <c r="AJ68" i="41" s="1"/>
  <c r="AJ52" i="41"/>
  <c r="AJ71" i="41" s="1"/>
  <c r="AJ56" i="41"/>
  <c r="AJ75" i="41" s="1"/>
  <c r="AR49" i="41"/>
  <c r="AR68" i="41" s="1"/>
  <c r="AR74" i="41"/>
  <c r="AR76" i="41"/>
  <c r="AR77" i="41"/>
  <c r="AR70" i="41"/>
  <c r="AR78" i="41"/>
  <c r="AR56" i="41"/>
  <c r="AR75" i="41" s="1"/>
  <c r="AS39" i="41"/>
  <c r="O71" i="41"/>
  <c r="O49" i="41"/>
  <c r="O68" i="41" s="1"/>
  <c r="O70" i="41"/>
  <c r="O80" i="41"/>
  <c r="O56" i="41"/>
  <c r="O75" i="41" s="1"/>
  <c r="O77" i="41"/>
  <c r="O78" i="41"/>
  <c r="O74" i="41"/>
  <c r="O76" i="41"/>
  <c r="G74" i="41"/>
  <c r="G49" i="41"/>
  <c r="G68" i="41" s="1"/>
  <c r="G71" i="41"/>
  <c r="G78" i="41"/>
  <c r="G70" i="41"/>
  <c r="G77" i="41"/>
  <c r="G56" i="41"/>
  <c r="G75" i="41" s="1"/>
  <c r="G76" i="41"/>
  <c r="G80" i="41"/>
  <c r="H49" i="41"/>
  <c r="H68" i="41" s="1"/>
  <c r="H71" i="41"/>
  <c r="H70" i="41"/>
  <c r="H56" i="41"/>
  <c r="H75" i="41" s="1"/>
  <c r="H74" i="41"/>
  <c r="H80" i="41"/>
  <c r="H78" i="41"/>
  <c r="H76" i="41"/>
  <c r="H77" i="41"/>
  <c r="J77" i="41"/>
  <c r="J49" i="41"/>
  <c r="J68" i="41" s="1"/>
  <c r="J78" i="41"/>
  <c r="J70" i="41"/>
  <c r="J56" i="41"/>
  <c r="J75" i="41" s="1"/>
  <c r="J71" i="41"/>
  <c r="J76" i="41"/>
  <c r="J74" i="41"/>
  <c r="J80" i="41"/>
  <c r="N71" i="41"/>
  <c r="N78" i="41"/>
  <c r="N77" i="41"/>
  <c r="N49" i="41"/>
  <c r="N68" i="41" s="1"/>
  <c r="N56" i="41"/>
  <c r="N75" i="41" s="1"/>
  <c r="N76" i="41"/>
  <c r="N74" i="41"/>
  <c r="N80" i="41"/>
  <c r="N70" i="41"/>
  <c r="AB56" i="41"/>
  <c r="AB75" i="41" s="1"/>
  <c r="AB74" i="41"/>
  <c r="AB78" i="41"/>
  <c r="AB80" i="41"/>
  <c r="AB70" i="41"/>
  <c r="AB49" i="41"/>
  <c r="AB68" i="41" s="1"/>
  <c r="AB77" i="41"/>
  <c r="AB76" i="41"/>
  <c r="AB71" i="41"/>
  <c r="P76" i="41"/>
  <c r="P80" i="41"/>
  <c r="P70" i="41"/>
  <c r="P49" i="41"/>
  <c r="P68" i="41" s="1"/>
  <c r="P56" i="41"/>
  <c r="P75" i="41" s="1"/>
  <c r="P74" i="41"/>
  <c r="P71" i="41"/>
  <c r="P77" i="41"/>
  <c r="P78" i="41"/>
  <c r="L74" i="41"/>
  <c r="L71" i="41"/>
  <c r="L76" i="41"/>
  <c r="L78" i="41"/>
  <c r="L77" i="41"/>
  <c r="L49" i="41"/>
  <c r="L68" i="41" s="1"/>
  <c r="L70" i="41"/>
  <c r="L56" i="41"/>
  <c r="L75" i="41" s="1"/>
  <c r="L80" i="41"/>
  <c r="I49" i="41"/>
  <c r="I68" i="41" s="1"/>
  <c r="I78" i="41"/>
  <c r="I56" i="41"/>
  <c r="I75" i="41" s="1"/>
  <c r="I70" i="41"/>
  <c r="I76" i="41"/>
  <c r="I77" i="41"/>
  <c r="I71" i="41"/>
  <c r="I80" i="41"/>
  <c r="I74" i="41"/>
  <c r="E32" i="28"/>
  <c r="AA39" i="41"/>
  <c r="V76" i="41"/>
  <c r="V77" i="41"/>
  <c r="V71" i="41"/>
  <c r="V80" i="41"/>
  <c r="V78" i="41"/>
  <c r="V56" i="41"/>
  <c r="V75" i="41" s="1"/>
  <c r="V74" i="41"/>
  <c r="V70" i="41"/>
  <c r="V49" i="41"/>
  <c r="V68" i="41" s="1"/>
  <c r="BF44" i="41"/>
  <c r="BF45" i="41" s="1"/>
  <c r="M44" i="41"/>
  <c r="Q44" i="41" s="1"/>
  <c r="D43" i="28" s="1"/>
  <c r="S74" i="41"/>
  <c r="S77" i="41"/>
  <c r="S71" i="41"/>
  <c r="S49" i="41"/>
  <c r="S68" i="41" s="1"/>
  <c r="S56" i="41"/>
  <c r="S75" i="41" s="1"/>
  <c r="S78" i="41"/>
  <c r="S70" i="41"/>
  <c r="S76" i="41"/>
  <c r="S80" i="41"/>
  <c r="M11" i="28"/>
  <c r="M12" i="28" s="1"/>
  <c r="BC33" i="41"/>
  <c r="AC67" i="41"/>
  <c r="AA48" i="41"/>
  <c r="AB67" i="41"/>
  <c r="AZ48" i="41"/>
  <c r="E38" i="28" l="1"/>
  <c r="BG50" i="41"/>
  <c r="F47" i="28"/>
  <c r="AR48" i="41"/>
  <c r="BG33" i="41"/>
  <c r="BG30" i="41" s="1"/>
  <c r="BL61" i="41"/>
  <c r="BK80" i="41"/>
  <c r="AE54" i="41"/>
  <c r="AD54" i="41" s="1"/>
  <c r="BG54" i="41"/>
  <c r="G53" i="28" s="1"/>
  <c r="AS54" i="41"/>
  <c r="F53" i="28" s="1"/>
  <c r="BT54" i="41"/>
  <c r="BS54" i="41" s="1"/>
  <c r="H53" i="28"/>
  <c r="I53" i="28" s="1"/>
  <c r="J53" i="28" s="1"/>
  <c r="K53" i="28" s="1"/>
  <c r="L53" i="28" s="1"/>
  <c r="M53" i="28" s="1"/>
  <c r="Q54" i="41"/>
  <c r="M45" i="41"/>
  <c r="AO45" i="41"/>
  <c r="AO52" i="41" s="1"/>
  <c r="AO71" i="41" s="1"/>
  <c r="BE77" i="41"/>
  <c r="BE49" i="41"/>
  <c r="BE68" i="41" s="1"/>
  <c r="BE78" i="41"/>
  <c r="AY52" i="41"/>
  <c r="AY71" i="41" s="1"/>
  <c r="AY74" i="41"/>
  <c r="AY49" i="41"/>
  <c r="AY68" i="41" s="1"/>
  <c r="AY78" i="41"/>
  <c r="BA56" i="41"/>
  <c r="BA75" i="41" s="1"/>
  <c r="BA52" i="41"/>
  <c r="BA71" i="41" s="1"/>
  <c r="BA77" i="41"/>
  <c r="AW52" i="41"/>
  <c r="AW71" i="41" s="1"/>
  <c r="AW56" i="41"/>
  <c r="AW75" i="41" s="1"/>
  <c r="AW70" i="41"/>
  <c r="AV56" i="41"/>
  <c r="AV75" i="41" s="1"/>
  <c r="AV77" i="41"/>
  <c r="AV74" i="41"/>
  <c r="AV49" i="41"/>
  <c r="AV68" i="41" s="1"/>
  <c r="AV78" i="41"/>
  <c r="AV70" i="41"/>
  <c r="AV76" i="41"/>
  <c r="AY76" i="41"/>
  <c r="BA49" i="41"/>
  <c r="BA68" i="41" s="1"/>
  <c r="BB78" i="41"/>
  <c r="AY70" i="41"/>
  <c r="BA70" i="41"/>
  <c r="BB76" i="41"/>
  <c r="BB52" i="41"/>
  <c r="BB71" i="41" s="1"/>
  <c r="BA74" i="41"/>
  <c r="AZ70" i="41"/>
  <c r="BA76" i="41"/>
  <c r="BB49" i="41"/>
  <c r="BB68" i="41" s="1"/>
  <c r="BA78" i="41"/>
  <c r="BB67" i="41"/>
  <c r="AY56" i="41"/>
  <c r="AY75" i="41" s="1"/>
  <c r="AZ56" i="41"/>
  <c r="AZ75" i="41" s="1"/>
  <c r="AZ49" i="41"/>
  <c r="AZ68" i="41" s="1"/>
  <c r="AZ78" i="41"/>
  <c r="AY77" i="41"/>
  <c r="AW77" i="41"/>
  <c r="AW74" i="41"/>
  <c r="AD80" i="41"/>
  <c r="AD78" i="41"/>
  <c r="BE76" i="41"/>
  <c r="AV52" i="41"/>
  <c r="AV71" i="41" s="1"/>
  <c r="AD76" i="41"/>
  <c r="BE74" i="41"/>
  <c r="BB70" i="41"/>
  <c r="AZ52" i="41"/>
  <c r="AZ71" i="41" s="1"/>
  <c r="AZ74" i="41"/>
  <c r="BE52" i="41"/>
  <c r="BE71" i="41" s="1"/>
  <c r="AD74" i="41"/>
  <c r="BE67" i="41"/>
  <c r="AD56" i="41"/>
  <c r="AD75" i="41" s="1"/>
  <c r="AZ76" i="41"/>
  <c r="BB56" i="41"/>
  <c r="BB75" i="41" s="1"/>
  <c r="AD71" i="41"/>
  <c r="AW78" i="41"/>
  <c r="AW76" i="41"/>
  <c r="AW49" i="41"/>
  <c r="AW68" i="41" s="1"/>
  <c r="AD67" i="41"/>
  <c r="BE56" i="41"/>
  <c r="BE75" i="41" s="1"/>
  <c r="AD70" i="41"/>
  <c r="AD49" i="41"/>
  <c r="AD68" i="41" s="1"/>
  <c r="BE70" i="41"/>
  <c r="BB74" i="41"/>
  <c r="AX70" i="41"/>
  <c r="AX74" i="41"/>
  <c r="AX76" i="41"/>
  <c r="AX52" i="41"/>
  <c r="AX71" i="41" s="1"/>
  <c r="AX77" i="41"/>
  <c r="AX49" i="41"/>
  <c r="AX68" i="41" s="1"/>
  <c r="AX78" i="41"/>
  <c r="AX56" i="41"/>
  <c r="AX75" i="41" s="1"/>
  <c r="BF74" i="41"/>
  <c r="BF77" i="41"/>
  <c r="BF49" i="41"/>
  <c r="BF68" i="41" s="1"/>
  <c r="BF52" i="41"/>
  <c r="BF71" i="41" s="1"/>
  <c r="BF76" i="41"/>
  <c r="BF56" i="41"/>
  <c r="BF75" i="41" s="1"/>
  <c r="BF78" i="41"/>
  <c r="BF70" i="41"/>
  <c r="BF67" i="41"/>
  <c r="AU78" i="41"/>
  <c r="AU49" i="41"/>
  <c r="AU68" i="41" s="1"/>
  <c r="AU70" i="41"/>
  <c r="AU76" i="41"/>
  <c r="AU77" i="41"/>
  <c r="AU74" i="41"/>
  <c r="AU52" i="41"/>
  <c r="AU71" i="41" s="1"/>
  <c r="AU56" i="41"/>
  <c r="AU75" i="41" s="1"/>
  <c r="F74" i="41"/>
  <c r="F49" i="41"/>
  <c r="F68" i="41" s="1"/>
  <c r="F56" i="41"/>
  <c r="F75" i="41" s="1"/>
  <c r="F71" i="41"/>
  <c r="F76" i="41"/>
  <c r="F77" i="41"/>
  <c r="F70" i="41"/>
  <c r="F78" i="41"/>
  <c r="F80" i="41"/>
  <c r="G32" i="28"/>
  <c r="G38" i="28" s="1"/>
  <c r="BC39" i="41"/>
  <c r="K74" i="41"/>
  <c r="K76" i="41"/>
  <c r="K78" i="41"/>
  <c r="K77" i="41"/>
  <c r="K56" i="41"/>
  <c r="K75" i="41" s="1"/>
  <c r="K49" i="41"/>
  <c r="K68" i="41" s="1"/>
  <c r="K70" i="41"/>
  <c r="K80" i="41"/>
  <c r="AA44" i="41"/>
  <c r="AA45" i="41" s="1"/>
  <c r="AE39" i="41"/>
  <c r="BD77" i="41"/>
  <c r="BD70" i="41"/>
  <c r="BD56" i="41"/>
  <c r="BD75" i="41" s="1"/>
  <c r="BD49" i="41"/>
  <c r="BD68" i="41" s="1"/>
  <c r="BD67" i="41"/>
  <c r="BD74" i="41"/>
  <c r="BD52" i="41"/>
  <c r="BD71" i="41" s="1"/>
  <c r="BD78" i="41"/>
  <c r="BD76" i="41"/>
  <c r="K71" i="41"/>
  <c r="Z48" i="41"/>
  <c r="AY48" i="41"/>
  <c r="AZ67" i="41"/>
  <c r="E53" i="28" l="1"/>
  <c r="AQ48" i="41"/>
  <c r="AR67" i="41"/>
  <c r="BM61" i="41"/>
  <c r="BL80" i="41"/>
  <c r="AR54" i="41"/>
  <c r="BF54" i="41"/>
  <c r="BF73" i="41" s="1"/>
  <c r="N53" i="28"/>
  <c r="BT73" i="41"/>
  <c r="AO49" i="41"/>
  <c r="AO68" i="41" s="1"/>
  <c r="AO77" i="41"/>
  <c r="AS45" i="41"/>
  <c r="AS61" i="41" s="1"/>
  <c r="AO56" i="41"/>
  <c r="AO75" i="41" s="1"/>
  <c r="AO70" i="41"/>
  <c r="AO76" i="41"/>
  <c r="AO74" i="41"/>
  <c r="AO78" i="41"/>
  <c r="M71" i="41"/>
  <c r="M76" i="41"/>
  <c r="M49" i="41"/>
  <c r="M68" i="41" s="1"/>
  <c r="M77" i="41"/>
  <c r="M70" i="41"/>
  <c r="M56" i="41"/>
  <c r="M75" i="41" s="1"/>
  <c r="M74" i="41"/>
  <c r="M78" i="41"/>
  <c r="M80" i="41"/>
  <c r="AE44" i="41"/>
  <c r="E43" i="28" s="1"/>
  <c r="AR73" i="41"/>
  <c r="AQ54" i="41"/>
  <c r="BR54" i="41"/>
  <c r="BS73" i="41"/>
  <c r="Q45" i="41"/>
  <c r="AD73" i="41"/>
  <c r="AC54" i="41"/>
  <c r="BC44" i="41"/>
  <c r="BC45" i="41" s="1"/>
  <c r="BG39" i="41"/>
  <c r="Y48" i="41"/>
  <c r="Z67" i="41"/>
  <c r="AX48" i="41"/>
  <c r="AY67" i="41"/>
  <c r="AQ67" i="41" l="1"/>
  <c r="AP48" i="41"/>
  <c r="AG61" i="41"/>
  <c r="F60" i="28"/>
  <c r="BN61" i="41"/>
  <c r="BM80" i="41"/>
  <c r="BE54" i="41"/>
  <c r="BE73" i="41" s="1"/>
  <c r="AS77" i="41"/>
  <c r="G96" i="41" s="1"/>
  <c r="AS78" i="41"/>
  <c r="G97" i="41" s="1"/>
  <c r="AS67" i="41"/>
  <c r="G86" i="41" s="1"/>
  <c r="AS73" i="41"/>
  <c r="G92" i="41" s="1"/>
  <c r="AS80" i="41"/>
  <c r="G99" i="41" s="1"/>
  <c r="AS49" i="41"/>
  <c r="AS70" i="41"/>
  <c r="G89" i="41" s="1"/>
  <c r="AS52" i="41"/>
  <c r="F44" i="28"/>
  <c r="AS74" i="41"/>
  <c r="G93" i="41" s="1"/>
  <c r="AS56" i="41"/>
  <c r="AS76" i="41"/>
  <c r="G95" i="41" s="1"/>
  <c r="AP54" i="41"/>
  <c r="AQ73" i="41"/>
  <c r="AA71" i="41"/>
  <c r="AA78" i="41"/>
  <c r="AA56" i="41"/>
  <c r="AA75" i="41" s="1"/>
  <c r="AA77" i="41"/>
  <c r="AA74" i="41"/>
  <c r="AA49" i="41"/>
  <c r="AA68" i="41" s="1"/>
  <c r="AA70" i="41"/>
  <c r="AA76" i="41"/>
  <c r="AA80" i="41"/>
  <c r="AE45" i="41"/>
  <c r="AA67" i="41"/>
  <c r="BR73" i="41"/>
  <c r="BQ54" i="41"/>
  <c r="BG44" i="41"/>
  <c r="G43" i="28" s="1"/>
  <c r="AB54" i="41"/>
  <c r="AC73" i="41"/>
  <c r="Q49" i="41"/>
  <c r="Q71" i="41"/>
  <c r="E90" i="41" s="1"/>
  <c r="D44" i="28"/>
  <c r="Q77" i="41"/>
  <c r="E96" i="41" s="1"/>
  <c r="Q70" i="41"/>
  <c r="E89" i="41" s="1"/>
  <c r="Q76" i="41"/>
  <c r="E95" i="41" s="1"/>
  <c r="Q78" i="41"/>
  <c r="E97" i="41" s="1"/>
  <c r="Q80" i="41"/>
  <c r="E99" i="41" s="1"/>
  <c r="Q56" i="41"/>
  <c r="Q74" i="41"/>
  <c r="E93" i="41" s="1"/>
  <c r="X48" i="41"/>
  <c r="Y67" i="41"/>
  <c r="AW48" i="41"/>
  <c r="AX67" i="41"/>
  <c r="BD54" i="41" l="1"/>
  <c r="AP67" i="41"/>
  <c r="AO48" i="41"/>
  <c r="BO61" i="41"/>
  <c r="BN80" i="41"/>
  <c r="AH61" i="41"/>
  <c r="AG80" i="41"/>
  <c r="AS71" i="41"/>
  <c r="G90" i="41" s="1"/>
  <c r="F51" i="28"/>
  <c r="AS68" i="41"/>
  <c r="G87" i="41" s="1"/>
  <c r="F48" i="28"/>
  <c r="AS75" i="41"/>
  <c r="G94" i="41" s="1"/>
  <c r="F55" i="28"/>
  <c r="AE56" i="41"/>
  <c r="E44" i="28"/>
  <c r="AE71" i="41"/>
  <c r="F90" i="41" s="1"/>
  <c r="AE78" i="41"/>
  <c r="F97" i="41" s="1"/>
  <c r="AE80" i="41"/>
  <c r="F99" i="41" s="1"/>
  <c r="AE76" i="41"/>
  <c r="F95" i="41" s="1"/>
  <c r="AE70" i="41"/>
  <c r="F89" i="41" s="1"/>
  <c r="AE77" i="41"/>
  <c r="F96" i="41" s="1"/>
  <c r="AE74" i="41"/>
  <c r="F93" i="41" s="1"/>
  <c r="AE49" i="41"/>
  <c r="AE67" i="41"/>
  <c r="F86" i="41" s="1"/>
  <c r="AE73" i="41"/>
  <c r="F92" i="41" s="1"/>
  <c r="D48" i="28"/>
  <c r="C48" i="28" s="1"/>
  <c r="Q68" i="41"/>
  <c r="E87" i="41" s="1"/>
  <c r="AA54" i="41"/>
  <c r="AB73" i="41"/>
  <c r="BC54" i="41"/>
  <c r="BD73" i="41"/>
  <c r="Q75" i="41"/>
  <c r="E94" i="41" s="1"/>
  <c r="D55" i="28"/>
  <c r="C55" i="28" s="1"/>
  <c r="AO54" i="41"/>
  <c r="AP73" i="41"/>
  <c r="BC56" i="41"/>
  <c r="BC75" i="41" s="1"/>
  <c r="BC52" i="41"/>
  <c r="BC71" i="41" s="1"/>
  <c r="BC49" i="41"/>
  <c r="BC68" i="41" s="1"/>
  <c r="BC76" i="41"/>
  <c r="BC70" i="41"/>
  <c r="BC74" i="41"/>
  <c r="BC78" i="41"/>
  <c r="BC77" i="41"/>
  <c r="BC67" i="41"/>
  <c r="BG45" i="41"/>
  <c r="BG61" i="41" s="1"/>
  <c r="BQ73" i="41"/>
  <c r="BP54" i="41"/>
  <c r="W48" i="41"/>
  <c r="X67" i="41"/>
  <c r="AV48" i="41"/>
  <c r="AW67" i="41"/>
  <c r="AN48" i="41" l="1"/>
  <c r="AO67" i="41"/>
  <c r="AU61" i="41"/>
  <c r="G60" i="28"/>
  <c r="AI61" i="41"/>
  <c r="AH80" i="41"/>
  <c r="BP61" i="41"/>
  <c r="BO80" i="41"/>
  <c r="BO54" i="41"/>
  <c r="BP73" i="41"/>
  <c r="AE68" i="41"/>
  <c r="F87" i="41" s="1"/>
  <c r="E48" i="28"/>
  <c r="AO73" i="41"/>
  <c r="AN54" i="41"/>
  <c r="AA73" i="41"/>
  <c r="Z54" i="41"/>
  <c r="BG78" i="41"/>
  <c r="H97" i="41" s="1"/>
  <c r="BG74" i="41"/>
  <c r="H93" i="41" s="1"/>
  <c r="BG67" i="41"/>
  <c r="H86" i="41" s="1"/>
  <c r="G44" i="28"/>
  <c r="BG70" i="41"/>
  <c r="H89" i="41" s="1"/>
  <c r="BG77" i="41"/>
  <c r="H96" i="41" s="1"/>
  <c r="BG76" i="41"/>
  <c r="H95" i="41" s="1"/>
  <c r="BG80" i="41"/>
  <c r="H99" i="41" s="1"/>
  <c r="BG49" i="41"/>
  <c r="BG56" i="41"/>
  <c r="BG52" i="41"/>
  <c r="BG73" i="41"/>
  <c r="H92" i="41" s="1"/>
  <c r="BC73" i="41"/>
  <c r="BB54" i="41"/>
  <c r="AE75" i="41"/>
  <c r="F94" i="41" s="1"/>
  <c r="E55" i="28"/>
  <c r="V48" i="41"/>
  <c r="W67" i="41"/>
  <c r="AU48" i="41"/>
  <c r="AU67" i="41" s="1"/>
  <c r="AV67" i="41"/>
  <c r="AM48" i="41" l="1"/>
  <c r="AN67" i="41"/>
  <c r="AJ61" i="41"/>
  <c r="AI80" i="41"/>
  <c r="BQ61" i="41"/>
  <c r="BP80" i="41"/>
  <c r="AV61" i="41"/>
  <c r="AU80" i="41"/>
  <c r="Z73" i="41"/>
  <c r="Y54" i="41"/>
  <c r="BB73" i="41"/>
  <c r="BA54" i="41"/>
  <c r="AM54" i="41"/>
  <c r="AN73" i="41"/>
  <c r="G51" i="28"/>
  <c r="BG71" i="41"/>
  <c r="H90" i="41" s="1"/>
  <c r="BG75" i="41"/>
  <c r="H94" i="41" s="1"/>
  <c r="G55" i="28"/>
  <c r="BG68" i="41"/>
  <c r="H87" i="41" s="1"/>
  <c r="G48" i="28"/>
  <c r="BN54" i="41"/>
  <c r="BO73" i="41"/>
  <c r="U48" i="41"/>
  <c r="V67" i="41"/>
  <c r="G52" i="28"/>
  <c r="BG72" i="41"/>
  <c r="H91" i="41" s="1"/>
  <c r="AM67" i="41" l="1"/>
  <c r="AL48" i="41"/>
  <c r="BR61" i="41"/>
  <c r="BQ80" i="41"/>
  <c r="AW61" i="41"/>
  <c r="AV80" i="41"/>
  <c r="AK61" i="41"/>
  <c r="AJ80" i="41"/>
  <c r="BM54" i="41"/>
  <c r="BN73" i="41"/>
  <c r="AM73" i="41"/>
  <c r="AL54" i="41"/>
  <c r="AZ54" i="41"/>
  <c r="BA73" i="41"/>
  <c r="X54" i="41"/>
  <c r="Y73" i="41"/>
  <c r="BU72" i="41"/>
  <c r="I91" i="41" s="1"/>
  <c r="T48" i="41"/>
  <c r="U67" i="41"/>
  <c r="H52" i="28"/>
  <c r="AK48" i="41" l="1"/>
  <c r="AL67" i="41"/>
  <c r="AL61" i="41"/>
  <c r="AK80" i="41"/>
  <c r="AX61" i="41"/>
  <c r="AW80" i="41"/>
  <c r="BS61" i="41"/>
  <c r="BR80" i="41"/>
  <c r="X73" i="41"/>
  <c r="W54" i="41"/>
  <c r="AY54" i="41"/>
  <c r="AZ73" i="41"/>
  <c r="AL73" i="41"/>
  <c r="AK54" i="41"/>
  <c r="BM73" i="41"/>
  <c r="BL54" i="41"/>
  <c r="E52" i="28"/>
  <c r="AE72" i="41"/>
  <c r="F91" i="41" s="1"/>
  <c r="F52" i="28"/>
  <c r="AS72" i="41"/>
  <c r="G91" i="41" s="1"/>
  <c r="S48" i="41"/>
  <c r="S67" i="41" s="1"/>
  <c r="T67" i="41"/>
  <c r="N52" i="28"/>
  <c r="I52" i="28"/>
  <c r="AJ48" i="41" l="1"/>
  <c r="AK67" i="41"/>
  <c r="AY61" i="41"/>
  <c r="AX80" i="41"/>
  <c r="BT61" i="41"/>
  <c r="BT80" i="41" s="1"/>
  <c r="BS80" i="41"/>
  <c r="AM61" i="41"/>
  <c r="AL80" i="41"/>
  <c r="BK54" i="41"/>
  <c r="BL73" i="41"/>
  <c r="AJ54" i="41"/>
  <c r="AK73" i="41"/>
  <c r="AY73" i="41"/>
  <c r="AX54" i="41"/>
  <c r="W73" i="41"/>
  <c r="V54" i="41"/>
  <c r="J52" i="28"/>
  <c r="AJ67" i="41" l="1"/>
  <c r="AI48" i="41"/>
  <c r="AN61" i="41"/>
  <c r="AM80" i="41"/>
  <c r="AZ61" i="41"/>
  <c r="AY80" i="41"/>
  <c r="U54" i="41"/>
  <c r="V73" i="41"/>
  <c r="AX73" i="41"/>
  <c r="AW54" i="41"/>
  <c r="AI54" i="41"/>
  <c r="AJ73" i="41"/>
  <c r="BJ54" i="41"/>
  <c r="BK73" i="41"/>
  <c r="K52" i="28"/>
  <c r="AH48" i="41" l="1"/>
  <c r="AI67" i="41"/>
  <c r="BA61" i="41"/>
  <c r="AZ80" i="41"/>
  <c r="AO61" i="41"/>
  <c r="AN80" i="41"/>
  <c r="BI54" i="41"/>
  <c r="BI73" i="41" s="1"/>
  <c r="BJ73" i="41"/>
  <c r="AH54" i="41"/>
  <c r="AI73" i="41"/>
  <c r="AV54" i="41"/>
  <c r="AW73" i="41"/>
  <c r="U73" i="41"/>
  <c r="T54" i="41"/>
  <c r="L52" i="28"/>
  <c r="AH67" i="41" l="1"/>
  <c r="AG48" i="41"/>
  <c r="AG67" i="41" s="1"/>
  <c r="AP61" i="41"/>
  <c r="AO80" i="41"/>
  <c r="BB61" i="41"/>
  <c r="BA80" i="41"/>
  <c r="T73" i="41"/>
  <c r="S54" i="41"/>
  <c r="S73" i="41" s="1"/>
  <c r="AU54" i="41"/>
  <c r="AU73" i="41" s="1"/>
  <c r="AV73" i="41"/>
  <c r="AG54" i="41"/>
  <c r="AG73" i="41" s="1"/>
  <c r="AH73" i="41"/>
  <c r="M52" i="28"/>
  <c r="BC61" i="41" l="1"/>
  <c r="BB80" i="41"/>
  <c r="AQ61" i="41"/>
  <c r="AP80" i="41"/>
  <c r="Q67" i="41"/>
  <c r="E86" i="41" s="1"/>
  <c r="P53" i="41"/>
  <c r="P54" i="41"/>
  <c r="AR61" i="41" l="1"/>
  <c r="AR80" i="41" s="1"/>
  <c r="AQ80" i="41"/>
  <c r="BD61" i="41"/>
  <c r="BC80" i="41"/>
  <c r="D53" i="28"/>
  <c r="C53" i="28" s="1"/>
  <c r="Q73" i="41"/>
  <c r="E92" i="41" s="1"/>
  <c r="Q72" i="41"/>
  <c r="E91" i="41" s="1"/>
  <c r="P72" i="41"/>
  <c r="AD53" i="41"/>
  <c r="O53" i="41"/>
  <c r="O54" i="41"/>
  <c r="P73" i="41"/>
  <c r="D52" i="28"/>
  <c r="C52" i="28" s="1"/>
  <c r="D47" i="28"/>
  <c r="C47" i="28" s="1"/>
  <c r="P48" i="41"/>
  <c r="BE61" i="41" l="1"/>
  <c r="BD80" i="41"/>
  <c r="N54" i="41"/>
  <c r="O73" i="41"/>
  <c r="AC53" i="41"/>
  <c r="N53" i="41"/>
  <c r="O72" i="41"/>
  <c r="AR53" i="41"/>
  <c r="AD72" i="41"/>
  <c r="P67" i="41"/>
  <c r="O48" i="41"/>
  <c r="BF61" i="41" l="1"/>
  <c r="BF80" i="41" s="1"/>
  <c r="BE80" i="41"/>
  <c r="AB53" i="41"/>
  <c r="M53" i="41"/>
  <c r="N72" i="41"/>
  <c r="O67" i="41"/>
  <c r="N48" i="41"/>
  <c r="AR72" i="41"/>
  <c r="BF53" i="41"/>
  <c r="AC72" i="41"/>
  <c r="AQ53" i="41"/>
  <c r="N73" i="41"/>
  <c r="M54" i="41"/>
  <c r="AB72" i="41" l="1"/>
  <c r="AP53" i="41"/>
  <c r="L53" i="41"/>
  <c r="AA53" i="41"/>
  <c r="M72" i="41"/>
  <c r="N67" i="41"/>
  <c r="M48" i="41"/>
  <c r="BF72" i="41"/>
  <c r="BT53" i="41"/>
  <c r="L54" i="41"/>
  <c r="M73" i="41"/>
  <c r="AQ72" i="41"/>
  <c r="BE53" i="41"/>
  <c r="M67" i="41" l="1"/>
  <c r="L48" i="41"/>
  <c r="BE72" i="41"/>
  <c r="BS53" i="41"/>
  <c r="K53" i="41"/>
  <c r="Z53" i="41"/>
  <c r="L72" i="41"/>
  <c r="L73" i="41"/>
  <c r="K54" i="41"/>
  <c r="AA72" i="41"/>
  <c r="AO53" i="41"/>
  <c r="BT72" i="41"/>
  <c r="AP72" i="41"/>
  <c r="BD53" i="41"/>
  <c r="AO72" i="41" l="1"/>
  <c r="BC53" i="41"/>
  <c r="Z72" i="41"/>
  <c r="AN53" i="41"/>
  <c r="BS72" i="41"/>
  <c r="J53" i="41"/>
  <c r="K72" i="41"/>
  <c r="Y53" i="41"/>
  <c r="BD72" i="41"/>
  <c r="BR53" i="41"/>
  <c r="K48" i="41"/>
  <c r="L67" i="41"/>
  <c r="K73" i="41"/>
  <c r="J54" i="41"/>
  <c r="I53" i="41" l="1"/>
  <c r="J72" i="41"/>
  <c r="X53" i="41"/>
  <c r="BR72" i="41"/>
  <c r="BC72" i="41"/>
  <c r="BQ53" i="41"/>
  <c r="J73" i="41"/>
  <c r="I54" i="41"/>
  <c r="K67" i="41"/>
  <c r="J48" i="41"/>
  <c r="AN72" i="41"/>
  <c r="BB53" i="41"/>
  <c r="Y72" i="41"/>
  <c r="AM53" i="41"/>
  <c r="I48" i="41" l="1"/>
  <c r="J67" i="41"/>
  <c r="BB72" i="41"/>
  <c r="BP53" i="41"/>
  <c r="X72" i="41"/>
  <c r="AL53" i="41"/>
  <c r="I73" i="41"/>
  <c r="H54" i="41"/>
  <c r="I72" i="41"/>
  <c r="W53" i="41"/>
  <c r="H53" i="41"/>
  <c r="BQ72" i="41"/>
  <c r="AM72" i="41"/>
  <c r="BA53" i="41"/>
  <c r="BA72" i="41" l="1"/>
  <c r="BO53" i="41"/>
  <c r="H72" i="41"/>
  <c r="V53" i="41"/>
  <c r="G53" i="41"/>
  <c r="BP72" i="41"/>
  <c r="AL72" i="41"/>
  <c r="AZ53" i="41"/>
  <c r="W72" i="41"/>
  <c r="AK53" i="41"/>
  <c r="H73" i="41"/>
  <c r="G54" i="41"/>
  <c r="H48" i="41"/>
  <c r="I67" i="41"/>
  <c r="G48" i="41" l="1"/>
  <c r="H67" i="41"/>
  <c r="V72" i="41"/>
  <c r="AJ53" i="41"/>
  <c r="G72" i="41"/>
  <c r="U53" i="41"/>
  <c r="F53" i="41"/>
  <c r="BN53" i="41"/>
  <c r="AZ72" i="41"/>
  <c r="AK72" i="41"/>
  <c r="AY53" i="41"/>
  <c r="BO72" i="41"/>
  <c r="G73" i="41"/>
  <c r="F54" i="41"/>
  <c r="F72" i="41" l="1"/>
  <c r="T53" i="41"/>
  <c r="E53" i="41"/>
  <c r="AJ72" i="41"/>
  <c r="AX53" i="41"/>
  <c r="F73" i="41"/>
  <c r="E54" i="41"/>
  <c r="E73" i="41" s="1"/>
  <c r="AY72" i="41"/>
  <c r="BM53" i="41"/>
  <c r="F48" i="41"/>
  <c r="G67" i="41"/>
  <c r="U72" i="41"/>
  <c r="AI53" i="41"/>
  <c r="BN72" i="41"/>
  <c r="AI72" i="41" l="1"/>
  <c r="AW53" i="41"/>
  <c r="E72" i="41"/>
  <c r="S53" i="41"/>
  <c r="BM72" i="41"/>
  <c r="BL53" i="41"/>
  <c r="AX72" i="41"/>
  <c r="T72" i="41"/>
  <c r="AH53" i="41"/>
  <c r="F67" i="41"/>
  <c r="E48" i="41"/>
  <c r="AW72" i="41" l="1"/>
  <c r="BK53" i="41"/>
  <c r="AV53" i="41"/>
  <c r="AH72" i="41"/>
  <c r="S72" i="41"/>
  <c r="AG53" i="41"/>
  <c r="E67" i="41"/>
  <c r="BL72" i="41"/>
  <c r="AU53" i="41" l="1"/>
  <c r="AG72" i="41"/>
  <c r="BK72" i="41"/>
  <c r="AV72" i="41"/>
  <c r="BJ53" i="41"/>
  <c r="AU72" i="41" l="1"/>
  <c r="BI53" i="41"/>
  <c r="BJ72" i="41"/>
  <c r="BI72" i="41" l="1"/>
  <c r="E21" i="28" l="1"/>
  <c r="E20" i="28"/>
  <c r="O38" i="44" s="1"/>
  <c r="O54" i="26"/>
  <c r="D19" i="28"/>
  <c r="D20" i="28"/>
  <c r="N38" i="44" s="1"/>
  <c r="D21" i="28"/>
  <c r="F19" i="28"/>
  <c r="F20" i="28"/>
  <c r="P38" i="44" s="1"/>
  <c r="F21" i="28"/>
  <c r="G19" i="28"/>
  <c r="G21" i="28"/>
  <c r="G20" i="28"/>
  <c r="Q38" i="44" s="1"/>
  <c r="H31" i="28"/>
  <c r="Q3" i="28" s="1"/>
  <c r="H21" i="29" s="1"/>
  <c r="K22" i="44"/>
  <c r="H23" i="29" l="1"/>
  <c r="H29" i="28"/>
  <c r="I29" i="28" s="1"/>
  <c r="J29" i="28" s="1"/>
  <c r="E19" i="28"/>
  <c r="I31" i="28"/>
  <c r="H24" i="29" l="1"/>
  <c r="H25" i="29"/>
  <c r="I32" i="28"/>
  <c r="I38" i="28" s="1"/>
  <c r="K29" i="28"/>
  <c r="J31" i="28"/>
  <c r="J32" i="28" s="1"/>
  <c r="J38" i="28" s="1"/>
  <c r="E49" i="28" l="1"/>
  <c r="J43" i="28"/>
  <c r="J44" i="28" s="1"/>
  <c r="I43" i="28"/>
  <c r="I44" i="28" s="1"/>
  <c r="K31" i="28"/>
  <c r="K32" i="28" s="1"/>
  <c r="K38" i="28" s="1"/>
  <c r="L29" i="28"/>
  <c r="AS60" i="41" l="1"/>
  <c r="AS62" i="41" s="1"/>
  <c r="AS69" i="41"/>
  <c r="G88" i="41" s="1"/>
  <c r="F49" i="28"/>
  <c r="BT60" i="41"/>
  <c r="BT79" i="41" s="1"/>
  <c r="BT69" i="41"/>
  <c r="AE60" i="41"/>
  <c r="AE62" i="41" s="1"/>
  <c r="AE69" i="41"/>
  <c r="F88" i="41" s="1"/>
  <c r="AD69" i="41"/>
  <c r="Q60" i="41"/>
  <c r="D59" i="28" s="1"/>
  <c r="Q69" i="41"/>
  <c r="E88" i="41" s="1"/>
  <c r="D49" i="28"/>
  <c r="C49" i="28" s="1"/>
  <c r="C59" i="28" s="1"/>
  <c r="C61" i="28" s="1"/>
  <c r="K43" i="28"/>
  <c r="K44" i="28" s="1"/>
  <c r="BS69" i="41"/>
  <c r="BS60" i="41"/>
  <c r="P69" i="41"/>
  <c r="P60" i="41"/>
  <c r="AR69" i="41"/>
  <c r="AR60" i="41"/>
  <c r="M29" i="28"/>
  <c r="L31" i="28"/>
  <c r="L32" i="28" s="1"/>
  <c r="L38" i="28" s="1"/>
  <c r="L43" i="28" s="1"/>
  <c r="L44" i="28" s="1"/>
  <c r="M31" i="28"/>
  <c r="AS79" i="41" l="1"/>
  <c r="G98" i="41" s="1"/>
  <c r="F59" i="28"/>
  <c r="Q62" i="41"/>
  <c r="D61" i="28" s="1"/>
  <c r="Q79" i="41"/>
  <c r="E98" i="41" s="1"/>
  <c r="AD60" i="41"/>
  <c r="AD79" i="41" s="1"/>
  <c r="AC60" i="41"/>
  <c r="AE79" i="41"/>
  <c r="F98" i="41" s="1"/>
  <c r="BT62" i="41"/>
  <c r="BT63" i="41" s="1"/>
  <c r="E59" i="28"/>
  <c r="J48" i="28"/>
  <c r="J51" i="28"/>
  <c r="J55" i="28"/>
  <c r="I55" i="28"/>
  <c r="I51" i="28"/>
  <c r="I48" i="28"/>
  <c r="AQ69" i="41"/>
  <c r="AQ60" i="41"/>
  <c r="F61" i="28"/>
  <c r="AS63" i="41"/>
  <c r="AS81" i="41"/>
  <c r="G100" i="41" s="1"/>
  <c r="AE81" i="41"/>
  <c r="F100" i="41" s="1"/>
  <c r="E61" i="28"/>
  <c r="AE63" i="41"/>
  <c r="BS79" i="41"/>
  <c r="BS62" i="41"/>
  <c r="BR69" i="41"/>
  <c r="BR60" i="41"/>
  <c r="P79" i="41"/>
  <c r="P62" i="41"/>
  <c r="O69" i="41"/>
  <c r="O60" i="41"/>
  <c r="AR79" i="41"/>
  <c r="AR62" i="41"/>
  <c r="M32" i="28"/>
  <c r="M38" i="28" s="1"/>
  <c r="M43" i="28" s="1"/>
  <c r="M44" i="28" s="1"/>
  <c r="D31" i="28"/>
  <c r="Q81" i="41" l="1"/>
  <c r="E100" i="41" s="1"/>
  <c r="Q63" i="41"/>
  <c r="AD62" i="41"/>
  <c r="AD63" i="41" s="1"/>
  <c r="AC69" i="41"/>
  <c r="AB69" i="41"/>
  <c r="BT81" i="41"/>
  <c r="K48" i="28"/>
  <c r="K55" i="28"/>
  <c r="K51" i="28"/>
  <c r="L51" i="28"/>
  <c r="L55" i="28"/>
  <c r="L48" i="28"/>
  <c r="D30" i="28"/>
  <c r="N40" i="44" s="1"/>
  <c r="O56" i="26"/>
  <c r="BS63" i="41"/>
  <c r="BS81" i="41"/>
  <c r="O62" i="41"/>
  <c r="O79" i="41"/>
  <c r="AB60" i="41"/>
  <c r="N69" i="41"/>
  <c r="N60" i="41"/>
  <c r="AR81" i="41"/>
  <c r="AR63" i="41"/>
  <c r="BR79" i="41"/>
  <c r="BR62" i="41"/>
  <c r="AP69" i="41"/>
  <c r="AP60" i="41"/>
  <c r="AC79" i="41"/>
  <c r="AC62" i="41"/>
  <c r="P63" i="41"/>
  <c r="P81" i="41"/>
  <c r="AE64" i="41"/>
  <c r="AE83" i="41" s="1"/>
  <c r="AE82" i="41"/>
  <c r="F101" i="41" s="1"/>
  <c r="E62" i="28"/>
  <c r="Q64" i="41"/>
  <c r="Q83" i="41" s="1"/>
  <c r="Q82" i="41"/>
  <c r="E101" i="41" s="1"/>
  <c r="D62" i="28"/>
  <c r="BT82" i="41"/>
  <c r="BT64" i="41"/>
  <c r="BT83" i="41" s="1"/>
  <c r="F62" i="28"/>
  <c r="AS82" i="41"/>
  <c r="G101" i="41" s="1"/>
  <c r="AS64" i="41"/>
  <c r="AS83" i="41" s="1"/>
  <c r="AQ79" i="41"/>
  <c r="AQ62" i="41"/>
  <c r="BQ69" i="41"/>
  <c r="BQ60" i="41"/>
  <c r="D29" i="28"/>
  <c r="G30" i="28"/>
  <c r="Q40" i="44" s="1"/>
  <c r="G31" i="28"/>
  <c r="F30" i="28"/>
  <c r="P40" i="44" s="1"/>
  <c r="F31" i="28"/>
  <c r="E31" i="28"/>
  <c r="E30" i="28"/>
  <c r="O40" i="44" s="1"/>
  <c r="AD81" i="41" l="1"/>
  <c r="E29" i="28"/>
  <c r="F29" i="28"/>
  <c r="G29" i="28"/>
  <c r="AR82" i="41"/>
  <c r="AR64" i="41"/>
  <c r="AR83" i="41" s="1"/>
  <c r="M69" i="41"/>
  <c r="M60" i="41"/>
  <c r="BQ79" i="41"/>
  <c r="BQ62" i="41"/>
  <c r="AB79" i="41"/>
  <c r="AB62" i="41"/>
  <c r="AO69" i="41"/>
  <c r="AO60" i="41"/>
  <c r="N79" i="41"/>
  <c r="N62" i="41"/>
  <c r="BP69" i="41"/>
  <c r="BP60" i="41"/>
  <c r="P82" i="41"/>
  <c r="P64" i="41"/>
  <c r="P83" i="41" s="1"/>
  <c r="AP79" i="41"/>
  <c r="AP62" i="41"/>
  <c r="E63" i="28"/>
  <c r="I3" i="30"/>
  <c r="AA69" i="41"/>
  <c r="AA60" i="41"/>
  <c r="AQ81" i="41"/>
  <c r="AQ63" i="41"/>
  <c r="BR81" i="41"/>
  <c r="BR63" i="41"/>
  <c r="AD82" i="41"/>
  <c r="AD64" i="41"/>
  <c r="AD83" i="41" s="1"/>
  <c r="D63" i="28"/>
  <c r="H3" i="30"/>
  <c r="AC81" i="41"/>
  <c r="AC63" i="41"/>
  <c r="O63" i="41"/>
  <c r="O81" i="41"/>
  <c r="F63" i="28"/>
  <c r="J3" i="30"/>
  <c r="BS82" i="41"/>
  <c r="BS64" i="41"/>
  <c r="BS83" i="41" s="1"/>
  <c r="M51" i="28" l="1"/>
  <c r="M55" i="28"/>
  <c r="M48" i="28"/>
  <c r="AC64" i="41"/>
  <c r="AC83" i="41" s="1"/>
  <c r="AC82" i="41"/>
  <c r="AN69" i="41"/>
  <c r="AN60" i="41"/>
  <c r="N81" i="41"/>
  <c r="N63" i="41"/>
  <c r="Z69" i="41"/>
  <c r="Z60" i="41"/>
  <c r="BQ81" i="41"/>
  <c r="BQ63" i="41"/>
  <c r="AP81" i="41"/>
  <c r="AP63" i="41"/>
  <c r="AB81" i="41"/>
  <c r="AB63" i="41"/>
  <c r="M79" i="41"/>
  <c r="M62" i="41"/>
  <c r="BR82" i="41"/>
  <c r="BR64" i="41"/>
  <c r="BR83" i="41" s="1"/>
  <c r="L69" i="41"/>
  <c r="L60" i="41"/>
  <c r="O82" i="41"/>
  <c r="O64" i="41"/>
  <c r="O83" i="41" s="1"/>
  <c r="AA62" i="41"/>
  <c r="AA79" i="41"/>
  <c r="AO79" i="41"/>
  <c r="AO62" i="41"/>
  <c r="BP62" i="41"/>
  <c r="BP79" i="41"/>
  <c r="AQ64" i="41"/>
  <c r="AQ83" i="41" s="1"/>
  <c r="AQ82" i="41"/>
  <c r="BO69" i="41"/>
  <c r="BO60" i="41"/>
  <c r="AO63" i="41" l="1"/>
  <c r="AO81" i="41"/>
  <c r="AB64" i="41"/>
  <c r="AB83" i="41" s="1"/>
  <c r="AB82" i="41"/>
  <c r="AA81" i="41"/>
  <c r="AA63" i="41"/>
  <c r="BN69" i="41"/>
  <c r="BN60" i="41"/>
  <c r="Z79" i="41"/>
  <c r="Z62" i="41"/>
  <c r="Y69" i="41"/>
  <c r="Y60" i="41"/>
  <c r="AM69" i="41"/>
  <c r="AM60" i="41"/>
  <c r="N64" i="41"/>
  <c r="N83" i="41" s="1"/>
  <c r="N82" i="41"/>
  <c r="BO79" i="41"/>
  <c r="BO62" i="41"/>
  <c r="AN62" i="41"/>
  <c r="AN79" i="41"/>
  <c r="L79" i="41"/>
  <c r="L62" i="41"/>
  <c r="AP82" i="41"/>
  <c r="AP64" i="41"/>
  <c r="AP83" i="41" s="1"/>
  <c r="BP81" i="41"/>
  <c r="BP63" i="41"/>
  <c r="K69" i="41"/>
  <c r="K60" i="41"/>
  <c r="BQ64" i="41"/>
  <c r="BQ83" i="41" s="1"/>
  <c r="BQ82" i="41"/>
  <c r="M63" i="41"/>
  <c r="M81" i="41"/>
  <c r="BN79" i="41" l="1"/>
  <c r="BN62" i="41"/>
  <c r="AM79" i="41"/>
  <c r="AM62" i="41"/>
  <c r="AL69" i="41"/>
  <c r="AL60" i="41"/>
  <c r="BM69" i="41"/>
  <c r="BM60" i="41"/>
  <c r="M82" i="41"/>
  <c r="M64" i="41"/>
  <c r="M83" i="41" s="1"/>
  <c r="L81" i="41"/>
  <c r="L63" i="41"/>
  <c r="AA82" i="41"/>
  <c r="AA64" i="41"/>
  <c r="AA83" i="41" s="1"/>
  <c r="Y62" i="41"/>
  <c r="Y79" i="41"/>
  <c r="X69" i="41"/>
  <c r="X60" i="41"/>
  <c r="AN63" i="41"/>
  <c r="AN81" i="41"/>
  <c r="AO82" i="41"/>
  <c r="AO64" i="41"/>
  <c r="AO83" i="41" s="1"/>
  <c r="K79" i="41"/>
  <c r="K62" i="41"/>
  <c r="BO81" i="41"/>
  <c r="BO63" i="41"/>
  <c r="J69" i="41"/>
  <c r="J60" i="41"/>
  <c r="BP82" i="41"/>
  <c r="BP64" i="41"/>
  <c r="BP83" i="41" s="1"/>
  <c r="Z63" i="41"/>
  <c r="Z81" i="41"/>
  <c r="I69" i="41" l="1"/>
  <c r="I60" i="41"/>
  <c r="W69" i="41"/>
  <c r="W60" i="41"/>
  <c r="J62" i="41"/>
  <c r="J79" i="41"/>
  <c r="Y63" i="41"/>
  <c r="Y81" i="41"/>
  <c r="BM79" i="41"/>
  <c r="BM62" i="41"/>
  <c r="BO82" i="41"/>
  <c r="BO64" i="41"/>
  <c r="BO83" i="41" s="1"/>
  <c r="L82" i="41"/>
  <c r="L64" i="41"/>
  <c r="L83" i="41" s="1"/>
  <c r="BL69" i="41"/>
  <c r="BL60" i="41"/>
  <c r="K63" i="41"/>
  <c r="K81" i="41"/>
  <c r="AL62" i="41"/>
  <c r="AL79" i="41"/>
  <c r="AK69" i="41"/>
  <c r="AK60" i="41"/>
  <c r="X79" i="41"/>
  <c r="X62" i="41"/>
  <c r="BN63" i="41"/>
  <c r="BN81" i="41"/>
  <c r="AM63" i="41"/>
  <c r="AM81" i="41"/>
  <c r="AN82" i="41"/>
  <c r="AN64" i="41"/>
  <c r="AN83" i="41" s="1"/>
  <c r="Z64" i="41"/>
  <c r="Z83" i="41" s="1"/>
  <c r="Z82" i="41"/>
  <c r="AL81" i="41" l="1"/>
  <c r="AL63" i="41"/>
  <c r="K64" i="41"/>
  <c r="K83" i="41" s="1"/>
  <c r="K82" i="41"/>
  <c r="BN64" i="41"/>
  <c r="BN83" i="41" s="1"/>
  <c r="BN82" i="41"/>
  <c r="BM63" i="41"/>
  <c r="BM81" i="41"/>
  <c r="Y64" i="41"/>
  <c r="Y83" i="41" s="1"/>
  <c r="Y82" i="41"/>
  <c r="BK69" i="41"/>
  <c r="BK60" i="41"/>
  <c r="J63" i="41"/>
  <c r="J81" i="41"/>
  <c r="X63" i="41"/>
  <c r="X81" i="41"/>
  <c r="W79" i="41"/>
  <c r="W62" i="41"/>
  <c r="AM82" i="41"/>
  <c r="AM64" i="41"/>
  <c r="AM83" i="41" s="1"/>
  <c r="BL79" i="41"/>
  <c r="BL62" i="41"/>
  <c r="V69" i="41"/>
  <c r="V60" i="41"/>
  <c r="AK79" i="41"/>
  <c r="AK62" i="41"/>
  <c r="I79" i="41"/>
  <c r="I62" i="41"/>
  <c r="AJ69" i="41"/>
  <c r="AJ60" i="41"/>
  <c r="H69" i="41"/>
  <c r="H60" i="41"/>
  <c r="BK79" i="41" l="1"/>
  <c r="BK62" i="41"/>
  <c r="BL81" i="41"/>
  <c r="BL63" i="41"/>
  <c r="G69" i="41"/>
  <c r="G60" i="41"/>
  <c r="AI69" i="41"/>
  <c r="AI60" i="41"/>
  <c r="BM64" i="41"/>
  <c r="BM83" i="41" s="1"/>
  <c r="BM82" i="41"/>
  <c r="X82" i="41"/>
  <c r="X64" i="41"/>
  <c r="X83" i="41" s="1"/>
  <c r="J82" i="41"/>
  <c r="J64" i="41"/>
  <c r="J83" i="41" s="1"/>
  <c r="H79" i="41"/>
  <c r="H62" i="41"/>
  <c r="BJ69" i="41"/>
  <c r="BU50" i="41"/>
  <c r="BJ60" i="41"/>
  <c r="AJ79" i="41"/>
  <c r="AJ62" i="41"/>
  <c r="I81" i="41"/>
  <c r="I63" i="41"/>
  <c r="AK81" i="41"/>
  <c r="AK63" i="41"/>
  <c r="W63" i="41"/>
  <c r="W81" i="41"/>
  <c r="V62" i="41"/>
  <c r="V79" i="41"/>
  <c r="AL82" i="41"/>
  <c r="AL64" i="41"/>
  <c r="AL83" i="41" s="1"/>
  <c r="U69" i="41"/>
  <c r="U60" i="41"/>
  <c r="BU60" i="41" l="1"/>
  <c r="BU69" i="41"/>
  <c r="I88" i="41" s="1"/>
  <c r="H49" i="28"/>
  <c r="AJ63" i="41"/>
  <c r="AJ81" i="41"/>
  <c r="U62" i="41"/>
  <c r="U79" i="41"/>
  <c r="BJ79" i="41"/>
  <c r="BJ62" i="41"/>
  <c r="BI69" i="41"/>
  <c r="BI60" i="41"/>
  <c r="G79" i="41"/>
  <c r="G62" i="41"/>
  <c r="F69" i="41"/>
  <c r="F60" i="41"/>
  <c r="AI79" i="41"/>
  <c r="AI62" i="41"/>
  <c r="T69" i="41"/>
  <c r="T60" i="41"/>
  <c r="AH69" i="41"/>
  <c r="AH60" i="41"/>
  <c r="H63" i="41"/>
  <c r="H81" i="41"/>
  <c r="V81" i="41"/>
  <c r="V63" i="41"/>
  <c r="BL64" i="41"/>
  <c r="BL83" i="41" s="1"/>
  <c r="BL82" i="41"/>
  <c r="W82" i="41"/>
  <c r="W64" i="41"/>
  <c r="W83" i="41" s="1"/>
  <c r="AK64" i="41"/>
  <c r="AK83" i="41" s="1"/>
  <c r="AK82" i="41"/>
  <c r="BK63" i="41"/>
  <c r="BK81" i="41"/>
  <c r="I82" i="41"/>
  <c r="I64" i="41"/>
  <c r="I83" i="41" s="1"/>
  <c r="I49" i="28" l="1"/>
  <c r="N49" i="28"/>
  <c r="BU79" i="41"/>
  <c r="I98" i="41" s="1"/>
  <c r="H59" i="28"/>
  <c r="N59" i="28" s="1"/>
  <c r="BU62" i="41"/>
  <c r="E69" i="41"/>
  <c r="E60" i="41"/>
  <c r="H64" i="41"/>
  <c r="H83" i="41" s="1"/>
  <c r="H82" i="41"/>
  <c r="AH79" i="41"/>
  <c r="AH62" i="41"/>
  <c r="F79" i="41"/>
  <c r="F62" i="41"/>
  <c r="V82" i="41"/>
  <c r="V64" i="41"/>
  <c r="V83" i="41" s="1"/>
  <c r="G81" i="41"/>
  <c r="G63" i="41"/>
  <c r="BI79" i="41"/>
  <c r="BI62" i="41"/>
  <c r="BJ63" i="41"/>
  <c r="BJ81" i="41"/>
  <c r="AG69" i="41"/>
  <c r="AG60" i="41"/>
  <c r="T62" i="41"/>
  <c r="T79" i="41"/>
  <c r="S69" i="41"/>
  <c r="S60" i="41"/>
  <c r="U81" i="41"/>
  <c r="U63" i="41"/>
  <c r="BK64" i="41"/>
  <c r="BK83" i="41" s="1"/>
  <c r="BK82" i="41"/>
  <c r="AI81" i="41"/>
  <c r="AI63" i="41"/>
  <c r="AJ64" i="41"/>
  <c r="AJ83" i="41" s="1"/>
  <c r="AJ82" i="41"/>
  <c r="BU63" i="41" l="1"/>
  <c r="H61" i="28"/>
  <c r="BU81" i="41"/>
  <c r="I100" i="41" s="1"/>
  <c r="J49" i="28"/>
  <c r="I59" i="28"/>
  <c r="I61" i="28" s="1"/>
  <c r="I62" i="28" s="1"/>
  <c r="S62" i="41"/>
  <c r="S79" i="41"/>
  <c r="AH81" i="41"/>
  <c r="AH63" i="41"/>
  <c r="AG79" i="41"/>
  <c r="AG62" i="41"/>
  <c r="E62" i="41"/>
  <c r="E79" i="41"/>
  <c r="G82" i="41"/>
  <c r="G64" i="41"/>
  <c r="G83" i="41" s="1"/>
  <c r="U64" i="41"/>
  <c r="U83" i="41" s="1"/>
  <c r="U82" i="41"/>
  <c r="F63" i="41"/>
  <c r="F81" i="41"/>
  <c r="T81" i="41"/>
  <c r="T63" i="41"/>
  <c r="BJ82" i="41"/>
  <c r="BJ64" i="41"/>
  <c r="BJ83" i="41" s="1"/>
  <c r="AI82" i="41"/>
  <c r="AI64" i="41"/>
  <c r="AI83" i="41" s="1"/>
  <c r="BI63" i="41"/>
  <c r="BI81" i="41"/>
  <c r="K49" i="28" l="1"/>
  <c r="J59" i="28"/>
  <c r="J61" i="28" s="1"/>
  <c r="J62" i="28" s="1"/>
  <c r="I63" i="28"/>
  <c r="H14" i="30"/>
  <c r="N61" i="28"/>
  <c r="D68" i="28"/>
  <c r="H62" i="28"/>
  <c r="BU64" i="41"/>
  <c r="BU83" i="41" s="1"/>
  <c r="BU82" i="41"/>
  <c r="I101" i="41" s="1"/>
  <c r="BI82" i="41"/>
  <c r="BI64" i="41"/>
  <c r="BI83" i="41" s="1"/>
  <c r="F64" i="41"/>
  <c r="F83" i="41" s="1"/>
  <c r="F82" i="41"/>
  <c r="E63" i="41"/>
  <c r="E81" i="41"/>
  <c r="AG81" i="41"/>
  <c r="AG63" i="41"/>
  <c r="AH64" i="41"/>
  <c r="AH83" i="41" s="1"/>
  <c r="AH82" i="41"/>
  <c r="T82" i="41"/>
  <c r="T64" i="41"/>
  <c r="T83" i="41" s="1"/>
  <c r="S81" i="41"/>
  <c r="S63" i="41"/>
  <c r="J63" i="28" l="1"/>
  <c r="I14" i="30"/>
  <c r="D69" i="28"/>
  <c r="L3" i="30"/>
  <c r="H63" i="28"/>
  <c r="L49" i="28"/>
  <c r="K59" i="28"/>
  <c r="K61" i="28" s="1"/>
  <c r="K62" i="28" s="1"/>
  <c r="AG82" i="41"/>
  <c r="AG64" i="41"/>
  <c r="AG83" i="41" s="1"/>
  <c r="E82" i="41"/>
  <c r="E64" i="41"/>
  <c r="E83" i="41" s="1"/>
  <c r="S82" i="41"/>
  <c r="S64" i="41"/>
  <c r="S83" i="41" s="1"/>
  <c r="J14" i="30" l="1"/>
  <c r="K63" i="28"/>
  <c r="L59" i="28"/>
  <c r="L61" i="28" s="1"/>
  <c r="L62" i="28" s="1"/>
  <c r="M49" i="28"/>
  <c r="M59" i="28" s="1"/>
  <c r="M61" i="28" s="1"/>
  <c r="M62" i="28" s="1"/>
  <c r="N63" i="28"/>
  <c r="N62" i="28" s="1"/>
  <c r="D70" i="28"/>
  <c r="C15" i="8"/>
  <c r="M63" i="28" l="1"/>
  <c r="R66" i="28"/>
  <c r="R68" i="28" s="1"/>
  <c r="R70" i="28" s="1"/>
  <c r="R71" i="28" s="1"/>
  <c r="L14" i="30"/>
  <c r="K14" i="30"/>
  <c r="L63" i="28"/>
  <c r="C16" i="8" l="1"/>
  <c r="O33" i="30"/>
  <c r="O37" i="30" s="1"/>
  <c r="O31" i="30"/>
  <c r="O38" i="30" l="1"/>
  <c r="O39" i="30" s="1"/>
  <c r="J4" i="30" s="1"/>
  <c r="U14" i="32"/>
  <c r="U15" i="32" s="1"/>
  <c r="D3" i="70"/>
  <c r="D3" i="71"/>
  <c r="P13" i="32"/>
  <c r="O35" i="30"/>
  <c r="H21" i="30" s="1"/>
  <c r="E15" i="32" l="1"/>
  <c r="K15" i="30"/>
  <c r="H4" i="30"/>
  <c r="H6" i="30" s="1"/>
  <c r="K4" i="30"/>
  <c r="I4" i="30"/>
  <c r="I6" i="30" s="1"/>
  <c r="E14" i="32"/>
  <c r="I15" i="30"/>
  <c r="I17" i="30" s="1"/>
  <c r="L15" i="30"/>
  <c r="L16" i="30" s="1"/>
  <c r="J15" i="30"/>
  <c r="J16" i="30" s="1"/>
  <c r="L4" i="30"/>
  <c r="L6" i="30" s="1"/>
  <c r="K13" i="71"/>
  <c r="D8" i="71"/>
  <c r="H15" i="30"/>
  <c r="H17" i="30" s="1"/>
  <c r="E32" i="32"/>
  <c r="X13" i="32"/>
  <c r="E13" i="32"/>
  <c r="J6" i="30"/>
  <c r="J5" i="30"/>
  <c r="E16" i="32"/>
  <c r="K16" i="30"/>
  <c r="K17" i="30"/>
  <c r="I5" i="30"/>
  <c r="H5" i="30" l="1"/>
  <c r="H7" i="30" s="1"/>
  <c r="I16" i="30"/>
  <c r="L17" i="30"/>
  <c r="H16" i="30"/>
  <c r="E38" i="32" s="1"/>
  <c r="L5" i="30"/>
  <c r="E37" i="32" s="1"/>
  <c r="J17" i="30"/>
  <c r="D9" i="71"/>
  <c r="H14" i="71"/>
  <c r="K14" i="71"/>
  <c r="I14" i="71"/>
  <c r="H18" i="30"/>
  <c r="E41" i="32"/>
  <c r="K18" i="30"/>
  <c r="E17" i="32"/>
  <c r="L7" i="30"/>
  <c r="L18" i="30"/>
  <c r="E39" i="32"/>
  <c r="I18" i="30"/>
  <c r="E35" i="32"/>
  <c r="J7" i="30"/>
  <c r="E40" i="32"/>
  <c r="J18" i="30"/>
  <c r="E33" i="32"/>
  <c r="I7" i="30"/>
  <c r="E34" i="32"/>
  <c r="H8" i="30" l="1"/>
  <c r="I8" i="30" s="1"/>
  <c r="J8" i="30" s="1"/>
  <c r="K15" i="71"/>
  <c r="I15" i="71"/>
  <c r="H15" i="71"/>
  <c r="H16" i="71" s="1"/>
  <c r="H17" i="71" s="1"/>
  <c r="H18" i="71" s="1"/>
  <c r="H19" i="71" s="1"/>
  <c r="H20" i="71" s="1"/>
  <c r="H21" i="71" s="1"/>
  <c r="H22" i="71" s="1"/>
  <c r="H23" i="71" s="1"/>
  <c r="H24" i="71" s="1"/>
  <c r="H25" i="71" s="1"/>
  <c r="H26" i="71" s="1"/>
  <c r="E18" i="32"/>
  <c r="N25" i="71" l="1"/>
  <c r="H27" i="71"/>
  <c r="H28" i="71" s="1"/>
  <c r="H29" i="71" s="1"/>
  <c r="H30" i="71" s="1"/>
  <c r="H31" i="71" s="1"/>
  <c r="H32" i="71" s="1"/>
  <c r="H33" i="71" s="1"/>
  <c r="H34" i="71" s="1"/>
  <c r="H35" i="71" s="1"/>
  <c r="H36" i="71" s="1"/>
  <c r="H37" i="71" s="1"/>
  <c r="H38" i="71" s="1"/>
  <c r="K16" i="71"/>
  <c r="I16" i="71"/>
  <c r="E19" i="32"/>
  <c r="N37" i="71" l="1"/>
  <c r="K17" i="71"/>
  <c r="I18" i="71" s="1"/>
  <c r="K18" i="71" s="1"/>
  <c r="I19" i="71" s="1"/>
  <c r="K19" i="71" s="1"/>
  <c r="I20" i="71" s="1"/>
  <c r="K20" i="71" s="1"/>
  <c r="I21" i="71" s="1"/>
  <c r="K21" i="71" s="1"/>
  <c r="I22" i="71" s="1"/>
  <c r="K22" i="71" s="1"/>
  <c r="I23" i="71" s="1"/>
  <c r="K23" i="71" s="1"/>
  <c r="I24" i="71" s="1"/>
  <c r="K24" i="71" s="1"/>
  <c r="I17" i="71"/>
  <c r="H39" i="71"/>
  <c r="E20" i="32"/>
  <c r="K25" i="71" l="1"/>
  <c r="I25" i="71"/>
  <c r="O25" i="71" s="1"/>
  <c r="V14" i="32" s="1"/>
  <c r="W14" i="32" s="1"/>
  <c r="X14" i="32" s="1"/>
  <c r="H40" i="71"/>
  <c r="E21" i="32"/>
  <c r="H41" i="71" l="1"/>
  <c r="Q25" i="71"/>
  <c r="K26" i="71"/>
  <c r="I26" i="71"/>
  <c r="E22" i="32"/>
  <c r="K27" i="71" l="1"/>
  <c r="I27" i="71"/>
  <c r="H42" i="71"/>
  <c r="D15" i="7"/>
  <c r="D39" i="7" s="1"/>
  <c r="D3" i="7" s="1"/>
  <c r="D10" i="7" s="1"/>
  <c r="H43" i="71" l="1"/>
  <c r="H44" i="71" s="1"/>
  <c r="H45" i="71" s="1"/>
  <c r="H46" i="71" s="1"/>
  <c r="H47" i="71" s="1"/>
  <c r="H48" i="71" s="1"/>
  <c r="H49" i="71" s="1"/>
  <c r="K28" i="71"/>
  <c r="I28" i="71"/>
  <c r="N49" i="71" l="1"/>
  <c r="K29" i="71"/>
  <c r="I29" i="71"/>
  <c r="H50" i="71"/>
  <c r="H51" i="71" l="1"/>
  <c r="K30" i="71"/>
  <c r="I31" i="71" s="1"/>
  <c r="K31" i="71" s="1"/>
  <c r="I32" i="71" s="1"/>
  <c r="K32" i="71" s="1"/>
  <c r="I33" i="71" s="1"/>
  <c r="K33" i="71" s="1"/>
  <c r="I34" i="71" s="1"/>
  <c r="K34" i="71" s="1"/>
  <c r="I35" i="71" s="1"/>
  <c r="K35" i="71" s="1"/>
  <c r="I36" i="71" s="1"/>
  <c r="K36" i="71" s="1"/>
  <c r="I30" i="71"/>
  <c r="K37" i="71" l="1"/>
  <c r="I37" i="71"/>
  <c r="O37" i="71" s="1"/>
  <c r="V15" i="32" s="1"/>
  <c r="W15" i="32" s="1"/>
  <c r="X15" i="32" s="1"/>
  <c r="H52" i="71"/>
  <c r="Q37" i="71" l="1"/>
  <c r="I38" i="71"/>
  <c r="H53" i="71"/>
  <c r="J38" i="71" l="1"/>
  <c r="H54" i="71"/>
  <c r="H55" i="71" l="1"/>
  <c r="H56" i="71" s="1"/>
  <c r="H57" i="71" s="1"/>
  <c r="H58" i="71" s="1"/>
  <c r="H59" i="71" s="1"/>
  <c r="H60" i="71" s="1"/>
  <c r="H61" i="71" s="1"/>
  <c r="K38" i="71"/>
  <c r="N61" i="71" l="1"/>
  <c r="H62" i="71"/>
  <c r="I39" i="71"/>
  <c r="J39" i="71" l="1"/>
  <c r="H63" i="71"/>
  <c r="H64" i="71" l="1"/>
  <c r="K39" i="71"/>
  <c r="I40" i="71" l="1"/>
  <c r="H65" i="71"/>
  <c r="H66" i="71" l="1"/>
  <c r="J40" i="71"/>
  <c r="K40" i="71" l="1"/>
  <c r="H67" i="71"/>
  <c r="H68" i="71" s="1"/>
  <c r="H69" i="71" s="1"/>
  <c r="H70" i="71" s="1"/>
  <c r="H71" i="71" s="1"/>
  <c r="H72" i="71" s="1"/>
  <c r="H73" i="71" s="1"/>
  <c r="H74" i="71" l="1"/>
  <c r="I41" i="71"/>
  <c r="N73" i="71"/>
  <c r="J41" i="71" l="1"/>
  <c r="H75" i="71"/>
  <c r="H76" i="71" l="1"/>
  <c r="K41" i="71"/>
  <c r="H77" i="71" l="1"/>
  <c r="I42" i="71"/>
  <c r="H78" i="71" l="1"/>
  <c r="J42" i="71"/>
  <c r="K42" i="71" l="1"/>
  <c r="I43" i="71" s="1"/>
  <c r="J43" i="71" s="1"/>
  <c r="K43" i="71" s="1"/>
  <c r="I44" i="71" s="1"/>
  <c r="J44" i="71" s="1"/>
  <c r="K44" i="71" s="1"/>
  <c r="I45" i="71" s="1"/>
  <c r="J45" i="71" s="1"/>
  <c r="K45" i="71" s="1"/>
  <c r="I46" i="71" s="1"/>
  <c r="J46" i="71" s="1"/>
  <c r="K46" i="71" s="1"/>
  <c r="I47" i="71" s="1"/>
  <c r="J47" i="71" s="1"/>
  <c r="K47" i="71" s="1"/>
  <c r="I48" i="71" s="1"/>
  <c r="J48" i="71" s="1"/>
  <c r="K48" i="71" s="1"/>
  <c r="H79" i="71"/>
  <c r="H80" i="71" s="1"/>
  <c r="H81" i="71" s="1"/>
  <c r="H82" i="71" s="1"/>
  <c r="H83" i="71" s="1"/>
  <c r="H84" i="71" s="1"/>
  <c r="H85" i="71" s="1"/>
  <c r="N85" i="71" l="1"/>
  <c r="I49" i="71"/>
  <c r="H86" i="71"/>
  <c r="H87" i="71" l="1"/>
  <c r="J49" i="71"/>
  <c r="O49" i="71"/>
  <c r="V16" i="32" s="1"/>
  <c r="P49" i="71" l="1"/>
  <c r="W16" i="32" s="1"/>
  <c r="K49" i="71"/>
  <c r="H88" i="71"/>
  <c r="H89" i="71" l="1"/>
  <c r="Q49" i="71"/>
  <c r="I50" i="71"/>
  <c r="J50" i="71" l="1"/>
  <c r="H90" i="71"/>
  <c r="H91" i="71" l="1"/>
  <c r="H92" i="71" s="1"/>
  <c r="H93" i="71" s="1"/>
  <c r="H94" i="71" s="1"/>
  <c r="H95" i="71" s="1"/>
  <c r="H96" i="71" s="1"/>
  <c r="H97" i="71" s="1"/>
  <c r="K50" i="71"/>
  <c r="N97" i="71" l="1"/>
  <c r="I51" i="71"/>
  <c r="H98" i="71"/>
  <c r="H99" i="71" l="1"/>
  <c r="J51" i="71"/>
  <c r="K51" i="71" l="1"/>
  <c r="H100" i="71"/>
  <c r="H101" i="71" l="1"/>
  <c r="I52" i="71"/>
  <c r="J52" i="71" l="1"/>
  <c r="H102" i="71"/>
  <c r="H103" i="71" l="1"/>
  <c r="H104" i="71" s="1"/>
  <c r="H105" i="71" s="1"/>
  <c r="H106" i="71" s="1"/>
  <c r="H107" i="71" s="1"/>
  <c r="H108" i="71" s="1"/>
  <c r="H109" i="71" s="1"/>
  <c r="K52" i="71"/>
  <c r="N109" i="71" l="1"/>
  <c r="I53" i="71"/>
  <c r="H110" i="71"/>
  <c r="H111" i="71" l="1"/>
  <c r="J53" i="71"/>
  <c r="K53" i="71" l="1"/>
  <c r="H112" i="71"/>
  <c r="H113" i="71" l="1"/>
  <c r="I54" i="71"/>
  <c r="J54" i="71" l="1"/>
  <c r="H114" i="71"/>
  <c r="H115" i="71" l="1"/>
  <c r="H116" i="71" s="1"/>
  <c r="H117" i="71" s="1"/>
  <c r="H118" i="71" s="1"/>
  <c r="H119" i="71" s="1"/>
  <c r="H120" i="71" s="1"/>
  <c r="H121" i="71" s="1"/>
  <c r="K54" i="71"/>
  <c r="I55" i="71" s="1"/>
  <c r="J55" i="71" s="1"/>
  <c r="K55" i="71" s="1"/>
  <c r="I56" i="71" s="1"/>
  <c r="J56" i="71" s="1"/>
  <c r="K56" i="71" s="1"/>
  <c r="I57" i="71" s="1"/>
  <c r="J57" i="71" s="1"/>
  <c r="K57" i="71" s="1"/>
  <c r="I58" i="71" s="1"/>
  <c r="J58" i="71" s="1"/>
  <c r="K58" i="71" s="1"/>
  <c r="I59" i="71" s="1"/>
  <c r="J59" i="71" s="1"/>
  <c r="K59" i="71" s="1"/>
  <c r="I60" i="71" s="1"/>
  <c r="J60" i="71" s="1"/>
  <c r="K60" i="71" s="1"/>
  <c r="N121" i="71" l="1"/>
  <c r="I61" i="71"/>
  <c r="H122" i="71"/>
  <c r="H123" i="71" l="1"/>
  <c r="J61" i="71"/>
  <c r="O61" i="71"/>
  <c r="V17" i="32" s="1"/>
  <c r="P61" i="71" l="1"/>
  <c r="W17" i="32" s="1"/>
  <c r="K61" i="71"/>
  <c r="H124" i="71"/>
  <c r="H125" i="71" l="1"/>
  <c r="Q61" i="71"/>
  <c r="I62" i="71"/>
  <c r="J62" i="71" l="1"/>
  <c r="H126" i="71"/>
  <c r="K62" i="71" l="1"/>
  <c r="H127" i="71"/>
  <c r="H128" i="71" s="1"/>
  <c r="H129" i="71" s="1"/>
  <c r="H130" i="71" s="1"/>
  <c r="H131" i="71" s="1"/>
  <c r="H132" i="71" s="1"/>
  <c r="H133" i="71" s="1"/>
  <c r="N133" i="71" l="1"/>
  <c r="I63" i="71"/>
  <c r="H134" i="71"/>
  <c r="H135" i="71" l="1"/>
  <c r="J63" i="71"/>
  <c r="K63" i="71" l="1"/>
  <c r="H136" i="71"/>
  <c r="H137" i="71" l="1"/>
  <c r="I64" i="71"/>
  <c r="J64" i="71" l="1"/>
  <c r="H138" i="71"/>
  <c r="H139" i="71" l="1"/>
  <c r="H140" i="71" s="1"/>
  <c r="H141" i="71" s="1"/>
  <c r="H142" i="71" s="1"/>
  <c r="H143" i="71" s="1"/>
  <c r="H144" i="71" s="1"/>
  <c r="H145" i="71" s="1"/>
  <c r="K64" i="71"/>
  <c r="N145" i="71" l="1"/>
  <c r="I65" i="71"/>
  <c r="H146" i="71"/>
  <c r="H147" i="71" l="1"/>
  <c r="J65" i="71"/>
  <c r="K65" i="71" l="1"/>
  <c r="H148" i="71"/>
  <c r="I66" i="71" l="1"/>
  <c r="H149" i="71"/>
  <c r="H150" i="71" l="1"/>
  <c r="J66" i="71"/>
  <c r="K66" i="71" l="1"/>
  <c r="I67" i="71" s="1"/>
  <c r="J67" i="71" s="1"/>
  <c r="K67" i="71" s="1"/>
  <c r="I68" i="71" s="1"/>
  <c r="J68" i="71" s="1"/>
  <c r="K68" i="71" s="1"/>
  <c r="I69" i="71" s="1"/>
  <c r="J69" i="71" s="1"/>
  <c r="K69" i="71" s="1"/>
  <c r="I70" i="71" s="1"/>
  <c r="J70" i="71" s="1"/>
  <c r="K70" i="71" s="1"/>
  <c r="I71" i="71" s="1"/>
  <c r="J71" i="71" s="1"/>
  <c r="K71" i="71" s="1"/>
  <c r="I72" i="71" s="1"/>
  <c r="J72" i="71" s="1"/>
  <c r="K72" i="71" s="1"/>
  <c r="H151" i="71"/>
  <c r="H152" i="71" s="1"/>
  <c r="H153" i="71" s="1"/>
  <c r="H154" i="71" s="1"/>
  <c r="H155" i="71" s="1"/>
  <c r="H156" i="71" s="1"/>
  <c r="H157" i="71" s="1"/>
  <c r="N157" i="71"/>
  <c r="I73" i="71" l="1"/>
  <c r="H158" i="71"/>
  <c r="H159" i="71" l="1"/>
  <c r="J73" i="71"/>
  <c r="O73" i="71"/>
  <c r="V18" i="32" s="1"/>
  <c r="P73" i="71" l="1"/>
  <c r="W18" i="32" s="1"/>
  <c r="K73" i="71"/>
  <c r="H160" i="71"/>
  <c r="Q73" i="71" l="1"/>
  <c r="I74" i="71"/>
  <c r="H161" i="71"/>
  <c r="H162" i="71" l="1"/>
  <c r="J74" i="71"/>
  <c r="K74" i="71" l="1"/>
  <c r="H163" i="71"/>
  <c r="H164" i="71" s="1"/>
  <c r="H165" i="71" s="1"/>
  <c r="H166" i="71" s="1"/>
  <c r="H167" i="71" s="1"/>
  <c r="H168" i="71" s="1"/>
  <c r="H169" i="71" s="1"/>
  <c r="N169" i="71" l="1"/>
  <c r="H170" i="71"/>
  <c r="I75" i="71"/>
  <c r="J75" i="71" l="1"/>
  <c r="H171" i="71"/>
  <c r="H172" i="71" l="1"/>
  <c r="K75" i="71"/>
  <c r="I76" i="71" l="1"/>
  <c r="H173" i="71"/>
  <c r="H174" i="71" s="1"/>
  <c r="H175" i="71" s="1"/>
  <c r="H176" i="71" s="1"/>
  <c r="H177" i="71" s="1"/>
  <c r="H178" i="71" s="1"/>
  <c r="H179" i="71" s="1"/>
  <c r="H180" i="71" s="1"/>
  <c r="H181" i="71" s="1"/>
  <c r="H182" i="71" s="1"/>
  <c r="N181" i="71" l="1"/>
  <c r="H183" i="71"/>
  <c r="H184" i="71" s="1"/>
  <c r="H185" i="71" s="1"/>
  <c r="H186" i="71" s="1"/>
  <c r="H187" i="71" s="1"/>
  <c r="H188" i="71" s="1"/>
  <c r="H189" i="71" s="1"/>
  <c r="H190" i="71" s="1"/>
  <c r="H191" i="71" s="1"/>
  <c r="H192" i="71" s="1"/>
  <c r="H193" i="71" s="1"/>
  <c r="H194" i="71" s="1"/>
  <c r="J76" i="71"/>
  <c r="N193" i="71" l="1"/>
  <c r="K76" i="71"/>
  <c r="H195" i="71"/>
  <c r="H196" i="71" s="1"/>
  <c r="H197" i="71" s="1"/>
  <c r="H198" i="71" s="1"/>
  <c r="H199" i="71" s="1"/>
  <c r="H200" i="71" s="1"/>
  <c r="H201" i="71" s="1"/>
  <c r="H202" i="71" s="1"/>
  <c r="H203" i="71" s="1"/>
  <c r="H204" i="71" s="1"/>
  <c r="H205" i="71" s="1"/>
  <c r="H206" i="71" s="1"/>
  <c r="N205" i="71" l="1"/>
  <c r="H207" i="71"/>
  <c r="H208" i="71" s="1"/>
  <c r="H209" i="71" s="1"/>
  <c r="H210" i="71" s="1"/>
  <c r="H211" i="71" s="1"/>
  <c r="H212" i="71" s="1"/>
  <c r="H213" i="71" s="1"/>
  <c r="H214" i="71" s="1"/>
  <c r="H215" i="71" s="1"/>
  <c r="H216" i="71" s="1"/>
  <c r="H217" i="71" s="1"/>
  <c r="H218" i="71" s="1"/>
  <c r="I77" i="71"/>
  <c r="N217" i="71" l="1"/>
  <c r="J77" i="71"/>
  <c r="H219" i="71"/>
  <c r="H220" i="71" s="1"/>
  <c r="H221" i="71" s="1"/>
  <c r="H222" i="71" s="1"/>
  <c r="H223" i="71" s="1"/>
  <c r="H224" i="71" s="1"/>
  <c r="H225" i="71" s="1"/>
  <c r="H226" i="71" s="1"/>
  <c r="H227" i="71" s="1"/>
  <c r="H228" i="71" s="1"/>
  <c r="H229" i="71" s="1"/>
  <c r="H230" i="71" s="1"/>
  <c r="N229" i="71" l="1"/>
  <c r="H231" i="71"/>
  <c r="H232" i="71" s="1"/>
  <c r="H233" i="71" s="1"/>
  <c r="H234" i="71" s="1"/>
  <c r="H235" i="71" s="1"/>
  <c r="H236" i="71" s="1"/>
  <c r="H237" i="71" s="1"/>
  <c r="H238" i="71" s="1"/>
  <c r="H239" i="71" s="1"/>
  <c r="H240" i="71" s="1"/>
  <c r="H241" i="71" s="1"/>
  <c r="H242" i="71" s="1"/>
  <c r="K77" i="71"/>
  <c r="N241" i="71" l="1"/>
  <c r="I78" i="71"/>
  <c r="H243" i="71"/>
  <c r="H244" i="71" s="1"/>
  <c r="H245" i="71" s="1"/>
  <c r="H246" i="71" s="1"/>
  <c r="H247" i="71" s="1"/>
  <c r="H248" i="71" s="1"/>
  <c r="H249" i="71" s="1"/>
  <c r="H250" i="71" s="1"/>
  <c r="H251" i="71" s="1"/>
  <c r="H252" i="71" s="1"/>
  <c r="H253" i="71" s="1"/>
  <c r="H254" i="71" s="1"/>
  <c r="N253" i="71" l="1"/>
  <c r="H255" i="71"/>
  <c r="H256" i="71" s="1"/>
  <c r="H257" i="71" s="1"/>
  <c r="H258" i="71" s="1"/>
  <c r="H259" i="71" s="1"/>
  <c r="H260" i="71" s="1"/>
  <c r="H261" i="71" s="1"/>
  <c r="H262" i="71" s="1"/>
  <c r="H263" i="71" s="1"/>
  <c r="H264" i="71" s="1"/>
  <c r="H265" i="71" s="1"/>
  <c r="H266" i="71" s="1"/>
  <c r="J78" i="71"/>
  <c r="N265" i="71" l="1"/>
  <c r="K78" i="71"/>
  <c r="I79" i="71" s="1"/>
  <c r="J79" i="71" s="1"/>
  <c r="K79" i="71" s="1"/>
  <c r="I80" i="71" s="1"/>
  <c r="J80" i="71" s="1"/>
  <c r="K80" i="71" s="1"/>
  <c r="I81" i="71" s="1"/>
  <c r="J81" i="71" s="1"/>
  <c r="K81" i="71" s="1"/>
  <c r="I82" i="71" s="1"/>
  <c r="J82" i="71" s="1"/>
  <c r="K82" i="71" s="1"/>
  <c r="I83" i="71" s="1"/>
  <c r="J83" i="71" s="1"/>
  <c r="K83" i="71" s="1"/>
  <c r="I84" i="71" s="1"/>
  <c r="J84" i="71" s="1"/>
  <c r="K84" i="71" s="1"/>
  <c r="H267" i="71"/>
  <c r="H268" i="71" s="1"/>
  <c r="H269" i="71" s="1"/>
  <c r="H270" i="71" s="1"/>
  <c r="H271" i="71" s="1"/>
  <c r="H272" i="71" s="1"/>
  <c r="H273" i="71" s="1"/>
  <c r="H274" i="71" s="1"/>
  <c r="H275" i="71" s="1"/>
  <c r="H276" i="71" s="1"/>
  <c r="H277" i="71" s="1"/>
  <c r="H278" i="71" s="1"/>
  <c r="N277" i="71" l="1"/>
  <c r="I85" i="71"/>
  <c r="H279" i="71"/>
  <c r="H280" i="71" s="1"/>
  <c r="H281" i="71" s="1"/>
  <c r="H282" i="71" s="1"/>
  <c r="H283" i="71" s="1"/>
  <c r="H284" i="71" s="1"/>
  <c r="H285" i="71" s="1"/>
  <c r="H286" i="71" s="1"/>
  <c r="H287" i="71" s="1"/>
  <c r="H288" i="71" s="1"/>
  <c r="H289" i="71" s="1"/>
  <c r="H290" i="71" s="1"/>
  <c r="N289" i="71" l="1"/>
  <c r="H291" i="71"/>
  <c r="H292" i="71" s="1"/>
  <c r="H293" i="71" s="1"/>
  <c r="H294" i="71" s="1"/>
  <c r="H295" i="71" s="1"/>
  <c r="H296" i="71" s="1"/>
  <c r="H297" i="71" s="1"/>
  <c r="H298" i="71" s="1"/>
  <c r="H299" i="71" s="1"/>
  <c r="H300" i="71" s="1"/>
  <c r="H301" i="71" s="1"/>
  <c r="H302" i="71" s="1"/>
  <c r="J85" i="71"/>
  <c r="O85" i="71"/>
  <c r="V19" i="32" s="1"/>
  <c r="N301" i="71" l="1"/>
  <c r="P85" i="71"/>
  <c r="W19" i="32" s="1"/>
  <c r="K85" i="71"/>
  <c r="H303" i="71"/>
  <c r="Q85" i="71" l="1"/>
  <c r="I86" i="71"/>
  <c r="H304" i="71"/>
  <c r="H305" i="71" l="1"/>
  <c r="J86" i="71"/>
  <c r="K86" i="71" l="1"/>
  <c r="H306" i="71"/>
  <c r="I87" i="71" l="1"/>
  <c r="H307" i="71"/>
  <c r="H308" i="71" l="1"/>
  <c r="J87" i="71"/>
  <c r="K87" i="71" l="1"/>
  <c r="H309" i="71"/>
  <c r="I88" i="71" l="1"/>
  <c r="H310" i="71"/>
  <c r="H311" i="71" l="1"/>
  <c r="J88" i="71"/>
  <c r="K88" i="71" l="1"/>
  <c r="H312" i="71"/>
  <c r="H313" i="71" l="1"/>
  <c r="I89" i="71"/>
  <c r="J89" i="71" l="1"/>
  <c r="H314" i="71"/>
  <c r="N313" i="71"/>
  <c r="H315" i="71" l="1"/>
  <c r="N314" i="71"/>
  <c r="K89" i="71"/>
  <c r="I90" i="71" l="1"/>
  <c r="H316" i="71"/>
  <c r="N315" i="71"/>
  <c r="H317" i="71" l="1"/>
  <c r="N316" i="71"/>
  <c r="J90" i="71"/>
  <c r="K90" i="71" l="1"/>
  <c r="I91" i="71" s="1"/>
  <c r="J91" i="71" s="1"/>
  <c r="K91" i="71" s="1"/>
  <c r="I92" i="71" s="1"/>
  <c r="J92" i="71" s="1"/>
  <c r="K92" i="71" s="1"/>
  <c r="I93" i="71" s="1"/>
  <c r="J93" i="71" s="1"/>
  <c r="K93" i="71" s="1"/>
  <c r="I94" i="71" s="1"/>
  <c r="J94" i="71" s="1"/>
  <c r="K94" i="71" s="1"/>
  <c r="I95" i="71" s="1"/>
  <c r="J95" i="71" s="1"/>
  <c r="K95" i="71" s="1"/>
  <c r="I96" i="71" s="1"/>
  <c r="J96" i="71" s="1"/>
  <c r="K96" i="71" s="1"/>
  <c r="H318" i="71"/>
  <c r="N317" i="71"/>
  <c r="D8" i="70"/>
  <c r="D9" i="70" s="1"/>
  <c r="K13" i="70"/>
  <c r="I14" i="70" s="1"/>
  <c r="I97" i="71" l="1"/>
  <c r="H319" i="71"/>
  <c r="N318" i="71"/>
  <c r="H14" i="70"/>
  <c r="H15" i="70" s="1"/>
  <c r="H16" i="70" s="1"/>
  <c r="H17" i="70" s="1"/>
  <c r="J14" i="70" l="1"/>
  <c r="K14" i="70" s="1"/>
  <c r="I15" i="70" s="1"/>
  <c r="H320" i="71"/>
  <c r="N319" i="71"/>
  <c r="J97" i="71"/>
  <c r="O97" i="71"/>
  <c r="V20" i="32" s="1"/>
  <c r="H18" i="70"/>
  <c r="P97" i="71" l="1"/>
  <c r="W20" i="32" s="1"/>
  <c r="K97" i="71"/>
  <c r="H321" i="71"/>
  <c r="N320" i="71"/>
  <c r="H19" i="70"/>
  <c r="J15" i="70"/>
  <c r="Q97" i="71" l="1"/>
  <c r="I98" i="71"/>
  <c r="H322" i="71"/>
  <c r="N321" i="71"/>
  <c r="K15" i="70"/>
  <c r="H20" i="70"/>
  <c r="J98" i="71" l="1"/>
  <c r="H323" i="71"/>
  <c r="N322" i="71"/>
  <c r="H21" i="70"/>
  <c r="I16" i="70"/>
  <c r="K98" i="71" l="1"/>
  <c r="H324" i="71"/>
  <c r="N323" i="71"/>
  <c r="J16" i="70"/>
  <c r="H22" i="70"/>
  <c r="I99" i="71" l="1"/>
  <c r="H325" i="71"/>
  <c r="N324" i="71"/>
  <c r="H23" i="70"/>
  <c r="K16" i="70"/>
  <c r="H326" i="71" l="1"/>
  <c r="N325" i="71"/>
  <c r="J99" i="71"/>
  <c r="I17" i="70"/>
  <c r="H24" i="70"/>
  <c r="K99" i="71" l="1"/>
  <c r="H327" i="71"/>
  <c r="N326" i="71"/>
  <c r="H25" i="70"/>
  <c r="N25" i="70" s="1"/>
  <c r="M14" i="32" s="1"/>
  <c r="J17" i="70"/>
  <c r="I100" i="71" l="1"/>
  <c r="H328" i="71"/>
  <c r="N327" i="71"/>
  <c r="K17" i="70"/>
  <c r="H26" i="70"/>
  <c r="H329" i="71" l="1"/>
  <c r="N328" i="71"/>
  <c r="J100" i="71"/>
  <c r="H27" i="70"/>
  <c r="I18" i="70"/>
  <c r="J18" i="70" s="1"/>
  <c r="K18" i="70" s="1"/>
  <c r="K100" i="71" l="1"/>
  <c r="H330" i="71"/>
  <c r="N329" i="71"/>
  <c r="I19" i="70"/>
  <c r="J19" i="70" s="1"/>
  <c r="K19" i="70" s="1"/>
  <c r="H28" i="70"/>
  <c r="I101" i="71" l="1"/>
  <c r="H331" i="71"/>
  <c r="N330" i="71"/>
  <c r="H29" i="70"/>
  <c r="I20" i="70"/>
  <c r="J20" i="70" s="1"/>
  <c r="K20" i="70" s="1"/>
  <c r="H332" i="71" l="1"/>
  <c r="N331" i="71"/>
  <c r="J101" i="71"/>
  <c r="I21" i="70"/>
  <c r="J21" i="70" s="1"/>
  <c r="K21" i="70" s="1"/>
  <c r="H30" i="70"/>
  <c r="K101" i="71" l="1"/>
  <c r="H333" i="71"/>
  <c r="N332" i="71"/>
  <c r="I22" i="70"/>
  <c r="J22" i="70" s="1"/>
  <c r="K22" i="70" s="1"/>
  <c r="H31" i="70"/>
  <c r="I102" i="71" l="1"/>
  <c r="H334" i="71"/>
  <c r="N333" i="71"/>
  <c r="I23" i="70"/>
  <c r="J23" i="70" s="1"/>
  <c r="K23" i="70" s="1"/>
  <c r="H32" i="70"/>
  <c r="H335" i="71" l="1"/>
  <c r="N334" i="71"/>
  <c r="J102" i="71"/>
  <c r="I24" i="70"/>
  <c r="J24" i="70" s="1"/>
  <c r="K24" i="70" s="1"/>
  <c r="H33" i="70"/>
  <c r="K102" i="71" l="1"/>
  <c r="I103" i="71" s="1"/>
  <c r="J103" i="71" s="1"/>
  <c r="K103" i="71" s="1"/>
  <c r="I104" i="71" s="1"/>
  <c r="J104" i="71" s="1"/>
  <c r="K104" i="71" s="1"/>
  <c r="I105" i="71" s="1"/>
  <c r="J105" i="71" s="1"/>
  <c r="K105" i="71" s="1"/>
  <c r="I106" i="71" s="1"/>
  <c r="J106" i="71" s="1"/>
  <c r="K106" i="71" s="1"/>
  <c r="I107" i="71" s="1"/>
  <c r="J107" i="71" s="1"/>
  <c r="K107" i="71" s="1"/>
  <c r="I108" i="71" s="1"/>
  <c r="J108" i="71" s="1"/>
  <c r="K108" i="71" s="1"/>
  <c r="H336" i="71"/>
  <c r="N335" i="71"/>
  <c r="I25" i="70"/>
  <c r="H34" i="70"/>
  <c r="I109" i="71" l="1"/>
  <c r="H337" i="71"/>
  <c r="N336" i="71"/>
  <c r="H35" i="70"/>
  <c r="O25" i="70"/>
  <c r="N14" i="32" s="1"/>
  <c r="J25" i="70"/>
  <c r="P25" i="70" s="1"/>
  <c r="H338" i="71" l="1"/>
  <c r="N337" i="71"/>
  <c r="J109" i="71"/>
  <c r="O109" i="71"/>
  <c r="V21" i="32" s="1"/>
  <c r="O14" i="32"/>
  <c r="P14" i="32" s="1"/>
  <c r="K25" i="70"/>
  <c r="H36" i="70"/>
  <c r="P109" i="71" l="1"/>
  <c r="W21" i="32" s="1"/>
  <c r="K109" i="71"/>
  <c r="H339" i="71"/>
  <c r="N338" i="71"/>
  <c r="H37" i="70"/>
  <c r="Q25" i="70"/>
  <c r="I26" i="70"/>
  <c r="Q109" i="71" l="1"/>
  <c r="I110" i="71"/>
  <c r="H340" i="71"/>
  <c r="N339" i="71"/>
  <c r="J26" i="70"/>
  <c r="H38" i="70"/>
  <c r="N37" i="70"/>
  <c r="M15" i="32" s="1"/>
  <c r="J110" i="71" l="1"/>
  <c r="H341" i="71"/>
  <c r="N340" i="71"/>
  <c r="H39" i="70"/>
  <c r="K26" i="70"/>
  <c r="K110" i="71" l="1"/>
  <c r="H342" i="71"/>
  <c r="N341" i="71"/>
  <c r="I27" i="70"/>
  <c r="H40" i="70"/>
  <c r="H343" i="71" l="1"/>
  <c r="N342" i="71"/>
  <c r="I111" i="71"/>
  <c r="H41" i="70"/>
  <c r="J27" i="70"/>
  <c r="J111" i="71" l="1"/>
  <c r="H344" i="71"/>
  <c r="N343" i="71"/>
  <c r="K27" i="70"/>
  <c r="H42" i="70"/>
  <c r="H345" i="71" l="1"/>
  <c r="N344" i="71"/>
  <c r="K111" i="71"/>
  <c r="H43" i="70"/>
  <c r="I28" i="70"/>
  <c r="I112" i="71" l="1"/>
  <c r="H346" i="71"/>
  <c r="N345" i="71"/>
  <c r="J28" i="70"/>
  <c r="H44" i="70"/>
  <c r="H347" i="71" l="1"/>
  <c r="N346" i="71"/>
  <c r="J112" i="71"/>
  <c r="H45" i="70"/>
  <c r="K28" i="70"/>
  <c r="K112" i="71" l="1"/>
  <c r="H348" i="71"/>
  <c r="N347" i="71"/>
  <c r="I29" i="70"/>
  <c r="H46" i="70"/>
  <c r="I113" i="71" l="1"/>
  <c r="H349" i="71"/>
  <c r="N348" i="71"/>
  <c r="H47" i="70"/>
  <c r="J29" i="70"/>
  <c r="J113" i="71" l="1"/>
  <c r="H350" i="71"/>
  <c r="N349" i="71"/>
  <c r="K29" i="70"/>
  <c r="H48" i="70"/>
  <c r="H351" i="71" l="1"/>
  <c r="N350" i="71"/>
  <c r="K113" i="71"/>
  <c r="H49" i="70"/>
  <c r="I30" i="70"/>
  <c r="I114" i="71" l="1"/>
  <c r="H352" i="71"/>
  <c r="N351" i="71"/>
  <c r="J30" i="70"/>
  <c r="H50" i="70"/>
  <c r="N49" i="70"/>
  <c r="M16" i="32" s="1"/>
  <c r="U16" i="32" s="1"/>
  <c r="J114" i="71" l="1"/>
  <c r="H353" i="71"/>
  <c r="N352" i="71"/>
  <c r="H51" i="70"/>
  <c r="K30" i="70"/>
  <c r="H354" i="71" l="1"/>
  <c r="N353" i="71"/>
  <c r="K114" i="71"/>
  <c r="I115" i="71" s="1"/>
  <c r="J115" i="71" s="1"/>
  <c r="K115" i="71" s="1"/>
  <c r="I116" i="71" s="1"/>
  <c r="J116" i="71" s="1"/>
  <c r="K116" i="71" s="1"/>
  <c r="I117" i="71" s="1"/>
  <c r="J117" i="71" s="1"/>
  <c r="K117" i="71" s="1"/>
  <c r="I118" i="71" s="1"/>
  <c r="J118" i="71" s="1"/>
  <c r="K118" i="71" s="1"/>
  <c r="I119" i="71" s="1"/>
  <c r="J119" i="71" s="1"/>
  <c r="K119" i="71" s="1"/>
  <c r="I120" i="71" s="1"/>
  <c r="J120" i="71" s="1"/>
  <c r="K120" i="71" s="1"/>
  <c r="I31" i="70"/>
  <c r="J31" i="70" s="1"/>
  <c r="K31" i="70" s="1"/>
  <c r="H52" i="70"/>
  <c r="I121" i="71" l="1"/>
  <c r="H355" i="71"/>
  <c r="N354" i="71"/>
  <c r="I32" i="70"/>
  <c r="J32" i="70" s="1"/>
  <c r="K32" i="70" s="1"/>
  <c r="H53" i="70"/>
  <c r="H356" i="71" l="1"/>
  <c r="N355" i="71"/>
  <c r="J121" i="71"/>
  <c r="O121" i="71"/>
  <c r="V22" i="32" s="1"/>
  <c r="I33" i="70"/>
  <c r="J33" i="70" s="1"/>
  <c r="K33" i="70" s="1"/>
  <c r="H54" i="70"/>
  <c r="P121" i="71" l="1"/>
  <c r="W22" i="32" s="1"/>
  <c r="K121" i="71"/>
  <c r="H357" i="71"/>
  <c r="N356" i="71"/>
  <c r="I34" i="70"/>
  <c r="J34" i="70" s="1"/>
  <c r="K34" i="70" s="1"/>
  <c r="H55" i="70"/>
  <c r="H358" i="71" l="1"/>
  <c r="N357" i="71"/>
  <c r="Q121" i="71"/>
  <c r="I122" i="71"/>
  <c r="I35" i="70"/>
  <c r="J35" i="70" s="1"/>
  <c r="K35" i="70" s="1"/>
  <c r="H56" i="70"/>
  <c r="J122" i="71" l="1"/>
  <c r="H359" i="71"/>
  <c r="N358" i="71"/>
  <c r="I36" i="70"/>
  <c r="J36" i="70" s="1"/>
  <c r="K36" i="70" s="1"/>
  <c r="H57" i="70"/>
  <c r="H360" i="71" l="1"/>
  <c r="N359" i="71"/>
  <c r="K122" i="71"/>
  <c r="I37" i="70"/>
  <c r="H58" i="70"/>
  <c r="I123" i="71" l="1"/>
  <c r="H361" i="71"/>
  <c r="N360" i="71"/>
  <c r="H59" i="70"/>
  <c r="J37" i="70"/>
  <c r="O37" i="70"/>
  <c r="N15" i="32" s="1"/>
  <c r="H362" i="71" l="1"/>
  <c r="N361" i="71"/>
  <c r="J123" i="71"/>
  <c r="P37" i="70"/>
  <c r="O15" i="32" s="1"/>
  <c r="P15" i="32" s="1"/>
  <c r="K37" i="70"/>
  <c r="H60" i="70"/>
  <c r="K123" i="71" l="1"/>
  <c r="H363" i="71"/>
  <c r="N362" i="71"/>
  <c r="X16" i="32"/>
  <c r="H61" i="70"/>
  <c r="I38" i="70"/>
  <c r="Q37" i="70"/>
  <c r="H364" i="71" l="1"/>
  <c r="N363" i="71"/>
  <c r="I124" i="71"/>
  <c r="J38" i="70"/>
  <c r="H62" i="70"/>
  <c r="N61" i="70"/>
  <c r="M17" i="32" s="1"/>
  <c r="U17" i="32" s="1"/>
  <c r="J124" i="71" l="1"/>
  <c r="H365" i="71"/>
  <c r="N364" i="71"/>
  <c r="H63" i="70"/>
  <c r="K38" i="70"/>
  <c r="H366" i="71" l="1"/>
  <c r="N365" i="71"/>
  <c r="K124" i="71"/>
  <c r="I39" i="70"/>
  <c r="H64" i="70"/>
  <c r="I125" i="71" l="1"/>
  <c r="H367" i="71"/>
  <c r="N366" i="71"/>
  <c r="H65" i="70"/>
  <c r="J39" i="70"/>
  <c r="H368" i="71" l="1"/>
  <c r="N367" i="71"/>
  <c r="J125" i="71"/>
  <c r="K39" i="70"/>
  <c r="H66" i="70"/>
  <c r="K125" i="71" l="1"/>
  <c r="H369" i="71"/>
  <c r="N368" i="71"/>
  <c r="H67" i="70"/>
  <c r="I40" i="70"/>
  <c r="H370" i="71" l="1"/>
  <c r="N369" i="71"/>
  <c r="I126" i="71"/>
  <c r="J40" i="70"/>
  <c r="H68" i="70"/>
  <c r="J126" i="71" l="1"/>
  <c r="H371" i="71"/>
  <c r="N370" i="71"/>
  <c r="H69" i="70"/>
  <c r="K40" i="70"/>
  <c r="H372" i="71" l="1"/>
  <c r="N371" i="71"/>
  <c r="K126" i="71"/>
  <c r="I127" i="71" s="1"/>
  <c r="J127" i="71" s="1"/>
  <c r="K127" i="71" s="1"/>
  <c r="I128" i="71" s="1"/>
  <c r="J128" i="71" s="1"/>
  <c r="K128" i="71" s="1"/>
  <c r="I129" i="71" s="1"/>
  <c r="J129" i="71" s="1"/>
  <c r="K129" i="71" s="1"/>
  <c r="I130" i="71" s="1"/>
  <c r="J130" i="71" s="1"/>
  <c r="K130" i="71" s="1"/>
  <c r="I131" i="71" s="1"/>
  <c r="J131" i="71" s="1"/>
  <c r="K131" i="71" s="1"/>
  <c r="I132" i="71" s="1"/>
  <c r="J132" i="71" s="1"/>
  <c r="K132" i="71" s="1"/>
  <c r="H70" i="70"/>
  <c r="I41" i="70"/>
  <c r="I133" i="71" l="1"/>
  <c r="H373" i="71"/>
  <c r="N373" i="71" s="1"/>
  <c r="N372" i="71"/>
  <c r="J41" i="70"/>
  <c r="H71" i="70"/>
  <c r="J133" i="71" l="1"/>
  <c r="O133" i="71"/>
  <c r="V23" i="32" s="1"/>
  <c r="H72" i="70"/>
  <c r="K41" i="70"/>
  <c r="P133" i="71" l="1"/>
  <c r="W23" i="32" s="1"/>
  <c r="K133" i="71"/>
  <c r="I42" i="70"/>
  <c r="H73" i="70"/>
  <c r="Q133" i="71" l="1"/>
  <c r="I134" i="71"/>
  <c r="H74" i="70"/>
  <c r="N73" i="70"/>
  <c r="M18" i="32" s="1"/>
  <c r="U18" i="32" s="1"/>
  <c r="J42" i="70"/>
  <c r="J134" i="71" l="1"/>
  <c r="K42" i="70"/>
  <c r="H75" i="70"/>
  <c r="K134" i="71" l="1"/>
  <c r="H76" i="70"/>
  <c r="I43" i="70"/>
  <c r="J43" i="70" s="1"/>
  <c r="K43" i="70" s="1"/>
  <c r="I135" i="71" l="1"/>
  <c r="I44" i="70"/>
  <c r="J44" i="70" s="1"/>
  <c r="K44" i="70" s="1"/>
  <c r="H77" i="70"/>
  <c r="J135" i="71" l="1"/>
  <c r="H78" i="70"/>
  <c r="I45" i="70"/>
  <c r="J45" i="70" s="1"/>
  <c r="K45" i="70" s="1"/>
  <c r="K135" i="71" l="1"/>
  <c r="I46" i="70"/>
  <c r="J46" i="70" s="1"/>
  <c r="K46" i="70" s="1"/>
  <c r="H79" i="70"/>
  <c r="I136" i="71" l="1"/>
  <c r="I47" i="70"/>
  <c r="J47" i="70" s="1"/>
  <c r="K47" i="70" s="1"/>
  <c r="H80" i="70"/>
  <c r="J136" i="71" l="1"/>
  <c r="I48" i="70"/>
  <c r="J48" i="70" s="1"/>
  <c r="K48" i="70" s="1"/>
  <c r="H81" i="70"/>
  <c r="K136" i="71" l="1"/>
  <c r="I49" i="70"/>
  <c r="H82" i="70"/>
  <c r="I137" i="71" l="1"/>
  <c r="H83" i="70"/>
  <c r="J49" i="70"/>
  <c r="O49" i="70"/>
  <c r="N16" i="32" s="1"/>
  <c r="J137" i="71" l="1"/>
  <c r="P49" i="70"/>
  <c r="O16" i="32" s="1"/>
  <c r="P16" i="32" s="1"/>
  <c r="K49" i="70"/>
  <c r="H84" i="70"/>
  <c r="K137" i="71" l="1"/>
  <c r="X17" i="32"/>
  <c r="H85" i="70"/>
  <c r="Q49" i="70"/>
  <c r="I50" i="70"/>
  <c r="I138" i="71" l="1"/>
  <c r="J50" i="70"/>
  <c r="H86" i="70"/>
  <c r="N85" i="70"/>
  <c r="M19" i="32" s="1"/>
  <c r="U19" i="32" s="1"/>
  <c r="J138" i="71" l="1"/>
  <c r="H87" i="70"/>
  <c r="K50" i="70"/>
  <c r="K138" i="71" l="1"/>
  <c r="I139" i="71" s="1"/>
  <c r="J139" i="71" s="1"/>
  <c r="K139" i="71" s="1"/>
  <c r="I140" i="71" s="1"/>
  <c r="J140" i="71" s="1"/>
  <c r="K140" i="71" s="1"/>
  <c r="I141" i="71" s="1"/>
  <c r="J141" i="71" s="1"/>
  <c r="K141" i="71" s="1"/>
  <c r="I142" i="71" s="1"/>
  <c r="J142" i="71" s="1"/>
  <c r="K142" i="71" s="1"/>
  <c r="I143" i="71" s="1"/>
  <c r="J143" i="71" s="1"/>
  <c r="K143" i="71" s="1"/>
  <c r="I144" i="71" s="1"/>
  <c r="J144" i="71" s="1"/>
  <c r="K144" i="71" s="1"/>
  <c r="I51" i="70"/>
  <c r="H88" i="70"/>
  <c r="I145" i="71" l="1"/>
  <c r="H89" i="70"/>
  <c r="J51" i="70"/>
  <c r="J145" i="71" l="1"/>
  <c r="O145" i="71"/>
  <c r="K51" i="70"/>
  <c r="H90" i="70"/>
  <c r="P145" i="71" l="1"/>
  <c r="K145" i="71"/>
  <c r="I52" i="70"/>
  <c r="H91" i="70"/>
  <c r="Q145" i="71" l="1"/>
  <c r="I146" i="71"/>
  <c r="H92" i="70"/>
  <c r="J52" i="70"/>
  <c r="J146" i="71" l="1"/>
  <c r="K52" i="70"/>
  <c r="H93" i="70"/>
  <c r="K146" i="71" l="1"/>
  <c r="H94" i="70"/>
  <c r="I53" i="70"/>
  <c r="I147" i="71" l="1"/>
  <c r="J53" i="70"/>
  <c r="H95" i="70"/>
  <c r="J147" i="71" l="1"/>
  <c r="H96" i="70"/>
  <c r="K53" i="70"/>
  <c r="K147" i="71" l="1"/>
  <c r="I54" i="70"/>
  <c r="H97" i="70"/>
  <c r="I148" i="71" l="1"/>
  <c r="H98" i="70"/>
  <c r="N97" i="70"/>
  <c r="M20" i="32" s="1"/>
  <c r="U20" i="32" s="1"/>
  <c r="J54" i="70"/>
  <c r="J148" i="71" l="1"/>
  <c r="K54" i="70"/>
  <c r="H99" i="70"/>
  <c r="K148" i="71" l="1"/>
  <c r="H100" i="70"/>
  <c r="I55" i="70"/>
  <c r="J55" i="70" s="1"/>
  <c r="K55" i="70" s="1"/>
  <c r="I149" i="71" l="1"/>
  <c r="I56" i="70"/>
  <c r="J56" i="70" s="1"/>
  <c r="K56" i="70" s="1"/>
  <c r="H101" i="70"/>
  <c r="J149" i="71" l="1"/>
  <c r="I57" i="70"/>
  <c r="J57" i="70" s="1"/>
  <c r="K57" i="70" s="1"/>
  <c r="H102" i="70"/>
  <c r="K149" i="71" l="1"/>
  <c r="I58" i="70"/>
  <c r="J58" i="70" s="1"/>
  <c r="K58" i="70" s="1"/>
  <c r="H103" i="70"/>
  <c r="I150" i="71" l="1"/>
  <c r="I59" i="70"/>
  <c r="J59" i="70" s="1"/>
  <c r="K59" i="70" s="1"/>
  <c r="H104" i="70"/>
  <c r="J150" i="71" l="1"/>
  <c r="I60" i="70"/>
  <c r="J60" i="70" s="1"/>
  <c r="K60" i="70" s="1"/>
  <c r="H105" i="70"/>
  <c r="K150" i="71" l="1"/>
  <c r="I151" i="71" s="1"/>
  <c r="J151" i="71" s="1"/>
  <c r="K151" i="71" s="1"/>
  <c r="I152" i="71" s="1"/>
  <c r="J152" i="71" s="1"/>
  <c r="K152" i="71" s="1"/>
  <c r="I153" i="71" s="1"/>
  <c r="J153" i="71" s="1"/>
  <c r="K153" i="71" s="1"/>
  <c r="I154" i="71" s="1"/>
  <c r="J154" i="71" s="1"/>
  <c r="K154" i="71" s="1"/>
  <c r="I155" i="71" s="1"/>
  <c r="J155" i="71" s="1"/>
  <c r="K155" i="71" s="1"/>
  <c r="I156" i="71" s="1"/>
  <c r="J156" i="71" s="1"/>
  <c r="K156" i="71" s="1"/>
  <c r="I61" i="70"/>
  <c r="H106" i="70"/>
  <c r="I157" i="71" l="1"/>
  <c r="H107" i="70"/>
  <c r="J61" i="70"/>
  <c r="O61" i="70"/>
  <c r="N17" i="32" s="1"/>
  <c r="J157" i="71" l="1"/>
  <c r="O157" i="71"/>
  <c r="P61" i="70"/>
  <c r="O17" i="32" s="1"/>
  <c r="P17" i="32" s="1"/>
  <c r="K61" i="70"/>
  <c r="H108" i="70"/>
  <c r="P157" i="71" l="1"/>
  <c r="K157" i="71"/>
  <c r="X18" i="32"/>
  <c r="H109" i="70"/>
  <c r="Q61" i="70"/>
  <c r="I62" i="70"/>
  <c r="Q157" i="71" l="1"/>
  <c r="I158" i="71"/>
  <c r="H110" i="70"/>
  <c r="N109" i="70"/>
  <c r="M21" i="32" s="1"/>
  <c r="U21" i="32" s="1"/>
  <c r="J62" i="70"/>
  <c r="J158" i="71" l="1"/>
  <c r="K62" i="70"/>
  <c r="H111" i="70"/>
  <c r="K158" i="71" l="1"/>
  <c r="H112" i="70"/>
  <c r="I63" i="70"/>
  <c r="I159" i="71" l="1"/>
  <c r="J63" i="70"/>
  <c r="H113" i="70"/>
  <c r="J159" i="71" l="1"/>
  <c r="H114" i="70"/>
  <c r="K63" i="70"/>
  <c r="K159" i="71" l="1"/>
  <c r="H115" i="70"/>
  <c r="I64" i="70"/>
  <c r="I160" i="71" l="1"/>
  <c r="J64" i="70"/>
  <c r="H116" i="70"/>
  <c r="J160" i="71" l="1"/>
  <c r="H117" i="70"/>
  <c r="K64" i="70"/>
  <c r="K160" i="71" l="1"/>
  <c r="I65" i="70"/>
  <c r="H118" i="70"/>
  <c r="I161" i="71" l="1"/>
  <c r="H119" i="70"/>
  <c r="J65" i="70"/>
  <c r="J161" i="71" l="1"/>
  <c r="K65" i="70"/>
  <c r="H120" i="70"/>
  <c r="K161" i="71" l="1"/>
  <c r="H121" i="70"/>
  <c r="I66" i="70"/>
  <c r="I162" i="71" l="1"/>
  <c r="J66" i="70"/>
  <c r="H122" i="70"/>
  <c r="N121" i="70"/>
  <c r="M22" i="32" s="1"/>
  <c r="U22" i="32" s="1"/>
  <c r="U23" i="32" s="1"/>
  <c r="J162" i="71" l="1"/>
  <c r="H123" i="70"/>
  <c r="K66" i="70"/>
  <c r="K162" i="71" l="1"/>
  <c r="I163" i="71" s="1"/>
  <c r="J163" i="71" s="1"/>
  <c r="K163" i="71" s="1"/>
  <c r="I164" i="71" s="1"/>
  <c r="J164" i="71" s="1"/>
  <c r="K164" i="71" s="1"/>
  <c r="I165" i="71" s="1"/>
  <c r="J165" i="71" s="1"/>
  <c r="K165" i="71" s="1"/>
  <c r="I166" i="71" s="1"/>
  <c r="J166" i="71" s="1"/>
  <c r="K166" i="71" s="1"/>
  <c r="I167" i="71" s="1"/>
  <c r="J167" i="71" s="1"/>
  <c r="K167" i="71" s="1"/>
  <c r="I168" i="71" s="1"/>
  <c r="J168" i="71" s="1"/>
  <c r="K168" i="71" s="1"/>
  <c r="I67" i="70"/>
  <c r="J67" i="70" s="1"/>
  <c r="K67" i="70" s="1"/>
  <c r="H124" i="70"/>
  <c r="I169" i="71" l="1"/>
  <c r="I68" i="70"/>
  <c r="J68" i="70" s="1"/>
  <c r="K68" i="70" s="1"/>
  <c r="H125" i="70"/>
  <c r="J169" i="71" l="1"/>
  <c r="O169" i="71"/>
  <c r="I69" i="70"/>
  <c r="J69" i="70" s="1"/>
  <c r="K69" i="70" s="1"/>
  <c r="H126" i="70"/>
  <c r="P169" i="71" l="1"/>
  <c r="K169" i="71"/>
  <c r="I70" i="70"/>
  <c r="J70" i="70" s="1"/>
  <c r="K70" i="70" s="1"/>
  <c r="H127" i="70"/>
  <c r="I170" i="71" l="1"/>
  <c r="Q169" i="71"/>
  <c r="I71" i="70"/>
  <c r="J71" i="70" s="1"/>
  <c r="K71" i="70" s="1"/>
  <c r="H128" i="70"/>
  <c r="J170" i="71" l="1"/>
  <c r="I72" i="70"/>
  <c r="J72" i="70" s="1"/>
  <c r="K72" i="70" s="1"/>
  <c r="H129" i="70"/>
  <c r="K170" i="71" l="1"/>
  <c r="I73" i="70"/>
  <c r="H130" i="70"/>
  <c r="I171" i="71" l="1"/>
  <c r="H131" i="70"/>
  <c r="J73" i="70"/>
  <c r="O73" i="70"/>
  <c r="N18" i="32" s="1"/>
  <c r="J171" i="71" l="1"/>
  <c r="H132" i="70"/>
  <c r="P73" i="70"/>
  <c r="O18" i="32" s="1"/>
  <c r="P18" i="32" s="1"/>
  <c r="K73" i="70"/>
  <c r="K171" i="71" l="1"/>
  <c r="X19" i="32"/>
  <c r="Q73" i="70"/>
  <c r="I74" i="70"/>
  <c r="H133" i="70"/>
  <c r="I172" i="71" l="1"/>
  <c r="H134" i="70"/>
  <c r="N133" i="70"/>
  <c r="M23" i="32" s="1"/>
  <c r="J74" i="70"/>
  <c r="J172" i="71" l="1"/>
  <c r="K74" i="70"/>
  <c r="H135" i="70"/>
  <c r="K172" i="71" l="1"/>
  <c r="I75" i="70"/>
  <c r="H136" i="70"/>
  <c r="I173" i="71" l="1"/>
  <c r="H137" i="70"/>
  <c r="J75" i="70"/>
  <c r="J173" i="71" l="1"/>
  <c r="H138" i="70"/>
  <c r="K75" i="70"/>
  <c r="K173" i="71" l="1"/>
  <c r="H139" i="70"/>
  <c r="I76" i="70"/>
  <c r="I174" i="71" l="1"/>
  <c r="J76" i="70"/>
  <c r="H140" i="70"/>
  <c r="J174" i="71" l="1"/>
  <c r="H141" i="70"/>
  <c r="K76" i="70"/>
  <c r="K174" i="71" l="1"/>
  <c r="I175" i="71" s="1"/>
  <c r="J175" i="71" s="1"/>
  <c r="K175" i="71" s="1"/>
  <c r="I176" i="71" s="1"/>
  <c r="J176" i="71" s="1"/>
  <c r="K176" i="71" s="1"/>
  <c r="I177" i="71" s="1"/>
  <c r="J177" i="71" s="1"/>
  <c r="K177" i="71" s="1"/>
  <c r="I178" i="71" s="1"/>
  <c r="J178" i="71" s="1"/>
  <c r="K178" i="71" s="1"/>
  <c r="I179" i="71" s="1"/>
  <c r="J179" i="71" s="1"/>
  <c r="K179" i="71" s="1"/>
  <c r="I180" i="71" s="1"/>
  <c r="J180" i="71" s="1"/>
  <c r="K180" i="71" s="1"/>
  <c r="I77" i="70"/>
  <c r="H142" i="70"/>
  <c r="I181" i="71" l="1"/>
  <c r="H143" i="70"/>
  <c r="J77" i="70"/>
  <c r="J181" i="71" l="1"/>
  <c r="O181" i="71"/>
  <c r="K77" i="70"/>
  <c r="H144" i="70"/>
  <c r="P181" i="71" l="1"/>
  <c r="K181" i="71"/>
  <c r="H145" i="70"/>
  <c r="I78" i="70"/>
  <c r="Q181" i="71" l="1"/>
  <c r="I182" i="71"/>
  <c r="J78" i="70"/>
  <c r="H146" i="70"/>
  <c r="N145" i="70"/>
  <c r="J182" i="71" l="1"/>
  <c r="H147" i="70"/>
  <c r="K78" i="70"/>
  <c r="K182" i="71" l="1"/>
  <c r="I79" i="70"/>
  <c r="J79" i="70" s="1"/>
  <c r="K79" i="70" s="1"/>
  <c r="H148" i="70"/>
  <c r="I183" i="71" l="1"/>
  <c r="H149" i="70"/>
  <c r="I80" i="70"/>
  <c r="J80" i="70" s="1"/>
  <c r="K80" i="70" s="1"/>
  <c r="J183" i="71" l="1"/>
  <c r="I81" i="70"/>
  <c r="J81" i="70" s="1"/>
  <c r="K81" i="70" s="1"/>
  <c r="H150" i="70"/>
  <c r="K183" i="71" l="1"/>
  <c r="I82" i="70"/>
  <c r="J82" i="70" s="1"/>
  <c r="K82" i="70" s="1"/>
  <c r="H151" i="70"/>
  <c r="I184" i="71" l="1"/>
  <c r="I83" i="70"/>
  <c r="J83" i="70" s="1"/>
  <c r="K83" i="70" s="1"/>
  <c r="H152" i="70"/>
  <c r="J184" i="71" l="1"/>
  <c r="I84" i="70"/>
  <c r="J84" i="70" s="1"/>
  <c r="K84" i="70" s="1"/>
  <c r="H153" i="70"/>
  <c r="K184" i="71" l="1"/>
  <c r="I85" i="70"/>
  <c r="H154" i="70"/>
  <c r="I185" i="71" l="1"/>
  <c r="H155" i="70"/>
  <c r="J85" i="70"/>
  <c r="O85" i="70"/>
  <c r="N19" i="32" s="1"/>
  <c r="J185" i="71" l="1"/>
  <c r="P85" i="70"/>
  <c r="O19" i="32" s="1"/>
  <c r="P19" i="32" s="1"/>
  <c r="K85" i="70"/>
  <c r="H156" i="70"/>
  <c r="K185" i="71" l="1"/>
  <c r="X20" i="32"/>
  <c r="I86" i="70"/>
  <c r="Q85" i="70"/>
  <c r="H157" i="70"/>
  <c r="I186" i="71" l="1"/>
  <c r="H158" i="70"/>
  <c r="N157" i="70"/>
  <c r="J86" i="70"/>
  <c r="J186" i="71" l="1"/>
  <c r="K86" i="70"/>
  <c r="H159" i="70"/>
  <c r="K186" i="71" l="1"/>
  <c r="I187" i="71" s="1"/>
  <c r="J187" i="71" s="1"/>
  <c r="K187" i="71" s="1"/>
  <c r="I188" i="71" s="1"/>
  <c r="J188" i="71" s="1"/>
  <c r="K188" i="71" s="1"/>
  <c r="I189" i="71" s="1"/>
  <c r="J189" i="71" s="1"/>
  <c r="K189" i="71" s="1"/>
  <c r="I190" i="71" s="1"/>
  <c r="J190" i="71" s="1"/>
  <c r="K190" i="71" s="1"/>
  <c r="I191" i="71" s="1"/>
  <c r="J191" i="71" s="1"/>
  <c r="K191" i="71" s="1"/>
  <c r="I192" i="71" s="1"/>
  <c r="J192" i="71" s="1"/>
  <c r="K192" i="71" s="1"/>
  <c r="H160" i="70"/>
  <c r="I87" i="70"/>
  <c r="I193" i="71" l="1"/>
  <c r="J87" i="70"/>
  <c r="H161" i="70"/>
  <c r="J193" i="71" l="1"/>
  <c r="O193" i="71"/>
  <c r="H162" i="70"/>
  <c r="K87" i="70"/>
  <c r="P193" i="71" l="1"/>
  <c r="K193" i="71"/>
  <c r="I88" i="70"/>
  <c r="H163" i="70"/>
  <c r="I194" i="71" l="1"/>
  <c r="Q193" i="71"/>
  <c r="H164" i="70"/>
  <c r="J88" i="70"/>
  <c r="J194" i="71" l="1"/>
  <c r="K88" i="70"/>
  <c r="H165" i="70"/>
  <c r="K194" i="71" l="1"/>
  <c r="H166" i="70"/>
  <c r="I89" i="70"/>
  <c r="I195" i="71" l="1"/>
  <c r="J89" i="70"/>
  <c r="H167" i="70"/>
  <c r="J195" i="71" l="1"/>
  <c r="H168" i="70"/>
  <c r="K89" i="70"/>
  <c r="K195" i="71" l="1"/>
  <c r="I90" i="70"/>
  <c r="H169" i="70"/>
  <c r="I196" i="71" l="1"/>
  <c r="H170" i="70"/>
  <c r="N169" i="70"/>
  <c r="J90" i="70"/>
  <c r="J196" i="71" l="1"/>
  <c r="K90" i="70"/>
  <c r="H171" i="70"/>
  <c r="K196" i="71" l="1"/>
  <c r="H172" i="70"/>
  <c r="I91" i="70"/>
  <c r="J91" i="70" s="1"/>
  <c r="K91" i="70" s="1"/>
  <c r="I197" i="71" l="1"/>
  <c r="I92" i="70"/>
  <c r="J92" i="70" s="1"/>
  <c r="K92" i="70" s="1"/>
  <c r="H173" i="70"/>
  <c r="J197" i="71" l="1"/>
  <c r="I93" i="70"/>
  <c r="J93" i="70" s="1"/>
  <c r="K93" i="70" s="1"/>
  <c r="H174" i="70"/>
  <c r="K197" i="71" l="1"/>
  <c r="H175" i="70"/>
  <c r="I94" i="70"/>
  <c r="J94" i="70" s="1"/>
  <c r="K94" i="70" s="1"/>
  <c r="I198" i="71" l="1"/>
  <c r="I95" i="70"/>
  <c r="J95" i="70" s="1"/>
  <c r="K95" i="70" s="1"/>
  <c r="H176" i="70"/>
  <c r="J198" i="71" l="1"/>
  <c r="I96" i="70"/>
  <c r="J96" i="70" s="1"/>
  <c r="K96" i="70" s="1"/>
  <c r="H177" i="70"/>
  <c r="K198" i="71" l="1"/>
  <c r="I199" i="71" s="1"/>
  <c r="J199" i="71" s="1"/>
  <c r="K199" i="71" s="1"/>
  <c r="I200" i="71" s="1"/>
  <c r="J200" i="71" s="1"/>
  <c r="K200" i="71" s="1"/>
  <c r="I201" i="71" s="1"/>
  <c r="J201" i="71" s="1"/>
  <c r="K201" i="71" s="1"/>
  <c r="I202" i="71" s="1"/>
  <c r="J202" i="71" s="1"/>
  <c r="K202" i="71" s="1"/>
  <c r="I203" i="71" s="1"/>
  <c r="J203" i="71" s="1"/>
  <c r="K203" i="71" s="1"/>
  <c r="I204" i="71" s="1"/>
  <c r="J204" i="71" s="1"/>
  <c r="K204" i="71" s="1"/>
  <c r="I97" i="70"/>
  <c r="H178" i="70"/>
  <c r="I205" i="71" l="1"/>
  <c r="H179" i="70"/>
  <c r="J97" i="70"/>
  <c r="O97" i="70"/>
  <c r="N20" i="32" s="1"/>
  <c r="J205" i="71" l="1"/>
  <c r="O205" i="71"/>
  <c r="P97" i="70"/>
  <c r="O20" i="32" s="1"/>
  <c r="P20" i="32" s="1"/>
  <c r="K97" i="70"/>
  <c r="H180" i="70"/>
  <c r="P205" i="71" l="1"/>
  <c r="K205" i="71"/>
  <c r="X21" i="32"/>
  <c r="H181" i="70"/>
  <c r="I98" i="70"/>
  <c r="Q97" i="70"/>
  <c r="I206" i="71" l="1"/>
  <c r="Q205" i="71"/>
  <c r="J98" i="70"/>
  <c r="H182" i="70"/>
  <c r="N181" i="70"/>
  <c r="J206" i="71" l="1"/>
  <c r="H183" i="70"/>
  <c r="K98" i="70"/>
  <c r="K206" i="71" l="1"/>
  <c r="I99" i="70"/>
  <c r="H184" i="70"/>
  <c r="I207" i="71" l="1"/>
  <c r="H185" i="70"/>
  <c r="J99" i="70"/>
  <c r="J207" i="71" l="1"/>
  <c r="K99" i="70"/>
  <c r="H186" i="70"/>
  <c r="K207" i="71" l="1"/>
  <c r="H187" i="70"/>
  <c r="I100" i="70"/>
  <c r="I208" i="71" l="1"/>
  <c r="J100" i="70"/>
  <c r="H188" i="70"/>
  <c r="J208" i="71" l="1"/>
  <c r="H189" i="70"/>
  <c r="K100" i="70"/>
  <c r="K208" i="71" l="1"/>
  <c r="I101" i="70"/>
  <c r="H190" i="70"/>
  <c r="I209" i="71" l="1"/>
  <c r="H191" i="70"/>
  <c r="J101" i="70"/>
  <c r="J209" i="71" l="1"/>
  <c r="K101" i="70"/>
  <c r="H192" i="70"/>
  <c r="K209" i="71" l="1"/>
  <c r="H193" i="70"/>
  <c r="I102" i="70"/>
  <c r="I210" i="71" l="1"/>
  <c r="J102" i="70"/>
  <c r="H194" i="70"/>
  <c r="N193" i="70"/>
  <c r="J210" i="71" l="1"/>
  <c r="H195" i="70"/>
  <c r="K102" i="70"/>
  <c r="K210" i="71" l="1"/>
  <c r="I211" i="71" s="1"/>
  <c r="J211" i="71" s="1"/>
  <c r="K211" i="71" s="1"/>
  <c r="I212" i="71" s="1"/>
  <c r="J212" i="71" s="1"/>
  <c r="K212" i="71" s="1"/>
  <c r="I213" i="71" s="1"/>
  <c r="J213" i="71" s="1"/>
  <c r="K213" i="71" s="1"/>
  <c r="I214" i="71" s="1"/>
  <c r="J214" i="71" s="1"/>
  <c r="K214" i="71" s="1"/>
  <c r="I215" i="71" s="1"/>
  <c r="J215" i="71" s="1"/>
  <c r="K215" i="71" s="1"/>
  <c r="I216" i="71" s="1"/>
  <c r="J216" i="71" s="1"/>
  <c r="K216" i="71" s="1"/>
  <c r="I103" i="70"/>
  <c r="J103" i="70" s="1"/>
  <c r="K103" i="70" s="1"/>
  <c r="H196" i="70"/>
  <c r="I217" i="71" l="1"/>
  <c r="I104" i="70"/>
  <c r="J104" i="70" s="1"/>
  <c r="K104" i="70" s="1"/>
  <c r="H197" i="70"/>
  <c r="J217" i="71" l="1"/>
  <c r="O217" i="71"/>
  <c r="I105" i="70"/>
  <c r="J105" i="70" s="1"/>
  <c r="K105" i="70" s="1"/>
  <c r="H198" i="70"/>
  <c r="P217" i="71" l="1"/>
  <c r="K217" i="71"/>
  <c r="I106" i="70"/>
  <c r="J106" i="70" s="1"/>
  <c r="K106" i="70" s="1"/>
  <c r="H199" i="70"/>
  <c r="Q217" i="71" l="1"/>
  <c r="I218" i="71"/>
  <c r="I107" i="70"/>
  <c r="J107" i="70" s="1"/>
  <c r="K107" i="70" s="1"/>
  <c r="H200" i="70"/>
  <c r="J218" i="71" l="1"/>
  <c r="I108" i="70"/>
  <c r="J108" i="70" s="1"/>
  <c r="K108" i="70" s="1"/>
  <c r="H201" i="70"/>
  <c r="K218" i="71" l="1"/>
  <c r="I109" i="70"/>
  <c r="H202" i="70"/>
  <c r="I219" i="71" l="1"/>
  <c r="H203" i="70"/>
  <c r="J109" i="70"/>
  <c r="O109" i="70"/>
  <c r="N21" i="32" s="1"/>
  <c r="J219" i="71" l="1"/>
  <c r="P109" i="70"/>
  <c r="O21" i="32" s="1"/>
  <c r="P21" i="32" s="1"/>
  <c r="K109" i="70"/>
  <c r="H204" i="70"/>
  <c r="K219" i="71" l="1"/>
  <c r="X22" i="32"/>
  <c r="H205" i="70"/>
  <c r="Q109" i="70"/>
  <c r="I110" i="70"/>
  <c r="I220" i="71" l="1"/>
  <c r="J110" i="70"/>
  <c r="H206" i="70"/>
  <c r="N205" i="70"/>
  <c r="J220" i="71" l="1"/>
  <c r="H207" i="70"/>
  <c r="K110" i="70"/>
  <c r="K220" i="71" l="1"/>
  <c r="I111" i="70"/>
  <c r="H208" i="70"/>
  <c r="I221" i="71" l="1"/>
  <c r="H209" i="70"/>
  <c r="J111" i="70"/>
  <c r="J221" i="71" l="1"/>
  <c r="K111" i="70"/>
  <c r="H210" i="70"/>
  <c r="K221" i="71" l="1"/>
  <c r="H211" i="70"/>
  <c r="I112" i="70"/>
  <c r="I222" i="71" l="1"/>
  <c r="J112" i="70"/>
  <c r="H212" i="70"/>
  <c r="J222" i="71" l="1"/>
  <c r="H213" i="70"/>
  <c r="K112" i="70"/>
  <c r="K222" i="71" l="1"/>
  <c r="I223" i="71" s="1"/>
  <c r="J223" i="71" s="1"/>
  <c r="K223" i="71" s="1"/>
  <c r="I224" i="71" s="1"/>
  <c r="J224" i="71" s="1"/>
  <c r="K224" i="71" s="1"/>
  <c r="I225" i="71" s="1"/>
  <c r="J225" i="71" s="1"/>
  <c r="K225" i="71" s="1"/>
  <c r="I226" i="71" s="1"/>
  <c r="J226" i="71" s="1"/>
  <c r="K226" i="71" s="1"/>
  <c r="I227" i="71" s="1"/>
  <c r="J227" i="71" s="1"/>
  <c r="K227" i="71" s="1"/>
  <c r="I228" i="71" s="1"/>
  <c r="J228" i="71" s="1"/>
  <c r="K228" i="71" s="1"/>
  <c r="I113" i="70"/>
  <c r="H214" i="70"/>
  <c r="I229" i="71" l="1"/>
  <c r="H215" i="70"/>
  <c r="J113" i="70"/>
  <c r="J229" i="71" l="1"/>
  <c r="O229" i="71"/>
  <c r="K113" i="70"/>
  <c r="H216" i="70"/>
  <c r="P229" i="71" l="1"/>
  <c r="K229" i="71"/>
  <c r="H217" i="70"/>
  <c r="I114" i="70"/>
  <c r="Q229" i="71" l="1"/>
  <c r="I230" i="71"/>
  <c r="J114" i="70"/>
  <c r="H218" i="70"/>
  <c r="N217" i="70"/>
  <c r="J230" i="71" l="1"/>
  <c r="H219" i="70"/>
  <c r="K114" i="70"/>
  <c r="K230" i="71" l="1"/>
  <c r="I115" i="70"/>
  <c r="J115" i="70" s="1"/>
  <c r="K115" i="70" s="1"/>
  <c r="H220" i="70"/>
  <c r="I231" i="71" l="1"/>
  <c r="H221" i="70"/>
  <c r="I116" i="70"/>
  <c r="J116" i="70" s="1"/>
  <c r="K116" i="70" s="1"/>
  <c r="J231" i="71" l="1"/>
  <c r="I117" i="70"/>
  <c r="J117" i="70" s="1"/>
  <c r="K117" i="70" s="1"/>
  <c r="H222" i="70"/>
  <c r="K231" i="71" l="1"/>
  <c r="I118" i="70"/>
  <c r="J118" i="70" s="1"/>
  <c r="K118" i="70" s="1"/>
  <c r="H223" i="70"/>
  <c r="I232" i="71" l="1"/>
  <c r="I119" i="70"/>
  <c r="J119" i="70" s="1"/>
  <c r="K119" i="70" s="1"/>
  <c r="H224" i="70"/>
  <c r="J232" i="71" l="1"/>
  <c r="H225" i="70"/>
  <c r="I120" i="70"/>
  <c r="J120" i="70" s="1"/>
  <c r="K120" i="70" s="1"/>
  <c r="K232" i="71" l="1"/>
  <c r="I121" i="70"/>
  <c r="H226" i="70"/>
  <c r="I233" i="71" l="1"/>
  <c r="H227" i="70"/>
  <c r="J121" i="70"/>
  <c r="O121" i="70"/>
  <c r="N22" i="32" s="1"/>
  <c r="J233" i="71" l="1"/>
  <c r="P121" i="70"/>
  <c r="O22" i="32" s="1"/>
  <c r="P22" i="32" s="1"/>
  <c r="K121" i="70"/>
  <c r="H228" i="70"/>
  <c r="K233" i="71" l="1"/>
  <c r="X23" i="32"/>
  <c r="H229" i="70"/>
  <c r="Q121" i="70"/>
  <c r="I122" i="70"/>
  <c r="I234" i="71" l="1"/>
  <c r="J122" i="70"/>
  <c r="H230" i="70"/>
  <c r="N229" i="70"/>
  <c r="J234" i="71" l="1"/>
  <c r="H231" i="70"/>
  <c r="K122" i="70"/>
  <c r="K234" i="71" l="1"/>
  <c r="I235" i="71" s="1"/>
  <c r="J235" i="71" s="1"/>
  <c r="K235" i="71" s="1"/>
  <c r="I236" i="71" s="1"/>
  <c r="J236" i="71" s="1"/>
  <c r="K236" i="71" s="1"/>
  <c r="I237" i="71" s="1"/>
  <c r="J237" i="71" s="1"/>
  <c r="K237" i="71" s="1"/>
  <c r="I238" i="71" s="1"/>
  <c r="J238" i="71" s="1"/>
  <c r="K238" i="71" s="1"/>
  <c r="I239" i="71" s="1"/>
  <c r="J239" i="71" s="1"/>
  <c r="K239" i="71" s="1"/>
  <c r="I240" i="71" s="1"/>
  <c r="J240" i="71" s="1"/>
  <c r="K240" i="71" s="1"/>
  <c r="I123" i="70"/>
  <c r="H232" i="70"/>
  <c r="I241" i="71" l="1"/>
  <c r="H233" i="70"/>
  <c r="J123" i="70"/>
  <c r="J241" i="71" l="1"/>
  <c r="O241" i="71"/>
  <c r="K123" i="70"/>
  <c r="H234" i="70"/>
  <c r="P241" i="71" l="1"/>
  <c r="K241" i="71"/>
  <c r="H235" i="70"/>
  <c r="I124" i="70"/>
  <c r="I242" i="71" l="1"/>
  <c r="Q241" i="71"/>
  <c r="J124" i="70"/>
  <c r="H236" i="70"/>
  <c r="J242" i="71" l="1"/>
  <c r="H237" i="70"/>
  <c r="K124" i="70"/>
  <c r="K242" i="71" l="1"/>
  <c r="I125" i="70"/>
  <c r="H238" i="70"/>
  <c r="I243" i="71" l="1"/>
  <c r="H239" i="70"/>
  <c r="J125" i="70"/>
  <c r="J243" i="71" l="1"/>
  <c r="K125" i="70"/>
  <c r="H240" i="70"/>
  <c r="K243" i="71" l="1"/>
  <c r="H241" i="70"/>
  <c r="I126" i="70"/>
  <c r="I244" i="71" l="1"/>
  <c r="J126" i="70"/>
  <c r="H242" i="70"/>
  <c r="N241" i="70"/>
  <c r="J244" i="71" l="1"/>
  <c r="H243" i="70"/>
  <c r="K126" i="70"/>
  <c r="K244" i="71" l="1"/>
  <c r="I127" i="70"/>
  <c r="J127" i="70" s="1"/>
  <c r="K127" i="70" s="1"/>
  <c r="H244" i="70"/>
  <c r="I245" i="71" l="1"/>
  <c r="I128" i="70"/>
  <c r="J128" i="70" s="1"/>
  <c r="K128" i="70" s="1"/>
  <c r="H245" i="70"/>
  <c r="J245" i="71" l="1"/>
  <c r="I129" i="70"/>
  <c r="J129" i="70" s="1"/>
  <c r="K129" i="70" s="1"/>
  <c r="H246" i="70"/>
  <c r="K245" i="71" l="1"/>
  <c r="I130" i="70"/>
  <c r="J130" i="70" s="1"/>
  <c r="K130" i="70" s="1"/>
  <c r="H247" i="70"/>
  <c r="I246" i="71" l="1"/>
  <c r="I131" i="70"/>
  <c r="J131" i="70" s="1"/>
  <c r="K131" i="70" s="1"/>
  <c r="H248" i="70"/>
  <c r="J246" i="71" l="1"/>
  <c r="H249" i="70"/>
  <c r="I132" i="70"/>
  <c r="J132" i="70" s="1"/>
  <c r="K132" i="70" s="1"/>
  <c r="K246" i="71" l="1"/>
  <c r="I247" i="71" s="1"/>
  <c r="J247" i="71" s="1"/>
  <c r="K247" i="71" s="1"/>
  <c r="I248" i="71" s="1"/>
  <c r="J248" i="71" s="1"/>
  <c r="K248" i="71" s="1"/>
  <c r="I249" i="71" s="1"/>
  <c r="J249" i="71" s="1"/>
  <c r="K249" i="71" s="1"/>
  <c r="I250" i="71" s="1"/>
  <c r="J250" i="71" s="1"/>
  <c r="K250" i="71" s="1"/>
  <c r="I251" i="71" s="1"/>
  <c r="J251" i="71" s="1"/>
  <c r="K251" i="71" s="1"/>
  <c r="I252" i="71" s="1"/>
  <c r="J252" i="71" s="1"/>
  <c r="K252" i="71" s="1"/>
  <c r="I133" i="70"/>
  <c r="H250" i="70"/>
  <c r="I253" i="71" l="1"/>
  <c r="H251" i="70"/>
  <c r="J133" i="70"/>
  <c r="O133" i="70"/>
  <c r="N23" i="32" s="1"/>
  <c r="J253" i="71" l="1"/>
  <c r="O253" i="71"/>
  <c r="P133" i="70"/>
  <c r="O23" i="32" s="1"/>
  <c r="P23" i="32" s="1"/>
  <c r="K133" i="70"/>
  <c r="H252" i="70"/>
  <c r="E42" i="32" l="1"/>
  <c r="E23" i="32"/>
  <c r="P253" i="71"/>
  <c r="K253" i="71"/>
  <c r="H12" i="32"/>
  <c r="H253" i="70"/>
  <c r="Q133" i="70"/>
  <c r="I134" i="70"/>
  <c r="Q253" i="71" l="1"/>
  <c r="I254" i="71"/>
  <c r="H23" i="32"/>
  <c r="J23" i="32" s="1"/>
  <c r="H20" i="32"/>
  <c r="J20" i="32" s="1"/>
  <c r="H21" i="32"/>
  <c r="J21" i="32" s="1"/>
  <c r="H19" i="32"/>
  <c r="J19" i="32" s="1"/>
  <c r="H17" i="32"/>
  <c r="J17" i="32" s="1"/>
  <c r="H22" i="32"/>
  <c r="J22" i="32" s="1"/>
  <c r="H16" i="32"/>
  <c r="J16" i="32" s="1"/>
  <c r="H15" i="32"/>
  <c r="J15" i="32" s="1"/>
  <c r="H18" i="32"/>
  <c r="J18" i="32" s="1"/>
  <c r="H14" i="32"/>
  <c r="J14" i="32" s="1"/>
  <c r="J134" i="70"/>
  <c r="H254" i="70"/>
  <c r="N253" i="70"/>
  <c r="J254" i="71" l="1"/>
  <c r="J24" i="32"/>
  <c r="H255" i="70"/>
  <c r="K134" i="70"/>
  <c r="K254" i="71" l="1"/>
  <c r="I135" i="70"/>
  <c r="H256" i="70"/>
  <c r="I255" i="71" l="1"/>
  <c r="H257" i="70"/>
  <c r="J135" i="70"/>
  <c r="J255" i="71" l="1"/>
  <c r="K135" i="70"/>
  <c r="H258" i="70"/>
  <c r="K255" i="71" l="1"/>
  <c r="H259" i="70"/>
  <c r="I136" i="70"/>
  <c r="I256" i="71" l="1"/>
  <c r="J136" i="70"/>
  <c r="H260" i="70"/>
  <c r="J256" i="71" l="1"/>
  <c r="H261" i="70"/>
  <c r="K136" i="70"/>
  <c r="K256" i="71" l="1"/>
  <c r="I137" i="70"/>
  <c r="H262" i="70"/>
  <c r="I257" i="71" l="1"/>
  <c r="H263" i="70"/>
  <c r="J137" i="70"/>
  <c r="J257" i="71" l="1"/>
  <c r="K137" i="70"/>
  <c r="H264" i="70"/>
  <c r="K257" i="71" l="1"/>
  <c r="H265" i="70"/>
  <c r="I138" i="70"/>
  <c r="I258" i="71" l="1"/>
  <c r="J138" i="70"/>
  <c r="H266" i="70"/>
  <c r="N265" i="70"/>
  <c r="J258" i="71" l="1"/>
  <c r="H267" i="70"/>
  <c r="K138" i="70"/>
  <c r="K258" i="71" l="1"/>
  <c r="I259" i="71" s="1"/>
  <c r="J259" i="71" s="1"/>
  <c r="K259" i="71" s="1"/>
  <c r="I260" i="71" s="1"/>
  <c r="J260" i="71" s="1"/>
  <c r="K260" i="71" s="1"/>
  <c r="I261" i="71" s="1"/>
  <c r="J261" i="71" s="1"/>
  <c r="K261" i="71" s="1"/>
  <c r="I262" i="71" s="1"/>
  <c r="J262" i="71" s="1"/>
  <c r="K262" i="71" s="1"/>
  <c r="I263" i="71" s="1"/>
  <c r="J263" i="71" s="1"/>
  <c r="K263" i="71" s="1"/>
  <c r="I264" i="71" s="1"/>
  <c r="J264" i="71" s="1"/>
  <c r="K264" i="71" s="1"/>
  <c r="I139" i="70"/>
  <c r="J139" i="70" s="1"/>
  <c r="K139" i="70" s="1"/>
  <c r="H268" i="70"/>
  <c r="I265" i="71" l="1"/>
  <c r="I140" i="70"/>
  <c r="J140" i="70" s="1"/>
  <c r="K140" i="70" s="1"/>
  <c r="H269" i="70"/>
  <c r="J265" i="71" l="1"/>
  <c r="O265" i="71"/>
  <c r="I141" i="70"/>
  <c r="J141" i="70" s="1"/>
  <c r="K141" i="70" s="1"/>
  <c r="H270" i="70"/>
  <c r="P265" i="71" l="1"/>
  <c r="K265" i="71"/>
  <c r="H271" i="70"/>
  <c r="I142" i="70"/>
  <c r="J142" i="70" s="1"/>
  <c r="K142" i="70" s="1"/>
  <c r="Q265" i="71" l="1"/>
  <c r="I266" i="71"/>
  <c r="I143" i="70"/>
  <c r="J143" i="70" s="1"/>
  <c r="K143" i="70" s="1"/>
  <c r="H272" i="70"/>
  <c r="J266" i="71" l="1"/>
  <c r="I144" i="70"/>
  <c r="J144" i="70" s="1"/>
  <c r="K144" i="70" s="1"/>
  <c r="H273" i="70"/>
  <c r="K266" i="71" l="1"/>
  <c r="I145" i="70"/>
  <c r="H274" i="70"/>
  <c r="I267" i="71" l="1"/>
  <c r="H275" i="70"/>
  <c r="J145" i="70"/>
  <c r="O145" i="70"/>
  <c r="J267" i="71" l="1"/>
  <c r="P145" i="70"/>
  <c r="K145" i="70"/>
  <c r="H276" i="70"/>
  <c r="K267" i="71" l="1"/>
  <c r="H277" i="70"/>
  <c r="I146" i="70"/>
  <c r="Q145" i="70"/>
  <c r="I268" i="71" l="1"/>
  <c r="J146" i="70"/>
  <c r="H278" i="70"/>
  <c r="N277" i="70"/>
  <c r="J268" i="71" l="1"/>
  <c r="H279" i="70"/>
  <c r="K146" i="70"/>
  <c r="K268" i="71" l="1"/>
  <c r="I147" i="70"/>
  <c r="H280" i="70"/>
  <c r="I269" i="71" l="1"/>
  <c r="H281" i="70"/>
  <c r="J147" i="70"/>
  <c r="J269" i="71" l="1"/>
  <c r="K147" i="70"/>
  <c r="H282" i="70"/>
  <c r="K269" i="71" l="1"/>
  <c r="H283" i="70"/>
  <c r="I148" i="70"/>
  <c r="I270" i="71" l="1"/>
  <c r="J148" i="70"/>
  <c r="H284" i="70"/>
  <c r="J270" i="71" l="1"/>
  <c r="H285" i="70"/>
  <c r="K148" i="70"/>
  <c r="K270" i="71" l="1"/>
  <c r="I271" i="71" s="1"/>
  <c r="J271" i="71" s="1"/>
  <c r="K271" i="71" s="1"/>
  <c r="I272" i="71" s="1"/>
  <c r="J272" i="71" s="1"/>
  <c r="K272" i="71" s="1"/>
  <c r="I273" i="71" s="1"/>
  <c r="J273" i="71" s="1"/>
  <c r="K273" i="71" s="1"/>
  <c r="I274" i="71" s="1"/>
  <c r="J274" i="71" s="1"/>
  <c r="K274" i="71" s="1"/>
  <c r="I275" i="71" s="1"/>
  <c r="J275" i="71" s="1"/>
  <c r="K275" i="71" s="1"/>
  <c r="I276" i="71" s="1"/>
  <c r="J276" i="71" s="1"/>
  <c r="K276" i="71" s="1"/>
  <c r="I149" i="70"/>
  <c r="H286" i="70"/>
  <c r="I277" i="71" l="1"/>
  <c r="H287" i="70"/>
  <c r="J149" i="70"/>
  <c r="J277" i="71" l="1"/>
  <c r="O277" i="71"/>
  <c r="K149" i="70"/>
  <c r="H288" i="70"/>
  <c r="P277" i="71" l="1"/>
  <c r="K277" i="71"/>
  <c r="H289" i="70"/>
  <c r="I150" i="70"/>
  <c r="Q277" i="71" l="1"/>
  <c r="I278" i="71"/>
  <c r="J150" i="70"/>
  <c r="H290" i="70"/>
  <c r="N289" i="70"/>
  <c r="J278" i="71" l="1"/>
  <c r="H291" i="70"/>
  <c r="K150" i="70"/>
  <c r="K278" i="71" l="1"/>
  <c r="I151" i="70"/>
  <c r="J151" i="70" s="1"/>
  <c r="K151" i="70" s="1"/>
  <c r="H292" i="70"/>
  <c r="I279" i="71" l="1"/>
  <c r="I152" i="70"/>
  <c r="J152" i="70" s="1"/>
  <c r="K152" i="70" s="1"/>
  <c r="H293" i="70"/>
  <c r="J279" i="71" l="1"/>
  <c r="H294" i="70"/>
  <c r="I153" i="70"/>
  <c r="J153" i="70" s="1"/>
  <c r="K153" i="70" s="1"/>
  <c r="K279" i="71" l="1"/>
  <c r="I154" i="70"/>
  <c r="J154" i="70" s="1"/>
  <c r="K154" i="70" s="1"/>
  <c r="H295" i="70"/>
  <c r="I280" i="71" l="1"/>
  <c r="H296" i="70"/>
  <c r="I155" i="70"/>
  <c r="J155" i="70" s="1"/>
  <c r="K155" i="70" s="1"/>
  <c r="J280" i="71" l="1"/>
  <c r="I156" i="70"/>
  <c r="J156" i="70" s="1"/>
  <c r="K156" i="70" s="1"/>
  <c r="H297" i="70"/>
  <c r="K280" i="71" l="1"/>
  <c r="I157" i="70"/>
  <c r="H298" i="70"/>
  <c r="I281" i="71" l="1"/>
  <c r="H299" i="70"/>
  <c r="J157" i="70"/>
  <c r="O157" i="70"/>
  <c r="J281" i="71" l="1"/>
  <c r="P157" i="70"/>
  <c r="K157" i="70"/>
  <c r="H300" i="70"/>
  <c r="K281" i="71" l="1"/>
  <c r="H301" i="70"/>
  <c r="Q157" i="70"/>
  <c r="I158" i="70"/>
  <c r="I282" i="71" l="1"/>
  <c r="J158" i="70"/>
  <c r="H302" i="70"/>
  <c r="N301" i="70"/>
  <c r="J282" i="71" l="1"/>
  <c r="H303" i="70"/>
  <c r="K158" i="70"/>
  <c r="K282" i="71" l="1"/>
  <c r="I283" i="71" s="1"/>
  <c r="J283" i="71" s="1"/>
  <c r="K283" i="71" s="1"/>
  <c r="I284" i="71" s="1"/>
  <c r="J284" i="71" s="1"/>
  <c r="K284" i="71" s="1"/>
  <c r="I285" i="71" s="1"/>
  <c r="J285" i="71" s="1"/>
  <c r="K285" i="71" s="1"/>
  <c r="I286" i="71" s="1"/>
  <c r="J286" i="71" s="1"/>
  <c r="K286" i="71" s="1"/>
  <c r="I287" i="71" s="1"/>
  <c r="J287" i="71" s="1"/>
  <c r="K287" i="71" s="1"/>
  <c r="I288" i="71" s="1"/>
  <c r="J288" i="71" s="1"/>
  <c r="K288" i="71" s="1"/>
  <c r="I159" i="70"/>
  <c r="H304" i="70"/>
  <c r="I289" i="71" l="1"/>
  <c r="H305" i="70"/>
  <c r="J159" i="70"/>
  <c r="J289" i="71" l="1"/>
  <c r="O289" i="71"/>
  <c r="K159" i="70"/>
  <c r="H306" i="70"/>
  <c r="P289" i="71" l="1"/>
  <c r="K289" i="71"/>
  <c r="H307" i="70"/>
  <c r="I160" i="70"/>
  <c r="Q289" i="71" l="1"/>
  <c r="I290" i="71"/>
  <c r="J160" i="70"/>
  <c r="H308" i="70"/>
  <c r="J290" i="71" l="1"/>
  <c r="H309" i="70"/>
  <c r="K160" i="70"/>
  <c r="K290" i="71" l="1"/>
  <c r="I161" i="70"/>
  <c r="H310" i="70"/>
  <c r="I291" i="71" l="1"/>
  <c r="H311" i="70"/>
  <c r="J161" i="70"/>
  <c r="J291" i="71" l="1"/>
  <c r="K161" i="70"/>
  <c r="H312" i="70"/>
  <c r="K291" i="71" l="1"/>
  <c r="H313" i="70"/>
  <c r="I162" i="70"/>
  <c r="I292" i="71" l="1"/>
  <c r="J162" i="70"/>
  <c r="H314" i="70"/>
  <c r="N313" i="70"/>
  <c r="J292" i="71" l="1"/>
  <c r="H315" i="70"/>
  <c r="N314" i="70"/>
  <c r="K162" i="70"/>
  <c r="K292" i="71" l="1"/>
  <c r="I163" i="70"/>
  <c r="J163" i="70" s="1"/>
  <c r="K163" i="70" s="1"/>
  <c r="H316" i="70"/>
  <c r="N315" i="70"/>
  <c r="I293" i="71" l="1"/>
  <c r="I164" i="70"/>
  <c r="J164" i="70" s="1"/>
  <c r="K164" i="70" s="1"/>
  <c r="H317" i="70"/>
  <c r="N316" i="70"/>
  <c r="J293" i="71" l="1"/>
  <c r="H318" i="70"/>
  <c r="N317" i="70"/>
  <c r="I165" i="70"/>
  <c r="J165" i="70" s="1"/>
  <c r="K165" i="70" s="1"/>
  <c r="K293" i="71" l="1"/>
  <c r="I166" i="70"/>
  <c r="J166" i="70" s="1"/>
  <c r="K166" i="70" s="1"/>
  <c r="H319" i="70"/>
  <c r="N318" i="70"/>
  <c r="I294" i="71" l="1"/>
  <c r="I167" i="70"/>
  <c r="J167" i="70" s="1"/>
  <c r="K167" i="70" s="1"/>
  <c r="H320" i="70"/>
  <c r="N319" i="70"/>
  <c r="J294" i="71" l="1"/>
  <c r="I168" i="70"/>
  <c r="J168" i="70" s="1"/>
  <c r="K168" i="70" s="1"/>
  <c r="H321" i="70"/>
  <c r="N320" i="70"/>
  <c r="K294" i="71" l="1"/>
  <c r="I295" i="71" s="1"/>
  <c r="J295" i="71" s="1"/>
  <c r="K295" i="71" s="1"/>
  <c r="I296" i="71" s="1"/>
  <c r="J296" i="71" s="1"/>
  <c r="K296" i="71" s="1"/>
  <c r="I297" i="71" s="1"/>
  <c r="J297" i="71" s="1"/>
  <c r="K297" i="71" s="1"/>
  <c r="I298" i="71" s="1"/>
  <c r="J298" i="71" s="1"/>
  <c r="K298" i="71" s="1"/>
  <c r="I299" i="71" s="1"/>
  <c r="J299" i="71" s="1"/>
  <c r="K299" i="71" s="1"/>
  <c r="I300" i="71" s="1"/>
  <c r="J300" i="71" s="1"/>
  <c r="K300" i="71" s="1"/>
  <c r="I169" i="70"/>
  <c r="H322" i="70"/>
  <c r="N321" i="70"/>
  <c r="I301" i="71" l="1"/>
  <c r="H323" i="70"/>
  <c r="N322" i="70"/>
  <c r="J169" i="70"/>
  <c r="O169" i="70"/>
  <c r="J301" i="71" l="1"/>
  <c r="O301" i="71"/>
  <c r="P169" i="70"/>
  <c r="K169" i="70"/>
  <c r="H324" i="70"/>
  <c r="N323" i="70"/>
  <c r="P301" i="71" l="1"/>
  <c r="K301" i="71"/>
  <c r="H325" i="70"/>
  <c r="N324" i="70"/>
  <c r="Q169" i="70"/>
  <c r="I170" i="70"/>
  <c r="Q301" i="71" l="1"/>
  <c r="I302" i="71"/>
  <c r="J170" i="70"/>
  <c r="H326" i="70"/>
  <c r="N325" i="70"/>
  <c r="J302" i="71" l="1"/>
  <c r="H327" i="70"/>
  <c r="N326" i="70"/>
  <c r="K170" i="70"/>
  <c r="K302" i="71" l="1"/>
  <c r="I171" i="70"/>
  <c r="H328" i="70"/>
  <c r="N327" i="70"/>
  <c r="I303" i="71" l="1"/>
  <c r="H329" i="70"/>
  <c r="N328" i="70"/>
  <c r="J171" i="70"/>
  <c r="J303" i="71" l="1"/>
  <c r="K171" i="70"/>
  <c r="H330" i="70"/>
  <c r="N329" i="70"/>
  <c r="K303" i="71" l="1"/>
  <c r="H331" i="70"/>
  <c r="N330" i="70"/>
  <c r="I172" i="70"/>
  <c r="I304" i="71" l="1"/>
  <c r="J172" i="70"/>
  <c r="H332" i="70"/>
  <c r="N331" i="70"/>
  <c r="J304" i="71" l="1"/>
  <c r="H333" i="70"/>
  <c r="N332" i="70"/>
  <c r="K172" i="70"/>
  <c r="K304" i="71" l="1"/>
  <c r="I173" i="70"/>
  <c r="H334" i="70"/>
  <c r="N333" i="70"/>
  <c r="I305" i="71" l="1"/>
  <c r="H335" i="70"/>
  <c r="N334" i="70"/>
  <c r="J173" i="70"/>
  <c r="J305" i="71" l="1"/>
  <c r="K173" i="70"/>
  <c r="H336" i="70"/>
  <c r="N335" i="70"/>
  <c r="K305" i="71" l="1"/>
  <c r="H337" i="70"/>
  <c r="N336" i="70"/>
  <c r="I174" i="70"/>
  <c r="I306" i="71" l="1"/>
  <c r="J174" i="70"/>
  <c r="H338" i="70"/>
  <c r="N337" i="70"/>
  <c r="J306" i="71" l="1"/>
  <c r="H339" i="70"/>
  <c r="N338" i="70"/>
  <c r="K174" i="70"/>
  <c r="K306" i="71" l="1"/>
  <c r="I175" i="70"/>
  <c r="J175" i="70" s="1"/>
  <c r="K175" i="70" s="1"/>
  <c r="H340" i="70"/>
  <c r="N339" i="70"/>
  <c r="I307" i="71" l="1"/>
  <c r="I176" i="70"/>
  <c r="J176" i="70" s="1"/>
  <c r="K176" i="70" s="1"/>
  <c r="H341" i="70"/>
  <c r="N340" i="70"/>
  <c r="J307" i="71" l="1"/>
  <c r="I177" i="70"/>
  <c r="J177" i="70" s="1"/>
  <c r="K177" i="70" s="1"/>
  <c r="H342" i="70"/>
  <c r="N341" i="70"/>
  <c r="K307" i="71" l="1"/>
  <c r="I178" i="70"/>
  <c r="J178" i="70" s="1"/>
  <c r="K178" i="70" s="1"/>
  <c r="H343" i="70"/>
  <c r="N342" i="70"/>
  <c r="I308" i="71" l="1"/>
  <c r="I179" i="70"/>
  <c r="J179" i="70" s="1"/>
  <c r="K179" i="70" s="1"/>
  <c r="H344" i="70"/>
  <c r="N343" i="70"/>
  <c r="J308" i="71" l="1"/>
  <c r="H345" i="70"/>
  <c r="N344" i="70"/>
  <c r="I180" i="70"/>
  <c r="J180" i="70" s="1"/>
  <c r="K180" i="70" s="1"/>
  <c r="K308" i="71" l="1"/>
  <c r="I181" i="70"/>
  <c r="H346" i="70"/>
  <c r="N345" i="70"/>
  <c r="I309" i="71" l="1"/>
  <c r="H347" i="70"/>
  <c r="N346" i="70"/>
  <c r="J181" i="70"/>
  <c r="O181" i="70"/>
  <c r="J309" i="71" l="1"/>
  <c r="P181" i="70"/>
  <c r="K181" i="70"/>
  <c r="H348" i="70"/>
  <c r="N347" i="70"/>
  <c r="K309" i="71" l="1"/>
  <c r="H349" i="70"/>
  <c r="N348" i="70"/>
  <c r="Q181" i="70"/>
  <c r="I182" i="70"/>
  <c r="I310" i="71" l="1"/>
  <c r="J182" i="70"/>
  <c r="H350" i="70"/>
  <c r="N349" i="70"/>
  <c r="J310" i="71" l="1"/>
  <c r="H351" i="70"/>
  <c r="N350" i="70"/>
  <c r="K182" i="70"/>
  <c r="K310" i="71" l="1"/>
  <c r="I183" i="70"/>
  <c r="H352" i="70"/>
  <c r="N351" i="70"/>
  <c r="I311" i="71" l="1"/>
  <c r="H353" i="70"/>
  <c r="N352" i="70"/>
  <c r="J183" i="70"/>
  <c r="J311" i="71" l="1"/>
  <c r="K183" i="70"/>
  <c r="H354" i="70"/>
  <c r="N353" i="70"/>
  <c r="K311" i="71" l="1"/>
  <c r="H355" i="70"/>
  <c r="N354" i="70"/>
  <c r="I184" i="70"/>
  <c r="I312" i="71" l="1"/>
  <c r="J184" i="70"/>
  <c r="H356" i="70"/>
  <c r="N355" i="70"/>
  <c r="J312" i="71" l="1"/>
  <c r="H357" i="70"/>
  <c r="N356" i="70"/>
  <c r="K184" i="70"/>
  <c r="K312" i="71" l="1"/>
  <c r="I185" i="70"/>
  <c r="H358" i="70"/>
  <c r="N357" i="70"/>
  <c r="I313" i="71" l="1"/>
  <c r="H359" i="70"/>
  <c r="N358" i="70"/>
  <c r="J185" i="70"/>
  <c r="J313" i="71" l="1"/>
  <c r="O313" i="71"/>
  <c r="K185" i="70"/>
  <c r="H360" i="70"/>
  <c r="N359" i="70"/>
  <c r="P313" i="71" l="1"/>
  <c r="K313" i="71"/>
  <c r="H361" i="70"/>
  <c r="N360" i="70"/>
  <c r="I186" i="70"/>
  <c r="Q313" i="71" l="1"/>
  <c r="I314" i="71"/>
  <c r="J186" i="70"/>
  <c r="H362" i="70"/>
  <c r="N361" i="70"/>
  <c r="J314" i="71" l="1"/>
  <c r="O314" i="71"/>
  <c r="H363" i="70"/>
  <c r="N362" i="70"/>
  <c r="K186" i="70"/>
  <c r="P314" i="71" l="1"/>
  <c r="K314" i="71"/>
  <c r="I187" i="70"/>
  <c r="J187" i="70" s="1"/>
  <c r="K187" i="70" s="1"/>
  <c r="H364" i="70"/>
  <c r="N363" i="70"/>
  <c r="Q314" i="71" l="1"/>
  <c r="I315" i="71"/>
  <c r="H365" i="70"/>
  <c r="N364" i="70"/>
  <c r="I188" i="70"/>
  <c r="J188" i="70" s="1"/>
  <c r="K188" i="70" s="1"/>
  <c r="J315" i="71" l="1"/>
  <c r="O315" i="71"/>
  <c r="I189" i="70"/>
  <c r="J189" i="70" s="1"/>
  <c r="K189" i="70" s="1"/>
  <c r="H366" i="70"/>
  <c r="N365" i="70"/>
  <c r="P315" i="71" l="1"/>
  <c r="K315" i="71"/>
  <c r="I190" i="70"/>
  <c r="J190" i="70" s="1"/>
  <c r="K190" i="70" s="1"/>
  <c r="H367" i="70"/>
  <c r="N366" i="70"/>
  <c r="Q315" i="71" l="1"/>
  <c r="I316" i="71"/>
  <c r="I191" i="70"/>
  <c r="J191" i="70" s="1"/>
  <c r="K191" i="70" s="1"/>
  <c r="H368" i="70"/>
  <c r="N367" i="70"/>
  <c r="J316" i="71" l="1"/>
  <c r="O316" i="71"/>
  <c r="I192" i="70"/>
  <c r="J192" i="70" s="1"/>
  <c r="K192" i="70" s="1"/>
  <c r="H369" i="70"/>
  <c r="N368" i="70"/>
  <c r="P316" i="71" l="1"/>
  <c r="K316" i="71"/>
  <c r="I193" i="70"/>
  <c r="H370" i="70"/>
  <c r="N369" i="70"/>
  <c r="Q316" i="71" l="1"/>
  <c r="I317" i="71"/>
  <c r="H371" i="70"/>
  <c r="N370" i="70"/>
  <c r="J193" i="70"/>
  <c r="O193" i="70"/>
  <c r="J317" i="71" l="1"/>
  <c r="O317" i="71"/>
  <c r="P193" i="70"/>
  <c r="K193" i="70"/>
  <c r="H372" i="70"/>
  <c r="N371" i="70"/>
  <c r="P317" i="71" l="1"/>
  <c r="K317" i="71"/>
  <c r="H373" i="70"/>
  <c r="N372" i="70"/>
  <c r="I194" i="70"/>
  <c r="Q193" i="70"/>
  <c r="Q317" i="71" l="1"/>
  <c r="I318" i="71"/>
  <c r="J194" i="70"/>
  <c r="N373" i="70"/>
  <c r="J318" i="71" l="1"/>
  <c r="O318" i="71"/>
  <c r="K194" i="70"/>
  <c r="P318" i="71" l="1"/>
  <c r="K318" i="71"/>
  <c r="I195" i="70"/>
  <c r="I319" i="71" l="1"/>
  <c r="Q318" i="71"/>
  <c r="J195" i="70"/>
  <c r="J319" i="71" l="1"/>
  <c r="O319" i="71"/>
  <c r="K195" i="70"/>
  <c r="P319" i="71" l="1"/>
  <c r="K319" i="71"/>
  <c r="I196" i="70"/>
  <c r="Q319" i="71" l="1"/>
  <c r="I320" i="71"/>
  <c r="J196" i="70"/>
  <c r="J320" i="71" l="1"/>
  <c r="O320" i="71"/>
  <c r="K196" i="70"/>
  <c r="P320" i="71" l="1"/>
  <c r="K320" i="71"/>
  <c r="I197" i="70"/>
  <c r="Q320" i="71" l="1"/>
  <c r="I321" i="71"/>
  <c r="J197" i="70"/>
  <c r="J321" i="71" l="1"/>
  <c r="O321" i="71"/>
  <c r="K197" i="70"/>
  <c r="P321" i="71" l="1"/>
  <c r="K321" i="71"/>
  <c r="I198" i="70"/>
  <c r="Q321" i="71" l="1"/>
  <c r="I322" i="71"/>
  <c r="J198" i="70"/>
  <c r="J322" i="71" l="1"/>
  <c r="O322" i="71"/>
  <c r="K198" i="70"/>
  <c r="P322" i="71" l="1"/>
  <c r="K322" i="71"/>
  <c r="I199" i="70"/>
  <c r="J199" i="70" s="1"/>
  <c r="K199" i="70" s="1"/>
  <c r="Q322" i="71" l="1"/>
  <c r="I323" i="71"/>
  <c r="I200" i="70"/>
  <c r="J200" i="70" s="1"/>
  <c r="K200" i="70" s="1"/>
  <c r="J323" i="71" l="1"/>
  <c r="O323" i="71"/>
  <c r="I201" i="70"/>
  <c r="J201" i="70" s="1"/>
  <c r="K201" i="70" s="1"/>
  <c r="P323" i="71" l="1"/>
  <c r="K323" i="71"/>
  <c r="I202" i="70"/>
  <c r="J202" i="70" s="1"/>
  <c r="K202" i="70" s="1"/>
  <c r="Q323" i="71" l="1"/>
  <c r="I324" i="71"/>
  <c r="I203" i="70"/>
  <c r="J203" i="70" s="1"/>
  <c r="K203" i="70" s="1"/>
  <c r="J324" i="71" l="1"/>
  <c r="O324" i="71"/>
  <c r="I204" i="70"/>
  <c r="J204" i="70" s="1"/>
  <c r="K204" i="70" s="1"/>
  <c r="P324" i="71" l="1"/>
  <c r="K324" i="71"/>
  <c r="I205" i="70"/>
  <c r="Q324" i="71" l="1"/>
  <c r="I325" i="71"/>
  <c r="J205" i="70"/>
  <c r="O205" i="70"/>
  <c r="J325" i="71" l="1"/>
  <c r="O325" i="71"/>
  <c r="P205" i="70"/>
  <c r="K205" i="70"/>
  <c r="P325" i="71" l="1"/>
  <c r="K325" i="71"/>
  <c r="Q205" i="70"/>
  <c r="I206" i="70"/>
  <c r="Q325" i="71" l="1"/>
  <c r="I326" i="71"/>
  <c r="J206" i="70"/>
  <c r="J326" i="71" l="1"/>
  <c r="O326" i="71"/>
  <c r="K206" i="70"/>
  <c r="P326" i="71" l="1"/>
  <c r="K326" i="71"/>
  <c r="I207" i="70"/>
  <c r="Q326" i="71" l="1"/>
  <c r="I327" i="71"/>
  <c r="J207" i="70"/>
  <c r="J327" i="71" l="1"/>
  <c r="O327" i="71"/>
  <c r="K207" i="70"/>
  <c r="P327" i="71" l="1"/>
  <c r="K327" i="71"/>
  <c r="I208" i="70"/>
  <c r="Q327" i="71" l="1"/>
  <c r="I328" i="71"/>
  <c r="J208" i="70"/>
  <c r="J328" i="71" l="1"/>
  <c r="O328" i="71"/>
  <c r="K208" i="70"/>
  <c r="P328" i="71" l="1"/>
  <c r="K328" i="71"/>
  <c r="I209" i="70"/>
  <c r="Q328" i="71" l="1"/>
  <c r="I329" i="71"/>
  <c r="J209" i="70"/>
  <c r="J329" i="71" l="1"/>
  <c r="O329" i="71"/>
  <c r="K209" i="70"/>
  <c r="P329" i="71" l="1"/>
  <c r="K329" i="71"/>
  <c r="I210" i="70"/>
  <c r="I330" i="71" l="1"/>
  <c r="Q329" i="71"/>
  <c r="J210" i="70"/>
  <c r="J330" i="71" l="1"/>
  <c r="O330" i="71"/>
  <c r="K210" i="70"/>
  <c r="P330" i="71" l="1"/>
  <c r="K330" i="71"/>
  <c r="I211" i="70"/>
  <c r="J211" i="70" s="1"/>
  <c r="K211" i="70" s="1"/>
  <c r="Q330" i="71" l="1"/>
  <c r="I331" i="71"/>
  <c r="I212" i="70"/>
  <c r="J212" i="70" s="1"/>
  <c r="K212" i="70" s="1"/>
  <c r="J331" i="71" l="1"/>
  <c r="O331" i="71"/>
  <c r="I213" i="70"/>
  <c r="J213" i="70" s="1"/>
  <c r="K213" i="70" s="1"/>
  <c r="P331" i="71" l="1"/>
  <c r="K331" i="71"/>
  <c r="I214" i="70"/>
  <c r="J214" i="70" s="1"/>
  <c r="K214" i="70" s="1"/>
  <c r="Q331" i="71" l="1"/>
  <c r="I332" i="71"/>
  <c r="I215" i="70"/>
  <c r="J215" i="70" s="1"/>
  <c r="K215" i="70" s="1"/>
  <c r="J332" i="71" l="1"/>
  <c r="O332" i="71"/>
  <c r="I216" i="70"/>
  <c r="J216" i="70" s="1"/>
  <c r="K216" i="70" s="1"/>
  <c r="P332" i="71" l="1"/>
  <c r="K332" i="71"/>
  <c r="I217" i="70"/>
  <c r="Q332" i="71" l="1"/>
  <c r="I333" i="71"/>
  <c r="J217" i="70"/>
  <c r="O217" i="70"/>
  <c r="J333" i="71" l="1"/>
  <c r="O333" i="71"/>
  <c r="P217" i="70"/>
  <c r="K217" i="70"/>
  <c r="P333" i="71" l="1"/>
  <c r="K333" i="71"/>
  <c r="I218" i="70"/>
  <c r="Q217" i="70"/>
  <c r="Q333" i="71" l="1"/>
  <c r="I334" i="71"/>
  <c r="J218" i="70"/>
  <c r="J334" i="71" l="1"/>
  <c r="O334" i="71"/>
  <c r="K218" i="70"/>
  <c r="P334" i="71" l="1"/>
  <c r="K334" i="71"/>
  <c r="I219" i="70"/>
  <c r="I335" i="71" l="1"/>
  <c r="Q334" i="71"/>
  <c r="J219" i="70"/>
  <c r="J335" i="71" l="1"/>
  <c r="O335" i="71"/>
  <c r="K219" i="70"/>
  <c r="P335" i="71" l="1"/>
  <c r="K335" i="71"/>
  <c r="I220" i="70"/>
  <c r="I336" i="71" l="1"/>
  <c r="Q335" i="71"/>
  <c r="J220" i="70"/>
  <c r="J336" i="71" l="1"/>
  <c r="O336" i="71"/>
  <c r="K220" i="70"/>
  <c r="P336" i="71" l="1"/>
  <c r="K336" i="71"/>
  <c r="I221" i="70"/>
  <c r="Q336" i="71" l="1"/>
  <c r="I337" i="71"/>
  <c r="J221" i="70"/>
  <c r="J337" i="71" l="1"/>
  <c r="O337" i="71"/>
  <c r="K221" i="70"/>
  <c r="P337" i="71" l="1"/>
  <c r="K337" i="71"/>
  <c r="I222" i="70"/>
  <c r="Q337" i="71" l="1"/>
  <c r="I338" i="71"/>
  <c r="J222" i="70"/>
  <c r="J338" i="71" l="1"/>
  <c r="O338" i="71"/>
  <c r="K222" i="70"/>
  <c r="P338" i="71" l="1"/>
  <c r="K338" i="71"/>
  <c r="I223" i="70"/>
  <c r="J223" i="70" s="1"/>
  <c r="K223" i="70" s="1"/>
  <c r="I339" i="71" l="1"/>
  <c r="Q338" i="71"/>
  <c r="I224" i="70"/>
  <c r="J224" i="70" s="1"/>
  <c r="K224" i="70" s="1"/>
  <c r="J339" i="71" l="1"/>
  <c r="O339" i="71"/>
  <c r="I225" i="70"/>
  <c r="J225" i="70" s="1"/>
  <c r="K225" i="70" s="1"/>
  <c r="P339" i="71" l="1"/>
  <c r="K339" i="71"/>
  <c r="I226" i="70"/>
  <c r="J226" i="70" s="1"/>
  <c r="K226" i="70" s="1"/>
  <c r="Q339" i="71" l="1"/>
  <c r="I340" i="71"/>
  <c r="I227" i="70"/>
  <c r="J227" i="70" s="1"/>
  <c r="K227" i="70" s="1"/>
  <c r="J340" i="71" l="1"/>
  <c r="O340" i="71"/>
  <c r="I228" i="70"/>
  <c r="J228" i="70" s="1"/>
  <c r="K228" i="70" s="1"/>
  <c r="P340" i="71" l="1"/>
  <c r="K340" i="71"/>
  <c r="I229" i="70"/>
  <c r="Q340" i="71" l="1"/>
  <c r="I341" i="71"/>
  <c r="J229" i="70"/>
  <c r="O229" i="70"/>
  <c r="J341" i="71" l="1"/>
  <c r="O341" i="71"/>
  <c r="P229" i="70"/>
  <c r="K229" i="70"/>
  <c r="P341" i="71" l="1"/>
  <c r="K341" i="71"/>
  <c r="Q229" i="70"/>
  <c r="I230" i="70"/>
  <c r="Q341" i="71" l="1"/>
  <c r="I342" i="71"/>
  <c r="J230" i="70"/>
  <c r="J342" i="71" l="1"/>
  <c r="O342" i="71"/>
  <c r="K230" i="70"/>
  <c r="P342" i="71" l="1"/>
  <c r="K342" i="71"/>
  <c r="I231" i="70"/>
  <c r="Q342" i="71" l="1"/>
  <c r="I343" i="71"/>
  <c r="J231" i="70"/>
  <c r="J343" i="71" l="1"/>
  <c r="O343" i="71"/>
  <c r="K231" i="70"/>
  <c r="P343" i="71" l="1"/>
  <c r="K343" i="71"/>
  <c r="I232" i="70"/>
  <c r="Q343" i="71" l="1"/>
  <c r="I344" i="71"/>
  <c r="J232" i="70"/>
  <c r="J344" i="71" l="1"/>
  <c r="O344" i="71"/>
  <c r="K232" i="70"/>
  <c r="P344" i="71" l="1"/>
  <c r="K344" i="71"/>
  <c r="I233" i="70"/>
  <c r="I345" i="71" l="1"/>
  <c r="Q344" i="71"/>
  <c r="J233" i="70"/>
  <c r="J345" i="71" l="1"/>
  <c r="O345" i="71"/>
  <c r="K233" i="70"/>
  <c r="P345" i="71" l="1"/>
  <c r="K345" i="71"/>
  <c r="I234" i="70"/>
  <c r="Q345" i="71" l="1"/>
  <c r="I346" i="71"/>
  <c r="J234" i="70"/>
  <c r="J346" i="71" l="1"/>
  <c r="O346" i="71"/>
  <c r="K234" i="70"/>
  <c r="P346" i="71" l="1"/>
  <c r="K346" i="71"/>
  <c r="I235" i="70"/>
  <c r="J235" i="70" s="1"/>
  <c r="K235" i="70" s="1"/>
  <c r="I347" i="71" l="1"/>
  <c r="Q346" i="71"/>
  <c r="I236" i="70"/>
  <c r="J236" i="70" s="1"/>
  <c r="K236" i="70" s="1"/>
  <c r="J347" i="71" l="1"/>
  <c r="O347" i="71"/>
  <c r="I237" i="70"/>
  <c r="J237" i="70" s="1"/>
  <c r="K237" i="70" s="1"/>
  <c r="P347" i="71" l="1"/>
  <c r="K347" i="71"/>
  <c r="I238" i="70"/>
  <c r="J238" i="70" s="1"/>
  <c r="K238" i="70" s="1"/>
  <c r="Q347" i="71" l="1"/>
  <c r="I348" i="71"/>
  <c r="I239" i="70"/>
  <c r="J239" i="70" s="1"/>
  <c r="K239" i="70" s="1"/>
  <c r="J348" i="71" l="1"/>
  <c r="O348" i="71"/>
  <c r="I240" i="70"/>
  <c r="J240" i="70" s="1"/>
  <c r="K240" i="70" s="1"/>
  <c r="P348" i="71" l="1"/>
  <c r="K348" i="71"/>
  <c r="I241" i="70"/>
  <c r="Q348" i="71" l="1"/>
  <c r="I349" i="71"/>
  <c r="J241" i="70"/>
  <c r="O241" i="70"/>
  <c r="J349" i="71" l="1"/>
  <c r="O349" i="71"/>
  <c r="P241" i="70"/>
  <c r="K241" i="70"/>
  <c r="P349" i="71" l="1"/>
  <c r="K349" i="71"/>
  <c r="Q241" i="70"/>
  <c r="I242" i="70"/>
  <c r="Q349" i="71" l="1"/>
  <c r="I350" i="71"/>
  <c r="J242" i="70"/>
  <c r="J350" i="71" l="1"/>
  <c r="O350" i="71"/>
  <c r="K242" i="70"/>
  <c r="P350" i="71" l="1"/>
  <c r="K350" i="71"/>
  <c r="I243" i="70"/>
  <c r="Q350" i="71" l="1"/>
  <c r="I351" i="71"/>
  <c r="J243" i="70"/>
  <c r="J351" i="71" l="1"/>
  <c r="O351" i="71"/>
  <c r="K243" i="70"/>
  <c r="P351" i="71" l="1"/>
  <c r="K351" i="71"/>
  <c r="I244" i="70"/>
  <c r="Q351" i="71" l="1"/>
  <c r="I352" i="71"/>
  <c r="J244" i="70"/>
  <c r="J352" i="71" l="1"/>
  <c r="O352" i="71"/>
  <c r="K244" i="70"/>
  <c r="P352" i="71" l="1"/>
  <c r="K352" i="71"/>
  <c r="I245" i="70"/>
  <c r="Q352" i="71" l="1"/>
  <c r="I353" i="71"/>
  <c r="J245" i="70"/>
  <c r="J353" i="71" l="1"/>
  <c r="O353" i="71"/>
  <c r="K245" i="70"/>
  <c r="P353" i="71" l="1"/>
  <c r="K353" i="71"/>
  <c r="I246" i="70"/>
  <c r="Q353" i="71" l="1"/>
  <c r="I354" i="71"/>
  <c r="J246" i="70"/>
  <c r="J354" i="71" l="1"/>
  <c r="O354" i="71"/>
  <c r="K246" i="70"/>
  <c r="P354" i="71" l="1"/>
  <c r="K354" i="71"/>
  <c r="I247" i="70"/>
  <c r="J247" i="70" s="1"/>
  <c r="K247" i="70" s="1"/>
  <c r="Q354" i="71" l="1"/>
  <c r="I355" i="71"/>
  <c r="I248" i="70"/>
  <c r="J248" i="70" s="1"/>
  <c r="K248" i="70" s="1"/>
  <c r="J355" i="71" l="1"/>
  <c r="O355" i="71"/>
  <c r="I249" i="70"/>
  <c r="J249" i="70" s="1"/>
  <c r="K249" i="70" s="1"/>
  <c r="P355" i="71" l="1"/>
  <c r="K355" i="71"/>
  <c r="I250" i="70"/>
  <c r="J250" i="70" s="1"/>
  <c r="K250" i="70" s="1"/>
  <c r="Q355" i="71" l="1"/>
  <c r="I356" i="71"/>
  <c r="I251" i="70"/>
  <c r="J251" i="70" s="1"/>
  <c r="K251" i="70" s="1"/>
  <c r="J356" i="71" l="1"/>
  <c r="O356" i="71"/>
  <c r="I252" i="70"/>
  <c r="J252" i="70" s="1"/>
  <c r="K252" i="70" s="1"/>
  <c r="P356" i="71" l="1"/>
  <c r="K356" i="71"/>
  <c r="I253" i="70"/>
  <c r="I357" i="71" l="1"/>
  <c r="Q356" i="71"/>
  <c r="J253" i="70"/>
  <c r="O253" i="70"/>
  <c r="J357" i="71" l="1"/>
  <c r="O357" i="71"/>
  <c r="P253" i="70"/>
  <c r="K253" i="70"/>
  <c r="P357" i="71" l="1"/>
  <c r="K357" i="71"/>
  <c r="I254" i="70"/>
  <c r="Q253" i="70"/>
  <c r="Q357" i="71" l="1"/>
  <c r="I358" i="71"/>
  <c r="J254" i="70"/>
  <c r="J358" i="71" l="1"/>
  <c r="O358" i="71"/>
  <c r="K254" i="70"/>
  <c r="P358" i="71" l="1"/>
  <c r="K358" i="71"/>
  <c r="I255" i="70"/>
  <c r="I359" i="71" l="1"/>
  <c r="Q358" i="71"/>
  <c r="J255" i="70"/>
  <c r="J359" i="71" l="1"/>
  <c r="O359" i="71"/>
  <c r="K255" i="70"/>
  <c r="P359" i="71" l="1"/>
  <c r="K359" i="71"/>
  <c r="I256" i="70"/>
  <c r="Q359" i="71" l="1"/>
  <c r="I360" i="71"/>
  <c r="J256" i="70"/>
  <c r="J360" i="71" l="1"/>
  <c r="O360" i="71"/>
  <c r="K256" i="70"/>
  <c r="P360" i="71" l="1"/>
  <c r="K360" i="71"/>
  <c r="I257" i="70"/>
  <c r="Q360" i="71" l="1"/>
  <c r="I361" i="71"/>
  <c r="J257" i="70"/>
  <c r="J361" i="71" l="1"/>
  <c r="O361" i="71"/>
  <c r="K257" i="70"/>
  <c r="P361" i="71" l="1"/>
  <c r="K361" i="71"/>
  <c r="I258" i="70"/>
  <c r="Q361" i="71" l="1"/>
  <c r="I362" i="71"/>
  <c r="J258" i="70"/>
  <c r="J362" i="71" l="1"/>
  <c r="O362" i="71"/>
  <c r="K258" i="70"/>
  <c r="P362" i="71" l="1"/>
  <c r="K362" i="71"/>
  <c r="I259" i="70"/>
  <c r="J259" i="70" s="1"/>
  <c r="K259" i="70" s="1"/>
  <c r="Q362" i="71" l="1"/>
  <c r="I363" i="71"/>
  <c r="I260" i="70"/>
  <c r="J260" i="70" s="1"/>
  <c r="K260" i="70" s="1"/>
  <c r="J363" i="71" l="1"/>
  <c r="O363" i="71"/>
  <c r="I261" i="70"/>
  <c r="J261" i="70" s="1"/>
  <c r="K261" i="70" s="1"/>
  <c r="P363" i="71" l="1"/>
  <c r="K363" i="71"/>
  <c r="I262" i="70"/>
  <c r="J262" i="70" s="1"/>
  <c r="K262" i="70" s="1"/>
  <c r="Q363" i="71" l="1"/>
  <c r="I364" i="71"/>
  <c r="I263" i="70"/>
  <c r="J263" i="70" s="1"/>
  <c r="K263" i="70" s="1"/>
  <c r="J364" i="71" l="1"/>
  <c r="O364" i="71"/>
  <c r="I264" i="70"/>
  <c r="J264" i="70" s="1"/>
  <c r="K264" i="70" s="1"/>
  <c r="P364" i="71" l="1"/>
  <c r="K364" i="71"/>
  <c r="I265" i="70"/>
  <c r="I365" i="71" l="1"/>
  <c r="Q364" i="71"/>
  <c r="J265" i="70"/>
  <c r="O265" i="70"/>
  <c r="J365" i="71" l="1"/>
  <c r="O365" i="71"/>
  <c r="P265" i="70"/>
  <c r="K265" i="70"/>
  <c r="P365" i="71" l="1"/>
  <c r="K365" i="71"/>
  <c r="Q265" i="70"/>
  <c r="I266" i="70"/>
  <c r="I366" i="71" l="1"/>
  <c r="Q365" i="71"/>
  <c r="J266" i="70"/>
  <c r="J366" i="71" l="1"/>
  <c r="O366" i="71"/>
  <c r="K266" i="70"/>
  <c r="P366" i="71" l="1"/>
  <c r="K366" i="71"/>
  <c r="I267" i="70"/>
  <c r="Q366" i="71" l="1"/>
  <c r="I367" i="71"/>
  <c r="J267" i="70"/>
  <c r="J367" i="71" l="1"/>
  <c r="O367" i="71"/>
  <c r="K267" i="70"/>
  <c r="P367" i="71" l="1"/>
  <c r="K367" i="71"/>
  <c r="I268" i="70"/>
  <c r="Q367" i="71" l="1"/>
  <c r="I368" i="71"/>
  <c r="J268" i="70"/>
  <c r="J368" i="71" l="1"/>
  <c r="O368" i="71"/>
  <c r="K268" i="70"/>
  <c r="P368" i="71" l="1"/>
  <c r="K368" i="71"/>
  <c r="I269" i="70"/>
  <c r="Q368" i="71" l="1"/>
  <c r="I369" i="71"/>
  <c r="J269" i="70"/>
  <c r="J369" i="71" l="1"/>
  <c r="O369" i="71"/>
  <c r="K269" i="70"/>
  <c r="P369" i="71" l="1"/>
  <c r="K369" i="71"/>
  <c r="I270" i="70"/>
  <c r="Q369" i="71" l="1"/>
  <c r="I370" i="71"/>
  <c r="J270" i="70"/>
  <c r="J370" i="71" l="1"/>
  <c r="O370" i="71"/>
  <c r="K270" i="70"/>
  <c r="P370" i="71" l="1"/>
  <c r="K370" i="71"/>
  <c r="I271" i="70"/>
  <c r="J271" i="70" s="1"/>
  <c r="K271" i="70" s="1"/>
  <c r="Q370" i="71" l="1"/>
  <c r="I371" i="71"/>
  <c r="I272" i="70"/>
  <c r="J272" i="70" s="1"/>
  <c r="K272" i="70" s="1"/>
  <c r="J371" i="71" l="1"/>
  <c r="O371" i="71"/>
  <c r="I273" i="70"/>
  <c r="J273" i="70" s="1"/>
  <c r="K273" i="70" s="1"/>
  <c r="P371" i="71" l="1"/>
  <c r="K371" i="71"/>
  <c r="I274" i="70"/>
  <c r="J274" i="70" s="1"/>
  <c r="K274" i="70" s="1"/>
  <c r="Q371" i="71" l="1"/>
  <c r="I372" i="71"/>
  <c r="I275" i="70"/>
  <c r="J275" i="70" s="1"/>
  <c r="K275" i="70" s="1"/>
  <c r="J372" i="71" l="1"/>
  <c r="O372" i="71"/>
  <c r="I276" i="70"/>
  <c r="J276" i="70" s="1"/>
  <c r="K276" i="70" s="1"/>
  <c r="P372" i="71" l="1"/>
  <c r="K372" i="71"/>
  <c r="I277" i="70"/>
  <c r="Q372" i="71" l="1"/>
  <c r="I373" i="71"/>
  <c r="J277" i="70"/>
  <c r="O277" i="70"/>
  <c r="J373" i="71" l="1"/>
  <c r="O373" i="71"/>
  <c r="P277" i="70"/>
  <c r="K277" i="70"/>
  <c r="P373" i="71" l="1"/>
  <c r="K373" i="71"/>
  <c r="Q373" i="71" s="1"/>
  <c r="Q277" i="70"/>
  <c r="I278" i="70"/>
  <c r="J278" i="70" l="1"/>
  <c r="K278" i="70" l="1"/>
  <c r="I279" i="70" l="1"/>
  <c r="J279" i="70" l="1"/>
  <c r="K279" i="70" l="1"/>
  <c r="I280" i="70" l="1"/>
  <c r="J280" i="70" l="1"/>
  <c r="K280" i="70" l="1"/>
  <c r="I281" i="70" l="1"/>
  <c r="J281" i="70" l="1"/>
  <c r="K281" i="70" l="1"/>
  <c r="I282" i="70" l="1"/>
  <c r="J282" i="70" l="1"/>
  <c r="K282" i="70" l="1"/>
  <c r="I283" i="70" l="1"/>
  <c r="J283" i="70" s="1"/>
  <c r="K283" i="70" s="1"/>
  <c r="I284" i="70" l="1"/>
  <c r="J284" i="70" s="1"/>
  <c r="K284" i="70" s="1"/>
  <c r="I285" i="70" l="1"/>
  <c r="J285" i="70" s="1"/>
  <c r="K285" i="70" s="1"/>
  <c r="I286" i="70" l="1"/>
  <c r="J286" i="70" s="1"/>
  <c r="K286" i="70" s="1"/>
  <c r="I287" i="70" l="1"/>
  <c r="J287" i="70" s="1"/>
  <c r="K287" i="70" s="1"/>
  <c r="I288" i="70" l="1"/>
  <c r="J288" i="70" s="1"/>
  <c r="K288" i="70" s="1"/>
  <c r="I289" i="70" l="1"/>
  <c r="J289" i="70" l="1"/>
  <c r="O289" i="70"/>
  <c r="P289" i="70" l="1"/>
  <c r="K289" i="70"/>
  <c r="Q289" i="70" l="1"/>
  <c r="I290" i="70"/>
  <c r="J290" i="70" l="1"/>
  <c r="K290" i="70" l="1"/>
  <c r="I291" i="70" l="1"/>
  <c r="J291" i="70" l="1"/>
  <c r="K291" i="70" l="1"/>
  <c r="I292" i="70" l="1"/>
  <c r="J292" i="70" l="1"/>
  <c r="K292" i="70" l="1"/>
  <c r="I293" i="70" l="1"/>
  <c r="J293" i="70" l="1"/>
  <c r="K293" i="70" l="1"/>
  <c r="I294" i="70" l="1"/>
  <c r="J294" i="70" l="1"/>
  <c r="K294" i="70" l="1"/>
  <c r="I295" i="70" l="1"/>
  <c r="J295" i="70" s="1"/>
  <c r="K295" i="70" s="1"/>
  <c r="I296" i="70" l="1"/>
  <c r="J296" i="70" s="1"/>
  <c r="K296" i="70" s="1"/>
  <c r="I297" i="70" l="1"/>
  <c r="J297" i="70" s="1"/>
  <c r="K297" i="70" s="1"/>
  <c r="I298" i="70" l="1"/>
  <c r="J298" i="70" s="1"/>
  <c r="K298" i="70" s="1"/>
  <c r="I299" i="70" l="1"/>
  <c r="J299" i="70" s="1"/>
  <c r="K299" i="70" s="1"/>
  <c r="I300" i="70" l="1"/>
  <c r="J300" i="70" s="1"/>
  <c r="K300" i="70" s="1"/>
  <c r="I301" i="70" l="1"/>
  <c r="J301" i="70" l="1"/>
  <c r="O301" i="70"/>
  <c r="P301" i="70" l="1"/>
  <c r="K301" i="70"/>
  <c r="Q301" i="70" l="1"/>
  <c r="I302" i="70"/>
  <c r="J302" i="70" l="1"/>
  <c r="K302" i="70" l="1"/>
  <c r="I303" i="70" l="1"/>
  <c r="J303" i="70" l="1"/>
  <c r="K303" i="70" l="1"/>
  <c r="I304" i="70" l="1"/>
  <c r="J304" i="70" l="1"/>
  <c r="K304" i="70" l="1"/>
  <c r="I305" i="70" l="1"/>
  <c r="J305" i="70" l="1"/>
  <c r="K305" i="70" l="1"/>
  <c r="I306" i="70" l="1"/>
  <c r="J306" i="70" l="1"/>
  <c r="K306" i="70" l="1"/>
  <c r="I307" i="70" l="1"/>
  <c r="J307" i="70" l="1"/>
  <c r="K307" i="70" l="1"/>
  <c r="I308" i="70" l="1"/>
  <c r="J308" i="70" l="1"/>
  <c r="K308" i="70" l="1"/>
  <c r="I309" i="70" l="1"/>
  <c r="J309" i="70" l="1"/>
  <c r="K309" i="70" l="1"/>
  <c r="I310" i="70" l="1"/>
  <c r="J310" i="70" l="1"/>
  <c r="K310" i="70" l="1"/>
  <c r="I311" i="70" l="1"/>
  <c r="J311" i="70" l="1"/>
  <c r="K311" i="70" l="1"/>
  <c r="I312" i="70" l="1"/>
  <c r="J312" i="70" l="1"/>
  <c r="K312" i="70" l="1"/>
  <c r="I313" i="70" l="1"/>
  <c r="J313" i="70" l="1"/>
  <c r="O313" i="70"/>
  <c r="P313" i="70" l="1"/>
  <c r="K313" i="70"/>
  <c r="Q313" i="70" l="1"/>
  <c r="I314" i="70"/>
  <c r="J314" i="70" l="1"/>
  <c r="O314" i="70"/>
  <c r="P314" i="70" l="1"/>
  <c r="K314" i="70"/>
  <c r="Q314" i="70" l="1"/>
  <c r="I315" i="70"/>
  <c r="J315" i="70" l="1"/>
  <c r="O315" i="70"/>
  <c r="P315" i="70" l="1"/>
  <c r="K315" i="70"/>
  <c r="Q315" i="70" l="1"/>
  <c r="I316" i="70"/>
  <c r="J316" i="70" l="1"/>
  <c r="O316" i="70"/>
  <c r="P316" i="70" l="1"/>
  <c r="K316" i="70"/>
  <c r="Q316" i="70" l="1"/>
  <c r="I317" i="70"/>
  <c r="J317" i="70" l="1"/>
  <c r="O317" i="70"/>
  <c r="P317" i="70" l="1"/>
  <c r="K317" i="70"/>
  <c r="I318" i="70" l="1"/>
  <c r="Q317" i="70"/>
  <c r="J318" i="70" l="1"/>
  <c r="O318" i="70"/>
  <c r="P318" i="70" l="1"/>
  <c r="K318" i="70"/>
  <c r="I319" i="70" l="1"/>
  <c r="Q318" i="70"/>
  <c r="J319" i="70" l="1"/>
  <c r="O319" i="70"/>
  <c r="P319" i="70" l="1"/>
  <c r="K319" i="70"/>
  <c r="Q319" i="70" l="1"/>
  <c r="I320" i="70"/>
  <c r="J320" i="70" l="1"/>
  <c r="O320" i="70"/>
  <c r="P320" i="70" l="1"/>
  <c r="K320" i="70"/>
  <c r="Q320" i="70" l="1"/>
  <c r="I321" i="70"/>
  <c r="J321" i="70" l="1"/>
  <c r="O321" i="70"/>
  <c r="P321" i="70" l="1"/>
  <c r="K321" i="70"/>
  <c r="Q321" i="70" l="1"/>
  <c r="I322" i="70"/>
  <c r="J322" i="70" l="1"/>
  <c r="O322" i="70"/>
  <c r="P322" i="70" l="1"/>
  <c r="K322" i="70"/>
  <c r="Q322" i="70" l="1"/>
  <c r="I323" i="70"/>
  <c r="J323" i="70" l="1"/>
  <c r="O323" i="70"/>
  <c r="P323" i="70" l="1"/>
  <c r="K323" i="70"/>
  <c r="I324" i="70" l="1"/>
  <c r="Q323" i="70"/>
  <c r="J324" i="70" l="1"/>
  <c r="O324" i="70"/>
  <c r="P324" i="70" l="1"/>
  <c r="K324" i="70"/>
  <c r="Q324" i="70" l="1"/>
  <c r="I325" i="70"/>
  <c r="J325" i="70" l="1"/>
  <c r="O325" i="70"/>
  <c r="P325" i="70" l="1"/>
  <c r="K325" i="70"/>
  <c r="Q325" i="70" l="1"/>
  <c r="I326" i="70"/>
  <c r="J326" i="70" l="1"/>
  <c r="O326" i="70"/>
  <c r="P326" i="70" l="1"/>
  <c r="K326" i="70"/>
  <c r="Q326" i="70" l="1"/>
  <c r="I327" i="70"/>
  <c r="J327" i="70" l="1"/>
  <c r="O327" i="70"/>
  <c r="P327" i="70" l="1"/>
  <c r="K327" i="70"/>
  <c r="Q327" i="70" l="1"/>
  <c r="I328" i="70"/>
  <c r="J328" i="70" l="1"/>
  <c r="O328" i="70"/>
  <c r="P328" i="70" l="1"/>
  <c r="K328" i="70"/>
  <c r="I329" i="70" l="1"/>
  <c r="Q328" i="70"/>
  <c r="J329" i="70" l="1"/>
  <c r="O329" i="70"/>
  <c r="P329" i="70" l="1"/>
  <c r="K329" i="70"/>
  <c r="I330" i="70" l="1"/>
  <c r="Q329" i="70"/>
  <c r="J330" i="70" l="1"/>
  <c r="O330" i="70"/>
  <c r="P330" i="70" l="1"/>
  <c r="K330" i="70"/>
  <c r="I331" i="70" l="1"/>
  <c r="Q330" i="70"/>
  <c r="J331" i="70" l="1"/>
  <c r="O331" i="70"/>
  <c r="P331" i="70" l="1"/>
  <c r="K331" i="70"/>
  <c r="I332" i="70" l="1"/>
  <c r="Q331" i="70"/>
  <c r="J332" i="70" l="1"/>
  <c r="O332" i="70"/>
  <c r="P332" i="70" l="1"/>
  <c r="K332" i="70"/>
  <c r="I333" i="70" l="1"/>
  <c r="Q332" i="70"/>
  <c r="J333" i="70" l="1"/>
  <c r="O333" i="70"/>
  <c r="P333" i="70" l="1"/>
  <c r="K333" i="70"/>
  <c r="Q333" i="70" l="1"/>
  <c r="I334" i="70"/>
  <c r="J334" i="70" l="1"/>
  <c r="O334" i="70"/>
  <c r="P334" i="70" l="1"/>
  <c r="K334" i="70"/>
  <c r="I335" i="70" l="1"/>
  <c r="Q334" i="70"/>
  <c r="J335" i="70" l="1"/>
  <c r="O335" i="70"/>
  <c r="P335" i="70" l="1"/>
  <c r="K335" i="70"/>
  <c r="I336" i="70" l="1"/>
  <c r="Q335" i="70"/>
  <c r="J336" i="70" l="1"/>
  <c r="O336" i="70"/>
  <c r="P336" i="70" l="1"/>
  <c r="K336" i="70"/>
  <c r="I337" i="70" l="1"/>
  <c r="Q336" i="70"/>
  <c r="J337" i="70" l="1"/>
  <c r="O337" i="70"/>
  <c r="P337" i="70" l="1"/>
  <c r="K337" i="70"/>
  <c r="I338" i="70" l="1"/>
  <c r="Q337" i="70"/>
  <c r="J338" i="70" l="1"/>
  <c r="O338" i="70"/>
  <c r="P338" i="70" l="1"/>
  <c r="K338" i="70"/>
  <c r="I339" i="70" l="1"/>
  <c r="Q338" i="70"/>
  <c r="J339" i="70" l="1"/>
  <c r="O339" i="70"/>
  <c r="P339" i="70" l="1"/>
  <c r="K339" i="70"/>
  <c r="I340" i="70" l="1"/>
  <c r="Q339" i="70"/>
  <c r="J340" i="70" l="1"/>
  <c r="O340" i="70"/>
  <c r="P340" i="70" l="1"/>
  <c r="K340" i="70"/>
  <c r="I341" i="70" l="1"/>
  <c r="Q340" i="70"/>
  <c r="J341" i="70" l="1"/>
  <c r="O341" i="70"/>
  <c r="P341" i="70" l="1"/>
  <c r="K341" i="70"/>
  <c r="I342" i="70" l="1"/>
  <c r="Q341" i="70"/>
  <c r="J342" i="70" l="1"/>
  <c r="O342" i="70"/>
  <c r="P342" i="70" l="1"/>
  <c r="K342" i="70"/>
  <c r="I343" i="70" l="1"/>
  <c r="Q342" i="70"/>
  <c r="J343" i="70" l="1"/>
  <c r="O343" i="70"/>
  <c r="P343" i="70" l="1"/>
  <c r="K343" i="70"/>
  <c r="I344" i="70" l="1"/>
  <c r="Q343" i="70"/>
  <c r="J344" i="70" l="1"/>
  <c r="O344" i="70"/>
  <c r="P344" i="70" l="1"/>
  <c r="K344" i="70"/>
  <c r="I345" i="70" l="1"/>
  <c r="Q344" i="70"/>
  <c r="J345" i="70" l="1"/>
  <c r="O345" i="70"/>
  <c r="P345" i="70" l="1"/>
  <c r="K345" i="70"/>
  <c r="I346" i="70" l="1"/>
  <c r="Q345" i="70"/>
  <c r="J346" i="70" l="1"/>
  <c r="O346" i="70"/>
  <c r="P346" i="70" l="1"/>
  <c r="K346" i="70"/>
  <c r="I347" i="70" l="1"/>
  <c r="Q346" i="70"/>
  <c r="J347" i="70" l="1"/>
  <c r="O347" i="70"/>
  <c r="P347" i="70" l="1"/>
  <c r="K347" i="70"/>
  <c r="I348" i="70" l="1"/>
  <c r="Q347" i="70"/>
  <c r="J348" i="70" l="1"/>
  <c r="O348" i="70"/>
  <c r="P348" i="70" l="1"/>
  <c r="K348" i="70"/>
  <c r="Q348" i="70" l="1"/>
  <c r="I349" i="70"/>
  <c r="J349" i="70" l="1"/>
  <c r="O349" i="70"/>
  <c r="P349" i="70" l="1"/>
  <c r="K349" i="70"/>
  <c r="I350" i="70" l="1"/>
  <c r="Q349" i="70"/>
  <c r="J350" i="70" l="1"/>
  <c r="O350" i="70"/>
  <c r="P350" i="70" l="1"/>
  <c r="K350" i="70"/>
  <c r="I351" i="70" l="1"/>
  <c r="Q350" i="70"/>
  <c r="J351" i="70" l="1"/>
  <c r="O351" i="70"/>
  <c r="P351" i="70" l="1"/>
  <c r="K351" i="70"/>
  <c r="Q351" i="70" l="1"/>
  <c r="I352" i="70"/>
  <c r="J352" i="70" l="1"/>
  <c r="O352" i="70"/>
  <c r="P352" i="70" l="1"/>
  <c r="K352" i="70"/>
  <c r="I353" i="70" l="1"/>
  <c r="Q352" i="70"/>
  <c r="J353" i="70" l="1"/>
  <c r="O353" i="70"/>
  <c r="P353" i="70" l="1"/>
  <c r="K353" i="70"/>
  <c r="I354" i="70" l="1"/>
  <c r="Q353" i="70"/>
  <c r="J354" i="70" l="1"/>
  <c r="O354" i="70"/>
  <c r="P354" i="70" l="1"/>
  <c r="K354" i="70"/>
  <c r="I355" i="70" l="1"/>
  <c r="Q354" i="70"/>
  <c r="J355" i="70" l="1"/>
  <c r="O355" i="70"/>
  <c r="P355" i="70" l="1"/>
  <c r="K355" i="70"/>
  <c r="I356" i="70" l="1"/>
  <c r="Q355" i="70"/>
  <c r="J356" i="70" l="1"/>
  <c r="O356" i="70"/>
  <c r="P356" i="70" l="1"/>
  <c r="K356" i="70"/>
  <c r="I357" i="70" l="1"/>
  <c r="Q356" i="70"/>
  <c r="J357" i="70" l="1"/>
  <c r="O357" i="70"/>
  <c r="P357" i="70" l="1"/>
  <c r="K357" i="70"/>
  <c r="Q357" i="70" l="1"/>
  <c r="I358" i="70"/>
  <c r="J358" i="70" l="1"/>
  <c r="O358" i="70"/>
  <c r="P358" i="70" l="1"/>
  <c r="K358" i="70"/>
  <c r="I359" i="70" l="1"/>
  <c r="Q358" i="70"/>
  <c r="J359" i="70" l="1"/>
  <c r="O359" i="70"/>
  <c r="P359" i="70" l="1"/>
  <c r="K359" i="70"/>
  <c r="I360" i="70" l="1"/>
  <c r="Q359" i="70"/>
  <c r="J360" i="70" l="1"/>
  <c r="O360" i="70"/>
  <c r="P360" i="70" l="1"/>
  <c r="K360" i="70"/>
  <c r="I361" i="70" l="1"/>
  <c r="Q360" i="70"/>
  <c r="J361" i="70" l="1"/>
  <c r="O361" i="70"/>
  <c r="P361" i="70" l="1"/>
  <c r="K361" i="70"/>
  <c r="I362" i="70" l="1"/>
  <c r="Q361" i="70"/>
  <c r="J362" i="70" l="1"/>
  <c r="O362" i="70"/>
  <c r="P362" i="70" l="1"/>
  <c r="K362" i="70"/>
  <c r="I363" i="70" l="1"/>
  <c r="Q362" i="70"/>
  <c r="J363" i="70" l="1"/>
  <c r="O363" i="70"/>
  <c r="P363" i="70" l="1"/>
  <c r="K363" i="70"/>
  <c r="Q363" i="70" l="1"/>
  <c r="I364" i="70"/>
  <c r="J364" i="70" l="1"/>
  <c r="O364" i="70"/>
  <c r="P364" i="70" l="1"/>
  <c r="K364" i="70"/>
  <c r="I365" i="70" l="1"/>
  <c r="Q364" i="70"/>
  <c r="J365" i="70" l="1"/>
  <c r="O365" i="70"/>
  <c r="P365" i="70" l="1"/>
  <c r="K365" i="70"/>
  <c r="I366" i="70" l="1"/>
  <c r="Q365" i="70"/>
  <c r="J366" i="70" l="1"/>
  <c r="O366" i="70"/>
  <c r="P366" i="70" l="1"/>
  <c r="K366" i="70"/>
  <c r="Q366" i="70" l="1"/>
  <c r="I367" i="70"/>
  <c r="J367" i="70" l="1"/>
  <c r="O367" i="70"/>
  <c r="P367" i="70" l="1"/>
  <c r="K367" i="70"/>
  <c r="I368" i="70" l="1"/>
  <c r="Q367" i="70"/>
  <c r="J368" i="70" l="1"/>
  <c r="O368" i="70"/>
  <c r="P368" i="70" l="1"/>
  <c r="K368" i="70"/>
  <c r="I369" i="70" l="1"/>
  <c r="Q368" i="70"/>
  <c r="J369" i="70" l="1"/>
  <c r="O369" i="70"/>
  <c r="P369" i="70" l="1"/>
  <c r="K369" i="70"/>
  <c r="Q369" i="70" l="1"/>
  <c r="I370" i="70"/>
  <c r="J370" i="70" l="1"/>
  <c r="O370" i="70"/>
  <c r="P370" i="70" l="1"/>
  <c r="K370" i="70"/>
  <c r="I371" i="70" l="1"/>
  <c r="Q370" i="70"/>
  <c r="J371" i="70" l="1"/>
  <c r="O371" i="70"/>
  <c r="P371" i="70" l="1"/>
  <c r="K371" i="70"/>
  <c r="I372" i="70" l="1"/>
  <c r="Q371" i="70"/>
  <c r="J372" i="70" l="1"/>
  <c r="O372" i="70"/>
  <c r="P372" i="70" l="1"/>
  <c r="K372" i="70"/>
  <c r="I373" i="70" l="1"/>
  <c r="Q372" i="70"/>
  <c r="J373" i="70" l="1"/>
  <c r="O373" i="70"/>
  <c r="P373" i="70" l="1"/>
  <c r="K373" i="70"/>
  <c r="Q373" i="70" s="1"/>
  <c r="K24" i="42" l="1"/>
  <c r="K26" i="42"/>
  <c r="AU60" i="41" l="1"/>
  <c r="AU62" i="41" s="1"/>
  <c r="AU69" i="41"/>
  <c r="AU79" i="41" l="1"/>
  <c r="AU63" i="41"/>
  <c r="AU81" i="41"/>
  <c r="AU64" i="41" l="1"/>
  <c r="AU83" i="41" s="1"/>
  <c r="AU82" i="41"/>
  <c r="G49" i="28"/>
  <c r="BF60" i="41"/>
  <c r="BF79" i="41" s="1"/>
  <c r="BG69" i="41"/>
  <c r="H88" i="41" s="1"/>
  <c r="BF69" i="41"/>
  <c r="BG60" i="41"/>
  <c r="BG62" i="41" s="1"/>
  <c r="BG81" i="41" l="1"/>
  <c r="H100" i="41" s="1"/>
  <c r="BG63" i="41"/>
  <c r="G59" i="28"/>
  <c r="BG79" i="41"/>
  <c r="H98" i="41" s="1"/>
  <c r="BD69" i="41"/>
  <c r="BD60" i="41"/>
  <c r="BF62" i="41"/>
  <c r="G61" i="28"/>
  <c r="BE69" i="41"/>
  <c r="BG64" i="41"/>
  <c r="BG83" i="41" s="1"/>
  <c r="BE60" i="41"/>
  <c r="BG82" i="41" l="1"/>
  <c r="H101" i="41" s="1"/>
  <c r="G62" i="28"/>
  <c r="BF63" i="41"/>
  <c r="BF81" i="41"/>
  <c r="BD79" i="41"/>
  <c r="BD62" i="41"/>
  <c r="BC69" i="41"/>
  <c r="BC60" i="41"/>
  <c r="BE79" i="41"/>
  <c r="BE62" i="41"/>
  <c r="G63" i="28" l="1"/>
  <c r="K3" i="30"/>
  <c r="BE63" i="41"/>
  <c r="BE81" i="41"/>
  <c r="BC79" i="41"/>
  <c r="BC62" i="41"/>
  <c r="BB60" i="41"/>
  <c r="BB69" i="41"/>
  <c r="BD63" i="41"/>
  <c r="BD81" i="41"/>
  <c r="BF82" i="41"/>
  <c r="BF64" i="41"/>
  <c r="BF83" i="41" s="1"/>
  <c r="K6" i="30" l="1"/>
  <c r="K5" i="30"/>
  <c r="BA60" i="41"/>
  <c r="BA69" i="41"/>
  <c r="BD64" i="41"/>
  <c r="BD83" i="41" s="1"/>
  <c r="BD82" i="41"/>
  <c r="BB79" i="41"/>
  <c r="BB62" i="41"/>
  <c r="BC81" i="41"/>
  <c r="BC63" i="41"/>
  <c r="BE64" i="41"/>
  <c r="BE83" i="41" s="1"/>
  <c r="BE82" i="41"/>
  <c r="E36" i="32" l="1"/>
  <c r="H31" i="32" s="1"/>
  <c r="K8" i="30"/>
  <c r="K7" i="30"/>
  <c r="BC64" i="41"/>
  <c r="BC83" i="41" s="1"/>
  <c r="BC82" i="41"/>
  <c r="BB81" i="41"/>
  <c r="BB63" i="41"/>
  <c r="AZ69" i="41"/>
  <c r="AZ60" i="41"/>
  <c r="BA79" i="41"/>
  <c r="BA62" i="41"/>
  <c r="L8" i="30" l="1"/>
  <c r="H19" i="30" s="1"/>
  <c r="I19" i="30" s="1"/>
  <c r="J19" i="30" s="1"/>
  <c r="K19" i="30" s="1"/>
  <c r="L19" i="30" s="1"/>
  <c r="H40" i="32"/>
  <c r="J40" i="32" s="1"/>
  <c r="H39" i="32"/>
  <c r="J39" i="32" s="1"/>
  <c r="H38" i="32"/>
  <c r="J38" i="32" s="1"/>
  <c r="H35" i="32"/>
  <c r="J35" i="32" s="1"/>
  <c r="H37" i="32"/>
  <c r="J37" i="32" s="1"/>
  <c r="H42" i="32"/>
  <c r="J42" i="32" s="1"/>
  <c r="H41" i="32"/>
  <c r="J41" i="32" s="1"/>
  <c r="H36" i="32"/>
  <c r="J36" i="32" s="1"/>
  <c r="H34" i="32"/>
  <c r="J34" i="32" s="1"/>
  <c r="H33" i="32"/>
  <c r="J33" i="32" s="1"/>
  <c r="O31" i="32"/>
  <c r="AY60" i="41"/>
  <c r="AY69" i="41"/>
  <c r="BA63" i="41"/>
  <c r="BA81" i="41"/>
  <c r="AZ62" i="41"/>
  <c r="AZ79" i="41"/>
  <c r="BB82" i="41"/>
  <c r="BB64" i="41"/>
  <c r="BB83" i="41" s="1"/>
  <c r="H20" i="30" l="1"/>
  <c r="J43" i="32"/>
  <c r="AZ81" i="41"/>
  <c r="AZ63" i="41"/>
  <c r="BA82" i="41"/>
  <c r="BA64" i="41"/>
  <c r="BA83" i="41" s="1"/>
  <c r="AX69" i="41"/>
  <c r="AX60" i="41"/>
  <c r="AY62" i="41"/>
  <c r="AY79" i="41"/>
  <c r="AY63" i="41" l="1"/>
  <c r="AY81" i="41"/>
  <c r="AW60" i="41"/>
  <c r="AW69" i="41"/>
  <c r="AX79" i="41"/>
  <c r="AX62" i="41"/>
  <c r="AZ64" i="41"/>
  <c r="AZ83" i="41" s="1"/>
  <c r="AZ82" i="41"/>
  <c r="AX81" i="41" l="1"/>
  <c r="AX63" i="41"/>
  <c r="AV60" i="41"/>
  <c r="AV69" i="41"/>
  <c r="AW79" i="41"/>
  <c r="AW62" i="41"/>
  <c r="AY82" i="41"/>
  <c r="AY64" i="41"/>
  <c r="AY83" i="41" s="1"/>
  <c r="AW81" i="41" l="1"/>
  <c r="AW63" i="41"/>
  <c r="AV62" i="41"/>
  <c r="AV79" i="41"/>
  <c r="AX82" i="41"/>
  <c r="AX64" i="41"/>
  <c r="AX83" i="41" s="1"/>
  <c r="AV63" i="41" l="1"/>
  <c r="AV81" i="41"/>
  <c r="AW64" i="41"/>
  <c r="AW83" i="41" s="1"/>
  <c r="AW82" i="41"/>
  <c r="AV82" i="41" l="1"/>
  <c r="AV64" i="41"/>
  <c r="AV83"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tc={975B3813-6556-487C-95BF-E7615CAAB419}</author>
  </authors>
  <commentList>
    <comment ref="B63" authorId="0" shapeId="0" xr:uid="{975B3813-6556-487C-95BF-E7615CAAB419}">
      <text>
        <t>[Threaded comment]
Your version of Excel allows you to read this threaded comment; however, any edits to it will get removed if the file is opened in a newer version of Excel. Learn more: https://go.microsoft.com/fwlink/?linkid=870924
Comment:
    Should be a fixed higher amount in first 2 yrs, ideally double the stabilized amount</t>
      </text>
    </comment>
  </commentList>
</comments>
</file>

<file path=xl/sharedStrings.xml><?xml version="1.0" encoding="utf-8"?>
<sst xmlns="http://schemas.openxmlformats.org/spreadsheetml/2006/main" count="4550" uniqueCount="1438">
  <si>
    <t>#</t>
  </si>
  <si>
    <t>Name</t>
  </si>
  <si>
    <t>Address</t>
  </si>
  <si>
    <t>Miles from Subject</t>
  </si>
  <si>
    <t>2022 Annual Visitors</t>
  </si>
  <si>
    <t>Total</t>
  </si>
  <si>
    <t>Low Season (Nov-March)</t>
  </si>
  <si>
    <t>Parks</t>
  </si>
  <si>
    <t>JAN</t>
  </si>
  <si>
    <t>FEB</t>
  </si>
  <si>
    <t>MAR</t>
  </si>
  <si>
    <t>APR</t>
  </si>
  <si>
    <t>MAY</t>
  </si>
  <si>
    <t>JUN</t>
  </si>
  <si>
    <t>JUL</t>
  </si>
  <si>
    <t>AUG</t>
  </si>
  <si>
    <t>SEP</t>
  </si>
  <si>
    <t>OCT</t>
  </si>
  <si>
    <t>NOV</t>
  </si>
  <si>
    <t>DEC</t>
  </si>
  <si>
    <t>Shoulder Season (Apr, May, Sept, Oct)</t>
  </si>
  <si>
    <t>Peak Season (June - Aug)</t>
  </si>
  <si>
    <t>May - Oct</t>
  </si>
  <si>
    <t>Sum</t>
  </si>
  <si>
    <t>% of Total</t>
  </si>
  <si>
    <t>% of July</t>
  </si>
  <si>
    <t>Visitation by park=&gt;</t>
  </si>
  <si>
    <t>https://irma.nps.gov/STATS/SSRSReports/Park%20Specific%20Reports/Visitation%20by%20Month?Park=MNRR</t>
  </si>
  <si>
    <t>Map of parks =&gt;</t>
  </si>
  <si>
    <t>https://irma.nps.gov/STATS/</t>
  </si>
  <si>
    <t xml:space="preserve">Time to Subject </t>
  </si>
  <si>
    <t>2 hrs</t>
  </si>
  <si>
    <t>2 hrs 45 min</t>
  </si>
  <si>
    <t>3 hrs</t>
  </si>
  <si>
    <t>Indianna Dunes NP</t>
  </si>
  <si>
    <t>Seasonal Demand</t>
  </si>
  <si>
    <t>Annual Total</t>
  </si>
  <si>
    <t>YoY % Change</t>
  </si>
  <si>
    <t>Average</t>
  </si>
  <si>
    <t>% Total</t>
  </si>
  <si>
    <t>% July</t>
  </si>
  <si>
    <t>George Rogers Clark NHP</t>
  </si>
  <si>
    <t>Lincoln Boyhood NMEM</t>
  </si>
  <si>
    <t>(Multiple Items)</t>
  </si>
  <si>
    <t>ADR</t>
  </si>
  <si>
    <t>Occupancy</t>
  </si>
  <si>
    <t>Grand Total</t>
  </si>
  <si>
    <t xml:space="preserve">Name </t>
  </si>
  <si>
    <t>Overview</t>
  </si>
  <si>
    <t>Distance (mi)</t>
  </si>
  <si>
    <t>Total  Sites</t>
  </si>
  <si>
    <t xml:space="preserve">Quality Score </t>
  </si>
  <si>
    <t xml:space="preserve">55+ senior MHC + RV Park </t>
  </si>
  <si>
    <t>Hunters Lodge</t>
  </si>
  <si>
    <t>Clubhouse with lots of offerings</t>
  </si>
  <si>
    <t>Lamplighter</t>
  </si>
  <si>
    <t xml:space="preserve">Clubhouse </t>
  </si>
  <si>
    <t>Houston Creek</t>
  </si>
  <si>
    <t xml:space="preserve">Type </t>
  </si>
  <si>
    <t>Total # of Sites</t>
  </si>
  <si>
    <t>Low Monthly Rate</t>
  </si>
  <si>
    <t>Peak Monthly Rate</t>
  </si>
  <si>
    <t>Low Occ.</t>
  </si>
  <si>
    <t>Peak  Occ.</t>
  </si>
  <si>
    <t xml:space="preserve">Minimum: </t>
  </si>
  <si>
    <t>Average:</t>
  </si>
  <si>
    <t>Max:</t>
  </si>
  <si>
    <t>Subject</t>
  </si>
  <si>
    <t>Description</t>
  </si>
  <si>
    <t>Sites</t>
  </si>
  <si>
    <t>Property</t>
  </si>
  <si>
    <t>Brand Strength</t>
  </si>
  <si>
    <t>Occupancy Notes</t>
  </si>
  <si>
    <t>PROPERTY AND BUSINESS OVERVIEW</t>
  </si>
  <si>
    <t>Report Type</t>
  </si>
  <si>
    <t>N/A</t>
  </si>
  <si>
    <t>Owner Summary</t>
  </si>
  <si>
    <t>Owner Name</t>
  </si>
  <si>
    <t>Phone Number</t>
  </si>
  <si>
    <t>Legal Business Name</t>
  </si>
  <si>
    <t>Owner / Business Address</t>
  </si>
  <si>
    <t>Resort Name</t>
  </si>
  <si>
    <t>Resort Type</t>
  </si>
  <si>
    <t>Resort Full Address</t>
  </si>
  <si>
    <t>Resort County</t>
  </si>
  <si>
    <t>Lot Size (Acres)</t>
  </si>
  <si>
    <t>Lot Size (SF)</t>
  </si>
  <si>
    <t>Parcel Number(s)</t>
  </si>
  <si>
    <t>Units / Sites</t>
  </si>
  <si>
    <t>Unit A Quantity</t>
  </si>
  <si>
    <t>Unit A Description</t>
  </si>
  <si>
    <t>Unit B Quantity</t>
  </si>
  <si>
    <t>Unit B Description</t>
  </si>
  <si>
    <t>Unit C Quantity</t>
  </si>
  <si>
    <t>Unit C Description</t>
  </si>
  <si>
    <t>Unit D Quantity</t>
  </si>
  <si>
    <t>Unit D Description</t>
  </si>
  <si>
    <t>Total Units / Sites</t>
  </si>
  <si>
    <t>Additional Development, Improvements, Amenities</t>
  </si>
  <si>
    <t>What amenities are planned for the property / guest experience?</t>
  </si>
  <si>
    <t>Is any of this going to be broken out into a phase 2 or 3 development?</t>
  </si>
  <si>
    <t>If yes, how many years after will the next phase start?</t>
  </si>
  <si>
    <t>What stage is the planning / approval process? Having any approvals or permits been issued so far?</t>
  </si>
  <si>
    <t>What stage is the engineering / design plans? Are there any site layouts or unit designs to date? If yes, please send them to us.</t>
  </si>
  <si>
    <t>Is there a budget for your project? Please share as much detail as available.</t>
  </si>
  <si>
    <t>Financing Details</t>
  </si>
  <si>
    <t>Year Property Purchased</t>
  </si>
  <si>
    <t>Purchase Price</t>
  </si>
  <si>
    <t>Land Cost Basis (if different):</t>
  </si>
  <si>
    <t>Development Construction Cost:</t>
  </si>
  <si>
    <t>Total Project Cost:</t>
  </si>
  <si>
    <t>% Of Project Cost Financed:</t>
  </si>
  <si>
    <t>Loan Amount Towards Project Cost:</t>
  </si>
  <si>
    <t>Equity Amount Toward Project Cost:</t>
  </si>
  <si>
    <t>Interest Rate (Annual):</t>
  </si>
  <si>
    <t>Term of the Loan (Years):</t>
  </si>
  <si>
    <t>Utilities / Site Infrastructure</t>
  </si>
  <si>
    <r>
      <t xml:space="preserve">Water: </t>
    </r>
    <r>
      <rPr>
        <sz val="11"/>
        <color rgb="FF000000"/>
        <rFont val="Calibri"/>
        <family val="2"/>
        <scheme val="minor"/>
      </rPr>
      <t xml:space="preserve">What is the status of water access on the property? Is there existing municipal water connections? Or an existing well? If no, have any estimates been gathered to bring water to the site? </t>
    </r>
  </si>
  <si>
    <r>
      <t xml:space="preserve">Power: </t>
    </r>
    <r>
      <rPr>
        <sz val="11"/>
        <color rgb="FF000000"/>
        <rFont val="Calibri"/>
        <family val="2"/>
        <scheme val="minor"/>
      </rPr>
      <t xml:space="preserve">What is the status of power / electrical access on the property? Is there existing municipal power source or connection? Will this be an off grid / solar site? If no, have any estimates been gathered to connect power to the site? </t>
    </r>
  </si>
  <si>
    <r>
      <t xml:space="preserve">Sewer / Septic: </t>
    </r>
    <r>
      <rPr>
        <sz val="11"/>
        <color rgb="FF000000"/>
        <rFont val="Calibri"/>
        <family val="2"/>
        <scheme val="minor"/>
      </rPr>
      <t xml:space="preserve">What is the status of sewer / septic access on the property? Is there existing municipal water connections? Or an existing well? If no, have any estimates been gathered to bring water access to the site? </t>
    </r>
  </si>
  <si>
    <r>
      <t xml:space="preserve">Grading: </t>
    </r>
    <r>
      <rPr>
        <sz val="11"/>
        <color rgb="FF000000"/>
        <rFont val="Calibri"/>
        <family val="2"/>
        <scheme val="minor"/>
      </rPr>
      <t xml:space="preserve">Are there any plans for site grading or earth moving? </t>
    </r>
  </si>
  <si>
    <r>
      <t xml:space="preserve">Roads / Walkways: </t>
    </r>
    <r>
      <rPr>
        <sz val="11"/>
        <color rgb="FF000000"/>
        <rFont val="Calibri"/>
        <family val="2"/>
        <scheme val="minor"/>
      </rPr>
      <t xml:space="preserve">Are there any plans you could share for onsite roads, dimensions, parking, walkways? </t>
    </r>
  </si>
  <si>
    <t>Attractions</t>
  </si>
  <si>
    <t>What type of customer demographic are you targeting with your offering?</t>
  </si>
  <si>
    <t>What is your understanding about why people visit the area? What are the attractions? Why do people visit?</t>
  </si>
  <si>
    <t>Who do you consider your biggest local or regional competition?</t>
  </si>
  <si>
    <t>When calling around to local municipalities and competition do you want to keep your site confidential?</t>
  </si>
  <si>
    <t>Other Revenue Streams</t>
  </si>
  <si>
    <t>Other Notes</t>
  </si>
  <si>
    <t xml:space="preserve">Low </t>
  </si>
  <si>
    <t>Peak</t>
  </si>
  <si>
    <t xml:space="preserve">Quality </t>
  </si>
  <si>
    <t>Subject Projected Standard Rates</t>
  </si>
  <si>
    <t>Low</t>
  </si>
  <si>
    <t xml:space="preserve">Occupancy Indicators </t>
  </si>
  <si>
    <t>Local AirDNA STVR Occupancy</t>
  </si>
  <si>
    <t>Stabilized Occupancy 
(Year 5)</t>
  </si>
  <si>
    <t># of Months</t>
  </si>
  <si>
    <t>(% of Year 5+ Occupancy)</t>
  </si>
  <si>
    <t>Year 1</t>
  </si>
  <si>
    <t>Year 2</t>
  </si>
  <si>
    <t>Year 3</t>
  </si>
  <si>
    <t>Year 4</t>
  </si>
  <si>
    <t>Year 5</t>
  </si>
  <si>
    <t>Year 1 Occup.</t>
  </si>
  <si>
    <t>Year 2 Occup.</t>
  </si>
  <si>
    <t>Year 3 Occup.</t>
  </si>
  <si>
    <t>Year 4 Occup.</t>
  </si>
  <si>
    <t>Year 5+ Occup.</t>
  </si>
  <si>
    <t>Site Nights</t>
  </si>
  <si>
    <t>RV Sites Demand Forecast</t>
  </si>
  <si>
    <t>% Daily</t>
  </si>
  <si>
    <t>% Weekly</t>
  </si>
  <si>
    <t>% Monthly</t>
  </si>
  <si>
    <t>Stabilized Occupancy (Year 3)</t>
  </si>
  <si>
    <t>Low (Months)</t>
  </si>
  <si>
    <t>Shoulder (Months)</t>
  </si>
  <si>
    <t>Peak (Months)</t>
  </si>
  <si>
    <t>Average Rate</t>
  </si>
  <si>
    <t>Months</t>
  </si>
  <si>
    <t>Day</t>
  </si>
  <si>
    <t>Percent of the Year</t>
  </si>
  <si>
    <t>Week</t>
  </si>
  <si>
    <t>Site Nights Allocated</t>
  </si>
  <si>
    <t>Month</t>
  </si>
  <si>
    <t>Average Rate in Days</t>
  </si>
  <si>
    <t>Occupancy Projection</t>
  </si>
  <si>
    <t>Revenue</t>
  </si>
  <si>
    <t>Site Nights Occupied</t>
  </si>
  <si>
    <t>Segments of Demand - RV Sites</t>
  </si>
  <si>
    <t>Allocation</t>
  </si>
  <si>
    <t>Cabin Site Nights</t>
  </si>
  <si>
    <t>Cabins</t>
  </si>
  <si>
    <t>Cottages Demand Forecast</t>
  </si>
  <si>
    <t>Days</t>
  </si>
  <si>
    <t>Segments of Demand - Cottage</t>
  </si>
  <si>
    <t>Airstream Demand Forecast</t>
  </si>
  <si>
    <t>Segments of Demand - Airstream</t>
  </si>
  <si>
    <t xml:space="preserve"> </t>
  </si>
  <si>
    <t>Assumptions</t>
  </si>
  <si>
    <t>INCOME</t>
  </si>
  <si>
    <t>Jan</t>
  </si>
  <si>
    <t>Feb</t>
  </si>
  <si>
    <t>March</t>
  </si>
  <si>
    <t>Apr</t>
  </si>
  <si>
    <t>May</t>
  </si>
  <si>
    <t>Jun</t>
  </si>
  <si>
    <t>July</t>
  </si>
  <si>
    <t>Aug</t>
  </si>
  <si>
    <t>Sep</t>
  </si>
  <si>
    <t>Oct</t>
  </si>
  <si>
    <t>Nov</t>
  </si>
  <si>
    <t>Dec</t>
  </si>
  <si>
    <t>ADR YoY Growth Rate</t>
  </si>
  <si>
    <t>STABILIZATION SCHEDULE - % OF STABILIZED:</t>
  </si>
  <si>
    <t>Year 1 % Occupancy</t>
  </si>
  <si>
    <t>Year 2 % Occupancy</t>
  </si>
  <si>
    <t>Year 3 % Occupancy</t>
  </si>
  <si>
    <t xml:space="preserve">Site Nights </t>
  </si>
  <si>
    <t>Year 4 % Occupancy</t>
  </si>
  <si>
    <t xml:space="preserve">Revenue </t>
  </si>
  <si>
    <t>Total Lodging Revenue</t>
  </si>
  <si>
    <t xml:space="preserve">Events Revenue </t>
  </si>
  <si>
    <t xml:space="preserve">Misc. Revenue </t>
  </si>
  <si>
    <t xml:space="preserve">TOTAL REVENUE </t>
  </si>
  <si>
    <t>Expense Assumptions</t>
  </si>
  <si>
    <t>EXPENSE</t>
  </si>
  <si>
    <t>Payroll / Payroll Tax Expense</t>
  </si>
  <si>
    <t>Misc Exp Tab</t>
  </si>
  <si>
    <t>Credit Card Booking Fee @ 3.0%</t>
  </si>
  <si>
    <t>Room Turn Over Service / Linens</t>
  </si>
  <si>
    <t xml:space="preserve">General / Admin. Expenses </t>
  </si>
  <si>
    <t>Marketing / Advertising*</t>
  </si>
  <si>
    <t>Marketing / Advertising</t>
  </si>
  <si>
    <t xml:space="preserve">Repairs and Maintenance </t>
  </si>
  <si>
    <t xml:space="preserve">Utilities </t>
  </si>
  <si>
    <t>Utilities</t>
  </si>
  <si>
    <t>Management Fee</t>
  </si>
  <si>
    <t>Property Taxes</t>
  </si>
  <si>
    <t>RE Tax Tab</t>
  </si>
  <si>
    <t xml:space="preserve">Insurance </t>
  </si>
  <si>
    <t xml:space="preserve">Legal / Professional </t>
  </si>
  <si>
    <t>Number of sites</t>
  </si>
  <si>
    <t>Total Expense</t>
  </si>
  <si>
    <t>Replacement Reserves</t>
  </si>
  <si>
    <t>Expense Growth Rate</t>
  </si>
  <si>
    <t>TOTAL EXPENSE INCL. RESERVES</t>
  </si>
  <si>
    <t>Marketing / Advertising Year 1</t>
  </si>
  <si>
    <t>NET OPERATING INCOME (NOI)</t>
  </si>
  <si>
    <t>Marketing / Advertising Year 2</t>
  </si>
  <si>
    <t>NOI % of Total Revenue</t>
  </si>
  <si>
    <t>EXPENSE as % of Total Revenue</t>
  </si>
  <si>
    <t>Wtd Avg Occ</t>
  </si>
  <si>
    <t>&lt;= Flat % of revenue</t>
  </si>
  <si>
    <t>Excl. Monthly</t>
  </si>
  <si>
    <t>Year</t>
  </si>
  <si>
    <t xml:space="preserve"> Year 1</t>
  </si>
  <si>
    <t xml:space="preserve"> Year 3</t>
  </si>
  <si>
    <t xml:space="preserve"> Year 4</t>
  </si>
  <si>
    <t xml:space="preserve"> Year 5</t>
  </si>
  <si>
    <t xml:space="preserve"> Year 6</t>
  </si>
  <si>
    <t xml:space="preserve"> Year 7</t>
  </si>
  <si>
    <t xml:space="preserve"> Year 8</t>
  </si>
  <si>
    <t xml:space="preserve"> Year 9</t>
  </si>
  <si>
    <t xml:space="preserve"> Year 10</t>
  </si>
  <si>
    <t>$/Site Yr1</t>
  </si>
  <si>
    <t>% Yr5 Rev</t>
  </si>
  <si>
    <t>Estimated Duration Stay per Booking</t>
  </si>
  <si>
    <t>Estimated Cost For Room Turnover Service</t>
  </si>
  <si>
    <t>Credit Card Booking Fee</t>
  </si>
  <si>
    <t>Total Cabins</t>
  </si>
  <si>
    <t>Total RV Sites</t>
  </si>
  <si>
    <t>Total Sites</t>
  </si>
  <si>
    <t>Annual Cost Growth</t>
  </si>
  <si>
    <t>Projected Sales Price</t>
  </si>
  <si>
    <t xml:space="preserve">Year 5 - Stabilized </t>
  </si>
  <si>
    <t>Year 10 NOI</t>
  </si>
  <si>
    <t xml:space="preserve">Total Revenue </t>
  </si>
  <si>
    <t>Terminal Cap</t>
  </si>
  <si>
    <t>Sales Price</t>
  </si>
  <si>
    <t>% Selling Costs</t>
  </si>
  <si>
    <t>Less: % Selling Costs</t>
  </si>
  <si>
    <t>Reversion / Sale Proceeds</t>
  </si>
  <si>
    <t>Estimated Payroll Costs</t>
  </si>
  <si>
    <t>Quantity</t>
  </si>
  <si>
    <t>Annual Pay Each</t>
  </si>
  <si>
    <t>State Minimum Wage</t>
  </si>
  <si>
    <t>Talent Premium Needed</t>
  </si>
  <si>
    <t>Expected Pay Wage Needed</t>
  </si>
  <si>
    <t>Front Desk / Guest / Support Staff</t>
  </si>
  <si>
    <t>Peak Season Support Staff</t>
  </si>
  <si>
    <t>Total Staffing Wage Pay</t>
  </si>
  <si>
    <t>Cost of Employment</t>
  </si>
  <si>
    <t>Subtotal</t>
  </si>
  <si>
    <t>Total Payroll Costs (Year 5)*</t>
  </si>
  <si>
    <t>* Grown for inflation</t>
  </si>
  <si>
    <t>Room Turnover Service &amp; Linens</t>
  </si>
  <si>
    <t>Time to Clean Unit (hrs)</t>
  </si>
  <si>
    <t xml:space="preserve">Housekeeping Staff Hourly Rate </t>
  </si>
  <si>
    <t>Staff Cost Per Room Turnover</t>
  </si>
  <si>
    <t>Linens cost per Room Turnover</t>
  </si>
  <si>
    <t>Total Cost to Clean and Launder per Booking</t>
  </si>
  <si>
    <t>Year 5 Site Nights</t>
  </si>
  <si>
    <t xml:space="preserve">Estimated Avg. Days per Booking </t>
  </si>
  <si>
    <t>Annual Room Turnovers Needed</t>
  </si>
  <si>
    <t>Total Room Turnover Service Cost (Year 5)*</t>
  </si>
  <si>
    <t xml:space="preserve">Utility Cost </t>
  </si>
  <si>
    <t>Average Local Monthly Electricity Cost</t>
  </si>
  <si>
    <t>Monthly Electricity Cost p. Site</t>
  </si>
  <si>
    <t>Monthly Trash, Water, Sewage Cost p. Site</t>
  </si>
  <si>
    <t>Monthly Utility Cost p. Site</t>
  </si>
  <si>
    <t xml:space="preserve">Annual Utility Cost p. Site </t>
  </si>
  <si>
    <t>Number of Nightly Sites</t>
  </si>
  <si>
    <t>All Sites Annual Utility Cost</t>
  </si>
  <si>
    <t>All Sites Annual Utility Cost (with usage)</t>
  </si>
  <si>
    <t>Other Buildings Annual Utility Cost</t>
  </si>
  <si>
    <t>Total Annual Utility Cost (Year 5)</t>
  </si>
  <si>
    <t>Total Hard Development Cost</t>
  </si>
  <si>
    <t>Post Development Total Assessed Value</t>
  </si>
  <si>
    <t>Assessment Ratio</t>
  </si>
  <si>
    <t>Projected Assessed Value</t>
  </si>
  <si>
    <t>Projected Tax Rate / Mill Levy</t>
  </si>
  <si>
    <t>Post Dev. Annual RE Tax Proj.</t>
  </si>
  <si>
    <t xml:space="preserve">Site Development Costs </t>
  </si>
  <si>
    <t># Sites</t>
  </si>
  <si>
    <t>P. Site</t>
  </si>
  <si>
    <t>Quality Level / Notes</t>
  </si>
  <si>
    <t>Number of Units/Sites</t>
  </si>
  <si>
    <t>Excellent</t>
  </si>
  <si>
    <t>Good</t>
  </si>
  <si>
    <t>Avg.</t>
  </si>
  <si>
    <t xml:space="preserve">Engineering </t>
  </si>
  <si>
    <t>Grading</t>
  </si>
  <si>
    <t>Street Paving</t>
  </si>
  <si>
    <t xml:space="preserve">Street Paving </t>
  </si>
  <si>
    <t xml:space="preserve">Patios and Walks </t>
  </si>
  <si>
    <t xml:space="preserve">Sewer </t>
  </si>
  <si>
    <t>Water</t>
  </si>
  <si>
    <t>Gas</t>
  </si>
  <si>
    <t>Electrical</t>
  </si>
  <si>
    <t xml:space="preserve">Electrical </t>
  </si>
  <si>
    <t>Buildings</t>
  </si>
  <si>
    <t>Separate Calc.</t>
  </si>
  <si>
    <t>Miscellaneous</t>
  </si>
  <si>
    <t>Subtotal Cost per Unit</t>
  </si>
  <si>
    <t>Cost Multipliers</t>
  </si>
  <si>
    <t>Current Cost Multiplier</t>
  </si>
  <si>
    <t>MVS</t>
  </si>
  <si>
    <t>Local Multiplier</t>
  </si>
  <si>
    <t>Number of Spaces Multiplier</t>
  </si>
  <si>
    <t>Average Area (SF) per Space Multiplier</t>
  </si>
  <si>
    <t xml:space="preserve">Additional Multiplier </t>
  </si>
  <si>
    <t>Net Multiplier</t>
  </si>
  <si>
    <t>Site Dev Costs (w/ Multiplier)</t>
  </si>
  <si>
    <t>P. Space</t>
  </si>
  <si>
    <t>Additional Structures / Site Improvements</t>
  </si>
  <si>
    <t xml:space="preserve"> SF</t>
  </si>
  <si>
    <t>$ / SF</t>
  </si>
  <si>
    <t>Notes</t>
  </si>
  <si>
    <t>Based on MVS + Client Description</t>
  </si>
  <si>
    <t>Replacement Reserves Cost</t>
  </si>
  <si>
    <t xml:space="preserve">Cost </t>
  </si>
  <si>
    <t>Useful Life</t>
  </si>
  <si>
    <t>Annual Replacement Cost</t>
  </si>
  <si>
    <t xml:space="preserve">FF&amp;E </t>
  </si>
  <si>
    <t>Total Annual Replacement Reserve</t>
  </si>
  <si>
    <t>Per Unit</t>
  </si>
  <si>
    <t xml:space="preserve">Exterior </t>
  </si>
  <si>
    <t>2x Deck Chairs + Table</t>
  </si>
  <si>
    <t>Deck Umbrella / Shade Structure</t>
  </si>
  <si>
    <t>Propane Campfire + Propane Tank</t>
  </si>
  <si>
    <t>BBQ</t>
  </si>
  <si>
    <t>Interior</t>
  </si>
  <si>
    <t>Queen Bed + Frame</t>
  </si>
  <si>
    <t xml:space="preserve">Chairs + Table </t>
  </si>
  <si>
    <t>Desk + Chair</t>
  </si>
  <si>
    <t xml:space="preserve">Total Unit Cost </t>
  </si>
  <si>
    <t xml:space="preserve">Total Project Cost </t>
  </si>
  <si>
    <t xml:space="preserve"> $/Unit or  %</t>
  </si>
  <si>
    <t>Number of Units</t>
  </si>
  <si>
    <t>Total Additional Building Improvements</t>
  </si>
  <si>
    <t>Total Hard Costs</t>
  </si>
  <si>
    <t>FF&amp;E @ 12.5% of Bldg Improv.</t>
  </si>
  <si>
    <t>Industry Average</t>
  </si>
  <si>
    <t>Soft Costs</t>
  </si>
  <si>
    <t>Hard Cost Contingency</t>
  </si>
  <si>
    <t>Pre-opening Expense</t>
  </si>
  <si>
    <t>Interest Reserve</t>
  </si>
  <si>
    <t>Client Provided Figure</t>
  </si>
  <si>
    <t>Total Development Cost</t>
  </si>
  <si>
    <t xml:space="preserve">CASH ON CASH RETURN (AFTER DEBT) </t>
  </si>
  <si>
    <t>YEAR</t>
  </si>
  <si>
    <t>NOI</t>
  </si>
  <si>
    <t>Less: Debt Service</t>
  </si>
  <si>
    <t>NET INCOME TO EQUITY</t>
  </si>
  <si>
    <t>Debt Coverage Ratio</t>
  </si>
  <si>
    <t>Cash on Cash Return</t>
  </si>
  <si>
    <t>Payback Total:</t>
  </si>
  <si>
    <t>Less Debt Service</t>
  </si>
  <si>
    <t>PAYBACK PERIOD</t>
  </si>
  <si>
    <t>EQUITY INVESTMENT*</t>
  </si>
  <si>
    <t>* Based on LTC ratio</t>
  </si>
  <si>
    <t>10+ Years</t>
  </si>
  <si>
    <t>&lt;------- Do Not Remove, Part of Formula</t>
  </si>
  <si>
    <t>Financing Assumptions</t>
  </si>
  <si>
    <t>Interest Rate (Annual)</t>
  </si>
  <si>
    <t>Interest Rate (Monthly)</t>
  </si>
  <si>
    <t>Term (Years)</t>
  </si>
  <si>
    <t>Total Construction Development Cost</t>
  </si>
  <si>
    <t xml:space="preserve">Land Cost Basis </t>
  </si>
  <si>
    <t>Equity Investment</t>
  </si>
  <si>
    <t>LTC or % Financed</t>
  </si>
  <si>
    <t>Mortgage Amount</t>
  </si>
  <si>
    <t>Monthly Payment</t>
  </si>
  <si>
    <t>Annual Debt Service</t>
  </si>
  <si>
    <t>Mortgage Constant Calculator</t>
  </si>
  <si>
    <t>Mortgage Constant</t>
  </si>
  <si>
    <t>Interest Rate</t>
  </si>
  <si>
    <t>Term (Yrs)</t>
  </si>
  <si>
    <t>Note:  Calculated on a monthly basis</t>
  </si>
  <si>
    <t>Note:  This does not factor in interest-only payments.  For interest only - simply multiply the loan amount times the interest rate, and put all in the interest column.  Then for the year that the normal loan starts, change the reference in column N to cell D14 to the proper year and copy down.  Move first year payment formulas down to appropriate year.  Keep in mind, interest only payments apply to construction too, typically 1 year.</t>
  </si>
  <si>
    <t>Here is what the interest only table would look like (3 yrs interest only, effectively 2 after construction), but it links to other things so this is just to check your work:</t>
  </si>
  <si>
    <t>RETURN TO THE LENDER</t>
  </si>
  <si>
    <t>Total Annual</t>
  </si>
  <si>
    <t>PV Factor @</t>
  </si>
  <si>
    <t xml:space="preserve">Discounted </t>
  </si>
  <si>
    <t xml:space="preserve"> Debt Service</t>
  </si>
  <si>
    <t>Cash Flow</t>
  </si>
  <si>
    <t>Payment</t>
  </si>
  <si>
    <t xml:space="preserve">Interest </t>
  </si>
  <si>
    <t>Principal</t>
  </si>
  <si>
    <t>Balance</t>
  </si>
  <si>
    <t>Loan:</t>
  </si>
  <si>
    <t>x</t>
  </si>
  <si>
    <t>=</t>
  </si>
  <si>
    <t>*</t>
  </si>
  <si>
    <t>Mortgage</t>
  </si>
  <si>
    <t>Value:</t>
  </si>
  <si>
    <t>*10th year debt service plus outstanding mortgage balance</t>
  </si>
  <si>
    <t xml:space="preserve">EQUITY COMPONENT YIELD </t>
  </si>
  <si>
    <t xml:space="preserve">Net Income </t>
  </si>
  <si>
    <t>IRR @</t>
  </si>
  <si>
    <t>to Equity</t>
  </si>
  <si>
    <t>10 Year IRR on Equity =</t>
  </si>
  <si>
    <t>Equity:</t>
  </si>
  <si>
    <t>Equity</t>
  </si>
  <si>
    <t>Value</t>
  </si>
  <si>
    <t>Peak Avg.</t>
  </si>
  <si>
    <t>Annual Avg.</t>
  </si>
  <si>
    <t xml:space="preserve">Yr1 Annual ADR (Occ. Weighted) </t>
  </si>
  <si>
    <t>Daily Rate Projections 
(Year 1)</t>
  </si>
  <si>
    <t>Annual Occupancy Projections</t>
  </si>
  <si>
    <t>Yr 5+ Occupancy (Weighted)</t>
  </si>
  <si>
    <t>Total Project Cost</t>
  </si>
  <si>
    <t xml:space="preserve">*10th year net income, less mortgage balance, plus sale proceeds </t>
  </si>
  <si>
    <t>LOAN AMORTIZATION SCHEDULE</t>
  </si>
  <si>
    <t>SOA Estimate</t>
  </si>
  <si>
    <t>Glamping Resort Feasibility Study</t>
  </si>
  <si>
    <t>Toilet</t>
  </si>
  <si>
    <t>Shower</t>
  </si>
  <si>
    <t>United States</t>
  </si>
  <si>
    <t>Cooking equipment</t>
  </si>
  <si>
    <t>2022-2023 Annual Visitors</t>
  </si>
  <si>
    <t>South Cumberland State Park, TN</t>
  </si>
  <si>
    <t>28 Miles</t>
  </si>
  <si>
    <t>Cloudland Canyon State Park, GA</t>
  </si>
  <si>
    <t>26 Miles</t>
  </si>
  <si>
    <t>ReTreet Glamping Resort</t>
  </si>
  <si>
    <t>Treehouses, domes &amp; mirror cabins</t>
  </si>
  <si>
    <t>Treehouses, glamping tents &amp; tiny cottages</t>
  </si>
  <si>
    <t>2 sizes of domes</t>
  </si>
  <si>
    <t>Treehouse (Sleeps 2)</t>
  </si>
  <si>
    <t>Friends &amp; Family Treehouse (Sleeps 6)</t>
  </si>
  <si>
    <t>Dome (Sleeps 2)</t>
  </si>
  <si>
    <t>Mirror Cabin (Sleeps 2)</t>
  </si>
  <si>
    <t>Treehouse (Sleeps 3-4)</t>
  </si>
  <si>
    <t>Glamping Tent (Sleeps 3-4)</t>
  </si>
  <si>
    <t>Tiny Cottage (Sleeps 2)</t>
  </si>
  <si>
    <t>Large Dome (Sleeps 5-7)</t>
  </si>
  <si>
    <t>Small Dome (Sleeps 2)</t>
  </si>
  <si>
    <t>Sage Dataset Cabins</t>
  </si>
  <si>
    <t>Sage Dataset Treehouses</t>
  </si>
  <si>
    <t>Sage Dataset Domes</t>
  </si>
  <si>
    <t>Subject Projected Mirror Cabin Rates</t>
  </si>
  <si>
    <t>Subject Projected Small Treehouse Rates</t>
  </si>
  <si>
    <t>Subject Projected Large Treehouse Rates</t>
  </si>
  <si>
    <t>Subject Projected Small Dome Rates</t>
  </si>
  <si>
    <t>Subject Projected Large Dome Rates</t>
  </si>
  <si>
    <t>Sleeps 5-7.  2 BD with king beds and pull out sofa.  Full kitchen, bathroom, deck, living room, hot tub and outdoor seating area with fire pit. Approximately 600 SF.</t>
  </si>
  <si>
    <t>Unit E Quantity</t>
  </si>
  <si>
    <t>Unit E Description</t>
  </si>
  <si>
    <t>Sleeps 4.  Luxury furnishings and very unique design.  1 king bed, pull-out sofa, full kitchen, bathroom, deck, living room, dining area, hot tub and outdoor seating area with fire pit. Approximately 500 SF.</t>
  </si>
  <si>
    <t>Unit F Quantity</t>
  </si>
  <si>
    <t>Unit F Description</t>
  </si>
  <si>
    <t>Subject Projected Signature Treehouse Rates</t>
  </si>
  <si>
    <t>Energy Sage</t>
  </si>
  <si>
    <t>Cheap</t>
  </si>
  <si>
    <t>Eastern</t>
  </si>
  <si>
    <t>Chattanooga</t>
  </si>
  <si>
    <t>Full Time Manager Salary</t>
  </si>
  <si>
    <t>State</t>
  </si>
  <si>
    <t>Check In office building</t>
  </si>
  <si>
    <t>SOA Estimate and MVS</t>
  </si>
  <si>
    <t>Event structure with bar/coffee bar, stage, business center, restrooms, and comm. laundry</t>
  </si>
  <si>
    <t>Sleeps 3-4.  1 BD with a king bed and pull out sofa.  Full kitchen, bathroom, inside seating area, deck,  and outdoor seating area with fire pit. Approximately 400 SF.</t>
  </si>
  <si>
    <t>Sleeps 2-3.  1 BD with a king bed and pull out sofa.  Full kitchen, bathroom, inside seating area, deck, and outdoor seating area with fire pit. Approximately 300 SF.</t>
  </si>
  <si>
    <t>Sleeps 5-7.  2 BD with king beds and pull out sofa.  Full kitchen, bathroom, deck, living room, hot tub and outdoor seating area with fire pit. Approximately 800 SF.</t>
  </si>
  <si>
    <t>Spa/Sauna/Dipping Pool area amenity</t>
  </si>
  <si>
    <t>At the time of our research the units were almost completely booked out for the first few months of the year. There is a waiting list for their units.</t>
  </si>
  <si>
    <t>Land Cost Basis</t>
  </si>
  <si>
    <t>Purpose of the report?</t>
  </si>
  <si>
    <t>Bank financing and internal decision making.</t>
  </si>
  <si>
    <t>Low Daily Retail Rate</t>
  </si>
  <si>
    <t>Peak Daily  Retail Rate</t>
  </si>
  <si>
    <t>Cost of Employment @35%</t>
  </si>
  <si>
    <t>&lt;=From TOT</t>
  </si>
  <si>
    <t>&lt;=only list comparables that relate to subject i.e. no. of people unit sleeps</t>
  </si>
  <si>
    <t>Venue Capacity</t>
  </si>
  <si>
    <t>Avg. Venue Rental Fee</t>
  </si>
  <si>
    <t>Avg. Alcohol Sales per Event</t>
  </si>
  <si>
    <t>Est. Annual Revenue</t>
  </si>
  <si>
    <t>Average Monthly Rates</t>
  </si>
  <si>
    <t>Subject Projected Rates</t>
  </si>
  <si>
    <t>Converted to daily rates</t>
  </si>
  <si>
    <t xml:space="preserve">Low Avg. </t>
  </si>
  <si>
    <t>Discounts</t>
  </si>
  <si>
    <t>Low Avg. w/Discount</t>
  </si>
  <si>
    <t>Peak Avg. w/Discount</t>
  </si>
  <si>
    <t>Annual Avg. w/Discount</t>
  </si>
  <si>
    <t>Tubbo Unit</t>
  </si>
  <si>
    <t>Strohboid Unit</t>
  </si>
  <si>
    <t>Anna Cabin</t>
  </si>
  <si>
    <t>Wilding Mirror Cabin</t>
  </si>
  <si>
    <t>A-Frame Cabin</t>
  </si>
  <si>
    <t>Homestead Cabin</t>
  </si>
  <si>
    <t>Total Events</t>
  </si>
  <si>
    <t>Weddings</t>
  </si>
  <si>
    <t>Corporate</t>
  </si>
  <si>
    <t>Other</t>
  </si>
  <si>
    <t>Avg. Rate (Venue Only)</t>
  </si>
  <si>
    <t>Alcohol</t>
  </si>
  <si>
    <t>Local Hotel Occupancy</t>
  </si>
  <si>
    <t>Planned amenities include an event area with a bar, self-checkout coffee shop, and stage, a business center, plus a spa area with a hot tub/dipping pool/sauna, as well as hiking trails and golf cart paths.</t>
  </si>
  <si>
    <t>Unit G Quantity</t>
  </si>
  <si>
    <t>Unit G Description</t>
  </si>
  <si>
    <t>Insert that state or city's minimum wage here</t>
  </si>
  <si>
    <t>Google local job postings for similar jobs rv parks, hotel staff, (even fast food if there is nothing else). Adjust the talent premium above until expected wage matches the local wages.</t>
  </si>
  <si>
    <t>Look at the occupancy swings throughout the year. If they are 90% full in the summer and 30% full in the winter expect that about a third of staff will be seasonal.</t>
  </si>
  <si>
    <t xml:space="preserve">$80,000 is standard amount for an average 150 site park. If it is a luxury park with lots of amenities and 250+ sites this might be $150,000. Look at salaries of local campground or hotel manager job postings to check this amount. If there is on site manager housing provided this might be $10K less. </t>
  </si>
  <si>
    <t>Adjust to 30% if employment costs are lower in the state.</t>
  </si>
  <si>
    <t xml:space="preserve">This will typically be 1. Only increase to 1.5 if it is a 2BR unit and 2.0 if a 3 BR unit. </t>
  </si>
  <si>
    <t xml:space="preserve">Lookup average local household utility costs and add it here. Cite source in report. </t>
  </si>
  <si>
    <t xml:space="preserve">This number is expected to be smaller as a glamping unit is expected to be smaller than an average residential house. </t>
  </si>
  <si>
    <t xml:space="preserve">This number assumes they are connected to municipal water and sewer. This will be less if the site is on well water and has a septic/sewage treatment facility on site. </t>
  </si>
  <si>
    <t>Not sure of the best way to estimate this. Want Utility costs to be between 4-10%</t>
  </si>
  <si>
    <t>Monthly Wi-Fi Cost p. Site</t>
  </si>
  <si>
    <t>Misc Expense</t>
  </si>
  <si>
    <t>Misc. Expense</t>
  </si>
  <si>
    <t>Utilities and Wi-Fi</t>
  </si>
  <si>
    <t>Only use if needed for additional or extra expenses</t>
  </si>
  <si>
    <t>F&amp;B Revenue</t>
  </si>
  <si>
    <t xml:space="preserve">    F&amp;B Revenue</t>
  </si>
  <si>
    <t>Other Revenue</t>
  </si>
  <si>
    <t xml:space="preserve">    Other Revenue</t>
  </si>
  <si>
    <t>Additional Multiplier - Real Market Adj.</t>
  </si>
  <si>
    <t>HVAC Mini Split / Insulation</t>
  </si>
  <si>
    <t>Sleeps 2.  1 king bed, full kitchen, bathroom, deck, living room, hot tub and outdoor seating area with fire pit. Approximately 400 SF.</t>
  </si>
  <si>
    <t xml:space="preserve">Safari Tent Large </t>
  </si>
  <si>
    <t>Sleeps 6.  Luxury furnishings and very unique design.  1 king bed, pull-out sofa, full kitchen, bathroom, deck, living room, dining area, hot tub and outdoor seating area with fire pit. Approximately 500 SF.</t>
  </si>
  <si>
    <t>Safari Tent Medium</t>
  </si>
  <si>
    <t>Dome Large</t>
  </si>
  <si>
    <t>Dome Small</t>
  </si>
  <si>
    <t>Kitchen Build Out</t>
  </si>
  <si>
    <t xml:space="preserve">Bathroom Build Out </t>
  </si>
  <si>
    <t>Hot Tub - small</t>
  </si>
  <si>
    <t>Linens (3x sets per room)</t>
  </si>
  <si>
    <t>Lighting, Other Furnishing, Decor</t>
  </si>
  <si>
    <t>Composite Deck 30'x30' @$45 PSF</t>
  </si>
  <si>
    <t xml:space="preserve">Summary of Total Unit Costs </t>
  </si>
  <si>
    <t>Mirror Cabin Large</t>
  </si>
  <si>
    <t>&lt;= This number can range buy we will typically put 8</t>
  </si>
  <si>
    <t>&lt;= This number can range buy we will typically put 9</t>
  </si>
  <si>
    <t>&lt;= This number can range buy we will typically put 10</t>
  </si>
  <si>
    <t>&lt;= This number can range buy we will typically put 11</t>
  </si>
  <si>
    <t>&lt;= This number can range buy we will typically put 12</t>
  </si>
  <si>
    <t xml:space="preserve">&lt;= We typically want this number to fall between 3-5% of Revenue </t>
  </si>
  <si>
    <t>Mirror Cabin Small</t>
  </si>
  <si>
    <t>Event Comps Indicators</t>
  </si>
  <si>
    <t xml:space="preserve">Avg. # of Events per Year </t>
  </si>
  <si>
    <t>Subject Projections</t>
  </si>
  <si>
    <t>Unit A Type</t>
  </si>
  <si>
    <t>Unit B Type</t>
  </si>
  <si>
    <t>Unit C Type</t>
  </si>
  <si>
    <t>Unit D Type</t>
  </si>
  <si>
    <t>Unit E Type</t>
  </si>
  <si>
    <t>Unit F Type</t>
  </si>
  <si>
    <t>Unit G Type</t>
  </si>
  <si>
    <t>&lt;= FF&amp;E should not be entered here unless absolutely necessary, as it does not get tied into formulas for reserves or r.e. taxes (must adjust formulas if added here)</t>
  </si>
  <si>
    <t>Total Unit Costs</t>
  </si>
  <si>
    <t>&lt;= Typically 40 years for standard buildings unless otherwise specified, DON'T FORGET GLAMPING  UNITS! TENTS HAVE A SHORTER USEFUL LIFE</t>
  </si>
  <si>
    <t>Unit Costs</t>
  </si>
  <si>
    <t>Depends on the number of units and adjust up if lots of services and amenities that require staff.  10 employees for a standard RV resort with 150 sites and average amenity package.  Adjust down if mostly monthly sites.  Adjust up if lots of amenities that require staff.</t>
  </si>
  <si>
    <t>WEBSITE</t>
  </si>
  <si>
    <t>USERNAME</t>
  </si>
  <si>
    <t>PASSWORD</t>
  </si>
  <si>
    <t>NOTES</t>
  </si>
  <si>
    <t>www.zoho.com/creator/</t>
  </si>
  <si>
    <t>heilala@sagerealestate.com</t>
  </si>
  <si>
    <t>Sage9244SCA****</t>
  </si>
  <si>
    <t>www.sagerealestate.com/webmail</t>
  </si>
  <si>
    <t>Your email</t>
  </si>
  <si>
    <t>Your password</t>
  </si>
  <si>
    <t>Web-Based Company Email</t>
  </si>
  <si>
    <t>www.dropbox.com/sh/zwu20uff9wfwzzk/AAB_BhDHHNKfIl9Wi-LWoXL6a?dl=0</t>
  </si>
  <si>
    <t>Dropbox – Archived Jobs Link</t>
  </si>
  <si>
    <t>www.stdb.com</t>
  </si>
  <si>
    <t>2021Funfun</t>
  </si>
  <si>
    <t xml:space="preserve">Demographic reporting (national), alert group on Skype. Select ESRI Tools – Business Analyst, open General Projects, go to “Define Areas” in the maps </t>
  </si>
  <si>
    <t>www.realtyrates.com</t>
  </si>
  <si>
    <t>sh2303</t>
  </si>
  <si>
    <t>Investor and financing survey (current copy in Market Data folder on Dropbox)</t>
  </si>
  <si>
    <t>www.big-rigs-rv.com</t>
  </si>
  <si>
    <t>9244sage</t>
  </si>
  <si>
    <t>Tracks RV parks that can handle big rigs</t>
  </si>
  <si>
    <t>www.allstays.com/pro/full/</t>
  </si>
  <si>
    <t>sheilala / heilala@sagerealestate.com</t>
  </si>
  <si>
    <t>9244Sage****</t>
  </si>
  <si>
    <t>Campground / RV park rental listings</t>
  </si>
  <si>
    <t>www.airdna.co</t>
  </si>
  <si>
    <t>9244Sage**</t>
  </si>
  <si>
    <t xml:space="preserve">Short term rental market statistics </t>
  </si>
  <si>
    <t>www.timeanddate.com/worldclock/distances.html</t>
  </si>
  <si>
    <t>No login needed</t>
  </si>
  <si>
    <t>Drive time to major cities</t>
  </si>
  <si>
    <t>www.rvia.org</t>
  </si>
  <si>
    <t>9244Sage***</t>
  </si>
  <si>
    <t>www.fema.gov</t>
  </si>
  <si>
    <t>Flood maps (use search function for Map Service Center and search by address)</t>
  </si>
  <si>
    <t>www.fws.gov/wetlands/data/mapper.html</t>
  </si>
  <si>
    <t>Search by address</t>
  </si>
  <si>
    <t xml:space="preserve">www.upwork.com </t>
  </si>
  <si>
    <t>harsell@sageoutdooradvisory.com</t>
  </si>
  <si>
    <t>Sageoutdoor2022!</t>
  </si>
  <si>
    <t>Web scraper project. Contract developers to work on project.</t>
  </si>
  <si>
    <r>
      <rPr>
        <b/>
        <sz val="11"/>
        <color theme="1"/>
        <rFont val="Calibri"/>
        <family val="2"/>
        <scheme val="minor"/>
      </rPr>
      <t xml:space="preserve">Zoning: </t>
    </r>
    <r>
      <rPr>
        <sz val="11"/>
        <color theme="1"/>
        <rFont val="Calibri"/>
        <family val="2"/>
        <scheme val="minor"/>
      </rPr>
      <t xml:space="preserve"> Local municipality site or county if unincorporated (Zoning and or Planning department)</t>
    </r>
  </si>
  <si>
    <r>
      <rPr>
        <b/>
        <sz val="11"/>
        <color theme="1"/>
        <rFont val="Calibri"/>
        <family val="2"/>
        <scheme val="minor"/>
      </rPr>
      <t>Taxes:</t>
    </r>
    <r>
      <rPr>
        <sz val="11"/>
        <color theme="1"/>
        <rFont val="Calibri"/>
        <family val="2"/>
        <scheme val="minor"/>
      </rPr>
      <t xml:space="preserve">  County Assessor (County GIS for parcel outlines)</t>
    </r>
  </si>
  <si>
    <t>Travel and Tourism Statistics (in addition to local tourism organizations):</t>
  </si>
  <si>
    <t>www.Deanrunyan.com</t>
  </si>
  <si>
    <t>§  www.trade.gov/travel-and-tourism-research</t>
  </si>
  <si>
    <t>RV Industry Statistics:</t>
  </si>
  <si>
    <t>https://www.rvia.org/reports-trends</t>
  </si>
  <si>
    <t>www.koa.com/north-american-camping-report</t>
  </si>
  <si>
    <t>RV Resort Searches (in addition to Allstays and Google Maps):</t>
  </si>
  <si>
    <t>www.Goodsam.com</t>
  </si>
  <si>
    <t>www.Gorving.com</t>
  </si>
  <si>
    <t>www.Campgrounds.rvlife.com</t>
  </si>
  <si>
    <t>www.Thedyrt.com</t>
  </si>
  <si>
    <t>Glamping Resort Searches (in addition to Google Maps):</t>
  </si>
  <si>
    <t>www.Glampinghub.com</t>
  </si>
  <si>
    <t>www.Hipcamp.com</t>
  </si>
  <si>
    <t>www.Airbnb.com</t>
  </si>
  <si>
    <t>www.Glamping.com</t>
  </si>
  <si>
    <t>Job database (needs updating on outdoor resorts) – Slack team when using</t>
  </si>
  <si>
    <t>Weather</t>
  </si>
  <si>
    <t>https://weatherspark.com/</t>
  </si>
  <si>
    <t>Tourism Trends</t>
  </si>
  <si>
    <t>https://www.stdb.com/</t>
  </si>
  <si>
    <t>Transportation</t>
  </si>
  <si>
    <t>Drive-Time Radius Demographics Map (STDB)</t>
  </si>
  <si>
    <t>One, Two &amp; Three-Hour Drive Time Demographics Table (STDB)</t>
  </si>
  <si>
    <r>
      <rPr>
        <b/>
        <sz val="11"/>
        <color theme="1"/>
        <rFont val="Calibri"/>
        <family val="2"/>
        <scheme val="minor"/>
      </rPr>
      <t>3 Hour Drive Radius:</t>
    </r>
    <r>
      <rPr>
        <sz val="11"/>
        <color theme="1"/>
        <rFont val="Calibri"/>
        <family val="2"/>
        <scheme val="minor"/>
      </rPr>
      <t xml:space="preserve">
*3,000,000 population or more is “very favorable”
*2,000,000 population give or take is “favorable”
*1,000,000 population give or take is “a neutral demand factor” (unless there is National Park high visitation or other special draw)
*Under 1,000,000 population is "not favorable"
</t>
    </r>
    <r>
      <rPr>
        <b/>
        <sz val="11"/>
        <color theme="1"/>
        <rFont val="Calibri"/>
        <family val="2"/>
        <scheme val="minor"/>
      </rPr>
      <t>2 Hour Drive Radius:</t>
    </r>
    <r>
      <rPr>
        <sz val="11"/>
        <color theme="1"/>
        <rFont val="Calibri"/>
        <family val="2"/>
        <scheme val="minor"/>
      </rPr>
      <t xml:space="preserve">
*2,000,000 population or more is “very favorable”
*1,340,000 population give or take is “favorable”
*660,000 population give or take is “a neutral demand factor” (unless there is National Park high visitation or other special draw)
*Under 660,000 population is "not favorable"
</t>
    </r>
    <r>
      <rPr>
        <b/>
        <sz val="11"/>
        <color theme="1"/>
        <rFont val="Calibri"/>
        <family val="2"/>
        <scheme val="minor"/>
      </rPr>
      <t>1 Hour Drive Radius:</t>
    </r>
    <r>
      <rPr>
        <sz val="11"/>
        <color theme="1"/>
        <rFont val="Calibri"/>
        <family val="2"/>
        <scheme val="minor"/>
      </rPr>
      <t xml:space="preserve">
*1,000,000 population or more is “very favorable”
*670,000 population give or take is “favorable”
*330,000 population give or take is “a neutral demand factor” (unless there is National Park high visitation or other special draw)
*Under 330,000 population is "not favorable"</t>
    </r>
  </si>
  <si>
    <t>Most Influential Cities</t>
  </si>
  <si>
    <t>Demand Analysis Conclusion</t>
  </si>
  <si>
    <t>Demand Indicators Guidelines (Summary Bullet Points) #'s / Terms</t>
  </si>
  <si>
    <t>Training Video Link (Date Video Last Updated 0/0/0):</t>
  </si>
  <si>
    <t>YOUR PROJECT NOTES (For Sections on Left):</t>
  </si>
  <si>
    <t>Emerging Competitors</t>
  </si>
  <si>
    <t>Area Competitors</t>
  </si>
  <si>
    <t>Map Creation Training Video (Regional &amp; Local)</t>
  </si>
  <si>
    <t>County</t>
  </si>
  <si>
    <t>Local</t>
  </si>
  <si>
    <t>Write Ups Chat GPT How-To (State, County, Local)</t>
  </si>
  <si>
    <t>DEMAND INDICATORS</t>
  </si>
  <si>
    <t>COMPARABLES</t>
  </si>
  <si>
    <t>Sage Database Search: Training Video Link (Date Video Last Updated 0/0/0):</t>
  </si>
  <si>
    <t>Selecting Area Competitors: Training Video Link (Date Video Last Updated 0/0/0):</t>
  </si>
  <si>
    <t>Selecting Best Comparables: Training Video Link (Date Video Last Updated 0/0/0):</t>
  </si>
  <si>
    <t>*Select photos / maps / diagrams for each "best comp" similar to Word template examples</t>
  </si>
  <si>
    <t>Comparables Descriptions How-To: Training Video Link (Date Video Last Updated 0/0/0):</t>
  </si>
  <si>
    <t>Subject Quality Score How-To: Training Video Link (Date Video Last Updated 0/0/0):</t>
  </si>
  <si>
    <t>Summary</t>
  </si>
  <si>
    <t>Subject Quality Score Excel Table (Table In "Best Comps" Excel Sheet)</t>
  </si>
  <si>
    <t>Table of All of the Best Comparables Quality Scores (In "All Comps" Excel Sheet)</t>
  </si>
  <si>
    <t>Table of All of the Best Comparables Rates &amp; Occupancies (In "All Comps" Excel Sheet)</t>
  </si>
  <si>
    <t>Summary Write Up for All Best Comparables</t>
  </si>
  <si>
    <t>Summary Write Up How-To: Training Video Link (Date Video Last Updated 0/0/0):</t>
  </si>
  <si>
    <t>https://www.dropbox.com/scl/fi/jzncpyhi34ryci25nj897/Database-Training-Pivot-Tables?rlkey=pvaid9z7esq8b4fshf4hz0vcw&amp;st=g74he5jc&amp;dl=0</t>
  </si>
  <si>
    <t>Excel Pivot Tables: Training Video Link (Date Video Last Updated 7/11/23):</t>
  </si>
  <si>
    <t>*Guidance is in the "All Comps" Sheet next to the table sections</t>
  </si>
  <si>
    <t>Best Comparables Information / Descriptions (Table In "Best Comps" Excel Sheet)</t>
  </si>
  <si>
    <t>Loan Amount</t>
  </si>
  <si>
    <t>Annual Interest Rate</t>
  </si>
  <si>
    <t>Monthly Interest Rate</t>
  </si>
  <si>
    <t>Loan Term</t>
  </si>
  <si>
    <t>Payments Per Year</t>
  </si>
  <si>
    <t>Annual Payment</t>
  </si>
  <si>
    <t>Total Payments</t>
  </si>
  <si>
    <t>Interest</t>
  </si>
  <si>
    <t>DO NOT TOUCH</t>
  </si>
  <si>
    <t>Check to Make Sure Cost of Employment Matches</t>
  </si>
  <si>
    <t>USE FOR MONTHLY</t>
  </si>
  <si>
    <t>If you do not have monthly sites, then you will need to change this to cell BU87 in the Monthly PF</t>
  </si>
  <si>
    <t>Year 5 Total Site Nights</t>
  </si>
  <si>
    <t>Annual Growth</t>
  </si>
  <si>
    <t>Years</t>
  </si>
  <si>
    <t>User Can Change</t>
  </si>
  <si>
    <t>Projected Growth Years (Population and Household)</t>
  </si>
  <si>
    <t>Miles or Minutes will pull from the excel</t>
  </si>
  <si>
    <t>City</t>
  </si>
  <si>
    <t>MSA</t>
  </si>
  <si>
    <t>USA</t>
  </si>
  <si>
    <t>Population</t>
  </si>
  <si>
    <t>Get Market Profile in Excel (Miles or Drive Time, City, County, MSA) USA Info is Current</t>
  </si>
  <si>
    <t xml:space="preserve">   2010 Population</t>
  </si>
  <si>
    <t>Go to Cell A1 in the STDB Spreadsheet Download</t>
  </si>
  <si>
    <t>Ctrl A (select all) then Ctrl C (copy)</t>
  </si>
  <si>
    <t>Then go to the appropriate spreadsheet (60 min, 120 min, 180 min, City, County, MSA)</t>
  </si>
  <si>
    <t>Go to Cell A1 and hit Paste (Ctrl V)</t>
  </si>
  <si>
    <t>Households</t>
  </si>
  <si>
    <t xml:space="preserve">   2010 Households</t>
  </si>
  <si>
    <t>Income</t>
  </si>
  <si>
    <t xml:space="preserve">You Can Hide </t>
  </si>
  <si>
    <t>Home Values</t>
  </si>
  <si>
    <t>Housing Unit Summary</t>
  </si>
  <si>
    <t xml:space="preserve">   Owner Occupied Housing Units</t>
  </si>
  <si>
    <t xml:space="preserve">   Renter Occupied Housing Units</t>
  </si>
  <si>
    <t xml:space="preserve">   Vacant Housing Units</t>
  </si>
  <si>
    <t>2023 Unemployment Rate</t>
  </si>
  <si>
    <t>You Can Hide</t>
  </si>
  <si>
    <t xml:space="preserve">   Spending Potential Index</t>
  </si>
  <si>
    <t>Source: Market Profile Derived From ESRI</t>
  </si>
  <si>
    <r>
      <rPr>
        <b/>
        <sz val="11"/>
        <rFont val="Aptos Narrow"/>
        <family val="2"/>
      </rPr>
      <t xml:space="preserve">Data Note: </t>
    </r>
    <r>
      <rPr>
        <sz val="11"/>
        <color theme="1"/>
        <rFont val="Calibri"/>
        <family val="2"/>
        <scheme val="minor"/>
      </rPr>
      <t xml:space="preserve">The Spending Potential Index represents the amount spent in the area relative to a national average of 100.
</t>
    </r>
  </si>
  <si>
    <r>
      <rPr>
        <b/>
        <sz val="15"/>
        <rFont val="Calibri"/>
        <family val="2"/>
      </rPr>
      <t>Market Profile</t>
    </r>
  </si>
  <si>
    <t>Drive time: 60, 120, 180 minute radii</t>
  </si>
  <si>
    <t>60 minutes</t>
  </si>
  <si>
    <t>120 minutes</t>
  </si>
  <si>
    <t>180 minutes</t>
  </si>
  <si>
    <t>Population Summary</t>
  </si>
  <si>
    <t>2010 Total Population</t>
  </si>
  <si>
    <t>2020 Total Population</t>
  </si>
  <si>
    <t>2020 Group Quarters</t>
  </si>
  <si>
    <t>Workers</t>
  </si>
  <si>
    <t>Residents</t>
  </si>
  <si>
    <t>Household Summary</t>
  </si>
  <si>
    <t>2010 Households</t>
  </si>
  <si>
    <t>2010 Average Household Size</t>
  </si>
  <si>
    <t>2020 Total Households</t>
  </si>
  <si>
    <t>2020 Average Household Size</t>
  </si>
  <si>
    <t>2010 Families</t>
  </si>
  <si>
    <t>2010 Average Family Size</t>
  </si>
  <si>
    <t>2000 Housing Units</t>
  </si>
  <si>
    <t>Owner Occupied Housing Units</t>
  </si>
  <si>
    <t>Renter Occupied Housing Units</t>
  </si>
  <si>
    <t>Vacant Housing Units</t>
  </si>
  <si>
    <t>2010 Housing Units</t>
  </si>
  <si>
    <t>2020 Housing Units</t>
  </si>
  <si>
    <r>
      <rPr>
        <b/>
        <sz val="11"/>
        <color rgb="FF00436D"/>
        <rFont val="Calibri"/>
        <family val="2"/>
      </rPr>
      <t>Data Note: </t>
    </r>
    <r>
      <rPr>
        <sz val="11"/>
        <color rgb="FF00436D"/>
        <rFont val="Calibri"/>
        <family val="2"/>
      </rPr>
      <t>Household population includes persons not residing in group quarters.  Average Household Size is the household population divided by total households.  Persons in families include the householder and persons related to the householder by birth, marriage, or adoption.  Per Capita Income represents the income received by all persons aged 15 years and over divided by the total population.</t>
    </r>
  </si>
  <si>
    <t>©2025 Esri</t>
  </si>
  <si>
    <t>Household Income Base</t>
  </si>
  <si>
    <t>&lt;$15,000</t>
  </si>
  <si>
    <t>$15,000 - $24,999</t>
  </si>
  <si>
    <t>$25,000 - $34,999</t>
  </si>
  <si>
    <t>$35,000 - $49,999</t>
  </si>
  <si>
    <t>$50,000 - $74,999</t>
  </si>
  <si>
    <t>$75,000 - $99,999</t>
  </si>
  <si>
    <t>$100,000 - $149,999</t>
  </si>
  <si>
    <t>$150,000 - $199,999</t>
  </si>
  <si>
    <t>$200,000+</t>
  </si>
  <si>
    <t>Average Household Income</t>
  </si>
  <si>
    <t>&lt;$50,000</t>
  </si>
  <si>
    <t>$50,000 - $99,999</t>
  </si>
  <si>
    <t>$200,000 - $249,999</t>
  </si>
  <si>
    <t>$250,000 - $299,999</t>
  </si>
  <si>
    <t>$300,000 - $399,999</t>
  </si>
  <si>
    <t>$400,000 - $499,999</t>
  </si>
  <si>
    <t>$500,000 - $749,999</t>
  </si>
  <si>
    <t>$750,000 - $999,999</t>
  </si>
  <si>
    <t>$1,000,000 - $1,499,999</t>
  </si>
  <si>
    <t>$1,500,000 - $1,999,999</t>
  </si>
  <si>
    <t>$2,000,000 +</t>
  </si>
  <si>
    <t>Average Home Value</t>
  </si>
  <si>
    <r>
      <rPr>
        <b/>
        <sz val="11"/>
        <color rgb="FF00436D"/>
        <rFont val="Calibri"/>
        <family val="2"/>
      </rPr>
      <t>Data Note: </t>
    </r>
    <r>
      <rPr>
        <sz val="11"/>
        <color rgb="FF00436D"/>
        <rFont val="Calibri"/>
        <family val="2"/>
      </rPr>
      <t>Income represents the preceding year, expressed in current dollars.  Household income includes wage and salary earnings, interest dividends, net rents, pensions, SSI and welfare payments, child support, and alimony.</t>
    </r>
  </si>
  <si>
    <t>Median Household Income</t>
  </si>
  <si>
    <t>Median Home Value</t>
  </si>
  <si>
    <t>Per Capita Income</t>
  </si>
  <si>
    <t>Median Age</t>
  </si>
  <si>
    <t>2010</t>
  </si>
  <si>
    <t>2020</t>
  </si>
  <si>
    <t>2020 Population by Age</t>
  </si>
  <si>
    <t>0 - 4</t>
  </si>
  <si>
    <t>5 - 9</t>
  </si>
  <si>
    <t>10 - 14</t>
  </si>
  <si>
    <t>15 - 24</t>
  </si>
  <si>
    <t>25 - 34</t>
  </si>
  <si>
    <t>35 - 44</t>
  </si>
  <si>
    <t>45 - 54</t>
  </si>
  <si>
    <t>55 - 64</t>
  </si>
  <si>
    <t>65 - 74</t>
  </si>
  <si>
    <t>75 - 84</t>
  </si>
  <si>
    <t>85 +</t>
  </si>
  <si>
    <t>18 +</t>
  </si>
  <si>
    <t>2020 Population by Sex</t>
  </si>
  <si>
    <t>Males</t>
  </si>
  <si>
    <t>Females</t>
  </si>
  <si>
    <t>2010 Population by Race/Ethnicity</t>
  </si>
  <si>
    <t>White Alone</t>
  </si>
  <si>
    <t>Black Alone</t>
  </si>
  <si>
    <t>American Indian Alone</t>
  </si>
  <si>
    <t>Asian Alone</t>
  </si>
  <si>
    <t>Pacific Islander Alone</t>
  </si>
  <si>
    <t>Some Other Race Alone</t>
  </si>
  <si>
    <t>Two or More Races</t>
  </si>
  <si>
    <t>Hispanic Origin</t>
  </si>
  <si>
    <t>Diversity Index</t>
  </si>
  <si>
    <t>2020 Population by Race/Ethnicity</t>
  </si>
  <si>
    <r>
      <rPr>
        <b/>
        <sz val="11"/>
        <color rgb="FF00436D"/>
        <rFont val="Calibri"/>
        <family val="2"/>
      </rPr>
      <t>Data Note: </t>
    </r>
    <r>
      <rPr>
        <sz val="11"/>
        <color rgb="FF00436D"/>
        <rFont val="Calibri"/>
        <family val="2"/>
      </rPr>
      <t>Persons of Hispanic Origin may be of any race.  The Diversity Index measures the probability that two people from the same area will be from different race/ethnic groups.</t>
    </r>
  </si>
  <si>
    <t>2020 Population by Relationship and Household Type</t>
  </si>
  <si>
    <t>In Households</t>
  </si>
  <si>
    <t>Householder</t>
  </si>
  <si>
    <t>Opposite-Sex Spouse</t>
  </si>
  <si>
    <t>Same-Sex Spouse</t>
  </si>
  <si>
    <t>Opposite-Sex Unmarried Partner</t>
  </si>
  <si>
    <t>Same-Sex Unmarried Partner</t>
  </si>
  <si>
    <t>Biological Child</t>
  </si>
  <si>
    <t>Adopted Child</t>
  </si>
  <si>
    <t>Stepchild</t>
  </si>
  <si>
    <t>Grandchild</t>
  </si>
  <si>
    <t>Brother or Sister</t>
  </si>
  <si>
    <t>Parent</t>
  </si>
  <si>
    <t>Parent-in-law</t>
  </si>
  <si>
    <t>Son-in-law or Daughter-in-law</t>
  </si>
  <si>
    <t>Other Relatives</t>
  </si>
  <si>
    <t>Foster Child</t>
  </si>
  <si>
    <t>Other Nonrelatives</t>
  </si>
  <si>
    <t>In Group Quarters</t>
  </si>
  <si>
    <t>Institutionalized</t>
  </si>
  <si>
    <t>Noninstitutionalized</t>
  </si>
  <si>
    <t>Less than 9th Grade</t>
  </si>
  <si>
    <t>9th - 12th Grade, No Diploma</t>
  </si>
  <si>
    <t>High School Graduate</t>
  </si>
  <si>
    <t>GED/Alternative Credential</t>
  </si>
  <si>
    <t>Some College, No Degree</t>
  </si>
  <si>
    <t>Associate Degree</t>
  </si>
  <si>
    <t>Bachelor's Degree</t>
  </si>
  <si>
    <t>Graduate/Professional Degree</t>
  </si>
  <si>
    <t>Never Married</t>
  </si>
  <si>
    <t>Married</t>
  </si>
  <si>
    <t>Widowed</t>
  </si>
  <si>
    <t>Divorced</t>
  </si>
  <si>
    <t>Civilian Population 16+</t>
  </si>
  <si>
    <t>Population 16+ Employed</t>
  </si>
  <si>
    <t>Population 16+ Unemployment rate</t>
  </si>
  <si>
    <t>Population 16-24 Employed</t>
  </si>
  <si>
    <t>Population 16-24 Unemployment rate</t>
  </si>
  <si>
    <t>Population 25-54 Employed</t>
  </si>
  <si>
    <t>Population 25-54 Unemployment rate</t>
  </si>
  <si>
    <t>Population 55-64 Employed</t>
  </si>
  <si>
    <t>Population 55-64 Unemployment rate</t>
  </si>
  <si>
    <t>Population 65+ Employed</t>
  </si>
  <si>
    <t>Population 65+ Unemployment rate</t>
  </si>
  <si>
    <t>Agriculture/Mining</t>
  </si>
  <si>
    <t>Construction</t>
  </si>
  <si>
    <t>Manufacturing</t>
  </si>
  <si>
    <t>Wholesale Trade</t>
  </si>
  <si>
    <t>Retail Trade</t>
  </si>
  <si>
    <t>Transportation/Utilities</t>
  </si>
  <si>
    <t>Information</t>
  </si>
  <si>
    <t>Finance/Insurance/Real Estate</t>
  </si>
  <si>
    <t>Services</t>
  </si>
  <si>
    <t>Public Administration</t>
  </si>
  <si>
    <t>White Collar</t>
  </si>
  <si>
    <t>Management/Business/Financial</t>
  </si>
  <si>
    <t>Professional</t>
  </si>
  <si>
    <t>Sales</t>
  </si>
  <si>
    <t>Administrative Support</t>
  </si>
  <si>
    <t>Blue Collar</t>
  </si>
  <si>
    <t>Farming/Forestry/Fishing</t>
  </si>
  <si>
    <t>Construction/Extraction</t>
  </si>
  <si>
    <t>Installation/Maintenance/Repair</t>
  </si>
  <si>
    <t>Production</t>
  </si>
  <si>
    <t>Transportation/Material Moving</t>
  </si>
  <si>
    <t>2020 Households by Type</t>
  </si>
  <si>
    <t>Married Couple Households</t>
  </si>
  <si>
    <t>With Own Children &lt;18</t>
  </si>
  <si>
    <t>Without Own Children &lt;18</t>
  </si>
  <si>
    <t>Cohabitating Couple Households</t>
  </si>
  <si>
    <t>Male Householder, No Spouse/Partner</t>
  </si>
  <si>
    <t>Living Alone</t>
  </si>
  <si>
    <t>65 Years and over</t>
  </si>
  <si>
    <t>Without Own Children &lt;18, With Relatives</t>
  </si>
  <si>
    <t>No Relatives Present</t>
  </si>
  <si>
    <t>Female Householder, No Spouse/Partner</t>
  </si>
  <si>
    <t>2020 Households by Size</t>
  </si>
  <si>
    <t>1 Person Household</t>
  </si>
  <si>
    <t>2 Person Household</t>
  </si>
  <si>
    <t>3 Person Household</t>
  </si>
  <si>
    <t>4 Person Household</t>
  </si>
  <si>
    <t>5 Person Household</t>
  </si>
  <si>
    <t>6 Person Household</t>
  </si>
  <si>
    <t>7 + Person Household</t>
  </si>
  <si>
    <t>2020 Households by Tenure and Mortgage Status</t>
  </si>
  <si>
    <t>Owner Occupied</t>
  </si>
  <si>
    <t>Owned with a Mortgage/Loan</t>
  </si>
  <si>
    <t>Owned Free and Clear</t>
  </si>
  <si>
    <t>Renter Occupied</t>
  </si>
  <si>
    <t>Housing Affordability Index</t>
  </si>
  <si>
    <t>Percent of Income for Mortgage</t>
  </si>
  <si>
    <t>Wealth Index</t>
  </si>
  <si>
    <t>2020 Housing Units By Urban/ Rural Status</t>
  </si>
  <si>
    <t>Urban Housing Units</t>
  </si>
  <si>
    <t>Rural Housing Units</t>
  </si>
  <si>
    <t>2020 Population By Urban/ Rural Status</t>
  </si>
  <si>
    <t>Urban Population</t>
  </si>
  <si>
    <t>Rural Population</t>
  </si>
  <si>
    <r>
      <rPr>
        <b/>
        <sz val="11"/>
        <color rgb="FF00436D"/>
        <rFont val="Calibri"/>
        <family val="2"/>
      </rPr>
      <t xml:space="preserve">Data Note: </t>
    </r>
    <r>
      <rPr>
        <sz val="11"/>
        <color rgb="FF00436D"/>
        <rFont val="Calibri"/>
        <family val="2"/>
      </rPr>
      <t>Households with children include any households with people under age 18, related or not.  Multigenerational households are families with 3 or more parent-child relationships. Unmarried partner households are usually classified as nonfamily households unless there is another member of the household related to the householder. Multigenerational and unmarried partner households are reported only to the tract level. Esri estimated block group data, which is used to estimate polygons or non-standard geography.</t>
    </r>
  </si>
  <si>
    <t>Top 3 Tapestry Segments</t>
  </si>
  <si>
    <t>1.</t>
  </si>
  <si>
    <t>2.</t>
  </si>
  <si>
    <t>3.</t>
  </si>
  <si>
    <t>Apparel &amp; Services:  Total $</t>
  </si>
  <si>
    <t>Average Spent</t>
  </si>
  <si>
    <t>Spending Potential Index</t>
  </si>
  <si>
    <t>Education:  Total $</t>
  </si>
  <si>
    <t>Entertainment/Recreation:  Total $</t>
  </si>
  <si>
    <t>Food at Home:  Total $</t>
  </si>
  <si>
    <t>Food Away from Home:  Total $</t>
  </si>
  <si>
    <t>Health Care:  Total $</t>
  </si>
  <si>
    <t>HH Furnishings &amp; Equipment:  Total $</t>
  </si>
  <si>
    <t>Personal Care Products &amp; Services: Total $</t>
  </si>
  <si>
    <t>Shelter:  Total $</t>
  </si>
  <si>
    <t>Support Payments/Cash Contributions/Gifts in Kind: Total $</t>
  </si>
  <si>
    <t>Travel:  Total $</t>
  </si>
  <si>
    <t>Vehicle Maintenance &amp; Repairs: Total $</t>
  </si>
  <si>
    <r>
      <rPr>
        <b/>
        <sz val="11"/>
        <color rgb="FF00436D"/>
        <rFont val="Calibri"/>
        <family val="2"/>
      </rPr>
      <t>Data Note: </t>
    </r>
    <r>
      <rPr>
        <sz val="11"/>
        <color rgb="FF00436D"/>
        <rFont val="Calibri"/>
        <family val="2"/>
      </rPr>
      <t>Consumer spending shows the amount spent on a variety of goods and services by households that reside in the area.  Expenditures are shown by broad budget categories that are not mutually exclusive.  Consumer spending does not equal business revenue. Total and Average Amount Spent Per Household represent annual figures. The Spending Potential Index represents the amount spent in the area relative to a national average of 100.</t>
    </r>
    <r>
      <rPr>
        <sz val="11"/>
        <color theme="1"/>
        <rFont val="Calibri"/>
        <family val="2"/>
        <scheme val="minor"/>
      </rPr>
      <t xml:space="preserve">
</t>
    </r>
  </si>
  <si>
    <t>Geography: Place</t>
  </si>
  <si>
    <t>Geography: County</t>
  </si>
  <si>
    <t>Geography: CBSA</t>
  </si>
  <si>
    <t>Geography: USA</t>
  </si>
  <si>
    <t>Training Video for Market Profile Excel Sheets / Tabs (Last Updated 0/0/0)</t>
  </si>
  <si>
    <t>*Make Notes: Template for Occupancy Calls to Properties in "Best Comps" Excel Sheet/Tab</t>
  </si>
  <si>
    <t>Call &amp; Info Link to Sample How-To Sheet Link</t>
  </si>
  <si>
    <t>Glamping Unit or RV Site Analysis (Database Excel Pivot Tables and Write Ups)</t>
  </si>
  <si>
    <t>EMERGING COMPETITORS INTERNAL NOTES:</t>
  </si>
  <si>
    <t>INTERNAL - SUBJECT PROPERTY NOTES (Add Property Name):</t>
  </si>
  <si>
    <t>INTERNAL - OCCUPANCY CALL NOTES (Add Property Name):</t>
  </si>
  <si>
    <t>Example Chat GPT Summary Prompt Using Rates &amp; Occupancy Table (Copy &amp; Paste): " "</t>
  </si>
  <si>
    <t>At the time of our research before the 4th of July there were a lot of units available.  Front desk manager stated that they were having a slow summer.  New to this year is extending the season for the tipis and wagons through the beginning of October.  Lodge and cabins are available year-round.</t>
  </si>
  <si>
    <t>Property Amenities</t>
  </si>
  <si>
    <t>Unit Amenities</t>
  </si>
  <si>
    <t xml:space="preserve">17 small treehouses, 4 large treehouses, 10 small domes, 4 large domes, 15 mirrored cabins, and 1 luxury signature unit. </t>
  </si>
  <si>
    <t xml:space="preserve">Lodge rooms/suites, cabins, Conestoga wagons &amp; tipis.  </t>
  </si>
  <si>
    <t xml:space="preserve">Wagons and tipis have detached private bathroom, ac, Wi-Fi, coffee maker; cabins have en suite bathroom, kitchen, seating area, grill, deck; lodge rooms have microwave, mini fridge, and patio seating.   </t>
  </si>
  <si>
    <t>Very high quality furnishings with full bath, bedroom, living area, hot tubs at large treehouses, large dome, signature treehouse, and mirrored cabins. Each unit will have outdoor seating and deck with grill and fire pit.</t>
  </si>
  <si>
    <t>Bolt Farm Treehouses</t>
  </si>
  <si>
    <t>Unit Type(s)</t>
  </si>
  <si>
    <t>Location</t>
  </si>
  <si>
    <t>70 minutes north of Kansas City, adjacent to a waterfront marina, and located on Nickajack Lake with access to the lake via the adjacent marina. Near restaurants, gas station, and grocery store.</t>
  </si>
  <si>
    <t>Limited F&amp;B in lodge which includes a fitness center, meeting area, and business center. Communal hot tub, sauna, and pool.</t>
  </si>
  <si>
    <t xml:space="preserve">Lodge rooms/suites, cabins, Conestoga wagons, and tipis.  </t>
  </si>
  <si>
    <t>Situated in the mountains near multiple national and state parks. Restaurants and stores are 20 minutes drive away and are only open during the summer high season. A 45 minute drive to interstate access.</t>
  </si>
  <si>
    <t>58 acre resort, has a creek running through, and has a moderate amount of trees. Roads are paved.</t>
  </si>
  <si>
    <t xml:space="preserve">Assumed to be strong in Year 5 with high quality and professional photos, videos, website, and booking platform, plus good social media and reviews.  </t>
  </si>
  <si>
    <t>Situated in the mountains, right outside Capitol Reef National Park. After November 1st the local restaurants and stores close down. Near a town with easy access to the local amenities including grocery store, gas stataion and gas. A 15 minute drive to the nearest highway with the interstate 40 minutes away.</t>
  </si>
  <si>
    <t>Clubhouse with bar, restaurant, spa, swimming pool, beach area, outdoor games, fitness center, mini-golf, pedal boats, canoes and kayaks, lazy river, paved trails, and playground.</t>
  </si>
  <si>
    <t>Forested 500 acres, very high quality, brand new, dirt roads with gravel walkways, and has a small pond on site.</t>
  </si>
  <si>
    <t>58 acre resort, has a small pond with fishing, treed property, parking is a 2 minute walk from the units, and has dirt roads leading to the property.</t>
  </si>
  <si>
    <t>Clubhouse with bar, restaurant, spa, swimming pool, communal fire pit, lawn games, fitness center with sauna, mini-golf, pedal boats, canoes and kayaks, lazy river, paved trails, and playground.</t>
  </si>
  <si>
    <t>Amenity Comparison</t>
  </si>
  <si>
    <t>More and higher quality than subject property</t>
  </si>
  <si>
    <t>Less than but similar quality level as subject property</t>
  </si>
  <si>
    <t>Similar to subject property</t>
  </si>
  <si>
    <t>INSERT TABLE ONLY FOR A MARKET ANALYSIS</t>
  </si>
  <si>
    <t>CALL QUESTION EXAMPLES / INFO TO COLLECT:</t>
  </si>
  <si>
    <r>
      <rPr>
        <b/>
        <sz val="11"/>
        <color theme="1"/>
        <rFont val="Calibri"/>
        <family val="2"/>
        <scheme val="minor"/>
      </rPr>
      <t>(YOUR NOTES: about reaching them or voicemails, emails, or texts sent and when)</t>
    </r>
    <r>
      <rPr>
        <sz val="11"/>
        <color theme="1"/>
        <rFont val="Calibri"/>
        <family val="2"/>
        <scheme val="minor"/>
      </rPr>
      <t xml:space="preserve">
• 
• </t>
    </r>
    <r>
      <rPr>
        <b/>
        <sz val="11"/>
        <color theme="1"/>
        <rFont val="Calibri"/>
        <family val="2"/>
        <scheme val="minor"/>
      </rPr>
      <t xml:space="preserve">BUSIEST TIMES &amp; HOW FULL:
</t>
    </r>
    <r>
      <rPr>
        <sz val="11"/>
        <color theme="1"/>
        <rFont val="Calibri"/>
        <family val="2"/>
        <scheme val="minor"/>
      </rPr>
      <t xml:space="preserve">When are the busiest times of year? How full are weekends each season vs. How full are weekdays each season? (totally full, half full, mostly empty)
• </t>
    </r>
    <r>
      <rPr>
        <b/>
        <sz val="11"/>
        <color theme="1"/>
        <rFont val="Calibri"/>
        <family val="2"/>
        <scheme val="minor"/>
      </rPr>
      <t>SLOWEST TIMES &amp; HOW FULL:</t>
    </r>
    <r>
      <rPr>
        <sz val="11"/>
        <color theme="1"/>
        <rFont val="Calibri"/>
        <family val="2"/>
        <scheme val="minor"/>
      </rPr>
      <t xml:space="preserve">
Quietest times? Weekend vs. Weekday how full when slow? 
• </t>
    </r>
    <r>
      <rPr>
        <b/>
        <sz val="11"/>
        <color theme="1"/>
        <rFont val="Calibri"/>
        <family val="2"/>
        <scheme val="minor"/>
      </rPr>
      <t>CLOSED WHEN:</t>
    </r>
    <r>
      <rPr>
        <sz val="11"/>
        <color theme="1"/>
        <rFont val="Calibri"/>
        <family val="2"/>
        <scheme val="minor"/>
      </rPr>
      <t xml:space="preserve">
Do you close for periods? If so, when are you closed?
• </t>
    </r>
    <r>
      <rPr>
        <b/>
        <sz val="11"/>
        <color theme="1"/>
        <rFont val="Calibri"/>
        <family val="2"/>
        <scheme val="minor"/>
      </rPr>
      <t>BOOK HOW FAR OUT:</t>
    </r>
    <r>
      <rPr>
        <sz val="11"/>
        <color theme="1"/>
        <rFont val="Calibri"/>
        <family val="2"/>
        <scheme val="minor"/>
      </rPr>
      <t xml:space="preserve">
When busy, how far in advance should I book to get a spot?
• </t>
    </r>
    <r>
      <rPr>
        <b/>
        <sz val="11"/>
        <color theme="1"/>
        <rFont val="Calibri"/>
        <family val="2"/>
        <scheme val="minor"/>
      </rPr>
      <t>AREA ATTRACTIONS:</t>
    </r>
    <r>
      <rPr>
        <sz val="11"/>
        <color theme="1"/>
        <rFont val="Calibri"/>
        <family val="2"/>
        <scheme val="minor"/>
      </rPr>
      <t xml:space="preserve">
What are the biggest draws for people to the area?
• </t>
    </r>
    <r>
      <rPr>
        <b/>
        <sz val="11"/>
        <color theme="1"/>
        <rFont val="Calibri"/>
        <family val="2"/>
        <scheme val="minor"/>
      </rPr>
      <t>ON-SITE AMENITIES:</t>
    </r>
    <r>
      <rPr>
        <sz val="11"/>
        <color theme="1"/>
        <rFont val="Calibri"/>
        <family val="2"/>
        <scheme val="minor"/>
      </rPr>
      <t xml:space="preserve">
Double check for all on-site amenities (per unit and communal use)?
• </t>
    </r>
    <r>
      <rPr>
        <b/>
        <sz val="11"/>
        <color theme="1"/>
        <rFont val="Calibri"/>
        <family val="2"/>
        <scheme val="minor"/>
      </rPr>
      <t>RATES – HIGHEST &amp; LOWEST:</t>
    </r>
    <r>
      <rPr>
        <sz val="11"/>
        <color theme="1"/>
        <rFont val="Calibri"/>
        <family val="2"/>
        <scheme val="minor"/>
      </rPr>
      <t xml:space="preserve">
- What are the busy time rates or highest rates (if not already obtained)? 
- Slow time rates or lowest rates (if not already obtained)?</t>
    </r>
  </si>
  <si>
    <r>
      <rPr>
        <b/>
        <sz val="11"/>
        <color theme="1"/>
        <rFont val="Calibri"/>
        <family val="2"/>
        <scheme val="minor"/>
      </rPr>
      <t xml:space="preserve">(YOUR NOTES: about reaching them or voicemails, emails, or texts sent and when)
• 
</t>
    </r>
    <r>
      <rPr>
        <sz val="11"/>
        <color theme="1"/>
        <rFont val="Calibri"/>
        <family val="2"/>
        <scheme val="minor"/>
      </rPr>
      <t xml:space="preserve">
• </t>
    </r>
    <r>
      <rPr>
        <b/>
        <sz val="11"/>
        <color theme="1"/>
        <rFont val="Calibri"/>
        <family val="2"/>
        <scheme val="minor"/>
      </rPr>
      <t xml:space="preserve">BUSIEST TIMES &amp; HOW FULL:
</t>
    </r>
    <r>
      <rPr>
        <sz val="11"/>
        <color theme="1"/>
        <rFont val="Calibri"/>
        <family val="2"/>
        <scheme val="minor"/>
      </rPr>
      <t xml:space="preserve">When are the busiest times of year? How full are weekends each season vs. How full are weekdays each season? (totally full, half full, mostly empty)
• </t>
    </r>
    <r>
      <rPr>
        <b/>
        <sz val="11"/>
        <color theme="1"/>
        <rFont val="Calibri"/>
        <family val="2"/>
        <scheme val="minor"/>
      </rPr>
      <t>SLOWEST TIMES &amp; HOW FULL:</t>
    </r>
    <r>
      <rPr>
        <sz val="11"/>
        <color theme="1"/>
        <rFont val="Calibri"/>
        <family val="2"/>
        <scheme val="minor"/>
      </rPr>
      <t xml:space="preserve">
Quietest times? Weekend vs. Weekday how full when slow? 
• </t>
    </r>
    <r>
      <rPr>
        <b/>
        <sz val="11"/>
        <color theme="1"/>
        <rFont val="Calibri"/>
        <family val="2"/>
        <scheme val="minor"/>
      </rPr>
      <t>CLOSED WHEN:</t>
    </r>
    <r>
      <rPr>
        <sz val="11"/>
        <color theme="1"/>
        <rFont val="Calibri"/>
        <family val="2"/>
        <scheme val="minor"/>
      </rPr>
      <t xml:space="preserve">
Do you close for periods? If so, when are you closed?
• </t>
    </r>
    <r>
      <rPr>
        <b/>
        <sz val="11"/>
        <color theme="1"/>
        <rFont val="Calibri"/>
        <family val="2"/>
        <scheme val="minor"/>
      </rPr>
      <t>BOOK HOW FAR OUT:</t>
    </r>
    <r>
      <rPr>
        <sz val="11"/>
        <color theme="1"/>
        <rFont val="Calibri"/>
        <family val="2"/>
        <scheme val="minor"/>
      </rPr>
      <t xml:space="preserve">
When busy, how far in advance should I book to get a spot?
• </t>
    </r>
    <r>
      <rPr>
        <b/>
        <sz val="11"/>
        <color theme="1"/>
        <rFont val="Calibri"/>
        <family val="2"/>
        <scheme val="minor"/>
      </rPr>
      <t>AREA ATTRACTIONS:</t>
    </r>
    <r>
      <rPr>
        <sz val="11"/>
        <color theme="1"/>
        <rFont val="Calibri"/>
        <family val="2"/>
        <scheme val="minor"/>
      </rPr>
      <t xml:space="preserve">
What are the biggest draws for people to the area?
• </t>
    </r>
    <r>
      <rPr>
        <b/>
        <sz val="11"/>
        <color theme="1"/>
        <rFont val="Calibri"/>
        <family val="2"/>
        <scheme val="minor"/>
      </rPr>
      <t>ON-SITE AMENITIES:</t>
    </r>
    <r>
      <rPr>
        <sz val="11"/>
        <color theme="1"/>
        <rFont val="Calibri"/>
        <family val="2"/>
        <scheme val="minor"/>
      </rPr>
      <t xml:space="preserve">
Double check for all on-site amenities (per unit and communal use)?
• </t>
    </r>
    <r>
      <rPr>
        <b/>
        <sz val="11"/>
        <color theme="1"/>
        <rFont val="Calibri"/>
        <family val="2"/>
        <scheme val="minor"/>
      </rPr>
      <t>RATES – HIGHEST &amp; LOWEST:</t>
    </r>
    <r>
      <rPr>
        <sz val="11"/>
        <color theme="1"/>
        <rFont val="Calibri"/>
        <family val="2"/>
        <scheme val="minor"/>
      </rPr>
      <t xml:space="preserve">
- What are the busy time rates or highest rates (if not already obtained)? 
- Slow time rates or lowest rates (if not already obtained)?</t>
    </r>
  </si>
  <si>
    <r>
      <rPr>
        <b/>
        <sz val="11"/>
        <color theme="1"/>
        <rFont val="Calibri"/>
        <family val="2"/>
      </rPr>
      <t>→</t>
    </r>
    <r>
      <rPr>
        <b/>
        <sz val="11"/>
        <color theme="1"/>
        <rFont val="Calibri"/>
        <family val="2"/>
        <scheme val="minor"/>
      </rPr>
      <t xml:space="preserve"> OCCUPANCY CALL QUESTION EXAMPLES / INFO TO GATHER - FAR RIGHT </t>
    </r>
    <r>
      <rPr>
        <b/>
        <sz val="11"/>
        <color theme="1"/>
        <rFont val="Calibri"/>
        <family val="2"/>
      </rPr>
      <t>→</t>
    </r>
  </si>
  <si>
    <r>
      <rPr>
        <b/>
        <sz val="9"/>
        <color rgb="FF00B0F0"/>
        <rFont val="Arial"/>
        <family val="2"/>
      </rPr>
      <t>LOCATION:</t>
    </r>
    <r>
      <rPr>
        <sz val="9"/>
        <color rgb="FF00B0F0"/>
        <rFont val="Arial"/>
        <family val="2"/>
      </rPr>
      <t xml:space="preserve"> Things to consider when writing up location: Drive time to major highway or interstate, major city or cities. Drive time to restaurants, full grocery store, and gas station. Drive time to any major attractions or draws, to nearest major airport. Are there adjacent neighbors or not.</t>
    </r>
  </si>
  <si>
    <t>↓ OCCUPANCY CALL QUESTION EXAMPLES / INFO TO COLLECT - BELOW ↓</t>
  </si>
  <si>
    <t>Example Chat GPT Summary Prompt Text (Copy &amp; Paste):</t>
  </si>
  <si>
    <t xml:space="preserve">Example Chat GPT Summary Prompt Text (Copy &amp; Paste): </t>
  </si>
  <si>
    <t>Local / Area Attractions &amp; Events</t>
  </si>
  <si>
    <t>WRITE UP: Write up 3 paragraphs on both the city and county of [TYPE CITY, COUNTY in STATE] tourism development and statistics. Please cite your findings and include any graphic charts, tables, or graphs that also represent the statistics you find.</t>
  </si>
  <si>
    <t>Write up 3 paragraphs on state of [TYPE STATE] tourism development and statistics. Please cite your findings and include any graphic charts, tables, or graphs that also represent the statistics you find.</t>
  </si>
  <si>
    <t>Write up a 3 paragraph overview of [TYPE CITY, STATE] including geography, economy, population and transportation data.</t>
  </si>
  <si>
    <t>Write up a 3 paragraph overview of the county of [TYPE COUNTY, STATE] including geography, economy, population and transportation data.</t>
  </si>
  <si>
    <t>Write up a 3 paragraph overview of the state of [TYPE STATE] including geography, economy, population and transportation data.</t>
  </si>
  <si>
    <t>National Parks - NOTE: if park is &gt; 2 hour drive from subject, then could omit that park(s)</t>
  </si>
  <si>
    <t>State Parks - NOTE: if park is &gt; 90 minutes drive from subject, then could omit that park(s)</t>
  </si>
  <si>
    <t>STDB HOW-TO (Multiple Parts as outlined on left)</t>
  </si>
  <si>
    <t>Write up a one paragraph summary from a non-biased view point about [TYPE CITY, STATE] including population, economy, transportation, and any other information that stands out about the city.</t>
  </si>
  <si>
    <r>
      <t>What's In My Community (STDB)</t>
    </r>
    <r>
      <rPr>
        <b/>
        <i/>
        <sz val="11"/>
        <color rgb="FFFF0000"/>
        <rFont val="Calibri"/>
        <family val="2"/>
        <scheme val="minor"/>
      </rPr>
      <t xml:space="preserve"> (*Instructions to Right =&gt;)</t>
    </r>
  </si>
  <si>
    <r>
      <t>Highway and Road Access - Traffic Count Map (STDB)</t>
    </r>
    <r>
      <rPr>
        <b/>
        <i/>
        <sz val="11"/>
        <color rgb="FFFF0000"/>
        <rFont val="Calibri"/>
        <family val="2"/>
        <scheme val="minor"/>
      </rPr>
      <t xml:space="preserve"> (*Instructions to Right =&gt;)</t>
    </r>
  </si>
  <si>
    <r>
      <t xml:space="preserve">Demographic Market Profile </t>
    </r>
    <r>
      <rPr>
        <b/>
        <i/>
        <sz val="11"/>
        <color rgb="FFFF0000"/>
        <rFont val="Calibri"/>
        <family val="2"/>
        <scheme val="minor"/>
      </rPr>
      <t>(*Instructions to Right =&gt;)</t>
    </r>
  </si>
  <si>
    <t>Key Competitive Advantages for Demand Analysis Conclusion</t>
  </si>
  <si>
    <r>
      <t xml:space="preserve">STDB = Site to do Business (uses credits for each report / request)
</t>
    </r>
    <r>
      <rPr>
        <b/>
        <i/>
        <sz val="11"/>
        <color rgb="FFFF0000"/>
        <rFont val="Calibri"/>
        <family val="2"/>
        <scheme val="minor"/>
      </rPr>
      <t xml:space="preserve">STEP 1: Be sure no one else is on STDB... if No one is on, then Post to the whole Team 1st that you're "On STDB"  </t>
    </r>
    <r>
      <rPr>
        <sz val="11"/>
        <color rgb="FFFF0000"/>
        <rFont val="Calibri"/>
        <family val="2"/>
        <scheme val="minor"/>
      </rPr>
      <t xml:space="preserve">
</t>
    </r>
    <r>
      <rPr>
        <sz val="11"/>
        <color theme="1"/>
        <rFont val="Calibri"/>
        <family val="2"/>
        <scheme val="minor"/>
      </rPr>
      <t xml:space="preserve">
LOGIN as Subscriber to STDB -
* Select / Click Business Analyst Button
</t>
    </r>
    <r>
      <rPr>
        <b/>
        <sz val="11"/>
        <color theme="1"/>
        <rFont val="Calibri"/>
        <family val="2"/>
        <scheme val="minor"/>
      </rPr>
      <t>NEXT INITIAL STDB MULTI-PART PROJECT STEPS:</t>
    </r>
    <r>
      <rPr>
        <sz val="11"/>
        <color theme="1"/>
        <rFont val="Calibri"/>
        <family val="2"/>
        <scheme val="minor"/>
      </rPr>
      <t xml:space="preserve">
Click Maps, Click Define Areas, In the Left Dropdown's Search Bar, Enter Location / Address, or Click the Pin Button by search bar then Select a Location on the Map
</t>
    </r>
    <r>
      <rPr>
        <b/>
        <sz val="11"/>
        <color theme="1"/>
        <rFont val="Calibri"/>
        <family val="2"/>
        <scheme val="minor"/>
      </rPr>
      <t>What's In My Community Infographic Steps</t>
    </r>
    <r>
      <rPr>
        <sz val="11"/>
        <color theme="1"/>
        <rFont val="Calibri"/>
        <family val="2"/>
        <scheme val="minor"/>
      </rPr>
      <t xml:space="preserve"> 
1) Select Drive Time, Type 15, Select Minutes, Click Apply, Click Finish
2) Click Run Infographics, Click Box in menu for What's In My Community?
3) In Right Side Box that populated: Click Run Now - for your preferred location
4) Once Infographic Populates: Export it as an Image (or take screenshot selection of it), Save in your Market Research Folder for the Project
5) Copy and Paste Infographic Image into the appropriate section of your report doc
</t>
    </r>
    <r>
      <rPr>
        <b/>
        <sz val="11"/>
        <color theme="1"/>
        <rFont val="Calibri"/>
        <family val="2"/>
        <scheme val="minor"/>
      </rPr>
      <t xml:space="preserve">Traffic Count Map Steps
</t>
    </r>
    <r>
      <rPr>
        <sz val="11"/>
        <color theme="1"/>
        <rFont val="Calibri"/>
        <family val="2"/>
        <scheme val="minor"/>
      </rPr>
      <t>1) Click Maps, On Left Pop-Up Menu Click Back Button/Arrow, Click Rings
2) Type 1, 3, 5, Select Miles, Click Apply, Click Finish
3) In the Pop Up Menu on the Right, Click Run Reports
4) Scroll to and Click Box in the next menu for Traffic Count Map
5) In Right Side Box that populated: Click Run Now - for your preferred location
6) Once processed: Click Download in left side box, then Save the Downloaded Traffic Count Map PDF in your Market Research Folder for the Project
7) Open PDF, Export as an Image, Copy and Paste Image into the appropriate section of your report doc</t>
    </r>
  </si>
  <si>
    <r>
      <rPr>
        <b/>
        <sz val="11"/>
        <color theme="1"/>
        <rFont val="Calibri"/>
        <family val="2"/>
        <scheme val="minor"/>
      </rPr>
      <t>Drive Time Radius Map 60 120 180 Steps</t>
    </r>
    <r>
      <rPr>
        <sz val="11"/>
        <color theme="1"/>
        <rFont val="Calibri"/>
        <family val="2"/>
        <scheme val="minor"/>
      </rPr>
      <t xml:space="preserve">
1) Click Maps, On Left Pop-Up Menu Click Back Button/Arrow, Select Drive Time, Type 60 120 180, Select Minutes, Click Apply, Don't click Finish, just take a Screenshot selection of Drive Time Map
2) Save Drive Time Radius Map image in your Market Research Folder for the Project
3) Copy and Paste the Map Image in the appropriate location in your Project Word Doc
</t>
    </r>
    <r>
      <rPr>
        <b/>
        <sz val="11"/>
        <color theme="1"/>
        <rFont val="Calibri"/>
        <family val="2"/>
        <scheme val="minor"/>
      </rPr>
      <t>Drive Time Radius Market Profile Steps</t>
    </r>
    <r>
      <rPr>
        <sz val="11"/>
        <color theme="1"/>
        <rFont val="Calibri"/>
        <family val="2"/>
        <scheme val="minor"/>
      </rPr>
      <t xml:space="preserve">
1) Click Reports, Click Market Profile, Select Excel in Right Side Box, Click Run Now in left box for your preferred location, Once processed: Click Download
2) Save Market Profile Report Excel in your Market Research Folder for the Project
</t>
    </r>
    <r>
      <rPr>
        <b/>
        <i/>
        <sz val="11"/>
        <color rgb="FFFF0000"/>
        <rFont val="Calibri"/>
        <family val="2"/>
        <scheme val="minor"/>
      </rPr>
      <t>3) LOG OFF STDB, Then Post to the whole Team that you are "OFF STDB"</t>
    </r>
    <r>
      <rPr>
        <b/>
        <sz val="11"/>
        <color theme="1"/>
        <rFont val="Calibri"/>
        <family val="2"/>
        <scheme val="minor"/>
      </rPr>
      <t xml:space="preserve">
</t>
    </r>
    <r>
      <rPr>
        <sz val="11"/>
        <color theme="1"/>
        <rFont val="Calibri"/>
        <family val="2"/>
        <scheme val="minor"/>
      </rPr>
      <t>4) Open the Excel File, Copy and Paste the Market Profile Section from the Excel Download into the 60 Min 120 Min 180 Min Sheet / Tab of your Project's Excel Spreadsheet
5) Verify that the Data appears correct in the Market Profile Sheet / Tab of the project Excel
6) If so, then Insert the Market Profile Excel Sheet Table in the appropriate location of your project Word Doc and Save</t>
    </r>
  </si>
  <si>
    <t>AREA ANALYSIS (REFERENCE &amp; TRAINING)</t>
  </si>
  <si>
    <t>Summarize in a short paragraph the key competitive advantages for a [TYPE GLAMPING, RV, OR RV &amp; GLAMPING] resort in the area of [TYPE CITY, COUNTY, STATE, REGION, ETC. AS APPROPRIATE].</t>
  </si>
  <si>
    <r>
      <t xml:space="preserve">↓ ADDITIONAL INSTRUCTIONS / STEPS / INFO BELOW </t>
    </r>
    <r>
      <rPr>
        <b/>
        <sz val="14"/>
        <color theme="1"/>
        <rFont val="Calibri"/>
        <family val="2"/>
      </rPr>
      <t>↓</t>
    </r>
  </si>
  <si>
    <t>SUPPLY &amp; COMPETITION ANALYSIS (REFERENCE &amp; TRAINING)</t>
  </si>
  <si>
    <t xml:space="preserve">EMERG. COMP. Call &amp; Info Notes Template / Questions Example (@ End of this Column) </t>
  </si>
  <si>
    <t>*Guidance/How-To/?'s is in the "Best Comps" Excel Sheet next to the table sections</t>
  </si>
  <si>
    <t>Best Comps Occupancy Info &amp; % Reference Sheet Based on Call Convo</t>
  </si>
  <si>
    <t>EMERGING COMPETITORS TEMPLATES, SAMPLE ?'s, INTRO</t>
  </si>
  <si>
    <t>1. (Add Name &amp; Location of Agency Contacted Here):</t>
  </si>
  <si>
    <r>
      <rPr>
        <b/>
        <sz val="11"/>
        <color theme="1"/>
        <rFont val="Calibri"/>
        <family val="2"/>
        <scheme val="minor"/>
      </rPr>
      <t>EMERGING COMPETITORS</t>
    </r>
    <r>
      <rPr>
        <sz val="11"/>
        <color theme="1"/>
        <rFont val="Calibri"/>
        <family val="2"/>
        <scheme val="minor"/>
      </rPr>
      <t xml:space="preserve"> -
</t>
    </r>
    <r>
      <rPr>
        <b/>
        <sz val="11"/>
        <color theme="1"/>
        <rFont val="Calibri"/>
        <family val="2"/>
        <scheme val="minor"/>
      </rPr>
      <t>TEMPLATE &amp; SAMPLE INTRO / QUESTIONS:</t>
    </r>
    <r>
      <rPr>
        <sz val="11"/>
        <color theme="1"/>
        <rFont val="Calibri"/>
        <family val="2"/>
        <scheme val="minor"/>
      </rPr>
      <t xml:space="preserve">
</t>
    </r>
    <r>
      <rPr>
        <b/>
        <i/>
        <sz val="11"/>
        <color theme="1"/>
        <rFont val="Calibri"/>
        <family val="2"/>
        <scheme val="minor"/>
      </rPr>
      <t xml:space="preserve">CALL INTRO (OR MESSAGE) EXAMPLE:
</t>
    </r>
    <r>
      <rPr>
        <sz val="11"/>
        <color theme="1"/>
        <rFont val="Calibri"/>
        <family val="2"/>
        <scheme val="minor"/>
      </rPr>
      <t xml:space="preserve">“Hi [THEIR NAME], this is [YOUR NAME] and I’m performing a study in the area and had a couple questions I hoped to ask. [Allow Them To Reply] Great! Are there any (campgrounds, glamping resorts Or RV parks/resorts) in any phases of planning, permitting, special permits/zoning changes, or that are approved, under contruction, or more recently opened?”
(NOTES &amp; FINDINGS IN LEFT BOX)
(INCLUDE - Your Notes: about reaching them/voicemails, emails,  texts sent &amp; when)
</t>
    </r>
    <r>
      <rPr>
        <b/>
        <sz val="11"/>
        <color theme="1"/>
        <rFont val="Calibri"/>
        <family val="2"/>
        <scheme val="minor"/>
      </rPr>
      <t>EMERGING COMPETITOR QUESTIONS</t>
    </r>
    <r>
      <rPr>
        <sz val="11"/>
        <color theme="1"/>
        <rFont val="Calibri"/>
        <family val="2"/>
        <scheme val="minor"/>
      </rPr>
      <t xml:space="preserve"> 
• HOW MANY - emerging competitors in this county / city / town?
• WHAT TYPE - of competitors (RV, glamping, combination of both)?
• WHAT STAGE IN THE PROCESS – planning, approved, requesting zoning changes/permits, under construction, opened in the last year or so?
• NOTES FOR THE ABOVE PLUS OTHER INFO IN LEFT BOX - Any other details gleaned or shared? 
(All This Information Noted - Can help you, your project manager, or other authors)</t>
    </r>
  </si>
  <si>
    <t>2. (Add Name &amp; Location of Agency Contacted Here):</t>
  </si>
  <si>
    <t>3. (Add Name &amp; Location of Agency Contacted Here):</t>
  </si>
  <si>
    <t>4. (Add Name &amp; Location of Agency Contacted Here):</t>
  </si>
  <si>
    <t>https://hazards.fema.gov/nri/map</t>
  </si>
  <si>
    <t>PROJECT OVERVIEW (REFERENCE &amp; TRAINING)</t>
  </si>
  <si>
    <t>SITE IMPROVEMENTS</t>
  </si>
  <si>
    <t>Sites / Units Write Up</t>
  </si>
  <si>
    <t>SITE ANALYSIS</t>
  </si>
  <si>
    <t>Update List of Site Qualities starting with Shape</t>
  </si>
  <si>
    <t>Guest Experience Write Up</t>
  </si>
  <si>
    <t>Utilize the Client Data form / ToT Attractions Info of who will come and why, and other discussion info with client on who they want there clients to be, or make recommendations if they were unsure.</t>
  </si>
  <si>
    <t>Building Improvements</t>
  </si>
  <si>
    <t>Additional Amenities</t>
  </si>
  <si>
    <t>Add &amp; Cite Images</t>
  </si>
  <si>
    <t>Client Provided Renderings, Site Visit Images, Site Plan, Aerial Site Google Maps, Etc.</t>
  </si>
  <si>
    <t>Flood Map / Write Up</t>
  </si>
  <si>
    <t>Wetlands Map / Write Up</t>
  </si>
  <si>
    <t>Wildfire Loss Potential Map / Write Up</t>
  </si>
  <si>
    <t>https://www.loom.com/share/e76c7b187a414cd3b02f070dbed6c92f?sid=50fd5cfd-9772-44ac-bdfb-c5aecbf3016c</t>
  </si>
  <si>
    <t>Use FEMA Wildfire EAL (Expected Annual Loss) Report Info / Map (Link Below)</t>
  </si>
  <si>
    <r>
      <t>Training Video Link (Date Video Last Updated 2/18/25):</t>
    </r>
    <r>
      <rPr>
        <i/>
        <sz val="11"/>
        <color theme="1"/>
        <rFont val="Calibri"/>
        <family val="2"/>
        <scheme val="minor"/>
      </rPr>
      <t xml:space="preserve"> (Instructions =&gt;)</t>
    </r>
  </si>
  <si>
    <t>https://msc.fema.gov/portal/home</t>
  </si>
  <si>
    <t>https://fwsprimary.wim.usgs.gov/wetlands/apps/wetlands-mapper/</t>
  </si>
  <si>
    <r>
      <rPr>
        <b/>
        <sz val="11"/>
        <color theme="1"/>
        <rFont val="Calibri"/>
        <family val="2"/>
        <scheme val="minor"/>
      </rPr>
      <t>NOTE:</t>
    </r>
    <r>
      <rPr>
        <sz val="11"/>
        <color theme="1"/>
        <rFont val="Calibri"/>
        <family val="2"/>
        <scheme val="minor"/>
      </rPr>
      <t xml:space="preserve"> FEMA defines Wildfire Expected Annual Loss (EAL) as the average yearly loss in dollars and it is calculated by considering exposure (of life and property), annualized frequency (yearly probability of occurrence), and historic loss ratio (expected loss of assets yearly). Factors like vegetation, topography, and population density are considered. The Wildfire EAL map rating is considered "in general, year-round".</t>
    </r>
  </si>
  <si>
    <t>Wildfire Map Steps</t>
  </si>
  <si>
    <t>Table from Excel ToT (Table of Totals) Intake Form</t>
  </si>
  <si>
    <t>In Excel Select in the ToT Table from Property down through Additional Development, Improvements, &amp; Amenities, Then In Word place cursor in appropriate location for Table, then Click Word Paste Special, Click Paste Link, Select Microsoft Excel Worksheet Object, Click Ok, Adjust Table size to the page, Save.</t>
  </si>
  <si>
    <t>1) Click the Link to Left or Paste and Bookmark https://hazards.fema.gov/nri/map 
2) In the 2nd link of Dropdown Menus: Click "Expected Annual Loss", then Scroll down and Select Wildfire
3) In the Search Field: Type the City, County, or Address of the Subject - Hit Enter
4) Once the County is Highlighted with Light Blue, then zoom out enough to show all contiguous surrounding counties at minimum
5) Take a Screenshot Selection: Include only the Wildfire EAL Legend and the Counties on screen surrounding the Subject County
6) Save the Screenshot to your Project's Market Research Folder or other appropriate folder
7) Paste the Screenshot Selection of the Legend and Map into your Project Word Doc in the appropriate area</t>
  </si>
  <si>
    <r>
      <rPr>
        <b/>
        <sz val="11"/>
        <color theme="1"/>
        <rFont val="Calibri"/>
        <family val="2"/>
        <scheme val="minor"/>
      </rPr>
      <t>(YOUR NOTES: about reaching them or voicemails, emails, or texts sent and when)</t>
    </r>
    <r>
      <rPr>
        <sz val="11"/>
        <color theme="1"/>
        <rFont val="Calibri"/>
        <family val="2"/>
        <scheme val="minor"/>
      </rPr>
      <t xml:space="preserve">
• </t>
    </r>
    <r>
      <rPr>
        <b/>
        <sz val="11"/>
        <color theme="1"/>
        <rFont val="Calibri"/>
        <family val="2"/>
        <scheme val="minor"/>
      </rPr>
      <t xml:space="preserve">BUSIEST TIMES &amp; HOW FULL:
</t>
    </r>
    <r>
      <rPr>
        <sz val="11"/>
        <color theme="1"/>
        <rFont val="Calibri"/>
        <family val="2"/>
        <scheme val="minor"/>
      </rPr>
      <t xml:space="preserve">When are the busiest times of year? How full are weekends each season vs. How full are weekdays each season? (totally full, half full, mostly empty)
• </t>
    </r>
    <r>
      <rPr>
        <b/>
        <sz val="11"/>
        <color theme="1"/>
        <rFont val="Calibri"/>
        <family val="2"/>
        <scheme val="minor"/>
      </rPr>
      <t>SLOWEST TIMES &amp; HOW FULL:</t>
    </r>
    <r>
      <rPr>
        <sz val="11"/>
        <color theme="1"/>
        <rFont val="Calibri"/>
        <family val="2"/>
        <scheme val="minor"/>
      </rPr>
      <t xml:space="preserve">
Quietest times? Weekend vs. Weekday how full when slow? 
• </t>
    </r>
    <r>
      <rPr>
        <b/>
        <sz val="11"/>
        <color theme="1"/>
        <rFont val="Calibri"/>
        <family val="2"/>
        <scheme val="minor"/>
      </rPr>
      <t>CLOSED WHEN:</t>
    </r>
    <r>
      <rPr>
        <sz val="11"/>
        <color theme="1"/>
        <rFont val="Calibri"/>
        <family val="2"/>
        <scheme val="minor"/>
      </rPr>
      <t xml:space="preserve">
Do you close for periods? If so, when are you closed?
• </t>
    </r>
    <r>
      <rPr>
        <b/>
        <sz val="11"/>
        <color theme="1"/>
        <rFont val="Calibri"/>
        <family val="2"/>
        <scheme val="minor"/>
      </rPr>
      <t>BOOK HOW FAR OUT:</t>
    </r>
    <r>
      <rPr>
        <sz val="11"/>
        <color theme="1"/>
        <rFont val="Calibri"/>
        <family val="2"/>
        <scheme val="minor"/>
      </rPr>
      <t xml:space="preserve">
When busy, how far in advance should I book to get a spot?
• </t>
    </r>
    <r>
      <rPr>
        <b/>
        <sz val="11"/>
        <color theme="1"/>
        <rFont val="Calibri"/>
        <family val="2"/>
        <scheme val="minor"/>
      </rPr>
      <t>AREA ATTRACTIONS:</t>
    </r>
    <r>
      <rPr>
        <sz val="11"/>
        <color theme="1"/>
        <rFont val="Calibri"/>
        <family val="2"/>
        <scheme val="minor"/>
      </rPr>
      <t xml:space="preserve">
What are the biggest draws for people to the area?
• </t>
    </r>
    <r>
      <rPr>
        <b/>
        <sz val="11"/>
        <color theme="1"/>
        <rFont val="Calibri"/>
        <family val="2"/>
        <scheme val="minor"/>
      </rPr>
      <t>ON-SITE AMENITIES:</t>
    </r>
    <r>
      <rPr>
        <sz val="11"/>
        <color theme="1"/>
        <rFont val="Calibri"/>
        <family val="2"/>
        <scheme val="minor"/>
      </rPr>
      <t xml:space="preserve">
Double check for all on-site amenities (per unit and communal use)?
• </t>
    </r>
    <r>
      <rPr>
        <b/>
        <sz val="11"/>
        <color theme="1"/>
        <rFont val="Calibri"/>
        <family val="2"/>
        <scheme val="minor"/>
      </rPr>
      <t>RATES – HIGHEST &amp; LOWEST:</t>
    </r>
    <r>
      <rPr>
        <sz val="11"/>
        <color theme="1"/>
        <rFont val="Calibri"/>
        <family val="2"/>
        <scheme val="minor"/>
      </rPr>
      <t xml:space="preserve">
- What are the busy time rates or highest rates (if not already obtained)? 
- Slow time rates or lowest rates (if not already obtained)?</t>
    </r>
  </si>
  <si>
    <r>
      <rPr>
        <b/>
        <sz val="11"/>
        <color theme="1"/>
        <rFont val="Calibri"/>
        <family val="2"/>
        <scheme val="minor"/>
      </rPr>
      <t xml:space="preserve">(YOUR NOTES: about reaching them or voicemails, emails, or texts sent and when)
• 
</t>
    </r>
    <r>
      <rPr>
        <sz val="11"/>
        <color theme="1"/>
        <rFont val="Calibri"/>
        <family val="2"/>
        <scheme val="minor"/>
      </rPr>
      <t xml:space="preserve">
• </t>
    </r>
    <r>
      <rPr>
        <b/>
        <sz val="11"/>
        <color theme="1"/>
        <rFont val="Calibri"/>
        <family val="2"/>
        <scheme val="minor"/>
      </rPr>
      <t xml:space="preserve">BUSIEST TIMES &amp; HOW FULL:
</t>
    </r>
    <r>
      <rPr>
        <sz val="11"/>
        <color theme="1"/>
        <rFont val="Calibri"/>
        <family val="2"/>
        <scheme val="minor"/>
      </rPr>
      <t xml:space="preserve">When are the busiest times of year? How full are weekends each season vs. How full are weekdays each season? (totally full, half full, mostly empty)
• </t>
    </r>
    <r>
      <rPr>
        <b/>
        <sz val="11"/>
        <color theme="1"/>
        <rFont val="Calibri"/>
        <family val="2"/>
        <scheme val="minor"/>
      </rPr>
      <t>SLOWEST TIMES &amp; HOW FULL:</t>
    </r>
    <r>
      <rPr>
        <sz val="11"/>
        <color theme="1"/>
        <rFont val="Calibri"/>
        <family val="2"/>
        <scheme val="minor"/>
      </rPr>
      <t xml:space="preserve">
Quietest times? Weekend vs. Weekday how full when slow? 
•</t>
    </r>
    <r>
      <rPr>
        <b/>
        <sz val="11"/>
        <color theme="1"/>
        <rFont val="Calibri"/>
        <family val="2"/>
        <scheme val="minor"/>
      </rPr>
      <t xml:space="preserve"> CLOSED WHEN:</t>
    </r>
    <r>
      <rPr>
        <sz val="11"/>
        <color theme="1"/>
        <rFont val="Calibri"/>
        <family val="2"/>
        <scheme val="minor"/>
      </rPr>
      <t xml:space="preserve">
Do you close for periods? If so, when are you closed?
• </t>
    </r>
    <r>
      <rPr>
        <b/>
        <sz val="11"/>
        <color theme="1"/>
        <rFont val="Calibri"/>
        <family val="2"/>
        <scheme val="minor"/>
      </rPr>
      <t>BOOK HOW FAR OUT:</t>
    </r>
    <r>
      <rPr>
        <sz val="11"/>
        <color theme="1"/>
        <rFont val="Calibri"/>
        <family val="2"/>
        <scheme val="minor"/>
      </rPr>
      <t xml:space="preserve">
When busy, how far in advance should I book to get a spot?
• </t>
    </r>
    <r>
      <rPr>
        <b/>
        <sz val="11"/>
        <color theme="1"/>
        <rFont val="Calibri"/>
        <family val="2"/>
        <scheme val="minor"/>
      </rPr>
      <t>AREA ATTRACTIONS:</t>
    </r>
    <r>
      <rPr>
        <sz val="11"/>
        <color theme="1"/>
        <rFont val="Calibri"/>
        <family val="2"/>
        <scheme val="minor"/>
      </rPr>
      <t xml:space="preserve">
What are the biggest draws for people to the area?
• </t>
    </r>
    <r>
      <rPr>
        <b/>
        <sz val="11"/>
        <color theme="1"/>
        <rFont val="Calibri"/>
        <family val="2"/>
        <scheme val="minor"/>
      </rPr>
      <t>ON-SITE AMENITIES:</t>
    </r>
    <r>
      <rPr>
        <sz val="11"/>
        <color theme="1"/>
        <rFont val="Calibri"/>
        <family val="2"/>
        <scheme val="minor"/>
      </rPr>
      <t xml:space="preserve">
Double check for all on-site amenities (per unit and communal use)?
• </t>
    </r>
    <r>
      <rPr>
        <b/>
        <sz val="11"/>
        <color theme="1"/>
        <rFont val="Calibri"/>
        <family val="2"/>
        <scheme val="minor"/>
      </rPr>
      <t>RATES – HIGHEST &amp; LOWEST:</t>
    </r>
    <r>
      <rPr>
        <sz val="11"/>
        <color theme="1"/>
        <rFont val="Calibri"/>
        <family val="2"/>
        <scheme val="minor"/>
      </rPr>
      <t xml:space="preserve">
- What are the busy time rates or highest rates (if not already obtained)? 
- Slow time rates or lowest rates (if not already obtained)?</t>
    </r>
  </si>
  <si>
    <t>Example Chat GPT Search and Summary Prompt (Copy &amp; Paste):</t>
  </si>
  <si>
    <t>Perform an exhaustive search for and then list any campgrounds, rv parks, rv resorts, landscape hotels, landscape resorts, or glamping resorts which are new, under contruction, expanding, or in the approval or permitting process in [PROJECT STATE(S), REGION, OR COUNTY &amp; STATE] during the past 2 years. Please cite where any information was located.</t>
  </si>
  <si>
    <t>Holiday Rate for Season</t>
  </si>
  <si>
    <t>Mid-week Rate 1</t>
  </si>
  <si>
    <t>Mid-week Rate 2</t>
  </si>
  <si>
    <t>Weekend Rate 1</t>
  </si>
  <si>
    <t>Weekend Rate 2</t>
  </si>
  <si>
    <t>AVERAGES</t>
  </si>
  <si>
    <t>LOW Season Rates</t>
  </si>
  <si>
    <t>Subject Projected Mirror Cabin Large Rates</t>
  </si>
  <si>
    <t>PEAK Season Rates</t>
  </si>
  <si>
    <t>Sage Dataset Park Model</t>
  </si>
  <si>
    <t>2ND Unit Type</t>
  </si>
  <si>
    <t xml:space="preserve">1ST Unit Type </t>
  </si>
  <si>
    <t>3RD Unit Type</t>
  </si>
  <si>
    <t>4TH Unit Type</t>
  </si>
  <si>
    <t>Best / Area Comp Name:</t>
  </si>
  <si>
    <t>1ST Unit Name/Type/Slps:</t>
  </si>
  <si>
    <t>Comp 1 Name</t>
  </si>
  <si>
    <t>Comp 1 Name Cabin (Sleeps 2)</t>
  </si>
  <si>
    <t>Comp 2 Name Cabin (Sleeps 2)</t>
  </si>
  <si>
    <t>Comp 3 Name Cabin (Sleeps 2)</t>
  </si>
  <si>
    <t>Comp 6 Name Cabin (Sleeps 2)</t>
  </si>
  <si>
    <t>Comp 5 Name Cabin (Sleeps 2)</t>
  </si>
  <si>
    <t>Comp 4 Name Cabin (Sleeps 2)</t>
  </si>
  <si>
    <t>Comp 2 Name</t>
  </si>
  <si>
    <t>Comp 3 Name</t>
  </si>
  <si>
    <t>Comp 4 Name</t>
  </si>
  <si>
    <t>Comp 5 Name</t>
  </si>
  <si>
    <t>Comp 6 Name</t>
  </si>
  <si>
    <t>2ND Unit Name/Type/Slps:</t>
  </si>
  <si>
    <t>3RD Unit Name/Type/Slps:</t>
  </si>
  <si>
    <t>4TH Unit Name/Type/Slps:</t>
  </si>
  <si>
    <t>Comp 1 Name Treehouse (Sleeps 2)</t>
  </si>
  <si>
    <t>Comp 2 Name Treehouse (Sleeps 2)</t>
  </si>
  <si>
    <t>Comp 6 Name Treehouse (Sleeps 2)</t>
  </si>
  <si>
    <t>Comp 5 Name Treehouse (Sleeps 2)</t>
  </si>
  <si>
    <t>Comp 4 Name Treehouse (Sleeps 2)</t>
  </si>
  <si>
    <t>Comp 3 Name Treehouse (Sleeps 2)</t>
  </si>
  <si>
    <t>Comp 1 Name Dome (Sleeps 2)</t>
  </si>
  <si>
    <t>Comp 6 Name Dome (Sleeps 2)</t>
  </si>
  <si>
    <t>Comp 5 Name Dome (Sleeps 2)</t>
  </si>
  <si>
    <t>Comp 4 Name Dome (Sleeps 2)</t>
  </si>
  <si>
    <t>Comp 3 Name Dome (Sleeps 2)</t>
  </si>
  <si>
    <t>Comp 2 Name Dome (Sleeps 2)</t>
  </si>
  <si>
    <t>Comp 6 Name Park Model (Sleeps 2)</t>
  </si>
  <si>
    <t>Best / Area Comps</t>
  </si>
  <si>
    <t>1ST Unit Type Column</t>
  </si>
  <si>
    <t>2ND Unit Type Column</t>
  </si>
  <si>
    <t>3RD Unit Type Column</t>
  </si>
  <si>
    <t>4TH Unit Type Column</t>
  </si>
  <si>
    <t>INTERNAL - AVERAGE SEASONAL DAILY RETAIL RATES CALCULATOR: (Calculates Weighted Average Low &amp; High Season Daily Rates Automatically)</t>
  </si>
  <si>
    <t>CALCULATOR FOR - AVERAGE SEASONAL DAILY RETAIL RATES TO RIGHT &amp; DOWN AT R60:</t>
  </si>
  <si>
    <r>
      <rPr>
        <b/>
        <sz val="12"/>
        <color theme="1"/>
        <rFont val="Calibri"/>
        <family val="2"/>
        <scheme val="minor"/>
      </rPr>
      <t>DIRECTIONS (Average Seasonal Daily Rates Calculator): =&gt;</t>
    </r>
    <r>
      <rPr>
        <sz val="11"/>
        <color theme="1"/>
        <rFont val="Calibri"/>
        <family val="2"/>
        <scheme val="minor"/>
      </rPr>
      <t xml:space="preserve">
</t>
    </r>
    <r>
      <rPr>
        <b/>
        <sz val="11"/>
        <color theme="1"/>
        <rFont val="Calibri"/>
        <family val="2"/>
        <scheme val="minor"/>
      </rPr>
      <t>1. Blue Boxes &amp; Labeling:</t>
    </r>
    <r>
      <rPr>
        <sz val="11"/>
        <color theme="1"/>
        <rFont val="Calibri"/>
        <family val="2"/>
        <scheme val="minor"/>
      </rPr>
      <t xml:space="preserve"> Fill in the blue boxes to include Comp Name box &amp; Comp Name / Unit Name/Type/Sleeps # box (the 2nd will Autopopulate to Rate Indicators table in top left of this sheet)
</t>
    </r>
    <r>
      <rPr>
        <b/>
        <sz val="11"/>
        <color theme="1"/>
        <rFont val="Calibri"/>
        <family val="2"/>
        <scheme val="minor"/>
      </rPr>
      <t>2. Unit Types Organization:</t>
    </r>
    <r>
      <rPr>
        <sz val="11"/>
        <color theme="1"/>
        <rFont val="Calibri"/>
        <family val="2"/>
        <scheme val="minor"/>
      </rPr>
      <t xml:space="preserve"> Keep all Units of similar type represented in each Comp in the same Vertical Column here. So that they are being categorized here as the same unit type and they go to the proper unit type Rate Indicator table to be calculated together automatically into one unit type average for your reference (and then used at the end to estimate for manual entry at top left of this sheet, your estimated low and peak rates per unit type) 
</t>
    </r>
    <r>
      <rPr>
        <b/>
        <sz val="11"/>
        <color theme="1"/>
        <rFont val="Calibri"/>
        <family val="2"/>
        <scheme val="minor"/>
      </rPr>
      <t>3. Rates Entry &amp; Automatic Averages:</t>
    </r>
    <r>
      <rPr>
        <sz val="11"/>
        <color theme="1"/>
        <rFont val="Calibri"/>
        <family val="2"/>
        <scheme val="minor"/>
      </rPr>
      <t xml:space="preserve"> Then, fill in all the other blue boxes for rates with the real rate samples you obtain for mid-week, weekend, and holiday fo that property and unit type (the the averages from the bottom row will autopopulate to Rate Indicators table at top left of this sheet from the weighted calculation preset in the averages row for all of each comp's unit types tables here)
</t>
    </r>
    <r>
      <rPr>
        <b/>
        <sz val="11"/>
        <color theme="1"/>
        <rFont val="Calibri"/>
        <family val="2"/>
        <scheme val="minor"/>
      </rPr>
      <t>4. Verify Correct Data:</t>
    </r>
    <r>
      <rPr>
        <sz val="11"/>
        <color theme="1"/>
        <rFont val="Calibri"/>
        <family val="2"/>
        <scheme val="minor"/>
      </rPr>
      <t xml:space="preserve"> Check the data and headings of your Rates Indicator Tables to be sure it appears correct from your entries here with all pertinent info
</t>
    </r>
    <r>
      <rPr>
        <b/>
        <sz val="11"/>
        <color theme="1"/>
        <rFont val="Calibri"/>
        <family val="2"/>
        <scheme val="minor"/>
      </rPr>
      <t>5. Connect to Daily Rates Projection (Year 1) Table: N</t>
    </r>
    <r>
      <rPr>
        <sz val="11"/>
        <color theme="1"/>
        <rFont val="Calibri"/>
        <family val="2"/>
        <scheme val="minor"/>
      </rPr>
      <t xml:space="preserve">ext link the appropirate cells from your manually projected rates in the upper left rates indicator tables to the appropriate cells of the Daily Rates Projection Table to the lower left of the rates indicator tables
</t>
    </r>
    <r>
      <rPr>
        <b/>
        <sz val="11"/>
        <color theme="1"/>
        <rFont val="Calibri"/>
        <family val="2"/>
        <scheme val="minor"/>
      </rPr>
      <t>NOTE (Need More?):</t>
    </r>
    <r>
      <rPr>
        <sz val="11"/>
        <color theme="1"/>
        <rFont val="Calibri"/>
        <family val="2"/>
        <scheme val="minor"/>
      </rPr>
      <t xml:space="preserve"> If you need more than 4 Best Comps or more than 4 Unit Types, then copy and paste more of each needed table by column and row in the calculator on the right and then create the spaces in the rates indicators tables (top left of this sheet) as appropriate and link the calculators and rates indicator tables together for autocalculation and autopopulation </t>
    </r>
  </si>
  <si>
    <t>Comp 1 Name Park Model Cab.(Sleeps 2)</t>
  </si>
  <si>
    <t>Comp 2 Name Park Model Cab.(Sleeps 2)</t>
  </si>
  <si>
    <t>Comp 3 Name Park Model Cab.(Sleeps 2)</t>
  </si>
  <si>
    <t>Comp 4 Name Park Model Cab.(Sleeps 2)</t>
  </si>
  <si>
    <t>Comp 5 Name Park Model Cab.(Sleeps 2)</t>
  </si>
  <si>
    <t>Be sure that glamping units are included in reserves if applicable. Cabins and park models can go with total Add. Bldg Improv. Anything canvas might have a shorter useful life and need its own line item.  Must tie into tax calculation as well. Double check!</t>
  </si>
  <si>
    <t>Zook Cabin Pricing:</t>
  </si>
  <si>
    <t>The prices listed below are if someone orders only one Park Model. We do offer discounts for multiples.</t>
  </si>
  <si>
    <t>Here is information and pricing on our RV certified Park Model Cabins. See the pricing and availability below.</t>
  </si>
  <si>
    <t> Please note that the pricing includes all the appliances, mini split heating/cooling unit, and delivery to Salt Lake City, UT.</t>
  </si>
  <si>
    <t>Pinecrest Park Model – Click here to see this model – Price: $121,100</t>
  </si>
  <si>
    <t>Aspen Park Model – Click here to see this model – Price: $122,300</t>
  </si>
  <si>
    <t>Studio Park Model – Click here to see this model – Price: $103,700</t>
  </si>
  <si>
    <t>Cascade Park Model – Click here to see this cabin – Price: $138,800  </t>
  </si>
  <si>
    <t>Pocono Park Model – Click here to see this cabin – Price: $122,500  </t>
  </si>
  <si>
    <t>Rockwood Park Model – Click here to see this cabin – Price: $159,200  </t>
  </si>
  <si>
    <t>Alpine Park Model – Click here to see this cabin – Price: $147,400</t>
  </si>
  <si>
    <t>A-Frame Park Model – Click here to see this cabin – Price: $155,500  </t>
  </si>
  <si>
    <t>Luna Park Model – Click here to see this cabin – Price: $153,900  </t>
  </si>
  <si>
    <t xml:space="preserve">Please note that all our Park Models / Tiny Homes are RV certified. This means that when you purchase a Park Model, you are technically buying an RV/camper. </t>
  </si>
  <si>
    <t>Each unit comes with a title and VIN.</t>
  </si>
  <si>
    <t>↓  See below for more MVS costs for decking, fencing, dog runs, hot tubs, etc.</t>
  </si>
  <si>
    <t>Weighted Occupancy (Excluding Monthly)</t>
  </si>
  <si>
    <t>&lt;= Pre-opening Expense Estimate: Approximately 10% of hard costs give or take based on the complexity of the project.</t>
  </si>
  <si>
    <t>Avg. Rate (Next 12 Months)</t>
  </si>
  <si>
    <t>Avg. Retail Daily Rate 2024</t>
  </si>
  <si>
    <t>Yes</t>
  </si>
  <si>
    <t>Occupancy rate 2024</t>
  </si>
  <si>
    <t>Average  Retail Daily Rate 2024</t>
  </si>
  <si>
    <t>Average Rate (Next 12 Months)</t>
  </si>
  <si>
    <t>Average of Low Rate (Next 12 Months)</t>
  </si>
  <si>
    <t>Average of High Rate (Next 12 Months)</t>
  </si>
  <si>
    <t>Average of Occupancy rate 2024</t>
  </si>
  <si>
    <t>Minnesota</t>
  </si>
  <si>
    <t>Braham</t>
  </si>
  <si>
    <t>Deerwood</t>
  </si>
  <si>
    <t>Duluth</t>
  </si>
  <si>
    <t>Fergus Falls</t>
  </si>
  <si>
    <t>Hinckley</t>
  </si>
  <si>
    <t>Ogema</t>
  </si>
  <si>
    <t>Outing</t>
  </si>
  <si>
    <t>Pine City</t>
  </si>
  <si>
    <t>Winona</t>
  </si>
  <si>
    <t>Wisconsin</t>
  </si>
  <si>
    <t>Black River Falls</t>
  </si>
  <si>
    <t>Greenwood</t>
  </si>
  <si>
    <t>Hager City</t>
  </si>
  <si>
    <t>La Farge</t>
  </si>
  <si>
    <t>Lynxville</t>
  </si>
  <si>
    <t>Mattoon</t>
  </si>
  <si>
    <t>New Post</t>
  </si>
  <si>
    <t>Osseo</t>
  </si>
  <si>
    <t>Prairie Farm</t>
  </si>
  <si>
    <t>Presque Isle</t>
  </si>
  <si>
    <t>Viroqua</t>
  </si>
  <si>
    <t>Average Retail Daily Rate 2024</t>
  </si>
  <si>
    <t>Alabama</t>
  </si>
  <si>
    <t>Arizona</t>
  </si>
  <si>
    <t>California</t>
  </si>
  <si>
    <t>Colorado</t>
  </si>
  <si>
    <t>Georgia</t>
  </si>
  <si>
    <t>Hawaii</t>
  </si>
  <si>
    <t>Iowa</t>
  </si>
  <si>
    <t>Maine</t>
  </si>
  <si>
    <t>Michigan</t>
  </si>
  <si>
    <t>New Hampshire</t>
  </si>
  <si>
    <t>New Mexico</t>
  </si>
  <si>
    <t>New York</t>
  </si>
  <si>
    <t>Oregon</t>
  </si>
  <si>
    <t>Tennessee</t>
  </si>
  <si>
    <t>Texas</t>
  </si>
  <si>
    <t>Vermont</t>
  </si>
  <si>
    <t>West Virginia</t>
  </si>
  <si>
    <t>Wyoming</t>
  </si>
  <si>
    <t>Arkansas</t>
  </si>
  <si>
    <t>Florida</t>
  </si>
  <si>
    <t>Idaho</t>
  </si>
  <si>
    <t>Indiana</t>
  </si>
  <si>
    <t>Kentucky</t>
  </si>
  <si>
    <t>North Carolina</t>
  </si>
  <si>
    <t>Pennsylvania</t>
  </si>
  <si>
    <t>South Carolina</t>
  </si>
  <si>
    <t>Virginia</t>
  </si>
  <si>
    <t>Washington</t>
  </si>
  <si>
    <t>Put Description here (SF, etc)</t>
  </si>
  <si>
    <t>DO NOT USE</t>
  </si>
  <si>
    <t>Cabin Retail Rate Indicators</t>
  </si>
  <si>
    <t>Treehouse Retail Rate Indicators</t>
  </si>
  <si>
    <t>Dome Retail Rate Indicators</t>
  </si>
  <si>
    <t>Park Model Cabin Retail Rate Indicators</t>
  </si>
  <si>
    <t>Cap rates range between 7-10% and 9% for a typical park. A 7% would be for an incredible property like waterfront or near a major attraction. Higher caps for more remote and less ideal locations</t>
  </si>
  <si>
    <t>Sales costs range from 4-6% and typically 5%. 4% if it is a large sale like $20M+ and a 6% for a small sale less than $5M</t>
  </si>
  <si>
    <t>Tripadvisor reviews 4.0 of 2,057: Google reviews: 4.3 of 1,572, high quality website, photography. Mixed reviews with the negative reviews stating that the resort is a glorified motel.</t>
  </si>
  <si>
    <t>LIST OF ATTRACTIONS &amp; EVENTS: Create separate lists for both the city and county of [TYPE CITY, COUNTY, OR OTHER GEOGRAPHIC AREA, IN STATE] with the lists further separating for each geographic area, the area attractions from the area events which are in or near the city or county. Make these lists exhaustive with any and all possibilities that exist. Please cite your findings.</t>
  </si>
  <si>
    <t>Create an exhaustive list of all state parks, state recreation areas, state memorials, or state monuments that are within the state of [TYPE STATE] and are also within approximately 90 minutes or less drive time from [TYPE SUBJECT'S TOWN, GPS COORDINATES, OR ADDRESS]. List them from closest to farthest. Include a short summary about each of them. Include the number of annual visitors for each during [TYPE YEAR], and include both the distance in miles and drive time from [TYPE SUBJECT'S TOWN, GPS COORDINATES, OR ADDRESS] to each park. Please cite where the annual visitor numbers or statistics were found.</t>
  </si>
  <si>
    <t>Create an exhaustive list of all national parks, monuments, or memorials that are within the state of [TYPE STATE] with some information about them and include both their distance in miles and drive time from [TYPE SUBJECT'S TOWN, GPS COORDINATES, OR ADDRESS]. Prioritize finding ones that are within approximately a 2 hour drive time from the most finite location provided. List them from closest to farthest. Also, if you can access the latest year's number of annual visitors, please provide that too and cite where that information was found for all parks or each park.</t>
  </si>
  <si>
    <t>Other Special Major Attractions?</t>
  </si>
  <si>
    <t>Perform an exhaustive search for and then create numbered and bulletized lists of each by the following types of any campgrounds, RV parks, RV resorts, landscape hotels, landscape resorts, or glamping resorts which are within [TYPE DRIVE TIME] of [TYPE PROJECT STATE(S), REGION, OR COUNTY &amp; STATE]. Please include any data available about each business's number of lodging units or RV sites, types of units, price ranges, and a brief description of the resort. In the bullets for each property please separate the number of RV sites, lodging, units, or glamping units by their type, such as by cabins, domes, RV sites, casitas, safari tents, etc. along with any other availale information for that unit type or site. Please cite where any information was located.</t>
  </si>
  <si>
    <t>Sewer</t>
  </si>
  <si>
    <t>Link to Resources Login / Password Sheet Excel</t>
  </si>
  <si>
    <t>https://www.dropbox.com/scl/fi/a0v10irge7xq4d1boezy9/Resources.xlsx?rlkey=oe2go37ptoo553b7cvlujz5wd&amp;st=nxnlaosl&amp;dl=0</t>
  </si>
  <si>
    <t>REV. PROJECTION, TAXES, EXPENSES, PRO FORMA (REFERENCE &amp; TRAINING)</t>
  </si>
  <si>
    <t>Revenue Projection</t>
  </si>
  <si>
    <t>Lodging and/or RV Site Revenue</t>
  </si>
  <si>
    <t>Miscellaneous Revenue</t>
  </si>
  <si>
    <t>Operating Expenses</t>
  </si>
  <si>
    <t>Payroll / Payroll Taxes</t>
  </si>
  <si>
    <t>General / Administrative / Credit Card Fees / Repairs &amp; Maint.</t>
  </si>
  <si>
    <t>Expense Section of 10 Year Pro Forma &amp; Its Components</t>
  </si>
  <si>
    <t>Utilities &amp; Reference / Wi-Fi</t>
  </si>
  <si>
    <t>What is the average cost of [ENTER UTILITY TYPE] for a home in [TYPE CITY, STATE OF SUBJECT]? Please cite your findings.</t>
  </si>
  <si>
    <t>Revenue Portion of 10 Year Pro Forma Table</t>
  </si>
  <si>
    <t>What is the minimum wage in [TYPE STATE]? And what is the average wage for [TYPE STAFF POSITION] in [TYPE CITY, STATE OF SUBJECT]? Please cite your findings.</t>
  </si>
  <si>
    <t>Insurance (If client has quotes, then use that)</t>
  </si>
  <si>
    <t>Reserves for Replacement</t>
  </si>
  <si>
    <t>Real Estate / Property Taxes</t>
  </si>
  <si>
    <t>Please perform an exhaustive search and provide any and all information and resources on what the taxes were, and methodology for calculating them, in the last completed fiscal year for [TYPE SUBJECT ADDRESS, TYPE PARCEL #, TYPE SUBJECT CITY/TOWN/DESIGNATED PLACE, TYPE COUNTY, TYPE STATE, TYPE TYPE OWNER NAME IF KNOWN]. Please cite your findings.</t>
  </si>
  <si>
    <t>Previous Year's Taxes Paid &amp; Assessor's Market Value for Subject Property</t>
  </si>
  <si>
    <t>Current Year / Future Tax Calculation Information for FS Projection of Subject Development</t>
  </si>
  <si>
    <t>Please perform an exhaustive search and provide any and all information, resources, or webstes regarding taxes and methodology for calculating them including percentages and mill levy rates for the current or previous fiscal year, that are applied both for commercial and personal property tax, in [TYPE SUBJECT CITY/TOWN/DESIGNATED PLACE, TYPE COUNTY, TYPE STATE]. Please cite your findings.</t>
  </si>
  <si>
    <t>Personal Property Tax (For More Information  - if initial Chat GPT ? did not provide all info)</t>
  </si>
  <si>
    <t>Total Site Development Costs</t>
  </si>
  <si>
    <t xml:space="preserve">   2030 Projected Population</t>
  </si>
  <si>
    <t xml:space="preserve">   Projected Annual Growth Rate 2025 to 2030</t>
  </si>
  <si>
    <t xml:space="preserve">   2030 Projected Households</t>
  </si>
  <si>
    <t xml:space="preserve">   2030 Average Household Size</t>
  </si>
  <si>
    <t xml:space="preserve">   2025 Median Household Income</t>
  </si>
  <si>
    <t xml:space="preserve">   2030 Projected Median Household Income</t>
  </si>
  <si>
    <t xml:space="preserve">   2025 Percentage of Households Earning Over $200,000</t>
  </si>
  <si>
    <t xml:space="preserve">   2025 Median Home Value</t>
  </si>
  <si>
    <t xml:space="preserve">   2025 Average Home Value</t>
  </si>
  <si>
    <t>2025 Consumer Spending</t>
  </si>
  <si>
    <t xml:space="preserve">   2025 Average Household Entertainment / Recreation Spending</t>
  </si>
  <si>
    <t xml:space="preserve">   2025 Average Household Travel Spending</t>
  </si>
  <si>
    <t>2025 Total Population</t>
  </si>
  <si>
    <t>2025 Group Quarters</t>
  </si>
  <si>
    <t>2030 Total Population</t>
  </si>
  <si>
    <t>2025-2030 Annual Rate</t>
  </si>
  <si>
    <t>2025 Total Daytime Population</t>
  </si>
  <si>
    <t>2025 Households</t>
  </si>
  <si>
    <t>2025 Average Household Size</t>
  </si>
  <si>
    <t>2030 Households</t>
  </si>
  <si>
    <t>2030 Average Household Size</t>
  </si>
  <si>
    <t>2025 Families</t>
  </si>
  <si>
    <t>2025 Average Family Size</t>
  </si>
  <si>
    <t>2030 Families</t>
  </si>
  <si>
    <t>2030 Average Family Size</t>
  </si>
  <si>
    <t>2025 Housing Units</t>
  </si>
  <si>
    <t>2030 Housing Units</t>
  </si>
  <si>
    <t>2025 Households by Income</t>
  </si>
  <si>
    <t>2030 Households by Income</t>
  </si>
  <si>
    <t>2025 Owner Occupied Housing Units by Value</t>
  </si>
  <si>
    <t>2030 Owner Occupied Housing Units by Value</t>
  </si>
  <si>
    <t>2025</t>
  </si>
  <si>
    <t>2030</t>
  </si>
  <si>
    <t>2025 Population by Age</t>
  </si>
  <si>
    <t>2030 Population by Age</t>
  </si>
  <si>
    <t>2025 Population by Sex</t>
  </si>
  <si>
    <t>2030 Population by Sex</t>
  </si>
  <si>
    <t>2025 Population by Race/Ethnicity</t>
  </si>
  <si>
    <t>2030 Population by Race/Ethnicity</t>
  </si>
  <si>
    <t>2025 Population 25+ by Educational Attainment</t>
  </si>
  <si>
    <t>2025 Population 15+ by Marital Status</t>
  </si>
  <si>
    <t>2025 Civilian Population 16+ in Labor Force</t>
  </si>
  <si>
    <t>2025 Employed Population 16+ by Industry</t>
  </si>
  <si>
    <t>2025 Employed Population 16+ by Occupation</t>
  </si>
  <si>
    <t>2025 Affordability, Mortgage and Wealth</t>
  </si>
  <si>
    <t>Savvy Suburbanites (L1)</t>
  </si>
  <si>
    <t>Room to Roam (K7)</t>
  </si>
  <si>
    <t>Flourishing Families (H1)</t>
  </si>
  <si>
    <r>
      <rPr>
        <b/>
        <sz val="11"/>
        <color rgb="FF000000"/>
        <rFont val="Calibri"/>
        <family val="2"/>
      </rPr>
      <t>2025 Consumer Spending</t>
    </r>
    <r>
      <rPr>
        <sz val="11"/>
        <color rgb="FF000000"/>
        <rFont val="Calibri"/>
        <family val="2"/>
      </rPr>
      <t> </t>
    </r>
  </si>
  <si>
    <r>
      <rPr>
        <b/>
        <sz val="11"/>
        <color rgb="FF00436D"/>
        <rFont val="Calibri"/>
        <family val="2"/>
      </rPr>
      <t xml:space="preserve">Source: </t>
    </r>
    <r>
      <rPr>
        <sz val="11"/>
        <color rgb="FF00436D"/>
        <rFont val="Calibri"/>
        <family val="2"/>
      </rPr>
      <t>Consumer Spending data are derived from the 2022 and 2023 Consumer Expenditure Surveys, Bureau of Labor Statistics. Esri.</t>
    </r>
  </si>
  <si>
    <r>
      <rPr>
        <b/>
        <sz val="11"/>
        <color rgb="FF00436D"/>
        <rFont val="Calibri"/>
        <family val="2"/>
      </rPr>
      <t>Source: </t>
    </r>
    <r>
      <rPr>
        <sz val="11"/>
        <color rgb="FF00436D"/>
        <rFont val="Calibri"/>
        <family val="2"/>
      </rPr>
      <t>Esri forecasts for 2025 and 2030. U.S. Census Bureau 2000 and 2010 decennial Census data converted by Esri into 2020 geography.</t>
    </r>
  </si>
  <si>
    <t>Does [TYPE COUNTY OF SUBJECT] tax personal property, and if so, what all is considered personal property, and at what rate do they tax the owner?</t>
  </si>
  <si>
    <t>&lt;= Total Expenses % of Tot. Rev. Should be 45% - 55% by year 5</t>
  </si>
  <si>
    <t>&lt;= Lenders want 1.25 or higher by year 3 for DCR</t>
  </si>
  <si>
    <t>In 2025: IRR of 13-18%+ varied by bank &amp; owner / investor risk preferences</t>
  </si>
  <si>
    <t>&lt;= Should decrease, function of occupancy (Exp. Comps Avg. 19.6%)</t>
  </si>
  <si>
    <t>&lt;= Flat % of revenue (Generally fixed 3%)</t>
  </si>
  <si>
    <t>&lt;= Should decrease, function of occupancy (Exp. Comps Avg. 5%)</t>
  </si>
  <si>
    <t>&lt;= Should decrease, function of cost per site (Exp. Comps Avg. 2.7%)</t>
  </si>
  <si>
    <t>&lt;= Flat, besides increase in first 2 years (Stabilized Exp. Comps Avg. 2.7%)</t>
  </si>
  <si>
    <t>&lt;= Should decrease, function of occupancy (Exp. Comps Avg. 2.8%)</t>
  </si>
  <si>
    <t>&lt;= Should decrease, function of occupancy (Exp. Comps Avg. 3.6%)</t>
  </si>
  <si>
    <t>&lt;= Should decrease (Exp. Comps Avg. 1.6%)</t>
  </si>
  <si>
    <t>&lt;= Should decrease (Currently using a fixed percentage starting year 3)</t>
  </si>
  <si>
    <t>&lt;= Should decrease (% &amp; $ Vary by property &amp; location risks + amenity risks - Exp. Comps Avg. 1.7%)</t>
  </si>
  <si>
    <t>Payroll</t>
  </si>
  <si>
    <t>Cr. Cd. Fee</t>
  </si>
  <si>
    <t>Room Tnovr.</t>
  </si>
  <si>
    <t>Gen. Admin.</t>
  </si>
  <si>
    <t>Mark./Advrt.</t>
  </si>
  <si>
    <t>Rep./Maint.</t>
  </si>
  <si>
    <t>Mgt. Fees</t>
  </si>
  <si>
    <t>Prop. Taxes</t>
  </si>
  <si>
    <t>Insurance</t>
  </si>
  <si>
    <t>Leg./Prof.</t>
  </si>
  <si>
    <t>Total Exp.</t>
  </si>
  <si>
    <t>Rep. Resrv.</t>
  </si>
  <si>
    <t>Misc. Exp.</t>
  </si>
  <si>
    <t>&lt;= Should decrease</t>
  </si>
  <si>
    <t>&lt;= Call Assessor &amp; Digital Search Needed</t>
  </si>
  <si>
    <t>Total Add. Bldg. Improv.</t>
  </si>
  <si>
    <t>RV Sites &amp; amenities AI prompt</t>
  </si>
  <si>
    <t>Units &amp; unit amenities AI prompt</t>
  </si>
  <si>
    <t>Property AI prompt</t>
  </si>
  <si>
    <t>Resort amenities AI prompt</t>
  </si>
  <si>
    <t>Location AI prompt</t>
  </si>
  <si>
    <t>Brand strength AI prompt</t>
  </si>
  <si>
    <t>Occupancy (look at their booking platform and call the resort to interview staff)</t>
  </si>
  <si>
    <t>Create a sentence and list (separating by commas) for [TYPE RESORT NAME, ADDRESS, CITY, STATE] the total number of RV sites, number of back-in and pull-thru RV sites, RV hook-ups available (20/30/50 amp electricity, water, sewer), RV site surface paved/gravel/etc., and list RV site amenities (picnic table/seating, fire pit, etc.), Wi-Fi, and average RV site dimensions (such as 40' x 70').</t>
  </si>
  <si>
    <t>Create a sentence and list (separating by commas) for [TYPE RESORT NAME, ADDRESS, CITY, STATE] the property characteristics to include number of acres, terrain (flat vs. hilly), mature trees or not, wooded or field, any ponds/lake/creek/river, walking trails, modern or classic style, paved/gravel/dirt roads, walkway surface type, quality overall and how well maintained if known, new or old build, etc.</t>
  </si>
  <si>
    <t>Create a sentence and list (separating by commas) for [TYPE RESORT NAME, ADDRESS, CITY, STATE] the property/resort amenities that are for communal use. For example: 10,600-square-foot clubhouse with spa and fitness amenities, covered porte-cochère, wash stations, shared restrooms and shower facilities, picnic pavilions, an off-leash dog park, playgrounds, fire pits, a one-mile interpretive trail, pickleball courts, and landscaped recreation areas.</t>
  </si>
  <si>
    <t xml:space="preserve">Write a very brief paragraph / sentence(s) listing with commas, for [TYPE RESORT NAME, ADDRESS, CITY, STATE] about its location as it relates to the setting (remote, rural, urban), road access, and driving times in minutes to the nearest city/town/census-designated place, nearest large city, nearest international airport, nearest full grocery store, nearest gas station, restaurants, bars, coffee shops, unique shopping, and important attractions of any sort that would draw guests to this type of resort (especially outdoor focused attractions, such as lakes, national or state parks, a ski area, etc.). </t>
  </si>
  <si>
    <t>Write a very brief paragraph / sentence(s) listing with commas, for [TYPE RESORT NAME, ADDRESS, CITY, STATE] the information that helps represent the business's brand strength, including ratings as applicable for Good Sam: (the 3 rated areas out of 10 each i.e., 10/10/10), Tripadvisor ratings (number score/stars out of 5, and total number of reviews/ratings, i.e. 4.5 of 342 reviews), Google ratings/reviews: (number score/stars out of 5, and total number of reviews/ratings, , i.e. 4.5 of 342 reviews), quality of website/photography/videos/booking platform, any major affiliated/parent company brand, awards won, and whether they are new or established, etc.</t>
  </si>
  <si>
    <t>Create a sentence and list (separating by commas) for [TYPE RESORT NAME, ADDRESS, CITY, STATE] the total number of lodging units, type of units with number of rooms/bedrooms and quanitity of each unit type, in-unit amenities (private bathroom or shared bathhouse, full kitchen or kitchenette, bed sizes/types, loft), parking at unit or walking distance, and list at-unit amenities (picnic table/seating, fire pit, etc.), Wi-Fi, TV, and any available average information on size, number of guests the unit sleeps, and/or number of bedrooms for that unit type (such as sleeps 4 guests, 400 SF, or 2 bedroom).</t>
  </si>
  <si>
    <t>BEST COMP TABLES / Write-ups / Info</t>
  </si>
  <si>
    <t>(*This is a start point Only: verify, FACT CHECK IT, edit, add, remove, research further, etc.)</t>
  </si>
  <si>
    <t>RATES &amp; OCCUPANCY ANALYSIS (REFERENCE &amp; TRAINING)</t>
  </si>
  <si>
    <t>Example AI (ChatGPT AGENT MODE) Search and Summary Prompt (Copy &amp; Paste):</t>
  </si>
  <si>
    <t>Rates Analysis</t>
  </si>
  <si>
    <t>Occupancy Analysis</t>
  </si>
  <si>
    <t>Searching for Competitor Occupancy: Training Video Link (Date Video Last Updated 0/0/0):</t>
  </si>
  <si>
    <t>Searching for Competitor $ Rates: Training Video Link (Date Video Last Updated 0/0/0):</t>
  </si>
  <si>
    <t>% OCCUPANCY RESEARCH AI PROMPT</t>
  </si>
  <si>
    <t>Here are a few things to save to your "saved memory" to use across projects, folders, chats, agent mode sessions, etc., in my account.</t>
  </si>
  <si>
    <r>
      <rPr>
        <b/>
        <sz val="11"/>
        <color theme="1"/>
        <rFont val="Calibri"/>
        <family val="2"/>
        <scheme val="minor"/>
      </rPr>
      <t>WHERE TO INCLUDE CITATIONS:</t>
    </r>
    <r>
      <rPr>
        <sz val="11"/>
        <color theme="1"/>
        <rFont val="Calibri"/>
        <family val="2"/>
        <scheme val="minor"/>
      </rPr>
      <t xml:space="preserve"> Please always provide citations, URLs, etc. for where you found the information or data; however, please keep the citation information in the chat here for each applicable reply of yours, and don't include citations in the Word, Excel, images, tables, or other downloads. The exception is if I request the citations in a download, or if you suspect I may want citations in the download, then if you ask if I want the citation in the download before producing the download, and I confirm that I do want the citations in the download then provide them there as well.</t>
    </r>
  </si>
  <si>
    <t>CHAT  GPT / AI SETUP INFO: COPY AND PASTE</t>
  </si>
  <si>
    <t>CHAT GPT: SAVED MEMORY REPLY AND DOWNLOAD FORMATTING FOR EASY IMPLEMENTATION INTO YOUR REPORTS</t>
  </si>
  <si>
    <r>
      <rPr>
        <b/>
        <sz val="11"/>
        <color theme="1"/>
        <rFont val="Calibri"/>
        <family val="2"/>
        <scheme val="minor"/>
      </rPr>
      <t>CITATION:</t>
    </r>
    <r>
      <rPr>
        <sz val="11"/>
        <color theme="1"/>
        <rFont val="Calibri"/>
        <family val="2"/>
        <scheme val="minor"/>
      </rPr>
      <t xml:space="preserve"> In general, please cite your work, research, analysis, etc. with URLs, sources, and such. When calculating or extrapolating data, please show your work / calculations (whether we're in chat or agent mode, etc.), especially when you have to come up with the answers from the raw data yourself and perform the calculations for a final answer, as opposed to finding already completed data end results, when you're just sharing the information you found. Hopefully that makes sense.</t>
    </r>
  </si>
  <si>
    <r>
      <rPr>
        <b/>
        <sz val="11"/>
        <color theme="1"/>
        <rFont val="Calibri"/>
        <family val="2"/>
        <scheme val="minor"/>
      </rPr>
      <t>WORD DOC FORMATTING:</t>
    </r>
    <r>
      <rPr>
        <sz val="11"/>
        <color theme="1"/>
        <rFont val="Calibri"/>
        <family val="2"/>
        <scheme val="minor"/>
      </rPr>
      <t xml:space="preserve"> Also, when you provide tables, Excel sheets, or table-like images for me, unless I ask for something otherwise, then please make the table header highlight color as Hex Code #E2EFDA. And if you are providing me information in a Word document, then currently please use Calibri 11 point font with 1.15 line spacing with text justified to fill left and right margins in the Word doc. Also, in these Word docs, please use bold font for headings of sections, bold font for the name of an item in a list or bullets, and the headings of any included tables. If Word tables are included in the document you provide for me to download, then those Word table headers should have the headers highlighted in the same Hex Code #E2EFDA.</t>
    </r>
  </si>
  <si>
    <r>
      <rPr>
        <b/>
        <sz val="11"/>
        <color theme="1"/>
        <rFont val="Calibri"/>
        <family val="2"/>
        <scheme val="minor"/>
      </rPr>
      <t xml:space="preserve">BULLET LISTS: </t>
    </r>
    <r>
      <rPr>
        <sz val="11"/>
        <color theme="1"/>
        <rFont val="Calibri"/>
        <family val="2"/>
        <scheme val="minor"/>
      </rPr>
      <t>Some prompts or requests will ask for bullets specifically in the reply you give. Bullets should generally be numbered bullets with the item name in each numbered bullet in bold font, then the other information or description written after the item name should be unbold in the font I've specified.</t>
    </r>
  </si>
  <si>
    <r>
      <rPr>
        <b/>
        <sz val="11"/>
        <color theme="1"/>
        <rFont val="Calibri"/>
        <family val="2"/>
        <scheme val="minor"/>
      </rPr>
      <t>PARAGRAPHS:</t>
    </r>
    <r>
      <rPr>
        <sz val="11"/>
        <color theme="1"/>
        <rFont val="Calibri"/>
        <family val="2"/>
        <scheme val="minor"/>
      </rPr>
      <t xml:space="preserve"> When you provide paragraphs or a few sentences for a write-up. If there is a name of the item, place, topic, etc. that the sentence(s) or paragraph will discuss, then use bold font for the name or title of what the paragraph will address, even if it is just at the start of the first line of the first sentence of the paragraph with a hyphen after the name / heading before the start of the text. This is for paragraphs in your replies in the chat, as well as in the paragraphs provided in Word documents you create for me to download.</t>
    </r>
  </si>
  <si>
    <r>
      <rPr>
        <b/>
        <sz val="11"/>
        <color theme="1"/>
        <rFont val="Calibri"/>
        <family val="2"/>
        <scheme val="minor"/>
      </rPr>
      <t>HYPHENS IN CHATGPT REPLIES, WORD DOCS, EXCEL, TABLES, ETC:</t>
    </r>
    <r>
      <rPr>
        <sz val="11"/>
        <color theme="1"/>
        <rFont val="Calibri"/>
        <family val="2"/>
        <scheme val="minor"/>
      </rPr>
      <t xml:space="preserve"> If possible, please use the same hyphen format that is always the same length standardized, and the shorter standard version, so I don't have to alter them in the Word doc I am pasting your Word doc information into.</t>
    </r>
  </si>
  <si>
    <r>
      <rPr>
        <b/>
        <sz val="11"/>
        <color theme="1"/>
        <rFont val="Calibri"/>
        <family val="2"/>
        <scheme val="minor"/>
      </rPr>
      <t>NO ABOUT / APPROXIMATE SYMBOL ~ OR SIMILAR IN REPLIES OR DOWNLOADS FOR ME:</t>
    </r>
    <r>
      <rPr>
        <sz val="11"/>
        <color theme="1"/>
        <rFont val="Calibri"/>
        <family val="2"/>
        <scheme val="minor"/>
      </rPr>
      <t xml:space="preserve"> Please don't add the ~ symbol for about or approximate in replies you provide, whether in the chat here or in downloads that are in Word, Excel, tables, written sentences / paragraphs, etc.</t>
    </r>
  </si>
  <si>
    <r>
      <rPr>
        <b/>
        <sz val="11"/>
        <color theme="1"/>
        <rFont val="Calibri"/>
        <family val="2"/>
        <scheme val="minor"/>
      </rPr>
      <t>NO RANDOM BOLDING OF TEXT:</t>
    </r>
    <r>
      <rPr>
        <sz val="11"/>
        <color theme="1"/>
        <rFont val="Calibri"/>
        <family val="2"/>
        <scheme val="minor"/>
      </rPr>
      <t xml:space="preserve"> Other than the rules and guidelines already provided, where I specified that I do want bold text in certain text, headings, or items / names, etc., I prefer you not use other bold text randomly in the downloads or chat replies you provide. This is because these are likely final answer information, both of which I may be copying and pasting into my main documents for my reports, and I don't want to spend time editing out the extra bold text occurrences.</t>
    </r>
  </si>
  <si>
    <r>
      <rPr>
        <b/>
        <sz val="11"/>
        <color theme="1"/>
        <rFont val="Calibri"/>
        <family val="2"/>
        <scheme val="minor"/>
      </rPr>
      <t>UPDATES &amp; SAVED MEMORY:</t>
    </r>
    <r>
      <rPr>
        <sz val="11"/>
        <color theme="1"/>
        <rFont val="Calibri"/>
        <family val="2"/>
        <scheme val="minor"/>
      </rPr>
      <t xml:space="preserve"> I may provide you with updates or modifications to the information shared here anytime to keep in your "saved memory" and implement moving forward, and I am also open to your suggestions on items like this that can save us both time and effort, creating efficiency and ease.</t>
    </r>
  </si>
  <si>
    <r>
      <rPr>
        <b/>
        <sz val="11"/>
        <color theme="1"/>
        <rFont val="Calibri"/>
        <family val="2"/>
        <scheme val="minor"/>
      </rPr>
      <t>HUMAN USER NOTE (Not to paste into ChatGPT):</t>
    </r>
    <r>
      <rPr>
        <sz val="11"/>
        <color theme="1"/>
        <rFont val="Calibri"/>
        <family val="2"/>
        <scheme val="minor"/>
      </rPr>
      <t xml:space="preserve"> User, for improved AI productivity, turn on ALL your ChatGPT memory functions in your profile Settings &gt; Personalization, including turning on the Reference Chat History memory function, so the AI can learn and remember in all projects, folders, chats, etc. and you save time and effort with less time repeating yourself, less time teaching the AI.</t>
    </r>
  </si>
  <si>
    <r>
      <rPr>
        <b/>
        <sz val="11"/>
        <color theme="1"/>
        <rFont val="Calibri"/>
        <family val="2"/>
        <scheme val="minor"/>
      </rPr>
      <t>EXCEL &amp; TABLE FORMATTING:</t>
    </r>
    <r>
      <rPr>
        <sz val="11"/>
        <color theme="1"/>
        <rFont val="Calibri"/>
        <family val="2"/>
        <scheme val="minor"/>
      </rPr>
      <t xml:space="preserve"> When you provide an Excel spreadsheet or a table, please also use Calibri font, but this time in 10 point font with the headers highlighted in the same Hex Code #E2EFDA. For Excel, make the column widths set or adjusted so that all text or data is viewable in its cell, row, or column without me altering it afterwards. I would like the formatting in the cells to be for percentages, currency, text, or whichever is appropriate for the date to be formatted to their proper function and type. Left justify text in cells generally and center heading text in cells with the exception of the farthest left column header being left justified. Then center in the cells for numerical data generally.</t>
    </r>
  </si>
  <si>
    <t>% OCCUPANCY RESEARCH PROMPT: The following prompt should be applied this time to: [TYPE / EDIT FOR - LODGING / GLAMPING UNITS ONLY, RV SITES ONLY, BOTH LODGING / GLAMPING UNITS &amp; RV SITES]. Please go to the [TYPE RESORT NAME] booking website at [TYPE OR PASTE BOOKING WEBSITE URL] and also search the main webpage for information to gather or compare at [TYPE OR PASTE MAIN WEBSITE URL], and do whatever you can do to search for and find or determine % occupancy rates for past historical data (last 1 or 2 years) and future near term data (priorities of today, next few days, next week or few weeks, month, next holiday, etc.), whether it requires you to do any or all of the following; enter dates in the booking platform, search for documents, reports, or PDFs shared online, or websites, etc. for anything you can obtain on occupancy over the past yearand / or for the next few days, weeks, or months ahead for mid-week, weekend, each month for 12 months, total occupancy for a 12 month period, and for major U.S. holiday's / holiday weekends (such as Labor day, Thanksgiving, Christmas, New Year's, President's Weekend, Memorial Day, July 4th, etc.) throughout all four seasons of the year, and also for monthly site occupancy for the entire season for each of the four seasons of the year, and provide a table showing the occupancy percentages you find for the categories and time frames I shared. If you can't find such information readily available, then attempt to use any available online booking platforms to see if you can see, either in menus or on an interactive resort or park site map, compare and determine with the static resort or park site map to help or give a basis and determine site counts by unit or RV site type and the unit or RV site totals and quality or special types, for then determining the amount of units showing available or the amount of units occupied either stated or in viewing mapping, etc. to then extrapolate and / or calculate the occupancy rate(s) for the times and time periods I have outlined. On interactive maps, they work in varied ways, which may require you to hover and / or click them to compare clickable available sites to non-clickable images that indicate unavailable units or sites, or interpret or read pop-ups when hovering that tell whether the site is available or reserved. This works mostly for looking at the current day or future days, weeks, and months, but sometimes shows even past information that can be used to determine occupancy. If you are searching for lodging / glamping units, or for the same in addition to RV sites, be sure to view all unit types and different unit bedroom configurations for all times and time periods I've specified, as those rates may vary. If you are searching for RV $ rates or using rates search to determine occupancy, some sites will require you to enter other details, enter values, or select dropdown menu options before you can view accurate rates (when this occurs select van if available, or travel trailer if not, then use dimensions of a length of approximately 20 feet, width of approximately 8 feet, and No slideouts, otherwise you may not see all available sites and rates). If there is ever a screen that appears like you must enter a name or email address, there is usually also a button or text on the screen (not usually very obvious) that you can click to "skip this step" and move forward to the booking platform without entering name, email, phone, etc., so skip that part and keep going. You may also reference other reputable sites or obtain documents, etc., that provide accurate information as requested regarding this particular property, or be creative in finding a way to obtain the requested occupancy information. Next, provide a table showing the occupancy percentages you find or determine for the categories and time frames I shared. Please cite your findings. For more complicated cases that require extrapolation or calculation, show your work to support your conclusions.</t>
  </si>
  <si>
    <t>DEVELOPMENT COSTS (REFERENCE &amp; TRAINING)</t>
  </si>
  <si>
    <t>Quality Level: Training Video Link (Date Video Last Updated 0/0/0):</t>
  </si>
  <si>
    <r>
      <t>Reference the Marshall Swift Valuation Guide</t>
    </r>
    <r>
      <rPr>
        <sz val="12"/>
        <color theme="1"/>
        <rFont val="Calibri"/>
        <family val="2"/>
        <scheme val="minor"/>
      </rPr>
      <t xml:space="preserve"> (Saved in Dropbox: Sage Commercial Team Folder&gt;Market Data&gt;Marshall &amp; Swift)</t>
    </r>
  </si>
  <si>
    <t>Multipliers: Training Video Link (Date Video Last Updated 0/0/0):</t>
  </si>
  <si>
    <t>Modifiers / Multipliers</t>
  </si>
  <si>
    <t>for quality level tables</t>
  </si>
  <si>
    <t>Unit Costs (Glamping / Lodging)</t>
  </si>
  <si>
    <t>Unit Costs (Glamping / Lodging): Training Video Link (Date Video Last Updated 0/0/0):</t>
  </si>
  <si>
    <t>General Development Costs:</t>
  </si>
  <si>
    <t>Construction Class for City/State/Area Modifier (A, B, C, D, S): Training Video Link (Date Video Last Updated 0/0/0):</t>
  </si>
  <si>
    <t>Quality Level: Base Horizontal Const. Costs (Excellent is most common if higher end, and because MVS estimates often come in low with lower grade quality pricing)</t>
  </si>
  <si>
    <r>
      <t xml:space="preserve">MVS Section(s): </t>
    </r>
    <r>
      <rPr>
        <sz val="11"/>
        <color theme="1"/>
        <rFont val="Calibri"/>
        <family val="2"/>
        <scheme val="minor"/>
      </rPr>
      <t>for Manufactured Housing Parks - Section 63</t>
    </r>
  </si>
  <si>
    <t>Research cost guides from manufacturers or Sage unit cost reference materials, OR the Walden Unit Cost Guide</t>
  </si>
  <si>
    <r>
      <t xml:space="preserve">MVS Section(s): </t>
    </r>
    <r>
      <rPr>
        <sz val="11"/>
        <color theme="1"/>
        <rFont val="Calibri"/>
        <family val="2"/>
        <scheme val="minor"/>
      </rPr>
      <t>Section 66</t>
    </r>
  </si>
  <si>
    <t>Site Improvements Costing: Driveway Gates, Yard Improvements / Landscaping, Fences, Pools, Decks, etc.</t>
  </si>
  <si>
    <r>
      <t xml:space="preserve">MVS Section(s): </t>
    </r>
    <r>
      <rPr>
        <sz val="11"/>
        <color theme="1"/>
        <rFont val="Calibri"/>
        <family val="2"/>
        <scheme val="minor"/>
      </rPr>
      <t>Section 63 for sites / per site quantity or site square footage</t>
    </r>
  </si>
  <si>
    <t>for MVS Zone Multiplier Map, # Space Multiplier, Gross Area per Space Multiplier</t>
  </si>
  <si>
    <r>
      <t xml:space="preserve">MVS Section(s): </t>
    </r>
    <r>
      <rPr>
        <sz val="11"/>
        <color theme="1"/>
        <rFont val="Calibri"/>
        <family val="2"/>
        <scheme val="minor"/>
      </rPr>
      <t>Section 99 - Nearest State / City / County Multiplier</t>
    </r>
  </si>
  <si>
    <t>Hi, You'll also find copy and paste Prompts for AI, ChatGPT, or even Google Search throughout the ALL CAPS REFERENCE TABS here in Excel Templates that contain reference info to use after you perform the setup below.</t>
  </si>
  <si>
    <t>Additional Building Improvements and Amenities</t>
  </si>
  <si>
    <t>Area &amp; Demand Full Write-up Tool (ALL-IN-ONE) for the below AI Prompts for sections possible:</t>
  </si>
  <si>
    <t>https://chatgpt.com/g/g-67fb14f8f1908191ad2df2bda899f0d5-area-and-demand-write-up-tool</t>
  </si>
  <si>
    <t>GPT Link for ChatGPT - for All available Area &amp; Demand Write Ups</t>
  </si>
  <si>
    <t>*OR Separate Prompts for each separate write-up section possible for Area &amp; Demand are below</t>
  </si>
  <si>
    <t>7211 N Lake Cushman Rd, Hoodsport, Washington, 98548</t>
  </si>
  <si>
    <t>Latitude: 47.46271</t>
  </si>
  <si>
    <t>Longitude: -123.21762</t>
  </si>
  <si>
    <t>Burbs and Beyond (K8)</t>
  </si>
  <si>
    <t>Dreambelt (K5)</t>
  </si>
  <si>
    <t>Urban Chic (H4)</t>
  </si>
  <si>
    <t>Emerging Hub (D1)</t>
  </si>
  <si>
    <t>Metro Renters (D4)</t>
  </si>
  <si>
    <t>Hoodsport CDP, WA</t>
  </si>
  <si>
    <t>Hoodsport CDP...</t>
  </si>
  <si>
    <t>Rural Resort Dwellers (I5)</t>
  </si>
  <si>
    <t>Small Town Sincerity (I1)</t>
  </si>
  <si>
    <t>Scenic Byways (I2)</t>
  </si>
  <si>
    <t>Mason County, WA</t>
  </si>
  <si>
    <t>Mason County,...</t>
  </si>
  <si>
    <t>Seattle-Tacoma-Bellevue, WA Metropolitan Statistical Area</t>
  </si>
  <si>
    <t>Seattle-Tacom...</t>
  </si>
  <si>
    <t xml:space="preserve">   2025 Population</t>
  </si>
  <si>
    <t xml:space="preserve">   Annual Growth Rate 2010 to 2025</t>
  </si>
  <si>
    <t xml:space="preserve">   2025 Households</t>
  </si>
  <si>
    <t xml:space="preserve">   2025 Average Household Size</t>
  </si>
  <si>
    <t>MARKET PROFILE</t>
  </si>
  <si>
    <t>Projected Growth Years (Income)</t>
  </si>
  <si>
    <t>STEP 1 AI PROMPT (WEB RESEARCH ADDL. BLDG. COSTING *TENDS TO BE MORE IN LINE WITH WHAT WE SEE FOR COSTS IN REAL LIFE):</t>
  </si>
  <si>
    <t>STEP 2 AI PROMPT - WEB SEARCH ONLY: [Once you are satisfied with the AI's overall estimates generally, then send this next prompt].</t>
  </si>
  <si>
    <t>Please utilize the style guide in your saved memory (but add the following items) to now generate an Excel Spreadsheet with the 1st column listing the item you estimated costs for, the 2nd column with the Quantity of the item, 3rd column with Cost Per Item, 4th Column with either Square Feet (SF) of the item or Linear Feet (LF) or other appropriate measure, 5th Columns with Cost / Square Foot ($ / SF) or Cost / Linear Foot ($ / LF), 6th Column With Price Total for the Total Quantity &amp; Overall Cost for that Item and at bottom the Grand Total for Total Quanity and Total Cost of All Items, 7th Column with Notes for where the Costing Came from for Each Line / Row Item (such as company names &amp; website URLs. All links should be separate from each other so I can view, copy and paste each.). All FF&amp;E Costs Estimates - should be on a separate Tab in the same Excel worksheet.</t>
  </si>
  <si>
    <t>STEP 1 AI PROMPT (MARSHALL &amp; SWIFT ADDL. BLDG. COSTING *TENDS TO BE HIGHER THAN WHAT WE SEE FOR COSTS IN REAL LIFE):</t>
  </si>
  <si>
    <t>Resort Description: [TYPE YOUR RESORT SIZE IN ACRES, RESORT UNIT QUANTITY, RV SITE QUANTITY, RESORT QUALITY LEVEL]. I have already projected costs for the horizontal infrastructure construction of the RV sites and glamping unit sites using the Marshall and Swift Trailer and Manufactured Housing Park section, and I have also estimated the costs for the glamping units themselves.
In this message, I am including the list of Additional Building Improvements, Land Improvements, and Amenities for an outdoor hospitality development that requires cost estimates for construction, covering each item in the list, including all materials and labor. If there are also options for pre-built / modular, then include both stick-built and modular options with all details and pricing.
Please use the Marshall and Swift Cost Guide I provided and estimate each item's costs via both methods where possible:
1) Per Space Method
2) Calculator Method
Only use the Marshall &amp; Swift Multipliers as appropriate and / or as directed by the M&amp;S Guide for the methods they are meant to apply to in the estimate calculations.
Region Multiplier (M&amp;S): [TYPE THE M&amp;S REGION OR ACTUAL MULTIPLIER #]
Local Cost Multiplier (M&amp;S): [TYPE THE CITY, COUNTY, AND / OR STATE YOU'VE CHOSEN FROM M&amp;S OR ACTUAL MULTIPLIER #]
Number of Spaces Multiplier: [TYPE THE MULTIPLIER # YOU'VE CHOSEN]
SF Square Foot / Space Multiplier: [TYPE THE MULTIPLIER # YOU'VE CHOSEN]
Quality Level (M&amp;S): [TYPE QUALITY LEVEL YOU'VE CHOSEN FROM M&amp;S]
I would like you to estimate the appropriate / applicable needed size, linear feet, quantity, and square footage of each item (and provide all those details of what you chose in your estimates), basing your projection for size and quantity on the information I provided about the resort unit and site quantities, resort size, resort area, and resort quality. If you need more information about an item (such as size, type, quality, or square footage) to provide accurate estimates, please ask, but I would prefer you locate the needed information yourself and project all costs, breakdowns, and information requested with citations / sources in one reply. If there is an item that cannot be estimated using the Marshall and Swift Costing Guide, please let me know. But, I would like you to find costs through the internet or other resources, and note how you estimated the costs or where you found any hard figures. Generally, I don't need FF&amp;E Costs as we apply a percentage to the construction cost to calculate an overall FF&amp;E Cost.
Estimate costs for lighting as appropriate / needed for any pool deck area, pickleball and sports courts, or any other areas deemed in need of nighttime lighting, if appropriate for this resort. Please show the lighting cost for each item type next to, but separate from, the cost of the item itself.
I want you to choose the Construction Class in the M&amp;S Guide and the Finishings based on the quality level I provided with your best educated choice and report what you chose for any items they apply to.
Cite your sources and show your work. Citations should be in a format that a human can easily understand. Provide Section # and Page Number in the Section for Marshall Swift Cost Guide references and calculations, and with Website URLs separate each link in your reply so each can be individually seen by a human for copying and pasting elsewhere without them being grouped together. 
Here is the list:
[TYPE OR PASTE YOUR ADDITIONAL BUILDINGS / AMENITIES LIST]
Square Footage and Construction Class (A, B, C, D, S) and Any Special Finishings: [TYPE OR PASTE PER ITEM THE ITEM NAME FROM YOUR LIST WITH SQUARE FOOTAGE, NUMBER OF STORIES, SIZE, TYPE, CONSTRUCTION TYPE A, B, C, D, OR S &amp; ANY SPECIAL FINISHES PREFERRED, OR OTHER HELPUL COSTING INFO YOU HAVE].
The Marshall and Swift Cost Manual is uploaded with this message for you to use. [USE THE ATTACHMENT FUNCTION TO UPLOAD THE CURRENT MARSHALL AND SWIFT COST MANUAL WITH THIS MESSAGE].</t>
  </si>
  <si>
    <t>STEP 2 AI PROMPT - MARSHALL &amp; SWIFT WITH SOME WEB SEARCH AS NECESSARY: [Once you are satisfied with the AI's overall estimates generally, then send this next prompt].</t>
  </si>
  <si>
    <t>Please utilize the style guide in your saved memory (but add the following items) to now generate an Excel Spreadsheet with the 1st column listing the item you estimated costs for, the 2nd column with the Quantity of the item, 3rd column with Cost Per Item, 4th Column with either Square Feet (SF) of the item or Linear Feet (LF) or other appropriate measure, 5th Columns with Cost / Square Foot ($ / SF) or Cost / Linear Foot ($ / LF), 6th Column With Price Total for the Total Quantity &amp; Overall Cost for that Item and at bottom the Grand Total for Total Quanity and Total Cost of All Items, 7th Column with Notes for where the Costing Came from for Each Line / Row Item (ie, MVS for Marshall &amp; Swift, or other Sources Cited, such as company names &amp; website URLs. All links should be separate from each other so I can view, copy and paste each.). All FF&amp;E Costs Estimates - should be on a separate Tab in the same Excel worksheet.</t>
  </si>
  <si>
    <t>Staffing Quantity</t>
  </si>
  <si>
    <t>Example AI / Chat GPT / Google Search and Summary Prompt (Copy &amp; Paste):</t>
  </si>
  <si>
    <t>What would you recommend for number and type of staffing for this [TYPE QUALITY LEVEL AND NEWNESS]  resort in [LOCATION: CITY, STATE], with [TYPE # RV SITES &amp; / OR GLAMPING UNITS], and the additional structures and amenities [PASTE IN ADDL. BUILDINGS / AMENETIES LIST &amp; OTHER DETAILS NEEDED] for management, full-time staff, and peak season part-time staff? Cite your sources, findings, and methods.</t>
  </si>
  <si>
    <t># Units</t>
  </si>
  <si>
    <t>#  Units</t>
  </si>
  <si>
    <t>P. Unit</t>
  </si>
  <si>
    <t>$ Total</t>
  </si>
  <si>
    <t>$ Totals</t>
  </si>
  <si>
    <t>$ Unit Totals</t>
  </si>
  <si>
    <t>Description / Notes</t>
  </si>
  <si>
    <t>Total Site Development Costs + Unit Costs</t>
  </si>
  <si>
    <t>Multipliers</t>
  </si>
  <si>
    <t>Area / # / SF</t>
  </si>
  <si>
    <t>FF&amp;E @ 12.5% of Unit Costs</t>
  </si>
  <si>
    <t>Total Site Dev Costs (w/ Multiplier)</t>
  </si>
  <si>
    <t>Estimated Property Taxes As Complete</t>
  </si>
  <si>
    <t>*This is laid out in a typical RE tax approach, but this will vary project to project and might need to re-do once speaking with the local assessor.</t>
  </si>
  <si>
    <t>Acquisition Cost / Land Cost</t>
  </si>
  <si>
    <t>&lt;--- Utilize the highest dollar amount of: either the Assessor's Market Value, OR the Client's stated Acquisition Cost / Land Cost from the Table Of Totals (TOT).</t>
  </si>
  <si>
    <t>&lt;--- Call Assessor to get current assessment ratio. Also, the assessment ratio may change after development, please find out.</t>
  </si>
  <si>
    <t>&lt;--- Obtain the most recent property tax bill or call the assessor or treasurer</t>
  </si>
  <si>
    <t>Personal Property Value</t>
  </si>
  <si>
    <t>&lt;--- Call Assessor to find out if personal property is taxed. Ask if an assessment ratio is applied and verify the tax rate. In most cases, the assessment ratio for personal property and the tax rate are the same as the real estate assessment ratio and tax rate.</t>
  </si>
  <si>
    <t>Personal Property Assessment Ratio</t>
  </si>
  <si>
    <t>Projected Assessed Personal Property Value</t>
  </si>
  <si>
    <t>&lt;---- Make sure glamping units / cabins / Park Models are handled appropriately! Depending on their type the assessor may or may not treat them as personal property.</t>
  </si>
  <si>
    <t>Projected Tax Rate / Mill Levy (Pers. Property)</t>
  </si>
  <si>
    <t>Post Dev. Annual Personal Property Tax Proj.</t>
  </si>
  <si>
    <t>&lt;--- Call Assessor to find out if personal property is taxed</t>
  </si>
  <si>
    <t>Rollback Penalty</t>
  </si>
  <si>
    <t>&lt;--- Call Assessor, find out if there is any rollback penalty with change of Ag to Commercial zoning (If no rollback, then enter Zero and hide row)</t>
  </si>
  <si>
    <t>Total Projected Property Taxes (Year 2)</t>
  </si>
  <si>
    <t>*If there is a Rollback Penalty, ask the assessor to calculate it for you.</t>
  </si>
  <si>
    <t>If as complete taxes seem excessive then try the Tax Comps Sheet</t>
  </si>
  <si>
    <t>Item #</t>
  </si>
  <si>
    <t>Parcel No.</t>
  </si>
  <si>
    <t>2024 Assessed Value</t>
  </si>
  <si>
    <t>Most Recent Tax Rate</t>
  </si>
  <si>
    <t>2024 Taxes</t>
  </si>
  <si>
    <t>20-1-5</t>
  </si>
  <si>
    <t>24-1-8</t>
  </si>
  <si>
    <t>&lt;--- Zero out and Hide any extra / unused parcel rows</t>
  </si>
  <si>
    <t>Total / Average (Year 1)</t>
  </si>
  <si>
    <t>Example AI (ChatGPT) Search and Summary Prompt (Copy &amp; Paste):</t>
  </si>
  <si>
    <t>*NOTE: There are 2 Approaches below, 1 for Web Research Only (tends to be most accurate), and 1 for MVS &amp; Only using Web Research where necessary (good to compare with web research only version).</t>
  </si>
  <si>
    <t>Resort Description: [TYPE YOUR RESORT SIZE IN ACRES, RESORT UNIT QUANTITY, RV SITE QUANTITY, RESORT QUALITY LEVEL]. I have already projected costs for the horizontal infrastructure construction of the [RV SITES or RV SITES &amp; GLAMPING / LODGING UNITS or GLAMPING / LODGING UNITS], and [I have also estimated the costs for the glamping units themselves. OMIT IF NOT NEEDED FOR RV ONLY RESORTS].
In this message, I am including the list of Additional Building Improvements, Land Improvements, and Amenities for an outdoor hospitality development that requires cost estimates for construction, covering each item in the list, including all materials and labor. If there are also options for pre-built / modular, then include both stick-built and modular options with all details and pricing.
Please use any and all legitimate internet resources you can find and use to estimate each item's costs:
1) Per Space Method
2) Calculator Method
Quality Level: [TYPE QUALITY LEVEL DESCRIPTION, I.E., LOW, AVERAGE, GOOD, VERY GOOD, HIGH-END, LUXURY, &amp; ANY OHTER DETAILS YOU FIND PERTINENT]
I would like you to estimate the appropriate / applicable needed size, linear feet, quantity, and square footage of each item (and provide all those details of what you chose in your estimates), basing your projection for size and quantity on the information I provided about the resort unit and site quantities, resort size, resort area, and resort quality. If you need more information about an item (such as size, type, quality, or square footage) to provide accurate estimates, please ask, but I would prefer you locate the needed information yourself and project all costs, breakdowns, and information requested with citations / sources in one reply. But, I would prefer you locate the needed information yourself and project all costs, breakdowns, and information requested with citations / sources in one reply. I would really like you to find costs through the internet or other resources, and note how you estimated the costs or where you found any hard figures. Generally, I don't need FF&amp;E Costs as we apply a percentage to the construction cost to calculate an overall FF&amp;E Cost.
Estimate costs for lighting as appropriate / needed for any pool deck area, pickleball and sports courts, or any other areas deemed in need of nighttime lighting, if appropriate for this resort. Please show the lighting cost for each item type next to, but separate from, the cost of the item itself.
Cite your sources and show your work. Citations should be in a format that a human can easily understand. Provide company names used and website URLs, and with Website URLs separate each link in your reply so each can be individually seen by a human for copying and pasting elsewhere without them being grouped together. 
Here is the list:
[TYPE OR PASTE YOUR ADDITIONAL BUILDINGS / AMENITIES LIST]
Square Footage and Construction Class (A, B, C, D, S) and Any Special Finishings: [TYPE OR PASTE PER ITEM THE ITEM NAME FROM YOUR LIST WITH SQUARE FOOTAGE, NUMBER OF STORIES, SIZE, TYPE, CONSTRUCTION TYPE A, B, C, D, OR S &amp; ANY SPECIAL FINISHES PREFERRED, OR OTHER HELPUL COSTING INFO YOU HAVE].
The Marshall and Swift Cost Manual is uploaded with this message for you to use. [USE THE ATTACHMENT FUNCTION TO UPLOAD THE CURRENT MARSHALL AND SWIFT COST MANUAL WITH THIS MESSAGE].</t>
  </si>
  <si>
    <t>If Stick-built: Could use MVS and local / construction class multiplier (sometimes comes out high)</t>
  </si>
  <si>
    <t>Estimate the cost for materials and labor to both stick-build or purchase modular / pre-built and install for the following units and specifications: [TYPE or LIST GLAMPING / LODGING UNIT TYPE(S) &amp; QUANTITY OF EACH, TYPE QUALITY LEVEL EACH, TYPE SIZE IN SF EACH, &amp; ADD DECKS / PLATFORM WHERE NEEDED PER UNIT TYPE]. Please exclude the horizontal site work needed for infrastructure, as I have already estimated this separately. Cite your sources and findings and show your work for any calculations or estimates.</t>
  </si>
  <si>
    <t>*NOTE: First check to see if the client can or has provided actual unit cost quotes.</t>
  </si>
  <si>
    <t>Add Zoning GIS Map, search for local and county GIS.</t>
  </si>
  <si>
    <t>$ RATES RESEARCH AI PROMPT</t>
  </si>
  <si>
    <t>&lt;--- Replacement Reserves % is now being set in the Monthly Pro Forma Assumptions, generally 3% starting Year 3, may be higher % up to 5% if lots of frequently replaced items such as Canvas for Safari Tents, etc.</t>
  </si>
  <si>
    <t>CHAT GPT / AI PROMPT: DOC / EXCEL CHAT STYLE GUIDE &amp; WRITING STYLE (Have it in Saved Memory of your ChatGPT Account)</t>
  </si>
  <si>
    <r>
      <rPr>
        <b/>
        <sz val="11"/>
        <color theme="1"/>
        <rFont val="Calibri"/>
        <family val="2"/>
        <scheme val="minor"/>
      </rPr>
      <t>WRITING STYLE / VOICE / TONE:</t>
    </r>
    <r>
      <rPr>
        <sz val="11"/>
        <color theme="1"/>
        <rFont val="Calibri"/>
        <family val="2"/>
        <scheme val="minor"/>
      </rPr>
      <t xml:space="preserve"> The writing style in chat replies, documents, and Excel worksheets / tabs is professional and neutral, suitable for use in investment-grade reports. The AI writing and replies maintain a consistent and organized output format, clearly labeling sections and subsections numerically and in bold as specified or included in this or later updated or provided style guide(s). The AI asks for clarification only when necessary, defaulting to common interpretations when unsure.</t>
    </r>
  </si>
  <si>
    <t>BELOW TO COPY AND PASTE INTO YOUR CHAT GPT ACCOUNT IN A CHAT (*NOTE: be sure you read above and turned on All memory functions)</t>
  </si>
  <si>
    <t xml:space="preserve">FOR ADDING THE PROMPT TO THE AI's SAVED MEMORY:
Please add the following prompt to your Saved Memory for later use. Any items that are in all Capital Letters and in Brackets are the information I should provide you for that particular resort at the time the prompt is requested for use, and if I do not provide that information, then please ask me to do so. This prompt will be called the Rates Pricing Research Prompt.
FOR ADDING THE RATES INPUT EXCEL TABLE SAMPLE FOR THE AI:
Please also save in your "Saved Memory" the Excel table that I provided to use with the Rates Pricing Research Prompt. When providing your findings on the rates please provide them in the chat as usual, but then also provide them in an Excel spreadsheet using my Style Guide basics previously provided to your saved memory, but then enter the information for each RV Site Type or Glamping / Lodging Unit Type, with labeling by site / unit type such as Standard RV Back-in, Premium RV Pull Thru, Cabin 1 BR (Sleeps 2-4), Safari Tent (Sleeps 2-6), for what the resort offers. Place the rates samples you obtain in duplicate versions, as many as needed for each site / unit type, of the table example I have included in this message for you to also include in your Saved Memory. This table format I provided to you will allow me to copy and paste your results directly into the Excel workbook for my particular project for that resort, and by each unit / site type and rates samples you've obtained to meet the criteria of the Excel table I provided with this message. You will provide in this table format for each site / unit type in the appropriate cells the resort name as shown (use general cell format), the unit / site type name (text cell format), and each rate dollar amount (use currency cell format), such as Mid-week, Weekend, Holiday, and for Low Season (rate sample times predicted to have lower occupancy) or Peak Season (rates sample times predicted to have higher occupancy) in each of the appropriate table cells as indicated in the row headers corresponding to the neighboring cells.
</t>
  </si>
  <si>
    <t>FOR ADDING THE PROMPT TO THE AI's SAVED MEMORY:
Please add the following prompt to your Saved Memory for later use. Any items that are in all Capital Letters and in Brackets are the information I should provide you for that particular resort at the time the prompt is requested for use, and if I do not provide that information, then please ask me to do so. This prompt will be called the Occupancy Research Prompt.</t>
  </si>
  <si>
    <t>Enter Resort Name Here</t>
  </si>
  <si>
    <t>Site/Unit Name &amp; Type:</t>
  </si>
  <si>
    <t>Enter Site or Unit Type Name Here</t>
  </si>
  <si>
    <t>AI RATES SAMPLE TABLE BELOW</t>
  </si>
  <si>
    <t>Please specify if cabins are stick built, modular or park model</t>
  </si>
  <si>
    <t>AI PROMPT INSTRUCTIONS TO PACKAGE THE INFO IT PROVIDED FROM THE RATES $ RESEARCH AI PROMPT ABOVE THIS ONE:
Can you please now place the rates the AI in Agent Mode has gathered and replied with organized in the appropriate cells using the exact format, layout, and formulas in this Excel and have each unit type, and site type have its own Excel sheet tab, within the Excel overall worksheet that the AI replies with for me to download. There is a Word doc that explains the style guide for the AI to follow as well for Excel. 
[NOTE: Author needs to upload to the AI / ChatGPT with this message both the Sage Word Doc Style Guide and Sage AI Rates Input Table Sample Excel located in the Sage Templates Folder as Template &gt; 3.5 AI ChatGPT Resources_Uploads_Guides]</t>
  </si>
  <si>
    <t>$ RATES PRICING RESEARCH PROMPT: The following prompt should be applied this time to: [TYPE / EDIT FOR - LODGING / GLAMPING UNITS ONLY, RV SITES ONLY, BOTH LODGING / GLAMPING UNITS &amp; RV SITES]. Please go to the [TYPE RESORT NAME] booking website at [TYPE OR PASTE BOOKING WEBSITE URL] and search the main webpage for pricing / rates to compare at [TYPE OR PASTE MAIN WEBSITE URL], then use the booking platform URL to enter dates and view and log nightly rates for mid-week, weekend, and major U.S. holiday's / holiday weekends (such as Labor day, Thanksgiving, Christmas, New Year's, President's Weekend, Memorial Day, July 4th, etc.) throughout all four seasons of the year. For Monday holidays (e.g., Presidents Day, Memorial Day, Labor Day), search Friday–Sunday or Saturday–Monday stays and record the nightly rates reflecting any holiday premium. Do not use Monday night–Tuesday checkout rates unless the resort explicitly applies a holiday premium to that night. If no distinct holiday premium is observed versus standard weekend pricing, note that the resort does not apply a holiday uplift.There may be requirements at times for minimum of multi-night stays to book and see the rates, and in those cases you will get search for multiple nights when requred, but then if the multi-night pricing does not show as a single night price go ahead and divide the total cost for multiple nights by the number of nights scheduled to report back to the User with a single night rate in your output. Additionally, sometimes you may find that the chosen sample date selection is booked in certain seasons, be sure to choose another date set that simlarly represents the season, time of week, and/or holiday for that season, do not leave empty dates if possible, and do not fabricate or estimate rates unless the User instructs you to provide and estimate based on other real rates you located (you must inform the User of any of these items). And you can average across the peak season months to get the most common or average rates for mid-week, weekend, and holiday of that peak season, and you can average across the low season months to get the most common or average rates for mid-week, weekend, and holiday of that low season. Also, search for monthly rates during each of the four seasons of the year (please be sure to try selecting at least 30 nights or so on any online booking calendar to determine whether the monthly rate is different and majorly discounted from their nightly / daily rates there vs. what their main website or other websites show for a monthly rate.  NOTE: If searching for RV info; most RV parks / resorts give approximately a 50% or more discount per night compared to what the total would be for the usual daily rate for a month's or 30 days or  so worth of nights, so if you see rates that don't reasonably meet this criteria, then report back the discrepancy and don't use the rate that is near the usual daily rate X 30 nights). If you are searching for lodging / glamping units, or for the same in addition to RV information, be sure to view all unit types and different bedroom configurations for all specified times and time periods, as rates may vary. If you are searching for RV $ rates some sites will require you to enter other details, enter values, or select dropdown menu options before you can view accurate rates (when this occurs select van if available, or travel trailer if not, then use dimensions of a length of approximately 20 feet, width of approximately 8 feet, and No slideouts, otherwise you may not see all available sites and rates). If there is ever a screen that appears like you must enter a name or email address, there is usually also a button or text on the screen (not usually very obvious) that you can click to "skip this step" and move forward to the booking platform without entering name, email, phone, etc., so skip that part and keep going. You may also reference other reputable sites or obtain documents, etc., that provide accurate information as requested regarding this particular property, or be creative in finding a way to obtain the requested rate information. Next, provide a table showing the rates you find for the categories and time frames I shared. Please cite your findings. For more complicated cases that require extrapolation or calculation, show your work to support your conclusions.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</si>
</sst>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quot;$&quot;#,##0"/>
    <numFmt numFmtId="165" formatCode="[$-10409]#,##0;\(#,##0\)"/>
    <numFmt numFmtId="166" formatCode="0.0%"/>
    <numFmt numFmtId="167" formatCode="_(* #,##0_);_(* \(#,##0\);_(* &quot;-&quot;??_);_(@_)"/>
    <numFmt numFmtId="168" formatCode="#,##0.0"/>
    <numFmt numFmtId="169" formatCode="_(* #,##0.0_);_(* \(#,##0.0\);_(* &quot;-&quot;??_);_(@_)"/>
    <numFmt numFmtId="170" formatCode="_(&quot;$&quot;* #,##0_);_(&quot;$&quot;* \(#,##0\);_(&quot;$&quot;* &quot;-&quot;??_);_(@_)"/>
    <numFmt numFmtId="171" formatCode="&quot;$&quot;#,##0.00"/>
    <numFmt numFmtId="172" formatCode="0.0000"/>
    <numFmt numFmtId="173" formatCode="&quot;$&quot;#,##0&quot;/Unit&quot;"/>
    <numFmt numFmtId="174" formatCode="#,##0&quot; Years&quot;"/>
    <numFmt numFmtId="175" formatCode="0.000000"/>
    <numFmt numFmtId="176" formatCode="0.000"/>
    <numFmt numFmtId="177" formatCode="0.0000%"/>
    <numFmt numFmtId="178" formatCode="0.0"/>
    <numFmt numFmtId="179" formatCode="&quot;$&quot;#,##0;[Red]&quot;$&quot;#,##0"/>
  </numFmts>
  <fonts count="12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b/>
      <sz val="11"/>
      <color theme="1"/>
      <name val="Calibri"/>
      <family val="2"/>
    </font>
    <font>
      <b/>
      <sz val="11"/>
      <color rgb="FF000000"/>
      <name val="Calibri"/>
      <family val="2"/>
    </font>
    <font>
      <sz val="10"/>
      <color theme="1"/>
      <name val="Calibri"/>
      <family val="2"/>
    </font>
    <font>
      <b/>
      <sz val="10"/>
      <color theme="1"/>
      <name val="Calibri"/>
      <family val="2"/>
    </font>
    <font>
      <u/>
      <sz val="10"/>
      <color rgb="FF000000"/>
      <name val="Calibri"/>
      <family val="2"/>
    </font>
    <font>
      <sz val="10"/>
      <color rgb="FF000000"/>
      <name val="Calibri"/>
      <family val="2"/>
    </font>
    <font>
      <b/>
      <sz val="10"/>
      <color rgb="FF854136"/>
      <name val="Calibri"/>
      <family val="2"/>
    </font>
    <font>
      <b/>
      <sz val="11"/>
      <color theme="1"/>
      <name val="Calibri"/>
      <family val="2"/>
      <scheme val="minor"/>
    </font>
    <font>
      <i/>
      <sz val="11"/>
      <color theme="1"/>
      <name val="Calibri"/>
      <family val="2"/>
    </font>
    <font>
      <sz val="10"/>
      <color theme="1"/>
      <name val="Calibri"/>
      <family val="2"/>
      <scheme val="minor"/>
    </font>
    <font>
      <b/>
      <i/>
      <sz val="11"/>
      <color theme="1"/>
      <name val="Calibri"/>
      <family val="2"/>
    </font>
    <font>
      <sz val="11"/>
      <color rgb="FF000000"/>
      <name val="Calibri"/>
      <family val="2"/>
    </font>
    <font>
      <sz val="11"/>
      <color rgb="FF999999"/>
      <name val="Calibri"/>
      <family val="2"/>
    </font>
    <font>
      <sz val="10"/>
      <color rgb="FF999999"/>
      <name val="Calibri"/>
      <family val="2"/>
    </font>
    <font>
      <b/>
      <sz val="10"/>
      <color rgb="FF999999"/>
      <name val="Calibri"/>
      <family val="2"/>
    </font>
    <font>
      <sz val="8"/>
      <color rgb="FF999999"/>
      <name val="Calibri"/>
      <family val="2"/>
    </font>
    <font>
      <sz val="10"/>
      <color rgb="FF666666"/>
      <name val="Calibri"/>
      <family val="2"/>
    </font>
    <font>
      <i/>
      <sz val="10"/>
      <color rgb="FF666666"/>
      <name val="Calibri"/>
      <family val="2"/>
    </font>
    <font>
      <b/>
      <sz val="10"/>
      <color rgb="FF666666"/>
      <name val="Calibri"/>
      <family val="2"/>
    </font>
    <font>
      <i/>
      <sz val="10"/>
      <color theme="1"/>
      <name val="Calibri"/>
      <family val="2"/>
    </font>
    <font>
      <b/>
      <i/>
      <sz val="10"/>
      <color theme="1"/>
      <name val="Calibri"/>
      <family val="2"/>
    </font>
    <font>
      <u/>
      <sz val="10"/>
      <color theme="1"/>
      <name val="Calibri"/>
      <family val="2"/>
    </font>
    <font>
      <b/>
      <sz val="12"/>
      <color theme="1"/>
      <name val="Calibri"/>
      <family val="2"/>
    </font>
    <font>
      <sz val="10"/>
      <name val="Calibri"/>
      <family val="2"/>
    </font>
    <font>
      <b/>
      <sz val="10"/>
      <color theme="1"/>
      <name val="Calibri"/>
      <family val="2"/>
      <scheme val="minor"/>
    </font>
    <font>
      <sz val="10"/>
      <color theme="1"/>
      <name val="Calibri"/>
      <family val="2"/>
      <scheme val="minor"/>
    </font>
    <font>
      <sz val="11"/>
      <color rgb="FF0070C0"/>
      <name val="Calibri"/>
      <family val="2"/>
      <scheme val="minor"/>
    </font>
    <font>
      <b/>
      <sz val="11"/>
      <color rgb="FF000000"/>
      <name val="Calibri"/>
      <family val="2"/>
      <scheme val="minor"/>
    </font>
    <font>
      <sz val="11"/>
      <color rgb="FF000000"/>
      <name val="Calibri"/>
      <family val="2"/>
      <scheme val="minor"/>
    </font>
    <font>
      <i/>
      <sz val="10"/>
      <color rgb="FF000000"/>
      <name val="Calibri"/>
      <family val="2"/>
    </font>
    <font>
      <sz val="8"/>
      <name val="Calibri"/>
      <family val="2"/>
      <scheme val="minor"/>
    </font>
    <font>
      <sz val="10"/>
      <color rgb="FF000000"/>
      <name val="Calibri"/>
      <family val="2"/>
      <scheme val="minor"/>
    </font>
    <font>
      <b/>
      <i/>
      <sz val="10"/>
      <color theme="1"/>
      <name val="Calibri"/>
      <family val="2"/>
      <scheme val="minor"/>
    </font>
    <font>
      <i/>
      <sz val="10"/>
      <color theme="1"/>
      <name val="Calibri"/>
      <family val="2"/>
      <scheme val="minor"/>
    </font>
    <font>
      <sz val="10"/>
      <color theme="1" tint="0.499984740745262"/>
      <name val="Calibri"/>
      <family val="2"/>
    </font>
    <font>
      <sz val="10"/>
      <color rgb="FF00B0F0"/>
      <name val="Calibri"/>
      <family val="2"/>
      <scheme val="minor"/>
    </font>
    <font>
      <b/>
      <sz val="10"/>
      <color rgb="FF000000"/>
      <name val="Calibri"/>
      <family val="2"/>
      <scheme val="minor"/>
    </font>
    <font>
      <u/>
      <sz val="11"/>
      <color theme="10"/>
      <name val="Calibri"/>
      <family val="2"/>
      <scheme val="minor"/>
    </font>
    <font>
      <sz val="11"/>
      <color rgb="FF7030A0"/>
      <name val="Calibri"/>
      <family val="2"/>
      <scheme val="minor"/>
    </font>
    <font>
      <b/>
      <i/>
      <sz val="10"/>
      <color rgb="FF666666"/>
      <name val="Calibri"/>
      <family val="2"/>
    </font>
    <font>
      <sz val="10"/>
      <name val="Times New Roman"/>
      <family val="1"/>
    </font>
    <font>
      <sz val="9"/>
      <color rgb="FF00B0F0"/>
      <name val="Segoe UI"/>
      <family val="2"/>
    </font>
    <font>
      <b/>
      <sz val="11"/>
      <name val="Calibri"/>
      <family val="2"/>
      <scheme val="minor"/>
    </font>
    <font>
      <sz val="11"/>
      <name val="Calibri"/>
      <family val="2"/>
      <scheme val="minor"/>
    </font>
    <font>
      <sz val="10"/>
      <color rgb="FFFF0000"/>
      <name val="Calibri"/>
      <family val="2"/>
      <scheme val="minor"/>
    </font>
    <font>
      <sz val="11"/>
      <color theme="1"/>
      <name val="Calibri   "/>
    </font>
    <font>
      <b/>
      <sz val="11"/>
      <color theme="1"/>
      <name val="Calibri   "/>
    </font>
    <font>
      <sz val="11"/>
      <name val="Calibri   "/>
    </font>
    <font>
      <i/>
      <sz val="11"/>
      <color theme="1"/>
      <name val="Calibri   "/>
    </font>
    <font>
      <b/>
      <sz val="11"/>
      <name val="Aptos Narrow"/>
      <family val="2"/>
    </font>
    <font>
      <b/>
      <sz val="15"/>
      <name val="Calibri"/>
      <family val="2"/>
    </font>
    <font>
      <sz val="11"/>
      <color rgb="FF00436D"/>
      <name val="Calibri"/>
      <family val="2"/>
      <scheme val="minor"/>
    </font>
    <font>
      <b/>
      <sz val="11"/>
      <color rgb="FF00436D"/>
      <name val="Calibri"/>
      <family val="2"/>
    </font>
    <font>
      <sz val="11"/>
      <color rgb="FF00436D"/>
      <name val="Calibri"/>
      <family val="2"/>
    </font>
    <font>
      <b/>
      <sz val="14"/>
      <color theme="1"/>
      <name val="Calibri"/>
      <family val="2"/>
      <scheme val="minor"/>
    </font>
    <font>
      <sz val="9"/>
      <color rgb="FF00B0F0"/>
      <name val="Arial"/>
      <family val="2"/>
    </font>
    <font>
      <b/>
      <sz val="9"/>
      <color rgb="FF00B0F0"/>
      <name val="Arial"/>
      <family val="2"/>
    </font>
    <font>
      <sz val="11"/>
      <color rgb="FFFF0000"/>
      <name val="Calibri"/>
      <family val="2"/>
      <scheme val="minor"/>
    </font>
    <font>
      <b/>
      <i/>
      <sz val="11"/>
      <color rgb="FFFF0000"/>
      <name val="Calibri"/>
      <family val="2"/>
      <scheme val="minor"/>
    </font>
    <font>
      <sz val="14"/>
      <color theme="1"/>
      <name val="Calibri"/>
      <family val="2"/>
      <scheme val="minor"/>
    </font>
    <font>
      <b/>
      <sz val="14"/>
      <color theme="1"/>
      <name val="Calibri"/>
      <family val="2"/>
    </font>
    <font>
      <b/>
      <i/>
      <sz val="11"/>
      <color theme="1"/>
      <name val="Calibri"/>
      <family val="2"/>
      <scheme val="minor"/>
    </font>
    <font>
      <i/>
      <sz val="11"/>
      <color theme="1"/>
      <name val="Calibri"/>
      <family val="2"/>
      <scheme val="minor"/>
    </font>
    <font>
      <b/>
      <sz val="12"/>
      <color theme="1"/>
      <name val="Calibri"/>
      <family val="2"/>
      <scheme val="minor"/>
    </font>
    <font>
      <b/>
      <sz val="10"/>
      <color theme="8"/>
      <name val="Calibri"/>
      <family val="2"/>
    </font>
    <font>
      <sz val="10"/>
      <color rgb="FF222222"/>
      <name val="Calibri"/>
      <family val="2"/>
    </font>
    <font>
      <u/>
      <sz val="10"/>
      <color theme="10"/>
      <name val="Calibri"/>
      <family val="2"/>
    </font>
    <font>
      <b/>
      <sz val="9"/>
      <color rgb="FF00B0F0"/>
      <name val="Segoe UI"/>
      <family val="2"/>
    </font>
    <font>
      <b/>
      <sz val="10"/>
      <color rgb="FF00B0F0"/>
      <name val="Calibri"/>
      <family val="2"/>
    </font>
    <font>
      <b/>
      <sz val="11"/>
      <color rgb="FF00B0F0"/>
      <name val="Calibri"/>
      <family val="2"/>
      <scheme val="minor"/>
    </font>
    <font>
      <b/>
      <sz val="10"/>
      <color rgb="FF00B0F0"/>
      <name val="Calibri"/>
      <family val="2"/>
      <scheme val="minor"/>
    </font>
    <font>
      <sz val="12"/>
      <color theme="1"/>
      <name val="Calibri"/>
      <family val="2"/>
      <scheme val="minor"/>
    </font>
    <font>
      <b/>
      <u/>
      <sz val="11"/>
      <color theme="10"/>
      <name val="Calibri"/>
      <family val="2"/>
      <scheme val="minor"/>
    </font>
    <font>
      <b/>
      <sz val="14"/>
      <color theme="1"/>
      <name val="Calibri   "/>
    </font>
    <font>
      <sz val="10"/>
      <color rgb="FF00B0F0"/>
      <name val="Arial"/>
      <family val="2"/>
    </font>
    <font>
      <sz val="10"/>
      <color rgb="FF00B0F0"/>
      <name val="Calibri"/>
      <family val="2"/>
    </font>
    <font>
      <b/>
      <u/>
      <sz val="10"/>
      <color theme="10"/>
      <name val="Calibri"/>
      <family val="2"/>
    </font>
  </fonts>
  <fills count="36">
    <fill>
      <patternFill patternType="none"/>
    </fill>
    <fill>
      <patternFill patternType="gray125"/>
    </fill>
    <fill>
      <patternFill patternType="solid">
        <fgColor rgb="FFFFFFFF"/>
        <bgColor rgb="FFFFFFFF"/>
      </patternFill>
    </fill>
    <fill>
      <patternFill patternType="solid">
        <fgColor rgb="FFD9EAD3"/>
        <bgColor rgb="FFD9EAD3"/>
      </patternFill>
    </fill>
    <fill>
      <patternFill patternType="solid">
        <fgColor rgb="FFF5F5F5"/>
        <bgColor rgb="FFF5F5F5"/>
      </patternFill>
    </fill>
    <fill>
      <patternFill patternType="solid">
        <fgColor theme="0"/>
        <bgColor theme="0"/>
      </patternFill>
    </fill>
    <fill>
      <patternFill patternType="solid">
        <fgColor theme="0"/>
        <bgColor indexed="64"/>
      </patternFill>
    </fill>
    <fill>
      <patternFill patternType="solid">
        <fgColor theme="0"/>
        <bgColor rgb="FFFFFFFF"/>
      </patternFill>
    </fill>
    <fill>
      <patternFill patternType="solid">
        <fgColor theme="9" tint="0.79998168889431442"/>
        <bgColor indexed="64"/>
      </patternFill>
    </fill>
    <fill>
      <patternFill patternType="solid">
        <fgColor theme="0"/>
        <bgColor rgb="FFD9EAD3"/>
      </patternFill>
    </fill>
    <fill>
      <patternFill patternType="solid">
        <fgColor rgb="FF00B0F0"/>
        <bgColor indexed="64"/>
      </patternFill>
    </fill>
    <fill>
      <patternFill patternType="solid">
        <fgColor rgb="FF00B0F0"/>
        <bgColor theme="0"/>
      </patternFill>
    </fill>
    <fill>
      <patternFill patternType="solid">
        <fgColor theme="9" tint="0.79998168889431442"/>
        <bgColor rgb="FFD9EAD3"/>
      </patternFill>
    </fill>
    <fill>
      <patternFill patternType="solid">
        <fgColor theme="9" tint="0.79998168889431442"/>
        <bgColor rgb="FFD6E3BC"/>
      </patternFill>
    </fill>
    <fill>
      <patternFill patternType="solid">
        <fgColor theme="9" tint="0.39997558519241921"/>
        <bgColor indexed="64"/>
      </patternFill>
    </fill>
    <fill>
      <patternFill patternType="solid">
        <fgColor theme="9" tint="0.79998168889431442"/>
        <bgColor rgb="FFB6D7A8"/>
      </patternFill>
    </fill>
    <fill>
      <patternFill patternType="solid">
        <fgColor rgb="FF00B0F0"/>
        <bgColor rgb="FFFFFFFF"/>
      </patternFill>
    </fill>
    <fill>
      <patternFill patternType="solid">
        <fgColor rgb="FF00B0F0"/>
        <bgColor rgb="FFD9EAD3"/>
      </patternFill>
    </fill>
    <fill>
      <patternFill patternType="solid">
        <fgColor theme="9" tint="0.79998168889431442"/>
        <bgColor rgb="FFFFFFFF"/>
      </patternFill>
    </fill>
    <fill>
      <patternFill patternType="solid">
        <fgColor theme="9" tint="0.79998168889431442"/>
        <bgColor rgb="FFC5E0B3"/>
      </patternFill>
    </fill>
    <fill>
      <patternFill patternType="solid">
        <fgColor rgb="FFE8E8E8"/>
        <bgColor indexed="64"/>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FF90CDF2"/>
        <bgColor rgb="FF90CDF2"/>
      </patternFill>
    </fill>
    <fill>
      <patternFill patternType="solid">
        <fgColor rgb="FFE2F1FB"/>
        <bgColor rgb="FFE2F1FB"/>
      </patternFill>
    </fill>
    <fill>
      <patternFill patternType="solid">
        <fgColor rgb="FF00FFFF"/>
        <bgColor indexed="64"/>
      </patternFill>
    </fill>
    <fill>
      <patternFill patternType="solid">
        <fgColor theme="2" tint="-0.14999847407452621"/>
        <bgColor indexed="64"/>
      </patternFill>
    </fill>
    <fill>
      <patternFill patternType="solid">
        <fgColor theme="9" tint="0.79998168889431442"/>
        <bgColor theme="0"/>
      </patternFill>
    </fill>
    <fill>
      <patternFill patternType="solid">
        <fgColor rgb="FFE2EFDA"/>
        <bgColor rgb="FFD9EAD3"/>
      </patternFill>
    </fill>
    <fill>
      <patternFill patternType="solid">
        <fgColor rgb="FFFF7474"/>
        <bgColor indexed="64"/>
      </patternFill>
    </fill>
    <fill>
      <patternFill patternType="solid">
        <fgColor rgb="FFE2EFDA"/>
        <bgColor indexed="64"/>
      </patternFill>
    </fill>
    <fill>
      <patternFill patternType="solid">
        <fgColor rgb="FF66FF33"/>
        <bgColor indexed="64"/>
      </patternFill>
    </fill>
    <fill>
      <patternFill patternType="solid">
        <fgColor rgb="FF75DBFF"/>
        <bgColor indexed="64"/>
      </patternFill>
    </fill>
  </fills>
  <borders count="42">
    <border>
      <left/>
      <right/>
      <top/>
      <bottom/>
      <diagonal/>
    </border>
    <border>
      <left style="thin">
        <color rgb="FF000000"/>
      </left>
      <right style="thin">
        <color rgb="FF000000"/>
      </right>
      <top style="thin">
        <color rgb="FF000000"/>
      </top>
      <bottom style="thin">
        <color rgb="FF000000"/>
      </bottom>
      <diagonal/>
    </border>
    <border>
      <left style="thin">
        <color rgb="FFD3D3D3"/>
      </left>
      <right style="thin">
        <color rgb="FFD3D3D3"/>
      </right>
      <top style="thin">
        <color rgb="FFD3D3D3"/>
      </top>
      <bottom style="thin">
        <color rgb="FFD3D3D3"/>
      </bottom>
      <diagonal/>
    </border>
    <border>
      <left/>
      <right style="thin">
        <color rgb="FFD3D3D3"/>
      </right>
      <top style="thin">
        <color rgb="FFD3D3D3"/>
      </top>
      <bottom style="thin">
        <color rgb="FFD3D3D3"/>
      </bottom>
      <diagonal/>
    </border>
    <border>
      <left/>
      <right/>
      <top style="thin">
        <color rgb="FFD3D3D3"/>
      </top>
      <bottom style="thin">
        <color rgb="FFD3D3D3"/>
      </bottom>
      <diagonal/>
    </border>
    <border>
      <left/>
      <right/>
      <top/>
      <bottom/>
      <diagonal/>
    </border>
    <border>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right/>
      <top/>
      <bottom style="thin">
        <color theme="1"/>
      </bottom>
      <diagonal/>
    </border>
    <border>
      <left/>
      <right/>
      <top style="thin">
        <color theme="1"/>
      </top>
      <bottom/>
      <diagonal/>
    </border>
    <border>
      <left style="thin">
        <color indexed="64"/>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right/>
      <top style="medium">
        <color rgb="FFA5A5A5"/>
      </top>
      <bottom style="medium">
        <color rgb="FFA5A5A5"/>
      </bottom>
      <diagonal/>
    </border>
    <border>
      <left/>
      <right/>
      <top style="medium">
        <color rgb="FFA5A5A5"/>
      </top>
      <bottom/>
      <diagonal/>
    </border>
    <border>
      <left/>
      <right/>
      <top/>
      <bottom style="medium">
        <color rgb="FFA5A5A5"/>
      </bottom>
      <diagonal/>
    </border>
    <border>
      <left style="thin">
        <color indexed="64"/>
      </left>
      <right style="thin">
        <color rgb="FF000000"/>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
    <xf numFmtId="0" fontId="0" fillId="0" borderId="0"/>
    <xf numFmtId="44"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84" fillId="0" borderId="0" applyNumberFormat="0" applyFill="0" applyBorder="0" applyAlignment="0" applyProtection="0"/>
    <xf numFmtId="0" fontId="87" fillId="0" borderId="5"/>
    <xf numFmtId="0" fontId="87" fillId="0" borderId="5"/>
    <xf numFmtId="0" fontId="87" fillId="0" borderId="5"/>
    <xf numFmtId="0" fontId="34" fillId="0" borderId="5"/>
    <xf numFmtId="0" fontId="32" fillId="0" borderId="5"/>
    <xf numFmtId="9" fontId="87" fillId="0" borderId="5" applyFont="0" applyFill="0" applyBorder="0" applyAlignment="0" applyProtection="0"/>
    <xf numFmtId="0" fontId="84" fillId="0" borderId="5" applyNumberFormat="0" applyFill="0" applyBorder="0" applyAlignment="0" applyProtection="0"/>
    <xf numFmtId="0" fontId="17" fillId="0" borderId="5"/>
    <xf numFmtId="9" fontId="87" fillId="0" borderId="5" applyFont="0" applyFill="0" applyBorder="0" applyAlignment="0" applyProtection="0"/>
    <xf numFmtId="0" fontId="13" fillId="0" borderId="5"/>
    <xf numFmtId="0" fontId="9" fillId="0" borderId="5"/>
    <xf numFmtId="0" fontId="9" fillId="0" borderId="5"/>
  </cellStyleXfs>
  <cellXfs count="1354">
    <xf numFmtId="0" fontId="0" fillId="0" borderId="0" xfId="0"/>
    <xf numFmtId="0" fontId="46" fillId="0" borderId="0" xfId="0" applyFont="1" applyAlignment="1">
      <alignment vertical="top" wrapText="1"/>
    </xf>
    <xf numFmtId="0" fontId="46" fillId="0" borderId="0" xfId="0" applyFont="1" applyAlignment="1">
      <alignment horizontal="left" vertical="top" wrapText="1"/>
    </xf>
    <xf numFmtId="0" fontId="49" fillId="0" borderId="0" xfId="0" applyFont="1" applyAlignment="1">
      <alignment horizontal="center" vertical="top"/>
    </xf>
    <xf numFmtId="0" fontId="49" fillId="0" borderId="0" xfId="0" applyFont="1" applyAlignment="1">
      <alignment vertical="top"/>
    </xf>
    <xf numFmtId="0" fontId="50" fillId="0" borderId="0" xfId="0" applyFont="1" applyAlignment="1">
      <alignment horizontal="right" vertical="top"/>
    </xf>
    <xf numFmtId="0" fontId="49" fillId="2" borderId="0" xfId="0" applyFont="1" applyFill="1" applyAlignment="1">
      <alignment vertical="top"/>
    </xf>
    <xf numFmtId="0" fontId="50" fillId="2" borderId="0" xfId="0" applyFont="1" applyFill="1" applyAlignment="1">
      <alignment horizontal="right" vertical="top"/>
    </xf>
    <xf numFmtId="0" fontId="49" fillId="0" borderId="1" xfId="0" applyFont="1" applyBorder="1" applyAlignment="1">
      <alignment horizontal="center" vertical="top"/>
    </xf>
    <xf numFmtId="0" fontId="49" fillId="0" borderId="1" xfId="0" applyFont="1" applyBorder="1" applyAlignment="1">
      <alignment horizontal="left" vertical="top" wrapText="1"/>
    </xf>
    <xf numFmtId="0" fontId="49" fillId="0" borderId="1" xfId="0" applyFont="1" applyBorder="1" applyAlignment="1">
      <alignment vertical="top"/>
    </xf>
    <xf numFmtId="9" fontId="49" fillId="0" borderId="0" xfId="0" applyNumberFormat="1" applyFont="1" applyAlignment="1">
      <alignment horizontal="right" vertical="top"/>
    </xf>
    <xf numFmtId="0" fontId="49" fillId="3" borderId="0" xfId="0" applyFont="1" applyFill="1" applyAlignment="1">
      <alignment vertical="top" wrapText="1"/>
    </xf>
    <xf numFmtId="165" fontId="49" fillId="3" borderId="0" xfId="0" applyNumberFormat="1" applyFont="1" applyFill="1" applyAlignment="1">
      <alignment horizontal="right" vertical="top"/>
    </xf>
    <xf numFmtId="165" fontId="49" fillId="3" borderId="0" xfId="0" applyNumberFormat="1" applyFont="1" applyFill="1" applyAlignment="1">
      <alignment horizontal="right" vertical="top" wrapText="1"/>
    </xf>
    <xf numFmtId="0" fontId="49" fillId="0" borderId="2" xfId="0" applyFont="1" applyBorder="1" applyAlignment="1">
      <alignment horizontal="left" vertical="top" wrapText="1"/>
    </xf>
    <xf numFmtId="165" fontId="49" fillId="0" borderId="3" xfId="0" applyNumberFormat="1" applyFont="1" applyBorder="1" applyAlignment="1">
      <alignment horizontal="right" vertical="top" wrapText="1"/>
    </xf>
    <xf numFmtId="165" fontId="49" fillId="0" borderId="4" xfId="0" applyNumberFormat="1" applyFont="1" applyBorder="1" applyAlignment="1">
      <alignment horizontal="right" vertical="top" wrapText="1"/>
    </xf>
    <xf numFmtId="0" fontId="49" fillId="0" borderId="0" xfId="0" applyFont="1" applyAlignment="1">
      <alignment vertical="top" wrapText="1"/>
    </xf>
    <xf numFmtId="165" fontId="49" fillId="0" borderId="0" xfId="0" applyNumberFormat="1" applyFont="1" applyAlignment="1">
      <alignment horizontal="right" vertical="top" wrapText="1"/>
    </xf>
    <xf numFmtId="3" fontId="49" fillId="0" borderId="0" xfId="0" applyNumberFormat="1" applyFont="1" applyAlignment="1">
      <alignment horizontal="right" vertical="top"/>
    </xf>
    <xf numFmtId="0" fontId="49" fillId="0" borderId="2" xfId="0" applyFont="1" applyBorder="1" applyAlignment="1">
      <alignment vertical="top" wrapText="1"/>
    </xf>
    <xf numFmtId="165" fontId="49" fillId="0" borderId="0" xfId="0" applyNumberFormat="1" applyFont="1" applyAlignment="1">
      <alignment horizontal="right" vertical="top" wrapText="1" readingOrder="1"/>
    </xf>
    <xf numFmtId="0" fontId="50" fillId="0" borderId="0" xfId="0" applyFont="1" applyAlignment="1">
      <alignment vertical="top"/>
    </xf>
    <xf numFmtId="165" fontId="50" fillId="0" borderId="0" xfId="0" applyNumberFormat="1" applyFont="1" applyAlignment="1">
      <alignment horizontal="right" vertical="top"/>
    </xf>
    <xf numFmtId="166" fontId="50" fillId="0" borderId="0" xfId="0" applyNumberFormat="1" applyFont="1" applyAlignment="1">
      <alignment horizontal="right" vertical="top"/>
    </xf>
    <xf numFmtId="0" fontId="49" fillId="0" borderId="0" xfId="0" applyFont="1" applyAlignment="1">
      <alignment horizontal="center" vertical="center"/>
    </xf>
    <xf numFmtId="0" fontId="49" fillId="0" borderId="0" xfId="0" applyFont="1" applyAlignment="1">
      <alignment vertical="center"/>
    </xf>
    <xf numFmtId="0" fontId="51" fillId="0" borderId="0" xfId="0" applyFont="1" applyAlignment="1">
      <alignment vertical="center"/>
    </xf>
    <xf numFmtId="0" fontId="49" fillId="0" borderId="0" xfId="0" applyFont="1" applyAlignment="1">
      <alignment horizontal="left" vertical="center"/>
    </xf>
    <xf numFmtId="0" fontId="49" fillId="0" borderId="0" xfId="0" applyFont="1" applyAlignment="1">
      <alignment horizontal="right" vertical="center"/>
    </xf>
    <xf numFmtId="0" fontId="49" fillId="2" borderId="0" xfId="0" applyFont="1" applyFill="1" applyAlignment="1">
      <alignment horizontal="center" vertical="center"/>
    </xf>
    <xf numFmtId="0" fontId="49" fillId="2" borderId="0" xfId="0" applyFont="1" applyFill="1" applyAlignment="1">
      <alignment vertical="center"/>
    </xf>
    <xf numFmtId="0" fontId="49" fillId="2" borderId="0" xfId="0" applyFont="1" applyFill="1" applyAlignment="1">
      <alignment horizontal="left" vertical="center"/>
    </xf>
    <xf numFmtId="0" fontId="49" fillId="2" borderId="0" xfId="0" applyFont="1" applyFill="1" applyAlignment="1">
      <alignment horizontal="right" vertical="center"/>
    </xf>
    <xf numFmtId="0" fontId="50" fillId="0" borderId="0" xfId="0" applyFont="1" applyAlignment="1">
      <alignment horizontal="center" vertical="center"/>
    </xf>
    <xf numFmtId="0" fontId="49" fillId="0" borderId="0" xfId="0" applyFont="1" applyAlignment="1">
      <alignment horizontal="right" vertical="center" wrapText="1"/>
    </xf>
    <xf numFmtId="0" fontId="49" fillId="3" borderId="0" xfId="0" applyFont="1" applyFill="1" applyAlignment="1">
      <alignment horizontal="center" vertical="center"/>
    </xf>
    <xf numFmtId="0" fontId="49" fillId="3" borderId="0" xfId="0" applyFont="1" applyFill="1" applyAlignment="1">
      <alignment vertical="center"/>
    </xf>
    <xf numFmtId="0" fontId="49" fillId="0" borderId="0" xfId="0" applyFont="1" applyAlignment="1">
      <alignment vertical="center" wrapText="1"/>
    </xf>
    <xf numFmtId="3" fontId="49" fillId="0" borderId="0" xfId="0" applyNumberFormat="1" applyFont="1" applyAlignment="1">
      <alignment horizontal="right" vertical="center" wrapText="1"/>
    </xf>
    <xf numFmtId="3" fontId="49" fillId="0" borderId="0" xfId="0" applyNumberFormat="1" applyFont="1" applyAlignment="1">
      <alignment horizontal="right" vertical="center"/>
    </xf>
    <xf numFmtId="0" fontId="50" fillId="0" borderId="0" xfId="0" applyFont="1" applyAlignment="1">
      <alignment horizontal="right" vertical="center"/>
    </xf>
    <xf numFmtId="3" fontId="50" fillId="0" borderId="0" xfId="0" applyNumberFormat="1" applyFont="1" applyAlignment="1">
      <alignment horizontal="right" vertical="center"/>
    </xf>
    <xf numFmtId="0" fontId="50" fillId="0" borderId="0" xfId="0" applyFont="1" applyAlignment="1">
      <alignment horizontal="left" vertical="center"/>
    </xf>
    <xf numFmtId="0" fontId="52" fillId="3" borderId="0" xfId="0" applyFont="1" applyFill="1" applyAlignment="1">
      <alignment horizontal="center" vertical="center"/>
    </xf>
    <xf numFmtId="0" fontId="49" fillId="3" borderId="0" xfId="0" applyFont="1" applyFill="1" applyAlignment="1">
      <alignment horizontal="center" vertical="center" wrapText="1"/>
    </xf>
    <xf numFmtId="0" fontId="50" fillId="3" borderId="0" xfId="0" applyFont="1" applyFill="1" applyAlignment="1">
      <alignment horizontal="center" vertical="center" wrapText="1"/>
    </xf>
    <xf numFmtId="9" fontId="49" fillId="0" borderId="0" xfId="0" applyNumberFormat="1" applyFont="1" applyAlignment="1">
      <alignment horizontal="right" vertical="center"/>
    </xf>
    <xf numFmtId="0" fontId="49" fillId="2" borderId="0" xfId="0" applyFont="1" applyFill="1" applyAlignment="1">
      <alignment horizontal="left" vertical="center" wrapText="1"/>
    </xf>
    <xf numFmtId="3" fontId="49" fillId="2" borderId="0" xfId="0" applyNumberFormat="1" applyFont="1" applyFill="1" applyAlignment="1">
      <alignment horizontal="right" vertical="center" wrapText="1"/>
    </xf>
    <xf numFmtId="3" fontId="50" fillId="2" borderId="0" xfId="0" applyNumberFormat="1" applyFont="1" applyFill="1" applyAlignment="1">
      <alignment horizontal="right" vertical="center" wrapText="1"/>
    </xf>
    <xf numFmtId="10" fontId="50" fillId="2" borderId="0" xfId="0" applyNumberFormat="1" applyFont="1" applyFill="1" applyAlignment="1">
      <alignment horizontal="right" vertical="center" wrapText="1"/>
    </xf>
    <xf numFmtId="3" fontId="50" fillId="2" borderId="0" xfId="0" applyNumberFormat="1" applyFont="1" applyFill="1" applyAlignment="1">
      <alignment horizontal="right" vertical="center"/>
    </xf>
    <xf numFmtId="10" fontId="50" fillId="2" borderId="0" xfId="0" applyNumberFormat="1" applyFont="1" applyFill="1" applyAlignment="1">
      <alignment horizontal="right" vertical="center"/>
    </xf>
    <xf numFmtId="166" fontId="50" fillId="2" borderId="0" xfId="0" applyNumberFormat="1" applyFont="1" applyFill="1" applyAlignment="1">
      <alignment horizontal="right" vertical="center"/>
    </xf>
    <xf numFmtId="10" fontId="49" fillId="2" borderId="0" xfId="0" applyNumberFormat="1" applyFont="1" applyFill="1" applyAlignment="1">
      <alignment horizontal="right" vertical="center"/>
    </xf>
    <xf numFmtId="10" fontId="49" fillId="2" borderId="0" xfId="0" applyNumberFormat="1" applyFont="1" applyFill="1" applyAlignment="1">
      <alignment horizontal="right" vertical="center" wrapText="1"/>
    </xf>
    <xf numFmtId="3" fontId="49" fillId="4" borderId="0" xfId="0" applyNumberFormat="1" applyFont="1" applyFill="1" applyAlignment="1">
      <alignment horizontal="right" vertical="center" wrapText="1"/>
    </xf>
    <xf numFmtId="10" fontId="52" fillId="2" borderId="0" xfId="0" applyNumberFormat="1" applyFont="1" applyFill="1" applyAlignment="1">
      <alignment horizontal="center" vertical="center" wrapText="1"/>
    </xf>
    <xf numFmtId="3" fontId="52" fillId="0" borderId="0" xfId="0" applyNumberFormat="1" applyFont="1" applyAlignment="1">
      <alignment horizontal="right" vertical="center" wrapText="1"/>
    </xf>
    <xf numFmtId="10" fontId="49" fillId="2" borderId="0" xfId="0" applyNumberFormat="1" applyFont="1" applyFill="1" applyAlignment="1">
      <alignment horizontal="center" vertical="center" wrapText="1"/>
    </xf>
    <xf numFmtId="0" fontId="52" fillId="0" borderId="0" xfId="0" applyFont="1" applyAlignment="1">
      <alignment horizontal="left" vertical="center"/>
    </xf>
    <xf numFmtId="0" fontId="53" fillId="2" borderId="0" xfId="0" applyFont="1" applyFill="1" applyAlignment="1">
      <alignment horizontal="right" vertical="center" wrapText="1"/>
    </xf>
    <xf numFmtId="3" fontId="52" fillId="2" borderId="0" xfId="0" applyNumberFormat="1" applyFont="1" applyFill="1" applyAlignment="1">
      <alignment horizontal="right" vertical="center" wrapText="1"/>
    </xf>
    <xf numFmtId="0" fontId="53" fillId="4" borderId="0" xfId="0" applyFont="1" applyFill="1" applyAlignment="1">
      <alignment horizontal="right" vertical="center" wrapText="1"/>
    </xf>
    <xf numFmtId="3" fontId="52" fillId="4" borderId="0" xfId="0" applyNumberFormat="1" applyFont="1" applyFill="1" applyAlignment="1">
      <alignment horizontal="right" vertical="center" wrapText="1"/>
    </xf>
    <xf numFmtId="0" fontId="49" fillId="0" borderId="0" xfId="0" applyFont="1" applyAlignment="1">
      <alignment horizontal="center"/>
    </xf>
    <xf numFmtId="164" fontId="49" fillId="0" borderId="0" xfId="0" applyNumberFormat="1" applyFont="1"/>
    <xf numFmtId="0" fontId="49" fillId="0" borderId="0" xfId="0" applyFont="1" applyAlignment="1">
      <alignment horizontal="left"/>
    </xf>
    <xf numFmtId="0" fontId="46" fillId="2" borderId="5" xfId="0" applyFont="1" applyFill="1" applyBorder="1"/>
    <xf numFmtId="0" fontId="54" fillId="0" borderId="0" xfId="0" applyFont="1"/>
    <xf numFmtId="0" fontId="58" fillId="0" borderId="0" xfId="0" applyFont="1"/>
    <xf numFmtId="0" fontId="58" fillId="0" borderId="0" xfId="0" applyFont="1" applyAlignment="1">
      <alignment horizontal="center"/>
    </xf>
    <xf numFmtId="0" fontId="58" fillId="0" borderId="0" xfId="0" applyFont="1" applyAlignment="1">
      <alignment horizontal="right"/>
    </xf>
    <xf numFmtId="3" fontId="58" fillId="0" borderId="0" xfId="0" applyNumberFormat="1" applyFont="1" applyAlignment="1">
      <alignment horizontal="center"/>
    </xf>
    <xf numFmtId="0" fontId="48" fillId="3" borderId="0" xfId="0" applyFont="1" applyFill="1"/>
    <xf numFmtId="0" fontId="48" fillId="3" borderId="0" xfId="0" applyFont="1" applyFill="1" applyAlignment="1">
      <alignment horizontal="center"/>
    </xf>
    <xf numFmtId="9" fontId="58" fillId="0" borderId="0" xfId="0" applyNumberFormat="1" applyFont="1" applyAlignment="1">
      <alignment horizontal="right"/>
    </xf>
    <xf numFmtId="9" fontId="48" fillId="0" borderId="0" xfId="0" applyNumberFormat="1" applyFont="1" applyAlignment="1">
      <alignment horizontal="right"/>
    </xf>
    <xf numFmtId="0" fontId="48" fillId="0" borderId="0" xfId="0" applyFont="1" applyAlignment="1">
      <alignment horizontal="right"/>
    </xf>
    <xf numFmtId="10" fontId="58" fillId="0" borderId="0" xfId="0" applyNumberFormat="1" applyFont="1" applyAlignment="1">
      <alignment horizontal="center"/>
    </xf>
    <xf numFmtId="2" fontId="58" fillId="0" borderId="0" xfId="0" applyNumberFormat="1" applyFont="1" applyAlignment="1">
      <alignment horizontal="center"/>
    </xf>
    <xf numFmtId="164" fontId="58" fillId="0" borderId="0" xfId="0" applyNumberFormat="1" applyFont="1" applyAlignment="1">
      <alignment horizontal="right"/>
    </xf>
    <xf numFmtId="9" fontId="58" fillId="0" borderId="0" xfId="0" applyNumberFormat="1" applyFont="1" applyAlignment="1">
      <alignment horizontal="center"/>
    </xf>
    <xf numFmtId="10" fontId="48" fillId="0" borderId="0" xfId="0" applyNumberFormat="1" applyFont="1" applyAlignment="1">
      <alignment horizontal="center"/>
    </xf>
    <xf numFmtId="164" fontId="48" fillId="0" borderId="0" xfId="0" applyNumberFormat="1" applyFont="1" applyAlignment="1">
      <alignment horizontal="right"/>
    </xf>
    <xf numFmtId="2" fontId="48" fillId="0" borderId="0" xfId="0" applyNumberFormat="1" applyFont="1" applyAlignment="1">
      <alignment horizontal="center"/>
    </xf>
    <xf numFmtId="2" fontId="58" fillId="0" borderId="0" xfId="0" applyNumberFormat="1" applyFont="1"/>
    <xf numFmtId="0" fontId="56" fillId="0" borderId="0" xfId="0" applyFont="1" applyAlignment="1">
      <alignment vertical="center"/>
    </xf>
    <xf numFmtId="164" fontId="49" fillId="2" borderId="0" xfId="0" applyNumberFormat="1" applyFont="1" applyFill="1" applyAlignment="1">
      <alignment vertical="center"/>
    </xf>
    <xf numFmtId="164" fontId="60" fillId="2" borderId="0" xfId="0" applyNumberFormat="1" applyFont="1" applyFill="1" applyAlignment="1">
      <alignment horizontal="right" vertical="center"/>
    </xf>
    <xf numFmtId="164" fontId="49" fillId="2" borderId="0" xfId="0" applyNumberFormat="1" applyFont="1" applyFill="1" applyAlignment="1">
      <alignment horizontal="right" vertical="center"/>
    </xf>
    <xf numFmtId="164" fontId="50" fillId="2" borderId="0" xfId="0" applyNumberFormat="1" applyFont="1" applyFill="1" applyAlignment="1">
      <alignment horizontal="left" vertical="center"/>
    </xf>
    <xf numFmtId="3" fontId="60" fillId="2" borderId="0" xfId="0" applyNumberFormat="1" applyFont="1" applyFill="1" applyAlignment="1">
      <alignment horizontal="right" vertical="center"/>
    </xf>
    <xf numFmtId="3" fontId="49" fillId="2" borderId="0" xfId="0" applyNumberFormat="1" applyFont="1" applyFill="1" applyAlignment="1">
      <alignment horizontal="right" vertical="center"/>
    </xf>
    <xf numFmtId="166" fontId="60" fillId="2" borderId="0" xfId="0" applyNumberFormat="1" applyFont="1" applyFill="1" applyAlignment="1">
      <alignment horizontal="right" vertical="center"/>
    </xf>
    <xf numFmtId="166" fontId="49" fillId="2" borderId="0" xfId="0" applyNumberFormat="1" applyFont="1" applyFill="1" applyAlignment="1">
      <alignment horizontal="right" vertical="center"/>
    </xf>
    <xf numFmtId="164" fontId="61" fillId="2" borderId="0" xfId="0" applyNumberFormat="1" applyFont="1" applyFill="1" applyAlignment="1">
      <alignment horizontal="right" vertical="center"/>
    </xf>
    <xf numFmtId="164" fontId="50" fillId="2" borderId="0" xfId="0" applyNumberFormat="1" applyFont="1" applyFill="1" applyAlignment="1">
      <alignment horizontal="right" vertical="center"/>
    </xf>
    <xf numFmtId="166" fontId="60" fillId="0" borderId="0" xfId="0" applyNumberFormat="1" applyFont="1" applyAlignment="1">
      <alignment horizontal="right" vertical="center"/>
    </xf>
    <xf numFmtId="168" fontId="49" fillId="2" borderId="0" xfId="0" applyNumberFormat="1" applyFont="1" applyFill="1" applyAlignment="1">
      <alignment vertical="center"/>
    </xf>
    <xf numFmtId="171" fontId="49" fillId="2" borderId="0" xfId="0" applyNumberFormat="1" applyFont="1" applyFill="1" applyAlignment="1">
      <alignment vertical="center"/>
    </xf>
    <xf numFmtId="166" fontId="64" fillId="2" borderId="0" xfId="0" applyNumberFormat="1" applyFont="1" applyFill="1" applyAlignment="1">
      <alignment horizontal="right" vertical="center"/>
    </xf>
    <xf numFmtId="10" fontId="56" fillId="0" borderId="0" xfId="0" applyNumberFormat="1" applyFont="1" applyAlignment="1">
      <alignment vertical="center"/>
    </xf>
    <xf numFmtId="164" fontId="60" fillId="0" borderId="0" xfId="0" applyNumberFormat="1" applyFont="1" applyAlignment="1">
      <alignment horizontal="right" vertical="center"/>
    </xf>
    <xf numFmtId="164" fontId="49" fillId="0" borderId="0" xfId="0" applyNumberFormat="1" applyFont="1" applyAlignment="1">
      <alignment vertical="center"/>
    </xf>
    <xf numFmtId="3" fontId="49" fillId="2" borderId="0" xfId="0" applyNumberFormat="1" applyFont="1" applyFill="1" applyAlignment="1">
      <alignment vertical="center"/>
    </xf>
    <xf numFmtId="167" fontId="49" fillId="2" borderId="0" xfId="0" applyNumberFormat="1" applyFont="1" applyFill="1" applyAlignment="1">
      <alignment horizontal="right" vertical="center"/>
    </xf>
    <xf numFmtId="0" fontId="50" fillId="3" borderId="0" xfId="0" applyFont="1" applyFill="1" applyAlignment="1">
      <alignment vertical="center"/>
    </xf>
    <xf numFmtId="0" fontId="50" fillId="3" borderId="0" xfId="0" applyFont="1" applyFill="1" applyAlignment="1">
      <alignment horizontal="center" vertical="center"/>
    </xf>
    <xf numFmtId="166" fontId="49" fillId="2" borderId="0" xfId="0" applyNumberFormat="1" applyFont="1" applyFill="1" applyAlignment="1">
      <alignment vertical="center"/>
    </xf>
    <xf numFmtId="164" fontId="50" fillId="2" borderId="0" xfId="0" applyNumberFormat="1" applyFont="1" applyFill="1" applyAlignment="1">
      <alignment vertical="center"/>
    </xf>
    <xf numFmtId="10" fontId="50" fillId="2" borderId="0" xfId="0" applyNumberFormat="1" applyFont="1" applyFill="1" applyAlignment="1">
      <alignment vertical="center"/>
    </xf>
    <xf numFmtId="0" fontId="50" fillId="2" borderId="0" xfId="0" applyFont="1" applyFill="1" applyAlignment="1">
      <alignment vertical="center"/>
    </xf>
    <xf numFmtId="171" fontId="50" fillId="2" borderId="0" xfId="0" applyNumberFormat="1" applyFont="1" applyFill="1" applyAlignment="1">
      <alignment vertical="center"/>
    </xf>
    <xf numFmtId="166" fontId="65" fillId="2" borderId="0" xfId="0" applyNumberFormat="1" applyFont="1" applyFill="1" applyAlignment="1">
      <alignment horizontal="right" vertical="center"/>
    </xf>
    <xf numFmtId="0" fontId="60" fillId="2" borderId="0" xfId="0" applyFont="1" applyFill="1" applyAlignment="1">
      <alignment horizontal="right" vertical="center"/>
    </xf>
    <xf numFmtId="0" fontId="60" fillId="0" borderId="0" xfId="0" applyFont="1" applyAlignment="1">
      <alignment horizontal="right" vertical="center"/>
    </xf>
    <xf numFmtId="164" fontId="49" fillId="0" borderId="0" xfId="0" applyNumberFormat="1" applyFont="1" applyAlignment="1">
      <alignment horizontal="right" vertical="center"/>
    </xf>
    <xf numFmtId="0" fontId="50" fillId="0" borderId="0" xfId="0" applyFont="1" applyAlignment="1">
      <alignment horizontal="left"/>
    </xf>
    <xf numFmtId="167" fontId="49" fillId="0" borderId="0" xfId="0" applyNumberFormat="1" applyFont="1"/>
    <xf numFmtId="9" fontId="66" fillId="0" borderId="0" xfId="0" applyNumberFormat="1" applyFont="1" applyAlignment="1">
      <alignment horizontal="center"/>
    </xf>
    <xf numFmtId="9" fontId="49" fillId="0" borderId="0" xfId="0" applyNumberFormat="1" applyFont="1"/>
    <xf numFmtId="0" fontId="49" fillId="0" borderId="10" xfId="0" applyFont="1" applyBorder="1" applyAlignment="1">
      <alignment horizontal="center"/>
    </xf>
    <xf numFmtId="9" fontId="67" fillId="0" borderId="10" xfId="0" applyNumberFormat="1" applyFont="1" applyBorder="1" applyAlignment="1">
      <alignment horizontal="center"/>
    </xf>
    <xf numFmtId="5" fontId="50" fillId="0" borderId="10" xfId="0" applyNumberFormat="1" applyFont="1" applyBorder="1" applyAlignment="1">
      <alignment horizontal="right"/>
    </xf>
    <xf numFmtId="0" fontId="49" fillId="0" borderId="10" xfId="0" applyFont="1" applyBorder="1"/>
    <xf numFmtId="173" fontId="50" fillId="0" borderId="10" xfId="0" applyNumberFormat="1" applyFont="1" applyBorder="1" applyAlignment="1">
      <alignment horizontal="center"/>
    </xf>
    <xf numFmtId="5" fontId="49" fillId="0" borderId="10" xfId="0" applyNumberFormat="1" applyFont="1" applyBorder="1" applyAlignment="1">
      <alignment horizontal="right"/>
    </xf>
    <xf numFmtId="164" fontId="49" fillId="0" borderId="10" xfId="0" applyNumberFormat="1" applyFont="1" applyBorder="1" applyAlignment="1">
      <alignment horizontal="center"/>
    </xf>
    <xf numFmtId="0" fontId="67" fillId="0" borderId="0" xfId="0" applyFont="1" applyAlignment="1">
      <alignment horizontal="left"/>
    </xf>
    <xf numFmtId="5" fontId="66" fillId="0" borderId="0" xfId="0" applyNumberFormat="1" applyFont="1"/>
    <xf numFmtId="5" fontId="68" fillId="0" borderId="0" xfId="0" applyNumberFormat="1" applyFont="1"/>
    <xf numFmtId="7" fontId="49" fillId="0" borderId="0" xfId="0" applyNumberFormat="1" applyFont="1"/>
    <xf numFmtId="0" fontId="49" fillId="2" borderId="5" xfId="0" applyFont="1" applyFill="1" applyBorder="1"/>
    <xf numFmtId="164" fontId="49" fillId="0" borderId="0" xfId="0" applyNumberFormat="1" applyFont="1" applyAlignment="1">
      <alignment horizontal="center"/>
    </xf>
    <xf numFmtId="0" fontId="52" fillId="0" borderId="0" xfId="0" applyFont="1"/>
    <xf numFmtId="164" fontId="52" fillId="0" borderId="0" xfId="0" applyNumberFormat="1" applyFont="1" applyAlignment="1">
      <alignment horizontal="center"/>
    </xf>
    <xf numFmtId="9" fontId="49" fillId="0" borderId="0" xfId="0" applyNumberFormat="1" applyFont="1" applyAlignment="1">
      <alignment horizontal="center"/>
    </xf>
    <xf numFmtId="164" fontId="49" fillId="0" borderId="0" xfId="0" applyNumberFormat="1" applyFont="1" applyAlignment="1">
      <alignment horizontal="left"/>
    </xf>
    <xf numFmtId="3" fontId="56" fillId="0" borderId="0" xfId="0" applyNumberFormat="1" applyFont="1" applyAlignment="1">
      <alignment vertical="center"/>
    </xf>
    <xf numFmtId="0" fontId="0" fillId="0" borderId="0" xfId="0" applyAlignment="1">
      <alignment horizontal="center"/>
    </xf>
    <xf numFmtId="164" fontId="49" fillId="2" borderId="6" xfId="0" applyNumberFormat="1" applyFont="1" applyFill="1" applyBorder="1" applyAlignment="1">
      <alignment horizontal="right" vertical="center"/>
    </xf>
    <xf numFmtId="0" fontId="49" fillId="2" borderId="6" xfId="0" applyFont="1" applyFill="1" applyBorder="1" applyAlignment="1">
      <alignment vertical="center"/>
    </xf>
    <xf numFmtId="164" fontId="60" fillId="2" borderId="6" xfId="0" applyNumberFormat="1" applyFont="1" applyFill="1" applyBorder="1" applyAlignment="1">
      <alignment horizontal="right" vertical="center"/>
    </xf>
    <xf numFmtId="166" fontId="63" fillId="2" borderId="6" xfId="0" applyNumberFormat="1" applyFont="1" applyFill="1" applyBorder="1" applyAlignment="1">
      <alignment horizontal="right" vertical="center"/>
    </xf>
    <xf numFmtId="164" fontId="50" fillId="2" borderId="6" xfId="0" applyNumberFormat="1" applyFont="1" applyFill="1" applyBorder="1" applyAlignment="1">
      <alignment vertical="center"/>
    </xf>
    <xf numFmtId="164" fontId="50" fillId="2" borderId="6" xfId="0" applyNumberFormat="1" applyFont="1" applyFill="1" applyBorder="1" applyAlignment="1">
      <alignment horizontal="right" vertical="center"/>
    </xf>
    <xf numFmtId="166" fontId="65" fillId="2" borderId="6" xfId="0" applyNumberFormat="1" applyFont="1" applyFill="1" applyBorder="1" applyAlignment="1">
      <alignment horizontal="right" vertical="center"/>
    </xf>
    <xf numFmtId="0" fontId="0" fillId="0" borderId="0" xfId="0" applyAlignment="1">
      <alignment horizontal="left"/>
    </xf>
    <xf numFmtId="0" fontId="72" fillId="0" borderId="0" xfId="0" applyFont="1"/>
    <xf numFmtId="0" fontId="71" fillId="2" borderId="0" xfId="0" applyFont="1" applyFill="1"/>
    <xf numFmtId="164" fontId="76" fillId="0" borderId="0" xfId="0" applyNumberFormat="1" applyFont="1"/>
    <xf numFmtId="0" fontId="76" fillId="0" borderId="0" xfId="0" applyFont="1"/>
    <xf numFmtId="0" fontId="72" fillId="0" borderId="0" xfId="0" applyFont="1" applyAlignment="1">
      <alignment horizontal="right"/>
    </xf>
    <xf numFmtId="164" fontId="49" fillId="2" borderId="0" xfId="0" applyNumberFormat="1" applyFont="1" applyFill="1" applyAlignment="1">
      <alignment horizontal="left" vertical="center" indent="1"/>
    </xf>
    <xf numFmtId="164" fontId="49" fillId="2" borderId="0" xfId="0" applyNumberFormat="1" applyFont="1" applyFill="1" applyAlignment="1">
      <alignment horizontal="left" vertical="center" indent="2"/>
    </xf>
    <xf numFmtId="3" fontId="49" fillId="7" borderId="0" xfId="0" applyNumberFormat="1" applyFont="1" applyFill="1" applyAlignment="1">
      <alignment horizontal="right" vertical="center"/>
    </xf>
    <xf numFmtId="9" fontId="60" fillId="2" borderId="17" xfId="0" applyNumberFormat="1" applyFont="1" applyFill="1" applyBorder="1" applyAlignment="1">
      <alignment horizontal="right" vertical="center"/>
    </xf>
    <xf numFmtId="164" fontId="49" fillId="2" borderId="17" xfId="0" applyNumberFormat="1" applyFont="1" applyFill="1" applyBorder="1" applyAlignment="1">
      <alignment horizontal="right" vertical="center"/>
    </xf>
    <xf numFmtId="0" fontId="71" fillId="0" borderId="0" xfId="0" applyFont="1"/>
    <xf numFmtId="166" fontId="64" fillId="2" borderId="17" xfId="0" applyNumberFormat="1" applyFont="1" applyFill="1" applyBorder="1" applyAlignment="1">
      <alignment horizontal="right" vertical="center"/>
    </xf>
    <xf numFmtId="164" fontId="71" fillId="0" borderId="0" xfId="0" applyNumberFormat="1" applyFont="1" applyAlignment="1">
      <alignment horizontal="right"/>
    </xf>
    <xf numFmtId="0" fontId="49" fillId="0" borderId="5" xfId="0" applyFont="1" applyBorder="1"/>
    <xf numFmtId="5" fontId="49" fillId="0" borderId="5" xfId="0" applyNumberFormat="1" applyFont="1" applyBorder="1"/>
    <xf numFmtId="0" fontId="0" fillId="0" borderId="5" xfId="0" applyBorder="1"/>
    <xf numFmtId="0" fontId="60" fillId="0" borderId="5" xfId="0" applyFont="1" applyBorder="1" applyAlignment="1">
      <alignment horizontal="right" vertical="center"/>
    </xf>
    <xf numFmtId="170" fontId="0" fillId="0" borderId="0" xfId="1" applyNumberFormat="1" applyFont="1"/>
    <xf numFmtId="166" fontId="49" fillId="7" borderId="0" xfId="2" applyNumberFormat="1" applyFont="1" applyFill="1" applyAlignment="1">
      <alignment horizontal="right" vertical="center"/>
    </xf>
    <xf numFmtId="166" fontId="49" fillId="2" borderId="0" xfId="2" applyNumberFormat="1" applyFont="1" applyFill="1" applyAlignment="1">
      <alignment horizontal="right" vertical="center"/>
    </xf>
    <xf numFmtId="164" fontId="49" fillId="2" borderId="17" xfId="0" applyNumberFormat="1" applyFont="1" applyFill="1" applyBorder="1" applyAlignment="1">
      <alignment horizontal="left" vertical="center" indent="2"/>
    </xf>
    <xf numFmtId="1" fontId="60" fillId="2" borderId="17" xfId="0" applyNumberFormat="1" applyFont="1" applyFill="1" applyBorder="1" applyAlignment="1">
      <alignment horizontal="right" vertical="center"/>
    </xf>
    <xf numFmtId="3" fontId="49" fillId="7" borderId="17" xfId="0" applyNumberFormat="1" applyFont="1" applyFill="1" applyBorder="1" applyAlignment="1">
      <alignment horizontal="right" vertical="center"/>
    </xf>
    <xf numFmtId="3" fontId="49" fillId="2" borderId="17" xfId="0" applyNumberFormat="1" applyFont="1" applyFill="1" applyBorder="1" applyAlignment="1">
      <alignment horizontal="right" vertical="center"/>
    </xf>
    <xf numFmtId="0" fontId="49" fillId="0" borderId="0" xfId="0" applyFont="1" applyAlignment="1">
      <alignment horizontal="left" vertical="center" indent="1"/>
    </xf>
    <xf numFmtId="0" fontId="81" fillId="2" borderId="0" xfId="0" applyFont="1" applyFill="1" applyAlignment="1">
      <alignment vertical="center"/>
    </xf>
    <xf numFmtId="0" fontId="81" fillId="2" borderId="0" xfId="0" applyFont="1" applyFill="1" applyAlignment="1">
      <alignment horizontal="right" vertical="center"/>
    </xf>
    <xf numFmtId="166" fontId="81" fillId="7" borderId="0" xfId="2" applyNumberFormat="1" applyFont="1" applyFill="1" applyAlignment="1">
      <alignment horizontal="right" vertical="center"/>
    </xf>
    <xf numFmtId="166" fontId="81" fillId="2" borderId="0" xfId="0" applyNumberFormat="1" applyFont="1" applyFill="1" applyAlignment="1">
      <alignment horizontal="right" vertical="center"/>
    </xf>
    <xf numFmtId="0" fontId="71" fillId="0" borderId="5" xfId="0" applyFont="1" applyBorder="1" applyAlignment="1">
      <alignment horizontal="right"/>
    </xf>
    <xf numFmtId="164" fontId="60" fillId="2" borderId="17" xfId="0" applyNumberFormat="1" applyFont="1" applyFill="1" applyBorder="1" applyAlignment="1">
      <alignment horizontal="right" vertical="center"/>
    </xf>
    <xf numFmtId="0" fontId="72" fillId="0" borderId="5" xfId="0" applyFont="1" applyBorder="1" applyAlignment="1">
      <alignment horizontal="right"/>
    </xf>
    <xf numFmtId="0" fontId="72" fillId="0" borderId="5" xfId="0" applyFont="1" applyBorder="1"/>
    <xf numFmtId="166" fontId="72" fillId="0" borderId="5" xfId="2" applyNumberFormat="1" applyFont="1" applyBorder="1"/>
    <xf numFmtId="0" fontId="71" fillId="8" borderId="5" xfId="0" applyFont="1" applyFill="1" applyBorder="1" applyAlignment="1">
      <alignment horizontal="right"/>
    </xf>
    <xf numFmtId="0" fontId="72" fillId="6" borderId="5" xfId="0" applyFont="1" applyFill="1" applyBorder="1"/>
    <xf numFmtId="166" fontId="71" fillId="8" borderId="5" xfId="2" applyNumberFormat="1" applyFont="1" applyFill="1" applyBorder="1" applyAlignment="1">
      <alignment horizontal="right"/>
    </xf>
    <xf numFmtId="167" fontId="71" fillId="8" borderId="5" xfId="3" applyNumberFormat="1" applyFont="1" applyFill="1" applyBorder="1" applyAlignment="1">
      <alignment horizontal="right"/>
    </xf>
    <xf numFmtId="0" fontId="71" fillId="8" borderId="5" xfId="0" applyFont="1" applyFill="1" applyBorder="1"/>
    <xf numFmtId="0" fontId="71" fillId="0" borderId="5" xfId="0" applyFont="1" applyBorder="1"/>
    <xf numFmtId="0" fontId="82" fillId="0" borderId="5" xfId="0" applyFont="1" applyBorder="1" applyAlignment="1">
      <alignment horizontal="left"/>
    </xf>
    <xf numFmtId="0" fontId="0" fillId="0" borderId="0" xfId="0" applyAlignment="1">
      <alignment vertical="center" wrapText="1"/>
    </xf>
    <xf numFmtId="0" fontId="0" fillId="0" borderId="0" xfId="0" applyAlignment="1">
      <alignment vertical="center"/>
    </xf>
    <xf numFmtId="0" fontId="0" fillId="0" borderId="0" xfId="0" applyAlignment="1">
      <alignment horizontal="center" vertical="center"/>
    </xf>
    <xf numFmtId="9" fontId="0" fillId="0" borderId="0" xfId="2" applyFont="1" applyAlignment="1">
      <alignment horizontal="center" vertical="center"/>
    </xf>
    <xf numFmtId="178" fontId="0" fillId="0" borderId="0" xfId="3" applyNumberFormat="1" applyFont="1" applyAlignment="1">
      <alignment horizontal="center" vertical="center"/>
    </xf>
    <xf numFmtId="171" fontId="0" fillId="0" borderId="0" xfId="0" applyNumberFormat="1" applyAlignment="1">
      <alignment horizontal="center" vertical="center"/>
    </xf>
    <xf numFmtId="0" fontId="0" fillId="0" borderId="0" xfId="0" applyAlignment="1">
      <alignment horizontal="center" vertical="center" wrapText="1"/>
    </xf>
    <xf numFmtId="171" fontId="0" fillId="0" borderId="0" xfId="0" applyNumberFormat="1" applyAlignment="1">
      <alignment vertical="center" wrapText="1"/>
    </xf>
    <xf numFmtId="171" fontId="0" fillId="0" borderId="0" xfId="0" applyNumberFormat="1" applyAlignment="1">
      <alignment vertical="center"/>
    </xf>
    <xf numFmtId="9" fontId="0" fillId="0" borderId="0" xfId="2" applyFont="1" applyAlignment="1">
      <alignment vertical="center" wrapText="1"/>
    </xf>
    <xf numFmtId="9" fontId="0" fillId="0" borderId="0" xfId="2" applyFont="1" applyAlignment="1">
      <alignment vertical="center"/>
    </xf>
    <xf numFmtId="178" fontId="0" fillId="0" borderId="0" xfId="3" applyNumberFormat="1" applyFont="1" applyAlignment="1">
      <alignment vertical="center" wrapText="1"/>
    </xf>
    <xf numFmtId="178" fontId="0" fillId="0" borderId="0" xfId="3" applyNumberFormat="1" applyFont="1" applyAlignment="1">
      <alignment vertical="center"/>
    </xf>
    <xf numFmtId="0" fontId="0" fillId="0" borderId="0" xfId="0" pivotButton="1"/>
    <xf numFmtId="164" fontId="46" fillId="7" borderId="5" xfId="0" applyNumberFormat="1" applyFont="1" applyFill="1" applyBorder="1" applyAlignment="1">
      <alignment horizontal="right"/>
    </xf>
    <xf numFmtId="0" fontId="71" fillId="12" borderId="0" xfId="0" applyFont="1" applyFill="1" applyAlignment="1">
      <alignment vertical="center"/>
    </xf>
    <xf numFmtId="178" fontId="0" fillId="0" borderId="0" xfId="0" applyNumberFormat="1" applyAlignment="1">
      <alignment horizontal="center" vertical="center"/>
    </xf>
    <xf numFmtId="0" fontId="0" fillId="10" borderId="0" xfId="0" applyFill="1" applyAlignment="1">
      <alignment horizontal="center" vertical="center"/>
    </xf>
    <xf numFmtId="171" fontId="0" fillId="10" borderId="0" xfId="1" applyNumberFormat="1" applyFont="1" applyFill="1" applyAlignment="1">
      <alignment horizontal="center" vertical="center"/>
    </xf>
    <xf numFmtId="171" fontId="0" fillId="10" borderId="0" xfId="0" applyNumberFormat="1" applyFill="1" applyAlignment="1">
      <alignment horizontal="center" vertical="center"/>
    </xf>
    <xf numFmtId="0" fontId="0" fillId="10" borderId="0" xfId="0" applyFill="1" applyAlignment="1">
      <alignment vertical="center"/>
    </xf>
    <xf numFmtId="0" fontId="0" fillId="10" borderId="0" xfId="0" applyFill="1" applyAlignment="1">
      <alignment vertical="center" wrapText="1"/>
    </xf>
    <xf numFmtId="0" fontId="0" fillId="10" borderId="0" xfId="0" applyFill="1" applyAlignment="1">
      <alignment horizontal="left" vertical="center"/>
    </xf>
    <xf numFmtId="0" fontId="50" fillId="2" borderId="0" xfId="0" applyFont="1" applyFill="1" applyAlignment="1">
      <alignment horizontal="left" vertical="center"/>
    </xf>
    <xf numFmtId="0" fontId="44" fillId="0" borderId="0" xfId="0" applyFont="1"/>
    <xf numFmtId="174" fontId="71" fillId="0" borderId="5" xfId="0" applyNumberFormat="1" applyFont="1" applyBorder="1" applyAlignment="1">
      <alignment horizontal="right"/>
    </xf>
    <xf numFmtId="171" fontId="72" fillId="0" borderId="5" xfId="1" applyNumberFormat="1" applyFont="1" applyBorder="1"/>
    <xf numFmtId="171" fontId="71" fillId="8" borderId="5" xfId="1" applyNumberFormat="1" applyFont="1" applyFill="1" applyBorder="1" applyAlignment="1">
      <alignment horizontal="right"/>
    </xf>
    <xf numFmtId="164" fontId="72" fillId="0" borderId="5" xfId="1" applyNumberFormat="1" applyFont="1" applyBorder="1"/>
    <xf numFmtId="164" fontId="72" fillId="0" borderId="5" xfId="0" applyNumberFormat="1" applyFont="1" applyBorder="1"/>
    <xf numFmtId="164" fontId="71" fillId="8" borderId="5" xfId="1" applyNumberFormat="1" applyFont="1" applyFill="1" applyBorder="1" applyAlignment="1">
      <alignment horizontal="right"/>
    </xf>
    <xf numFmtId="164" fontId="71" fillId="8" borderId="5" xfId="1" applyNumberFormat="1" applyFont="1" applyFill="1" applyBorder="1"/>
    <xf numFmtId="171" fontId="49" fillId="7" borderId="0" xfId="1" applyNumberFormat="1" applyFont="1" applyFill="1" applyAlignment="1">
      <alignment horizontal="right" vertical="center"/>
    </xf>
    <xf numFmtId="171" fontId="49" fillId="2" borderId="0" xfId="1" applyNumberFormat="1" applyFont="1" applyFill="1" applyAlignment="1">
      <alignment horizontal="right" vertical="center"/>
    </xf>
    <xf numFmtId="164" fontId="49" fillId="7" borderId="0" xfId="1" applyNumberFormat="1" applyFont="1" applyFill="1" applyAlignment="1">
      <alignment horizontal="right" vertical="center"/>
    </xf>
    <xf numFmtId="164" fontId="49" fillId="2" borderId="0" xfId="1" applyNumberFormat="1" applyFont="1" applyFill="1" applyAlignment="1">
      <alignment horizontal="right" vertical="center"/>
    </xf>
    <xf numFmtId="164" fontId="49" fillId="7" borderId="17" xfId="0" applyNumberFormat="1" applyFont="1" applyFill="1" applyBorder="1" applyAlignment="1">
      <alignment horizontal="right" vertical="center"/>
    </xf>
    <xf numFmtId="164" fontId="56" fillId="0" borderId="5" xfId="0" applyNumberFormat="1" applyFont="1" applyBorder="1"/>
    <xf numFmtId="164" fontId="49" fillId="2" borderId="5" xfId="0" applyNumberFormat="1" applyFont="1" applyFill="1" applyBorder="1" applyAlignment="1">
      <alignment horizontal="left" vertical="center"/>
    </xf>
    <xf numFmtId="164" fontId="50" fillId="13" borderId="14" xfId="0" applyNumberFormat="1" applyFont="1" applyFill="1" applyBorder="1" applyAlignment="1">
      <alignment horizontal="center"/>
    </xf>
    <xf numFmtId="164" fontId="50" fillId="13" borderId="15" xfId="0" applyNumberFormat="1" applyFont="1" applyFill="1" applyBorder="1" applyAlignment="1">
      <alignment horizontal="center"/>
    </xf>
    <xf numFmtId="164" fontId="50" fillId="13" borderId="16" xfId="0" applyNumberFormat="1" applyFont="1" applyFill="1" applyBorder="1" applyAlignment="1">
      <alignment horizontal="center"/>
    </xf>
    <xf numFmtId="164" fontId="50" fillId="13" borderId="7" xfId="0" applyNumberFormat="1" applyFont="1" applyFill="1" applyBorder="1" applyAlignment="1">
      <alignment horizontal="center"/>
    </xf>
    <xf numFmtId="164" fontId="50" fillId="13" borderId="9" xfId="0" applyNumberFormat="1" applyFont="1" applyFill="1" applyBorder="1" applyAlignment="1">
      <alignment horizontal="center"/>
    </xf>
    <xf numFmtId="164" fontId="50" fillId="13" borderId="8" xfId="0" applyNumberFormat="1" applyFont="1" applyFill="1" applyBorder="1" applyAlignment="1">
      <alignment horizontal="center"/>
    </xf>
    <xf numFmtId="164" fontId="56" fillId="0" borderId="5" xfId="0" applyNumberFormat="1" applyFont="1" applyBorder="1" applyAlignment="1">
      <alignment horizontal="right"/>
    </xf>
    <xf numFmtId="0" fontId="71" fillId="0" borderId="5" xfId="0" applyFont="1" applyBorder="1" applyAlignment="1">
      <alignment horizontal="center"/>
    </xf>
    <xf numFmtId="166" fontId="71" fillId="0" borderId="5" xfId="2" applyNumberFormat="1" applyFont="1" applyBorder="1" applyAlignment="1">
      <alignment horizontal="center"/>
    </xf>
    <xf numFmtId="0" fontId="49" fillId="0" borderId="0" xfId="0" applyFont="1"/>
    <xf numFmtId="164" fontId="49" fillId="14" borderId="10" xfId="0" applyNumberFormat="1" applyFont="1" applyFill="1" applyBorder="1" applyAlignment="1">
      <alignment horizontal="center"/>
    </xf>
    <xf numFmtId="164" fontId="49" fillId="14" borderId="0" xfId="0" applyNumberFormat="1" applyFont="1" applyFill="1" applyAlignment="1">
      <alignment horizontal="center"/>
    </xf>
    <xf numFmtId="164" fontId="49" fillId="14" borderId="11" xfId="0" applyNumberFormat="1" applyFont="1" applyFill="1" applyBorder="1" applyAlignment="1">
      <alignment horizontal="center"/>
    </xf>
    <xf numFmtId="164" fontId="49" fillId="14" borderId="12" xfId="0" applyNumberFormat="1" applyFont="1" applyFill="1" applyBorder="1" applyAlignment="1">
      <alignment horizontal="center"/>
    </xf>
    <xf numFmtId="164" fontId="49" fillId="14" borderId="6" xfId="0" applyNumberFormat="1" applyFont="1" applyFill="1" applyBorder="1" applyAlignment="1">
      <alignment horizontal="center"/>
    </xf>
    <xf numFmtId="164" fontId="49" fillId="14" borderId="13" xfId="0" applyNumberFormat="1" applyFont="1" applyFill="1" applyBorder="1" applyAlignment="1">
      <alignment horizontal="center"/>
    </xf>
    <xf numFmtId="0" fontId="54" fillId="0" borderId="0" xfId="0" applyFont="1" applyAlignment="1">
      <alignment horizontal="right" vertical="center"/>
    </xf>
    <xf numFmtId="0" fontId="44" fillId="0" borderId="0" xfId="0" applyFont="1" applyAlignment="1">
      <alignment horizontal="right" vertical="center"/>
    </xf>
    <xf numFmtId="1" fontId="54" fillId="0" borderId="0" xfId="0" applyNumberFormat="1" applyFont="1" applyAlignment="1">
      <alignment horizontal="center" vertical="center"/>
    </xf>
    <xf numFmtId="171" fontId="54" fillId="0" borderId="0" xfId="0" applyNumberFormat="1" applyFont="1" applyAlignment="1">
      <alignment horizontal="center" vertical="center"/>
    </xf>
    <xf numFmtId="9" fontId="54" fillId="0" borderId="0" xfId="2" applyFont="1" applyAlignment="1">
      <alignment horizontal="center" vertical="center"/>
    </xf>
    <xf numFmtId="178" fontId="54" fillId="0" borderId="0" xfId="0" applyNumberFormat="1" applyFont="1" applyAlignment="1">
      <alignment horizontal="center" vertical="center"/>
    </xf>
    <xf numFmtId="0" fontId="44" fillId="0" borderId="0" xfId="0" applyFont="1" applyAlignment="1">
      <alignment vertical="top"/>
    </xf>
    <xf numFmtId="0" fontId="56" fillId="0" borderId="5" xfId="0" applyFont="1" applyBorder="1" applyAlignment="1">
      <alignment horizontal="left" vertical="center" wrapText="1"/>
    </xf>
    <xf numFmtId="0" fontId="56" fillId="0" borderId="5" xfId="0" applyFont="1" applyBorder="1" applyAlignment="1">
      <alignment vertical="center"/>
    </xf>
    <xf numFmtId="2" fontId="44" fillId="0" borderId="0" xfId="0" applyNumberFormat="1" applyFont="1"/>
    <xf numFmtId="2" fontId="44" fillId="0" borderId="0" xfId="0" applyNumberFormat="1" applyFont="1" applyAlignment="1">
      <alignment horizontal="center"/>
    </xf>
    <xf numFmtId="164" fontId="44" fillId="0" borderId="0" xfId="0" applyNumberFormat="1" applyFont="1"/>
    <xf numFmtId="164" fontId="44" fillId="0" borderId="6" xfId="0" applyNumberFormat="1" applyFont="1" applyBorder="1"/>
    <xf numFmtId="0" fontId="56" fillId="0" borderId="5" xfId="0" applyFont="1" applyBorder="1"/>
    <xf numFmtId="0" fontId="56" fillId="0" borderId="5" xfId="0" applyFont="1" applyBorder="1" applyAlignment="1">
      <alignment horizontal="right"/>
    </xf>
    <xf numFmtId="0" fontId="56" fillId="8" borderId="5" xfId="0" applyFont="1" applyFill="1" applyBorder="1"/>
    <xf numFmtId="164" fontId="50" fillId="3" borderId="5" xfId="0" applyNumberFormat="1" applyFont="1" applyFill="1" applyBorder="1" applyAlignment="1">
      <alignment vertical="center"/>
    </xf>
    <xf numFmtId="0" fontId="56" fillId="8" borderId="5" xfId="0" applyFont="1" applyFill="1" applyBorder="1" applyAlignment="1">
      <alignment horizontal="right"/>
    </xf>
    <xf numFmtId="0" fontId="56" fillId="6" borderId="5" xfId="0" applyFont="1" applyFill="1" applyBorder="1"/>
    <xf numFmtId="164" fontId="49" fillId="9" borderId="5" xfId="0" applyNumberFormat="1" applyFont="1" applyFill="1" applyBorder="1" applyAlignment="1">
      <alignment vertical="center"/>
    </xf>
    <xf numFmtId="0" fontId="56" fillId="6" borderId="5" xfId="0" applyFont="1" applyFill="1" applyBorder="1" applyAlignment="1">
      <alignment horizontal="right"/>
    </xf>
    <xf numFmtId="164" fontId="50" fillId="9" borderId="5" xfId="0" applyNumberFormat="1" applyFont="1" applyFill="1" applyBorder="1" applyAlignment="1">
      <alignment vertical="center"/>
    </xf>
    <xf numFmtId="164" fontId="50" fillId="2" borderId="5" xfId="0" applyNumberFormat="1" applyFont="1" applyFill="1" applyBorder="1" applyAlignment="1">
      <alignment horizontal="left" vertical="center"/>
    </xf>
    <xf numFmtId="171" fontId="56" fillId="0" borderId="5" xfId="0" applyNumberFormat="1" applyFont="1" applyBorder="1"/>
    <xf numFmtId="171" fontId="56" fillId="0" borderId="5" xfId="1" applyNumberFormat="1" applyFont="1" applyBorder="1"/>
    <xf numFmtId="171" fontId="49" fillId="2" borderId="5" xfId="1" applyNumberFormat="1" applyFont="1" applyFill="1" applyBorder="1" applyAlignment="1">
      <alignment horizontal="left" vertical="center" indent="2"/>
    </xf>
    <xf numFmtId="171" fontId="56" fillId="0" borderId="5" xfId="1" applyNumberFormat="1" applyFont="1" applyBorder="1" applyAlignment="1">
      <alignment horizontal="right"/>
    </xf>
    <xf numFmtId="166" fontId="56" fillId="0" borderId="5" xfId="2" applyNumberFormat="1" applyFont="1" applyBorder="1"/>
    <xf numFmtId="166" fontId="49" fillId="2" borderId="5" xfId="2" applyNumberFormat="1" applyFont="1" applyFill="1" applyBorder="1" applyAlignment="1">
      <alignment horizontal="left" vertical="center" indent="2"/>
    </xf>
    <xf numFmtId="166" fontId="56" fillId="0" borderId="5" xfId="2" applyNumberFormat="1" applyFont="1" applyBorder="1" applyAlignment="1">
      <alignment horizontal="right"/>
    </xf>
    <xf numFmtId="166" fontId="56" fillId="10" borderId="5" xfId="2" applyNumberFormat="1" applyFont="1" applyFill="1" applyBorder="1" applyAlignment="1">
      <alignment horizontal="right"/>
    </xf>
    <xf numFmtId="1" fontId="49" fillId="2" borderId="5" xfId="0" applyNumberFormat="1" applyFont="1" applyFill="1" applyBorder="1" applyAlignment="1">
      <alignment horizontal="left" vertical="center" indent="2"/>
    </xf>
    <xf numFmtId="1" fontId="56" fillId="0" borderId="5" xfId="0" applyNumberFormat="1" applyFont="1" applyBorder="1" applyAlignment="1">
      <alignment horizontal="right"/>
    </xf>
    <xf numFmtId="1" fontId="56" fillId="0" borderId="5" xfId="0" applyNumberFormat="1" applyFont="1" applyBorder="1"/>
    <xf numFmtId="164" fontId="56" fillId="0" borderId="5" xfId="1" applyNumberFormat="1" applyFont="1" applyBorder="1"/>
    <xf numFmtId="164" fontId="49" fillId="2" borderId="5" xfId="1" applyNumberFormat="1" applyFont="1" applyFill="1" applyBorder="1" applyAlignment="1">
      <alignment horizontal="left" vertical="center" indent="1"/>
    </xf>
    <xf numFmtId="164" fontId="56" fillId="0" borderId="5" xfId="1" applyNumberFormat="1" applyFont="1" applyBorder="1" applyAlignment="1">
      <alignment horizontal="right"/>
    </xf>
    <xf numFmtId="164" fontId="49" fillId="2" borderId="5" xfId="0" applyNumberFormat="1" applyFont="1" applyFill="1" applyBorder="1" applyAlignment="1">
      <alignment horizontal="left" vertical="center" indent="2"/>
    </xf>
    <xf numFmtId="167" fontId="56" fillId="0" borderId="5" xfId="3" applyNumberFormat="1" applyFont="1" applyBorder="1" applyAlignment="1">
      <alignment horizontal="right"/>
    </xf>
    <xf numFmtId="164" fontId="49" fillId="0" borderId="5" xfId="1" applyNumberFormat="1" applyFont="1" applyBorder="1" applyAlignment="1">
      <alignment vertical="center"/>
    </xf>
    <xf numFmtId="164" fontId="49" fillId="0" borderId="5" xfId="1" applyNumberFormat="1" applyFont="1" applyBorder="1" applyAlignment="1">
      <alignment horizontal="left" vertical="center" indent="1"/>
    </xf>
    <xf numFmtId="164" fontId="49" fillId="2" borderId="5" xfId="1" applyNumberFormat="1" applyFont="1" applyFill="1" applyBorder="1" applyAlignment="1">
      <alignment horizontal="left" vertical="center"/>
    </xf>
    <xf numFmtId="164" fontId="49" fillId="2" borderId="5" xfId="0" applyNumberFormat="1" applyFont="1" applyFill="1" applyBorder="1" applyAlignment="1">
      <alignment vertical="center"/>
    </xf>
    <xf numFmtId="164" fontId="49" fillId="2" borderId="5" xfId="0" applyNumberFormat="1" applyFont="1" applyFill="1" applyBorder="1" applyAlignment="1">
      <alignment horizontal="left" vertical="center" indent="1"/>
    </xf>
    <xf numFmtId="164" fontId="49" fillId="0" borderId="5" xfId="0" applyNumberFormat="1" applyFont="1" applyBorder="1" applyAlignment="1">
      <alignment horizontal="left" vertical="center"/>
    </xf>
    <xf numFmtId="9" fontId="56" fillId="10" borderId="5" xfId="2" applyFont="1" applyFill="1" applyBorder="1" applyAlignment="1">
      <alignment horizontal="right"/>
    </xf>
    <xf numFmtId="164" fontId="49" fillId="0" borderId="5" xfId="0" applyNumberFormat="1" applyFont="1" applyBorder="1" applyAlignment="1">
      <alignment horizontal="left" vertical="center" indent="1"/>
    </xf>
    <xf numFmtId="164" fontId="56" fillId="10" borderId="5" xfId="1" applyNumberFormat="1" applyFont="1" applyFill="1" applyBorder="1" applyAlignment="1">
      <alignment horizontal="right"/>
    </xf>
    <xf numFmtId="1" fontId="56" fillId="6" borderId="5" xfId="3" applyNumberFormat="1" applyFont="1" applyFill="1" applyBorder="1" applyAlignment="1">
      <alignment horizontal="right"/>
    </xf>
    <xf numFmtId="166" fontId="56" fillId="10" borderId="5" xfId="2" applyNumberFormat="1" applyFont="1" applyFill="1" applyBorder="1"/>
    <xf numFmtId="164" fontId="56" fillId="10" borderId="5" xfId="1" applyNumberFormat="1" applyFont="1" applyFill="1" applyBorder="1"/>
    <xf numFmtId="0" fontId="49" fillId="2" borderId="5" xfId="0" applyFont="1" applyFill="1" applyBorder="1" applyAlignment="1">
      <alignment vertical="center"/>
    </xf>
    <xf numFmtId="0" fontId="49" fillId="2" borderId="5" xfId="0" applyFont="1" applyFill="1" applyBorder="1" applyAlignment="1">
      <alignment horizontal="left" vertical="center" indent="1"/>
    </xf>
    <xf numFmtId="0" fontId="49" fillId="0" borderId="5" xfId="0" applyFont="1" applyBorder="1" applyAlignment="1">
      <alignment horizontal="left" vertical="center" indent="1"/>
    </xf>
    <xf numFmtId="166" fontId="56" fillId="0" borderId="5" xfId="2" applyNumberFormat="1" applyFont="1" applyFill="1" applyBorder="1" applyAlignment="1">
      <alignment horizontal="right"/>
    </xf>
    <xf numFmtId="164" fontId="49" fillId="2" borderId="17" xfId="0" applyNumberFormat="1" applyFont="1" applyFill="1" applyBorder="1" applyAlignment="1">
      <alignment horizontal="left" vertical="center" indent="1"/>
    </xf>
    <xf numFmtId="164" fontId="61" fillId="2" borderId="6" xfId="0" applyNumberFormat="1" applyFont="1" applyFill="1" applyBorder="1" applyAlignment="1">
      <alignment horizontal="right" vertical="center"/>
    </xf>
    <xf numFmtId="164" fontId="50" fillId="7" borderId="19" xfId="0" applyNumberFormat="1" applyFont="1" applyFill="1" applyBorder="1" applyAlignment="1">
      <alignment horizontal="right" vertical="center"/>
    </xf>
    <xf numFmtId="164" fontId="50" fillId="2" borderId="19" xfId="0" applyNumberFormat="1" applyFont="1" applyFill="1" applyBorder="1" applyAlignment="1">
      <alignment horizontal="right" vertical="center"/>
    </xf>
    <xf numFmtId="167" fontId="61" fillId="2" borderId="0" xfId="0" applyNumberFormat="1" applyFont="1" applyFill="1" applyAlignment="1">
      <alignment horizontal="right" vertical="center"/>
    </xf>
    <xf numFmtId="164" fontId="50" fillId="7" borderId="0" xfId="0" applyNumberFormat="1" applyFont="1" applyFill="1" applyAlignment="1">
      <alignment horizontal="right" vertical="center"/>
    </xf>
    <xf numFmtId="0" fontId="49" fillId="5" borderId="0" xfId="0" applyFont="1" applyFill="1"/>
    <xf numFmtId="0" fontId="49" fillId="5" borderId="0" xfId="0" applyFont="1" applyFill="1" applyAlignment="1">
      <alignment horizontal="right"/>
    </xf>
    <xf numFmtId="164" fontId="49" fillId="5" borderId="0" xfId="0" applyNumberFormat="1" applyFont="1" applyFill="1"/>
    <xf numFmtId="0" fontId="50" fillId="12" borderId="0" xfId="0" applyFont="1" applyFill="1"/>
    <xf numFmtId="164" fontId="49" fillId="5" borderId="0" xfId="1" applyNumberFormat="1" applyFont="1" applyFill="1" applyAlignment="1">
      <alignment horizontal="right"/>
    </xf>
    <xf numFmtId="0" fontId="56" fillId="0" borderId="0" xfId="0" applyFont="1"/>
    <xf numFmtId="0" fontId="49" fillId="5" borderId="0" xfId="0" applyFont="1" applyFill="1" applyAlignment="1">
      <alignment horizontal="left" vertical="top" wrapText="1"/>
    </xf>
    <xf numFmtId="164" fontId="56" fillId="0" borderId="0" xfId="1" applyNumberFormat="1" applyFont="1" applyAlignment="1">
      <alignment horizontal="right"/>
    </xf>
    <xf numFmtId="164" fontId="56" fillId="6" borderId="0" xfId="1" applyNumberFormat="1" applyFont="1" applyFill="1" applyAlignment="1">
      <alignment horizontal="right"/>
    </xf>
    <xf numFmtId="0" fontId="56" fillId="6" borderId="0" xfId="0" applyFont="1" applyFill="1"/>
    <xf numFmtId="3" fontId="49" fillId="5" borderId="0" xfId="0" applyNumberFormat="1" applyFont="1" applyFill="1" applyAlignment="1">
      <alignment horizontal="right"/>
    </xf>
    <xf numFmtId="0" fontId="56" fillId="0" borderId="0" xfId="0" applyFont="1" applyAlignment="1">
      <alignment horizontal="right"/>
    </xf>
    <xf numFmtId="0" fontId="49" fillId="5" borderId="0" xfId="0" applyFont="1" applyFill="1" applyAlignment="1">
      <alignment horizontal="left" vertical="top"/>
    </xf>
    <xf numFmtId="0" fontId="50" fillId="5" borderId="0" xfId="0" applyFont="1" applyFill="1"/>
    <xf numFmtId="164" fontId="50" fillId="5" borderId="0" xfId="0" applyNumberFormat="1" applyFont="1" applyFill="1" applyAlignment="1">
      <alignment horizontal="right"/>
    </xf>
    <xf numFmtId="0" fontId="49" fillId="5" borderId="0" xfId="0" applyFont="1" applyFill="1" applyAlignment="1">
      <alignment horizontal="center"/>
    </xf>
    <xf numFmtId="164" fontId="56" fillId="0" borderId="0" xfId="0" applyNumberFormat="1" applyFont="1" applyAlignment="1">
      <alignment horizontal="right"/>
    </xf>
    <xf numFmtId="0" fontId="49" fillId="5" borderId="5" xfId="0" applyFont="1" applyFill="1" applyBorder="1"/>
    <xf numFmtId="164" fontId="49" fillId="5" borderId="5" xfId="0" applyNumberFormat="1" applyFont="1" applyFill="1" applyBorder="1" applyAlignment="1">
      <alignment horizontal="right"/>
    </xf>
    <xf numFmtId="167" fontId="49" fillId="5" borderId="5" xfId="3" applyNumberFormat="1" applyFont="1" applyFill="1" applyBorder="1" applyAlignment="1">
      <alignment horizontal="right"/>
    </xf>
    <xf numFmtId="0" fontId="56" fillId="0" borderId="17" xfId="0" applyFont="1" applyBorder="1"/>
    <xf numFmtId="164" fontId="56" fillId="0" borderId="17" xfId="0" applyNumberFormat="1" applyFont="1" applyBorder="1" applyAlignment="1">
      <alignment horizontal="right"/>
    </xf>
    <xf numFmtId="167" fontId="49" fillId="5" borderId="17" xfId="3" applyNumberFormat="1" applyFont="1" applyFill="1" applyBorder="1" applyAlignment="1">
      <alignment horizontal="right"/>
    </xf>
    <xf numFmtId="167" fontId="49" fillId="5" borderId="0" xfId="3" applyNumberFormat="1" applyFont="1" applyFill="1" applyAlignment="1">
      <alignment horizontal="right"/>
    </xf>
    <xf numFmtId="10" fontId="49" fillId="5" borderId="0" xfId="0" applyNumberFormat="1" applyFont="1" applyFill="1" applyAlignment="1">
      <alignment horizontal="right"/>
    </xf>
    <xf numFmtId="164" fontId="49" fillId="5" borderId="0" xfId="0" applyNumberFormat="1" applyFont="1" applyFill="1" applyAlignment="1">
      <alignment horizontal="right"/>
    </xf>
    <xf numFmtId="164" fontId="49" fillId="0" borderId="0" xfId="0" applyNumberFormat="1" applyFont="1" applyAlignment="1">
      <alignment horizontal="right"/>
    </xf>
    <xf numFmtId="0" fontId="50" fillId="0" borderId="0" xfId="0" applyFont="1"/>
    <xf numFmtId="0" fontId="50" fillId="0" borderId="0" xfId="0" applyFont="1" applyAlignment="1">
      <alignment horizontal="right"/>
    </xf>
    <xf numFmtId="0" fontId="49" fillId="0" borderId="0" xfId="0" applyFont="1" applyAlignment="1">
      <alignment horizontal="left" vertical="top" wrapText="1"/>
    </xf>
    <xf numFmtId="0" fontId="49" fillId="0" borderId="0" xfId="0" applyFont="1" applyAlignment="1">
      <alignment horizontal="left" vertical="top"/>
    </xf>
    <xf numFmtId="164" fontId="50" fillId="0" borderId="0" xfId="0" applyNumberFormat="1" applyFont="1" applyAlignment="1">
      <alignment horizontal="right"/>
    </xf>
    <xf numFmtId="164" fontId="50" fillId="0" borderId="0" xfId="0" applyNumberFormat="1" applyFont="1"/>
    <xf numFmtId="0" fontId="49" fillId="0" borderId="0" xfId="0" applyFont="1" applyAlignment="1">
      <alignment horizontal="right"/>
    </xf>
    <xf numFmtId="0" fontId="49" fillId="5" borderId="0" xfId="0" applyFont="1" applyFill="1" applyAlignment="1">
      <alignment horizontal="left"/>
    </xf>
    <xf numFmtId="164" fontId="49" fillId="0" borderId="5" xfId="0" applyNumberFormat="1" applyFont="1" applyBorder="1" applyAlignment="1">
      <alignment horizontal="right"/>
    </xf>
    <xf numFmtId="2" fontId="50" fillId="0" borderId="5" xfId="0" applyNumberFormat="1" applyFont="1" applyBorder="1" applyAlignment="1">
      <alignment horizontal="right"/>
    </xf>
    <xf numFmtId="166" fontId="50" fillId="0" borderId="5" xfId="0" applyNumberFormat="1" applyFont="1" applyBorder="1" applyAlignment="1">
      <alignment horizontal="right"/>
    </xf>
    <xf numFmtId="0" fontId="49" fillId="0" borderId="5" xfId="0" applyFont="1" applyBorder="1" applyAlignment="1">
      <alignment horizontal="right"/>
    </xf>
    <xf numFmtId="5" fontId="49" fillId="0" borderId="5" xfId="0" applyNumberFormat="1" applyFont="1" applyBorder="1" applyAlignment="1">
      <alignment horizontal="right" vertical="top"/>
    </xf>
    <xf numFmtId="10" fontId="49" fillId="0" borderId="5" xfId="0" applyNumberFormat="1" applyFont="1" applyBorder="1" applyAlignment="1">
      <alignment horizontal="right"/>
    </xf>
    <xf numFmtId="5" fontId="49" fillId="0" borderId="5" xfId="0" applyNumberFormat="1" applyFont="1" applyBorder="1" applyAlignment="1">
      <alignment horizontal="right"/>
    </xf>
    <xf numFmtId="167" fontId="49" fillId="0" borderId="5" xfId="0" applyNumberFormat="1" applyFont="1" applyBorder="1" applyAlignment="1">
      <alignment horizontal="right"/>
    </xf>
    <xf numFmtId="5" fontId="50" fillId="0" borderId="5" xfId="0" applyNumberFormat="1" applyFont="1" applyBorder="1" applyAlignment="1">
      <alignment horizontal="right" vertical="top"/>
    </xf>
    <xf numFmtId="174" fontId="50" fillId="0" borderId="5" xfId="0" applyNumberFormat="1" applyFont="1" applyBorder="1" applyAlignment="1">
      <alignment horizontal="right"/>
    </xf>
    <xf numFmtId="172" fontId="49" fillId="0" borderId="5" xfId="0" applyNumberFormat="1" applyFont="1" applyBorder="1" applyAlignment="1">
      <alignment horizontal="right"/>
    </xf>
    <xf numFmtId="0" fontId="50" fillId="0" borderId="0" xfId="0" quotePrefix="1" applyFont="1"/>
    <xf numFmtId="5" fontId="50" fillId="0" borderId="5" xfId="0" applyNumberFormat="1" applyFont="1" applyBorder="1" applyAlignment="1">
      <alignment horizontal="right"/>
    </xf>
    <xf numFmtId="164" fontId="50" fillId="0" borderId="5" xfId="0" applyNumberFormat="1" applyFont="1" applyBorder="1" applyAlignment="1">
      <alignment horizontal="right"/>
    </xf>
    <xf numFmtId="10" fontId="50" fillId="0" borderId="5" xfId="0" applyNumberFormat="1" applyFont="1" applyBorder="1" applyAlignment="1">
      <alignment horizontal="right"/>
    </xf>
    <xf numFmtId="5" fontId="67" fillId="0" borderId="5" xfId="0" applyNumberFormat="1" applyFont="1" applyBorder="1" applyAlignment="1">
      <alignment horizontal="right"/>
    </xf>
    <xf numFmtId="166" fontId="49" fillId="0" borderId="5" xfId="0" applyNumberFormat="1" applyFont="1" applyBorder="1" applyAlignment="1">
      <alignment horizontal="right"/>
    </xf>
    <xf numFmtId="37" fontId="50" fillId="0" borderId="5" xfId="0" applyNumberFormat="1" applyFont="1" applyBorder="1" applyAlignment="1">
      <alignment horizontal="right"/>
    </xf>
    <xf numFmtId="164" fontId="50" fillId="0" borderId="7" xfId="0" applyNumberFormat="1" applyFont="1" applyBorder="1" applyAlignment="1">
      <alignment horizontal="right"/>
    </xf>
    <xf numFmtId="166" fontId="50" fillId="0" borderId="8" xfId="0" applyNumberFormat="1" applyFont="1" applyBorder="1" applyAlignment="1">
      <alignment horizontal="left"/>
    </xf>
    <xf numFmtId="0" fontId="84" fillId="0" borderId="0" xfId="4" applyAlignment="1">
      <alignment vertical="center"/>
    </xf>
    <xf numFmtId="0" fontId="85" fillId="0" borderId="0" xfId="0" applyFont="1" applyAlignment="1">
      <alignment vertical="center"/>
    </xf>
    <xf numFmtId="0" fontId="48" fillId="0" borderId="0" xfId="0" applyFont="1" applyAlignment="1">
      <alignment horizontal="center"/>
    </xf>
    <xf numFmtId="166" fontId="56" fillId="0" borderId="5" xfId="1" applyNumberFormat="1" applyFont="1" applyBorder="1"/>
    <xf numFmtId="166" fontId="56" fillId="6" borderId="5" xfId="2" applyNumberFormat="1" applyFont="1" applyFill="1" applyBorder="1"/>
    <xf numFmtId="166" fontId="56" fillId="6" borderId="5" xfId="0" applyNumberFormat="1" applyFont="1" applyFill="1" applyBorder="1"/>
    <xf numFmtId="166" fontId="86" fillId="2" borderId="0" xfId="0" applyNumberFormat="1" applyFont="1" applyFill="1" applyAlignment="1">
      <alignment horizontal="right" vertical="center"/>
    </xf>
    <xf numFmtId="164" fontId="56" fillId="8" borderId="5" xfId="1" applyNumberFormat="1" applyFont="1" applyFill="1" applyBorder="1" applyAlignment="1">
      <alignment horizontal="right"/>
    </xf>
    <xf numFmtId="164" fontId="50" fillId="2" borderId="18" xfId="1" applyNumberFormat="1" applyFont="1" applyFill="1" applyBorder="1" applyAlignment="1">
      <alignment horizontal="left" vertical="center"/>
    </xf>
    <xf numFmtId="164" fontId="71" fillId="0" borderId="18" xfId="1" applyNumberFormat="1" applyFont="1" applyBorder="1" applyAlignment="1">
      <alignment horizontal="right"/>
    </xf>
    <xf numFmtId="164" fontId="71" fillId="8" borderId="18" xfId="1" applyNumberFormat="1" applyFont="1" applyFill="1" applyBorder="1" applyAlignment="1">
      <alignment horizontal="right"/>
    </xf>
    <xf numFmtId="164" fontId="50" fillId="2" borderId="18" xfId="0" applyNumberFormat="1" applyFont="1" applyFill="1" applyBorder="1" applyAlignment="1">
      <alignment vertical="center"/>
    </xf>
    <xf numFmtId="164" fontId="72" fillId="0" borderId="18" xfId="0" applyNumberFormat="1" applyFont="1" applyBorder="1"/>
    <xf numFmtId="164" fontId="72" fillId="0" borderId="18" xfId="1" applyNumberFormat="1" applyFont="1" applyBorder="1"/>
    <xf numFmtId="166" fontId="71" fillId="0" borderId="18" xfId="2" applyNumberFormat="1" applyFont="1" applyBorder="1" applyAlignment="1">
      <alignment horizontal="right"/>
    </xf>
    <xf numFmtId="0" fontId="50" fillId="2" borderId="18" xfId="0" applyFont="1" applyFill="1" applyBorder="1" applyAlignment="1">
      <alignment vertical="center"/>
    </xf>
    <xf numFmtId="166" fontId="71" fillId="8" borderId="18" xfId="2" applyNumberFormat="1" applyFont="1" applyFill="1" applyBorder="1" applyAlignment="1">
      <alignment horizontal="right"/>
    </xf>
    <xf numFmtId="0" fontId="71" fillId="0" borderId="18" xfId="0" applyFont="1" applyBorder="1"/>
    <xf numFmtId="0" fontId="49" fillId="0" borderId="5" xfId="0" applyFont="1" applyBorder="1" applyAlignment="1">
      <alignment horizontal="center"/>
    </xf>
    <xf numFmtId="0" fontId="52" fillId="0" borderId="5" xfId="0" applyFont="1" applyBorder="1" applyAlignment="1">
      <alignment horizontal="center"/>
    </xf>
    <xf numFmtId="0" fontId="52" fillId="0" borderId="5" xfId="0" applyFont="1" applyBorder="1"/>
    <xf numFmtId="6" fontId="52" fillId="0" borderId="5" xfId="0" applyNumberFormat="1" applyFont="1" applyBorder="1"/>
    <xf numFmtId="0" fontId="52" fillId="0" borderId="5" xfId="0" quotePrefix="1" applyFont="1" applyBorder="1" applyAlignment="1">
      <alignment horizontal="center"/>
    </xf>
    <xf numFmtId="1" fontId="49" fillId="0" borderId="5" xfId="0" applyNumberFormat="1" applyFont="1" applyBorder="1" applyAlignment="1">
      <alignment horizontal="center"/>
    </xf>
    <xf numFmtId="6" fontId="49" fillId="0" borderId="5" xfId="0" applyNumberFormat="1" applyFont="1" applyBorder="1"/>
    <xf numFmtId="0" fontId="49" fillId="0" borderId="5" xfId="0" quotePrefix="1" applyFont="1" applyBorder="1" applyAlignment="1">
      <alignment horizontal="center"/>
    </xf>
    <xf numFmtId="0" fontId="50" fillId="0" borderId="5" xfId="0" applyFont="1" applyBorder="1" applyAlignment="1">
      <alignment horizontal="left"/>
    </xf>
    <xf numFmtId="0" fontId="66" fillId="0" borderId="5" xfId="0" applyFont="1" applyBorder="1"/>
    <xf numFmtId="0" fontId="50" fillId="0" borderId="20" xfId="0" applyFont="1" applyBorder="1" applyAlignment="1">
      <alignment horizontal="right"/>
    </xf>
    <xf numFmtId="0" fontId="50" fillId="0" borderId="19" xfId="0" applyFont="1" applyBorder="1" applyAlignment="1">
      <alignment horizontal="left"/>
    </xf>
    <xf numFmtId="164" fontId="49" fillId="0" borderId="5" xfId="0" applyNumberFormat="1" applyFont="1" applyBorder="1"/>
    <xf numFmtId="0" fontId="50" fillId="3" borderId="5" xfId="0" applyFont="1" applyFill="1" applyBorder="1" applyAlignment="1">
      <alignment horizontal="left"/>
    </xf>
    <xf numFmtId="0" fontId="49" fillId="0" borderId="5" xfId="0" applyFont="1" applyBorder="1" applyAlignment="1">
      <alignment horizontal="center" wrapText="1"/>
    </xf>
    <xf numFmtId="10" fontId="49" fillId="0" borderId="5" xfId="0" applyNumberFormat="1" applyFont="1" applyBorder="1" applyAlignment="1">
      <alignment horizontal="center"/>
    </xf>
    <xf numFmtId="0" fontId="49" fillId="0" borderId="17" xfId="0" applyFont="1" applyBorder="1"/>
    <xf numFmtId="0" fontId="50" fillId="0" borderId="5" xfId="0" applyFont="1" applyBorder="1"/>
    <xf numFmtId="164" fontId="50" fillId="0" borderId="5" xfId="0" applyNumberFormat="1" applyFont="1" applyBorder="1"/>
    <xf numFmtId="167" fontId="49" fillId="0" borderId="5" xfId="0" applyNumberFormat="1" applyFont="1" applyBorder="1"/>
    <xf numFmtId="164" fontId="66" fillId="0" borderId="5" xfId="0" applyNumberFormat="1" applyFont="1" applyBorder="1" applyAlignment="1">
      <alignment horizontal="right" vertical="top"/>
    </xf>
    <xf numFmtId="164" fontId="49" fillId="0" borderId="17" xfId="0" applyNumberFormat="1" applyFont="1" applyBorder="1" applyAlignment="1">
      <alignment horizontal="right"/>
    </xf>
    <xf numFmtId="166" fontId="71" fillId="6" borderId="5" xfId="0" applyNumberFormat="1" applyFont="1" applyFill="1" applyBorder="1" applyAlignment="1">
      <alignment horizontal="center"/>
    </xf>
    <xf numFmtId="0" fontId="72" fillId="0" borderId="5" xfId="0" applyFont="1" applyBorder="1" applyAlignment="1">
      <alignment horizontal="center" vertical="center"/>
    </xf>
    <xf numFmtId="0" fontId="56" fillId="0" borderId="22" xfId="0" applyFont="1" applyBorder="1"/>
    <xf numFmtId="0" fontId="56" fillId="0" borderId="5" xfId="0" applyFont="1" applyBorder="1" applyAlignment="1">
      <alignment horizontal="center" vertical="center"/>
    </xf>
    <xf numFmtId="164" fontId="56" fillId="0" borderId="5" xfId="0" applyNumberFormat="1" applyFont="1" applyBorder="1" applyAlignment="1">
      <alignment horizontal="center" vertical="center"/>
    </xf>
    <xf numFmtId="9" fontId="56" fillId="0" borderId="5" xfId="0" applyNumberFormat="1" applyFont="1" applyBorder="1" applyAlignment="1">
      <alignment horizontal="center" vertical="center"/>
    </xf>
    <xf numFmtId="164" fontId="56" fillId="0" borderId="5" xfId="0" applyNumberFormat="1" applyFont="1" applyBorder="1" applyAlignment="1">
      <alignment vertical="center"/>
    </xf>
    <xf numFmtId="0" fontId="72" fillId="0" borderId="5" xfId="0" applyFont="1" applyBorder="1" applyAlignment="1">
      <alignment vertical="center"/>
    </xf>
    <xf numFmtId="0" fontId="72" fillId="0" borderId="5" xfId="0" applyFont="1" applyBorder="1" applyAlignment="1">
      <alignment vertical="center" wrapText="1"/>
    </xf>
    <xf numFmtId="0" fontId="56" fillId="8" borderId="5" xfId="0" applyFont="1" applyFill="1" applyBorder="1" applyAlignment="1">
      <alignment horizontal="center" vertical="center"/>
    </xf>
    <xf numFmtId="0" fontId="56" fillId="10" borderId="5" xfId="0" applyFont="1" applyFill="1" applyBorder="1" applyAlignment="1">
      <alignment vertical="center"/>
    </xf>
    <xf numFmtId="0" fontId="71" fillId="0" borderId="5" xfId="0" applyFont="1" applyBorder="1" applyAlignment="1">
      <alignment vertical="center"/>
    </xf>
    <xf numFmtId="44" fontId="71" fillId="0" borderId="5" xfId="1" applyFont="1" applyBorder="1" applyAlignment="1">
      <alignment horizontal="center" vertical="center"/>
    </xf>
    <xf numFmtId="0" fontId="80" fillId="0" borderId="5" xfId="0" applyFont="1" applyBorder="1" applyAlignment="1">
      <alignment horizontal="right" vertical="center"/>
    </xf>
    <xf numFmtId="0" fontId="79" fillId="0" borderId="5" xfId="0" applyFont="1" applyBorder="1" applyAlignment="1">
      <alignment horizontal="right" vertical="center"/>
    </xf>
    <xf numFmtId="164" fontId="56" fillId="0" borderId="5" xfId="0" applyNumberFormat="1" applyFont="1" applyBorder="1" applyAlignment="1">
      <alignment horizontal="center" vertical="center" wrapText="1"/>
    </xf>
    <xf numFmtId="0" fontId="56" fillId="0" borderId="5" xfId="0" applyFont="1" applyBorder="1" applyAlignment="1">
      <alignment vertical="center" wrapText="1"/>
    </xf>
    <xf numFmtId="0" fontId="56" fillId="0" borderId="5" xfId="0" applyFont="1" applyBorder="1" applyAlignment="1">
      <alignment horizontal="right" vertical="center"/>
    </xf>
    <xf numFmtId="171" fontId="56" fillId="0" borderId="5" xfId="0" applyNumberFormat="1" applyFont="1" applyBorder="1" applyAlignment="1">
      <alignment horizontal="center" vertical="center"/>
    </xf>
    <xf numFmtId="0" fontId="71" fillId="8" borderId="5" xfId="0" applyFont="1" applyFill="1" applyBorder="1" applyAlignment="1">
      <alignment vertical="center" wrapText="1"/>
    </xf>
    <xf numFmtId="0" fontId="56" fillId="8" borderId="5" xfId="0" applyFont="1" applyFill="1" applyBorder="1" applyAlignment="1">
      <alignment horizontal="center" vertical="center" wrapText="1"/>
    </xf>
    <xf numFmtId="0" fontId="71" fillId="8" borderId="5" xfId="0" applyFont="1" applyFill="1" applyBorder="1" applyAlignment="1">
      <alignment horizontal="center" vertical="center" wrapText="1"/>
    </xf>
    <xf numFmtId="0" fontId="78" fillId="0" borderId="5" xfId="0" applyFont="1" applyBorder="1" applyAlignment="1">
      <alignment horizontal="left" vertical="center"/>
    </xf>
    <xf numFmtId="171" fontId="71" fillId="0" borderId="5" xfId="0" applyNumberFormat="1" applyFont="1" applyBorder="1" applyAlignment="1">
      <alignment horizontal="center" vertical="center"/>
    </xf>
    <xf numFmtId="169" fontId="56" fillId="0" borderId="5" xfId="0" applyNumberFormat="1" applyFont="1" applyBorder="1" applyAlignment="1">
      <alignment horizontal="center" vertical="center"/>
    </xf>
    <xf numFmtId="169" fontId="71" fillId="0" borderId="5" xfId="0" applyNumberFormat="1" applyFont="1" applyBorder="1" applyAlignment="1">
      <alignment horizontal="center" vertical="center"/>
    </xf>
    <xf numFmtId="164" fontId="71" fillId="0" borderId="5" xfId="0" applyNumberFormat="1" applyFont="1" applyBorder="1" applyAlignment="1">
      <alignment horizontal="center" vertical="center"/>
    </xf>
    <xf numFmtId="0" fontId="56" fillId="0" borderId="5" xfId="0" applyFont="1" applyBorder="1" applyAlignment="1">
      <alignment horizontal="center" vertical="center" wrapText="1"/>
    </xf>
    <xf numFmtId="166" fontId="56" fillId="0" borderId="5" xfId="2" applyNumberFormat="1" applyFont="1" applyFill="1" applyBorder="1" applyAlignment="1">
      <alignment horizontal="center" vertical="center" wrapText="1"/>
    </xf>
    <xf numFmtId="9" fontId="56" fillId="0" borderId="5" xfId="0" applyNumberFormat="1" applyFont="1" applyBorder="1" applyAlignment="1">
      <alignment horizontal="center" vertical="center" wrapText="1"/>
    </xf>
    <xf numFmtId="166" fontId="56" fillId="0" borderId="5" xfId="2" applyNumberFormat="1" applyFont="1" applyFill="1" applyBorder="1" applyAlignment="1">
      <alignment horizontal="center" vertical="center"/>
    </xf>
    <xf numFmtId="166" fontId="71" fillId="0" borderId="5" xfId="2" applyNumberFormat="1" applyFont="1" applyFill="1" applyBorder="1" applyAlignment="1">
      <alignment horizontal="center" vertical="center"/>
    </xf>
    <xf numFmtId="164" fontId="71" fillId="0" borderId="5" xfId="0" applyNumberFormat="1" applyFont="1" applyBorder="1" applyAlignment="1">
      <alignment vertical="center" wrapText="1"/>
    </xf>
    <xf numFmtId="164" fontId="71" fillId="0" borderId="5" xfId="0" applyNumberFormat="1" applyFont="1" applyBorder="1" applyAlignment="1">
      <alignment horizontal="center" vertical="center" wrapText="1"/>
    </xf>
    <xf numFmtId="166" fontId="56" fillId="0" borderId="5" xfId="0" applyNumberFormat="1" applyFont="1" applyBorder="1" applyAlignment="1">
      <alignment horizontal="center" vertical="center"/>
    </xf>
    <xf numFmtId="166" fontId="71" fillId="0" borderId="5" xfId="0" applyNumberFormat="1" applyFont="1" applyBorder="1" applyAlignment="1">
      <alignment horizontal="center" vertical="center"/>
    </xf>
    <xf numFmtId="166" fontId="56" fillId="0" borderId="5" xfId="0" applyNumberFormat="1" applyFont="1" applyBorder="1" applyAlignment="1">
      <alignment vertical="center"/>
    </xf>
    <xf numFmtId="176" fontId="56" fillId="0" borderId="5" xfId="0" applyNumberFormat="1" applyFont="1" applyBorder="1" applyAlignment="1">
      <alignment vertical="center"/>
    </xf>
    <xf numFmtId="9" fontId="71" fillId="0" borderId="5" xfId="0" applyNumberFormat="1" applyFont="1" applyBorder="1" applyAlignment="1">
      <alignment horizontal="center" vertical="center"/>
    </xf>
    <xf numFmtId="0" fontId="71" fillId="0" borderId="5" xfId="0" applyFont="1" applyBorder="1" applyAlignment="1">
      <alignment horizontal="center" vertical="center"/>
    </xf>
    <xf numFmtId="164" fontId="71" fillId="0" borderId="5" xfId="0" applyNumberFormat="1" applyFont="1" applyBorder="1" applyAlignment="1">
      <alignment vertical="center"/>
    </xf>
    <xf numFmtId="1" fontId="56" fillId="0" borderId="5" xfId="0" applyNumberFormat="1" applyFont="1" applyBorder="1" applyAlignment="1">
      <alignment horizontal="center" vertical="center"/>
    </xf>
    <xf numFmtId="170" fontId="56" fillId="0" borderId="5" xfId="0" applyNumberFormat="1" applyFont="1" applyBorder="1" applyAlignment="1">
      <alignment horizontal="center" vertical="center"/>
    </xf>
    <xf numFmtId="166" fontId="56" fillId="10" borderId="5" xfId="2" applyNumberFormat="1" applyFont="1" applyFill="1" applyBorder="1" applyAlignment="1">
      <alignment horizontal="center" vertical="center"/>
    </xf>
    <xf numFmtId="0" fontId="56" fillId="6" borderId="5" xfId="0" applyFont="1" applyFill="1" applyBorder="1" applyAlignment="1">
      <alignment vertical="center"/>
    </xf>
    <xf numFmtId="166" fontId="56" fillId="6" borderId="5" xfId="2" applyNumberFormat="1" applyFont="1" applyFill="1" applyBorder="1" applyAlignment="1">
      <alignment horizontal="center" vertical="center"/>
    </xf>
    <xf numFmtId="0" fontId="71" fillId="0" borderId="5" xfId="0" applyFont="1" applyBorder="1" applyAlignment="1">
      <alignment horizontal="right" vertical="center"/>
    </xf>
    <xf numFmtId="164" fontId="71" fillId="8" borderId="5" xfId="0" applyNumberFormat="1" applyFont="1" applyFill="1" applyBorder="1" applyAlignment="1">
      <alignment vertical="center" wrapText="1"/>
    </xf>
    <xf numFmtId="166" fontId="56" fillId="8" borderId="5" xfId="2" applyNumberFormat="1" applyFont="1" applyFill="1" applyBorder="1" applyAlignment="1">
      <alignment horizontal="center" vertical="center"/>
    </xf>
    <xf numFmtId="0" fontId="56" fillId="0" borderId="5" xfId="0" applyFont="1" applyBorder="1" applyAlignment="1">
      <alignment horizontal="left" vertical="center"/>
    </xf>
    <xf numFmtId="166" fontId="56" fillId="8" borderId="5" xfId="2" applyNumberFormat="1" applyFont="1" applyFill="1" applyBorder="1" applyAlignment="1">
      <alignment horizontal="center" vertical="center" wrapText="1"/>
    </xf>
    <xf numFmtId="164" fontId="78" fillId="0" borderId="5" xfId="0" applyNumberFormat="1" applyFont="1" applyBorder="1" applyAlignment="1">
      <alignment horizontal="left" vertical="center"/>
    </xf>
    <xf numFmtId="0" fontId="49" fillId="2" borderId="23" xfId="0" applyFont="1" applyFill="1" applyBorder="1" applyAlignment="1">
      <alignment vertical="center"/>
    </xf>
    <xf numFmtId="0" fontId="49" fillId="0" borderId="5" xfId="0" applyFont="1" applyBorder="1" applyAlignment="1">
      <alignment vertical="center"/>
    </xf>
    <xf numFmtId="164" fontId="49" fillId="0" borderId="5" xfId="0" applyNumberFormat="1" applyFont="1" applyBorder="1" applyAlignment="1">
      <alignment horizontal="right" vertical="center"/>
    </xf>
    <xf numFmtId="166" fontId="49" fillId="0" borderId="5" xfId="0" applyNumberFormat="1" applyFont="1" applyBorder="1" applyAlignment="1">
      <alignment vertical="center"/>
    </xf>
    <xf numFmtId="164" fontId="49" fillId="2" borderId="23" xfId="0" applyNumberFormat="1" applyFont="1" applyFill="1" applyBorder="1" applyAlignment="1">
      <alignment vertical="center"/>
    </xf>
    <xf numFmtId="164" fontId="60" fillId="0" borderId="23" xfId="0" applyNumberFormat="1" applyFont="1" applyBorder="1" applyAlignment="1">
      <alignment horizontal="right" vertical="center"/>
    </xf>
    <xf numFmtId="164" fontId="49" fillId="0" borderId="23" xfId="0" applyNumberFormat="1" applyFont="1" applyBorder="1" applyAlignment="1">
      <alignment horizontal="right" vertical="center"/>
    </xf>
    <xf numFmtId="0" fontId="56" fillId="9" borderId="5" xfId="0" applyFont="1" applyFill="1" applyBorder="1" applyAlignment="1">
      <alignment vertical="center"/>
    </xf>
    <xf numFmtId="0" fontId="80" fillId="0" borderId="5" xfId="0" applyFont="1" applyBorder="1" applyAlignment="1">
      <alignment vertical="center"/>
    </xf>
    <xf numFmtId="171" fontId="56" fillId="0" borderId="5" xfId="0" applyNumberFormat="1" applyFont="1" applyBorder="1" applyAlignment="1">
      <alignment horizontal="right" vertical="center"/>
    </xf>
    <xf numFmtId="171" fontId="71" fillId="0" borderId="5" xfId="0" applyNumberFormat="1" applyFont="1" applyBorder="1" applyAlignment="1">
      <alignment horizontal="right" vertical="center"/>
    </xf>
    <xf numFmtId="168" fontId="56" fillId="0" borderId="5" xfId="0" applyNumberFormat="1" applyFont="1" applyBorder="1" applyAlignment="1">
      <alignment horizontal="right" vertical="center"/>
    </xf>
    <xf numFmtId="171" fontId="56" fillId="0" borderId="5" xfId="0" applyNumberFormat="1" applyFont="1" applyBorder="1" applyAlignment="1">
      <alignment vertical="center"/>
    </xf>
    <xf numFmtId="164" fontId="71" fillId="0" borderId="5" xfId="0" applyNumberFormat="1" applyFont="1" applyBorder="1" applyAlignment="1">
      <alignment horizontal="right" vertical="center"/>
    </xf>
    <xf numFmtId="164" fontId="56" fillId="2" borderId="5" xfId="0" applyNumberFormat="1" applyFont="1" applyFill="1" applyBorder="1" applyAlignment="1">
      <alignment vertical="center"/>
    </xf>
    <xf numFmtId="164" fontId="56" fillId="2" borderId="5" xfId="1" applyNumberFormat="1" applyFont="1" applyFill="1" applyBorder="1" applyAlignment="1">
      <alignment vertical="center"/>
    </xf>
    <xf numFmtId="164" fontId="71" fillId="0" borderId="5" xfId="1" applyNumberFormat="1" applyFont="1" applyBorder="1" applyAlignment="1">
      <alignment vertical="center"/>
    </xf>
    <xf numFmtId="0" fontId="56" fillId="9" borderId="23" xfId="0" applyFont="1" applyFill="1" applyBorder="1" applyAlignment="1">
      <alignment vertical="center"/>
    </xf>
    <xf numFmtId="0" fontId="56" fillId="0" borderId="23" xfId="0" applyFont="1" applyBorder="1" applyAlignment="1">
      <alignment vertical="center"/>
    </xf>
    <xf numFmtId="0" fontId="56" fillId="0" borderId="23" xfId="0" applyFont="1" applyBorder="1" applyAlignment="1">
      <alignment vertical="center" wrapText="1"/>
    </xf>
    <xf numFmtId="0" fontId="71" fillId="0" borderId="5" xfId="0" applyFont="1" applyBorder="1" applyAlignment="1">
      <alignment vertical="center" wrapText="1"/>
    </xf>
    <xf numFmtId="164" fontId="56" fillId="2" borderId="23" xfId="0" applyNumberFormat="1" applyFont="1" applyFill="1" applyBorder="1" applyAlignment="1">
      <alignment vertical="center"/>
    </xf>
    <xf numFmtId="0" fontId="47" fillId="15" borderId="5" xfId="0" applyFont="1" applyFill="1" applyBorder="1"/>
    <xf numFmtId="0" fontId="57" fillId="2" borderId="5" xfId="0" applyFont="1" applyFill="1" applyBorder="1"/>
    <xf numFmtId="0" fontId="47" fillId="2" borderId="5" xfId="0" applyFont="1" applyFill="1" applyBorder="1"/>
    <xf numFmtId="0" fontId="59" fillId="2" borderId="5" xfId="0" applyFont="1" applyFill="1" applyBorder="1"/>
    <xf numFmtId="0" fontId="71" fillId="12" borderId="5" xfId="0" applyFont="1" applyFill="1" applyBorder="1" applyAlignment="1">
      <alignment vertical="center"/>
    </xf>
    <xf numFmtId="0" fontId="56" fillId="12" borderId="5" xfId="0" applyFont="1" applyFill="1" applyBorder="1" applyAlignment="1">
      <alignment vertical="center"/>
    </xf>
    <xf numFmtId="0" fontId="56" fillId="12" borderId="5" xfId="0" applyFont="1" applyFill="1" applyBorder="1" applyAlignment="1">
      <alignment horizontal="center" vertical="center"/>
    </xf>
    <xf numFmtId="0" fontId="49" fillId="12" borderId="5" xfId="0" applyFont="1" applyFill="1" applyBorder="1"/>
    <xf numFmtId="1" fontId="49" fillId="12" borderId="5" xfId="0" applyNumberFormat="1" applyFont="1" applyFill="1" applyBorder="1" applyAlignment="1">
      <alignment horizontal="right"/>
    </xf>
    <xf numFmtId="0" fontId="49" fillId="12" borderId="5" xfId="0" applyFont="1" applyFill="1" applyBorder="1" applyAlignment="1">
      <alignment horizontal="right"/>
    </xf>
    <xf numFmtId="0" fontId="50" fillId="12" borderId="5" xfId="0" applyFont="1" applyFill="1" applyBorder="1" applyAlignment="1">
      <alignment horizontal="left"/>
    </xf>
    <xf numFmtId="0" fontId="50" fillId="12" borderId="5" xfId="0" applyFont="1" applyFill="1" applyBorder="1" applyAlignment="1">
      <alignment horizontal="center"/>
    </xf>
    <xf numFmtId="0" fontId="50" fillId="12" borderId="5" xfId="0" applyFont="1" applyFill="1" applyBorder="1" applyAlignment="1">
      <alignment horizontal="center" wrapText="1"/>
    </xf>
    <xf numFmtId="166" fontId="50" fillId="12" borderId="5" xfId="0" applyNumberFormat="1" applyFont="1" applyFill="1" applyBorder="1" applyAlignment="1">
      <alignment horizontal="center"/>
    </xf>
    <xf numFmtId="164" fontId="50" fillId="12" borderId="0" xfId="0" applyNumberFormat="1" applyFont="1" applyFill="1" applyAlignment="1">
      <alignment vertical="center"/>
    </xf>
    <xf numFmtId="164" fontId="62" fillId="12" borderId="0" xfId="0" applyNumberFormat="1" applyFont="1" applyFill="1" applyAlignment="1">
      <alignment horizontal="right" vertical="center"/>
    </xf>
    <xf numFmtId="3" fontId="49" fillId="12" borderId="0" xfId="0" applyNumberFormat="1" applyFont="1" applyFill="1" applyAlignment="1">
      <alignment horizontal="right" vertical="center"/>
    </xf>
    <xf numFmtId="164" fontId="63" fillId="12" borderId="0" xfId="0" applyNumberFormat="1" applyFont="1" applyFill="1" applyAlignment="1">
      <alignment horizontal="right" vertical="center"/>
    </xf>
    <xf numFmtId="164" fontId="60" fillId="12" borderId="0" xfId="0" applyNumberFormat="1" applyFont="1" applyFill="1" applyAlignment="1">
      <alignment horizontal="right" vertical="center"/>
    </xf>
    <xf numFmtId="164" fontId="50" fillId="12" borderId="5" xfId="0" applyNumberFormat="1" applyFont="1" applyFill="1" applyBorder="1" applyAlignment="1">
      <alignment vertical="center"/>
    </xf>
    <xf numFmtId="164" fontId="60" fillId="12" borderId="5" xfId="0" applyNumberFormat="1" applyFont="1" applyFill="1" applyBorder="1" applyAlignment="1">
      <alignment horizontal="right" vertical="center"/>
    </xf>
    <xf numFmtId="164" fontId="49" fillId="12" borderId="5" xfId="0" applyNumberFormat="1" applyFont="1" applyFill="1" applyBorder="1" applyAlignment="1">
      <alignment horizontal="right" vertical="center"/>
    </xf>
    <xf numFmtId="0" fontId="44" fillId="0" borderId="5" xfId="0" applyFont="1" applyBorder="1" applyAlignment="1">
      <alignment vertical="center"/>
    </xf>
    <xf numFmtId="0" fontId="0" fillId="0" borderId="5" xfId="0" applyBorder="1" applyAlignment="1">
      <alignment vertical="center"/>
    </xf>
    <xf numFmtId="0" fontId="83" fillId="8" borderId="5" xfId="0" applyFont="1" applyFill="1" applyBorder="1" applyAlignment="1">
      <alignment horizontal="left" vertical="center" wrapText="1"/>
    </xf>
    <xf numFmtId="3" fontId="56" fillId="0" borderId="23" xfId="0" applyNumberFormat="1" applyFont="1" applyBorder="1" applyAlignment="1">
      <alignment horizontal="right" vertical="center"/>
    </xf>
    <xf numFmtId="0" fontId="69" fillId="2" borderId="5" xfId="0" applyFont="1" applyFill="1" applyBorder="1"/>
    <xf numFmtId="0" fontId="0" fillId="8" borderId="0" xfId="0" applyFill="1" applyAlignment="1">
      <alignment horizontal="left"/>
    </xf>
    <xf numFmtId="2" fontId="83" fillId="8" borderId="5" xfId="0" applyNumberFormat="1" applyFont="1" applyFill="1" applyBorder="1" applyAlignment="1">
      <alignment horizontal="center" vertical="center" wrapText="1"/>
    </xf>
    <xf numFmtId="2" fontId="0" fillId="0" borderId="5" xfId="0" applyNumberFormat="1" applyBorder="1" applyAlignment="1">
      <alignment vertical="center"/>
    </xf>
    <xf numFmtId="2" fontId="56" fillId="0" borderId="5" xfId="0" applyNumberFormat="1" applyFont="1" applyBorder="1" applyAlignment="1">
      <alignment horizontal="center" vertical="center"/>
    </xf>
    <xf numFmtId="0" fontId="56" fillId="0" borderId="23" xfId="0" applyFont="1" applyBorder="1" applyAlignment="1">
      <alignment horizontal="center" vertical="center"/>
    </xf>
    <xf numFmtId="171" fontId="56" fillId="0" borderId="23" xfId="0" applyNumberFormat="1" applyFont="1" applyBorder="1" applyAlignment="1">
      <alignment horizontal="right" vertical="center"/>
    </xf>
    <xf numFmtId="164" fontId="49" fillId="5" borderId="5" xfId="1" applyNumberFormat="1" applyFont="1" applyFill="1" applyBorder="1" applyAlignment="1">
      <alignment horizontal="right"/>
    </xf>
    <xf numFmtId="0" fontId="50" fillId="5" borderId="18" xfId="0" applyFont="1" applyFill="1" applyBorder="1"/>
    <xf numFmtId="164" fontId="50" fillId="5" borderId="18" xfId="0" applyNumberFormat="1" applyFont="1" applyFill="1" applyBorder="1" applyAlignment="1">
      <alignment horizontal="right"/>
    </xf>
    <xf numFmtId="164" fontId="50" fillId="5" borderId="18" xfId="1" applyNumberFormat="1" applyFont="1" applyFill="1" applyBorder="1" applyAlignment="1">
      <alignment horizontal="right"/>
    </xf>
    <xf numFmtId="171" fontId="0" fillId="0" borderId="0" xfId="1" applyNumberFormat="1" applyFont="1" applyAlignment="1">
      <alignment horizontal="center" wrapText="1"/>
    </xf>
    <xf numFmtId="2" fontId="0" fillId="0" borderId="0" xfId="0" applyNumberFormat="1" applyAlignment="1">
      <alignment horizontal="center" wrapText="1"/>
    </xf>
    <xf numFmtId="0" fontId="0" fillId="0" borderId="0" xfId="0" applyAlignment="1">
      <alignment wrapText="1"/>
    </xf>
    <xf numFmtId="9" fontId="0" fillId="0" borderId="0" xfId="0" applyNumberFormat="1" applyAlignment="1">
      <alignment horizontal="center"/>
    </xf>
    <xf numFmtId="9" fontId="0" fillId="8" borderId="0" xfId="0" applyNumberFormat="1" applyFill="1" applyAlignment="1">
      <alignment horizontal="center"/>
    </xf>
    <xf numFmtId="10" fontId="49" fillId="0" borderId="5" xfId="0" applyNumberFormat="1" applyFont="1" applyBorder="1"/>
    <xf numFmtId="1" fontId="49" fillId="0" borderId="5" xfId="0" applyNumberFormat="1" applyFont="1" applyBorder="1"/>
    <xf numFmtId="164" fontId="49" fillId="0" borderId="17" xfId="0" applyNumberFormat="1" applyFont="1" applyBorder="1"/>
    <xf numFmtId="9" fontId="49" fillId="0" borderId="17" xfId="0" applyNumberFormat="1" applyFont="1" applyBorder="1"/>
    <xf numFmtId="171" fontId="56" fillId="0" borderId="5" xfId="1" applyNumberFormat="1" applyFont="1" applyFill="1" applyBorder="1" applyAlignment="1">
      <alignment horizontal="right"/>
    </xf>
    <xf numFmtId="1" fontId="56" fillId="0" borderId="5" xfId="3" applyNumberFormat="1" applyFont="1" applyFill="1" applyBorder="1" applyAlignment="1">
      <alignment horizontal="right"/>
    </xf>
    <xf numFmtId="164" fontId="56" fillId="0" borderId="5" xfId="1" applyNumberFormat="1" applyFont="1" applyFill="1" applyBorder="1" applyAlignment="1">
      <alignment horizontal="right"/>
    </xf>
    <xf numFmtId="167" fontId="56" fillId="0" borderId="5" xfId="3" applyNumberFormat="1" applyFont="1" applyFill="1" applyBorder="1" applyAlignment="1">
      <alignment horizontal="right"/>
    </xf>
    <xf numFmtId="0" fontId="49" fillId="0" borderId="1" xfId="0" applyFont="1" applyBorder="1" applyAlignment="1">
      <alignment horizontal="center" vertical="top" wrapText="1"/>
    </xf>
    <xf numFmtId="3" fontId="49" fillId="0" borderId="1" xfId="0" applyNumberFormat="1" applyFont="1" applyBorder="1" applyAlignment="1">
      <alignment horizontal="center" vertical="top" wrapText="1"/>
    </xf>
    <xf numFmtId="3" fontId="49" fillId="0" borderId="1" xfId="0" applyNumberFormat="1" applyFont="1" applyBorder="1" applyAlignment="1">
      <alignment horizontal="center" vertical="top"/>
    </xf>
    <xf numFmtId="0" fontId="50" fillId="0" borderId="1" xfId="0" applyFont="1" applyBorder="1" applyAlignment="1">
      <alignment horizontal="center" vertical="top"/>
    </xf>
    <xf numFmtId="3" fontId="50" fillId="0" borderId="1" xfId="0" applyNumberFormat="1" applyFont="1" applyBorder="1" applyAlignment="1">
      <alignment horizontal="center" vertical="top"/>
    </xf>
    <xf numFmtId="0" fontId="47" fillId="8" borderId="20" xfId="0" applyFont="1" applyFill="1" applyBorder="1" applyAlignment="1">
      <alignment vertical="top"/>
    </xf>
    <xf numFmtId="0" fontId="46" fillId="8" borderId="21" xfId="0" applyFont="1" applyFill="1" applyBorder="1" applyAlignment="1">
      <alignment horizontal="left" vertical="top" wrapText="1"/>
    </xf>
    <xf numFmtId="0" fontId="39" fillId="0" borderId="27" xfId="0" applyFont="1" applyBorder="1" applyAlignment="1">
      <alignment vertical="top" wrapText="1"/>
    </xf>
    <xf numFmtId="0" fontId="39" fillId="0" borderId="21" xfId="0" applyFont="1" applyBorder="1" applyAlignment="1">
      <alignment horizontal="left" vertical="top" wrapText="1"/>
    </xf>
    <xf numFmtId="0" fontId="39" fillId="0" borderId="5" xfId="0" applyFont="1" applyBorder="1" applyAlignment="1">
      <alignment vertical="top" wrapText="1"/>
    </xf>
    <xf numFmtId="0" fontId="39" fillId="0" borderId="5" xfId="0" applyFont="1" applyBorder="1" applyAlignment="1">
      <alignment horizontal="left" vertical="top" wrapText="1"/>
    </xf>
    <xf numFmtId="0" fontId="54" fillId="8" borderId="28" xfId="0" applyFont="1" applyFill="1" applyBorder="1" applyAlignment="1">
      <alignment vertical="top" wrapText="1"/>
    </xf>
    <xf numFmtId="0" fontId="39" fillId="8" borderId="21" xfId="0" applyFont="1" applyFill="1" applyBorder="1" applyAlignment="1">
      <alignment horizontal="left" vertical="top" wrapText="1"/>
    </xf>
    <xf numFmtId="0" fontId="39" fillId="0" borderId="29" xfId="0" applyFont="1" applyBorder="1" applyAlignment="1">
      <alignment vertical="top" wrapText="1"/>
    </xf>
    <xf numFmtId="0" fontId="39" fillId="0" borderId="26" xfId="0" applyFont="1" applyBorder="1" applyAlignment="1">
      <alignment horizontal="left" vertical="top" wrapText="1"/>
    </xf>
    <xf numFmtId="0" fontId="39" fillId="0" borderId="30" xfId="0" applyFont="1" applyBorder="1" applyAlignment="1">
      <alignment vertical="top" wrapText="1"/>
    </xf>
    <xf numFmtId="0" fontId="39" fillId="0" borderId="31" xfId="0" applyFont="1" applyBorder="1" applyAlignment="1">
      <alignment vertical="top" wrapText="1"/>
    </xf>
    <xf numFmtId="0" fontId="39" fillId="0" borderId="32" xfId="0" applyFont="1" applyBorder="1" applyAlignment="1">
      <alignment horizontal="left" vertical="top" wrapText="1"/>
    </xf>
    <xf numFmtId="0" fontId="0" fillId="0" borderId="30" xfId="0" applyBorder="1" applyAlignment="1">
      <alignment horizontal="left" wrapText="1"/>
    </xf>
    <xf numFmtId="0" fontId="39" fillId="0" borderId="5" xfId="0" applyFont="1" applyBorder="1" applyAlignment="1">
      <alignment wrapText="1"/>
    </xf>
    <xf numFmtId="0" fontId="54" fillId="8" borderId="20" xfId="0" applyFont="1" applyFill="1" applyBorder="1" applyAlignment="1">
      <alignment vertical="top" wrapText="1"/>
    </xf>
    <xf numFmtId="0" fontId="39" fillId="0" borderId="28" xfId="0" applyFont="1" applyBorder="1" applyAlignment="1">
      <alignment vertical="top" wrapText="1"/>
    </xf>
    <xf numFmtId="0" fontId="39" fillId="0" borderId="29" xfId="0" applyFont="1" applyBorder="1" applyAlignment="1">
      <alignment horizontal="left" vertical="top" wrapText="1"/>
    </xf>
    <xf numFmtId="0" fontId="39" fillId="0" borderId="25" xfId="0" applyFont="1" applyBorder="1" applyAlignment="1">
      <alignment vertical="top" wrapText="1"/>
    </xf>
    <xf numFmtId="0" fontId="39" fillId="0" borderId="30" xfId="0" applyFont="1" applyBorder="1" applyAlignment="1">
      <alignment horizontal="left" vertical="top" wrapText="1"/>
    </xf>
    <xf numFmtId="0" fontId="39" fillId="0" borderId="34" xfId="0" applyFont="1" applyBorder="1" applyAlignment="1">
      <alignment vertical="top" wrapText="1"/>
    </xf>
    <xf numFmtId="0" fontId="39" fillId="0" borderId="31" xfId="0" applyFont="1" applyBorder="1" applyAlignment="1">
      <alignment horizontal="left" vertical="top" wrapText="1"/>
    </xf>
    <xf numFmtId="0" fontId="54" fillId="8" borderId="20" xfId="0" applyFont="1" applyFill="1" applyBorder="1" applyAlignment="1">
      <alignment wrapText="1"/>
    </xf>
    <xf numFmtId="0" fontId="54" fillId="8" borderId="21" xfId="0" applyFont="1" applyFill="1" applyBorder="1" applyAlignment="1">
      <alignment horizontal="left" vertical="top" wrapText="1"/>
    </xf>
    <xf numFmtId="0" fontId="73" fillId="8" borderId="33" xfId="0" applyFont="1" applyFill="1" applyBorder="1" applyAlignment="1">
      <alignment horizontal="left" vertical="top" wrapText="1"/>
    </xf>
    <xf numFmtId="0" fontId="74" fillId="0" borderId="27" xfId="0" applyFont="1" applyBorder="1" applyAlignment="1">
      <alignment vertical="top" wrapText="1"/>
    </xf>
    <xf numFmtId="0" fontId="39" fillId="0" borderId="27" xfId="0" applyFont="1" applyBorder="1" applyAlignment="1">
      <alignment horizontal="left" vertical="top" wrapText="1"/>
    </xf>
    <xf numFmtId="0" fontId="54" fillId="0" borderId="20" xfId="0" applyFont="1" applyBorder="1" applyAlignment="1">
      <alignment wrapText="1"/>
    </xf>
    <xf numFmtId="0" fontId="54" fillId="0" borderId="27" xfId="0" applyFont="1" applyBorder="1" applyAlignment="1">
      <alignment vertical="top" wrapText="1"/>
    </xf>
    <xf numFmtId="2" fontId="71" fillId="0" borderId="5" xfId="0" applyNumberFormat="1" applyFont="1" applyBorder="1" applyAlignment="1">
      <alignment horizontal="center" vertical="center" wrapText="1"/>
    </xf>
    <xf numFmtId="0" fontId="71" fillId="12" borderId="5" xfId="0" applyFont="1" applyFill="1" applyBorder="1"/>
    <xf numFmtId="0" fontId="56" fillId="10" borderId="5" xfId="0" applyFont="1" applyFill="1" applyBorder="1"/>
    <xf numFmtId="166" fontId="56" fillId="10" borderId="5" xfId="0" applyNumberFormat="1" applyFont="1" applyFill="1" applyBorder="1" applyAlignment="1">
      <alignment horizontal="center"/>
    </xf>
    <xf numFmtId="9" fontId="56" fillId="10" borderId="5" xfId="0" applyNumberFormat="1" applyFont="1" applyFill="1" applyBorder="1"/>
    <xf numFmtId="0" fontId="78" fillId="10" borderId="5" xfId="0" applyFont="1" applyFill="1" applyBorder="1" applyAlignment="1">
      <alignment horizontal="left" vertical="center"/>
    </xf>
    <xf numFmtId="0" fontId="56" fillId="10" borderId="5" xfId="0" applyFont="1" applyFill="1" applyBorder="1" applyAlignment="1">
      <alignment horizontal="center" vertical="center"/>
    </xf>
    <xf numFmtId="0" fontId="71" fillId="10" borderId="5" xfId="0" applyFont="1" applyFill="1" applyBorder="1" applyAlignment="1">
      <alignment horizontal="center" vertical="center"/>
    </xf>
    <xf numFmtId="166" fontId="56" fillId="10" borderId="5" xfId="2" applyNumberFormat="1" applyFont="1" applyFill="1" applyBorder="1" applyAlignment="1">
      <alignment horizontal="left" vertical="center"/>
    </xf>
    <xf numFmtId="164" fontId="56" fillId="10" borderId="5" xfId="0" applyNumberFormat="1" applyFont="1" applyFill="1" applyBorder="1" applyAlignment="1">
      <alignment vertical="center"/>
    </xf>
    <xf numFmtId="0" fontId="56" fillId="10" borderId="5" xfId="0" applyFont="1" applyFill="1" applyBorder="1" applyAlignment="1">
      <alignment horizontal="left" vertical="center"/>
    </xf>
    <xf numFmtId="10" fontId="49" fillId="16" borderId="23" xfId="0" applyNumberFormat="1" applyFont="1" applyFill="1" applyBorder="1" applyAlignment="1">
      <alignment vertical="center"/>
    </xf>
    <xf numFmtId="2" fontId="56" fillId="10" borderId="5" xfId="3" applyNumberFormat="1" applyFont="1" applyFill="1" applyBorder="1" applyAlignment="1">
      <alignment horizontal="center" vertical="center"/>
    </xf>
    <xf numFmtId="171" fontId="56" fillId="10" borderId="5" xfId="0" applyNumberFormat="1" applyFont="1" applyFill="1" applyBorder="1" applyAlignment="1">
      <alignment horizontal="center" vertical="center" wrapText="1"/>
    </xf>
    <xf numFmtId="171" fontId="71" fillId="10" borderId="5" xfId="0" applyNumberFormat="1" applyFont="1" applyFill="1" applyBorder="1" applyAlignment="1">
      <alignment horizontal="center" vertical="center"/>
    </xf>
    <xf numFmtId="166" fontId="49" fillId="16" borderId="23" xfId="0" applyNumberFormat="1" applyFont="1" applyFill="1" applyBorder="1" applyAlignment="1">
      <alignment vertical="center"/>
    </xf>
    <xf numFmtId="1" fontId="56" fillId="10" borderId="5" xfId="0" applyNumberFormat="1" applyFont="1" applyFill="1" applyBorder="1" applyAlignment="1">
      <alignment horizontal="center" vertical="center"/>
    </xf>
    <xf numFmtId="0" fontId="56" fillId="10" borderId="5" xfId="0" applyFont="1" applyFill="1" applyBorder="1" applyAlignment="1">
      <alignment horizontal="right" vertical="center"/>
    </xf>
    <xf numFmtId="169" fontId="56" fillId="17" borderId="5" xfId="3" applyNumberFormat="1" applyFont="1" applyFill="1" applyBorder="1" applyAlignment="1">
      <alignment vertical="center"/>
    </xf>
    <xf numFmtId="164" fontId="56" fillId="16" borderId="5" xfId="0" applyNumberFormat="1" applyFont="1" applyFill="1" applyBorder="1" applyAlignment="1">
      <alignment vertical="center"/>
    </xf>
    <xf numFmtId="164" fontId="56" fillId="16" borderId="23" xfId="0" applyNumberFormat="1" applyFont="1" applyFill="1" applyBorder="1" applyAlignment="1">
      <alignment vertical="center"/>
    </xf>
    <xf numFmtId="164" fontId="56" fillId="10" borderId="23" xfId="1" applyNumberFormat="1" applyFont="1" applyFill="1" applyBorder="1" applyAlignment="1">
      <alignment vertical="center"/>
    </xf>
    <xf numFmtId="167" fontId="56" fillId="10" borderId="0" xfId="3" applyNumberFormat="1" applyFont="1" applyFill="1" applyAlignment="1">
      <alignment horizontal="right"/>
    </xf>
    <xf numFmtId="167" fontId="49" fillId="11" borderId="5" xfId="3" applyNumberFormat="1" applyFont="1" applyFill="1" applyBorder="1" applyAlignment="1">
      <alignment horizontal="right"/>
    </xf>
    <xf numFmtId="9" fontId="56" fillId="10" borderId="23" xfId="2" applyFont="1" applyFill="1" applyBorder="1" applyAlignment="1">
      <alignment horizontal="center" vertical="center"/>
    </xf>
    <xf numFmtId="0" fontId="44" fillId="10" borderId="0" xfId="0" applyFont="1" applyFill="1" applyAlignment="1">
      <alignment vertical="center"/>
    </xf>
    <xf numFmtId="0" fontId="43" fillId="10" borderId="0" xfId="0" applyFont="1" applyFill="1" applyAlignment="1">
      <alignment vertical="center"/>
    </xf>
    <xf numFmtId="9" fontId="0" fillId="10" borderId="0" xfId="2" applyFont="1" applyFill="1" applyAlignment="1">
      <alignment horizontal="center" vertical="center"/>
    </xf>
    <xf numFmtId="2" fontId="0" fillId="10" borderId="0" xfId="3" applyNumberFormat="1" applyFont="1" applyFill="1" applyAlignment="1">
      <alignment horizontal="center" vertical="center"/>
    </xf>
    <xf numFmtId="0" fontId="43" fillId="10" borderId="0" xfId="0" applyFont="1" applyFill="1" applyAlignment="1">
      <alignment vertical="center" wrapText="1"/>
    </xf>
    <xf numFmtId="0" fontId="0" fillId="10" borderId="0" xfId="0" applyFill="1" applyAlignment="1">
      <alignment horizontal="center" vertical="center" wrapText="1"/>
    </xf>
    <xf numFmtId="2" fontId="0" fillId="10" borderId="0" xfId="3" applyNumberFormat="1" applyFont="1" applyFill="1" applyAlignment="1">
      <alignment horizontal="center" vertical="center" wrapText="1"/>
    </xf>
    <xf numFmtId="2" fontId="0" fillId="10" borderId="0" xfId="0" applyNumberFormat="1" applyFill="1" applyAlignment="1">
      <alignment horizontal="center" vertical="center" wrapText="1"/>
    </xf>
    <xf numFmtId="2" fontId="0" fillId="10" borderId="0" xfId="0" applyNumberFormat="1" applyFill="1" applyAlignment="1">
      <alignment horizontal="center" vertical="center"/>
    </xf>
    <xf numFmtId="0" fontId="49" fillId="11" borderId="0" xfId="0" applyFont="1" applyFill="1" applyAlignment="1">
      <alignment vertical="center" wrapText="1"/>
    </xf>
    <xf numFmtId="0" fontId="49" fillId="11" borderId="0" xfId="0" applyFont="1" applyFill="1"/>
    <xf numFmtId="3" fontId="56" fillId="10" borderId="0" xfId="0" applyNumberFormat="1" applyFont="1" applyFill="1" applyAlignment="1">
      <alignment horizontal="right"/>
    </xf>
    <xf numFmtId="164" fontId="56" fillId="10" borderId="0" xfId="1" applyNumberFormat="1" applyFont="1" applyFill="1" applyAlignment="1">
      <alignment horizontal="right"/>
    </xf>
    <xf numFmtId="164" fontId="49" fillId="11" borderId="0" xfId="1" applyNumberFormat="1" applyFont="1" applyFill="1" applyAlignment="1">
      <alignment horizontal="right"/>
    </xf>
    <xf numFmtId="0" fontId="49" fillId="10" borderId="0" xfId="0" applyFont="1" applyFill="1" applyAlignment="1">
      <alignment horizontal="center"/>
    </xf>
    <xf numFmtId="0" fontId="56" fillId="10" borderId="0" xfId="0" applyFont="1" applyFill="1"/>
    <xf numFmtId="3" fontId="49" fillId="10" borderId="0" xfId="0" applyNumberFormat="1" applyFont="1" applyFill="1" applyAlignment="1">
      <alignment horizontal="right"/>
    </xf>
    <xf numFmtId="164" fontId="49" fillId="10" borderId="0" xfId="1" applyNumberFormat="1" applyFont="1" applyFill="1" applyAlignment="1">
      <alignment horizontal="right"/>
    </xf>
    <xf numFmtId="0" fontId="0" fillId="8" borderId="0" xfId="0" pivotButton="1" applyFill="1"/>
    <xf numFmtId="166" fontId="71" fillId="0" borderId="5" xfId="2" applyNumberFormat="1" applyFont="1" applyFill="1" applyBorder="1" applyAlignment="1">
      <alignment horizontal="center"/>
    </xf>
    <xf numFmtId="0" fontId="56" fillId="0" borderId="35" xfId="0" applyFont="1" applyBorder="1" applyAlignment="1">
      <alignment vertical="center"/>
    </xf>
    <xf numFmtId="0" fontId="56" fillId="0" borderId="35" xfId="0" applyFont="1" applyBorder="1" applyAlignment="1">
      <alignment horizontal="center" vertical="center"/>
    </xf>
    <xf numFmtId="164" fontId="56" fillId="0" borderId="35" xfId="0" applyNumberFormat="1" applyFont="1" applyBorder="1" applyAlignment="1">
      <alignment horizontal="center" vertical="center"/>
    </xf>
    <xf numFmtId="9" fontId="56" fillId="0" borderId="35" xfId="0" applyNumberFormat="1" applyFont="1" applyBorder="1" applyAlignment="1">
      <alignment horizontal="center" vertical="center"/>
    </xf>
    <xf numFmtId="164" fontId="56" fillId="0" borderId="35" xfId="0" applyNumberFormat="1" applyFont="1" applyBorder="1" applyAlignment="1">
      <alignment vertical="center"/>
    </xf>
    <xf numFmtId="0" fontId="56" fillId="0" borderId="35" xfId="0" applyFont="1" applyBorder="1" applyAlignment="1">
      <alignment vertical="center" wrapText="1"/>
    </xf>
    <xf numFmtId="0" fontId="71" fillId="3" borderId="35" xfId="0" applyFont="1" applyFill="1" applyBorder="1" applyAlignment="1">
      <alignment vertical="center"/>
    </xf>
    <xf numFmtId="0" fontId="56" fillId="8" borderId="35" xfId="0" applyFont="1" applyFill="1" applyBorder="1" applyAlignment="1">
      <alignment horizontal="center" vertical="center" wrapText="1"/>
    </xf>
    <xf numFmtId="0" fontId="71" fillId="8" borderId="35" xfId="0" applyFont="1" applyFill="1" applyBorder="1" applyAlignment="1">
      <alignment horizontal="center" vertical="center" wrapText="1"/>
    </xf>
    <xf numFmtId="44" fontId="56" fillId="0" borderId="35" xfId="1" applyFont="1" applyFill="1" applyBorder="1" applyAlignment="1">
      <alignment horizontal="center" vertical="center"/>
    </xf>
    <xf numFmtId="0" fontId="80" fillId="0" borderId="35" xfId="0" applyFont="1" applyBorder="1" applyAlignment="1">
      <alignment horizontal="right" vertical="center"/>
    </xf>
    <xf numFmtId="178" fontId="56" fillId="0" borderId="35" xfId="0" applyNumberFormat="1" applyFont="1" applyBorder="1" applyAlignment="1">
      <alignment horizontal="center" vertical="center"/>
    </xf>
    <xf numFmtId="0" fontId="79" fillId="0" borderId="35" xfId="0" applyFont="1" applyBorder="1" applyAlignment="1">
      <alignment horizontal="right" vertical="center"/>
    </xf>
    <xf numFmtId="44" fontId="71" fillId="0" borderId="35" xfId="1" applyFont="1" applyBorder="1" applyAlignment="1">
      <alignment horizontal="center" vertical="center"/>
    </xf>
    <xf numFmtId="0" fontId="56" fillId="8" borderId="35" xfId="0" applyFont="1" applyFill="1" applyBorder="1" applyAlignment="1">
      <alignment horizontal="center" vertical="center"/>
    </xf>
    <xf numFmtId="0" fontId="71" fillId="3" borderId="35" xfId="0" applyFont="1" applyFill="1" applyBorder="1" applyAlignment="1">
      <alignment horizontal="center" vertical="center"/>
    </xf>
    <xf numFmtId="0" fontId="56" fillId="10" borderId="35" xfId="0" applyFont="1" applyFill="1" applyBorder="1" applyAlignment="1">
      <alignment vertical="center"/>
    </xf>
    <xf numFmtId="164" fontId="56" fillId="10" borderId="35" xfId="0" applyNumberFormat="1" applyFont="1" applyFill="1" applyBorder="1" applyAlignment="1">
      <alignment horizontal="center" vertical="center"/>
    </xf>
    <xf numFmtId="44" fontId="56" fillId="0" borderId="35" xfId="0" applyNumberFormat="1" applyFont="1" applyBorder="1" applyAlignment="1">
      <alignment horizontal="center" vertical="center"/>
    </xf>
    <xf numFmtId="164" fontId="56" fillId="0" borderId="35" xfId="0" applyNumberFormat="1" applyFont="1" applyBorder="1" applyAlignment="1">
      <alignment horizontal="center" vertical="center" wrapText="1"/>
    </xf>
    <xf numFmtId="164" fontId="56" fillId="0" borderId="35" xfId="1" applyNumberFormat="1" applyFont="1" applyBorder="1" applyAlignment="1">
      <alignment horizontal="center" vertical="center"/>
    </xf>
    <xf numFmtId="164" fontId="56" fillId="10" borderId="35" xfId="1" applyNumberFormat="1" applyFont="1" applyFill="1" applyBorder="1" applyAlignment="1">
      <alignment horizontal="center" vertical="center"/>
    </xf>
    <xf numFmtId="0" fontId="56" fillId="0" borderId="35" xfId="0" applyFont="1" applyBorder="1" applyAlignment="1">
      <alignment horizontal="right" vertical="center"/>
    </xf>
    <xf numFmtId="171" fontId="56" fillId="0" borderId="35" xfId="0" applyNumberFormat="1" applyFont="1" applyBorder="1" applyAlignment="1">
      <alignment horizontal="center" vertical="center"/>
    </xf>
    <xf numFmtId="171" fontId="56" fillId="0" borderId="35" xfId="0" applyNumberFormat="1" applyFont="1" applyBorder="1" applyAlignment="1">
      <alignment vertical="center" wrapText="1"/>
    </xf>
    <xf numFmtId="0" fontId="71" fillId="8" borderId="35" xfId="0" applyFont="1" applyFill="1" applyBorder="1" applyAlignment="1">
      <alignment vertical="center" wrapText="1"/>
    </xf>
    <xf numFmtId="164" fontId="56" fillId="8" borderId="35" xfId="0" applyNumberFormat="1" applyFont="1" applyFill="1" applyBorder="1" applyAlignment="1">
      <alignment horizontal="center" vertical="center" wrapText="1"/>
    </xf>
    <xf numFmtId="164" fontId="80" fillId="8" borderId="35" xfId="0" applyNumberFormat="1" applyFont="1" applyFill="1" applyBorder="1" applyAlignment="1">
      <alignment horizontal="center" vertical="center" wrapText="1"/>
    </xf>
    <xf numFmtId="0" fontId="78" fillId="0" borderId="35" xfId="0" applyFont="1" applyBorder="1" applyAlignment="1">
      <alignment horizontal="left" vertical="center"/>
    </xf>
    <xf numFmtId="171" fontId="56" fillId="0" borderId="35" xfId="0" applyNumberFormat="1" applyFont="1" applyBorder="1" applyAlignment="1">
      <alignment horizontal="center" vertical="center" wrapText="1"/>
    </xf>
    <xf numFmtId="166" fontId="80" fillId="0" borderId="35" xfId="2" applyNumberFormat="1" applyFont="1" applyFill="1" applyBorder="1" applyAlignment="1">
      <alignment horizontal="center" vertical="center" wrapText="1"/>
    </xf>
    <xf numFmtId="171" fontId="71" fillId="0" borderId="35" xfId="0" applyNumberFormat="1" applyFont="1" applyBorder="1" applyAlignment="1">
      <alignment horizontal="center" vertical="center"/>
    </xf>
    <xf numFmtId="169" fontId="56" fillId="0" borderId="35" xfId="0" applyNumberFormat="1" applyFont="1" applyBorder="1" applyAlignment="1">
      <alignment horizontal="center" vertical="center"/>
    </xf>
    <xf numFmtId="169" fontId="71" fillId="0" borderId="35" xfId="0" applyNumberFormat="1" applyFont="1" applyBorder="1" applyAlignment="1">
      <alignment horizontal="center" vertical="center"/>
    </xf>
    <xf numFmtId="164" fontId="71" fillId="0" borderId="35" xfId="0" applyNumberFormat="1" applyFont="1" applyBorder="1" applyAlignment="1">
      <alignment horizontal="center" vertical="center"/>
    </xf>
    <xf numFmtId="0" fontId="56" fillId="0" borderId="35" xfId="0" applyFont="1" applyBorder="1" applyAlignment="1">
      <alignment horizontal="center" vertical="center" wrapText="1"/>
    </xf>
    <xf numFmtId="166" fontId="56" fillId="0" borderId="35" xfId="2" applyNumberFormat="1" applyFont="1" applyFill="1" applyBorder="1" applyAlignment="1">
      <alignment horizontal="center" vertical="center" wrapText="1"/>
    </xf>
    <xf numFmtId="9" fontId="56" fillId="0" borderId="35" xfId="0" applyNumberFormat="1" applyFont="1" applyBorder="1" applyAlignment="1">
      <alignment horizontal="center" vertical="center" wrapText="1"/>
    </xf>
    <xf numFmtId="44" fontId="56" fillId="0" borderId="35" xfId="1" applyFont="1" applyBorder="1" applyAlignment="1">
      <alignment vertical="center"/>
    </xf>
    <xf numFmtId="8" fontId="56" fillId="0" borderId="35" xfId="0" applyNumberFormat="1" applyFont="1" applyBorder="1" applyAlignment="1">
      <alignment vertical="center"/>
    </xf>
    <xf numFmtId="44" fontId="56" fillId="0" borderId="35" xfId="0" applyNumberFormat="1" applyFont="1" applyBorder="1" applyAlignment="1">
      <alignment vertical="center"/>
    </xf>
    <xf numFmtId="166" fontId="56" fillId="0" borderId="35" xfId="2" applyNumberFormat="1" applyFont="1" applyFill="1" applyBorder="1" applyAlignment="1">
      <alignment horizontal="center" vertical="center"/>
    </xf>
    <xf numFmtId="166" fontId="71" fillId="0" borderId="35" xfId="2" applyNumberFormat="1" applyFont="1" applyFill="1" applyBorder="1" applyAlignment="1">
      <alignment horizontal="center" vertical="center"/>
    </xf>
    <xf numFmtId="164" fontId="71" fillId="0" borderId="35" xfId="0" applyNumberFormat="1" applyFont="1" applyBorder="1" applyAlignment="1">
      <alignment vertical="center" wrapText="1"/>
    </xf>
    <xf numFmtId="164" fontId="71" fillId="0" borderId="35" xfId="0" applyNumberFormat="1" applyFont="1" applyBorder="1" applyAlignment="1">
      <alignment horizontal="center" vertical="center" wrapText="1"/>
    </xf>
    <xf numFmtId="166" fontId="56" fillId="0" borderId="35" xfId="0" applyNumberFormat="1" applyFont="1" applyBorder="1" applyAlignment="1">
      <alignment horizontal="center" vertical="center"/>
    </xf>
    <xf numFmtId="166" fontId="71" fillId="0" borderId="35" xfId="0" applyNumberFormat="1" applyFont="1" applyBorder="1" applyAlignment="1">
      <alignment horizontal="center" vertical="center"/>
    </xf>
    <xf numFmtId="166" fontId="56" fillId="0" borderId="35" xfId="0" applyNumberFormat="1" applyFont="1" applyBorder="1" applyAlignment="1">
      <alignment vertical="center"/>
    </xf>
    <xf numFmtId="176" fontId="56" fillId="0" borderId="35" xfId="0" applyNumberFormat="1" applyFont="1" applyBorder="1" applyAlignment="1">
      <alignment vertical="center"/>
    </xf>
    <xf numFmtId="9" fontId="71" fillId="0" borderId="35" xfId="0" applyNumberFormat="1" applyFont="1" applyBorder="1" applyAlignment="1">
      <alignment horizontal="center" vertical="center"/>
    </xf>
    <xf numFmtId="0" fontId="71" fillId="0" borderId="35" xfId="0" applyFont="1" applyBorder="1" applyAlignment="1">
      <alignment vertical="center"/>
    </xf>
    <xf numFmtId="0" fontId="71" fillId="0" borderId="35" xfId="0" applyFont="1" applyBorder="1" applyAlignment="1">
      <alignment horizontal="center" vertical="center"/>
    </xf>
    <xf numFmtId="164" fontId="71" fillId="0" borderId="35" xfId="0" applyNumberFormat="1" applyFont="1" applyBorder="1" applyAlignment="1">
      <alignment vertical="center"/>
    </xf>
    <xf numFmtId="9" fontId="56" fillId="0" borderId="35" xfId="0" applyNumberFormat="1" applyFont="1" applyBorder="1" applyAlignment="1">
      <alignment vertical="center"/>
    </xf>
    <xf numFmtId="1" fontId="56" fillId="0" borderId="35" xfId="0" applyNumberFormat="1" applyFont="1" applyBorder="1" applyAlignment="1">
      <alignment horizontal="center" vertical="center"/>
    </xf>
    <xf numFmtId="170" fontId="56" fillId="0" borderId="35" xfId="0" applyNumberFormat="1" applyFont="1" applyBorder="1" applyAlignment="1">
      <alignment horizontal="center" vertical="center"/>
    </xf>
    <xf numFmtId="0" fontId="44" fillId="0" borderId="5" xfId="0" applyFont="1" applyBorder="1" applyAlignment="1">
      <alignment vertical="top" wrapText="1"/>
    </xf>
    <xf numFmtId="0" fontId="44" fillId="0" borderId="5" xfId="0" applyFont="1" applyBorder="1" applyAlignment="1">
      <alignment horizontal="left" vertical="top" wrapText="1"/>
    </xf>
    <xf numFmtId="0" fontId="54" fillId="0" borderId="5" xfId="0" applyFont="1" applyBorder="1" applyAlignment="1">
      <alignment vertical="top" wrapText="1"/>
    </xf>
    <xf numFmtId="0" fontId="44" fillId="0" borderId="30" xfId="0" applyFont="1" applyBorder="1" applyAlignment="1">
      <alignment horizontal="left" vertical="top" wrapText="1"/>
    </xf>
    <xf numFmtId="0" fontId="44" fillId="0" borderId="28" xfId="0" applyFont="1" applyBorder="1" applyAlignment="1">
      <alignment vertical="top" wrapText="1"/>
    </xf>
    <xf numFmtId="0" fontId="44" fillId="0" borderId="25" xfId="0" applyFont="1" applyBorder="1" applyAlignment="1">
      <alignment vertical="top" wrapText="1"/>
    </xf>
    <xf numFmtId="0" fontId="44" fillId="0" borderId="26" xfId="0" applyFont="1" applyBorder="1" applyAlignment="1">
      <alignment horizontal="left" vertical="top" wrapText="1"/>
    </xf>
    <xf numFmtId="0" fontId="44" fillId="0" borderId="34" xfId="0" applyFont="1" applyBorder="1" applyAlignment="1">
      <alignment vertical="top" wrapText="1"/>
    </xf>
    <xf numFmtId="0" fontId="40" fillId="0" borderId="32" xfId="0" applyFont="1" applyBorder="1" applyAlignment="1">
      <alignment horizontal="left" vertical="top" wrapText="1"/>
    </xf>
    <xf numFmtId="0" fontId="42" fillId="0" borderId="32" xfId="0" applyFont="1" applyBorder="1" applyAlignment="1">
      <alignment horizontal="left" vertical="top" wrapText="1"/>
    </xf>
    <xf numFmtId="0" fontId="42" fillId="0" borderId="28" xfId="0" applyFont="1" applyBorder="1" applyAlignment="1">
      <alignment vertical="top" wrapText="1"/>
    </xf>
    <xf numFmtId="0" fontId="42" fillId="0" borderId="25" xfId="0" applyFont="1" applyBorder="1" applyAlignment="1">
      <alignment vertical="top" wrapText="1"/>
    </xf>
    <xf numFmtId="0" fontId="41" fillId="0" borderId="34" xfId="0" applyFont="1" applyBorder="1" applyAlignment="1">
      <alignment vertical="top" wrapText="1"/>
    </xf>
    <xf numFmtId="0" fontId="41" fillId="0" borderId="32" xfId="0" applyFont="1" applyBorder="1" applyAlignment="1">
      <alignment horizontal="left" vertical="top" wrapText="1"/>
    </xf>
    <xf numFmtId="0" fontId="41" fillId="0" borderId="28" xfId="0" applyFont="1" applyBorder="1" applyAlignment="1">
      <alignment vertical="top" wrapText="1"/>
    </xf>
    <xf numFmtId="0" fontId="41" fillId="0" borderId="25" xfId="0" applyFont="1" applyBorder="1" applyAlignment="1">
      <alignment vertical="top" wrapText="1"/>
    </xf>
    <xf numFmtId="0" fontId="39" fillId="0" borderId="20" xfId="0" applyFont="1" applyBorder="1" applyAlignment="1">
      <alignment vertical="top" wrapText="1"/>
    </xf>
    <xf numFmtId="171" fontId="56" fillId="10" borderId="5" xfId="1" applyNumberFormat="1" applyFont="1" applyFill="1" applyBorder="1" applyAlignment="1">
      <alignment horizontal="right"/>
    </xf>
    <xf numFmtId="0" fontId="56" fillId="10" borderId="35" xfId="0" applyFont="1" applyFill="1" applyBorder="1" applyAlignment="1">
      <alignment horizontal="center" vertical="center"/>
    </xf>
    <xf numFmtId="44" fontId="56" fillId="10" borderId="35" xfId="1" applyFont="1" applyFill="1" applyBorder="1" applyAlignment="1">
      <alignment horizontal="center" vertical="center"/>
    </xf>
    <xf numFmtId="0" fontId="38" fillId="0" borderId="27" xfId="0" applyFont="1" applyBorder="1" applyAlignment="1">
      <alignment horizontal="left" vertical="top" wrapText="1"/>
    </xf>
    <xf numFmtId="0" fontId="38" fillId="0" borderId="28" xfId="0" applyFont="1" applyBorder="1" applyAlignment="1">
      <alignment vertical="top" wrapText="1"/>
    </xf>
    <xf numFmtId="0" fontId="38" fillId="0" borderId="25" xfId="0" applyFont="1" applyBorder="1" applyAlignment="1">
      <alignment vertical="top" wrapText="1"/>
    </xf>
    <xf numFmtId="0" fontId="38" fillId="0" borderId="34" xfId="0" applyFont="1" applyBorder="1" applyAlignment="1">
      <alignment vertical="top" wrapText="1"/>
    </xf>
    <xf numFmtId="3" fontId="56" fillId="10" borderId="5" xfId="0" applyNumberFormat="1" applyFont="1" applyFill="1" applyBorder="1"/>
    <xf numFmtId="164" fontId="71" fillId="0" borderId="5" xfId="1" applyNumberFormat="1" applyFont="1" applyBorder="1" applyAlignment="1">
      <alignment horizontal="right"/>
    </xf>
    <xf numFmtId="0" fontId="49" fillId="16" borderId="5" xfId="0" applyFont="1" applyFill="1" applyBorder="1" applyAlignment="1">
      <alignment horizontal="left" vertical="center" indent="1"/>
    </xf>
    <xf numFmtId="164" fontId="49" fillId="7" borderId="0" xfId="0" applyNumberFormat="1" applyFont="1" applyFill="1" applyAlignment="1">
      <alignment horizontal="right" vertical="center"/>
    </xf>
    <xf numFmtId="0" fontId="56" fillId="10" borderId="0" xfId="0" applyFont="1" applyFill="1" applyAlignment="1">
      <alignment horizontal="center"/>
    </xf>
    <xf numFmtId="0" fontId="49" fillId="11" borderId="0" xfId="0" applyFont="1" applyFill="1" applyAlignment="1">
      <alignment horizontal="right"/>
    </xf>
    <xf numFmtId="0" fontId="56" fillId="10" borderId="0" xfId="0" applyFont="1" applyFill="1" applyAlignment="1">
      <alignment horizontal="right"/>
    </xf>
    <xf numFmtId="0" fontId="56" fillId="6" borderId="0" xfId="0" applyFont="1" applyFill="1" applyAlignment="1">
      <alignment horizontal="right"/>
    </xf>
    <xf numFmtId="0" fontId="49" fillId="5" borderId="5" xfId="0" applyFont="1" applyFill="1" applyBorder="1" applyAlignment="1">
      <alignment horizontal="right"/>
    </xf>
    <xf numFmtId="0" fontId="50" fillId="5" borderId="18" xfId="0" applyFont="1" applyFill="1" applyBorder="1" applyAlignment="1">
      <alignment horizontal="right"/>
    </xf>
    <xf numFmtId="0" fontId="50" fillId="5" borderId="0" xfId="0" applyFont="1" applyFill="1" applyAlignment="1">
      <alignment horizontal="right"/>
    </xf>
    <xf numFmtId="0" fontId="71" fillId="12" borderId="0" xfId="0" applyFont="1" applyFill="1" applyAlignment="1">
      <alignment horizontal="right" vertical="center"/>
    </xf>
    <xf numFmtId="0" fontId="56" fillId="0" borderId="17" xfId="0" applyFont="1" applyBorder="1" applyAlignment="1">
      <alignment horizontal="right"/>
    </xf>
    <xf numFmtId="0" fontId="71" fillId="0" borderId="0" xfId="0" applyFont="1" applyAlignment="1">
      <alignment horizontal="right"/>
    </xf>
    <xf numFmtId="164" fontId="46" fillId="2" borderId="5" xfId="0" applyNumberFormat="1" applyFont="1" applyFill="1" applyBorder="1" applyAlignment="1">
      <alignment horizontal="right"/>
    </xf>
    <xf numFmtId="0" fontId="46" fillId="0" borderId="5" xfId="0" applyFont="1" applyBorder="1" applyAlignment="1">
      <alignment horizontal="right"/>
    </xf>
    <xf numFmtId="164" fontId="46" fillId="15" borderId="5" xfId="0" applyNumberFormat="1" applyFont="1" applyFill="1" applyBorder="1" applyAlignment="1">
      <alignment horizontal="right"/>
    </xf>
    <xf numFmtId="167" fontId="46" fillId="2" borderId="5" xfId="3" applyNumberFormat="1" applyFont="1" applyFill="1" applyBorder="1" applyAlignment="1">
      <alignment horizontal="right"/>
    </xf>
    <xf numFmtId="164" fontId="46" fillId="2" borderId="23" xfId="0" applyNumberFormat="1" applyFont="1" applyFill="1" applyBorder="1" applyAlignment="1">
      <alignment horizontal="right"/>
    </xf>
    <xf numFmtId="164" fontId="59" fillId="2" borderId="5" xfId="0" applyNumberFormat="1" applyFont="1" applyFill="1" applyBorder="1" applyAlignment="1">
      <alignment horizontal="right"/>
    </xf>
    <xf numFmtId="164" fontId="47" fillId="2" borderId="5" xfId="0" applyNumberFormat="1" applyFont="1" applyFill="1" applyBorder="1" applyAlignment="1">
      <alignment horizontal="right"/>
    </xf>
    <xf numFmtId="0" fontId="0" fillId="0" borderId="5" xfId="0" applyBorder="1" applyAlignment="1">
      <alignment horizontal="right"/>
    </xf>
    <xf numFmtId="0" fontId="54" fillId="0" borderId="5" xfId="0" applyFont="1" applyBorder="1"/>
    <xf numFmtId="0" fontId="46" fillId="2" borderId="5" xfId="0" applyFont="1" applyFill="1" applyBorder="1" applyAlignment="1">
      <alignment horizontal="left" indent="1"/>
    </xf>
    <xf numFmtId="0" fontId="46" fillId="2" borderId="23" xfId="0" applyFont="1" applyFill="1" applyBorder="1" applyAlignment="1">
      <alignment horizontal="left" indent="1"/>
    </xf>
    <xf numFmtId="0" fontId="55" fillId="2" borderId="5" xfId="0" applyFont="1" applyFill="1" applyBorder="1"/>
    <xf numFmtId="0" fontId="37" fillId="0" borderId="33" xfId="0" applyFont="1" applyBorder="1" applyAlignment="1">
      <alignment horizontal="left" vertical="top" wrapText="1"/>
    </xf>
    <xf numFmtId="0" fontId="37" fillId="0" borderId="26" xfId="0" applyFont="1" applyBorder="1" applyAlignment="1">
      <alignment horizontal="left" vertical="top" wrapText="1"/>
    </xf>
    <xf numFmtId="0" fontId="37" fillId="0" borderId="32" xfId="0" applyFont="1" applyBorder="1" applyAlignment="1">
      <alignment horizontal="left" vertical="top" wrapText="1"/>
    </xf>
    <xf numFmtId="164" fontId="46" fillId="2" borderId="17" xfId="0" applyNumberFormat="1" applyFont="1" applyFill="1" applyBorder="1" applyAlignment="1">
      <alignment horizontal="right"/>
    </xf>
    <xf numFmtId="164" fontId="46" fillId="18" borderId="5" xfId="0" applyNumberFormat="1" applyFont="1" applyFill="1" applyBorder="1" applyAlignment="1">
      <alignment horizontal="right"/>
    </xf>
    <xf numFmtId="0" fontId="47" fillId="18" borderId="5" xfId="0" applyFont="1" applyFill="1" applyBorder="1"/>
    <xf numFmtId="0" fontId="48" fillId="2" borderId="5" xfId="0" applyFont="1" applyFill="1" applyBorder="1" applyAlignment="1">
      <alignment horizontal="left"/>
    </xf>
    <xf numFmtId="0" fontId="46" fillId="7" borderId="5" xfId="0" applyFont="1" applyFill="1" applyBorder="1" applyAlignment="1">
      <alignment horizontal="left" indent="1"/>
    </xf>
    <xf numFmtId="0" fontId="0" fillId="6" borderId="5" xfId="0" applyFill="1" applyBorder="1"/>
    <xf numFmtId="0" fontId="57" fillId="7" borderId="5" xfId="0" applyFont="1" applyFill="1" applyBorder="1"/>
    <xf numFmtId="164" fontId="47" fillId="7" borderId="5" xfId="0" applyNumberFormat="1" applyFont="1" applyFill="1" applyBorder="1" applyAlignment="1">
      <alignment horizontal="right"/>
    </xf>
    <xf numFmtId="0" fontId="37" fillId="6" borderId="5" xfId="0" applyFont="1" applyFill="1" applyBorder="1" applyAlignment="1">
      <alignment horizontal="left" indent="1"/>
    </xf>
    <xf numFmtId="164" fontId="0" fillId="6" borderId="5" xfId="0" applyNumberFormat="1" applyFill="1" applyBorder="1"/>
    <xf numFmtId="0" fontId="58" fillId="7" borderId="5" xfId="0" applyFont="1" applyFill="1" applyBorder="1" applyAlignment="1">
      <alignment horizontal="left" indent="1"/>
    </xf>
    <xf numFmtId="164" fontId="58" fillId="7" borderId="5" xfId="0" applyNumberFormat="1" applyFont="1" applyFill="1" applyBorder="1" applyAlignment="1">
      <alignment horizontal="right"/>
    </xf>
    <xf numFmtId="0" fontId="47" fillId="2" borderId="18" xfId="0" applyFont="1" applyFill="1" applyBorder="1"/>
    <xf numFmtId="164" fontId="47" fillId="2" borderId="18" xfId="0" applyNumberFormat="1" applyFont="1" applyFill="1" applyBorder="1" applyAlignment="1">
      <alignment horizontal="right"/>
    </xf>
    <xf numFmtId="0" fontId="49" fillId="5" borderId="18" xfId="0" applyFont="1" applyFill="1" applyBorder="1" applyAlignment="1">
      <alignment horizontal="right"/>
    </xf>
    <xf numFmtId="0" fontId="88" fillId="0" borderId="0" xfId="0" applyFont="1" applyAlignment="1">
      <alignment vertical="center"/>
    </xf>
    <xf numFmtId="0" fontId="88" fillId="0" borderId="0" xfId="0" applyFont="1"/>
    <xf numFmtId="0" fontId="82" fillId="0" borderId="5" xfId="0" applyFont="1" applyBorder="1"/>
    <xf numFmtId="0" fontId="82" fillId="0" borderId="5" xfId="0" applyFont="1" applyBorder="1" applyAlignment="1">
      <alignment vertical="center"/>
    </xf>
    <xf numFmtId="166" fontId="60" fillId="2" borderId="5" xfId="0" applyNumberFormat="1" applyFont="1" applyFill="1" applyBorder="1" applyAlignment="1">
      <alignment horizontal="right" vertical="center"/>
    </xf>
    <xf numFmtId="164" fontId="49" fillId="7" borderId="5" xfId="0" applyNumberFormat="1" applyFont="1" applyFill="1" applyBorder="1" applyAlignment="1">
      <alignment horizontal="right" vertical="center"/>
    </xf>
    <xf numFmtId="164" fontId="49" fillId="2" borderId="5" xfId="0" applyNumberFormat="1" applyFont="1" applyFill="1" applyBorder="1" applyAlignment="1">
      <alignment horizontal="right" vertical="center"/>
    </xf>
    <xf numFmtId="164" fontId="50" fillId="2" borderId="18" xfId="0" applyNumberFormat="1" applyFont="1" applyFill="1" applyBorder="1" applyAlignment="1">
      <alignment horizontal="left" vertical="center"/>
    </xf>
    <xf numFmtId="164" fontId="61" fillId="2" borderId="18" xfId="0" applyNumberFormat="1" applyFont="1" applyFill="1" applyBorder="1" applyAlignment="1">
      <alignment horizontal="right" vertical="center"/>
    </xf>
    <xf numFmtId="164" fontId="50" fillId="7" borderId="18" xfId="1" applyNumberFormat="1" applyFont="1" applyFill="1" applyBorder="1" applyAlignment="1">
      <alignment horizontal="right" vertical="center"/>
    </xf>
    <xf numFmtId="164" fontId="50" fillId="2" borderId="18" xfId="1" applyNumberFormat="1" applyFont="1" applyFill="1" applyBorder="1" applyAlignment="1">
      <alignment horizontal="right" vertical="center"/>
    </xf>
    <xf numFmtId="164" fontId="50" fillId="2" borderId="18" xfId="0" applyNumberFormat="1" applyFont="1" applyFill="1" applyBorder="1" applyAlignment="1">
      <alignment horizontal="right" vertical="center"/>
    </xf>
    <xf numFmtId="0" fontId="71" fillId="12" borderId="35" xfId="0" applyFont="1" applyFill="1" applyBorder="1" applyAlignment="1">
      <alignment vertical="center"/>
    </xf>
    <xf numFmtId="1" fontId="56" fillId="10" borderId="35" xfId="3" applyNumberFormat="1" applyFont="1" applyFill="1" applyBorder="1" applyAlignment="1">
      <alignment horizontal="center" vertical="center"/>
    </xf>
    <xf numFmtId="170" fontId="71" fillId="10" borderId="35" xfId="1" applyNumberFormat="1" applyFont="1" applyFill="1" applyBorder="1" applyAlignment="1">
      <alignment horizontal="center" vertical="center"/>
    </xf>
    <xf numFmtId="44" fontId="56" fillId="10" borderId="35" xfId="1" applyFont="1" applyFill="1" applyBorder="1" applyAlignment="1">
      <alignment vertical="center"/>
    </xf>
    <xf numFmtId="178" fontId="71" fillId="10" borderId="35" xfId="3" applyNumberFormat="1" applyFont="1" applyFill="1" applyBorder="1" applyAlignment="1">
      <alignment horizontal="center" vertical="center"/>
    </xf>
    <xf numFmtId="0" fontId="80" fillId="10" borderId="35" xfId="0" applyFont="1" applyFill="1" applyBorder="1" applyAlignment="1">
      <alignment horizontal="right" vertical="center"/>
    </xf>
    <xf numFmtId="167" fontId="56" fillId="10" borderId="35" xfId="3" applyNumberFormat="1" applyFont="1" applyFill="1" applyBorder="1" applyAlignment="1">
      <alignment horizontal="center" vertical="center"/>
    </xf>
    <xf numFmtId="9" fontId="56" fillId="10" borderId="35" xfId="0" applyNumberFormat="1" applyFont="1" applyFill="1" applyBorder="1" applyAlignment="1">
      <alignment horizontal="center" vertical="center"/>
    </xf>
    <xf numFmtId="0" fontId="71" fillId="9" borderId="35" xfId="0" applyFont="1" applyFill="1" applyBorder="1" applyAlignment="1">
      <alignment vertical="center"/>
    </xf>
    <xf numFmtId="0" fontId="56" fillId="9" borderId="35" xfId="0" applyFont="1" applyFill="1" applyBorder="1" applyAlignment="1">
      <alignment vertical="center" wrapText="1"/>
    </xf>
    <xf numFmtId="0" fontId="56" fillId="6" borderId="35" xfId="0" applyFont="1" applyFill="1" applyBorder="1" applyAlignment="1">
      <alignment horizontal="center" vertical="center" wrapText="1"/>
    </xf>
    <xf numFmtId="0" fontId="56" fillId="9" borderId="35" xfId="0" applyFont="1" applyFill="1" applyBorder="1" applyAlignment="1">
      <alignment horizontal="center" vertical="center" wrapText="1"/>
    </xf>
    <xf numFmtId="0" fontId="71" fillId="6" borderId="35" xfId="0" applyFont="1" applyFill="1" applyBorder="1" applyAlignment="1">
      <alignment horizontal="center" vertical="center" wrapText="1"/>
    </xf>
    <xf numFmtId="0" fontId="56" fillId="6" borderId="35" xfId="0" applyFont="1" applyFill="1" applyBorder="1" applyAlignment="1">
      <alignment vertical="center"/>
    </xf>
    <xf numFmtId="0" fontId="56" fillId="6" borderId="35" xfId="0" applyFont="1" applyFill="1" applyBorder="1" applyAlignment="1">
      <alignment horizontal="center" vertical="center"/>
    </xf>
    <xf numFmtId="44" fontId="56" fillId="6" borderId="35" xfId="1" applyFont="1" applyFill="1" applyBorder="1" applyAlignment="1">
      <alignment horizontal="center" vertical="center"/>
    </xf>
    <xf numFmtId="44" fontId="71" fillId="6" borderId="35" xfId="1" applyFont="1" applyFill="1" applyBorder="1" applyAlignment="1">
      <alignment horizontal="center" vertical="center"/>
    </xf>
    <xf numFmtId="0" fontId="71" fillId="0" borderId="35" xfId="0" applyFont="1" applyBorder="1" applyAlignment="1">
      <alignment horizontal="right" vertical="center" indent="1"/>
    </xf>
    <xf numFmtId="0" fontId="49" fillId="12" borderId="0" xfId="0" applyFont="1" applyFill="1" applyAlignment="1">
      <alignment horizontal="center" vertical="center"/>
    </xf>
    <xf numFmtId="0" fontId="49" fillId="12" borderId="0" xfId="0" applyFont="1" applyFill="1" applyAlignment="1">
      <alignment vertical="center"/>
    </xf>
    <xf numFmtId="0" fontId="49" fillId="12" borderId="0" xfId="0" applyFont="1" applyFill="1" applyAlignment="1">
      <alignment horizontal="right" vertical="center" wrapText="1"/>
    </xf>
    <xf numFmtId="0" fontId="49" fillId="12" borderId="0" xfId="0" applyFont="1" applyFill="1" applyAlignment="1">
      <alignment horizontal="right" vertical="center"/>
    </xf>
    <xf numFmtId="0" fontId="54" fillId="8" borderId="0" xfId="0" applyFont="1" applyFill="1" applyAlignment="1">
      <alignment vertical="center" wrapText="1"/>
    </xf>
    <xf numFmtId="0" fontId="54" fillId="8" borderId="0" xfId="0" applyFont="1" applyFill="1" applyAlignment="1">
      <alignment horizontal="center" vertical="center" wrapText="1"/>
    </xf>
    <xf numFmtId="171" fontId="54" fillId="8" borderId="0" xfId="0" applyNumberFormat="1" applyFont="1" applyFill="1" applyAlignment="1">
      <alignment horizontal="center" vertical="center" wrapText="1"/>
    </xf>
    <xf numFmtId="9" fontId="54" fillId="8" borderId="0" xfId="2" applyFont="1" applyFill="1" applyAlignment="1">
      <alignment horizontal="center" vertical="center" wrapText="1"/>
    </xf>
    <xf numFmtId="178" fontId="54" fillId="8" borderId="0" xfId="3" applyNumberFormat="1" applyFont="1" applyFill="1" applyAlignment="1">
      <alignment horizontal="center" vertical="center" wrapText="1"/>
    </xf>
    <xf numFmtId="0" fontId="89" fillId="0" borderId="36" xfId="0" applyFont="1" applyBorder="1" applyAlignment="1">
      <alignment vertical="center" wrapText="1"/>
    </xf>
    <xf numFmtId="0" fontId="84" fillId="20" borderId="5" xfId="4" applyFill="1" applyBorder="1" applyAlignment="1">
      <alignment vertical="center" wrapText="1"/>
    </xf>
    <xf numFmtId="0" fontId="84" fillId="0" borderId="5" xfId="4" applyBorder="1" applyAlignment="1">
      <alignment vertical="center" wrapText="1"/>
    </xf>
    <xf numFmtId="0" fontId="84" fillId="20" borderId="0" xfId="4" applyFill="1" applyAlignment="1">
      <alignment vertical="center"/>
    </xf>
    <xf numFmtId="0" fontId="84" fillId="0" borderId="0" xfId="4" applyAlignment="1">
      <alignment vertical="center" wrapText="1"/>
    </xf>
    <xf numFmtId="0" fontId="84" fillId="20" borderId="38" xfId="4" applyFill="1" applyBorder="1" applyAlignment="1">
      <alignment vertical="center" wrapText="1"/>
    </xf>
    <xf numFmtId="0" fontId="36" fillId="0" borderId="0" xfId="0" applyFont="1" applyAlignment="1">
      <alignment vertical="center" wrapText="1"/>
    </xf>
    <xf numFmtId="0" fontId="54" fillId="0" borderId="0" xfId="0" applyFont="1" applyAlignment="1">
      <alignment vertical="center" wrapText="1"/>
    </xf>
    <xf numFmtId="0" fontId="84" fillId="0" borderId="0" xfId="4" applyAlignment="1">
      <alignment horizontal="left" vertical="center" wrapText="1"/>
    </xf>
    <xf numFmtId="0" fontId="84" fillId="0" borderId="0" xfId="4" applyAlignment="1">
      <alignment wrapText="1"/>
    </xf>
    <xf numFmtId="0" fontId="90" fillId="20" borderId="5" xfId="0" applyFont="1" applyFill="1" applyBorder="1" applyAlignment="1">
      <alignment vertical="center" wrapText="1"/>
    </xf>
    <xf numFmtId="0" fontId="90" fillId="20" borderId="37" xfId="0" applyFont="1" applyFill="1" applyBorder="1" applyAlignment="1">
      <alignment vertical="center" wrapText="1"/>
    </xf>
    <xf numFmtId="0" fontId="90" fillId="0" borderId="5" xfId="0" applyFont="1" applyBorder="1" applyAlignment="1">
      <alignment vertical="center" wrapText="1"/>
    </xf>
    <xf numFmtId="0" fontId="90" fillId="0" borderId="0" xfId="0" applyFont="1" applyAlignment="1">
      <alignment vertical="center" wrapText="1"/>
    </xf>
    <xf numFmtId="0" fontId="89" fillId="20" borderId="0" xfId="0" applyFont="1" applyFill="1" applyAlignment="1">
      <alignment vertical="center"/>
    </xf>
    <xf numFmtId="0" fontId="90" fillId="20" borderId="0" xfId="0" applyFont="1" applyFill="1" applyAlignment="1">
      <alignment vertical="center" wrapText="1"/>
    </xf>
    <xf numFmtId="0" fontId="90" fillId="20" borderId="38" xfId="0" applyFont="1" applyFill="1" applyBorder="1" applyAlignment="1">
      <alignment vertical="center" wrapText="1"/>
    </xf>
    <xf numFmtId="0" fontId="90" fillId="0" borderId="5" xfId="0" applyFont="1" applyBorder="1" applyAlignment="1">
      <alignment vertical="center"/>
    </xf>
    <xf numFmtId="0" fontId="89" fillId="0" borderId="36" xfId="0" applyFont="1" applyBorder="1" applyAlignment="1">
      <alignment vertical="center"/>
    </xf>
    <xf numFmtId="0" fontId="90" fillId="20" borderId="5" xfId="0" applyFont="1" applyFill="1" applyBorder="1" applyAlignment="1">
      <alignment vertical="center"/>
    </xf>
    <xf numFmtId="0" fontId="90" fillId="0" borderId="0" xfId="0" applyFont="1" applyAlignment="1">
      <alignment vertical="center"/>
    </xf>
    <xf numFmtId="0" fontId="90" fillId="20" borderId="38" xfId="0" applyFont="1" applyFill="1" applyBorder="1" applyAlignment="1">
      <alignment vertical="center"/>
    </xf>
    <xf numFmtId="0" fontId="54" fillId="0" borderId="0" xfId="0" applyFont="1" applyAlignment="1">
      <alignment horizontal="left" vertical="top"/>
    </xf>
    <xf numFmtId="0" fontId="0" fillId="0" borderId="0" xfId="0" applyAlignment="1">
      <alignment horizontal="left" vertical="top"/>
    </xf>
    <xf numFmtId="0" fontId="0" fillId="0" borderId="30" xfId="0" applyBorder="1" applyAlignment="1">
      <alignment wrapText="1"/>
    </xf>
    <xf numFmtId="0" fontId="0" fillId="0" borderId="0" xfId="0" applyAlignment="1">
      <alignment horizontal="left" vertical="top" wrapText="1"/>
    </xf>
    <xf numFmtId="0" fontId="0" fillId="21" borderId="0" xfId="0" applyFill="1" applyAlignment="1">
      <alignment horizontal="left" vertical="top"/>
    </xf>
    <xf numFmtId="0" fontId="0" fillId="0" borderId="5" xfId="0" applyBorder="1" applyAlignment="1">
      <alignment vertical="top" wrapText="1"/>
    </xf>
    <xf numFmtId="0" fontId="54" fillId="8" borderId="28" xfId="0" applyFont="1" applyFill="1" applyBorder="1" applyAlignment="1">
      <alignment vertical="center"/>
    </xf>
    <xf numFmtId="0" fontId="0" fillId="8" borderId="18" xfId="0" applyFill="1" applyBorder="1" applyAlignment="1">
      <alignment vertical="center"/>
    </xf>
    <xf numFmtId="0" fontId="34" fillId="0" borderId="5" xfId="8"/>
    <xf numFmtId="5" fontId="34" fillId="0" borderId="5" xfId="8" applyNumberFormat="1"/>
    <xf numFmtId="172" fontId="34" fillId="0" borderId="5" xfId="8" applyNumberFormat="1"/>
    <xf numFmtId="6" fontId="34" fillId="0" borderId="5" xfId="8" applyNumberFormat="1"/>
    <xf numFmtId="0" fontId="34" fillId="0" borderId="5" xfId="8" applyAlignment="1">
      <alignment horizontal="center"/>
    </xf>
    <xf numFmtId="0" fontId="34" fillId="21" borderId="5" xfId="8" applyFill="1" applyAlignment="1">
      <alignment horizontal="center"/>
    </xf>
    <xf numFmtId="6" fontId="34" fillId="21" borderId="5" xfId="8" applyNumberFormat="1" applyFill="1"/>
    <xf numFmtId="5" fontId="34" fillId="21" borderId="5" xfId="8" applyNumberFormat="1" applyFill="1"/>
    <xf numFmtId="5" fontId="34" fillId="22" borderId="5" xfId="8" applyNumberFormat="1" applyFill="1"/>
    <xf numFmtId="0" fontId="34" fillId="23" borderId="5" xfId="8" applyFill="1" applyAlignment="1">
      <alignment horizontal="center"/>
    </xf>
    <xf numFmtId="6" fontId="34" fillId="23" borderId="5" xfId="8" applyNumberFormat="1" applyFill="1"/>
    <xf numFmtId="5" fontId="34" fillId="23" borderId="5" xfId="8" applyNumberFormat="1" applyFill="1"/>
    <xf numFmtId="0" fontId="34" fillId="23" borderId="5" xfId="8" applyFill="1"/>
    <xf numFmtId="0" fontId="34" fillId="6" borderId="5" xfId="8" applyFill="1" applyAlignment="1">
      <alignment horizontal="center"/>
    </xf>
    <xf numFmtId="6" fontId="34" fillId="6" borderId="5" xfId="8" applyNumberFormat="1" applyFill="1"/>
    <xf numFmtId="5" fontId="34" fillId="6" borderId="5" xfId="8" applyNumberFormat="1" applyFill="1"/>
    <xf numFmtId="10" fontId="34" fillId="0" borderId="5" xfId="8" applyNumberFormat="1"/>
    <xf numFmtId="1" fontId="34" fillId="0" borderId="5" xfId="8" applyNumberFormat="1"/>
    <xf numFmtId="0" fontId="34" fillId="24" borderId="5" xfId="8" applyFill="1"/>
    <xf numFmtId="0" fontId="54" fillId="24" borderId="5" xfId="8" applyFont="1" applyFill="1"/>
    <xf numFmtId="0" fontId="56" fillId="24" borderId="23" xfId="0" applyFont="1" applyFill="1" applyBorder="1" applyAlignment="1">
      <alignment vertical="center"/>
    </xf>
    <xf numFmtId="0" fontId="33" fillId="21" borderId="33" xfId="0" applyFont="1" applyFill="1" applyBorder="1" applyAlignment="1">
      <alignment horizontal="left" vertical="top" wrapText="1"/>
    </xf>
    <xf numFmtId="0" fontId="91" fillId="21" borderId="5" xfId="0" applyFont="1" applyFill="1" applyBorder="1" applyAlignment="1">
      <alignment vertical="center"/>
    </xf>
    <xf numFmtId="0" fontId="56" fillId="21" borderId="5" xfId="0" applyFont="1" applyFill="1" applyBorder="1" applyAlignment="1">
      <alignment vertical="center"/>
    </xf>
    <xf numFmtId="37" fontId="0" fillId="0" borderId="0" xfId="1" applyNumberFormat="1" applyFont="1" applyAlignment="1">
      <alignment horizontal="center"/>
    </xf>
    <xf numFmtId="166" fontId="92" fillId="21" borderId="5" xfId="10" applyNumberFormat="1" applyFont="1" applyFill="1" applyBorder="1" applyAlignment="1">
      <alignment horizontal="center"/>
    </xf>
    <xf numFmtId="166" fontId="92" fillId="21" borderId="5" xfId="10" applyNumberFormat="1" applyFont="1" applyFill="1" applyAlignment="1">
      <alignment horizontal="center"/>
    </xf>
    <xf numFmtId="166" fontId="94" fillId="21" borderId="5" xfId="10" applyNumberFormat="1" applyFont="1" applyFill="1" applyAlignment="1">
      <alignment horizontal="center"/>
    </xf>
    <xf numFmtId="0" fontId="54" fillId="8" borderId="20" xfId="0" applyFont="1" applyFill="1" applyBorder="1" applyAlignment="1">
      <alignment horizontal="left" vertical="top"/>
    </xf>
    <xf numFmtId="0" fontId="0" fillId="8" borderId="19" xfId="0" applyFill="1" applyBorder="1" applyAlignment="1">
      <alignment horizontal="left" vertical="top"/>
    </xf>
    <xf numFmtId="0" fontId="0" fillId="8" borderId="21" xfId="0" applyFill="1" applyBorder="1" applyAlignment="1">
      <alignment horizontal="left" vertical="top"/>
    </xf>
    <xf numFmtId="0" fontId="0" fillId="8" borderId="33" xfId="0" applyFill="1" applyBorder="1" applyAlignment="1">
      <alignment vertical="center"/>
    </xf>
    <xf numFmtId="0" fontId="71" fillId="12" borderId="35" xfId="0" applyFont="1" applyFill="1" applyBorder="1" applyAlignment="1">
      <alignment horizontal="center" vertical="center" wrapText="1"/>
    </xf>
    <xf numFmtId="0" fontId="31" fillId="10" borderId="0" xfId="0" applyFont="1" applyFill="1" applyAlignment="1">
      <alignment vertical="center" wrapText="1"/>
    </xf>
    <xf numFmtId="0" fontId="54" fillId="21" borderId="20" xfId="0" applyFont="1" applyFill="1" applyBorder="1" applyAlignment="1">
      <alignment vertical="center"/>
    </xf>
    <xf numFmtId="0" fontId="54" fillId="21" borderId="19" xfId="0" applyFont="1" applyFill="1" applyBorder="1" applyAlignment="1">
      <alignment vertical="center"/>
    </xf>
    <xf numFmtId="0" fontId="54" fillId="21" borderId="21" xfId="0" applyFont="1" applyFill="1" applyBorder="1" applyAlignment="1">
      <alignment vertical="center"/>
    </xf>
    <xf numFmtId="0" fontId="89" fillId="8" borderId="20" xfId="0" applyFont="1" applyFill="1" applyBorder="1" applyAlignment="1">
      <alignment vertical="center"/>
    </xf>
    <xf numFmtId="0" fontId="90" fillId="8" borderId="19" xfId="0" applyFont="1" applyFill="1" applyBorder="1" applyAlignment="1">
      <alignment vertical="center"/>
    </xf>
    <xf numFmtId="0" fontId="90" fillId="8" borderId="21" xfId="0" applyFont="1" applyFill="1" applyBorder="1" applyAlignment="1">
      <alignment vertical="center"/>
    </xf>
    <xf numFmtId="0" fontId="0" fillId="21" borderId="19" xfId="0" applyFill="1" applyBorder="1" applyAlignment="1">
      <alignment vertical="center"/>
    </xf>
    <xf numFmtId="0" fontId="0" fillId="21" borderId="21" xfId="0" applyFill="1" applyBorder="1" applyAlignment="1">
      <alignment vertical="center"/>
    </xf>
    <xf numFmtId="0" fontId="102" fillId="0" borderId="0" xfId="0" applyFont="1" applyAlignment="1">
      <alignment wrapText="1"/>
    </xf>
    <xf numFmtId="0" fontId="54" fillId="8" borderId="0" xfId="0" applyFont="1" applyFill="1" applyAlignment="1">
      <alignment horizontal="left" vertical="top"/>
    </xf>
    <xf numFmtId="0" fontId="84" fillId="0" borderId="5" xfId="11" applyAlignment="1">
      <alignment horizontal="left" vertical="top"/>
    </xf>
    <xf numFmtId="0" fontId="0" fillId="0" borderId="26" xfId="0" applyBorder="1" applyAlignment="1">
      <alignment horizontal="left" vertical="top" wrapText="1"/>
    </xf>
    <xf numFmtId="0" fontId="29" fillId="0" borderId="0" xfId="0" applyFont="1" applyAlignment="1">
      <alignment horizontal="left" vertical="top"/>
    </xf>
    <xf numFmtId="0" fontId="29" fillId="0" borderId="0" xfId="0" applyFont="1" applyAlignment="1">
      <alignment wrapText="1"/>
    </xf>
    <xf numFmtId="0" fontId="29" fillId="0" borderId="0" xfId="0" applyFont="1" applyAlignment="1">
      <alignment horizontal="left" vertical="top" wrapText="1"/>
    </xf>
    <xf numFmtId="0" fontId="29" fillId="0" borderId="30" xfId="0" applyFont="1" applyBorder="1" applyAlignment="1">
      <alignment wrapText="1"/>
    </xf>
    <xf numFmtId="0" fontId="29" fillId="0" borderId="26" xfId="0" applyFont="1" applyBorder="1" applyAlignment="1">
      <alignment vertical="top" wrapText="1"/>
    </xf>
    <xf numFmtId="0" fontId="101" fillId="8" borderId="0" xfId="0" applyFont="1" applyFill="1" applyAlignment="1">
      <alignment horizontal="left" vertical="top"/>
    </xf>
    <xf numFmtId="0" fontId="106" fillId="8" borderId="0" xfId="0" applyFont="1" applyFill="1" applyAlignment="1">
      <alignment horizontal="left" vertical="top"/>
    </xf>
    <xf numFmtId="0" fontId="101" fillId="21" borderId="0" xfId="0" applyFont="1" applyFill="1" applyAlignment="1">
      <alignment horizontal="left" vertical="top"/>
    </xf>
    <xf numFmtId="0" fontId="101" fillId="0" borderId="30" xfId="0" applyFont="1" applyBorder="1" applyAlignment="1">
      <alignment wrapText="1"/>
    </xf>
    <xf numFmtId="0" fontId="106" fillId="0" borderId="0" xfId="0" applyFont="1"/>
    <xf numFmtId="0" fontId="84" fillId="0" borderId="5" xfId="11" applyAlignment="1">
      <alignment horizontal="left" vertical="top" wrapText="1"/>
    </xf>
    <xf numFmtId="0" fontId="84" fillId="0" borderId="5" xfId="11" applyFill="1" applyAlignment="1">
      <alignment horizontal="left" vertical="top" wrapText="1"/>
    </xf>
    <xf numFmtId="0" fontId="0" fillId="28" borderId="0" xfId="0" applyFill="1" applyAlignment="1">
      <alignment horizontal="left" vertical="top"/>
    </xf>
    <xf numFmtId="0" fontId="0" fillId="0" borderId="19" xfId="0" applyBorder="1" applyAlignment="1">
      <alignment horizontal="left" vertical="top"/>
    </xf>
    <xf numFmtId="0" fontId="0" fillId="0" borderId="21" xfId="0" applyBorder="1" applyAlignment="1">
      <alignment horizontal="left" vertical="top"/>
    </xf>
    <xf numFmtId="0" fontId="54" fillId="8" borderId="18" xfId="0" applyFont="1" applyFill="1" applyBorder="1" applyAlignment="1">
      <alignment vertical="top"/>
    </xf>
    <xf numFmtId="0" fontId="28" fillId="0" borderId="0" xfId="0" applyFont="1" applyAlignment="1">
      <alignment horizontal="left" vertical="top"/>
    </xf>
    <xf numFmtId="0" fontId="28" fillId="28" borderId="0" xfId="0" applyFont="1" applyFill="1" applyAlignment="1">
      <alignment horizontal="left" vertical="top"/>
    </xf>
    <xf numFmtId="0" fontId="28" fillId="21" borderId="0" xfId="0" applyFont="1" applyFill="1" applyAlignment="1">
      <alignment horizontal="left" vertical="top"/>
    </xf>
    <xf numFmtId="0" fontId="28" fillId="0" borderId="0" xfId="0" applyFont="1" applyAlignment="1">
      <alignment horizontal="left" vertical="top" wrapText="1"/>
    </xf>
    <xf numFmtId="0" fontId="27" fillId="0" borderId="0" xfId="0" applyFont="1" applyAlignment="1">
      <alignment horizontal="left" vertical="top"/>
    </xf>
    <xf numFmtId="0" fontId="27" fillId="0" borderId="0" xfId="0" applyFont="1" applyAlignment="1">
      <alignment horizontal="left" vertical="top" wrapText="1"/>
    </xf>
    <xf numFmtId="0" fontId="27" fillId="0" borderId="0" xfId="0" applyFont="1" applyAlignment="1">
      <alignment vertical="top" wrapText="1"/>
    </xf>
    <xf numFmtId="0" fontId="27" fillId="0" borderId="0" xfId="0" applyFont="1"/>
    <xf numFmtId="0" fontId="84" fillId="0" borderId="5" xfId="11" applyAlignment="1">
      <alignment wrapText="1"/>
    </xf>
    <xf numFmtId="0" fontId="84" fillId="0" borderId="5" xfId="4" applyBorder="1"/>
    <xf numFmtId="0" fontId="27" fillId="0" borderId="26" xfId="0" applyFont="1" applyBorder="1" applyAlignment="1">
      <alignment vertical="top" wrapText="1"/>
    </xf>
    <xf numFmtId="0" fontId="29" fillId="0" borderId="26" xfId="0" applyFont="1" applyBorder="1" applyAlignment="1">
      <alignment horizontal="center" vertical="top" wrapText="1"/>
    </xf>
    <xf numFmtId="0" fontId="84" fillId="0" borderId="0" xfId="4" applyAlignment="1">
      <alignment horizontal="left" vertical="top"/>
    </xf>
    <xf numFmtId="0" fontId="26" fillId="0" borderId="0" xfId="0" applyFont="1" applyAlignment="1">
      <alignment horizontal="left" vertical="top" wrapText="1"/>
    </xf>
    <xf numFmtId="0" fontId="30" fillId="0" borderId="5" xfId="0" applyFont="1" applyBorder="1" applyAlignment="1">
      <alignment vertical="top" wrapText="1"/>
    </xf>
    <xf numFmtId="0" fontId="25" fillId="0" borderId="0" xfId="0" applyFont="1" applyAlignment="1">
      <alignment horizontal="left" vertical="top"/>
    </xf>
    <xf numFmtId="0" fontId="24" fillId="0" borderId="0" xfId="0" applyFont="1" applyAlignment="1">
      <alignment horizontal="left" vertical="top" wrapText="1"/>
    </xf>
    <xf numFmtId="0" fontId="54" fillId="21" borderId="5" xfId="0" applyFont="1" applyFill="1" applyBorder="1" applyAlignment="1">
      <alignment vertical="center"/>
    </xf>
    <xf numFmtId="0" fontId="23" fillId="21" borderId="5" xfId="0" applyFont="1" applyFill="1" applyBorder="1" applyAlignment="1">
      <alignment vertical="center"/>
    </xf>
    <xf numFmtId="0" fontId="56" fillId="21" borderId="5" xfId="0" applyFont="1" applyFill="1" applyBorder="1" applyAlignment="1">
      <alignment horizontal="center" vertical="center"/>
    </xf>
    <xf numFmtId="0" fontId="71" fillId="12" borderId="5" xfId="0" applyFont="1" applyFill="1" applyBorder="1" applyAlignment="1">
      <alignment horizontal="center" vertical="center"/>
    </xf>
    <xf numFmtId="0" fontId="54" fillId="0" borderId="5" xfId="0" applyFont="1" applyBorder="1" applyAlignment="1">
      <alignment vertical="center"/>
    </xf>
    <xf numFmtId="171" fontId="56" fillId="10" borderId="5" xfId="1" applyNumberFormat="1" applyFont="1" applyFill="1" applyBorder="1" applyAlignment="1">
      <alignment horizontal="center" vertical="center"/>
    </xf>
    <xf numFmtId="171" fontId="56" fillId="0" borderId="5" xfId="1" applyNumberFormat="1" applyFont="1" applyBorder="1" applyAlignment="1">
      <alignment horizontal="center" vertical="center"/>
    </xf>
    <xf numFmtId="171" fontId="71" fillId="0" borderId="5" xfId="1" applyNumberFormat="1" applyFont="1" applyBorder="1" applyAlignment="1">
      <alignment horizontal="center" vertical="center"/>
    </xf>
    <xf numFmtId="0" fontId="22" fillId="0" borderId="5" xfId="0" applyFont="1" applyBorder="1" applyAlignment="1">
      <alignment vertical="center"/>
    </xf>
    <xf numFmtId="0" fontId="101" fillId="8" borderId="27" xfId="0" applyFont="1" applyFill="1" applyBorder="1" applyAlignment="1">
      <alignment horizontal="center" vertical="center"/>
    </xf>
    <xf numFmtId="0" fontId="79" fillId="10" borderId="5" xfId="0" applyFont="1" applyFill="1" applyBorder="1" applyAlignment="1">
      <alignment horizontal="right" vertical="center"/>
    </xf>
    <xf numFmtId="171" fontId="71" fillId="10" borderId="5" xfId="1" applyNumberFormat="1" applyFont="1" applyFill="1" applyBorder="1" applyAlignment="1">
      <alignment horizontal="center" vertical="center"/>
    </xf>
    <xf numFmtId="2" fontId="56" fillId="10" borderId="5" xfId="0" applyNumberFormat="1" applyFont="1" applyFill="1" applyBorder="1" applyAlignment="1">
      <alignment horizontal="center" vertical="center"/>
    </xf>
    <xf numFmtId="0" fontId="72" fillId="21" borderId="5" xfId="0" applyFont="1" applyFill="1" applyBorder="1" applyAlignment="1">
      <alignment vertical="center"/>
    </xf>
    <xf numFmtId="0" fontId="71" fillId="29" borderId="27" xfId="0" applyFont="1" applyFill="1" applyBorder="1" applyAlignment="1">
      <alignment horizontal="center" vertical="center"/>
    </xf>
    <xf numFmtId="0" fontId="71" fillId="8" borderId="20" xfId="0" applyFont="1" applyFill="1" applyBorder="1" applyAlignment="1">
      <alignment vertical="center"/>
    </xf>
    <xf numFmtId="0" fontId="71" fillId="8" borderId="27" xfId="0" applyFont="1" applyFill="1" applyBorder="1" applyAlignment="1">
      <alignment vertical="center"/>
    </xf>
    <xf numFmtId="0" fontId="56" fillId="29" borderId="27" xfId="0" applyFont="1" applyFill="1" applyBorder="1" applyAlignment="1">
      <alignment vertical="center"/>
    </xf>
    <xf numFmtId="0" fontId="71" fillId="8" borderId="27" xfId="0" applyFont="1" applyFill="1" applyBorder="1" applyAlignment="1">
      <alignment horizontal="center" vertical="center"/>
    </xf>
    <xf numFmtId="0" fontId="71" fillId="8" borderId="31" xfId="0" applyFont="1" applyFill="1" applyBorder="1" applyAlignment="1">
      <alignment horizontal="center" vertical="center"/>
    </xf>
    <xf numFmtId="0" fontId="71" fillId="0" borderId="27" xfId="0" applyFont="1" applyBorder="1" applyAlignment="1">
      <alignment vertical="center"/>
    </xf>
    <xf numFmtId="164" fontId="56" fillId="10" borderId="27" xfId="0" applyNumberFormat="1" applyFont="1" applyFill="1" applyBorder="1" applyAlignment="1">
      <alignment horizontal="center" vertical="center"/>
    </xf>
    <xf numFmtId="164" fontId="71" fillId="0" borderId="27" xfId="0" applyNumberFormat="1" applyFont="1" applyBorder="1" applyAlignment="1">
      <alignment horizontal="center" vertical="center"/>
    </xf>
    <xf numFmtId="0" fontId="112" fillId="0" borderId="0" xfId="0" applyFont="1" applyAlignment="1">
      <alignment vertical="center"/>
    </xf>
    <xf numFmtId="0" fontId="113" fillId="0" borderId="5" xfId="11" applyFont="1" applyAlignment="1">
      <alignment horizontal="left" vertical="center"/>
    </xf>
    <xf numFmtId="0" fontId="114" fillId="0" borderId="0" xfId="0" applyFont="1" applyAlignment="1">
      <alignment vertical="center"/>
    </xf>
    <xf numFmtId="0" fontId="49" fillId="8" borderId="5" xfId="0" applyFont="1" applyFill="1" applyBorder="1"/>
    <xf numFmtId="0" fontId="0" fillId="8" borderId="0" xfId="0" applyFill="1" applyAlignment="1">
      <alignment horizontal="center" wrapText="1"/>
    </xf>
    <xf numFmtId="164" fontId="0" fillId="0" borderId="0" xfId="0" applyNumberFormat="1" applyAlignment="1">
      <alignment horizontal="center"/>
    </xf>
    <xf numFmtId="0" fontId="0" fillId="0" borderId="0" xfId="0" applyAlignment="1">
      <alignment horizontal="left" indent="1"/>
    </xf>
    <xf numFmtId="164" fontId="0" fillId="8" borderId="0" xfId="0" applyNumberFormat="1" applyFill="1" applyAlignment="1">
      <alignment horizontal="center"/>
    </xf>
    <xf numFmtId="0" fontId="0" fillId="8" borderId="0" xfId="0" pivotButton="1" applyFill="1" applyAlignment="1">
      <alignment horizontal="center" wrapText="1"/>
    </xf>
    <xf numFmtId="166" fontId="71" fillId="10" borderId="5" xfId="0" applyNumberFormat="1" applyFont="1" applyFill="1" applyBorder="1" applyAlignment="1">
      <alignment horizontal="center"/>
    </xf>
    <xf numFmtId="164" fontId="50" fillId="13" borderId="5" xfId="0" applyNumberFormat="1" applyFont="1" applyFill="1" applyBorder="1" applyAlignment="1">
      <alignment horizontal="center"/>
    </xf>
    <xf numFmtId="164" fontId="49" fillId="0" borderId="5" xfId="0" applyNumberFormat="1" applyFont="1" applyBorder="1" applyAlignment="1">
      <alignment horizontal="center"/>
    </xf>
    <xf numFmtId="171" fontId="56" fillId="17" borderId="5" xfId="1" applyNumberFormat="1" applyFont="1" applyFill="1" applyBorder="1" applyAlignment="1">
      <alignment horizontal="right" vertical="center"/>
    </xf>
    <xf numFmtId="2" fontId="56" fillId="17" borderId="23" xfId="3" applyNumberFormat="1" applyFont="1" applyFill="1" applyBorder="1" applyAlignment="1">
      <alignment horizontal="right" vertical="center"/>
    </xf>
    <xf numFmtId="171" fontId="56" fillId="0" borderId="5" xfId="1" applyNumberFormat="1" applyFont="1" applyFill="1" applyBorder="1" applyAlignment="1">
      <alignment horizontal="right" vertical="center"/>
    </xf>
    <xf numFmtId="164" fontId="56" fillId="0" borderId="5" xfId="0" applyNumberFormat="1" applyFont="1" applyBorder="1" applyAlignment="1">
      <alignment horizontal="right" vertical="center"/>
    </xf>
    <xf numFmtId="164" fontId="56" fillId="10" borderId="23" xfId="0" applyNumberFormat="1" applyFont="1" applyFill="1" applyBorder="1" applyAlignment="1">
      <alignment horizontal="right" vertical="center"/>
    </xf>
    <xf numFmtId="164" fontId="56" fillId="0" borderId="23" xfId="0" applyNumberFormat="1" applyFont="1" applyBorder="1" applyAlignment="1">
      <alignment horizontal="right" vertical="center"/>
    </xf>
    <xf numFmtId="1" fontId="56" fillId="0" borderId="23" xfId="3" applyNumberFormat="1" applyFont="1" applyFill="1" applyBorder="1" applyAlignment="1">
      <alignment vertical="center"/>
    </xf>
    <xf numFmtId="175" fontId="49" fillId="0" borderId="5" xfId="0" applyNumberFormat="1" applyFont="1" applyBorder="1" applyAlignment="1">
      <alignment horizontal="right"/>
    </xf>
    <xf numFmtId="6" fontId="49" fillId="0" borderId="5" xfId="0" applyNumberFormat="1" applyFont="1" applyBorder="1" applyAlignment="1">
      <alignment horizontal="right"/>
    </xf>
    <xf numFmtId="6" fontId="50" fillId="0" borderId="21" xfId="0" applyNumberFormat="1" applyFont="1" applyBorder="1" applyAlignment="1">
      <alignment horizontal="right"/>
    </xf>
    <xf numFmtId="164" fontId="52" fillId="0" borderId="5" xfId="1" applyNumberFormat="1" applyFont="1" applyBorder="1" applyAlignment="1">
      <alignment horizontal="right"/>
    </xf>
    <xf numFmtId="164" fontId="70" fillId="0" borderId="5" xfId="1" applyNumberFormat="1" applyFont="1" applyBorder="1" applyAlignment="1">
      <alignment horizontal="right"/>
    </xf>
    <xf numFmtId="164" fontId="49" fillId="0" borderId="5" xfId="1" applyNumberFormat="1" applyFont="1" applyBorder="1" applyAlignment="1">
      <alignment horizontal="right"/>
    </xf>
    <xf numFmtId="175" fontId="52" fillId="0" borderId="5" xfId="0" applyNumberFormat="1" applyFont="1" applyBorder="1" applyAlignment="1">
      <alignment horizontal="right"/>
    </xf>
    <xf numFmtId="171" fontId="70" fillId="0" borderId="5" xfId="1" applyNumberFormat="1" applyFont="1" applyBorder="1" applyAlignment="1">
      <alignment horizontal="right"/>
    </xf>
    <xf numFmtId="171" fontId="52" fillId="0" borderId="5" xfId="1" applyNumberFormat="1" applyFont="1" applyBorder="1" applyAlignment="1">
      <alignment horizontal="right"/>
    </xf>
    <xf numFmtId="171" fontId="49" fillId="0" borderId="5" xfId="1" applyNumberFormat="1" applyFont="1" applyBorder="1" applyAlignment="1">
      <alignment horizontal="right"/>
    </xf>
    <xf numFmtId="171" fontId="50" fillId="0" borderId="21" xfId="1" applyNumberFormat="1" applyFont="1" applyBorder="1" applyAlignment="1">
      <alignment horizontal="right"/>
    </xf>
    <xf numFmtId="164" fontId="49" fillId="0" borderId="39" xfId="0" applyNumberFormat="1" applyFont="1" applyBorder="1" applyAlignment="1">
      <alignment horizontal="center"/>
    </xf>
    <xf numFmtId="0" fontId="49" fillId="8" borderId="0" xfId="0" applyFont="1" applyFill="1"/>
    <xf numFmtId="1" fontId="49" fillId="0" borderId="5" xfId="0" applyNumberFormat="1" applyFont="1" applyBorder="1" applyAlignment="1">
      <alignment horizontal="right"/>
    </xf>
    <xf numFmtId="1" fontId="52" fillId="0" borderId="5" xfId="0" applyNumberFormat="1" applyFont="1" applyBorder="1" applyAlignment="1">
      <alignment horizontal="right"/>
    </xf>
    <xf numFmtId="0" fontId="50" fillId="8" borderId="0" xfId="0" applyFont="1" applyFill="1" applyAlignment="1">
      <alignment horizontal="center"/>
    </xf>
    <xf numFmtId="164" fontId="49" fillId="0" borderId="23" xfId="0" applyNumberFormat="1" applyFont="1" applyBorder="1" applyAlignment="1">
      <alignment vertical="center"/>
    </xf>
    <xf numFmtId="0" fontId="44" fillId="0" borderId="27" xfId="0" applyFont="1" applyBorder="1" applyAlignment="1">
      <alignment vertical="top" wrapText="1"/>
    </xf>
    <xf numFmtId="0" fontId="44" fillId="0" borderId="27" xfId="0" applyFont="1" applyBorder="1" applyAlignment="1">
      <alignment horizontal="left" vertical="top" wrapText="1"/>
    </xf>
    <xf numFmtId="6" fontId="44" fillId="0" borderId="27" xfId="0" applyNumberFormat="1" applyFont="1" applyBorder="1" applyAlignment="1">
      <alignment horizontal="left" vertical="top" wrapText="1"/>
    </xf>
    <xf numFmtId="0" fontId="44" fillId="0" borderId="27" xfId="0" applyFont="1" applyBorder="1" applyAlignment="1">
      <alignment wrapText="1"/>
    </xf>
    <xf numFmtId="10" fontId="44" fillId="0" borderId="27" xfId="0" applyNumberFormat="1" applyFont="1" applyBorder="1" applyAlignment="1">
      <alignment horizontal="left" vertical="top" wrapText="1"/>
    </xf>
    <xf numFmtId="0" fontId="39" fillId="0" borderId="27" xfId="0" applyFont="1" applyBorder="1" applyAlignment="1">
      <alignment wrapText="1"/>
    </xf>
    <xf numFmtId="0" fontId="19" fillId="0" borderId="0" xfId="0" applyFont="1" applyAlignment="1">
      <alignment horizontal="left" vertical="top" wrapText="1"/>
    </xf>
    <xf numFmtId="0" fontId="19" fillId="0" borderId="0" xfId="0" applyFont="1" applyAlignment="1">
      <alignment wrapText="1"/>
    </xf>
    <xf numFmtId="0" fontId="50" fillId="19" borderId="1" xfId="0" applyFont="1" applyFill="1" applyBorder="1" applyAlignment="1">
      <alignment horizontal="center" vertical="center"/>
    </xf>
    <xf numFmtId="0" fontId="50" fillId="19" borderId="1" xfId="0" applyFont="1" applyFill="1" applyBorder="1" applyAlignment="1">
      <alignment horizontal="left" vertical="center"/>
    </xf>
    <xf numFmtId="0" fontId="50" fillId="19" borderId="1" xfId="0" applyFont="1" applyFill="1" applyBorder="1" applyAlignment="1">
      <alignment horizontal="center" vertical="center" wrapText="1"/>
    </xf>
    <xf numFmtId="0" fontId="18" fillId="0" borderId="0" xfId="0" applyFont="1" applyAlignment="1">
      <alignment horizontal="left" vertical="top"/>
    </xf>
    <xf numFmtId="0" fontId="18" fillId="0" borderId="0" xfId="0" applyFont="1" applyAlignment="1">
      <alignment horizontal="left" vertical="top" wrapText="1"/>
    </xf>
    <xf numFmtId="0" fontId="84" fillId="0" borderId="5" xfId="11"/>
    <xf numFmtId="0" fontId="115" fillId="21" borderId="0" xfId="0" applyFont="1" applyFill="1"/>
    <xf numFmtId="0" fontId="56" fillId="21" borderId="5" xfId="0" applyFont="1" applyFill="1" applyBorder="1" applyAlignment="1">
      <alignment horizontal="right"/>
    </xf>
    <xf numFmtId="0" fontId="49" fillId="21" borderId="0" xfId="0" applyFont="1" applyFill="1"/>
    <xf numFmtId="0" fontId="116" fillId="21" borderId="0" xfId="0" applyFont="1" applyFill="1"/>
    <xf numFmtId="0" fontId="0" fillId="21" borderId="0" xfId="0" applyFill="1"/>
    <xf numFmtId="0" fontId="82" fillId="0" borderId="5" xfId="0" applyFont="1" applyBorder="1" applyAlignment="1">
      <alignment horizontal="right"/>
    </xf>
    <xf numFmtId="0" fontId="117" fillId="0" borderId="5" xfId="0" applyFont="1" applyBorder="1" applyAlignment="1">
      <alignment horizontal="right"/>
    </xf>
    <xf numFmtId="0" fontId="16" fillId="0" borderId="0" xfId="0" applyFont="1" applyAlignment="1">
      <alignment horizontal="left" vertical="top"/>
    </xf>
    <xf numFmtId="0" fontId="15" fillId="0" borderId="0" xfId="0" applyFont="1" applyAlignment="1">
      <alignment horizontal="left" vertical="top"/>
    </xf>
    <xf numFmtId="0" fontId="15" fillId="0" borderId="0" xfId="0" applyFont="1" applyAlignment="1">
      <alignment horizontal="left" vertical="top" wrapText="1"/>
    </xf>
    <xf numFmtId="0" fontId="14" fillId="0" borderId="0" xfId="0" applyFont="1" applyAlignment="1">
      <alignment horizontal="left" vertical="top"/>
    </xf>
    <xf numFmtId="0" fontId="14" fillId="0" borderId="0" xfId="0" applyFont="1" applyAlignment="1">
      <alignment horizontal="left" vertical="top" wrapText="1"/>
    </xf>
    <xf numFmtId="0" fontId="54" fillId="21" borderId="0" xfId="0" applyFont="1" applyFill="1" applyAlignment="1">
      <alignment horizontal="left" vertical="top"/>
    </xf>
    <xf numFmtId="0" fontId="101" fillId="8" borderId="0" xfId="0" applyFont="1" applyFill="1" applyAlignment="1">
      <alignment horizontal="left" vertical="top" wrapText="1"/>
    </xf>
    <xf numFmtId="0" fontId="12" fillId="0" borderId="0" xfId="0" applyFont="1" applyAlignment="1">
      <alignment horizontal="left" vertical="top" wrapText="1"/>
    </xf>
    <xf numFmtId="0" fontId="110" fillId="23" borderId="0" xfId="0" applyFont="1" applyFill="1" applyAlignment="1">
      <alignment horizontal="left" vertical="top" wrapText="1"/>
    </xf>
    <xf numFmtId="0" fontId="101" fillId="21" borderId="0" xfId="0" applyFont="1" applyFill="1" applyAlignment="1">
      <alignment horizontal="left" vertical="top" wrapText="1"/>
    </xf>
    <xf numFmtId="0" fontId="110" fillId="0" borderId="0" xfId="0" applyFont="1" applyAlignment="1">
      <alignment horizontal="left" vertical="top" wrapText="1"/>
    </xf>
    <xf numFmtId="0" fontId="101" fillId="25" borderId="0" xfId="0" applyFont="1" applyFill="1" applyAlignment="1">
      <alignment wrapText="1"/>
    </xf>
    <xf numFmtId="0" fontId="11" fillId="0" borderId="0" xfId="0" applyFont="1" applyAlignment="1">
      <alignment horizontal="left" vertical="top" wrapText="1"/>
    </xf>
    <xf numFmtId="164" fontId="49" fillId="16" borderId="5" xfId="0" applyNumberFormat="1" applyFont="1" applyFill="1" applyBorder="1" applyAlignment="1">
      <alignment horizontal="left" vertical="center" indent="1"/>
    </xf>
    <xf numFmtId="0" fontId="110" fillId="0" borderId="0" xfId="0" applyFont="1" applyAlignment="1">
      <alignment horizontal="left" vertical="top"/>
    </xf>
    <xf numFmtId="0" fontId="106" fillId="0" borderId="0" xfId="0" applyFont="1" applyAlignment="1">
      <alignment horizontal="left" vertical="top"/>
    </xf>
    <xf numFmtId="0" fontId="101" fillId="0" borderId="0" xfId="0" applyFont="1" applyAlignment="1">
      <alignment horizontal="left" vertical="top"/>
    </xf>
    <xf numFmtId="0" fontId="10" fillId="0" borderId="0" xfId="0" applyFont="1" applyAlignment="1">
      <alignment horizontal="left" vertical="top"/>
    </xf>
    <xf numFmtId="0" fontId="10" fillId="21" borderId="0" xfId="0" applyFont="1" applyFill="1" applyAlignment="1">
      <alignment horizontal="left" vertical="top"/>
    </xf>
    <xf numFmtId="0" fontId="119" fillId="0" borderId="0" xfId="4" applyFont="1" applyAlignment="1">
      <alignment horizontal="left" vertical="top" wrapText="1"/>
    </xf>
    <xf numFmtId="0" fontId="9" fillId="0" borderId="5" xfId="15"/>
    <xf numFmtId="0" fontId="9" fillId="23" borderId="5" xfId="15" applyFill="1"/>
    <xf numFmtId="0" fontId="54" fillId="23" borderId="5" xfId="15" applyFont="1" applyFill="1" applyAlignment="1">
      <alignment horizontal="center"/>
    </xf>
    <xf numFmtId="0" fontId="9" fillId="21" borderId="5" xfId="15" applyFill="1"/>
    <xf numFmtId="0" fontId="9" fillId="6" borderId="5" xfId="15" applyFill="1"/>
    <xf numFmtId="0" fontId="92" fillId="0" borderId="5" xfId="15" applyFont="1"/>
    <xf numFmtId="0" fontId="92" fillId="8" borderId="20" xfId="15" applyFont="1" applyFill="1" applyBorder="1"/>
    <xf numFmtId="0" fontId="93" fillId="8" borderId="19" xfId="15" applyFont="1" applyFill="1" applyBorder="1" applyAlignment="1">
      <alignment horizontal="center"/>
    </xf>
    <xf numFmtId="0" fontId="93" fillId="8" borderId="21" xfId="15" applyFont="1" applyFill="1" applyBorder="1" applyAlignment="1">
      <alignment horizontal="center"/>
    </xf>
    <xf numFmtId="0" fontId="93" fillId="8" borderId="20" xfId="15" applyFont="1" applyFill="1" applyBorder="1" applyAlignment="1">
      <alignment horizontal="center"/>
    </xf>
    <xf numFmtId="0" fontId="92" fillId="8" borderId="21" xfId="15" applyFont="1" applyFill="1" applyBorder="1"/>
    <xf numFmtId="0" fontId="92" fillId="0" borderId="29" xfId="15" applyFont="1" applyBorder="1"/>
    <xf numFmtId="0" fontId="92" fillId="0" borderId="25" xfId="15" applyFont="1" applyBorder="1"/>
    <xf numFmtId="0" fontId="92" fillId="0" borderId="26" xfId="15" applyFont="1" applyBorder="1"/>
    <xf numFmtId="0" fontId="93" fillId="0" borderId="30" xfId="15" applyFont="1" applyBorder="1"/>
    <xf numFmtId="0" fontId="54" fillId="25" borderId="5" xfId="15" applyFont="1" applyFill="1"/>
    <xf numFmtId="0" fontId="9" fillId="25" borderId="5" xfId="15" applyFill="1"/>
    <xf numFmtId="0" fontId="92" fillId="0" borderId="30" xfId="15" applyFont="1" applyBorder="1"/>
    <xf numFmtId="3" fontId="92" fillId="0" borderId="5" xfId="15" applyNumberFormat="1" applyFont="1" applyAlignment="1">
      <alignment horizontal="center"/>
    </xf>
    <xf numFmtId="0" fontId="92" fillId="0" borderId="26" xfId="15" applyFont="1" applyBorder="1" applyAlignment="1">
      <alignment horizontal="center"/>
    </xf>
    <xf numFmtId="0" fontId="92" fillId="0" borderId="25" xfId="15" applyFont="1" applyBorder="1" applyAlignment="1">
      <alignment horizontal="center"/>
    </xf>
    <xf numFmtId="3" fontId="94" fillId="6" borderId="5" xfId="15" applyNumberFormat="1" applyFont="1" applyFill="1" applyAlignment="1">
      <alignment horizontal="center"/>
    </xf>
    <xf numFmtId="0" fontId="9" fillId="6" borderId="5" xfId="15" applyFill="1" applyAlignment="1">
      <alignment horizontal="right"/>
    </xf>
    <xf numFmtId="10" fontId="92" fillId="0" borderId="5" xfId="15" applyNumberFormat="1" applyFont="1" applyAlignment="1">
      <alignment horizontal="center"/>
    </xf>
    <xf numFmtId="10" fontId="92" fillId="0" borderId="25" xfId="15" applyNumberFormat="1" applyFont="1" applyBorder="1" applyAlignment="1">
      <alignment horizontal="center"/>
    </xf>
    <xf numFmtId="10" fontId="92" fillId="0" borderId="26" xfId="15" applyNumberFormat="1" applyFont="1" applyBorder="1" applyAlignment="1">
      <alignment horizontal="center"/>
    </xf>
    <xf numFmtId="10" fontId="94" fillId="6" borderId="5" xfId="15" applyNumberFormat="1" applyFont="1" applyFill="1" applyAlignment="1">
      <alignment horizontal="center"/>
    </xf>
    <xf numFmtId="0" fontId="93" fillId="0" borderId="30" xfId="15" applyFont="1" applyBorder="1" applyAlignment="1">
      <alignment horizontal="left"/>
    </xf>
    <xf numFmtId="0" fontId="92" fillId="0" borderId="5" xfId="15" applyFont="1" applyAlignment="1">
      <alignment horizontal="center"/>
    </xf>
    <xf numFmtId="0" fontId="94" fillId="6" borderId="5" xfId="15" applyFont="1" applyFill="1" applyAlignment="1">
      <alignment horizontal="center"/>
    </xf>
    <xf numFmtId="4" fontId="92" fillId="0" borderId="5" xfId="15" applyNumberFormat="1" applyFont="1" applyAlignment="1">
      <alignment horizontal="center"/>
    </xf>
    <xf numFmtId="4" fontId="94" fillId="6" borderId="5" xfId="15" applyNumberFormat="1" applyFont="1" applyFill="1" applyAlignment="1">
      <alignment horizontal="center"/>
    </xf>
    <xf numFmtId="178" fontId="92" fillId="0" borderId="5" xfId="15" applyNumberFormat="1" applyFont="1" applyAlignment="1">
      <alignment horizontal="center"/>
    </xf>
    <xf numFmtId="178" fontId="94" fillId="6" borderId="5" xfId="15" applyNumberFormat="1" applyFont="1" applyFill="1" applyAlignment="1">
      <alignment horizontal="center"/>
    </xf>
    <xf numFmtId="5" fontId="92" fillId="0" borderId="5" xfId="15" applyNumberFormat="1" applyFont="1" applyAlignment="1">
      <alignment horizontal="center"/>
    </xf>
    <xf numFmtId="5" fontId="92" fillId="0" borderId="26" xfId="15" applyNumberFormat="1" applyFont="1" applyBorder="1" applyAlignment="1">
      <alignment horizontal="center"/>
    </xf>
    <xf numFmtId="5" fontId="92" fillId="0" borderId="25" xfId="15" applyNumberFormat="1" applyFont="1" applyBorder="1" applyAlignment="1">
      <alignment horizontal="center"/>
    </xf>
    <xf numFmtId="5" fontId="94" fillId="6" borderId="5" xfId="15" applyNumberFormat="1" applyFont="1" applyFill="1" applyAlignment="1">
      <alignment horizontal="center"/>
    </xf>
    <xf numFmtId="0" fontId="93" fillId="0" borderId="25" xfId="15" applyFont="1" applyBorder="1"/>
    <xf numFmtId="166" fontId="92" fillId="0" borderId="5" xfId="15" applyNumberFormat="1" applyFont="1" applyAlignment="1">
      <alignment horizontal="center"/>
    </xf>
    <xf numFmtId="166" fontId="94" fillId="6" borderId="5" xfId="15" applyNumberFormat="1" applyFont="1" applyFill="1" applyAlignment="1">
      <alignment horizontal="center"/>
    </xf>
    <xf numFmtId="0" fontId="93" fillId="21" borderId="25" xfId="15" applyFont="1" applyFill="1" applyBorder="1"/>
    <xf numFmtId="0" fontId="92" fillId="21" borderId="25" xfId="15" applyFont="1" applyFill="1" applyBorder="1"/>
    <xf numFmtId="5" fontId="92" fillId="21" borderId="5" xfId="15" applyNumberFormat="1" applyFont="1" applyFill="1" applyAlignment="1">
      <alignment horizontal="center"/>
    </xf>
    <xf numFmtId="5" fontId="92" fillId="21" borderId="25" xfId="15" applyNumberFormat="1" applyFont="1" applyFill="1" applyBorder="1" applyAlignment="1">
      <alignment horizontal="center"/>
    </xf>
    <xf numFmtId="5" fontId="92" fillId="21" borderId="26" xfId="15" applyNumberFormat="1" applyFont="1" applyFill="1" applyBorder="1" applyAlignment="1">
      <alignment horizontal="center"/>
    </xf>
    <xf numFmtId="0" fontId="92" fillId="21" borderId="26" xfId="15" applyFont="1" applyFill="1" applyBorder="1"/>
    <xf numFmtId="0" fontId="92" fillId="21" borderId="5" xfId="15" applyFont="1" applyFill="1"/>
    <xf numFmtId="5" fontId="92" fillId="0" borderId="5" xfId="15" applyNumberFormat="1" applyFont="1"/>
    <xf numFmtId="5" fontId="92" fillId="0" borderId="25" xfId="15" applyNumberFormat="1" applyFont="1" applyBorder="1"/>
    <xf numFmtId="0" fontId="54" fillId="6" borderId="5" xfId="15" applyFont="1" applyFill="1"/>
    <xf numFmtId="164" fontId="92" fillId="0" borderId="5" xfId="15" applyNumberFormat="1" applyFont="1" applyAlignment="1">
      <alignment horizontal="center"/>
    </xf>
    <xf numFmtId="164" fontId="92" fillId="0" borderId="26" xfId="15" applyNumberFormat="1" applyFont="1" applyBorder="1" applyAlignment="1">
      <alignment horizontal="center"/>
    </xf>
    <xf numFmtId="164" fontId="92" fillId="0" borderId="25" xfId="15" applyNumberFormat="1" applyFont="1" applyBorder="1" applyAlignment="1">
      <alignment horizontal="center"/>
    </xf>
    <xf numFmtId="164" fontId="92" fillId="0" borderId="26" xfId="15" applyNumberFormat="1" applyFont="1" applyBorder="1"/>
    <xf numFmtId="164" fontId="92" fillId="0" borderId="5" xfId="15" applyNumberFormat="1" applyFont="1"/>
    <xf numFmtId="164" fontId="92" fillId="0" borderId="25" xfId="15" applyNumberFormat="1" applyFont="1" applyBorder="1"/>
    <xf numFmtId="1" fontId="92" fillId="0" borderId="5" xfId="15" applyNumberFormat="1" applyFont="1" applyAlignment="1">
      <alignment horizontal="center"/>
    </xf>
    <xf numFmtId="1" fontId="92" fillId="0" borderId="25" xfId="15" applyNumberFormat="1" applyFont="1" applyBorder="1" applyAlignment="1">
      <alignment horizontal="center"/>
    </xf>
    <xf numFmtId="1" fontId="92" fillId="0" borderId="26" xfId="15" applyNumberFormat="1" applyFont="1" applyBorder="1" applyAlignment="1">
      <alignment horizontal="center"/>
    </xf>
    <xf numFmtId="1" fontId="92" fillId="0" borderId="26" xfId="15" applyNumberFormat="1" applyFont="1" applyBorder="1"/>
    <xf numFmtId="1" fontId="92" fillId="0" borderId="25" xfId="15" applyNumberFormat="1" applyFont="1" applyBorder="1"/>
    <xf numFmtId="1" fontId="92" fillId="0" borderId="5" xfId="15" applyNumberFormat="1" applyFont="1"/>
    <xf numFmtId="0" fontId="92" fillId="0" borderId="34" xfId="15" applyFont="1" applyBorder="1"/>
    <xf numFmtId="0" fontId="92" fillId="0" borderId="17" xfId="15" applyFont="1" applyBorder="1"/>
    <xf numFmtId="0" fontId="92" fillId="0" borderId="32" xfId="15" applyFont="1" applyBorder="1"/>
    <xf numFmtId="0" fontId="9" fillId="0" borderId="34" xfId="15" applyBorder="1"/>
    <xf numFmtId="0" fontId="9" fillId="0" borderId="17" xfId="15" applyBorder="1"/>
    <xf numFmtId="0" fontId="9" fillId="0" borderId="32" xfId="15" applyBorder="1"/>
    <xf numFmtId="0" fontId="9" fillId="0" borderId="25" xfId="15" applyBorder="1"/>
    <xf numFmtId="0" fontId="95" fillId="0" borderId="5" xfId="15" applyFont="1"/>
    <xf numFmtId="0" fontId="9" fillId="21" borderId="5" xfId="15" applyFill="1" applyAlignment="1">
      <alignment vertical="center"/>
    </xf>
    <xf numFmtId="0" fontId="9" fillId="0" borderId="5" xfId="15" applyAlignment="1">
      <alignment vertical="center"/>
    </xf>
    <xf numFmtId="0" fontId="9" fillId="0" borderId="5" xfId="15" applyAlignment="1">
      <alignment horizontal="left" vertical="center"/>
    </xf>
    <xf numFmtId="0" fontId="9" fillId="0" borderId="5" xfId="15" applyAlignment="1">
      <alignment horizontal="left"/>
    </xf>
    <xf numFmtId="0" fontId="74" fillId="0" borderId="1" xfId="15" applyFont="1" applyBorder="1" applyAlignment="1">
      <alignment horizontal="right" vertical="center" wrapText="1"/>
    </xf>
    <xf numFmtId="0" fontId="75" fillId="26" borderId="1" xfId="15" applyFont="1" applyFill="1" applyBorder="1" applyAlignment="1">
      <alignment horizontal="left" vertical="center" wrapText="1"/>
    </xf>
    <xf numFmtId="0" fontId="75" fillId="0" borderId="1" xfId="15" applyFont="1" applyBorder="1" applyAlignment="1">
      <alignment horizontal="left" vertical="center" wrapText="1"/>
    </xf>
    <xf numFmtId="0" fontId="75" fillId="0" borderId="1" xfId="15" applyFont="1" applyBorder="1" applyAlignment="1">
      <alignment horizontal="left" vertical="center" wrapText="1" indent="1"/>
    </xf>
    <xf numFmtId="3" fontId="75" fillId="0" borderId="1" xfId="15" applyNumberFormat="1" applyFont="1" applyBorder="1" applyAlignment="1">
      <alignment horizontal="right" vertical="center"/>
    </xf>
    <xf numFmtId="0" fontId="75" fillId="27" borderId="1" xfId="15" applyFont="1" applyFill="1" applyBorder="1" applyAlignment="1">
      <alignment horizontal="left" vertical="center" wrapText="1"/>
    </xf>
    <xf numFmtId="0" fontId="75" fillId="27" borderId="1" xfId="15" applyFont="1" applyFill="1" applyBorder="1" applyAlignment="1">
      <alignment horizontal="left" vertical="center" wrapText="1" indent="1"/>
    </xf>
    <xf numFmtId="3" fontId="75" fillId="27" borderId="1" xfId="15" applyNumberFormat="1" applyFont="1" applyFill="1" applyBorder="1" applyAlignment="1">
      <alignment horizontal="right" vertical="center"/>
    </xf>
    <xf numFmtId="0" fontId="75" fillId="0" borderId="1" xfId="15" applyFont="1" applyBorder="1" applyAlignment="1">
      <alignment horizontal="left" vertical="center" wrapText="1" indent="2"/>
    </xf>
    <xf numFmtId="10" fontId="75" fillId="0" borderId="1" xfId="15" applyNumberFormat="1" applyFont="1" applyBorder="1" applyAlignment="1">
      <alignment horizontal="right" vertical="center"/>
    </xf>
    <xf numFmtId="0" fontId="75" fillId="27" borderId="1" xfId="15" applyFont="1" applyFill="1" applyBorder="1" applyAlignment="1">
      <alignment horizontal="left" vertical="center" wrapText="1" indent="2"/>
    </xf>
    <xf numFmtId="4" fontId="75" fillId="27" borderId="1" xfId="15" applyNumberFormat="1" applyFont="1" applyFill="1" applyBorder="1" applyAlignment="1">
      <alignment horizontal="right" vertical="center"/>
    </xf>
    <xf numFmtId="4" fontId="75" fillId="0" borderId="1" xfId="15" applyNumberFormat="1" applyFont="1" applyBorder="1" applyAlignment="1">
      <alignment horizontal="right" vertical="center"/>
    </xf>
    <xf numFmtId="10" fontId="75" fillId="27" borderId="1" xfId="15" applyNumberFormat="1" applyFont="1" applyFill="1" applyBorder="1" applyAlignment="1">
      <alignment horizontal="right" vertical="center"/>
    </xf>
    <xf numFmtId="166" fontId="75" fillId="27" borderId="1" xfId="15" applyNumberFormat="1" applyFont="1" applyFill="1" applyBorder="1" applyAlignment="1">
      <alignment horizontal="right" vertical="center"/>
    </xf>
    <xf numFmtId="166" fontId="75" fillId="0" borderId="1" xfId="15" applyNumberFormat="1" applyFont="1" applyBorder="1" applyAlignment="1">
      <alignment horizontal="right" vertical="center"/>
    </xf>
    <xf numFmtId="164" fontId="75" fillId="0" borderId="1" xfId="15" applyNumberFormat="1" applyFont="1" applyBorder="1" applyAlignment="1">
      <alignment horizontal="right" vertical="center"/>
    </xf>
    <xf numFmtId="164" fontId="75" fillId="27" borderId="1" xfId="15" applyNumberFormat="1" applyFont="1" applyFill="1" applyBorder="1" applyAlignment="1">
      <alignment horizontal="right" vertical="center"/>
    </xf>
    <xf numFmtId="168" fontId="75" fillId="0" borderId="1" xfId="15" applyNumberFormat="1" applyFont="1" applyBorder="1" applyAlignment="1">
      <alignment horizontal="right" vertical="center"/>
    </xf>
    <xf numFmtId="168" fontId="75" fillId="27" borderId="1" xfId="15" applyNumberFormat="1" applyFont="1" applyFill="1" applyBorder="1" applyAlignment="1">
      <alignment horizontal="right" vertical="center"/>
    </xf>
    <xf numFmtId="0" fontId="75" fillId="0" borderId="1" xfId="15" applyFont="1" applyBorder="1" applyAlignment="1">
      <alignment horizontal="left" vertical="center" wrapText="1" indent="3"/>
    </xf>
    <xf numFmtId="0" fontId="75" fillId="27" borderId="1" xfId="15" applyFont="1" applyFill="1" applyBorder="1" applyAlignment="1">
      <alignment horizontal="left" vertical="center" wrapText="1" indent="3"/>
    </xf>
    <xf numFmtId="0" fontId="75" fillId="27" borderId="1" xfId="15" applyFont="1" applyFill="1" applyBorder="1" applyAlignment="1">
      <alignment horizontal="left" vertical="center" wrapText="1" indent="4"/>
    </xf>
    <xf numFmtId="0" fontId="74" fillId="0" borderId="1" xfId="15" applyFont="1" applyBorder="1" applyAlignment="1">
      <alignment horizontal="left" vertical="center" wrapText="1"/>
    </xf>
    <xf numFmtId="0" fontId="75" fillId="0" borderId="1" xfId="15" applyFont="1" applyBorder="1" applyAlignment="1">
      <alignment horizontal="right" vertical="center" wrapText="1"/>
    </xf>
    <xf numFmtId="0" fontId="74" fillId="27" borderId="1" xfId="15" applyFont="1" applyFill="1" applyBorder="1" applyAlignment="1">
      <alignment horizontal="left" vertical="center" wrapText="1"/>
    </xf>
    <xf numFmtId="0" fontId="75" fillId="27" borderId="1" xfId="15" applyFont="1" applyFill="1" applyBorder="1" applyAlignment="1">
      <alignment horizontal="right" vertical="center" wrapText="1"/>
    </xf>
    <xf numFmtId="171" fontId="75" fillId="27" borderId="1" xfId="15" applyNumberFormat="1" applyFont="1" applyFill="1" applyBorder="1" applyAlignment="1">
      <alignment horizontal="right" vertical="center"/>
    </xf>
    <xf numFmtId="171" fontId="75" fillId="0" borderId="1" xfId="15" applyNumberFormat="1" applyFont="1" applyBorder="1" applyAlignment="1">
      <alignment horizontal="right" vertical="center"/>
    </xf>
    <xf numFmtId="0" fontId="9" fillId="21" borderId="5" xfId="16" applyFill="1" applyAlignment="1">
      <alignment vertical="center"/>
    </xf>
    <xf numFmtId="0" fontId="9" fillId="0" borderId="5" xfId="16" applyAlignment="1">
      <alignment vertical="center"/>
    </xf>
    <xf numFmtId="0" fontId="9" fillId="0" borderId="5" xfId="16" applyAlignment="1">
      <alignment horizontal="left" vertical="center"/>
    </xf>
    <xf numFmtId="0" fontId="9" fillId="0" borderId="5" xfId="16" applyAlignment="1">
      <alignment horizontal="left"/>
    </xf>
    <xf numFmtId="0" fontId="74" fillId="0" borderId="1" xfId="16" applyFont="1" applyBorder="1" applyAlignment="1">
      <alignment horizontal="right" vertical="center" wrapText="1"/>
    </xf>
    <xf numFmtId="0" fontId="75" fillId="26" borderId="1" xfId="16" applyFont="1" applyFill="1" applyBorder="1" applyAlignment="1">
      <alignment horizontal="left" vertical="center" wrapText="1"/>
    </xf>
    <xf numFmtId="0" fontId="75" fillId="0" borderId="1" xfId="16" applyFont="1" applyBorder="1" applyAlignment="1">
      <alignment horizontal="left" vertical="center" wrapText="1"/>
    </xf>
    <xf numFmtId="0" fontId="75" fillId="0" borderId="1" xfId="16" applyFont="1" applyBorder="1" applyAlignment="1">
      <alignment horizontal="left" vertical="center" wrapText="1" indent="1"/>
    </xf>
    <xf numFmtId="3" fontId="75" fillId="0" borderId="1" xfId="16" applyNumberFormat="1" applyFont="1" applyBorder="1" applyAlignment="1">
      <alignment horizontal="right" vertical="center"/>
    </xf>
    <xf numFmtId="0" fontId="75" fillId="27" borderId="1" xfId="16" applyFont="1" applyFill="1" applyBorder="1" applyAlignment="1">
      <alignment horizontal="left" vertical="center" wrapText="1"/>
    </xf>
    <xf numFmtId="0" fontId="75" fillId="27" borderId="1" xfId="16" applyFont="1" applyFill="1" applyBorder="1" applyAlignment="1">
      <alignment horizontal="left" vertical="center" wrapText="1" indent="1"/>
    </xf>
    <xf numFmtId="3" fontId="75" fillId="27" borderId="1" xfId="16" applyNumberFormat="1" applyFont="1" applyFill="1" applyBorder="1" applyAlignment="1">
      <alignment horizontal="right" vertical="center"/>
    </xf>
    <xf numFmtId="0" fontId="75" fillId="0" borderId="1" xfId="16" applyFont="1" applyBorder="1" applyAlignment="1">
      <alignment horizontal="left" vertical="center" wrapText="1" indent="2"/>
    </xf>
    <xf numFmtId="10" fontId="75" fillId="0" borderId="1" xfId="16" applyNumberFormat="1" applyFont="1" applyBorder="1" applyAlignment="1">
      <alignment horizontal="right" vertical="center"/>
    </xf>
    <xf numFmtId="0" fontId="75" fillId="27" borderId="1" xfId="16" applyFont="1" applyFill="1" applyBorder="1" applyAlignment="1">
      <alignment horizontal="left" vertical="center" wrapText="1" indent="2"/>
    </xf>
    <xf numFmtId="4" fontId="75" fillId="27" borderId="1" xfId="16" applyNumberFormat="1" applyFont="1" applyFill="1" applyBorder="1" applyAlignment="1">
      <alignment horizontal="right" vertical="center"/>
    </xf>
    <xf numFmtId="4" fontId="75" fillId="0" borderId="1" xfId="16" applyNumberFormat="1" applyFont="1" applyBorder="1" applyAlignment="1">
      <alignment horizontal="right" vertical="center"/>
    </xf>
    <xf numFmtId="10" fontId="75" fillId="27" borderId="1" xfId="16" applyNumberFormat="1" applyFont="1" applyFill="1" applyBorder="1" applyAlignment="1">
      <alignment horizontal="right" vertical="center"/>
    </xf>
    <xf numFmtId="166" fontId="75" fillId="27" borderId="1" xfId="16" applyNumberFormat="1" applyFont="1" applyFill="1" applyBorder="1" applyAlignment="1">
      <alignment horizontal="right" vertical="center"/>
    </xf>
    <xf numFmtId="166" fontId="75" fillId="0" borderId="1" xfId="16" applyNumberFormat="1" applyFont="1" applyBorder="1" applyAlignment="1">
      <alignment horizontal="right" vertical="center"/>
    </xf>
    <xf numFmtId="164" fontId="75" fillId="0" borderId="1" xfId="16" applyNumberFormat="1" applyFont="1" applyBorder="1" applyAlignment="1">
      <alignment horizontal="right" vertical="center"/>
    </xf>
    <xf numFmtId="164" fontId="75" fillId="27" borderId="1" xfId="16" applyNumberFormat="1" applyFont="1" applyFill="1" applyBorder="1" applyAlignment="1">
      <alignment horizontal="right" vertical="center"/>
    </xf>
    <xf numFmtId="168" fontId="75" fillId="0" borderId="1" xfId="16" applyNumberFormat="1" applyFont="1" applyBorder="1" applyAlignment="1">
      <alignment horizontal="right" vertical="center"/>
    </xf>
    <xf numFmtId="168" fontId="75" fillId="27" borderId="1" xfId="16" applyNumberFormat="1" applyFont="1" applyFill="1" applyBorder="1" applyAlignment="1">
      <alignment horizontal="right" vertical="center"/>
    </xf>
    <xf numFmtId="0" fontId="75" fillId="0" borderId="1" xfId="16" applyFont="1" applyBorder="1" applyAlignment="1">
      <alignment horizontal="left" vertical="center" wrapText="1" indent="3"/>
    </xf>
    <xf numFmtId="0" fontId="75" fillId="27" borderId="1" xfId="16" applyFont="1" applyFill="1" applyBorder="1" applyAlignment="1">
      <alignment horizontal="left" vertical="center" wrapText="1" indent="3"/>
    </xf>
    <xf numFmtId="0" fontId="75" fillId="27" borderId="1" xfId="16" applyFont="1" applyFill="1" applyBorder="1" applyAlignment="1">
      <alignment horizontal="left" vertical="center" wrapText="1" indent="4"/>
    </xf>
    <xf numFmtId="0" fontId="74" fillId="0" borderId="1" xfId="16" applyFont="1" applyBorder="1" applyAlignment="1">
      <alignment horizontal="left" vertical="center" wrapText="1"/>
    </xf>
    <xf numFmtId="0" fontId="75" fillId="0" borderId="1" xfId="16" applyFont="1" applyBorder="1" applyAlignment="1">
      <alignment horizontal="right" vertical="center" wrapText="1"/>
    </xf>
    <xf numFmtId="0" fontId="74" fillId="27" borderId="1" xfId="16" applyFont="1" applyFill="1" applyBorder="1" applyAlignment="1">
      <alignment horizontal="left" vertical="center" wrapText="1"/>
    </xf>
    <xf numFmtId="0" fontId="75" fillId="27" borderId="1" xfId="16" applyFont="1" applyFill="1" applyBorder="1" applyAlignment="1">
      <alignment horizontal="right" vertical="center" wrapText="1"/>
    </xf>
    <xf numFmtId="171" fontId="75" fillId="27" borderId="1" xfId="16" applyNumberFormat="1" applyFont="1" applyFill="1" applyBorder="1" applyAlignment="1">
      <alignment horizontal="right" vertical="center"/>
    </xf>
    <xf numFmtId="171" fontId="75" fillId="0" borderId="1" xfId="16" applyNumberFormat="1" applyFont="1" applyBorder="1" applyAlignment="1">
      <alignment horizontal="right" vertical="center"/>
    </xf>
    <xf numFmtId="0" fontId="101" fillId="21" borderId="0" xfId="0" applyFont="1" applyFill="1" applyAlignment="1">
      <alignment vertical="center"/>
    </xf>
    <xf numFmtId="0" fontId="0" fillId="21" borderId="0" xfId="0" applyFill="1" applyAlignment="1">
      <alignment vertical="center"/>
    </xf>
    <xf numFmtId="0" fontId="0" fillId="21" borderId="0" xfId="0" applyFill="1" applyAlignment="1">
      <alignment horizontal="center" vertical="center"/>
    </xf>
    <xf numFmtId="0" fontId="87" fillId="0" borderId="5" xfId="7"/>
    <xf numFmtId="0" fontId="13" fillId="23" borderId="5" xfId="14" applyFill="1"/>
    <xf numFmtId="0" fontId="54" fillId="23" borderId="5" xfId="14" applyFont="1" applyFill="1" applyAlignment="1">
      <alignment horizontal="center"/>
    </xf>
    <xf numFmtId="0" fontId="8" fillId="0" borderId="0" xfId="0" applyFont="1" applyAlignment="1">
      <alignment horizontal="left" vertical="top"/>
    </xf>
    <xf numFmtId="0" fontId="8" fillId="0" borderId="0" xfId="0" applyFont="1" applyAlignment="1">
      <alignment vertical="top" wrapText="1"/>
    </xf>
    <xf numFmtId="0" fontId="8" fillId="0" borderId="0" xfId="0" applyFont="1" applyAlignment="1">
      <alignment horizontal="left" vertical="top" wrapText="1"/>
    </xf>
    <xf numFmtId="0" fontId="50" fillId="0" borderId="0" xfId="0" applyFont="1" applyAlignment="1">
      <alignment horizontal="center"/>
    </xf>
    <xf numFmtId="38" fontId="56" fillId="0" borderId="0" xfId="0" applyNumberFormat="1" applyFont="1"/>
    <xf numFmtId="0" fontId="56" fillId="0" borderId="6" xfId="0" applyFont="1" applyBorder="1"/>
    <xf numFmtId="164" fontId="56" fillId="0" borderId="6" xfId="0" applyNumberFormat="1" applyFont="1" applyBorder="1" applyAlignment="1">
      <alignment horizontal="right"/>
    </xf>
    <xf numFmtId="166" fontId="49" fillId="10" borderId="0" xfId="2" applyNumberFormat="1" applyFont="1" applyFill="1" applyAlignment="1">
      <alignment horizontal="right"/>
    </xf>
    <xf numFmtId="166" fontId="49" fillId="10" borderId="0" xfId="0" applyNumberFormat="1" applyFont="1" applyFill="1" applyAlignment="1">
      <alignment horizontal="right"/>
    </xf>
    <xf numFmtId="164" fontId="49" fillId="10" borderId="5" xfId="0" applyNumberFormat="1" applyFont="1" applyFill="1" applyBorder="1" applyAlignment="1">
      <alignment horizontal="right"/>
    </xf>
    <xf numFmtId="0" fontId="121" fillId="0" borderId="0" xfId="0" applyFont="1"/>
    <xf numFmtId="166" fontId="49" fillId="5" borderId="0" xfId="0" applyNumberFormat="1" applyFont="1" applyFill="1" applyAlignment="1">
      <alignment horizontal="right"/>
    </xf>
    <xf numFmtId="164" fontId="49" fillId="11" borderId="5" xfId="0" applyNumberFormat="1" applyFont="1" applyFill="1" applyBorder="1" applyAlignment="1">
      <alignment horizontal="right"/>
    </xf>
    <xf numFmtId="0" fontId="56" fillId="0" borderId="23" xfId="0" applyFont="1" applyBorder="1"/>
    <xf numFmtId="164" fontId="56" fillId="0" borderId="23" xfId="0" applyNumberFormat="1" applyFont="1" applyBorder="1" applyAlignment="1">
      <alignment horizontal="right"/>
    </xf>
    <xf numFmtId="0" fontId="56" fillId="0" borderId="23" xfId="0" applyFont="1" applyBorder="1" applyAlignment="1">
      <alignment horizontal="center"/>
    </xf>
    <xf numFmtId="164" fontId="50" fillId="5" borderId="0" xfId="0" applyNumberFormat="1" applyFont="1" applyFill="1"/>
    <xf numFmtId="0" fontId="66" fillId="5" borderId="0" xfId="0" applyFont="1" applyFill="1"/>
    <xf numFmtId="38" fontId="66" fillId="5" borderId="0" xfId="0" applyNumberFormat="1" applyFont="1" applyFill="1" applyAlignment="1">
      <alignment horizontal="right"/>
    </xf>
    <xf numFmtId="0" fontId="66" fillId="5" borderId="0" xfId="0" applyFont="1" applyFill="1" applyAlignment="1">
      <alignment horizontal="right"/>
    </xf>
    <xf numFmtId="38" fontId="49" fillId="5" borderId="0" xfId="0" applyNumberFormat="1" applyFont="1" applyFill="1" applyAlignment="1">
      <alignment horizontal="right" vertical="top" wrapText="1"/>
    </xf>
    <xf numFmtId="164" fontId="49" fillId="10" borderId="0" xfId="0" applyNumberFormat="1" applyFont="1" applyFill="1" applyAlignment="1">
      <alignment horizontal="right"/>
    </xf>
    <xf numFmtId="0" fontId="49" fillId="5" borderId="0" xfId="0" applyFont="1" applyFill="1" applyAlignment="1">
      <alignment horizontal="right" vertical="top" wrapText="1"/>
    </xf>
    <xf numFmtId="0" fontId="49" fillId="5" borderId="6" xfId="0" applyFont="1" applyFill="1" applyBorder="1" applyAlignment="1">
      <alignment horizontal="left" vertical="top" wrapText="1"/>
    </xf>
    <xf numFmtId="0" fontId="49" fillId="5" borderId="17" xfId="0" applyFont="1" applyFill="1" applyBorder="1" applyAlignment="1">
      <alignment horizontal="right" vertical="top" wrapText="1"/>
    </xf>
    <xf numFmtId="164" fontId="49" fillId="10" borderId="17" xfId="0" applyNumberFormat="1" applyFont="1" applyFill="1" applyBorder="1" applyAlignment="1">
      <alignment horizontal="right"/>
    </xf>
    <xf numFmtId="164" fontId="49" fillId="5" borderId="6" xfId="0" applyNumberFormat="1" applyFont="1" applyFill="1" applyBorder="1" applyAlignment="1">
      <alignment horizontal="right"/>
    </xf>
    <xf numFmtId="0" fontId="49" fillId="5" borderId="23" xfId="0" applyFont="1" applyFill="1" applyBorder="1" applyAlignment="1">
      <alignment horizontal="center"/>
    </xf>
    <xf numFmtId="0" fontId="50" fillId="5" borderId="0" xfId="0" quotePrefix="1" applyFont="1" applyFill="1" applyAlignment="1">
      <alignment horizontal="left" vertical="top" wrapText="1"/>
    </xf>
    <xf numFmtId="6" fontId="50" fillId="5" borderId="0" xfId="0" applyNumberFormat="1" applyFont="1" applyFill="1" applyAlignment="1">
      <alignment horizontal="right" vertical="top" wrapText="1"/>
    </xf>
    <xf numFmtId="0" fontId="50" fillId="5" borderId="0" xfId="0" applyFont="1" applyFill="1" applyAlignment="1">
      <alignment horizontal="left" vertical="top" wrapText="1"/>
    </xf>
    <xf numFmtId="164" fontId="50" fillId="5" borderId="0" xfId="0" applyNumberFormat="1" applyFont="1" applyFill="1" applyAlignment="1">
      <alignment horizontal="right" vertical="top" wrapText="1"/>
    </xf>
    <xf numFmtId="0" fontId="49" fillId="5" borderId="0" xfId="0" quotePrefix="1" applyFont="1" applyFill="1" applyAlignment="1">
      <alignment horizontal="left" vertical="top" wrapText="1"/>
    </xf>
    <xf numFmtId="0" fontId="49" fillId="10" borderId="0" xfId="0" applyFont="1" applyFill="1" applyAlignment="1">
      <alignment horizontal="right" vertical="top" wrapText="1"/>
    </xf>
    <xf numFmtId="2" fontId="49" fillId="10" borderId="0" xfId="0" applyNumberFormat="1" applyFont="1" applyFill="1" applyAlignment="1">
      <alignment horizontal="right"/>
    </xf>
    <xf numFmtId="2" fontId="49" fillId="5" borderId="0" xfId="0" applyNumberFormat="1" applyFont="1" applyFill="1" applyAlignment="1">
      <alignment horizontal="right"/>
    </xf>
    <xf numFmtId="0" fontId="49" fillId="5" borderId="5" xfId="0" applyFont="1" applyFill="1" applyBorder="1" applyAlignment="1">
      <alignment horizontal="left" vertical="top" wrapText="1"/>
    </xf>
    <xf numFmtId="167" fontId="49" fillId="10" borderId="5" xfId="3" applyNumberFormat="1" applyFont="1" applyFill="1" applyBorder="1" applyAlignment="1">
      <alignment horizontal="right" vertical="top" wrapText="1"/>
    </xf>
    <xf numFmtId="2" fontId="49" fillId="10" borderId="5" xfId="0" applyNumberFormat="1" applyFont="1" applyFill="1" applyBorder="1" applyAlignment="1">
      <alignment horizontal="right"/>
    </xf>
    <xf numFmtId="2" fontId="49" fillId="5" borderId="5" xfId="0" applyNumberFormat="1" applyFont="1" applyFill="1" applyBorder="1" applyAlignment="1">
      <alignment horizontal="right"/>
    </xf>
    <xf numFmtId="0" fontId="49" fillId="5" borderId="5" xfId="0" applyFont="1" applyFill="1" applyBorder="1" applyAlignment="1">
      <alignment horizontal="center"/>
    </xf>
    <xf numFmtId="0" fontId="49" fillId="5" borderId="23" xfId="0" applyFont="1" applyFill="1" applyBorder="1" applyAlignment="1">
      <alignment horizontal="left" vertical="top" wrapText="1"/>
    </xf>
    <xf numFmtId="167" fontId="49" fillId="10" borderId="23" xfId="3" applyNumberFormat="1" applyFont="1" applyFill="1" applyBorder="1" applyAlignment="1">
      <alignment horizontal="right" vertical="top" wrapText="1"/>
    </xf>
    <xf numFmtId="2" fontId="49" fillId="10" borderId="23" xfId="0" applyNumberFormat="1" applyFont="1" applyFill="1" applyBorder="1" applyAlignment="1">
      <alignment horizontal="right"/>
    </xf>
    <xf numFmtId="2" fontId="49" fillId="5" borderId="23" xfId="0" applyNumberFormat="1" applyFont="1" applyFill="1" applyBorder="1" applyAlignment="1">
      <alignment horizontal="right"/>
    </xf>
    <xf numFmtId="0" fontId="50" fillId="5" borderId="0" xfId="0" applyFont="1" applyFill="1" applyAlignment="1">
      <alignment horizontal="right" vertical="top" wrapText="1"/>
    </xf>
    <xf numFmtId="2" fontId="50" fillId="5" borderId="0" xfId="3" applyNumberFormat="1" applyFont="1" applyFill="1" applyAlignment="1">
      <alignment horizontal="right"/>
    </xf>
    <xf numFmtId="2" fontId="50" fillId="5" borderId="0" xfId="0" applyNumberFormat="1" applyFont="1" applyFill="1" applyAlignment="1">
      <alignment horizontal="right"/>
    </xf>
    <xf numFmtId="43" fontId="49" fillId="5" borderId="0" xfId="0" applyNumberFormat="1" applyFont="1" applyFill="1" applyAlignment="1">
      <alignment horizontal="right"/>
    </xf>
    <xf numFmtId="0" fontId="49" fillId="5" borderId="18" xfId="0" applyFont="1" applyFill="1" applyBorder="1" applyAlignment="1">
      <alignment horizontal="center"/>
    </xf>
    <xf numFmtId="0" fontId="50" fillId="5" borderId="0" xfId="0" applyFont="1" applyFill="1" applyAlignment="1">
      <alignment horizontal="center"/>
    </xf>
    <xf numFmtId="164" fontId="56" fillId="6" borderId="0" xfId="1" applyNumberFormat="1" applyFont="1" applyFill="1" applyAlignment="1"/>
    <xf numFmtId="9" fontId="49" fillId="5" borderId="0" xfId="0" applyNumberFormat="1" applyFont="1" applyFill="1" applyAlignment="1">
      <alignment horizontal="right"/>
    </xf>
    <xf numFmtId="164" fontId="50" fillId="0" borderId="0" xfId="0" applyNumberFormat="1" applyFont="1" applyAlignment="1">
      <alignment horizontal="center"/>
    </xf>
    <xf numFmtId="0" fontId="56" fillId="0" borderId="0" xfId="0" applyFont="1" applyAlignment="1">
      <alignment horizontal="center"/>
    </xf>
    <xf numFmtId="0" fontId="49" fillId="5" borderId="5" xfId="0" applyFont="1" applyFill="1" applyBorder="1" applyAlignment="1">
      <alignment horizontal="right" vertical="top" wrapText="1"/>
    </xf>
    <xf numFmtId="0" fontId="50" fillId="30" borderId="0" xfId="0" applyFont="1" applyFill="1"/>
    <xf numFmtId="164" fontId="50" fillId="30" borderId="0" xfId="0" applyNumberFormat="1" applyFont="1" applyFill="1" applyAlignment="1">
      <alignment horizontal="right"/>
    </xf>
    <xf numFmtId="0" fontId="50" fillId="12" borderId="0" xfId="0" applyFont="1" applyFill="1" applyAlignment="1">
      <alignment horizontal="right"/>
    </xf>
    <xf numFmtId="0" fontId="50" fillId="12" borderId="0" xfId="0" applyFont="1" applyFill="1" applyAlignment="1">
      <alignment horizontal="center"/>
    </xf>
    <xf numFmtId="0" fontId="49" fillId="5" borderId="17" xfId="0" applyFont="1" applyFill="1" applyBorder="1"/>
    <xf numFmtId="0" fontId="49" fillId="5" borderId="17" xfId="0" applyFont="1" applyFill="1" applyBorder="1" applyAlignment="1">
      <alignment horizontal="right"/>
    </xf>
    <xf numFmtId="164" fontId="49" fillId="5" borderId="17" xfId="0" applyNumberFormat="1" applyFont="1" applyFill="1" applyBorder="1"/>
    <xf numFmtId="0" fontId="49" fillId="5" borderId="17" xfId="0" applyFont="1" applyFill="1" applyBorder="1" applyAlignment="1">
      <alignment horizontal="center"/>
    </xf>
    <xf numFmtId="164" fontId="71" fillId="0" borderId="18" xfId="0" applyNumberFormat="1" applyFont="1" applyBorder="1" applyAlignment="1">
      <alignment horizontal="right"/>
    </xf>
    <xf numFmtId="0" fontId="71" fillId="12" borderId="0" xfId="0" applyFont="1" applyFill="1" applyAlignment="1">
      <alignment horizontal="right"/>
    </xf>
    <xf numFmtId="164" fontId="50" fillId="12" borderId="0" xfId="0" applyNumberFormat="1" applyFont="1" applyFill="1" applyAlignment="1">
      <alignment horizontal="right"/>
    </xf>
    <xf numFmtId="0" fontId="50" fillId="12" borderId="0" xfId="0" applyFont="1" applyFill="1" applyAlignment="1">
      <alignment horizontal="right" wrapText="1"/>
    </xf>
    <xf numFmtId="0" fontId="71" fillId="8" borderId="0" xfId="0" applyFont="1" applyFill="1" applyAlignment="1">
      <alignment horizontal="right" vertical="center"/>
    </xf>
    <xf numFmtId="0" fontId="71" fillId="8" borderId="0" xfId="0" applyFont="1" applyFill="1" applyAlignment="1">
      <alignment horizontal="right" vertical="center" wrapText="1"/>
    </xf>
    <xf numFmtId="0" fontId="50" fillId="31" borderId="0" xfId="0" applyFont="1" applyFill="1" applyAlignment="1">
      <alignment vertical="center"/>
    </xf>
    <xf numFmtId="0" fontId="122" fillId="0" borderId="0" xfId="0" applyFont="1" applyAlignment="1">
      <alignment vertical="center"/>
    </xf>
    <xf numFmtId="0" fontId="49" fillId="5" borderId="0" xfId="0" applyFont="1" applyFill="1" applyAlignment="1">
      <alignment horizontal="left" vertical="center"/>
    </xf>
    <xf numFmtId="164" fontId="49" fillId="10" borderId="0" xfId="0" applyNumberFormat="1" applyFont="1" applyFill="1" applyAlignment="1">
      <alignment vertical="center"/>
    </xf>
    <xf numFmtId="0" fontId="122" fillId="0" borderId="0" xfId="0" applyFont="1"/>
    <xf numFmtId="10" fontId="49" fillId="0" borderId="0" xfId="0" applyNumberFormat="1" applyFont="1" applyAlignment="1">
      <alignment vertical="center"/>
    </xf>
    <xf numFmtId="0" fontId="113" fillId="0" borderId="5" xfId="11" applyFont="1" applyFill="1" applyBorder="1" applyAlignment="1">
      <alignment horizontal="left" vertical="center"/>
    </xf>
    <xf numFmtId="0" fontId="49" fillId="5" borderId="24" xfId="0" applyFont="1" applyFill="1" applyBorder="1" applyAlignment="1">
      <alignment vertical="center"/>
    </xf>
    <xf numFmtId="164" fontId="49" fillId="0" borderId="24" xfId="0" applyNumberFormat="1" applyFont="1" applyBorder="1" applyAlignment="1">
      <alignment vertical="center"/>
    </xf>
    <xf numFmtId="0" fontId="49" fillId="5" borderId="0" xfId="0" applyFont="1" applyFill="1" applyAlignment="1">
      <alignment vertical="center"/>
    </xf>
    <xf numFmtId="9" fontId="49" fillId="10" borderId="0" xfId="0" applyNumberFormat="1" applyFont="1" applyFill="1" applyAlignment="1">
      <alignment vertical="center"/>
    </xf>
    <xf numFmtId="9" fontId="49" fillId="2" borderId="0" xfId="0" applyNumberFormat="1" applyFont="1" applyFill="1" applyAlignment="1">
      <alignment vertical="center"/>
    </xf>
    <xf numFmtId="0" fontId="49" fillId="5" borderId="23" xfId="0" applyFont="1" applyFill="1" applyBorder="1" applyAlignment="1">
      <alignment vertical="center"/>
    </xf>
    <xf numFmtId="177" fontId="49" fillId="0" borderId="23" xfId="0" applyNumberFormat="1" applyFont="1" applyBorder="1" applyAlignment="1">
      <alignment vertical="center"/>
    </xf>
    <xf numFmtId="177" fontId="49" fillId="2" borderId="0" xfId="0" applyNumberFormat="1" applyFont="1" applyFill="1" applyAlignment="1">
      <alignment vertical="center"/>
    </xf>
    <xf numFmtId="0" fontId="50" fillId="5" borderId="0" xfId="0" applyFont="1" applyFill="1" applyAlignment="1">
      <alignment vertical="center"/>
    </xf>
    <xf numFmtId="164" fontId="50" fillId="0" borderId="0" xfId="0" applyNumberFormat="1" applyFont="1" applyAlignment="1">
      <alignment vertical="center"/>
    </xf>
    <xf numFmtId="0" fontId="82" fillId="0" borderId="0" xfId="0" applyFont="1" applyAlignment="1">
      <alignment vertical="center"/>
    </xf>
    <xf numFmtId="177" fontId="49" fillId="10" borderId="0" xfId="0" applyNumberFormat="1" applyFont="1" applyFill="1" applyAlignment="1">
      <alignment vertical="center"/>
    </xf>
    <xf numFmtId="0" fontId="50" fillId="0" borderId="19" xfId="0" applyFont="1" applyBorder="1" applyAlignment="1">
      <alignment vertical="center"/>
    </xf>
    <xf numFmtId="164" fontId="50" fillId="0" borderId="19" xfId="0" applyNumberFormat="1" applyFont="1" applyBorder="1" applyAlignment="1">
      <alignment vertical="center"/>
    </xf>
    <xf numFmtId="0" fontId="122" fillId="21" borderId="0" xfId="0" applyFont="1" applyFill="1" applyAlignment="1">
      <alignment vertical="center"/>
    </xf>
    <xf numFmtId="0" fontId="49" fillId="21" borderId="0" xfId="0" applyFont="1" applyFill="1" applyAlignment="1">
      <alignment vertical="center"/>
    </xf>
    <xf numFmtId="0" fontId="50" fillId="0" borderId="40" xfId="0" applyFont="1" applyBorder="1" applyAlignment="1">
      <alignment vertical="center"/>
    </xf>
    <xf numFmtId="164" fontId="50" fillId="0" borderId="41" xfId="0" applyNumberFormat="1" applyFont="1" applyBorder="1" applyAlignment="1">
      <alignment vertical="center"/>
    </xf>
    <xf numFmtId="0" fontId="50" fillId="0" borderId="0" xfId="0" applyFont="1" applyAlignment="1">
      <alignment vertical="center"/>
    </xf>
    <xf numFmtId="0" fontId="49" fillId="6" borderId="0" xfId="0" applyFont="1" applyFill="1" applyAlignment="1">
      <alignment vertical="center"/>
    </xf>
    <xf numFmtId="0" fontId="49" fillId="32" borderId="0" xfId="0" applyFont="1" applyFill="1"/>
    <xf numFmtId="164" fontId="50" fillId="32" borderId="0" xfId="0" applyNumberFormat="1" applyFont="1" applyFill="1" applyAlignment="1">
      <alignment vertical="center"/>
    </xf>
    <xf numFmtId="0" fontId="50" fillId="33" borderId="0" xfId="0" applyFont="1" applyFill="1"/>
    <xf numFmtId="0" fontId="50" fillId="33" borderId="0" xfId="0" applyFont="1" applyFill="1" applyAlignment="1">
      <alignment horizontal="right" vertical="center"/>
    </xf>
    <xf numFmtId="0" fontId="50" fillId="0" borderId="0" xfId="0" applyFont="1" applyAlignment="1">
      <alignment wrapText="1"/>
    </xf>
    <xf numFmtId="0" fontId="49" fillId="0" borderId="0" xfId="0" applyFont="1" applyAlignment="1">
      <alignment wrapText="1"/>
    </xf>
    <xf numFmtId="0" fontId="50" fillId="0" borderId="0" xfId="0" applyFont="1" applyAlignment="1">
      <alignment horizontal="center" vertical="top"/>
    </xf>
    <xf numFmtId="179" fontId="49" fillId="0" borderId="5" xfId="1" applyNumberFormat="1" applyFont="1" applyBorder="1" applyAlignment="1">
      <alignment horizontal="right" vertical="center"/>
    </xf>
    <xf numFmtId="177" fontId="49" fillId="0" borderId="5" xfId="2" applyNumberFormat="1" applyFont="1" applyBorder="1" applyAlignment="1">
      <alignment horizontal="right" vertical="center"/>
    </xf>
    <xf numFmtId="5" fontId="49" fillId="0" borderId="5" xfId="1" applyNumberFormat="1" applyFont="1" applyBorder="1" applyAlignment="1">
      <alignment horizontal="right" vertical="center"/>
    </xf>
    <xf numFmtId="0" fontId="123" fillId="0" borderId="5" xfId="11" applyFont="1" applyFill="1" applyBorder="1"/>
    <xf numFmtId="0" fontId="49" fillId="0" borderId="5" xfId="0" applyFont="1" applyBorder="1" applyAlignment="1">
      <alignment horizontal="left" vertical="center"/>
    </xf>
    <xf numFmtId="0" fontId="49" fillId="0" borderId="18" xfId="0" applyFont="1" applyBorder="1" applyAlignment="1">
      <alignment horizontal="left" vertical="center"/>
    </xf>
    <xf numFmtId="179" fontId="49" fillId="0" borderId="18" xfId="1" applyNumberFormat="1" applyFont="1" applyBorder="1" applyAlignment="1">
      <alignment horizontal="right" vertical="center"/>
    </xf>
    <xf numFmtId="177" fontId="49" fillId="0" borderId="18" xfId="2" applyNumberFormat="1" applyFont="1" applyBorder="1" applyAlignment="1">
      <alignment horizontal="right" vertical="center"/>
    </xf>
    <xf numFmtId="5" fontId="49" fillId="0" borderId="18" xfId="1" applyNumberFormat="1" applyFont="1" applyBorder="1" applyAlignment="1">
      <alignment horizontal="right" vertical="center"/>
    </xf>
    <xf numFmtId="0" fontId="50" fillId="0" borderId="5" xfId="0" applyFont="1" applyBorder="1" applyAlignment="1">
      <alignment vertical="center"/>
    </xf>
    <xf numFmtId="179" fontId="50" fillId="0" borderId="5" xfId="1" applyNumberFormat="1" applyFont="1" applyBorder="1" applyAlignment="1">
      <alignment horizontal="right" vertical="center"/>
    </xf>
    <xf numFmtId="177" fontId="50" fillId="0" borderId="5" xfId="2" applyNumberFormat="1" applyFont="1" applyBorder="1" applyAlignment="1">
      <alignment horizontal="right" vertical="center"/>
    </xf>
    <xf numFmtId="5" fontId="50" fillId="0" borderId="5" xfId="1" applyNumberFormat="1" applyFont="1" applyBorder="1" applyAlignment="1">
      <alignment horizontal="right" vertical="center"/>
    </xf>
    <xf numFmtId="9" fontId="56" fillId="16" borderId="23" xfId="2" applyFont="1" applyFill="1" applyBorder="1" applyAlignment="1">
      <alignment vertical="center"/>
    </xf>
    <xf numFmtId="0" fontId="7" fillId="0" borderId="0" xfId="0" applyFont="1" applyAlignment="1">
      <alignment horizontal="left" vertical="top"/>
    </xf>
    <xf numFmtId="0" fontId="7" fillId="0" borderId="0" xfId="0" applyFont="1" applyAlignment="1">
      <alignment horizontal="left" vertical="top" wrapText="1"/>
    </xf>
    <xf numFmtId="0" fontId="54" fillId="0" borderId="0" xfId="0" applyFont="1" applyAlignment="1">
      <alignment horizontal="left" vertical="top" wrapText="1"/>
    </xf>
    <xf numFmtId="0" fontId="7" fillId="34" borderId="0" xfId="0" applyFont="1" applyFill="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29" fillId="34" borderId="0" xfId="0" applyFont="1" applyFill="1" applyAlignment="1">
      <alignment horizontal="left" vertical="top"/>
    </xf>
    <xf numFmtId="0" fontId="0" fillId="34" borderId="0" xfId="0" applyFill="1" applyAlignment="1">
      <alignment horizontal="left" vertical="top"/>
    </xf>
    <xf numFmtId="164" fontId="115" fillId="5" borderId="0" xfId="0" applyNumberFormat="1" applyFont="1" applyFill="1"/>
    <xf numFmtId="0" fontId="5" fillId="0" borderId="0" xfId="0" applyFont="1" applyAlignment="1">
      <alignment horizontal="left" vertical="top" wrapText="1"/>
    </xf>
    <xf numFmtId="0" fontId="101" fillId="35" borderId="0" xfId="0" applyFont="1" applyFill="1"/>
    <xf numFmtId="0" fontId="106" fillId="35" borderId="0" xfId="0" applyFont="1" applyFill="1"/>
    <xf numFmtId="0" fontId="4" fillId="0" borderId="0" xfId="0" applyFont="1" applyAlignment="1">
      <alignment horizontal="left" vertical="top"/>
    </xf>
    <xf numFmtId="0" fontId="4" fillId="0" borderId="0" xfId="0" applyFont="1" applyAlignment="1">
      <alignment vertical="top" wrapText="1"/>
    </xf>
    <xf numFmtId="0" fontId="4" fillId="0" borderId="0" xfId="0" applyFont="1" applyAlignment="1">
      <alignment horizontal="left" vertical="top" wrapText="1"/>
    </xf>
    <xf numFmtId="164" fontId="56" fillId="35" borderId="27" xfId="0" applyNumberFormat="1" applyFont="1" applyFill="1" applyBorder="1" applyAlignment="1">
      <alignment horizontal="center" vertical="center"/>
    </xf>
    <xf numFmtId="3" fontId="44" fillId="0" borderId="30" xfId="3" applyNumberFormat="1" applyFont="1" applyBorder="1" applyAlignment="1">
      <alignment horizontal="left" vertical="top" wrapText="1"/>
    </xf>
    <xf numFmtId="0" fontId="3" fillId="21" borderId="0" xfId="0" applyFont="1" applyFill="1"/>
    <xf numFmtId="0" fontId="71" fillId="0" borderId="5" xfId="0" applyFont="1" applyBorder="1" applyAlignment="1">
      <alignment horizontal="left" vertical="top" wrapText="1"/>
    </xf>
    <xf numFmtId="2" fontId="56" fillId="0" borderId="5" xfId="0" applyNumberFormat="1" applyFont="1" applyBorder="1" applyAlignment="1">
      <alignment horizontal="center" vertical="top" wrapText="1"/>
    </xf>
    <xf numFmtId="0" fontId="56" fillId="10" borderId="5" xfId="0" applyFont="1" applyFill="1" applyBorder="1" applyAlignment="1">
      <alignment horizontal="left" vertical="top" wrapText="1"/>
    </xf>
    <xf numFmtId="2" fontId="56" fillId="0" borderId="5" xfId="0" applyNumberFormat="1" applyFont="1" applyBorder="1" applyAlignment="1">
      <alignment horizontal="left" vertical="top" wrapText="1"/>
    </xf>
    <xf numFmtId="0" fontId="2" fillId="0" borderId="0" xfId="0" applyFont="1" applyAlignment="1">
      <alignment vertical="top" wrapText="1"/>
    </xf>
    <xf numFmtId="0" fontId="56" fillId="35" borderId="20" xfId="0" applyFont="1" applyFill="1" applyBorder="1" applyAlignment="1">
      <alignment horizontal="left" vertical="center"/>
    </xf>
    <xf numFmtId="0" fontId="56" fillId="35" borderId="21" xfId="0" applyFont="1" applyFill="1" applyBorder="1" applyAlignment="1">
      <alignment horizontal="left" vertical="center"/>
    </xf>
    <xf numFmtId="0" fontId="26" fillId="0" borderId="26" xfId="0" applyFont="1" applyBorder="1" applyAlignment="1">
      <alignment horizontal="left" vertical="top" wrapText="1"/>
    </xf>
    <xf numFmtId="0" fontId="27" fillId="0" borderId="26" xfId="0" applyFont="1" applyBorder="1" applyAlignment="1">
      <alignment horizontal="left" vertical="top" wrapText="1"/>
    </xf>
    <xf numFmtId="0" fontId="29" fillId="0" borderId="26" xfId="0" applyFont="1" applyBorder="1" applyAlignment="1">
      <alignment horizontal="left" vertical="top" wrapText="1"/>
    </xf>
    <xf numFmtId="0" fontId="9" fillId="0" borderId="5" xfId="15" applyAlignment="1">
      <alignment horizontal="left" vertical="top" wrapText="1"/>
    </xf>
    <xf numFmtId="0" fontId="120" fillId="8" borderId="20" xfId="14" applyFont="1" applyFill="1" applyBorder="1" applyAlignment="1">
      <alignment horizontal="center" vertical="center"/>
    </xf>
    <xf numFmtId="0" fontId="120" fillId="8" borderId="19" xfId="14" applyFont="1" applyFill="1" applyBorder="1" applyAlignment="1">
      <alignment horizontal="center" vertical="center"/>
    </xf>
    <xf numFmtId="0" fontId="120" fillId="8" borderId="21" xfId="14" applyFont="1" applyFill="1" applyBorder="1" applyAlignment="1">
      <alignment horizontal="center" vertical="center"/>
    </xf>
    <xf numFmtId="0" fontId="74" fillId="26" borderId="7" xfId="15" applyFont="1" applyFill="1" applyBorder="1" applyAlignment="1">
      <alignment horizontal="left" vertical="center" wrapText="1"/>
    </xf>
    <xf numFmtId="0" fontId="74" fillId="26" borderId="9" xfId="15" applyFont="1" applyFill="1" applyBorder="1" applyAlignment="1">
      <alignment horizontal="left" vertical="center" wrapText="1"/>
    </xf>
    <xf numFmtId="0" fontId="74" fillId="26" borderId="8" xfId="15" applyFont="1" applyFill="1" applyBorder="1" applyAlignment="1">
      <alignment horizontal="left" vertical="center" wrapText="1"/>
    </xf>
    <xf numFmtId="0" fontId="9" fillId="26" borderId="7" xfId="15" applyFill="1" applyBorder="1" applyAlignment="1">
      <alignment horizontal="left" vertical="center" wrapText="1"/>
    </xf>
    <xf numFmtId="0" fontId="9" fillId="26" borderId="9" xfId="15" applyFill="1" applyBorder="1" applyAlignment="1">
      <alignment horizontal="left" vertical="center" wrapText="1"/>
    </xf>
    <xf numFmtId="0" fontId="9" fillId="26" borderId="8" xfId="15" applyFill="1" applyBorder="1" applyAlignment="1">
      <alignment horizontal="left" vertical="center" wrapText="1"/>
    </xf>
    <xf numFmtId="0" fontId="9" fillId="0" borderId="7" xfId="15" applyBorder="1" applyAlignment="1">
      <alignment horizontal="left" vertical="center" wrapText="1"/>
    </xf>
    <xf numFmtId="0" fontId="9" fillId="0" borderId="9" xfId="15" applyBorder="1" applyAlignment="1">
      <alignment horizontal="left" vertical="center" wrapText="1"/>
    </xf>
    <xf numFmtId="0" fontId="9" fillId="0" borderId="8" xfId="15" applyBorder="1" applyAlignment="1">
      <alignment horizontal="left" vertical="center" wrapText="1"/>
    </xf>
    <xf numFmtId="0" fontId="75" fillId="0" borderId="7" xfId="15" applyFont="1" applyBorder="1" applyAlignment="1">
      <alignment horizontal="left" vertical="center" wrapText="1"/>
    </xf>
    <xf numFmtId="0" fontId="75" fillId="0" borderId="8" xfId="15" applyFont="1" applyBorder="1" applyAlignment="1">
      <alignment horizontal="left" vertical="center" wrapText="1"/>
    </xf>
    <xf numFmtId="0" fontId="98" fillId="0" borderId="7" xfId="15" applyFont="1" applyBorder="1" applyAlignment="1">
      <alignment horizontal="left" wrapText="1"/>
    </xf>
    <xf numFmtId="0" fontId="98" fillId="0" borderId="9" xfId="15" applyFont="1" applyBorder="1" applyAlignment="1">
      <alignment horizontal="left" wrapText="1"/>
    </xf>
    <xf numFmtId="0" fontId="98" fillId="0" borderId="8" xfId="15" applyFont="1" applyBorder="1" applyAlignment="1">
      <alignment horizontal="left" wrapText="1"/>
    </xf>
    <xf numFmtId="0" fontId="9" fillId="0" borderId="7" xfId="15" applyBorder="1" applyAlignment="1">
      <alignment horizontal="left" vertical="top" wrapText="1"/>
    </xf>
    <xf numFmtId="0" fontId="9" fillId="0" borderId="9" xfId="15" applyBorder="1" applyAlignment="1">
      <alignment horizontal="left" vertical="top" wrapText="1"/>
    </xf>
    <xf numFmtId="0" fontId="9" fillId="0" borderId="8" xfId="15" applyBorder="1" applyAlignment="1">
      <alignment horizontal="left" vertical="top" wrapText="1"/>
    </xf>
    <xf numFmtId="0" fontId="75" fillId="26" borderId="7" xfId="15" applyFont="1" applyFill="1" applyBorder="1" applyAlignment="1">
      <alignment horizontal="left" vertical="center" wrapText="1"/>
    </xf>
    <xf numFmtId="0" fontId="75" fillId="26" borderId="9" xfId="15" applyFont="1" applyFill="1" applyBorder="1" applyAlignment="1">
      <alignment horizontal="left" vertical="center" wrapText="1"/>
    </xf>
    <xf numFmtId="0" fontId="75" fillId="26" borderId="8" xfId="15" applyFont="1" applyFill="1" applyBorder="1" applyAlignment="1">
      <alignment horizontal="left" vertical="center" wrapText="1"/>
    </xf>
    <xf numFmtId="0" fontId="9" fillId="0" borderId="8" xfId="15" applyBorder="1" applyAlignment="1">
      <alignment horizontal="left" vertical="center"/>
    </xf>
    <xf numFmtId="0" fontId="9" fillId="0" borderId="9" xfId="15" applyBorder="1" applyAlignment="1">
      <alignment horizontal="left" vertical="center"/>
    </xf>
    <xf numFmtId="0" fontId="9" fillId="0" borderId="8" xfId="15" applyBorder="1" applyAlignment="1">
      <alignment horizontal="center" vertical="center"/>
    </xf>
    <xf numFmtId="0" fontId="74" fillId="26" borderId="7" xfId="16" applyFont="1" applyFill="1" applyBorder="1" applyAlignment="1">
      <alignment horizontal="left" vertical="center" wrapText="1"/>
    </xf>
    <xf numFmtId="0" fontId="9" fillId="0" borderId="8" xfId="16" applyBorder="1" applyAlignment="1">
      <alignment horizontal="left" vertical="center"/>
    </xf>
    <xf numFmtId="0" fontId="9" fillId="26" borderId="7" xfId="16" applyFill="1" applyBorder="1" applyAlignment="1">
      <alignment horizontal="left" vertical="center" wrapText="1"/>
    </xf>
    <xf numFmtId="0" fontId="9" fillId="0" borderId="9" xfId="16" applyBorder="1" applyAlignment="1">
      <alignment horizontal="left" vertical="center"/>
    </xf>
    <xf numFmtId="0" fontId="9" fillId="0" borderId="7" xfId="16" applyBorder="1" applyAlignment="1">
      <alignment horizontal="left" vertical="center" wrapText="1"/>
    </xf>
    <xf numFmtId="0" fontId="75" fillId="0" borderId="7" xfId="16" applyFont="1" applyBorder="1" applyAlignment="1">
      <alignment horizontal="left" vertical="center" wrapText="1"/>
    </xf>
    <xf numFmtId="0" fontId="98" fillId="0" borderId="7" xfId="16" applyFont="1" applyBorder="1" applyAlignment="1">
      <alignment horizontal="left" wrapText="1"/>
    </xf>
    <xf numFmtId="0" fontId="9" fillId="0" borderId="7" xfId="16" applyBorder="1" applyAlignment="1">
      <alignment horizontal="left" vertical="top" wrapText="1"/>
    </xf>
    <xf numFmtId="0" fontId="75" fillId="26" borderId="7" xfId="16" applyFont="1" applyFill="1" applyBorder="1" applyAlignment="1">
      <alignment horizontal="left" vertical="center" wrapText="1"/>
    </xf>
    <xf numFmtId="0" fontId="9" fillId="0" borderId="8" xfId="16" applyBorder="1" applyAlignment="1">
      <alignment horizontal="center" vertical="center"/>
    </xf>
    <xf numFmtId="0" fontId="28" fillId="0" borderId="29" xfId="0" applyFont="1" applyBorder="1" applyAlignment="1">
      <alignment horizontal="left" vertical="top" wrapText="1"/>
    </xf>
    <xf numFmtId="0" fontId="28" fillId="0" borderId="30" xfId="0" applyFont="1" applyBorder="1" applyAlignment="1">
      <alignment horizontal="left" vertical="top" wrapText="1"/>
    </xf>
    <xf numFmtId="0" fontId="28" fillId="0" borderId="31" xfId="0" applyFont="1" applyBorder="1" applyAlignment="1">
      <alignment horizontal="left" vertical="top" wrapText="1"/>
    </xf>
    <xf numFmtId="0" fontId="54" fillId="0" borderId="28" xfId="0" applyFont="1" applyBorder="1" applyAlignment="1">
      <alignment horizontal="left" vertical="top"/>
    </xf>
    <xf numFmtId="0" fontId="54" fillId="0" borderId="18" xfId="0" applyFont="1" applyBorder="1" applyAlignment="1">
      <alignment horizontal="left" vertical="top"/>
    </xf>
    <xf numFmtId="0" fontId="54" fillId="0" borderId="25" xfId="0" applyFont="1" applyBorder="1" applyAlignment="1">
      <alignment horizontal="left" vertical="top"/>
    </xf>
    <xf numFmtId="0" fontId="54" fillId="0" borderId="5" xfId="0" applyFont="1" applyBorder="1" applyAlignment="1">
      <alignment horizontal="left" vertical="top"/>
    </xf>
    <xf numFmtId="0" fontId="54" fillId="0" borderId="34" xfId="0" applyFont="1" applyBorder="1" applyAlignment="1">
      <alignment horizontal="left" vertical="top"/>
    </xf>
    <xf numFmtId="0" fontId="54" fillId="0" borderId="17" xfId="0" applyFont="1" applyBorder="1" applyAlignment="1">
      <alignment horizontal="left" vertical="top"/>
    </xf>
    <xf numFmtId="0" fontId="35" fillId="0" borderId="25" xfId="0" applyFont="1" applyBorder="1" applyAlignment="1">
      <alignment horizontal="left" vertical="top" wrapText="1"/>
    </xf>
    <xf numFmtId="0" fontId="35" fillId="0" borderId="5" xfId="0" applyFont="1" applyBorder="1" applyAlignment="1">
      <alignment horizontal="left" vertical="top" wrapText="1"/>
    </xf>
    <xf numFmtId="0" fontId="35" fillId="0" borderId="26" xfId="0" applyFont="1" applyBorder="1" applyAlignment="1">
      <alignment horizontal="left" vertical="top" wrapText="1"/>
    </xf>
    <xf numFmtId="0" fontId="35" fillId="0" borderId="34" xfId="0" applyFont="1" applyBorder="1" applyAlignment="1">
      <alignment horizontal="left" vertical="top" wrapText="1"/>
    </xf>
    <xf numFmtId="0" fontId="35" fillId="0" borderId="17" xfId="0" applyFont="1" applyBorder="1" applyAlignment="1">
      <alignment horizontal="left" vertical="top" wrapText="1"/>
    </xf>
    <xf numFmtId="0" fontId="35" fillId="0" borderId="32" xfId="0" applyFont="1" applyBorder="1" applyAlignment="1">
      <alignment horizontal="left" vertical="top" wrapText="1"/>
    </xf>
    <xf numFmtId="0" fontId="30" fillId="0" borderId="27" xfId="0" applyFont="1" applyBorder="1" applyAlignment="1">
      <alignment horizontal="left" vertical="top" wrapText="1"/>
    </xf>
    <xf numFmtId="0" fontId="26" fillId="0" borderId="27" xfId="0" applyFont="1" applyBorder="1" applyAlignment="1">
      <alignment horizontal="left" vertical="top" wrapText="1"/>
    </xf>
    <xf numFmtId="0" fontId="26" fillId="0" borderId="28" xfId="0" applyFont="1" applyBorder="1" applyAlignment="1">
      <alignment horizontal="left" vertical="top" wrapText="1"/>
    </xf>
    <xf numFmtId="0" fontId="26" fillId="0" borderId="18" xfId="0" applyFont="1" applyBorder="1" applyAlignment="1">
      <alignment horizontal="left" vertical="top" wrapText="1"/>
    </xf>
    <xf numFmtId="0" fontId="26" fillId="0" borderId="33" xfId="0" applyFont="1" applyBorder="1" applyAlignment="1">
      <alignment horizontal="left" vertical="top" wrapText="1"/>
    </xf>
    <xf numFmtId="0" fontId="26" fillId="0" borderId="25" xfId="0" applyFont="1" applyBorder="1" applyAlignment="1">
      <alignment horizontal="left" vertical="top" wrapText="1"/>
    </xf>
    <xf numFmtId="0" fontId="26" fillId="0" borderId="5" xfId="0" applyFont="1" applyBorder="1" applyAlignment="1">
      <alignment horizontal="left" vertical="top" wrapText="1"/>
    </xf>
    <xf numFmtId="0" fontId="26" fillId="0" borderId="34" xfId="0" applyFont="1" applyBorder="1" applyAlignment="1">
      <alignment horizontal="left" vertical="top" wrapText="1"/>
    </xf>
    <xf numFmtId="0" fontId="26" fillId="0" borderId="17" xfId="0" applyFont="1" applyBorder="1" applyAlignment="1">
      <alignment horizontal="left" vertical="top" wrapText="1"/>
    </xf>
    <xf numFmtId="0" fontId="26" fillId="0" borderId="32" xfId="0" applyFont="1" applyBorder="1" applyAlignment="1">
      <alignment horizontal="left" vertical="top" wrapText="1"/>
    </xf>
    <xf numFmtId="0" fontId="110" fillId="8" borderId="20" xfId="0" applyFont="1" applyFill="1" applyBorder="1" applyAlignment="1">
      <alignment horizontal="center" vertical="center"/>
    </xf>
    <xf numFmtId="0" fontId="110" fillId="8" borderId="21" xfId="0" applyFont="1" applyFill="1" applyBorder="1" applyAlignment="1">
      <alignment horizontal="center" vertical="center"/>
    </xf>
    <xf numFmtId="0" fontId="110" fillId="21" borderId="20" xfId="0" applyFont="1" applyFill="1" applyBorder="1" applyAlignment="1">
      <alignment horizontal="left" vertical="center"/>
    </xf>
    <xf numFmtId="0" fontId="110" fillId="21" borderId="19" xfId="0" applyFont="1" applyFill="1" applyBorder="1" applyAlignment="1">
      <alignment horizontal="left" vertical="center"/>
    </xf>
    <xf numFmtId="0" fontId="110" fillId="21" borderId="21" xfId="0" applyFont="1" applyFill="1" applyBorder="1" applyAlignment="1">
      <alignment horizontal="left" vertical="center"/>
    </xf>
    <xf numFmtId="176" fontId="20" fillId="21" borderId="5" xfId="0" applyNumberFormat="1" applyFont="1" applyFill="1" applyBorder="1" applyAlignment="1">
      <alignment horizontal="left" vertical="top" wrapText="1"/>
    </xf>
    <xf numFmtId="176" fontId="21" fillId="21" borderId="5" xfId="0" applyNumberFormat="1" applyFont="1" applyFill="1" applyBorder="1" applyAlignment="1">
      <alignment horizontal="left" vertical="top" wrapText="1"/>
    </xf>
    <xf numFmtId="0" fontId="56" fillId="10" borderId="20" xfId="0" applyFont="1" applyFill="1" applyBorder="1" applyAlignment="1">
      <alignment horizontal="left" vertical="center"/>
    </xf>
    <xf numFmtId="0" fontId="56" fillId="10" borderId="21" xfId="0" applyFont="1" applyFill="1" applyBorder="1" applyAlignment="1">
      <alignment horizontal="left" vertical="center"/>
    </xf>
    <xf numFmtId="171" fontId="71" fillId="0" borderId="5" xfId="0" applyNumberFormat="1" applyFont="1" applyBorder="1" applyAlignment="1">
      <alignment horizontal="center" vertical="center"/>
    </xf>
    <xf numFmtId="0" fontId="48" fillId="0" borderId="0" xfId="0" applyFont="1" applyAlignment="1">
      <alignment horizontal="center"/>
    </xf>
    <xf numFmtId="0" fontId="0" fillId="0" borderId="0" xfId="0"/>
    <xf numFmtId="0" fontId="54" fillId="3" borderId="0" xfId="0" applyFont="1" applyFill="1" applyAlignment="1">
      <alignment horizontal="center"/>
    </xf>
    <xf numFmtId="0" fontId="50" fillId="0" borderId="0" xfId="0" applyFont="1" applyAlignment="1">
      <alignment horizontal="center"/>
    </xf>
    <xf numFmtId="0" fontId="56" fillId="0" borderId="0" xfId="0" applyFont="1"/>
    <xf numFmtId="0" fontId="50" fillId="5" borderId="0" xfId="0" applyFont="1" applyFill="1" applyAlignment="1">
      <alignment horizontal="center"/>
    </xf>
    <xf numFmtId="0" fontId="54" fillId="0" borderId="0" xfId="0" applyFont="1" applyAlignment="1">
      <alignment horizontal="center"/>
    </xf>
    <xf numFmtId="0" fontId="111" fillId="5" borderId="5" xfId="0" applyFont="1" applyFill="1" applyBorder="1" applyAlignment="1">
      <alignment horizontal="left" wrapText="1"/>
    </xf>
    <xf numFmtId="0" fontId="71" fillId="0" borderId="0" xfId="0" applyFont="1" applyAlignment="1">
      <alignment horizontal="center"/>
    </xf>
    <xf numFmtId="0" fontId="49" fillId="0" borderId="0" xfId="0" applyFont="1"/>
    <xf numFmtId="0" fontId="50" fillId="0" borderId="5" xfId="0" applyFont="1" applyBorder="1" applyAlignment="1">
      <alignment horizontal="center"/>
    </xf>
    <xf numFmtId="0" fontId="69" fillId="2" borderId="5" xfId="0" applyFont="1" applyFill="1" applyBorder="1" applyAlignment="1">
      <alignment horizontal="center"/>
    </xf>
    <xf numFmtId="0" fontId="69" fillId="0" borderId="5" xfId="0" applyFont="1" applyBorder="1" applyAlignment="1">
      <alignment horizontal="center"/>
    </xf>
    <xf numFmtId="164" fontId="49" fillId="0" borderId="5" xfId="0" applyNumberFormat="1" applyFont="1" applyBorder="1" applyAlignment="1">
      <alignment horizontal="left" vertical="top" wrapText="1"/>
    </xf>
    <xf numFmtId="0" fontId="49" fillId="14" borderId="0" xfId="0" applyFont="1" applyFill="1" applyAlignment="1">
      <alignment horizontal="left" vertical="top" wrapText="1"/>
    </xf>
  </cellXfs>
  <cellStyles count="17">
    <cellStyle name="Comma" xfId="3" builtinId="3"/>
    <cellStyle name="Currency" xfId="1" builtinId="4"/>
    <cellStyle name="Hyperlink" xfId="4" builtinId="8"/>
    <cellStyle name="Hyperlink 2" xfId="11" xr:uid="{79FCAA5F-7935-4613-838D-49E24605F3EB}"/>
    <cellStyle name="Normal" xfId="0" builtinId="0"/>
    <cellStyle name="Normal 10" xfId="9" xr:uid="{D01F1E15-A687-4C0F-8E1C-CFB552AD55BA}"/>
    <cellStyle name="Normal 10 2" xfId="7" xr:uid="{6748450A-0973-4E7D-9224-0B028283DCF9}"/>
    <cellStyle name="Normal 10 2 2" xfId="14" xr:uid="{9235AA87-9830-49CA-8957-D9BEED4A8C3A}"/>
    <cellStyle name="Normal 10 2 3" xfId="15" xr:uid="{A2BBDDDF-E0BA-4994-8E44-F7D2A1DC89EB}"/>
    <cellStyle name="Normal 10 3" xfId="12" xr:uid="{44993E79-CA32-4A1E-A372-27FE9B6F354E}"/>
    <cellStyle name="Normal 13" xfId="6" xr:uid="{F473AF34-BA7C-4F03-83D8-E679C998E223}"/>
    <cellStyle name="Normal 16" xfId="16" xr:uid="{9E1269DE-165B-46F7-9C32-B60FD5692C70}"/>
    <cellStyle name="Normal 16 2" xfId="5" xr:uid="{AC21FB92-C7E7-4189-99B0-C6D58EA52E00}"/>
    <cellStyle name="Normal 4" xfId="8" xr:uid="{A5D8806E-4E31-48CE-80EC-0EAEDD01B6AD}"/>
    <cellStyle name="Percent" xfId="2" builtinId="5"/>
    <cellStyle name="Percent 11" xfId="10" xr:uid="{B1D7A6E7-8192-48F8-8B0C-BBEDCEC5E0F9}"/>
    <cellStyle name="Percent 11 2" xfId="13" xr:uid="{1BFBACB5-03E1-4211-AB1F-36E292869A02}"/>
  </cellStyles>
  <dxfs count="47">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6" tint="0.79998168889431442"/>
        </patternFill>
      </fill>
    </dxf>
    <dxf>
      <fill>
        <patternFill patternType="solid">
          <bgColor theme="6" tint="0.79998168889431442"/>
        </patternFill>
      </fill>
    </dxf>
    <dxf>
      <fill>
        <patternFill patternType="solid">
          <bgColor theme="6" tint="0.79998168889431442"/>
        </patternFill>
      </fill>
    </dxf>
    <dxf>
      <fill>
        <patternFill patternType="solid">
          <bgColor theme="6" tint="0.79998168889431442"/>
        </patternFill>
      </fill>
    </dxf>
    <dxf>
      <numFmt numFmtId="13" formatCode="0%"/>
    </dxf>
    <dxf>
      <numFmt numFmtId="164" formatCode="&quot;$&quot;#,##0"/>
    </dxf>
    <dxf>
      <alignment horizontal="center"/>
    </dxf>
    <dxf>
      <alignment horizontal="center"/>
    </dxf>
    <dxf>
      <alignment wrapText="1"/>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6" tint="0.79998168889431442"/>
        </patternFill>
      </fill>
    </dxf>
    <dxf>
      <fill>
        <patternFill patternType="solid">
          <bgColor theme="6" tint="0.79998168889431442"/>
        </patternFill>
      </fill>
    </dxf>
    <dxf>
      <fill>
        <patternFill patternType="solid">
          <bgColor theme="6" tint="0.79998168889431442"/>
        </patternFill>
      </fill>
    </dxf>
    <dxf>
      <numFmt numFmtId="164" formatCode="&quot;$&quot;#,##0"/>
    </dxf>
    <dxf>
      <numFmt numFmtId="13" formatCode="0%"/>
    </dxf>
    <dxf>
      <alignment horizontal="center"/>
    </dxf>
    <dxf>
      <alignment horizontal="center"/>
    </dxf>
    <dxf>
      <alignment wrapText="1"/>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6" tint="0.79998168889431442"/>
        </patternFill>
      </fill>
    </dxf>
    <dxf>
      <fill>
        <patternFill patternType="solid">
          <bgColor theme="6" tint="0.79998168889431442"/>
        </patternFill>
      </fill>
    </dxf>
    <dxf>
      <fill>
        <patternFill patternType="solid">
          <bgColor theme="6" tint="0.79998168889431442"/>
        </patternFill>
      </fill>
    </dxf>
    <dxf>
      <numFmt numFmtId="164" formatCode="&quot;$&quot;#,##0"/>
    </dxf>
    <dxf>
      <numFmt numFmtId="13" formatCode="0%"/>
    </dxf>
    <dxf>
      <alignment horizontal="center"/>
    </dxf>
    <dxf>
      <alignment wrapText="1"/>
    </dxf>
    <dxf>
      <alignment horizontal="center"/>
    </dxf>
    <dxf>
      <alignment wrapText="1"/>
    </dxf>
    <dxf>
      <alignment wrapText="1"/>
    </dxf>
    <dxf>
      <alignment horizontal="center"/>
    </dxf>
    <dxf>
      <alignment horizontal="center"/>
    </dxf>
  </dxfs>
  <tableStyles count="0" defaultTableStyle="TableStyleMedium2" defaultPivotStyle="PivotStyleLight16"/>
  <colors>
    <mruColors>
      <color rgb="FF66FF33"/>
      <color rgb="FFFFCC00"/>
      <color rgb="FF98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pivotCacheDefinition" Target="pivotCache/pivotCacheDefinition1.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pivotCacheDefinition" Target="pivotCache/pivotCacheDefinition2.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pivotCacheDefinition" Target="pivotCache/pivotCacheDefinition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5" Type="http://schemas.openxmlformats.org/officeDocument/2006/relationships/image" Target="../media/image12.png"/><Relationship Id="rId4"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13</xdr:col>
      <xdr:colOff>447675</xdr:colOff>
      <xdr:row>64</xdr:row>
      <xdr:rowOff>95250</xdr:rowOff>
    </xdr:from>
    <xdr:to>
      <xdr:col>19</xdr:col>
      <xdr:colOff>459740</xdr:colOff>
      <xdr:row>73</xdr:row>
      <xdr:rowOff>136306</xdr:rowOff>
    </xdr:to>
    <xdr:pic>
      <xdr:nvPicPr>
        <xdr:cNvPr id="13" name="Picture 12">
          <a:extLst>
            <a:ext uri="{FF2B5EF4-FFF2-40B4-BE49-F238E27FC236}">
              <a16:creationId xmlns:a16="http://schemas.microsoft.com/office/drawing/2014/main" id="{74B09EE1-1CD0-E238-650C-4B77A9F3BAFF}"/>
            </a:ext>
          </a:extLst>
        </xdr:cNvPr>
        <xdr:cNvPicPr>
          <a:picLocks noChangeAspect="1"/>
        </xdr:cNvPicPr>
      </xdr:nvPicPr>
      <xdr:blipFill>
        <a:blip xmlns:r="http://schemas.openxmlformats.org/officeDocument/2006/relationships" r:embed="rId1"/>
        <a:stretch>
          <a:fillRect/>
        </a:stretch>
      </xdr:blipFill>
      <xdr:spPr>
        <a:xfrm>
          <a:off x="10506075" y="10391775"/>
          <a:ext cx="3726815" cy="1612681"/>
        </a:xfrm>
        <a:prstGeom prst="rect">
          <a:avLst/>
        </a:prstGeom>
      </xdr:spPr>
    </xdr:pic>
    <xdr:clientData/>
  </xdr:twoCellAnchor>
  <xdr:twoCellAnchor editAs="oneCell">
    <xdr:from>
      <xdr:col>7</xdr:col>
      <xdr:colOff>65313</xdr:colOff>
      <xdr:row>15</xdr:row>
      <xdr:rowOff>133350</xdr:rowOff>
    </xdr:from>
    <xdr:to>
      <xdr:col>13</xdr:col>
      <xdr:colOff>74094</xdr:colOff>
      <xdr:row>36</xdr:row>
      <xdr:rowOff>92666</xdr:rowOff>
    </xdr:to>
    <xdr:pic>
      <xdr:nvPicPr>
        <xdr:cNvPr id="3" name="Picture 2">
          <a:extLst>
            <a:ext uri="{FF2B5EF4-FFF2-40B4-BE49-F238E27FC236}">
              <a16:creationId xmlns:a16="http://schemas.microsoft.com/office/drawing/2014/main" id="{9FB7E2F4-557F-4A06-BA3A-4EB17B394966}"/>
            </a:ext>
          </a:extLst>
        </xdr:cNvPr>
        <xdr:cNvPicPr>
          <a:picLocks noChangeAspect="1"/>
        </xdr:cNvPicPr>
      </xdr:nvPicPr>
      <xdr:blipFill>
        <a:blip xmlns:r="http://schemas.openxmlformats.org/officeDocument/2006/relationships" r:embed="rId2"/>
        <a:stretch>
          <a:fillRect/>
        </a:stretch>
      </xdr:blipFill>
      <xdr:spPr>
        <a:xfrm>
          <a:off x="6408963" y="2647950"/>
          <a:ext cx="3723531" cy="3712166"/>
        </a:xfrm>
        <a:prstGeom prst="rect">
          <a:avLst/>
        </a:prstGeom>
      </xdr:spPr>
    </xdr:pic>
    <xdr:clientData/>
  </xdr:twoCellAnchor>
  <xdr:twoCellAnchor editAs="oneCell">
    <xdr:from>
      <xdr:col>13</xdr:col>
      <xdr:colOff>314325</xdr:colOff>
      <xdr:row>1</xdr:row>
      <xdr:rowOff>92075</xdr:rowOff>
    </xdr:from>
    <xdr:to>
      <xdr:col>20</xdr:col>
      <xdr:colOff>131135</xdr:colOff>
      <xdr:row>38</xdr:row>
      <xdr:rowOff>55294</xdr:rowOff>
    </xdr:to>
    <xdr:pic>
      <xdr:nvPicPr>
        <xdr:cNvPr id="7" name="Picture 6">
          <a:extLst>
            <a:ext uri="{FF2B5EF4-FFF2-40B4-BE49-F238E27FC236}">
              <a16:creationId xmlns:a16="http://schemas.microsoft.com/office/drawing/2014/main" id="{3179C531-7CE4-442E-8751-A0068ADE6253}"/>
            </a:ext>
          </a:extLst>
        </xdr:cNvPr>
        <xdr:cNvPicPr>
          <a:picLocks noChangeAspect="1"/>
        </xdr:cNvPicPr>
      </xdr:nvPicPr>
      <xdr:blipFill>
        <a:blip xmlns:r="http://schemas.openxmlformats.org/officeDocument/2006/relationships" r:embed="rId3"/>
        <a:stretch>
          <a:fillRect/>
        </a:stretch>
      </xdr:blipFill>
      <xdr:spPr>
        <a:xfrm>
          <a:off x="10372725" y="168275"/>
          <a:ext cx="4144970" cy="6525944"/>
        </a:xfrm>
        <a:prstGeom prst="rect">
          <a:avLst/>
        </a:prstGeom>
      </xdr:spPr>
    </xdr:pic>
    <xdr:clientData/>
  </xdr:twoCellAnchor>
  <xdr:twoCellAnchor editAs="oneCell">
    <xdr:from>
      <xdr:col>1</xdr:col>
      <xdr:colOff>22860</xdr:colOff>
      <xdr:row>50</xdr:row>
      <xdr:rowOff>0</xdr:rowOff>
    </xdr:from>
    <xdr:to>
      <xdr:col>5</xdr:col>
      <xdr:colOff>589279</xdr:colOff>
      <xdr:row>79</xdr:row>
      <xdr:rowOff>22506</xdr:rowOff>
    </xdr:to>
    <xdr:pic>
      <xdr:nvPicPr>
        <xdr:cNvPr id="10" name="Picture 9">
          <a:extLst>
            <a:ext uri="{FF2B5EF4-FFF2-40B4-BE49-F238E27FC236}">
              <a16:creationId xmlns:a16="http://schemas.microsoft.com/office/drawing/2014/main" id="{7E658B26-A5FA-4B84-AFB2-44739522DE59}"/>
            </a:ext>
          </a:extLst>
        </xdr:cNvPr>
        <xdr:cNvPicPr>
          <a:picLocks noChangeAspect="1"/>
        </xdr:cNvPicPr>
      </xdr:nvPicPr>
      <xdr:blipFill>
        <a:blip xmlns:r="http://schemas.openxmlformats.org/officeDocument/2006/relationships" r:embed="rId4"/>
        <a:stretch>
          <a:fillRect/>
        </a:stretch>
      </xdr:blipFill>
      <xdr:spPr>
        <a:xfrm>
          <a:off x="129540" y="7673340"/>
          <a:ext cx="4885054" cy="5049801"/>
        </a:xfrm>
        <a:prstGeom prst="rect">
          <a:avLst/>
        </a:prstGeom>
      </xdr:spPr>
    </xdr:pic>
    <xdr:clientData/>
  </xdr:twoCellAnchor>
  <xdr:twoCellAnchor editAs="oneCell">
    <xdr:from>
      <xdr:col>5</xdr:col>
      <xdr:colOff>455294</xdr:colOff>
      <xdr:row>49</xdr:row>
      <xdr:rowOff>268009</xdr:rowOff>
    </xdr:from>
    <xdr:to>
      <xdr:col>12</xdr:col>
      <xdr:colOff>476761</xdr:colOff>
      <xdr:row>81</xdr:row>
      <xdr:rowOff>150439</xdr:rowOff>
    </xdr:to>
    <xdr:pic>
      <xdr:nvPicPr>
        <xdr:cNvPr id="12" name="Picture 11">
          <a:extLst>
            <a:ext uri="{FF2B5EF4-FFF2-40B4-BE49-F238E27FC236}">
              <a16:creationId xmlns:a16="http://schemas.microsoft.com/office/drawing/2014/main" id="{69FE57ED-D64A-4375-800A-B46D52BF8EF0}"/>
            </a:ext>
          </a:extLst>
        </xdr:cNvPr>
        <xdr:cNvPicPr>
          <a:picLocks noChangeAspect="1"/>
        </xdr:cNvPicPr>
      </xdr:nvPicPr>
      <xdr:blipFill>
        <a:blip xmlns:r="http://schemas.openxmlformats.org/officeDocument/2006/relationships" r:embed="rId5"/>
        <a:stretch>
          <a:fillRect/>
        </a:stretch>
      </xdr:blipFill>
      <xdr:spPr>
        <a:xfrm>
          <a:off x="5050154" y="7651789"/>
          <a:ext cx="4856357" cy="5544090"/>
        </a:xfrm>
        <a:prstGeom prst="rect">
          <a:avLst/>
        </a:prstGeom>
      </xdr:spPr>
    </xdr:pic>
    <xdr:clientData/>
  </xdr:twoCellAnchor>
  <xdr:twoCellAnchor editAs="oneCell">
    <xdr:from>
      <xdr:col>14</xdr:col>
      <xdr:colOff>0</xdr:colOff>
      <xdr:row>39</xdr:row>
      <xdr:rowOff>0</xdr:rowOff>
    </xdr:from>
    <xdr:to>
      <xdr:col>19</xdr:col>
      <xdr:colOff>304800</xdr:colOff>
      <xdr:row>56</xdr:row>
      <xdr:rowOff>98524</xdr:rowOff>
    </xdr:to>
    <xdr:pic>
      <xdr:nvPicPr>
        <xdr:cNvPr id="5" name="Picture 4">
          <a:extLst>
            <a:ext uri="{FF2B5EF4-FFF2-40B4-BE49-F238E27FC236}">
              <a16:creationId xmlns:a16="http://schemas.microsoft.com/office/drawing/2014/main" id="{268EC033-662F-440C-91A1-6CA20A3C355E}"/>
            </a:ext>
          </a:extLst>
        </xdr:cNvPr>
        <xdr:cNvPicPr>
          <a:picLocks noChangeAspect="1"/>
        </xdr:cNvPicPr>
      </xdr:nvPicPr>
      <xdr:blipFill rotWithShape="1">
        <a:blip xmlns:r="http://schemas.openxmlformats.org/officeDocument/2006/relationships" r:embed="rId6"/>
        <a:srcRect l="1818" t="955" r="-1818" b="-955"/>
        <a:stretch/>
      </xdr:blipFill>
      <xdr:spPr>
        <a:xfrm>
          <a:off x="10500360" y="6682740"/>
          <a:ext cx="3352800" cy="3192244"/>
        </a:xfrm>
        <a:prstGeom prst="rect">
          <a:avLst/>
        </a:prstGeom>
      </xdr:spPr>
    </xdr:pic>
    <xdr:clientData/>
  </xdr:twoCellAnchor>
  <xdr:twoCellAnchor editAs="oneCell">
    <xdr:from>
      <xdr:col>1</xdr:col>
      <xdr:colOff>188595</xdr:colOff>
      <xdr:row>84</xdr:row>
      <xdr:rowOff>34289</xdr:rowOff>
    </xdr:from>
    <xdr:to>
      <xdr:col>11</xdr:col>
      <xdr:colOff>209122</xdr:colOff>
      <xdr:row>117</xdr:row>
      <xdr:rowOff>99059</xdr:rowOff>
    </xdr:to>
    <xdr:pic>
      <xdr:nvPicPr>
        <xdr:cNvPr id="2" name="Picture 1">
          <a:extLst>
            <a:ext uri="{FF2B5EF4-FFF2-40B4-BE49-F238E27FC236}">
              <a16:creationId xmlns:a16="http://schemas.microsoft.com/office/drawing/2014/main" id="{A042FB38-5112-125F-F833-49CB017318B3}"/>
            </a:ext>
          </a:extLst>
        </xdr:cNvPr>
        <xdr:cNvPicPr>
          <a:picLocks noChangeAspect="1"/>
        </xdr:cNvPicPr>
      </xdr:nvPicPr>
      <xdr:blipFill>
        <a:blip xmlns:r="http://schemas.openxmlformats.org/officeDocument/2006/relationships" r:embed="rId7"/>
        <a:stretch>
          <a:fillRect/>
        </a:stretch>
      </xdr:blipFill>
      <xdr:spPr>
        <a:xfrm>
          <a:off x="293370" y="14026514"/>
          <a:ext cx="8591122" cy="572833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9</xdr:col>
      <xdr:colOff>495300</xdr:colOff>
      <xdr:row>1</xdr:row>
      <xdr:rowOff>133350</xdr:rowOff>
    </xdr:from>
    <xdr:ext cx="4800600" cy="733425"/>
    <xdr:pic>
      <xdr:nvPicPr>
        <xdr:cNvPr id="3" name="image1.png" title="Image">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1</xdr:col>
      <xdr:colOff>12700</xdr:colOff>
      <xdr:row>54</xdr:row>
      <xdr:rowOff>38100</xdr:rowOff>
    </xdr:from>
    <xdr:to>
      <xdr:col>8</xdr:col>
      <xdr:colOff>53357</xdr:colOff>
      <xdr:row>89</xdr:row>
      <xdr:rowOff>1790</xdr:rowOff>
    </xdr:to>
    <xdr:pic>
      <xdr:nvPicPr>
        <xdr:cNvPr id="9" name="Picture 8">
          <a:extLst>
            <a:ext uri="{FF2B5EF4-FFF2-40B4-BE49-F238E27FC236}">
              <a16:creationId xmlns:a16="http://schemas.microsoft.com/office/drawing/2014/main" id="{93469B46-2550-44AB-B915-A723973A507F}"/>
            </a:ext>
          </a:extLst>
        </xdr:cNvPr>
        <xdr:cNvPicPr>
          <a:picLocks noChangeAspect="1"/>
        </xdr:cNvPicPr>
      </xdr:nvPicPr>
      <xdr:blipFill>
        <a:blip xmlns:r="http://schemas.openxmlformats.org/officeDocument/2006/relationships" r:embed="rId2"/>
        <a:stretch>
          <a:fillRect/>
        </a:stretch>
      </xdr:blipFill>
      <xdr:spPr>
        <a:xfrm>
          <a:off x="120650" y="8851900"/>
          <a:ext cx="7512067" cy="6109220"/>
        </a:xfrm>
        <a:prstGeom prst="rect">
          <a:avLst/>
        </a:prstGeom>
      </xdr:spPr>
    </xdr:pic>
    <xdr:clientData/>
  </xdr:twoCellAnchor>
  <xdr:twoCellAnchor editAs="oneCell">
    <xdr:from>
      <xdr:col>1</xdr:col>
      <xdr:colOff>12700</xdr:colOff>
      <xdr:row>89</xdr:row>
      <xdr:rowOff>31750</xdr:rowOff>
    </xdr:from>
    <xdr:to>
      <xdr:col>3</xdr:col>
      <xdr:colOff>705168</xdr:colOff>
      <xdr:row>96</xdr:row>
      <xdr:rowOff>15344</xdr:rowOff>
    </xdr:to>
    <xdr:pic>
      <xdr:nvPicPr>
        <xdr:cNvPr id="10" name="Picture 9">
          <a:extLst>
            <a:ext uri="{FF2B5EF4-FFF2-40B4-BE49-F238E27FC236}">
              <a16:creationId xmlns:a16="http://schemas.microsoft.com/office/drawing/2014/main" id="{9B6E38D2-5779-4782-B7DA-026E9E338B76}"/>
            </a:ext>
          </a:extLst>
        </xdr:cNvPr>
        <xdr:cNvPicPr>
          <a:picLocks noChangeAspect="1"/>
        </xdr:cNvPicPr>
      </xdr:nvPicPr>
      <xdr:blipFill>
        <a:blip xmlns:r="http://schemas.openxmlformats.org/officeDocument/2006/relationships" r:embed="rId3"/>
        <a:stretch>
          <a:fillRect/>
        </a:stretch>
      </xdr:blipFill>
      <xdr:spPr>
        <a:xfrm>
          <a:off x="120650" y="15005050"/>
          <a:ext cx="3676968" cy="1218669"/>
        </a:xfrm>
        <a:prstGeom prst="rect">
          <a:avLst/>
        </a:prstGeom>
      </xdr:spPr>
    </xdr:pic>
    <xdr:clientData/>
  </xdr:twoCellAnchor>
  <xdr:twoCellAnchor editAs="oneCell">
    <xdr:from>
      <xdr:col>5</xdr:col>
      <xdr:colOff>722313</xdr:colOff>
      <xdr:row>88</xdr:row>
      <xdr:rowOff>120650</xdr:rowOff>
    </xdr:from>
    <xdr:to>
      <xdr:col>16</xdr:col>
      <xdr:colOff>323550</xdr:colOff>
      <xdr:row>122</xdr:row>
      <xdr:rowOff>58930</xdr:rowOff>
    </xdr:to>
    <xdr:pic>
      <xdr:nvPicPr>
        <xdr:cNvPr id="11" name="Picture 10">
          <a:extLst>
            <a:ext uri="{FF2B5EF4-FFF2-40B4-BE49-F238E27FC236}">
              <a16:creationId xmlns:a16="http://schemas.microsoft.com/office/drawing/2014/main" id="{988279D3-1555-493E-9ABB-250446B2B3D1}"/>
            </a:ext>
          </a:extLst>
        </xdr:cNvPr>
        <xdr:cNvPicPr>
          <a:picLocks noChangeAspect="1"/>
        </xdr:cNvPicPr>
      </xdr:nvPicPr>
      <xdr:blipFill>
        <a:blip xmlns:r="http://schemas.openxmlformats.org/officeDocument/2006/relationships" r:embed="rId4"/>
        <a:stretch>
          <a:fillRect/>
        </a:stretch>
      </xdr:blipFill>
      <xdr:spPr>
        <a:xfrm>
          <a:off x="5262563" y="14916150"/>
          <a:ext cx="7513337" cy="5983480"/>
        </a:xfrm>
        <a:prstGeom prst="rect">
          <a:avLst/>
        </a:prstGeom>
      </xdr:spPr>
    </xdr:pic>
    <xdr:clientData/>
  </xdr:twoCellAnchor>
  <xdr:twoCellAnchor editAs="oneCell">
    <xdr:from>
      <xdr:col>8</xdr:col>
      <xdr:colOff>169863</xdr:colOff>
      <xdr:row>54</xdr:row>
      <xdr:rowOff>117475</xdr:rowOff>
    </xdr:from>
    <xdr:to>
      <xdr:col>19</xdr:col>
      <xdr:colOff>589584</xdr:colOff>
      <xdr:row>88</xdr:row>
      <xdr:rowOff>130685</xdr:rowOff>
    </xdr:to>
    <xdr:pic>
      <xdr:nvPicPr>
        <xdr:cNvPr id="12" name="Picture 11">
          <a:extLst>
            <a:ext uri="{FF2B5EF4-FFF2-40B4-BE49-F238E27FC236}">
              <a16:creationId xmlns:a16="http://schemas.microsoft.com/office/drawing/2014/main" id="{F8F3E931-D5B8-4AD8-9CB0-54809EDC0C96}"/>
            </a:ext>
          </a:extLst>
        </xdr:cNvPr>
        <xdr:cNvPicPr>
          <a:picLocks noChangeAspect="1"/>
        </xdr:cNvPicPr>
      </xdr:nvPicPr>
      <xdr:blipFill>
        <a:blip xmlns:r="http://schemas.openxmlformats.org/officeDocument/2006/relationships" r:embed="rId5"/>
        <a:stretch>
          <a:fillRect/>
        </a:stretch>
      </xdr:blipFill>
      <xdr:spPr>
        <a:xfrm>
          <a:off x="7745413" y="8931275"/>
          <a:ext cx="7140561" cy="599491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9</xdr:col>
      <xdr:colOff>0</xdr:colOff>
      <xdr:row>78</xdr:row>
      <xdr:rowOff>0</xdr:rowOff>
    </xdr:from>
    <xdr:ext cx="4219575" cy="2400300"/>
    <xdr:pic>
      <xdr:nvPicPr>
        <xdr:cNvPr id="2" name="image4.png" title="Image">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Shari Heilala" id="{2621377C-7637-4B45-87D4-6725FF48FAEF}" userId="S::heilala@sagecommercialadvisory.onmicrosoft.com::eec1a42e-3cc1-4bbc-9d9c-2c23589b4a85" providerId="AD"/>
</personList>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13039/Downloads/sites-cabin-56468-300mile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Users/13039/Downloads/sites-dome.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Users/13039/Downloads/sites-treehouse.xlsx" TargetMode="External"/><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stin Andersen Garwood" refreshedDate="45731.595668287038" createdVersion="8" refreshedVersion="8" minRefreshableVersion="3" recordCount="213" xr:uid="{EE15BC2F-1BA0-41C7-92EA-2FDBDB24F079}">
  <cacheSource type="worksheet">
    <worksheetSource ref="A1:CW214" sheet="Sheet1" r:id="rId2"/>
  </cacheSource>
  <cacheFields count="101">
    <cacheField name="Source" numFmtId="0">
      <sharedItems/>
    </cacheField>
    <cacheField name="Property Name" numFmtId="0">
      <sharedItems/>
    </cacheField>
    <cacheField name="Site Name" numFmtId="0">
      <sharedItems/>
    </cacheField>
    <cacheField name="Unit type" numFmtId="0">
      <sharedItems/>
    </cacheField>
    <cacheField name="Property Type" numFmtId="0">
      <sharedItems/>
    </cacheField>
    <cacheField name="Property: Total Sites" numFmtId="0">
      <sharedItems containsSemiMixedTypes="0" containsString="0" containsNumber="1" containsInteger="1" minValue="0" maxValue="587"/>
    </cacheField>
    <cacheField name="Quantity of Units" numFmtId="0">
      <sharedItems containsSemiMixedTypes="0" containsString="0" containsNumber="1" containsInteger="1" minValue="0" maxValue="0"/>
    </cacheField>
    <cacheField name="Unit Capacity" numFmtId="0">
      <sharedItems containsSemiMixedTypes="0" containsString="0" containsNumber="1" containsInteger="1" minValue="2" maxValue="20"/>
    </cacheField>
    <cacheField name="Year Site Opened" numFmtId="0">
      <sharedItems containsSemiMixedTypes="0" containsString="0" containsNumber="1" containsInteger="1" minValue="0" maxValue="0"/>
    </cacheField>
    <cacheField name="Operating Season (months)" numFmtId="0">
      <sharedItems containsSemiMixedTypes="0" containsString="0" containsNumber="1" containsInteger="1" minValue="0" maxValue="0"/>
    </cacheField>
    <cacheField name="# of Locations" numFmtId="0">
      <sharedItems containsSemiMixedTypes="0" containsString="0" containsNumber="1" containsInteger="1" minValue="0" maxValue="0"/>
    </cacheField>
    <cacheField name="Address" numFmtId="0">
      <sharedItems containsBlank="1"/>
    </cacheField>
    <cacheField name="City" numFmtId="0">
      <sharedItems count="92">
        <s v="Winona"/>
        <s v="Dresser"/>
        <s v="Soldiers Grove"/>
        <s v="Backus"/>
        <s v="Lyndon Station"/>
        <s v="Warrens"/>
        <s v="Almena"/>
        <s v="Isle"/>
        <s v="Altura"/>
        <s v="Garrison"/>
        <s v="Wisconsin Dells"/>
        <s v="Boulder Junction"/>
        <s v="Park Rapids"/>
        <s v="Deerwood"/>
        <s v="Princeton"/>
        <s v="Ironwood"/>
        <s v="Sandstone"/>
        <s v="Kelliher"/>
        <s v="Ontonagon"/>
        <s v="Lake St Croix Beach"/>
        <s v="Ashland"/>
        <s v="Tea"/>
        <s v="Osakis"/>
        <s v="Ogilvie"/>
        <s v="Decorah"/>
        <s v="Bayfield"/>
        <s v="Rockland"/>
        <s v="Harshaw"/>
        <s v="Glen Flora"/>
        <s v="Akron"/>
        <s v="Cresco"/>
        <s v="Alexandria"/>
        <s v="Saint Cloud"/>
        <s v="Cass Lake"/>
        <s v="Cable"/>
        <s v="Hinckley"/>
        <s v="Osseo"/>
        <s v="Houston"/>
        <s v="Delaware"/>
        <s v="Ojibwa"/>
        <s v="Milaca"/>
        <s v="Brownsville"/>
        <s v="Utica"/>
        <s v="Tomahawk"/>
        <s v="Viroqua"/>
        <s v="Mondovi"/>
        <s v="Montevideo"/>
        <s v="Jordan"/>
        <s v="Sparta"/>
        <s v="Duluth"/>
        <s v="Hillsboro"/>
        <s v="Wrenshall"/>
        <s v="Prairie Farm"/>
        <s v="Ogema"/>
        <s v="Rochester"/>
        <s v="Ponca"/>
        <s v="La Farge"/>
        <s v="Pine City"/>
        <s v="Outing"/>
        <s v="Townsend"/>
        <s v="Monroe"/>
        <s v="Lake Elmo"/>
        <s v="Shafer"/>
        <s v="New Post"/>
        <s v="Mason"/>
        <s v="Finlayson"/>
        <s v="Black River Falls"/>
        <s v="Fergus Falls"/>
        <s v="Fennimore"/>
        <s v="Ontario"/>
        <s v="Preston"/>
        <s v="Lynxville"/>
        <s v="Brantwood"/>
        <s v="Welch"/>
        <s v="Hager City"/>
        <s v="Mattoon"/>
        <s v="Cornell"/>
        <s v="Birchwood"/>
        <s v="Elk Mound"/>
        <s v="Garretson"/>
        <s v="Presque Isle"/>
        <s v="Plum City"/>
        <s v="Neillsville"/>
        <s v="Elkader"/>
        <s v="Greenwood"/>
        <s v="Mora"/>
        <s v="Oxford"/>
        <s v="Hudson"/>
        <s v="Luverne"/>
        <s v="Braham"/>
        <s v="Ferryville"/>
        <s v="White Lake"/>
      </sharedItems>
    </cacheField>
    <cacheField name="State" numFmtId="0">
      <sharedItems count="6">
        <s v="Minnesota"/>
        <s v="Wisconsin"/>
        <s v="Michigan"/>
        <s v="South Dakota"/>
        <s v="Iowa"/>
        <s v="Nebraska"/>
      </sharedItems>
    </cacheField>
    <cacheField name="Zip Code" numFmtId="0">
      <sharedItems containsNonDate="0" containsString="0" containsBlank="1"/>
    </cacheField>
    <cacheField name="Country" numFmtId="0">
      <sharedItems/>
    </cacheField>
    <cacheField name="Occupancy rate 2024" numFmtId="0">
      <sharedItems containsMixedTypes="1" containsNumber="1" minValue="0" maxValue="1" count="63">
        <n v="0.38"/>
        <s v="No data"/>
        <n v="0.46"/>
        <n v="0.51"/>
        <n v="0.28000000000000003"/>
        <n v="7.0000000000000007E-2"/>
        <n v="0.08"/>
        <n v="0.05"/>
        <n v="0.37"/>
        <n v="0.64"/>
        <n v="0.66"/>
        <n v="0.33"/>
        <n v="0.02"/>
        <n v="0"/>
        <n v="1"/>
        <n v="0.59"/>
        <n v="0.85"/>
        <n v="0.21"/>
        <n v="0.41"/>
        <n v="0.96"/>
        <n v="0.72"/>
        <n v="0.14000000000000001"/>
        <n v="0.54"/>
        <n v="0.36"/>
        <n v="0.18"/>
        <n v="0.87"/>
        <n v="0.62"/>
        <n v="0.7"/>
        <n v="0.93"/>
        <n v="0.74"/>
        <n v="0.28999999999999998"/>
        <n v="0.03"/>
        <n v="0.73"/>
        <n v="0.69"/>
        <n v="0.95"/>
        <n v="0.94"/>
        <n v="0.86"/>
        <n v="0.56999999999999995"/>
        <n v="0.2"/>
        <n v="0.44"/>
        <n v="0.11"/>
        <n v="0.43"/>
        <n v="0.31"/>
        <n v="0.97"/>
        <n v="0.19"/>
        <n v="0.68"/>
        <n v="0.89"/>
        <n v="0.3"/>
        <n v="0.49"/>
        <n v="0.65"/>
        <n v="0.01"/>
        <n v="0.91"/>
        <n v="0.9"/>
        <n v="0.53"/>
        <n v="0.82"/>
        <n v="0.13"/>
        <n v="0.39"/>
        <n v="0.42"/>
        <n v="0.48"/>
        <n v="0.47"/>
        <n v="0.4"/>
        <n v="0.6"/>
        <n v="0.55000000000000004"/>
      </sharedItems>
    </cacheField>
    <cacheField name="Avg. Retail Daily Rate 2024" numFmtId="0">
      <sharedItems containsMixedTypes="1" containsNumber="1" containsInteger="1" minValue="37" maxValue="814" count="65">
        <n v="174"/>
        <s v="No data"/>
        <n v="99"/>
        <n v="323"/>
        <n v="93"/>
        <n v="60"/>
        <n v="100"/>
        <n v="814"/>
        <n v="226"/>
        <n v="115"/>
        <n v="46"/>
        <n v="135"/>
        <n v="298"/>
        <n v="211"/>
        <n v="140"/>
        <n v="56"/>
        <n v="175"/>
        <n v="150"/>
        <n v="66"/>
        <n v="74"/>
        <n v="86"/>
        <n v="80"/>
        <n v="89"/>
        <n v="109"/>
        <n v="195"/>
        <n v="49"/>
        <n v="84"/>
        <n v="162"/>
        <n v="69"/>
        <n v="134"/>
        <n v="82"/>
        <n v="118"/>
        <n v="77"/>
        <n v="64"/>
        <n v="208"/>
        <n v="350"/>
        <n v="141"/>
        <n v="127"/>
        <n v="311"/>
        <n v="237"/>
        <n v="272"/>
        <n v="273"/>
        <n v="81"/>
        <n v="65"/>
        <n v="125"/>
        <n v="275"/>
        <n v="117"/>
        <n v="37"/>
        <n v="75"/>
        <n v="103"/>
        <n v="583"/>
        <n v="587"/>
        <n v="120"/>
        <n v="147"/>
        <n v="96"/>
        <n v="268"/>
        <n v="161"/>
        <n v="130"/>
        <n v="236"/>
        <n v="257"/>
        <n v="164"/>
        <n v="79"/>
        <n v="90"/>
        <n v="55"/>
        <n v="132"/>
      </sharedItems>
    </cacheField>
    <cacheField name="Avg. Retail Daily Rate(+fees) 2024" numFmtId="0">
      <sharedItems containsMixedTypes="1" containsNumber="1" containsInteger="1" minValue="44" maxValue="948"/>
    </cacheField>
    <cacheField name="High Rate 2024" numFmtId="0">
      <sharedItems containsMixedTypes="1" containsNumber="1" containsInteger="1" minValue="40" maxValue="899"/>
    </cacheField>
    <cacheField name="Low Rate 2024" numFmtId="0">
      <sharedItems containsMixedTypes="1" containsNumber="1" containsInteger="1" minValue="36" maxValue="500"/>
    </cacheField>
    <cacheField name="RevPAR 2024" numFmtId="0">
      <sharedItems containsMixedTypes="1" containsNumber="1" containsInteger="1" minValue="0" maxValue="546"/>
    </cacheField>
    <cacheField name="Occupancy rate 2025" numFmtId="0">
      <sharedItems containsMixedTypes="1" containsNumber="1" minValue="0" maxValue="1"/>
    </cacheField>
    <cacheField name="Retail Daily Rate YTD" numFmtId="0">
      <sharedItems containsMixedTypes="1" containsNumber="1" containsInteger="1" minValue="37" maxValue="999"/>
    </cacheField>
    <cacheField name="Retail Daily Rate(+fees) YTD" numFmtId="0">
      <sharedItems containsMixedTypes="1" containsNumber="1" containsInteger="1" minValue="44" maxValue="1126"/>
    </cacheField>
    <cacheField name="High Rate 2025" numFmtId="0">
      <sharedItems containsMixedTypes="1" containsNumber="1" containsInteger="1" minValue="40" maxValue="999"/>
    </cacheField>
    <cacheField name="Low Rate 2025" numFmtId="0">
      <sharedItems containsMixedTypes="1" containsNumber="1" containsInteger="1" minValue="36" maxValue="999"/>
    </cacheField>
    <cacheField name="RevPAR 2025" numFmtId="0">
      <sharedItems containsMixedTypes="1" containsNumber="1" containsInteger="1" minValue="0" maxValue="899"/>
    </cacheField>
    <cacheField name="Avg. Rate (Next 12 Months)" numFmtId="0">
      <sharedItems containsSemiMixedTypes="0" containsString="0" containsNumber="1" containsInteger="1" minValue="0" maxValue="899" count="114">
        <n v="189"/>
        <n v="119"/>
        <n v="96"/>
        <n v="113"/>
        <n v="151"/>
        <n v="217"/>
        <n v="214"/>
        <n v="200"/>
        <n v="439"/>
        <n v="442"/>
        <n v="468"/>
        <n v="469"/>
        <n v="420"/>
        <n v="260"/>
        <n v="272"/>
        <n v="362"/>
        <n v="389"/>
        <n v="385"/>
        <n v="408"/>
        <n v="388"/>
        <n v="407"/>
        <n v="390"/>
        <n v="366"/>
        <n v="516"/>
        <n v="512"/>
        <n v="368"/>
        <n v="85"/>
        <n v="80"/>
        <n v="125"/>
        <n v="103"/>
        <n v="176"/>
        <n v="190"/>
        <n v="196"/>
        <n v="165"/>
        <n v="185"/>
        <n v="156"/>
        <n v="92"/>
        <n v="72"/>
        <n v="69"/>
        <n v="64"/>
        <n v="118"/>
        <n v="107"/>
        <n v="358"/>
        <n v="38"/>
        <n v="76"/>
        <n v="0"/>
        <n v="140"/>
        <n v="75"/>
        <n v="147"/>
        <n v="111"/>
        <n v="195"/>
        <n v="100"/>
        <n v="166"/>
        <n v="60"/>
        <n v="112"/>
        <n v="150"/>
        <n v="117"/>
        <n v="179"/>
        <n v="577"/>
        <n v="596"/>
        <n v="164"/>
        <n v="67"/>
        <n v="78"/>
        <n v="114"/>
        <n v="115"/>
        <n v="104"/>
        <n v="129"/>
        <n v="300"/>
        <n v="899"/>
        <n v="230"/>
        <n v="47"/>
        <n v="137"/>
        <n v="298"/>
        <n v="236"/>
        <n v="57"/>
        <n v="175"/>
        <n v="89"/>
        <n v="109"/>
        <n v="81"/>
        <n v="135"/>
        <n v="215"/>
        <n v="54"/>
        <n v="94"/>
        <n v="105"/>
        <n v="88"/>
        <n v="152"/>
        <n v="74"/>
        <n v="66"/>
        <n v="210"/>
        <n v="350"/>
        <n v="142"/>
        <n v="95"/>
        <n v="337"/>
        <n v="269"/>
        <n v="344"/>
        <n v="301"/>
        <n v="264"/>
        <n v="65"/>
        <n v="149"/>
        <n v="90"/>
        <n v="275"/>
        <n v="50"/>
        <n v="600"/>
        <n v="700"/>
        <n v="120"/>
        <n v="98"/>
        <n v="192"/>
        <n v="130"/>
        <n v="245"/>
        <n v="134"/>
        <n v="83"/>
        <n v="59"/>
        <n v="73"/>
        <n v="110"/>
      </sharedItems>
    </cacheField>
    <cacheField name="High Rate (Next 12 Months)" numFmtId="0">
      <sharedItems containsSemiMixedTypes="0" containsString="0" containsNumber="1" containsInteger="1" minValue="0" maxValue="999"/>
    </cacheField>
    <cacheField name="Low Rate (Next 12 Months)" numFmtId="0">
      <sharedItems containsSemiMixedTypes="0" containsString="0" containsNumber="1" containsInteger="1" minValue="0" maxValue="899"/>
    </cacheField>
    <cacheField name="Winter Weekday" numFmtId="0">
      <sharedItems containsSemiMixedTypes="0" containsString="0" containsNumber="1" containsInteger="1" minValue="0" maxValue="999"/>
    </cacheField>
    <cacheField name="Winter Weekend" numFmtId="0">
      <sharedItems containsSemiMixedTypes="0" containsString="0" containsNumber="1" containsInteger="1" minValue="0" maxValue="999"/>
    </cacheField>
    <cacheField name="Spring Weekday" numFmtId="0">
      <sharedItems containsSemiMixedTypes="0" containsString="0" containsNumber="1" containsInteger="1" minValue="0" maxValue="700"/>
    </cacheField>
    <cacheField name="Spring Weekend" numFmtId="0">
      <sharedItems containsSemiMixedTypes="0" containsString="0" containsNumber="1" containsInteger="1" minValue="0" maxValue="700"/>
    </cacheField>
    <cacheField name="Summer Weekday" numFmtId="0">
      <sharedItems containsSemiMixedTypes="0" containsString="0" containsNumber="1" containsInteger="1" minValue="0" maxValue="700"/>
    </cacheField>
    <cacheField name="Summer Weekend" numFmtId="0">
      <sharedItems containsSemiMixedTypes="0" containsString="0" containsNumber="1" containsInteger="1" minValue="0" maxValue="700"/>
    </cacheField>
    <cacheField name="Fall Weekday" numFmtId="0">
      <sharedItems containsSemiMixedTypes="0" containsString="0" containsNumber="1" containsInteger="1" minValue="0" maxValue="899"/>
    </cacheField>
    <cacheField name="Fall Weekend" numFmtId="0">
      <sharedItems containsSemiMixedTypes="0" containsString="0" containsNumber="1" containsInteger="1" minValue="0" maxValue="899"/>
    </cacheField>
    <cacheField name="Url" numFmtId="0">
      <sharedItems/>
    </cacheField>
    <cacheField name="Description" numFmtId="0">
      <sharedItems longText="1"/>
    </cacheField>
    <cacheField name="Minimum nights" numFmtId="0">
      <sharedItems containsSemiMixedTypes="0" containsString="0" containsNumber="1" containsInteger="1" minValue="1" maxValue="3"/>
    </cacheField>
    <cacheField name="Getting there" numFmtId="0">
      <sharedItems/>
    </cacheField>
    <cacheField name="lat" numFmtId="0">
      <sharedItems containsSemiMixedTypes="0" containsString="0" containsNumber="1" minValue="42.578687100000003" maxValue="48.072189999999999"/>
    </cacheField>
    <cacheField name="lon" numFmtId="0">
      <sharedItems containsSemiMixedTypes="0" containsString="0" containsNumber="1" minValue="-97.245041207349317" maxValue="-88.109899999999996"/>
    </cacheField>
    <cacheField name="Campfires" numFmtId="0">
      <sharedItems/>
    </cacheField>
    <cacheField name="Toilet" numFmtId="0">
      <sharedItems count="2">
        <s v="Yes"/>
        <s v="No"/>
      </sharedItems>
    </cacheField>
    <cacheField name="Pets" numFmtId="0">
      <sharedItems/>
    </cacheField>
    <cacheField name="Water" numFmtId="0">
      <sharedItems/>
    </cacheField>
    <cacheField name="Shower" numFmtId="0">
      <sharedItems count="2">
        <s v="Yes"/>
        <s v="No"/>
      </sharedItems>
    </cacheField>
    <cacheField name="Trash" numFmtId="0">
      <sharedItems/>
    </cacheField>
    <cacheField name="Cooking equipment" numFmtId="0">
      <sharedItems count="2">
        <s v="Yes"/>
        <s v="No"/>
      </sharedItems>
    </cacheField>
    <cacheField name="Picnic table" numFmtId="0">
      <sharedItems/>
    </cacheField>
    <cacheField name="Wifi" numFmtId="0">
      <sharedItems/>
    </cacheField>
    <cacheField name="Laundry" numFmtId="0">
      <sharedItems/>
    </cacheField>
    <cacheField name="Hot Tub" numFmtId="0">
      <sharedItems/>
    </cacheField>
    <cacheField name="Playground" numFmtId="0">
      <sharedItems/>
    </cacheField>
    <cacheField name="RV - Vehicle Length" numFmtId="0">
      <sharedItems/>
    </cacheField>
    <cacheField name="RV - Parking" numFmtId="0">
      <sharedItems/>
    </cacheField>
    <cacheField name="RV - Accommodates Slideout" numFmtId="0">
      <sharedItems/>
    </cacheField>
    <cacheField name="RV - Surface Type" numFmtId="0">
      <sharedItems/>
    </cacheField>
    <cacheField name="RV - Surface level" numFmtId="0">
      <sharedItems/>
    </cacheField>
    <cacheField name="RV - Vehicles: Fifth Wheels" numFmtId="0">
      <sharedItems/>
    </cacheField>
    <cacheField name="RV - Vehicles: Class A RVs" numFmtId="0">
      <sharedItems/>
    </cacheField>
    <cacheField name="RV - Vehicles: Class B RVs" numFmtId="0">
      <sharedItems/>
    </cacheField>
    <cacheField name="RV - Vehicles: Class C RVs" numFmtId="0">
      <sharedItems/>
    </cacheField>
    <cacheField name="RV - Vehicles: Toy Hauler" numFmtId="0">
      <sharedItems/>
    </cacheField>
    <cacheField name="Sewer Hook-Up" numFmtId="0">
      <sharedItems/>
    </cacheField>
    <cacheField name="Electrical Hook-Up" numFmtId="0">
      <sharedItems/>
    </cacheField>
    <cacheField name="Generators allowed" numFmtId="0">
      <sharedItems/>
    </cacheField>
    <cacheField name="Water hookup" numFmtId="0">
      <sharedItems/>
    </cacheField>
    <cacheField name="Wind sports" numFmtId="0">
      <sharedItems/>
    </cacheField>
    <cacheField name="Climbing" numFmtId="0">
      <sharedItems/>
    </cacheField>
    <cacheField name="Off-roading (OHV)" numFmtId="0">
      <sharedItems/>
    </cacheField>
    <cacheField name="Biking" numFmtId="0">
      <sharedItems/>
    </cacheField>
    <cacheField name="Fishing" numFmtId="0">
      <sharedItems/>
    </cacheField>
    <cacheField name="Hiking" numFmtId="0">
      <sharedItems/>
    </cacheField>
    <cacheField name="Swimming" numFmtId="0">
      <sharedItems/>
    </cacheField>
    <cacheField name="Fall Fun" numFmtId="0">
      <sharedItems/>
    </cacheField>
    <cacheField name="Whitewater paddling" numFmtId="0">
      <sharedItems/>
    </cacheField>
    <cacheField name="Surfing" numFmtId="0">
      <sharedItems/>
    </cacheField>
    <cacheField name="Paddling" numFmtId="0">
      <sharedItems/>
    </cacheField>
    <cacheField name="Boating" numFmtId="0">
      <sharedItems/>
    </cacheField>
    <cacheField name="Horseback riding" numFmtId="0">
      <sharedItems/>
    </cacheField>
    <cacheField name="Snow sports" numFmtId="0">
      <sharedItems/>
    </cacheField>
    <cacheField name="Wildlife watching" numFmtId="0">
      <sharedItems/>
    </cacheField>
    <cacheField name="Wetlands" numFmtId="0">
      <sharedItems/>
    </cacheField>
    <cacheField name="Waterfall" numFmtId="0">
      <sharedItems/>
    </cacheField>
    <cacheField name="Mountainous" numFmtId="0">
      <sharedItems/>
    </cacheField>
    <cacheField name="Suburban" numFmtId="0">
      <sharedItems/>
    </cacheField>
    <cacheField name="Swimming hole" numFmtId="0">
      <sharedItems/>
    </cacheField>
    <cacheField name="Farm" numFmtId="0">
      <sharedItems/>
    </cacheField>
    <cacheField name="River, stream, or creek" numFmtId="0">
      <sharedItems/>
    </cacheField>
    <cacheField name="Beach" numFmtId="0">
      <sharedItems/>
    </cacheField>
    <cacheField name="Cave" numFmtId="0">
      <sharedItems/>
    </cacheField>
    <cacheField name="Field" numFmtId="0">
      <sharedItems/>
    </cacheField>
    <cacheField name="Canyon" numFmtId="0">
      <sharedItems/>
    </cacheField>
    <cacheField name="Ranch" numFmtId="0">
      <sharedItems/>
    </cacheField>
    <cacheField name="Forest" numFmtId="0">
      <sharedItems/>
    </cacheField>
    <cacheField name="Lake" numFmtId="0">
      <sharedItems/>
    </cacheField>
    <cacheField name="Coastal"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stin Andersen Garwood" refreshedDate="45731.631133680552" createdVersion="8" refreshedVersion="8" minRefreshableVersion="3" recordCount="368" xr:uid="{CFEDA9D4-E638-4589-B444-AA7AF6603D52}">
  <cacheSource type="worksheet">
    <worksheetSource ref="A1:DJ369" sheet="Sheet1" r:id="rId2"/>
  </cacheSource>
  <cacheFields count="114">
    <cacheField name="Source" numFmtId="0">
      <sharedItems/>
    </cacheField>
    <cacheField name="Property Name" numFmtId="0">
      <sharedItems/>
    </cacheField>
    <cacheField name="Site Name" numFmtId="0">
      <sharedItems/>
    </cacheField>
    <cacheField name="Unit type" numFmtId="0">
      <sharedItems/>
    </cacheField>
    <cacheField name="Property Type" numFmtId="0">
      <sharedItems containsBlank="1"/>
    </cacheField>
    <cacheField name="Property: Total Sites" numFmtId="0">
      <sharedItems containsMixedTypes="1" containsNumber="1" containsInteger="1" minValue="0" maxValue="87"/>
    </cacheField>
    <cacheField name="Quantity of Units" numFmtId="0">
      <sharedItems containsMixedTypes="1" containsNumber="1" containsInteger="1" minValue="0" maxValue="0"/>
    </cacheField>
    <cacheField name="Unit Capacity" numFmtId="0">
      <sharedItems containsBlank="1" containsMixedTypes="1" containsNumber="1" containsInteger="1" minValue="2" maxValue="60"/>
    </cacheField>
    <cacheField name="Year Site Opened" numFmtId="0">
      <sharedItems containsMixedTypes="1" containsNumber="1" containsInteger="1" minValue="0" maxValue="0"/>
    </cacheField>
    <cacheField name="Operating Season (months)" numFmtId="0">
      <sharedItems containsMixedTypes="1" containsNumber="1" containsInteger="1" minValue="0" maxValue="0"/>
    </cacheField>
    <cacheField name="# of Locations" numFmtId="0">
      <sharedItems containsMixedTypes="1" containsNumber="1" containsInteger="1" minValue="0" maxValue="0"/>
    </cacheField>
    <cacheField name="Address" numFmtId="0">
      <sharedItems/>
    </cacheField>
    <cacheField name="City" numFmtId="0">
      <sharedItems containsBlank="1" count="191">
        <s v="Tiller"/>
        <s v="Ukiah"/>
        <s v="Swan Lake"/>
        <s v="Clever"/>
        <s v="Newport"/>
        <s v="Sand Springs"/>
        <s v="Sterling"/>
        <s v="Wheatland"/>
        <s v="Hurricane Mills"/>
        <s v="Cobleskill"/>
        <s v="Deep Gap"/>
        <s v="Sparta"/>
        <s v="Melbourne"/>
        <s v="Cedar Bluff"/>
        <s v="Earlsboro"/>
        <s v="Charlotte"/>
        <s v="Bon Secour"/>
        <s v="Tucumcari"/>
        <s v="Livermore"/>
        <s v="Jefferson"/>
        <s v="Kanab"/>
        <s v="Garden Valley"/>
        <s v="Dandridge"/>
        <s v="Squaw Valley"/>
        <s v="Candler"/>
        <s v="Webster"/>
        <s v="Lenoir"/>
        <s v="Portland"/>
        <s v="Santa Fe"/>
        <s v="Canal Winchester"/>
        <s v="Douglassville"/>
        <s v="Cambridge"/>
        <s v="Braintree"/>
        <s v="Greentown"/>
        <s v="Kalama"/>
        <s v="Groveland"/>
        <s v="Plains"/>
        <s v="Arlington"/>
        <s v="Golden"/>
        <s v="Purlear"/>
        <s v="Union Mills"/>
        <s v="Hermosa"/>
        <s v="Kenilworth"/>
        <s v="Creston"/>
        <s v="Allyn"/>
        <s v="Hiawassee"/>
        <s v="New Straitsville"/>
        <s v="Dripping Springs"/>
        <s v="Aguilar"/>
        <s v="Gales Creek"/>
        <s v="South Haven"/>
        <s v="Liberty"/>
        <s v="Robbinsville"/>
        <s v="Alexander"/>
        <s v="Hot Springs"/>
        <s v="Lake Arrowhead"/>
        <s v="Twentynine Palms"/>
        <s v="Guerneville"/>
        <s v="Tucson"/>
        <s v="Marble Falls"/>
        <s v="Tombstone"/>
        <s v="Travelers Rest"/>
        <s v="Study Butte"/>
        <s v="Waynesboro"/>
        <s v="Mossyrock"/>
        <s v="Bullard"/>
        <s v="Bainbridge"/>
        <s v="Watsonville"/>
        <s v="Morrison"/>
        <s v="Smithville"/>
        <s v="Rosman"/>
        <s v="Dumont"/>
        <s v="Point Arena"/>
        <s v="Putney"/>
        <s v="Pine"/>
        <s v="Fennville"/>
        <s v="Live Oak"/>
        <s v="Cave Junction"/>
        <s v="Sedona"/>
        <s v="Strasburg"/>
        <s v="Le Chee"/>
        <s v="Woodridge"/>
        <s v="Goldfield"/>
        <s v="Chillicothe"/>
        <s v="Deer Isle"/>
        <s v="Sevierville"/>
        <s v="Landers"/>
        <s v="Flint Hill"/>
        <s v="Yucca Valley"/>
        <s v="Fallbrook"/>
        <s v="St. Cloud"/>
        <s v="North Auburn"/>
        <s v="Powell"/>
        <s v="Castella"/>
        <s v="Discovery Harbour"/>
        <s v="Idyllwild Pine Cove"/>
        <s v="Carson"/>
        <s v="Santa Barbara"/>
        <s v="Keaau"/>
        <s v="Mission Canyon"/>
        <s v="Pleasanton"/>
        <s v="Cosby"/>
        <s v="Watchtower"/>
        <s v="Chaparral"/>
        <s v="Lake Los Angeles"/>
        <s v="Nogal"/>
        <s v="Joshua Tree"/>
        <s v="Bayfield"/>
        <s v="Lawrence"/>
        <s v="Mountain Ranch"/>
        <s v="Ironton"/>
        <s v="Marquette"/>
        <s v="Riverton"/>
        <s v="Tivoli"/>
        <s v="Lynn"/>
        <s v="Hawkins"/>
        <s v="Mars Hill"/>
        <s v="Duvall"/>
        <s v="Knoxville"/>
        <s v="Felton"/>
        <s v="Spruce Pine"/>
        <s v="Cleveland"/>
        <s v="Crescent City"/>
        <s v="Hartville"/>
        <s v="Mount Charleston"/>
        <s v="Bolinas"/>
        <s v="Christmas"/>
        <s v="Colbert"/>
        <s v="Rose Hill"/>
        <s v="Boone"/>
        <s v="Ashland"/>
        <s v="Downieville Lawson Dumont"/>
        <s v="Rumney"/>
        <s v="Mc Caysville"/>
        <s v="Coldspring"/>
        <s v="Elkton"/>
        <s v="Cortez"/>
        <s v="Como"/>
        <s v="Rockport"/>
        <s v="Forks"/>
        <s v="Longmont"/>
        <s v="Williams"/>
        <s v="Pahrump"/>
        <m/>
        <s v="Saint Croix Falls"/>
        <s v="Andrews"/>
        <s v="Temecula"/>
        <s v="Houston"/>
        <s v="Marblemount"/>
        <s v="Fort Dick"/>
        <s v="Medanales"/>
        <s v="Saint Helens"/>
        <s v="Brunswick"/>
        <s v="Florence"/>
        <s v="Cross Village"/>
        <s v="Wisconsin Dells"/>
        <s v="Camp Verde"/>
        <s v="Tallahassee"/>
        <s v="Colfax"/>
        <s v="Rogers"/>
        <s v="Vernon"/>
        <s v="Woodside"/>
        <s v="Milton"/>
        <s v="Eugene"/>
        <s v="Onyx"/>
        <s v="Sutton"/>
        <s v="Llano"/>
        <s v="Essex"/>
        <s v="New Braunfels"/>
        <s v="Quilcene"/>
        <s v="10272 Big Valley Pike"/>
        <s v="Asheville"/>
        <s v="Whitwell"/>
        <s v="Wills Point"/>
        <s v="Mill Spring"/>
        <s v="Bastrop"/>
        <s v="Buhl"/>
        <s v="Fredericksburg"/>
        <s v="United States"/>
        <s v="Lincolnton"/>
        <s v="Clyde"/>
        <s v="Cottonwood Shores"/>
        <s v="Wilson"/>
        <s v="Burnet"/>
        <s v="Galena"/>
        <s v="Quebec"/>
        <s v="Escalante"/>
        <s v="3401 Ragland Rd. Grand Prairie"/>
        <s v="Altamont"/>
        <s v="Cumming"/>
        <s v="TN"/>
      </sharedItems>
    </cacheField>
    <cacheField name="State" numFmtId="0">
      <sharedItems count="41">
        <s v="Oregon"/>
        <s v="California"/>
        <s v="New York"/>
        <s v="Missouri"/>
        <s v="Tennessee"/>
        <s v="Oklahoma"/>
        <s v="Connecticut"/>
        <s v="North Carolina"/>
        <s v="Florida"/>
        <s v="Alabama"/>
        <s v="Texas"/>
        <s v="New Mexico"/>
        <s v="Maine"/>
        <s v="Utah"/>
        <s v="Georgia"/>
        <s v="Wisconsin"/>
        <s v="Ohio"/>
        <s v="Vermont"/>
        <s v="Pennsylvania"/>
        <s v="Washington"/>
        <s v="Montana"/>
        <s v="Colorado"/>
        <s v="South Dakota"/>
        <s v="Michigan"/>
        <s v="Arkansas"/>
        <s v="Arizona"/>
        <s v="South Carolina"/>
        <s v="Virginia"/>
        <s v="Wyoming"/>
        <s v="Hawaii"/>
        <s v="Kansas"/>
        <s v="Minnesota"/>
        <s v="Iowa"/>
        <s v="Nevada"/>
        <s v="New Hampshire"/>
        <s v="Delaware"/>
        <s v="New Jersey"/>
        <s v="West Virginia"/>
        <s v="Idaho"/>
        <s v="Quebec"/>
        <s v="Nebraska"/>
      </sharedItems>
    </cacheField>
    <cacheField name="Zip Code" numFmtId="0">
      <sharedItems containsBlank="1"/>
    </cacheField>
    <cacheField name="Country" numFmtId="0">
      <sharedItems/>
    </cacheField>
    <cacheField name="Occupancy rate 2024" numFmtId="0">
      <sharedItems containsMixedTypes="1" containsNumber="1" minValue="0" maxValue="1" count="84">
        <n v="0.16"/>
        <s v="No data"/>
        <n v="0.84"/>
        <n v="0.96"/>
        <n v="0.15"/>
        <n v="0.19"/>
        <n v="0.95"/>
        <n v="0.3"/>
        <n v="0.66"/>
        <n v="0.08"/>
        <n v="7.0000000000000007E-2"/>
        <n v="0.28999999999999998"/>
        <n v="0.11"/>
        <n v="0"/>
        <n v="1"/>
        <n v="0.42"/>
        <n v="0.77"/>
        <n v="0.34"/>
        <n v="0.56999999999999995"/>
        <n v="0.35"/>
        <n v="0.75"/>
        <n v="0.01"/>
        <n v="0.98"/>
        <n v="0.09"/>
        <n v="0.88"/>
        <n v="0.37"/>
        <n v="0.69"/>
        <n v="0.56000000000000005"/>
        <n v="0.94"/>
        <n v="0.87"/>
        <n v="0.5"/>
        <n v="0.76"/>
        <n v="0.28000000000000003"/>
        <n v="0.43"/>
        <n v="0.55000000000000004"/>
        <n v="0.53"/>
        <n v="0.62"/>
        <n v="0.59"/>
        <n v="0.63"/>
        <n v="0.64"/>
        <n v="0.99"/>
        <n v="0.79"/>
        <n v="0.74"/>
        <n v="0.73"/>
        <n v="0.97"/>
        <n v="0.9"/>
        <n v="0.81"/>
        <n v="0.4"/>
        <n v="0.93"/>
        <n v="0.54"/>
        <n v="0.2"/>
        <n v="0.24"/>
        <n v="0.8"/>
        <n v="0.91"/>
        <n v="0.82"/>
        <n v="0.67"/>
        <n v="0.25"/>
        <n v="0.41"/>
        <n v="0.72"/>
        <n v="0.45"/>
        <n v="0.46"/>
        <n v="0.48"/>
        <n v="0.68"/>
        <n v="0.89"/>
        <n v="0.83"/>
        <n v="0.6"/>
        <n v="0.22"/>
        <n v="0.44"/>
        <n v="0.12"/>
        <n v="0.71"/>
        <n v="0.52"/>
        <n v="0.51"/>
        <n v="0.05"/>
        <n v="0.39"/>
        <n v="0.61"/>
        <n v="0.32"/>
        <n v="0.38"/>
        <n v="0.49"/>
        <n v="0.26"/>
        <n v="0.36"/>
        <n v="0.27"/>
        <n v="0.03"/>
        <n v="0.06"/>
        <n v="0.04"/>
      </sharedItems>
    </cacheField>
    <cacheField name="Avg. Retail Daily Rate 2024" numFmtId="0">
      <sharedItems containsBlank="1" containsMixedTypes="1" containsNumber="1" containsInteger="1" minValue="32" maxValue="1200" count="99">
        <n v="111"/>
        <s v="No data"/>
        <n v="59"/>
        <n v="119"/>
        <n v="85"/>
        <n v="40"/>
        <n v="181"/>
        <n v="101"/>
        <n v="157"/>
        <n v="137"/>
        <n v="52"/>
        <n v="281"/>
        <n v="32"/>
        <n v="106"/>
        <n v="240"/>
        <n v="425"/>
        <n v="145"/>
        <n v="70"/>
        <n v="200"/>
        <n v="69"/>
        <n v="172"/>
        <n v="126"/>
        <n v="370"/>
        <n v="146"/>
        <n v="1200"/>
        <n v="133"/>
        <n v="105"/>
        <n v="577"/>
        <n v="97"/>
        <n v="188"/>
        <n v="197"/>
        <n v="107"/>
        <n v="310"/>
        <n v="241"/>
        <n v="148"/>
        <n v="215"/>
        <n v="205"/>
        <n v="187"/>
        <n v="398"/>
        <n v="399"/>
        <n v="158"/>
        <n v="226"/>
        <n v="499"/>
        <n v="261"/>
        <n v="110"/>
        <n v="190"/>
        <n v="260"/>
        <n v="186"/>
        <n v="117"/>
        <n v="140"/>
        <n v="104"/>
        <n v="60"/>
        <n v="139"/>
        <n v="300"/>
        <n v="131"/>
        <n v="263"/>
        <n v="264"/>
        <n v="1000"/>
        <n v="120"/>
        <n v="221"/>
        <n v="189"/>
        <n v="64"/>
        <n v="155"/>
        <n v="150"/>
        <n v="171"/>
        <n v="379"/>
        <n v="270"/>
        <n v="192"/>
        <n v="86"/>
        <n v="112"/>
        <n v="159"/>
        <n v="149"/>
        <n v="125"/>
        <n v="279"/>
        <n v="199"/>
        <n v="147"/>
        <n v="108"/>
        <n v="244"/>
        <n v="333"/>
        <n v="50"/>
        <n v="249"/>
        <n v="129"/>
        <n v="141"/>
        <n v="68"/>
        <n v="174"/>
        <n v="295"/>
        <n v="526"/>
        <n v="233"/>
        <n v="118"/>
        <n v="476"/>
        <n v="57"/>
        <n v="83"/>
        <n v="232"/>
        <n v="229"/>
        <n v="239"/>
        <n v="1117"/>
        <n v="209"/>
        <n v="400"/>
        <m/>
      </sharedItems>
    </cacheField>
    <cacheField name="Avg. Retail Daily Rate(+fees) 2024" numFmtId="0">
      <sharedItems containsBlank="1" containsMixedTypes="1" containsNumber="1" containsInteger="1" minValue="42" maxValue="1613"/>
    </cacheField>
    <cacheField name="High Rate 2024" numFmtId="0">
      <sharedItems containsBlank="1" containsMixedTypes="1" containsNumber="1" containsInteger="1" minValue="32" maxValue="1400"/>
    </cacheField>
    <cacheField name="Low Rate 2024" numFmtId="0">
      <sharedItems containsBlank="1" containsMixedTypes="1" containsNumber="1" containsInteger="1" minValue="32" maxValue="1200"/>
    </cacheField>
    <cacheField name="RevPAR 2024" numFmtId="0">
      <sharedItems containsMixedTypes="1" containsNumber="1" containsInteger="1" minValue="0" maxValue="993"/>
    </cacheField>
    <cacheField name="Occupancy rate 2025" numFmtId="0">
      <sharedItems containsMixedTypes="1" containsNumber="1" minValue="0" maxValue="1"/>
    </cacheField>
    <cacheField name="Retail Daily Rate YTD" numFmtId="0">
      <sharedItems containsBlank="1" containsMixedTypes="1" containsNumber="1" containsInteger="1" minValue="34" maxValue="1335"/>
    </cacheField>
    <cacheField name="Retail Daily Rate(+fees) YTD" numFmtId="0">
      <sharedItems containsBlank="1" containsMixedTypes="1" containsNumber="1" containsInteger="1" minValue="42" maxValue="1811"/>
    </cacheField>
    <cacheField name="High Rate 2025" numFmtId="0">
      <sharedItems containsBlank="1" containsMixedTypes="1" containsNumber="1" containsInteger="1" minValue="36" maxValue="1600"/>
    </cacheField>
    <cacheField name="Low Rate 2025" numFmtId="0">
      <sharedItems containsBlank="1" containsMixedTypes="1" containsNumber="1" containsInteger="1" minValue="30" maxValue="1200"/>
    </cacheField>
    <cacheField name="RevPAR 2025" numFmtId="0">
      <sharedItems containsMixedTypes="1" containsNumber="1" containsInteger="1" minValue="0" maxValue="795"/>
    </cacheField>
    <cacheField name="Avg. Rate (Next 12 Months)" numFmtId="0">
      <sharedItems containsString="0" containsBlank="1" containsNumber="1" containsInteger="1" minValue="0" maxValue="1389"/>
    </cacheField>
    <cacheField name="High Rate (Next 12 Months)" numFmtId="0">
      <sharedItems containsString="0" containsBlank="1" containsNumber="1" containsInteger="1" minValue="0" maxValue="1489"/>
    </cacheField>
    <cacheField name="Low Rate (Next 12 Months)" numFmtId="0">
      <sharedItems containsString="0" containsBlank="1" containsNumber="1" containsInteger="1" minValue="0" maxValue="1280"/>
    </cacheField>
    <cacheField name="Winter Weekday" numFmtId="0">
      <sharedItems containsString="0" containsBlank="1" containsNumber="1" containsInteger="1" minValue="0" maxValue="1305"/>
    </cacheField>
    <cacheField name="Winter Weekend" numFmtId="0">
      <sharedItems containsString="0" containsBlank="1" containsNumber="1" containsInteger="1" minValue="0" maxValue="1489"/>
    </cacheField>
    <cacheField name="Spring Weekday" numFmtId="0">
      <sharedItems containsString="0" containsBlank="1" containsNumber="1" containsInteger="1" minValue="0" maxValue="1280"/>
    </cacheField>
    <cacheField name="Spring Weekend" numFmtId="0">
      <sharedItems containsString="0" containsBlank="1" containsNumber="1" containsInteger="1" minValue="0" maxValue="1478"/>
    </cacheField>
    <cacheField name="Summer Weekday" numFmtId="0">
      <sharedItems containsString="0" containsBlank="1" containsNumber="1" containsInteger="1" minValue="0" maxValue="1298"/>
    </cacheField>
    <cacheField name="Summer Weekend" numFmtId="0">
      <sharedItems containsString="0" containsBlank="1" containsNumber="1" containsInteger="1" minValue="0" maxValue="1724"/>
    </cacheField>
    <cacheField name="Fall Weekday" numFmtId="0">
      <sharedItems containsString="0" containsBlank="1" containsNumber="1" containsInteger="1" minValue="0" maxValue="2065"/>
    </cacheField>
    <cacheField name="Fall Weekend" numFmtId="0">
      <sharedItems containsString="0" containsBlank="1" containsNumber="1" containsInteger="1" minValue="0" maxValue="3000"/>
    </cacheField>
    <cacheField name="Url" numFmtId="0">
      <sharedItems/>
    </cacheField>
    <cacheField name="Description" numFmtId="0">
      <sharedItems containsBlank="1" longText="1"/>
    </cacheField>
    <cacheField name="Minimum nights" numFmtId="0">
      <sharedItems containsString="0" containsBlank="1" containsNumber="1" containsInteger="1" minValue="1" maxValue="4"/>
    </cacheField>
    <cacheField name="Getting there" numFmtId="0">
      <sharedItems containsBlank="1"/>
    </cacheField>
    <cacheField name="lat" numFmtId="0">
      <sharedItems containsSemiMixedTypes="0" containsString="0" containsNumber="1" minValue="19.063292965903582" maxValue="48.852539"/>
    </cacheField>
    <cacheField name="lon" numFmtId="0">
      <sharedItems containsSemiMixedTypes="0" containsString="0" containsNumber="1" minValue="-155.64606887080711" maxValue="-68.581545199999994"/>
    </cacheField>
    <cacheField name="Campfires" numFmtId="0">
      <sharedItems containsBlank="1"/>
    </cacheField>
    <cacheField name="Toilet" numFmtId="0">
      <sharedItems containsBlank="1" count="2">
        <s v="Yes"/>
        <m/>
      </sharedItems>
    </cacheField>
    <cacheField name="Pets" numFmtId="0">
      <sharedItems containsBlank="1"/>
    </cacheField>
    <cacheField name="Water" numFmtId="0">
      <sharedItems containsBlank="1"/>
    </cacheField>
    <cacheField name="Shower" numFmtId="0">
      <sharedItems containsBlank="1" count="3">
        <s v="Yes"/>
        <s v="No"/>
        <m/>
      </sharedItems>
    </cacheField>
    <cacheField name="Trash" numFmtId="0">
      <sharedItems containsBlank="1"/>
    </cacheField>
    <cacheField name="Cooking equipment" numFmtId="0">
      <sharedItems containsBlank="1" count="3">
        <s v="Yes"/>
        <s v="No"/>
        <m/>
      </sharedItems>
    </cacheField>
    <cacheField name="Picnic table" numFmtId="0">
      <sharedItems containsBlank="1"/>
    </cacheField>
    <cacheField name="Wifi" numFmtId="0">
      <sharedItems containsBlank="1"/>
    </cacheField>
    <cacheField name="Laundry" numFmtId="0">
      <sharedItems containsBlank="1"/>
    </cacheField>
    <cacheField name="Hot Tub" numFmtId="0">
      <sharedItems containsBlank="1"/>
    </cacheField>
    <cacheField name="Playground" numFmtId="0">
      <sharedItems containsBlank="1"/>
    </cacheField>
    <cacheField name="RV - Vehicle Length" numFmtId="0">
      <sharedItems containsBlank="1"/>
    </cacheField>
    <cacheField name="RV - Parking" numFmtId="0">
      <sharedItems containsBlank="1"/>
    </cacheField>
    <cacheField name="RV - Accommodates Slideout" numFmtId="0">
      <sharedItems containsBlank="1"/>
    </cacheField>
    <cacheField name="RV - Surface Type" numFmtId="0">
      <sharedItems containsBlank="1"/>
    </cacheField>
    <cacheField name="RV - Surface level" numFmtId="0">
      <sharedItems containsBlank="1"/>
    </cacheField>
    <cacheField name="RV - Vehicles: Fifth Wheels" numFmtId="0">
      <sharedItems containsBlank="1"/>
    </cacheField>
    <cacheField name="RV - Vehicles: Class A RVs" numFmtId="0">
      <sharedItems containsBlank="1"/>
    </cacheField>
    <cacheField name="RV - Vehicles: Class B RVs" numFmtId="0">
      <sharedItems containsBlank="1"/>
    </cacheField>
    <cacheField name="RV - Vehicles: Class C RVs" numFmtId="0">
      <sharedItems containsBlank="1"/>
    </cacheField>
    <cacheField name="RV - Vehicles: Toy Hauler" numFmtId="0">
      <sharedItems containsBlank="1"/>
    </cacheField>
    <cacheField name="Sewer Hook-Up" numFmtId="0">
      <sharedItems containsBlank="1"/>
    </cacheField>
    <cacheField name="Electrical Hook-Up" numFmtId="0">
      <sharedItems containsBlank="1"/>
    </cacheField>
    <cacheField name="Generators allowed" numFmtId="0">
      <sharedItems containsBlank="1"/>
    </cacheField>
    <cacheField name="Water hookup" numFmtId="0">
      <sharedItems containsBlank="1"/>
    </cacheField>
    <cacheField name="Paddling" numFmtId="0">
      <sharedItems containsBlank="1"/>
    </cacheField>
    <cacheField name="Snow sports" numFmtId="0">
      <sharedItems containsBlank="1"/>
    </cacheField>
    <cacheField name="Fall Fun" numFmtId="0">
      <sharedItems containsBlank="1"/>
    </cacheField>
    <cacheField name="Surfing" numFmtId="0">
      <sharedItems containsBlank="1"/>
    </cacheField>
    <cacheField name="Hiking" numFmtId="0">
      <sharedItems containsBlank="1"/>
    </cacheField>
    <cacheField name="Fishing" numFmtId="0">
      <sharedItems containsBlank="1"/>
    </cacheField>
    <cacheField name="Horseback riding" numFmtId="0">
      <sharedItems containsBlank="1"/>
    </cacheField>
    <cacheField name="Climbing" numFmtId="0">
      <sharedItems containsBlank="1"/>
    </cacheField>
    <cacheField name="Swimming" numFmtId="0">
      <sharedItems containsBlank="1"/>
    </cacheField>
    <cacheField name="Whitewater paddling" numFmtId="0">
      <sharedItems containsBlank="1"/>
    </cacheField>
    <cacheField name="Biking" numFmtId="0">
      <sharedItems containsBlank="1"/>
    </cacheField>
    <cacheField name="Boating" numFmtId="0">
      <sharedItems containsBlank="1"/>
    </cacheField>
    <cacheField name="Wind sports" numFmtId="0">
      <sharedItems containsBlank="1"/>
    </cacheField>
    <cacheField name="Off-roading (OHV)" numFmtId="0">
      <sharedItems containsBlank="1"/>
    </cacheField>
    <cacheField name="Wildlife watching" numFmtId="0">
      <sharedItems containsBlank="1"/>
    </cacheField>
    <cacheField name="Coastal" numFmtId="0">
      <sharedItems containsBlank="1"/>
    </cacheField>
    <cacheField name="Swimming hole" numFmtId="0">
      <sharedItems containsBlank="1"/>
    </cacheField>
    <cacheField name="Beach" numFmtId="0">
      <sharedItems containsBlank="1"/>
    </cacheField>
    <cacheField name="Mountainous" numFmtId="0">
      <sharedItems containsBlank="1"/>
    </cacheField>
    <cacheField name="Lake" numFmtId="0">
      <sharedItems containsBlank="1"/>
    </cacheField>
    <cacheField name="Canyon" numFmtId="0">
      <sharedItems containsBlank="1"/>
    </cacheField>
    <cacheField name="Wetlands" numFmtId="0">
      <sharedItems containsBlank="1"/>
    </cacheField>
    <cacheField name="River, stream, or creek" numFmtId="0">
      <sharedItems containsBlank="1"/>
    </cacheField>
    <cacheField name="Farm" numFmtId="0">
      <sharedItems containsBlank="1"/>
    </cacheField>
    <cacheField name="Ranch" numFmtId="0">
      <sharedItems containsBlank="1"/>
    </cacheField>
    <cacheField name="Desert" numFmtId="0">
      <sharedItems containsBlank="1"/>
    </cacheField>
    <cacheField name="Cave" numFmtId="0">
      <sharedItems containsBlank="1"/>
    </cacheField>
    <cacheField name="Hot spring" numFmtId="0">
      <sharedItems containsBlank="1"/>
    </cacheField>
    <cacheField name="Redwoods" numFmtId="0">
      <sharedItems containsBlank="1"/>
    </cacheField>
    <cacheField name="Field" numFmtId="0">
      <sharedItems containsBlank="1"/>
    </cacheField>
    <cacheField name="Waterfall" numFmtId="0">
      <sharedItems containsBlank="1"/>
    </cacheField>
    <cacheField name="Suburban" numFmtId="0">
      <sharedItems containsBlank="1"/>
    </cacheField>
    <cacheField name="Forest" numFmtId="0">
      <sharedItems containsBlank="1"/>
    </cacheField>
    <cacheField name="Retail Daily Rate 2024" numFmtId="0">
      <sharedItems containsString="0" containsBlank="1" containsNumber="1" containsInteger="1" minValue="0" maxValue="1599"/>
    </cacheField>
    <cacheField name="Retail Daily Rate(+fees) 2024" numFmtId="0">
      <sharedItems containsString="0" containsBlank="1" containsNumber="1" containsInteger="1" minValue="0" maxValue="0"/>
    </cacheField>
    <cacheField name="Retail Daily Rate 2025" numFmtId="0">
      <sharedItems containsString="0" containsBlank="1" containsNumber="1" containsInteger="1" minValue="0" maxValue="0"/>
    </cacheField>
    <cacheField name="Retail Daily Rate(+fees) 2025" numFmtId="0">
      <sharedItems containsString="0" containsBlank="1" containsNumber="1" containsInteger="1" minValue="0" maxValue="0"/>
    </cacheField>
    <cacheField name="SGD - P. Amenity: Waterfront" numFmtId="0">
      <sharedItems containsBlank="1"/>
    </cacheField>
    <cacheField name="SGD - P. Amenity: Hot Tub / Sauna" numFmtId="0">
      <sharedItems containsBlank="1"/>
    </cacheField>
    <cacheField name="SGD - P. Amenity: Restaurant" numFmtId="0">
      <sharedItems containsBlank="1"/>
    </cacheField>
    <cacheField name="SGD - P. Amenity: Food On Site" numFmtId="0">
      <sharedItems containsBlank="1"/>
    </cacheField>
    <cacheField name="SGD - P. Amenity: Pool - Outdoor" numFmtId="0">
      <sharedItems containsBlank="1"/>
    </cacheField>
    <cacheField name="SGD - S. Amenity: Private Bathroom"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stin Andersen Garwood" refreshedDate="45731.619618171295" createdVersion="8" refreshedVersion="8" minRefreshableVersion="3" recordCount="274" xr:uid="{B7E05581-BCDD-4E3F-9691-39CA5B22C978}">
  <cacheSource type="worksheet">
    <worksheetSource ref="A1:DI275" sheet="Sheet1" r:id="rId2"/>
  </cacheSource>
  <cacheFields count="113">
    <cacheField name="Source" numFmtId="0">
      <sharedItems/>
    </cacheField>
    <cacheField name="Property Name" numFmtId="0">
      <sharedItems/>
    </cacheField>
    <cacheField name="Site Name" numFmtId="0">
      <sharedItems/>
    </cacheField>
    <cacheField name="Unit type" numFmtId="0">
      <sharedItems/>
    </cacheField>
    <cacheField name="Property Type" numFmtId="0">
      <sharedItems containsBlank="1"/>
    </cacheField>
    <cacheField name="Property: Total Sites" numFmtId="0">
      <sharedItems containsMixedTypes="1" containsNumber="1" containsInteger="1" minValue="0" maxValue="179"/>
    </cacheField>
    <cacheField name="Quantity of Units" numFmtId="0">
      <sharedItems containsMixedTypes="1" containsNumber="1" containsInteger="1" minValue="0" maxValue="0"/>
    </cacheField>
    <cacheField name="Unit Capacity" numFmtId="0">
      <sharedItems containsBlank="1" containsMixedTypes="1" containsNumber="1" containsInteger="1" minValue="2" maxValue="34"/>
    </cacheField>
    <cacheField name="Year Site Opened" numFmtId="0">
      <sharedItems containsMixedTypes="1" containsNumber="1" containsInteger="1" minValue="0" maxValue="0"/>
    </cacheField>
    <cacheField name="Operating Season (months)" numFmtId="0">
      <sharedItems containsMixedTypes="1" containsNumber="1" containsInteger="1" minValue="0" maxValue="0"/>
    </cacheField>
    <cacheField name="# of Locations" numFmtId="0">
      <sharedItems containsMixedTypes="1" containsNumber="1" containsInteger="1" minValue="0" maxValue="0"/>
    </cacheField>
    <cacheField name="Address" numFmtId="0">
      <sharedItems/>
    </cacheField>
    <cacheField name="City" numFmtId="0">
      <sharedItems containsBlank="1" count="170">
        <s v="Logan"/>
        <s v="Newport"/>
        <s v="Magazine"/>
        <s v="Hopkins"/>
        <s v="Hardwick"/>
        <s v="Concrete"/>
        <s v="Dunlap"/>
        <s v="Goldendale"/>
        <s v="Berea"/>
        <s v="Livingston"/>
        <s v="Edwardsville"/>
        <s v="Denmark"/>
        <s v="Londonderry"/>
        <s v="Priest River"/>
        <s v="Brevard"/>
        <s v="Barnardsville"/>
        <s v="Acme"/>
        <s v="Washougal"/>
        <s v="Watsonville"/>
        <s v="Sebastopol"/>
        <s v="Forestburg"/>
        <s v="Custer"/>
        <s v="Hiawassee"/>
        <s v="Excelsior Springs"/>
        <s v="Copperhill"/>
        <s v="Branson"/>
        <s v="Campobello"/>
        <s v="White Cloud"/>
        <s v="Leavenworth"/>
        <s v="Oakhurst"/>
        <s v="Three Rivers"/>
        <s v="Hot Springs"/>
        <s v="Occidental"/>
        <s v="Adams Run"/>
        <s v="Diggs"/>
        <s v="Jonesburg"/>
        <s v="Flat Rock"/>
        <s v="Portland"/>
        <m/>
        <s v="Perrysville"/>
        <s v="Cave Junction"/>
        <s v="Hopewell"/>
        <s v="Bodega Bay"/>
        <s v="White Salmon"/>
        <s v="Waterbury"/>
        <s v="Old Town"/>
        <s v="Live Oak"/>
        <s v="Gasquet"/>
        <s v="Little Rock"/>
        <s v="Salem"/>
        <s v="Columbus"/>
        <s v="Germantown"/>
        <s v="Mineral Bluff"/>
        <s v="Cobb"/>
        <s v="Grubville"/>
        <s v="Snohomish"/>
        <s v="Paul Smiths"/>
        <s v="Santa Fe"/>
        <s v="Woodbury"/>
        <s v="Grass Valley"/>
        <s v="Kaneohe"/>
        <s v="Naalehu"/>
        <s v="Decatur"/>
        <s v="Tracy City"/>
        <s v="Tijeras"/>
        <s v="Gold Hill"/>
        <s v="Sherman"/>
        <s v="Benzonia"/>
        <s v="Frazeysburg"/>
        <s v="Crescent City"/>
        <s v="Pattersonville"/>
        <s v="Williamsburg"/>
        <s v="Temecula"/>
        <s v="Shepherdstown"/>
        <s v="Waterford"/>
        <s v="Clewiston"/>
        <s v="Weatherford"/>
        <s v="Newberry"/>
        <s v="Cullowhee"/>
        <s v="Nogal"/>
        <s v="Eureka"/>
        <s v="Placerville"/>
        <s v="Boles"/>
        <s v="Walton"/>
        <s v="Keaau"/>
        <s v="Mountain View"/>
        <s v="Nederland"/>
        <s v="Pottsgrove"/>
        <s v="Twentynine Palms"/>
        <s v="Monterey"/>
        <s v="Wildwood"/>
        <s v="Boone"/>
        <s v="Rutledge"/>
        <s v="Saint Joseph"/>
        <s v="Hampton"/>
        <s v="Black Mountain"/>
        <s v="Marengo"/>
        <s v="Phoenix"/>
        <s v="Rougemont"/>
        <s v="Mehoopany"/>
        <s v="Bozrah"/>
        <s v="Terrell"/>
        <s v="Fountain Run"/>
        <s v="Pine Grove"/>
        <s v="Indianapolis"/>
        <s v="Ware Place"/>
        <s v="Woodstock"/>
        <s v="Elizabeth"/>
        <s v="Seven Fields"/>
        <s v="Mead"/>
        <s v="Grass Lake"/>
        <s v="Lockhart"/>
        <s v="Grandview"/>
        <s v="Bailey"/>
        <s v="Hartford"/>
        <s v="Spicewood"/>
        <s v="Lacombe"/>
        <s v="La Veta"/>
        <s v="Canton"/>
        <s v="Berryville"/>
        <s v="Mims"/>
        <s v="Hitchcock"/>
        <s v="Florence"/>
        <s v="Angel Fire"/>
        <s v="Mill Spring"/>
        <s v="Stone Mountain"/>
        <s v="Liberty"/>
        <s v="Ramah"/>
        <s v="Half Moon Bay"/>
        <s v="West Baden Springs"/>
        <s v="Suches"/>
        <s v="Fort Payne"/>
        <s v="Georgetown"/>
        <s v="Putney"/>
        <s v="Marion"/>
        <s v="Candler"/>
        <s v="Takilma"/>
        <s v="Covington"/>
        <s v="West Olive"/>
        <s v="West Slope"/>
        <s v="Brooklyn"/>
        <s v="Burnet"/>
        <s v="Castle Hayne"/>
        <s v="Leesburg"/>
        <s v="Divide"/>
        <s v="Sparrow Bush"/>
        <s v="Murfreesboro"/>
        <s v="La Fayette"/>
        <s v="Rumney"/>
        <s v="Kaufman"/>
        <s v="Asheville"/>
        <s v="Whitwell"/>
        <s v="Mayhill"/>
        <s v="Alexander"/>
        <s v="Luka"/>
        <s v="Stevenson"/>
        <s v="Big Sur"/>
        <s v="Coram"/>
        <s v="Issaquah"/>
        <s v="China Grove"/>
        <s v="Tok"/>
        <s v="Milton"/>
        <s v="6250 Bohemian Highway Occidental"/>
        <s v="Glenmont"/>
        <s v="Elizabethtown"/>
        <s v="Flintstone"/>
        <s v="Catskill"/>
        <s v="10272 Big Valley Pike"/>
        <s v="Southlake"/>
        <s v="Cassville"/>
      </sharedItems>
    </cacheField>
    <cacheField name="State" numFmtId="0">
      <sharedItems count="36">
        <s v="Ohio"/>
        <s v="Washington"/>
        <s v="Arkansas"/>
        <s v="South Carolina"/>
        <s v="Vermont"/>
        <s v="California"/>
        <s v="Kentucky"/>
        <s v="Texas"/>
        <s v="Kansas"/>
        <s v="Maine"/>
        <s v="Idaho"/>
        <s v="North Carolina"/>
        <s v="Georgia"/>
        <s v="Missouri"/>
        <s v="Tennessee"/>
        <s v="Michigan"/>
        <s v="Virginia"/>
        <s v="Oregon"/>
        <s v="Pennsylvania"/>
        <s v="Florida"/>
        <s v="New York"/>
        <s v="New Mexico"/>
        <s v="Hawaii"/>
        <s v="Illinois"/>
        <s v="Colorado"/>
        <s v="New Hampshire"/>
        <s v="West Virginia"/>
        <s v="Massachusetts"/>
        <s v="Indiana"/>
        <s v="Arizona"/>
        <s v="Connecticut"/>
        <s v="Louisiana"/>
        <s v="Alabama"/>
        <s v="Mississippi"/>
        <s v="Montana"/>
        <s v="Alaska"/>
      </sharedItems>
    </cacheField>
    <cacheField name="Zip Code" numFmtId="0">
      <sharedItems containsBlank="1"/>
    </cacheField>
    <cacheField name="Country" numFmtId="0">
      <sharedItems/>
    </cacheField>
    <cacheField name="Occupancy rate 2024" numFmtId="0">
      <sharedItems containsMixedTypes="1" containsNumber="1" minValue="0" maxValue="1" count="77">
        <s v="No data"/>
        <n v="0.26"/>
        <n v="0.22"/>
        <n v="0.87"/>
        <n v="0.35"/>
        <n v="0.33"/>
        <n v="0.27"/>
        <n v="0.04"/>
        <n v="0.38"/>
        <n v="0"/>
        <n v="0.72"/>
        <n v="0.6"/>
        <n v="0.85"/>
        <n v="0.99"/>
        <n v="0.47"/>
        <n v="0.64"/>
        <n v="0.51"/>
        <n v="0.13"/>
        <n v="0.19"/>
        <n v="0.16"/>
        <n v="0.56999999999999995"/>
        <n v="0.54"/>
        <n v="0.25"/>
        <n v="0.68"/>
        <n v="0.67"/>
        <n v="0.71"/>
        <n v="0.76"/>
        <n v="0.74"/>
        <n v="0.73"/>
        <n v="0.7"/>
        <n v="0.89"/>
        <n v="0.83"/>
        <n v="0.17"/>
        <n v="0.4"/>
        <n v="0.08"/>
        <n v="0.59"/>
        <n v="1"/>
        <n v="0.02"/>
        <n v="0.46"/>
        <n v="0.97"/>
        <n v="0.56000000000000005"/>
        <n v="0.88"/>
        <n v="0.53"/>
        <n v="0.55000000000000004"/>
        <n v="0.41"/>
        <n v="0.86"/>
        <n v="0.09"/>
        <n v="0.62"/>
        <n v="0.81"/>
        <n v="0.84"/>
        <n v="0.12"/>
        <n v="0.48"/>
        <n v="0.96"/>
        <n v="0.5"/>
        <n v="0.23"/>
        <n v="0.39"/>
        <n v="0.49"/>
        <n v="0.11"/>
        <n v="0.31"/>
        <n v="7.0000000000000007E-2"/>
        <n v="0.52"/>
        <n v="0.05"/>
        <n v="0.93"/>
        <n v="0.18"/>
        <n v="0.95"/>
        <n v="0.94"/>
        <n v="0.24"/>
        <n v="0.57999999999999996"/>
        <n v="0.77"/>
        <n v="0.1"/>
        <n v="0.01"/>
        <n v="0.32"/>
        <n v="0.65"/>
        <n v="0.3"/>
        <n v="0.06"/>
        <n v="0.63"/>
        <n v="0.28000000000000003"/>
      </sharedItems>
    </cacheField>
    <cacheField name="Avg. Retail Daily Rate 2024" numFmtId="0">
      <sharedItems containsBlank="1" containsMixedTypes="1" containsNumber="1" containsInteger="1" minValue="21" maxValue="650" count="106">
        <s v="No data"/>
        <n v="150"/>
        <n v="94"/>
        <n v="232"/>
        <n v="333"/>
        <n v="235"/>
        <n v="219"/>
        <n v="72"/>
        <n v="176"/>
        <n v="135"/>
        <n v="399"/>
        <n v="149"/>
        <n v="650"/>
        <n v="215"/>
        <n v="82"/>
        <n v="167"/>
        <n v="95"/>
        <n v="93"/>
        <n v="256"/>
        <n v="265"/>
        <n v="50"/>
        <n v="148"/>
        <n v="92"/>
        <n v="365"/>
        <n v="360"/>
        <n v="60"/>
        <n v="49"/>
        <n v="125"/>
        <n v="35"/>
        <n v="83"/>
        <n v="266"/>
        <n v="75"/>
        <n v="108"/>
        <n v="100"/>
        <n v="104"/>
        <n v="79"/>
        <n v="139"/>
        <n v="99"/>
        <n v="350"/>
        <n v="115"/>
        <n v="70"/>
        <n v="36"/>
        <n v="137"/>
        <n v="349"/>
        <n v="67"/>
        <n v="481"/>
        <n v="21"/>
        <n v="138"/>
        <n v="152"/>
        <n v="39"/>
        <n v="128"/>
        <n v="37"/>
        <n v="165"/>
        <n v="250"/>
        <n v="85"/>
        <n v="228"/>
        <n v="221"/>
        <n v="160"/>
        <n v="298"/>
        <n v="73"/>
        <n v="90"/>
        <n v="200"/>
        <n v="80"/>
        <n v="131"/>
        <n v="203"/>
        <n v="136"/>
        <n v="48"/>
        <n v="78"/>
        <n v="66"/>
        <n v="76"/>
        <n v="180"/>
        <n v="173"/>
        <n v="116"/>
        <n v="69"/>
        <n v="68"/>
        <n v="31"/>
        <n v="107"/>
        <n v="190"/>
        <n v="113"/>
        <n v="348"/>
        <n v="205"/>
        <n v="362"/>
        <n v="58"/>
        <n v="55"/>
        <n v="225"/>
        <n v="192"/>
        <n v="198"/>
        <n v="525"/>
        <n v="625"/>
        <n v="151"/>
        <n v="174"/>
        <n v="63"/>
        <n v="286"/>
        <n v="272"/>
        <n v="32"/>
        <n v="47"/>
        <n v="489"/>
        <n v="145"/>
        <n v="106"/>
        <n v="229"/>
        <n v="111"/>
        <n v="302"/>
        <n v="195"/>
        <n v="283"/>
        <n v="120"/>
        <m/>
      </sharedItems>
    </cacheField>
    <cacheField name="Avg. Retail Daily Rate(+fees) 2024" numFmtId="0">
      <sharedItems containsBlank="1" containsMixedTypes="1" containsNumber="1" containsInteger="1" minValue="25" maxValue="870"/>
    </cacheField>
    <cacheField name="High Rate 2024" numFmtId="0">
      <sharedItems containsBlank="1" containsMixedTypes="1" containsNumber="1" containsInteger="1" minValue="32" maxValue="650"/>
    </cacheField>
    <cacheField name="Low Rate 2024" numFmtId="0">
      <sharedItems containsBlank="1" containsMixedTypes="1" containsNumber="1" containsInteger="1" minValue="20" maxValue="650"/>
    </cacheField>
    <cacheField name="RevPAR 2024" numFmtId="0">
      <sharedItems containsMixedTypes="1" containsNumber="1" containsInteger="1" minValue="0" maxValue="591"/>
    </cacheField>
    <cacheField name="Occupancy rate 2025" numFmtId="0">
      <sharedItems containsMixedTypes="1" containsNumber="1" minValue="0" maxValue="1"/>
    </cacheField>
    <cacheField name="Retail Daily Rate YTD" numFmtId="0">
      <sharedItems containsBlank="1" containsMixedTypes="1" containsNumber="1" containsInteger="1" minValue="20" maxValue="1121"/>
    </cacheField>
    <cacheField name="Retail Daily Rate(+fees) YTD" numFmtId="0">
      <sharedItems containsBlank="1" containsMixedTypes="1" containsNumber="1" containsInteger="1" minValue="24" maxValue="1725"/>
    </cacheField>
    <cacheField name="High Rate 2025" numFmtId="0">
      <sharedItems containsBlank="1" containsMixedTypes="1" containsNumber="1" containsInteger="1" minValue="22" maxValue="1200"/>
    </cacheField>
    <cacheField name="Low Rate 2025" numFmtId="0">
      <sharedItems containsBlank="1" containsMixedTypes="1" containsNumber="1" containsInteger="1" minValue="20" maxValue="1080"/>
    </cacheField>
    <cacheField name="RevPAR 2025" numFmtId="0">
      <sharedItems containsMixedTypes="1" containsNumber="1" containsInteger="1" minValue="0" maxValue="958"/>
    </cacheField>
    <cacheField name="Avg. Rate (Next 12 Months)" numFmtId="0">
      <sharedItems containsString="0" containsBlank="1" containsNumber="1" containsInteger="1" minValue="0" maxValue="1137"/>
    </cacheField>
    <cacheField name="High Rate (Next 12 Months)" numFmtId="0">
      <sharedItems containsString="0" containsBlank="1" containsNumber="1" containsInteger="1" minValue="0" maxValue="1167"/>
    </cacheField>
    <cacheField name="Low Rate (Next 12 Months)" numFmtId="0">
      <sharedItems containsString="0" containsBlank="1" containsNumber="1" containsInteger="1" minValue="0" maxValue="1104"/>
    </cacheField>
    <cacheField name="Winter Weekday" numFmtId="0">
      <sharedItems containsString="0" containsBlank="1" containsNumber="1" containsInteger="1" minValue="0" maxValue="1111"/>
    </cacheField>
    <cacheField name="Winter Weekend" numFmtId="0">
      <sharedItems containsString="0" containsBlank="1" containsNumber="1" containsInteger="1" minValue="0" maxValue="1167"/>
    </cacheField>
    <cacheField name="Spring Weekday" numFmtId="0">
      <sharedItems containsString="0" containsBlank="1" containsNumber="1" containsInteger="1" minValue="0" maxValue="1104"/>
    </cacheField>
    <cacheField name="Spring Weekend" numFmtId="0">
      <sharedItems containsString="0" containsBlank="1" containsNumber="1" containsInteger="1" minValue="0" maxValue="1163"/>
    </cacheField>
    <cacheField name="Summer Weekday" numFmtId="0">
      <sharedItems containsString="0" containsBlank="1" containsNumber="1" containsInteger="1" minValue="0" maxValue="1110"/>
    </cacheField>
    <cacheField name="Summer Weekend" numFmtId="0">
      <sharedItems containsString="0" containsBlank="1" containsNumber="1" containsInteger="1" minValue="0" maxValue="1163"/>
    </cacheField>
    <cacheField name="Fall Weekday" numFmtId="0">
      <sharedItems containsString="0" containsBlank="1" containsNumber="1" containsInteger="1" minValue="0" maxValue="1110"/>
    </cacheField>
    <cacheField name="Fall Weekend" numFmtId="0">
      <sharedItems containsString="0" containsBlank="1" containsNumber="1" containsInteger="1" minValue="0" maxValue="1166"/>
    </cacheField>
    <cacheField name="Url" numFmtId="0">
      <sharedItems/>
    </cacheField>
    <cacheField name="Description" numFmtId="0">
      <sharedItems containsBlank="1" longText="1"/>
    </cacheField>
    <cacheField name="Minimum nights" numFmtId="0">
      <sharedItems containsString="0" containsBlank="1" containsNumber="1" containsInteger="1" minValue="1" maxValue="3"/>
    </cacheField>
    <cacheField name="Getting there" numFmtId="0">
      <sharedItems containsBlank="1"/>
    </cacheField>
    <cacheField name="lat" numFmtId="0">
      <sharedItems containsSemiMixedTypes="0" containsString="0" containsNumber="1" minValue="18.997330000000002" maxValue="63.336865742059253"/>
    </cacheField>
    <cacheField name="lon" numFmtId="0">
      <sharedItems containsSemiMixedTypes="0" containsString="0" containsNumber="1" minValue="-157.84724900000001" maxValue="-69.346631438067575"/>
    </cacheField>
    <cacheField name="Campfires" numFmtId="0">
      <sharedItems containsBlank="1"/>
    </cacheField>
    <cacheField name="Toilet" numFmtId="0">
      <sharedItems containsBlank="1" count="2">
        <s v="Yes"/>
        <m/>
      </sharedItems>
    </cacheField>
    <cacheField name="Pets" numFmtId="0">
      <sharedItems containsBlank="1"/>
    </cacheField>
    <cacheField name="Water" numFmtId="0">
      <sharedItems containsBlank="1"/>
    </cacheField>
    <cacheField name="Shower" numFmtId="0">
      <sharedItems containsBlank="1" count="3">
        <s v="Yes"/>
        <s v="No"/>
        <m/>
      </sharedItems>
    </cacheField>
    <cacheField name="Trash" numFmtId="0">
      <sharedItems containsBlank="1"/>
    </cacheField>
    <cacheField name="Cooking equipment" numFmtId="0">
      <sharedItems containsBlank="1" count="3">
        <s v="Yes"/>
        <s v="No"/>
        <m/>
      </sharedItems>
    </cacheField>
    <cacheField name="Picnic table" numFmtId="0">
      <sharedItems containsBlank="1"/>
    </cacheField>
    <cacheField name="Wifi" numFmtId="0">
      <sharedItems containsBlank="1"/>
    </cacheField>
    <cacheField name="Laundry" numFmtId="0">
      <sharedItems containsBlank="1"/>
    </cacheField>
    <cacheField name="Hot Tub" numFmtId="0">
      <sharedItems containsBlank="1"/>
    </cacheField>
    <cacheField name="Playground" numFmtId="0">
      <sharedItems containsBlank="1"/>
    </cacheField>
    <cacheField name="RV - Vehicle Length" numFmtId="0">
      <sharedItems containsBlank="1"/>
    </cacheField>
    <cacheField name="RV - Parking" numFmtId="0">
      <sharedItems containsBlank="1"/>
    </cacheField>
    <cacheField name="RV - Accommodates Slideout" numFmtId="0">
      <sharedItems containsBlank="1"/>
    </cacheField>
    <cacheField name="RV - Surface Type" numFmtId="0">
      <sharedItems containsBlank="1"/>
    </cacheField>
    <cacheField name="RV - Surface level" numFmtId="0">
      <sharedItems containsBlank="1"/>
    </cacheField>
    <cacheField name="RV - Vehicles: Fifth Wheels" numFmtId="0">
      <sharedItems containsBlank="1"/>
    </cacheField>
    <cacheField name="RV - Vehicles: Class A RVs" numFmtId="0">
      <sharedItems containsBlank="1"/>
    </cacheField>
    <cacheField name="RV - Vehicles: Class B RVs" numFmtId="0">
      <sharedItems containsBlank="1"/>
    </cacheField>
    <cacheField name="RV - Vehicles: Class C RVs" numFmtId="0">
      <sharedItems containsBlank="1"/>
    </cacheField>
    <cacheField name="RV - Vehicles: Toy Hauler" numFmtId="0">
      <sharedItems containsBlank="1"/>
    </cacheField>
    <cacheField name="Sewer Hook-Up" numFmtId="0">
      <sharedItems containsBlank="1"/>
    </cacheField>
    <cacheField name="Electrical Hook-Up" numFmtId="0">
      <sharedItems containsBlank="1"/>
    </cacheField>
    <cacheField name="Generators allowed" numFmtId="0">
      <sharedItems containsBlank="1"/>
    </cacheField>
    <cacheField name="Water hookup" numFmtId="0">
      <sharedItems containsBlank="1"/>
    </cacheField>
    <cacheField name="Snow sports" numFmtId="0">
      <sharedItems containsBlank="1"/>
    </cacheField>
    <cacheField name="Wind sports" numFmtId="0">
      <sharedItems containsBlank="1"/>
    </cacheField>
    <cacheField name="Climbing" numFmtId="0">
      <sharedItems containsBlank="1"/>
    </cacheField>
    <cacheField name="Biking" numFmtId="0">
      <sharedItems containsBlank="1"/>
    </cacheField>
    <cacheField name="Off-roading (OHV)" numFmtId="0">
      <sharedItems containsBlank="1"/>
    </cacheField>
    <cacheField name="Fishing" numFmtId="0">
      <sharedItems containsBlank="1"/>
    </cacheField>
    <cacheField name="Hiking" numFmtId="0">
      <sharedItems containsBlank="1"/>
    </cacheField>
    <cacheField name="Swimming" numFmtId="0">
      <sharedItems containsBlank="1"/>
    </cacheField>
    <cacheField name="Fall Fun" numFmtId="0">
      <sharedItems containsBlank="1"/>
    </cacheField>
    <cacheField name="Surfing" numFmtId="0">
      <sharedItems containsBlank="1"/>
    </cacheField>
    <cacheField name="Whitewater paddling" numFmtId="0">
      <sharedItems containsBlank="1"/>
    </cacheField>
    <cacheField name="Paddling" numFmtId="0">
      <sharedItems containsBlank="1"/>
    </cacheField>
    <cacheField name="Boating" numFmtId="0">
      <sharedItems containsBlank="1"/>
    </cacheField>
    <cacheField name="Horseback riding" numFmtId="0">
      <sharedItems containsBlank="1"/>
    </cacheField>
    <cacheField name="Wildlife watching" numFmtId="0">
      <sharedItems containsBlank="1"/>
    </cacheField>
    <cacheField name="Wetlands" numFmtId="0">
      <sharedItems containsBlank="1"/>
    </cacheField>
    <cacheField name="Waterfall" numFmtId="0">
      <sharedItems containsBlank="1"/>
    </cacheField>
    <cacheField name="Mountainous" numFmtId="0">
      <sharedItems containsBlank="1"/>
    </cacheField>
    <cacheField name="Suburban" numFmtId="0">
      <sharedItems containsBlank="1"/>
    </cacheField>
    <cacheField name="Swimming hole" numFmtId="0">
      <sharedItems containsBlank="1"/>
    </cacheField>
    <cacheField name="Farm" numFmtId="0">
      <sharedItems containsBlank="1"/>
    </cacheField>
    <cacheField name="River, stream, or creek" numFmtId="0">
      <sharedItems containsBlank="1"/>
    </cacheField>
    <cacheField name="Beach" numFmtId="0">
      <sharedItems containsBlank="1"/>
    </cacheField>
    <cacheField name="Desert" numFmtId="0">
      <sharedItems containsBlank="1"/>
    </cacheField>
    <cacheField name="Redwoods" numFmtId="0">
      <sharedItems containsBlank="1"/>
    </cacheField>
    <cacheField name="Hot spring" numFmtId="0">
      <sharedItems containsBlank="1"/>
    </cacheField>
    <cacheField name="Cave" numFmtId="0">
      <sharedItems containsBlank="1"/>
    </cacheField>
    <cacheField name="Field" numFmtId="0">
      <sharedItems containsBlank="1"/>
    </cacheField>
    <cacheField name="Canyon" numFmtId="0">
      <sharedItems containsBlank="1"/>
    </cacheField>
    <cacheField name="Ranch" numFmtId="0">
      <sharedItems containsBlank="1"/>
    </cacheField>
    <cacheField name="Forest" numFmtId="0">
      <sharedItems containsBlank="1"/>
    </cacheField>
    <cacheField name="Lake" numFmtId="0">
      <sharedItems containsBlank="1"/>
    </cacheField>
    <cacheField name="Coastal" numFmtId="0">
      <sharedItems containsBlank="1"/>
    </cacheField>
    <cacheField name="Retail Daily Rate 2024" numFmtId="0">
      <sharedItems containsString="0" containsBlank="1" containsNumber="1" containsInteger="1" minValue="0" maxValue="855"/>
    </cacheField>
    <cacheField name="Retail Daily Rate(+fees) 2024" numFmtId="0">
      <sharedItems containsString="0" containsBlank="1" containsNumber="1" containsInteger="1" minValue="0" maxValue="0"/>
    </cacheField>
    <cacheField name="Retail Daily Rate 2025" numFmtId="0">
      <sharedItems containsString="0" containsBlank="1" containsNumber="1" containsInteger="1" minValue="0" maxValue="0"/>
    </cacheField>
    <cacheField name="Retail Daily Rate(+fees) 2025" numFmtId="0">
      <sharedItems containsString="0" containsBlank="1" containsNumber="1" containsInteger="1" minValue="0" maxValue="0"/>
    </cacheField>
    <cacheField name="SGD - P. Amenity: Pool - Outdoor" numFmtId="0">
      <sharedItems containsBlank="1"/>
    </cacheField>
    <cacheField name="SGD - P. Amenity: Waterfront" numFmtId="0">
      <sharedItems containsBlank="1"/>
    </cacheField>
    <cacheField name="SGD - S. Amenity: Private Bathroom" numFmtId="0">
      <sharedItems containsBlank="1"/>
    </cacheField>
    <cacheField name="SGD - P. Amenity: Restaurant" numFmtId="0">
      <sharedItems containsBlank="1"/>
    </cacheField>
    <cacheField name="SGD - P. Amenity: Food On Sit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
  <r>
    <s v="Hipcamp"/>
    <s v="Ranch Retreat Camping"/>
    <s v="Scrappin' on the Ranch "/>
    <s v="cabin"/>
    <s v="Cabin"/>
    <n v="4"/>
    <n v="0"/>
    <n v="10"/>
    <n v="0"/>
    <n v="0"/>
    <n v="0"/>
    <s v="Winona"/>
    <x v="0"/>
    <x v="0"/>
    <m/>
    <s v="United States"/>
    <x v="0"/>
    <x v="0"/>
    <n v="204"/>
    <n v="200"/>
    <n v="150"/>
    <n v="69"/>
    <n v="0.6"/>
    <n v="187"/>
    <n v="220"/>
    <n v="200"/>
    <n v="180"/>
    <n v="112"/>
    <x v="0"/>
    <n v="194"/>
    <n v="184"/>
    <n v="185"/>
    <n v="194"/>
    <n v="184"/>
    <n v="194"/>
    <n v="185"/>
    <n v="194"/>
    <n v="185"/>
    <n v="194"/>
    <s v="https://www.hipcamp.com/en-GB/land/minnesota-ranch-retreat-camping-y0zhzllv"/>
    <s v="Scrappin’ on the Ranch is designed specifically for hobbyists, outdoor enthusiasts and vacationers. We are located 20 minutes from La Crosse, Wisconsin and 15 minutes from Winona, Minnesota. _x000a__x000a_Scrappin’ on the Ranch is a renovated barn tucked in the bluffs of the Mississippi River Valley. The property is located on 40 acres of natural beauty - the perfect setting from inside and out for those who want to get away."/>
    <n v="2"/>
    <s v="Check in: 14:00, Check out: 12:00, Cancellation policy: Strict, Accepts bookings: 18"/>
    <n v="43.9392"/>
    <n v="-91.522800000000004"/>
    <s v="Yes"/>
    <x v="0"/>
    <s v="Yes"/>
    <s v="Yes"/>
    <x v="0"/>
    <s v="Yes"/>
    <x v="0"/>
    <s v="Yes"/>
    <s v="Yes"/>
    <s v="No"/>
    <s v="No"/>
    <s v="Yes"/>
    <s v="No"/>
    <s v="Not Listed"/>
    <s v="No"/>
    <s v="Not Listed"/>
    <s v="Not Listed"/>
    <s v="No"/>
    <s v="No"/>
    <s v="No"/>
    <s v="No"/>
    <s v="No"/>
    <s v="No"/>
    <s v="No"/>
    <s v="No"/>
    <s v="No"/>
    <s v="No"/>
    <s v="Yes"/>
    <s v="Yes"/>
    <s v="Yes"/>
    <s v="Yes"/>
    <s v="Yes"/>
    <s v="No"/>
    <s v="No"/>
    <s v="No"/>
    <s v="No"/>
    <s v="No"/>
    <s v="No"/>
    <s v="No"/>
    <s v="Yes"/>
    <s v="Yes"/>
    <s v="No"/>
    <s v="No"/>
    <s v="No"/>
    <s v="No"/>
    <s v="No"/>
    <s v="Yes"/>
    <s v="Yes"/>
    <s v="No"/>
    <s v="No"/>
    <s v="No"/>
    <s v="No"/>
    <s v="Yes"/>
    <s v="Yes"/>
    <s v="No"/>
    <s v="No"/>
  </r>
  <r>
    <s v="Hipcamp"/>
    <s v="Birdi&amp;June Farm Cottage"/>
    <s v="Birdi&amp;June"/>
    <s v="cabin"/>
    <s v="Cabin"/>
    <n v="1"/>
    <n v="0"/>
    <n v="4"/>
    <n v="0"/>
    <n v="0"/>
    <n v="0"/>
    <s v="Polk"/>
    <x v="1"/>
    <x v="1"/>
    <m/>
    <s v="United States"/>
    <x v="1"/>
    <x v="1"/>
    <s v="No data"/>
    <s v="No data"/>
    <s v="No data"/>
    <s v="No data"/>
    <n v="0.91"/>
    <n v="119"/>
    <n v="176"/>
    <n v="119"/>
    <n v="119"/>
    <n v="108"/>
    <x v="1"/>
    <n v="119"/>
    <n v="119"/>
    <n v="119"/>
    <n v="119"/>
    <n v="119"/>
    <n v="119"/>
    <n v="119"/>
    <n v="119"/>
    <n v="119"/>
    <n v="119"/>
    <s v="https://www.hipcamp.com/en-GB/land/wisconsin-birdi-june-farm-cottage-ozxhqq7z"/>
    <s v="Come enjoy country living just an hour northeast of the Twin Cities. Quaint guest house on 16 acres surrounded by rolling farmland, prairie, and trees. Very peaceful and secluded with the sounds of nature all around. _x000a__x000a_Visit Trollhaugen down the road for skiing or snowboard in the winter and zip lining in the summer. Short drives to Gandy Dancer trail, Woolly Mountain Bike Trails, Interstate and Ice Age Hiking, and the Stower Seven Lakes Trail for walking, hiking, or biking. Kayaking is also nearby on the St. Croix River!_x000a__x000a_Located 10 minutes from Osceola, St. Croix Falls and Taylors Falls."/>
    <n v="1"/>
    <s v="Check in: 14:00, Check out: 12:00, Cancellation policy: Strict, Accepts bookings: 12"/>
    <n v="45.355519999999999"/>
    <n v="-92.606570000000005"/>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Yes"/>
    <s v="No"/>
    <s v="No"/>
    <s v="No"/>
    <s v="Yes"/>
    <s v="No"/>
    <s v="No"/>
    <s v="Yes"/>
    <s v="No"/>
    <s v="No"/>
  </r>
  <r>
    <s v="Hipcamp"/>
    <s v="Heart of the Driftless"/>
    <s v="The HillTop Cabin"/>
    <s v="cabin"/>
    <s v="Cabin"/>
    <n v="1"/>
    <n v="0"/>
    <n v="3"/>
    <n v="0"/>
    <n v="0"/>
    <n v="0"/>
    <s v="Crawford"/>
    <x v="2"/>
    <x v="1"/>
    <m/>
    <s v="United States"/>
    <x v="1"/>
    <x v="1"/>
    <s v="No data"/>
    <s v="No data"/>
    <s v="No data"/>
    <s v="No data"/>
    <n v="1"/>
    <n v="96"/>
    <n v="114"/>
    <n v="96"/>
    <n v="96"/>
    <n v="96"/>
    <x v="2"/>
    <n v="96"/>
    <n v="96"/>
    <n v="96"/>
    <n v="96"/>
    <n v="96"/>
    <n v="96"/>
    <n v="96"/>
    <n v="96"/>
    <n v="96"/>
    <n v="96"/>
    <s v="https://www.hipcamp.com/en-GB/land/wisconsin-heart-of-the-driftless-pw1hezkl"/>
    <s v="The HillTop Cabin is nestled between the woods and meadows, overlooking the rolling hills of the Driftless Area. This cabin is 16' x 20' and has an open floor plan along with a small dressing room. A small road cuts through our 40 acres, and the cabin has complete privacy on the approximately 15 acres on the south side of the road. There is an outhouse with a composting toilet (sawdust bucket system), as well as an off-grid heated shower that may be used with water from the rain barrel. With the solar electric system, the cabin has everything needed for a comfortable stay. Perfect writer's or meditation retreat._x000a__x000a_Six gallons of potable (safe to drink) water is provided. Two-gallon taps at each of the 2 sinks, and 2 1-gallon jugs. There is no conventional running water. There is most often non-potable water in the rain barrel which is good for showering and washing hair. If more water is needed, just let us know. Refills are available at the spigot outside our house._x000a__x000a_A Full Size Bed, along with bedding is provided. A 3rd person could potentially sleep on the floor, and we are happy to provide a folding mattress (75x31x4 inches) upon request._x000a__x000a_Here are some other things you will find: Cook Stove, Mini-Fridge with small freezer, Cutting Board and Sharp Knives, Salt and Pepper and a few spices, Coconut Oil, Can Opener, Silverware and Dishes, Pots and Pans, Flippers, Stirrers, Wisk, Etc., Dish Soap and Strainer, Dishcloths, etc., Dish and Hand Towels, Tea Kettle for heating water, Press Pot for Coffee, and Matcha Wisk. Please poke around in the cabinets so you know where things are!_x000a__x000a_Other Miscellaneous Items: Small Fan, Dresser for your clothing and items (spare sheets are in the bottom drawer), Bath and Hand Towels, and Small Wood-stove for Heat."/>
    <n v="2"/>
    <s v="Check in: 14:00, Check out: 12:00, Cancellation policy: Moderate, Accepts bookings: 3"/>
    <n v="43.410978999999998"/>
    <n v="-90.825227999999996"/>
    <s v="Yes"/>
    <x v="0"/>
    <s v="No"/>
    <s v="Yes"/>
    <x v="0"/>
    <s v="Yes"/>
    <x v="0"/>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Yes"/>
    <s v="No"/>
    <s v="No"/>
    <s v="Yes"/>
    <s v="No"/>
    <s v="No"/>
  </r>
  <r>
    <s v="Hipcamp"/>
    <s v="Sunset Pines MN"/>
    <s v="01) Large Camping Cabin"/>
    <s v="cabin"/>
    <s v="Cabin"/>
    <n v="35"/>
    <n v="0"/>
    <n v="6"/>
    <n v="0"/>
    <n v="0"/>
    <n v="0"/>
    <s v="Cass"/>
    <x v="3"/>
    <x v="0"/>
    <m/>
    <s v="United States"/>
    <x v="1"/>
    <x v="1"/>
    <s v="No data"/>
    <s v="No data"/>
    <s v="No data"/>
    <s v="No data"/>
    <n v="1"/>
    <n v="100"/>
    <n v="112"/>
    <n v="100"/>
    <n v="100"/>
    <n v="100"/>
    <x v="3"/>
    <n v="139"/>
    <n v="100"/>
    <n v="100"/>
    <n v="100"/>
    <n v="107"/>
    <n v="113"/>
    <n v="129"/>
    <n v="139"/>
    <n v="103"/>
    <n v="109"/>
    <s v="https://www.hipcamp.com/en-GB/land/minnesota-sunset-pines-mn-1-wz6hvzyz"/>
    <s v="Cabin 1 is a large camping cabin with occupancy based upon 4 persons with a maximum of 6 persons. This cabin has the following:_x000a__x000a_3 twin beds 1 full sized bed_x000a__x000a_•AC •Mini-fridge •Microwave._x000a__x000a_Please bring your own chairs for use around the campfire._x000a__x000a_Pets are allowed in camping cabins for a fee. 2 night minimum."/>
    <n v="1"/>
    <s v="Check in: 14:00, Check out: 11:00, Cancellation policy: Super Strict (30 Days), Accepts bookings: 12"/>
    <n v="46.798609999999996"/>
    <n v="-94.526229999999998"/>
    <s v="Yes"/>
    <x v="0"/>
    <s v="Yes"/>
    <s v="No"/>
    <x v="0"/>
    <s v="Yes"/>
    <x v="0"/>
    <s v="Yes"/>
    <s v="No"/>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03) Large Camping Cabin"/>
    <s v="cabin"/>
    <s v="Cabin"/>
    <n v="35"/>
    <n v="0"/>
    <n v="6"/>
    <n v="0"/>
    <n v="0"/>
    <n v="0"/>
    <s v="Cass"/>
    <x v="3"/>
    <x v="0"/>
    <m/>
    <s v="United States"/>
    <x v="1"/>
    <x v="1"/>
    <s v="No data"/>
    <s v="No data"/>
    <s v="No data"/>
    <s v="No data"/>
    <n v="1"/>
    <n v="100"/>
    <n v="112"/>
    <n v="100"/>
    <n v="100"/>
    <n v="100"/>
    <x v="3"/>
    <n v="139"/>
    <n v="100"/>
    <n v="100"/>
    <n v="100"/>
    <n v="107"/>
    <n v="113"/>
    <n v="129"/>
    <n v="139"/>
    <n v="103"/>
    <n v="109"/>
    <s v="https://www.hipcamp.com/en-GB/land/minnesota-sunset-pines-mn-1-wz6hvzyz"/>
    <s v="Cabin 3 is a large camping cabin with occupancy based upon 4 persons with a maximum of 6 persons. This cabin has the following: 3 full sized beds and 1 twin bed. •AC •Mini-fridge •Microwave. Please bring your own chairs for use around the campfire. Pets are allowed in camping cabins for a fee. 2 night minimum."/>
    <n v="1"/>
    <s v="Check in: 14:00, Check out: 11:00, Cancellation policy: Super Strict (30 Days), Accepts bookings: 12"/>
    <n v="46.798609999999996"/>
    <n v="-94.526229999999998"/>
    <s v="Yes"/>
    <x v="0"/>
    <s v="Yes"/>
    <s v="No"/>
    <x v="0"/>
    <s v="Yes"/>
    <x v="0"/>
    <s v="Yes"/>
    <s v="No"/>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04) Large Camping Cabin"/>
    <s v="cabin"/>
    <s v="Cabin"/>
    <n v="35"/>
    <n v="0"/>
    <n v="6"/>
    <n v="0"/>
    <n v="0"/>
    <n v="0"/>
    <s v="Cass"/>
    <x v="3"/>
    <x v="0"/>
    <m/>
    <s v="United States"/>
    <x v="1"/>
    <x v="1"/>
    <s v="No data"/>
    <s v="No data"/>
    <s v="No data"/>
    <s v="No data"/>
    <n v="1"/>
    <n v="100"/>
    <n v="112"/>
    <n v="100"/>
    <n v="100"/>
    <n v="100"/>
    <x v="3"/>
    <n v="139"/>
    <n v="100"/>
    <n v="100"/>
    <n v="100"/>
    <n v="107"/>
    <n v="113"/>
    <n v="129"/>
    <n v="139"/>
    <n v="103"/>
    <n v="109"/>
    <s v="https://www.hipcamp.com/en-GB/land/minnesota-sunset-pines-mn-1-wz6hvzyz"/>
    <s v="Cabin 4 is a large camping cabin with occupancy based upon 4 persons with a maximum of 6 persons. This cabin has the following: 2 full sized beds and 2 twin beds. •AC •Mini-fridge •Microwave. Please bring your own chairs for use around the campfire. Pets are allowed in camping cabins for a fee. 2 night minimum."/>
    <n v="1"/>
    <s v="Check in: 14:00, Check out: 11:00, Cancellation policy: Super Strict (30 Days), Accepts bookings: 12"/>
    <n v="46.798609999999996"/>
    <n v="-94.526229999999998"/>
    <s v="Yes"/>
    <x v="0"/>
    <s v="Yes"/>
    <s v="Yes"/>
    <x v="0"/>
    <s v="Yes"/>
    <x v="0"/>
    <s v="Yes"/>
    <s v="No"/>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05) Large Camping Cabin"/>
    <s v="cabin"/>
    <s v="Cabin"/>
    <n v="35"/>
    <n v="0"/>
    <n v="6"/>
    <n v="0"/>
    <n v="0"/>
    <n v="0"/>
    <s v="Cass"/>
    <x v="3"/>
    <x v="0"/>
    <m/>
    <s v="United States"/>
    <x v="1"/>
    <x v="1"/>
    <s v="No data"/>
    <s v="No data"/>
    <s v="No data"/>
    <s v="No data"/>
    <n v="1"/>
    <n v="100"/>
    <n v="112"/>
    <n v="100"/>
    <n v="100"/>
    <n v="100"/>
    <x v="3"/>
    <n v="139"/>
    <n v="100"/>
    <n v="100"/>
    <n v="100"/>
    <n v="107"/>
    <n v="113"/>
    <n v="129"/>
    <n v="139"/>
    <n v="103"/>
    <n v="109"/>
    <s v="https://www.hipcamp.com/en-GB/land/minnesota-sunset-pines-mn-1-wz6hvzyz"/>
    <s v="Cabin 5 is a large camping cabin with occupancy based upon 4 persons with a maximum of 6 persons. This cabin has the following: 2 full sized beds and 2 twin beds. •AC •Mini-fridge •Microwave. Please bring your own chairs for use around the campfire. Pets are allowed in camping cabins for a fee. 2 night minimum"/>
    <n v="1"/>
    <s v="Check in: 14:00, Check out: 11:00, Cancellation policy: Super Strict (30 Days), Accepts bookings: 12"/>
    <n v="46.798609999999996"/>
    <n v="-94.526229999999998"/>
    <s v="Yes"/>
    <x v="0"/>
    <s v="Yes"/>
    <s v="Yes"/>
    <x v="0"/>
    <s v="Yes"/>
    <x v="0"/>
    <s v="Yes"/>
    <s v="No"/>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06) Large Camping Cabin"/>
    <s v="cabin"/>
    <s v="Cabin"/>
    <n v="35"/>
    <n v="0"/>
    <n v="6"/>
    <n v="0"/>
    <n v="0"/>
    <n v="0"/>
    <s v="Cass"/>
    <x v="3"/>
    <x v="0"/>
    <m/>
    <s v="United States"/>
    <x v="1"/>
    <x v="1"/>
    <s v="No data"/>
    <s v="No data"/>
    <s v="No data"/>
    <s v="No data"/>
    <n v="1"/>
    <n v="100"/>
    <n v="112"/>
    <n v="100"/>
    <n v="100"/>
    <n v="100"/>
    <x v="3"/>
    <n v="139"/>
    <n v="100"/>
    <n v="100"/>
    <n v="100"/>
    <n v="107"/>
    <n v="113"/>
    <n v="129"/>
    <n v="139"/>
    <n v="103"/>
    <n v="109"/>
    <s v="https://www.hipcamp.com/en-GB/land/minnesota-sunset-pines-mn-1-wz6hvzyz"/>
    <s v="With an interior door that opens up to connect the two units, cabins 6 and 7 are perfect for two families vacationing together. Each unit rents separately._x000a__x000a_Each unit has occupancy based upon 4 persons with a maximum of 6. •AC •Mini-fridge •Microwave. Please bring your own chairs for use around the campfire. Pets are allowed: pet fees apply. 2 night minimum"/>
    <n v="1"/>
    <s v="Check in: 14:00, Check out: 11:00, Cancellation policy: Super Strict (30 Days), Accepts bookings: 12"/>
    <n v="46.798609999999996"/>
    <n v="-94.526229999999998"/>
    <s v="Yes"/>
    <x v="0"/>
    <s v="Yes"/>
    <s v="Yes"/>
    <x v="0"/>
    <s v="Yes"/>
    <x v="0"/>
    <s v="Yes"/>
    <s v="No"/>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07) Large Camping Cabin"/>
    <s v="cabin"/>
    <s v="Cabin"/>
    <n v="35"/>
    <n v="0"/>
    <n v="6"/>
    <n v="0"/>
    <n v="0"/>
    <n v="0"/>
    <s v="Cass"/>
    <x v="3"/>
    <x v="0"/>
    <m/>
    <s v="United States"/>
    <x v="1"/>
    <x v="1"/>
    <s v="No data"/>
    <s v="No data"/>
    <s v="No data"/>
    <s v="No data"/>
    <n v="1"/>
    <n v="100"/>
    <n v="112"/>
    <n v="100"/>
    <n v="100"/>
    <n v="100"/>
    <x v="3"/>
    <n v="139"/>
    <n v="100"/>
    <n v="100"/>
    <n v="100"/>
    <n v="107"/>
    <n v="113"/>
    <n v="129"/>
    <n v="139"/>
    <n v="103"/>
    <n v="109"/>
    <s v="https://www.hipcamp.com/en-GB/land/minnesota-sunset-pines-mn-1-wz6hvzyz"/>
    <s v="With an interior door that opens up to connect the two units, cabins 6 and 7 are perfect for two families vacationing together. Each unit rents separately._x000a__x000a_Each unit has occupancy based upon 4 persons with a maximum of 6.•AC •Mini-fridge •Microwave. Please bring your own chairs for use around the campfire. Pets are allowed: pet fees apply. 2 night minimum"/>
    <n v="1"/>
    <s v="Check in: 14:00, Check out: 11:00, Cancellation policy: Super Strict (30 Days), Accepts bookings: 12"/>
    <n v="46.798609999999996"/>
    <n v="-94.526229999999998"/>
    <s v="Yes"/>
    <x v="0"/>
    <s v="Yes"/>
    <s v="Yes"/>
    <x v="0"/>
    <s v="Yes"/>
    <x v="0"/>
    <s v="Yes"/>
    <s v="Yes"/>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08) Large Camping Cabin"/>
    <s v="cabin"/>
    <s v="Cabin"/>
    <n v="35"/>
    <n v="0"/>
    <n v="6"/>
    <n v="0"/>
    <n v="0"/>
    <n v="0"/>
    <s v="Cass"/>
    <x v="3"/>
    <x v="0"/>
    <m/>
    <s v="United States"/>
    <x v="1"/>
    <x v="1"/>
    <s v="No data"/>
    <s v="No data"/>
    <s v="No data"/>
    <s v="No data"/>
    <n v="1"/>
    <n v="100"/>
    <n v="112"/>
    <n v="100"/>
    <n v="100"/>
    <n v="100"/>
    <x v="3"/>
    <n v="139"/>
    <n v="100"/>
    <n v="100"/>
    <n v="100"/>
    <n v="107"/>
    <n v="113"/>
    <n v="129"/>
    <n v="139"/>
    <n v="103"/>
    <n v="109"/>
    <s v="https://www.hipcamp.com/en-GB/land/minnesota-sunset-pines-mn-1-wz6hvzyz"/>
    <s v="Cabin 8 is a large camping cabin with occupancy based upon 4 persons with a maximum of 6 persons. This cabin has the following: 2 full sized beds and 2 twin beds. •AC •Mini-fridge •Microwave. Please bring your own chairs for use around the campfire. Pets are allowed in camping cabins for a fee. 2 night minimum."/>
    <n v="1"/>
    <s v="Check in: 14:00, Check out: 11:00, Cancellation policy: Super Strict (30 Days), Accepts bookings: 12"/>
    <n v="46.798609999999996"/>
    <n v="-94.526229999999998"/>
    <s v="Yes"/>
    <x v="0"/>
    <s v="Yes"/>
    <s v="No"/>
    <x v="0"/>
    <s v="Yes"/>
    <x v="0"/>
    <s v="Yes"/>
    <s v="No"/>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09) Glamping Cabin"/>
    <s v="cabin"/>
    <s v="Cabin"/>
    <n v="35"/>
    <n v="0"/>
    <n v="3"/>
    <n v="0"/>
    <n v="0"/>
    <n v="0"/>
    <s v="Cass"/>
    <x v="3"/>
    <x v="0"/>
    <m/>
    <s v="United States"/>
    <x v="1"/>
    <x v="1"/>
    <s v="No data"/>
    <s v="No data"/>
    <s v="No data"/>
    <s v="No data"/>
    <n v="1"/>
    <n v="125"/>
    <n v="139"/>
    <n v="125"/>
    <n v="125"/>
    <n v="125"/>
    <x v="4"/>
    <n v="183"/>
    <n v="125"/>
    <n v="125"/>
    <n v="125"/>
    <n v="150"/>
    <n v="164"/>
    <n v="162"/>
    <n v="183"/>
    <n v="144"/>
    <n v="156"/>
    <s v="https://www.hipcamp.com/en-GB/land/minnesota-sunset-pines-mn-1-wz6hvzyz"/>
    <s v="Glamping Cabin 9 is a large glamping cabin with Retro Rustic decor and upscale amenities. Cabin has electricity with AC, mini-fridge, microwave, toaster, gas grill, outdoor firepit/seating and is very close to the shower house. Occupancy based upon 3 persons. This cabin has the following: 1 queen bed and 2 twin bunk beds, bedding is provided, please bring your own towels. Pets are allowed in camping cabins for a fee. 2 night minimum."/>
    <n v="1"/>
    <s v="Check in: 14:00, Check out: 11:00, Cancellation policy: Super Strict (30 Days), Accepts bookings: 12"/>
    <n v="46.798609999999996"/>
    <n v="-94.526229999999998"/>
    <s v="Yes"/>
    <x v="0"/>
    <s v="Yes"/>
    <s v="No"/>
    <x v="0"/>
    <s v="Yes"/>
    <x v="0"/>
    <s v="Yes"/>
    <s v="Yes"/>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10) Glamping Cabin"/>
    <s v="cabin"/>
    <s v="Cabin"/>
    <n v="35"/>
    <n v="0"/>
    <n v="3"/>
    <n v="0"/>
    <n v="0"/>
    <n v="0"/>
    <s v="Cass"/>
    <x v="3"/>
    <x v="0"/>
    <m/>
    <s v="United States"/>
    <x v="1"/>
    <x v="1"/>
    <s v="No data"/>
    <s v="No data"/>
    <s v="No data"/>
    <s v="No data"/>
    <n v="1"/>
    <n v="125"/>
    <n v="139"/>
    <n v="125"/>
    <n v="125"/>
    <n v="125"/>
    <x v="4"/>
    <n v="183"/>
    <n v="125"/>
    <n v="125"/>
    <n v="125"/>
    <n v="150"/>
    <n v="164"/>
    <n v="162"/>
    <n v="183"/>
    <n v="144"/>
    <n v="156"/>
    <s v="https://www.hipcamp.com/en-GB/land/minnesota-sunset-pines-mn-1-wz6hvzyz"/>
    <s v="Glamping Cabin 10 is a large glamping cabin with Retro Rustic decor and upscale amenities. Cabin has electricity with AC, mini-fridge, microwave, toaster, gas grill, outdoor firepit/seating and is very close to the shower house. Occupancy based upon 3 persons. This cabin has the following: 1 queen bed and 2 twin bunk beds, bedding is provided, please bring your own towels. Pets are allowed in camping cabins for a fee. 2 night minimum."/>
    <n v="1"/>
    <s v="Check in: 14:00, Check out: 11:00, Cancellation policy: Super Strict (30 Days), Accepts bookings: 12"/>
    <n v="46.798609999999996"/>
    <n v="-94.526229999999998"/>
    <s v="Yes"/>
    <x v="0"/>
    <s v="Yes"/>
    <s v="Yes"/>
    <x v="0"/>
    <s v="Yes"/>
    <x v="0"/>
    <s v="Yes"/>
    <s v="Yes"/>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Garden View Cabin/ Lake View"/>
    <s v="cabin"/>
    <s v="Cabin"/>
    <n v="35"/>
    <n v="0"/>
    <n v="6"/>
    <n v="0"/>
    <n v="0"/>
    <n v="0"/>
    <s v="Cass"/>
    <x v="3"/>
    <x v="0"/>
    <m/>
    <s v="United States"/>
    <x v="1"/>
    <x v="1"/>
    <s v="No data"/>
    <s v="No data"/>
    <s v="No data"/>
    <s v="No data"/>
    <n v="1"/>
    <n v="195"/>
    <n v="214"/>
    <n v="195"/>
    <n v="195"/>
    <n v="195"/>
    <x v="5"/>
    <n v="267"/>
    <n v="195"/>
    <n v="195"/>
    <n v="195"/>
    <n v="204"/>
    <n v="218"/>
    <n v="247"/>
    <n v="267"/>
    <n v="198"/>
    <n v="209"/>
    <s v="https://www.hipcamp.com/en-GB/land/minnesota-sunset-pines-mn-1-wz6hvzyz"/>
    <s v="Garden View sleeps up to 6 people in a queen sized bed in the bedroom, a queen futon in the living room and a 12′ sleeping loft. Features include: •Outside deck overlooking Pine Mountain Lake and beautiful gardens •Full kitchen with all utensils, microwave, coffee maker, toaster •Full bath •Queen bed has bedding, futon and mattress in sleeping loft will require your bedding •AC •Television •Charcoal Grill •Rate is based upon 4 people, maximum of 6 •Please bring your own towels •We do not accept pets in the Garden View cabin. We do have listings for area kennels if you would like to board your pet locally"/>
    <n v="1"/>
    <s v="Check in: 14:00, Check out: 11:00, Cancellation policy: Super Strict (30 Days), Accepts bookings: 12"/>
    <n v="46.798609999999996"/>
    <n v="-94.526229999999998"/>
    <s v="Yes"/>
    <x v="0"/>
    <s v="No"/>
    <s v="Yes"/>
    <x v="0"/>
    <s v="Yes"/>
    <x v="0"/>
    <s v="Yes"/>
    <s v="Yes"/>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Sunset Pines MN"/>
    <s v="Red Pine Cabin"/>
    <s v="cabin"/>
    <s v="Cabin"/>
    <n v="35"/>
    <n v="0"/>
    <n v="6"/>
    <n v="0"/>
    <n v="0"/>
    <n v="0"/>
    <s v="Cass"/>
    <x v="3"/>
    <x v="0"/>
    <m/>
    <s v="United States"/>
    <x v="1"/>
    <x v="1"/>
    <s v="No data"/>
    <s v="No data"/>
    <s v="No data"/>
    <s v="No data"/>
    <n v="1"/>
    <n v="190"/>
    <n v="209"/>
    <n v="190"/>
    <n v="190"/>
    <n v="190"/>
    <x v="6"/>
    <n v="267"/>
    <n v="190"/>
    <n v="190"/>
    <n v="190"/>
    <n v="203"/>
    <n v="216"/>
    <n v="247"/>
    <n v="267"/>
    <n v="196"/>
    <n v="207"/>
    <s v="https://www.hipcamp.com/en-GB/land/minnesota-sunset-pines-mn-1-wz6hvzyz"/>
    <s v="Red Pine offers:_x000a__x000a_2 Bedrooms, one queen bed, two twin beds, double reclining futon in living room *Full kitchen with all utensils, microwave, coffee maker, toaster *Full bath *All bed linens for queen and two twin beds *AC *TV *Charcoal Grill *Screen porch *Fire Pit *Please bring your own bath and swimming pool towels *Occupancy based on 4 persons, maximum of 6 *Children over the age of 12 months are considered occupants *We do not accept pets in Red Pine cabin. We do have listings for area kennels if you would like to board your pet locally"/>
    <n v="1"/>
    <s v="Check in: 14:00, Check out: 11:00, Cancellation policy: Super Strict (30 Days), Accepts bookings: 12"/>
    <n v="46.798609999999996"/>
    <n v="-94.526229999999998"/>
    <s v="Yes"/>
    <x v="0"/>
    <s v="No"/>
    <s v="Yes"/>
    <x v="0"/>
    <s v="Yes"/>
    <x v="0"/>
    <s v="Yes"/>
    <s v="Yes"/>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Captain Morgan's Pirate Ship"/>
    <s v="Captain Morgan's Pirate Ship "/>
    <s v="cabin"/>
    <s v="Cabin"/>
    <n v="5"/>
    <n v="0"/>
    <n v="6"/>
    <n v="0"/>
    <n v="0"/>
    <n v="0"/>
    <s v="Juneau"/>
    <x v="4"/>
    <x v="1"/>
    <m/>
    <s v="United States"/>
    <x v="1"/>
    <x v="1"/>
    <s v="No data"/>
    <s v="No data"/>
    <s v="No data"/>
    <s v="No data"/>
    <n v="0"/>
    <n v="144"/>
    <n v="177"/>
    <n v="160"/>
    <n v="136"/>
    <n v="0"/>
    <x v="7"/>
    <n v="258"/>
    <n v="142"/>
    <n v="142"/>
    <n v="153"/>
    <n v="209"/>
    <n v="212"/>
    <n v="258"/>
    <n v="258"/>
    <n v="181"/>
    <n v="186"/>
    <s v="https://www.hipcamp.com/en-GB/land/wisconsin-captain-morgan-s-pirate-ship-qeoh5emr"/>
    <s v="One of a kind glamping experience. The Pirate Ship sits at the end of a remote private 10 acre lot with 3 other rental cabins spread throughout the land. The 10 acres is available for all guest to roam as they please. There are walking trails all throughout the area. We encourage our guest to go out and explore. Or you can just sit on top of the pirate deck and relax with a cold beer. The choice is yours. You are the captain during your stay. _x000a__x000a_Behind the Ship you can find a large picnic area with a fireplace, cooking utensils as well as everything you need to cook up a meal or make smores._x000a__x000a_Shared bathrooms are open to all guest. Comes with hot showers and toilets. If you can't make it, we have a porta-potty close to the ship for your convenience. _x000a__x000a_***Winter Season Protocols (October 26 - April 2025): Please note that during the cold season, water, bathrooms, and showers will be unavailable starting October 26 through April 2025. However, we do provide portable bathrooms for your convenience. We recommend planning ahead for your stay, as water access will resume in the spring.***_x000a__x000a_*Note* This is a glamping/camping experience. You will need to bring your own linens. We provide the bed, pillow and shelter. Unit is also self cleaning just like camping. We been very grateful, all our guest has been doing an amazing job keeping the cabins clean after each stay. (This means no cleaning fees ever)"/>
    <n v="2"/>
    <s v="Check in: 15:00, Check out: 11:00, Cancellation policy: Strict (14 days), Accepts bookings: 12"/>
    <n v="43.759391421643222"/>
    <n v="-89.909905947083431"/>
    <s v="Yes"/>
    <x v="0"/>
    <s v="Yes"/>
    <s v="Yes"/>
    <x v="0"/>
    <s v="Yes"/>
    <x v="0"/>
    <s v="Yes"/>
    <s v="No"/>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Warrens Lodging"/>
    <s v="Drake"/>
    <s v="cabin"/>
    <s v="Cabin"/>
    <n v="30"/>
    <n v="0"/>
    <n v="12"/>
    <n v="0"/>
    <n v="0"/>
    <n v="0"/>
    <s v="Monroe"/>
    <x v="5"/>
    <x v="1"/>
    <m/>
    <s v="United States"/>
    <x v="1"/>
    <x v="1"/>
    <s v="No data"/>
    <s v="No data"/>
    <s v="No data"/>
    <s v="No data"/>
    <n v="1"/>
    <n v="280"/>
    <n v="326"/>
    <n v="280"/>
    <n v="267"/>
    <n v="280"/>
    <x v="8"/>
    <n v="756"/>
    <n v="267"/>
    <n v="743"/>
    <n v="756"/>
    <n v="296"/>
    <n v="313"/>
    <n v="400"/>
    <n v="440"/>
    <n v="267"/>
    <n v="297"/>
    <s v="https://www.hipcamp.com/en-GB/land/wisconsin-warrens-lodging-v1qh76m5"/>
    <s v="The Drake Villa, with its spacious layout, is the perfect escape for families and small groups. This two-story retreat features two bedrooms and a loft with a warm fireplace in the main living area. Accommodating up to ten adults and two children, the Drake is slightly larger than the Wood Duck and Hooded Merganser, ensuring plenty of space for everyone._x000a__x000a_Whether cooking in the fully equipped kitchen, lounging in the comfortable living areas, or enjoying the loft that overlooks the main room, the Drake Villa provides a cozy and relaxing atmosphere after a day full of outdoor adventures."/>
    <n v="2"/>
    <s v="Check in: 16:00, Check out: 11:00, Cancellation policy: Super Strict (30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arrens Lodging"/>
    <s v="Drake (PF)"/>
    <s v="cabin"/>
    <s v="Cabin"/>
    <n v="30"/>
    <n v="0"/>
    <n v="14"/>
    <n v="0"/>
    <n v="0"/>
    <n v="0"/>
    <s v="Monroe"/>
    <x v="5"/>
    <x v="1"/>
    <m/>
    <s v="United States"/>
    <x v="1"/>
    <x v="1"/>
    <s v="No data"/>
    <s v="No data"/>
    <s v="No data"/>
    <s v="No data"/>
    <n v="1"/>
    <n v="280"/>
    <n v="326"/>
    <n v="280"/>
    <n v="267"/>
    <n v="280"/>
    <x v="9"/>
    <n v="759"/>
    <n v="267"/>
    <n v="744"/>
    <n v="759"/>
    <n v="296"/>
    <n v="313"/>
    <n v="406"/>
    <n v="453"/>
    <n v="267"/>
    <n v="297"/>
    <s v="https://www.hipcamp.com/en-GB/land/wisconsin-warrens-lodging-v1qh76m5"/>
    <s v="The Drake Villa, with its spacious layout, is the perfect escape for families and small groups. This two-story, pet-friendly retreat features two bedrooms and a loft with a warm fireplace in the main living area. Accommodating up to ten adults and two children, the Drake is slightly larger than the Wood Duck and Hooded Merganser, ensuring plenty of space for everyone._x000a__x000a_Whether cooking in the fully equipped kitchen, lounging in the comfortable living areas, or enjoying the loft that overlooks the main room, the Drake Villa provides a cozy and relaxing atmosphere after a day full of outdoor adventures."/>
    <n v="2"/>
    <s v="Check in: 16:00, Check out: 11:00, Cancellation policy: Super Strict (30 Days), Accepts bookings: 12"/>
    <n v="44.127409999999998"/>
    <n v="-90.531670000000005"/>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arrens Lodging"/>
    <s v="Hooded Merganser"/>
    <s v="cabin"/>
    <s v="Cabin"/>
    <n v="30"/>
    <n v="0"/>
    <n v="12"/>
    <n v="0"/>
    <n v="0"/>
    <n v="0"/>
    <s v="Monroe"/>
    <x v="5"/>
    <x v="1"/>
    <m/>
    <s v="United States"/>
    <x v="1"/>
    <x v="1"/>
    <s v="No data"/>
    <s v="No data"/>
    <s v="No data"/>
    <s v="No data"/>
    <n v="1"/>
    <n v="300"/>
    <n v="350"/>
    <n v="300"/>
    <n v="291"/>
    <n v="300"/>
    <x v="10"/>
    <n v="766"/>
    <n v="297"/>
    <n v="751"/>
    <n v="766"/>
    <n v="322"/>
    <n v="339"/>
    <n v="452"/>
    <n v="493"/>
    <n v="297"/>
    <n v="322"/>
    <s v="https://www.hipcamp.com/en-GB/land/wisconsin-warrens-lodging-v1qh76m5"/>
    <s v="The Hooded Merganser Villa is the ideal retreat for your family getaway. With two queen bedrooms on the first floor and a loft with four twin beds, this villa comfortably sleeps up to ten adults and two children. Relax in the cozy living room, complete with a full-size futon and two child-size futon chairs, after a day filled with park fun._x000a__x000a_The villa also features a fully equipped kitchen, a dining area, and two bathrooms, ensuring all the comforts of home are at your fingertips."/>
    <n v="2"/>
    <s v="Check in: 16:00, Check out: 11:00, Cancellation policy: Super Strict (30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arrens Lodging"/>
    <s v="Hooded Merganser (PF)"/>
    <s v="cabin"/>
    <s v="Cabin"/>
    <n v="30"/>
    <n v="0"/>
    <n v="14"/>
    <n v="0"/>
    <n v="0"/>
    <n v="0"/>
    <s v="Monroe"/>
    <x v="5"/>
    <x v="1"/>
    <m/>
    <s v="United States"/>
    <x v="1"/>
    <x v="1"/>
    <s v="No data"/>
    <s v="No data"/>
    <s v="No data"/>
    <s v="No data"/>
    <n v="1"/>
    <n v="300"/>
    <n v="350"/>
    <n v="300"/>
    <n v="291"/>
    <n v="300"/>
    <x v="11"/>
    <n v="766"/>
    <n v="297"/>
    <n v="751"/>
    <n v="766"/>
    <n v="322"/>
    <n v="339"/>
    <n v="450"/>
    <n v="501"/>
    <n v="297"/>
    <n v="322"/>
    <s v="https://www.hipcamp.com/en-GB/land/wisconsin-warrens-lodging-v1qh76m5"/>
    <s v="The Hooded Merganser Villa is the ideal retreat for your family getaway. With two queen bedrooms on the first floor and a loft with four twin beds, this villa comfortably sleeps up to ten adults and two children. Relax in the cozy living room, complete with a full-size futon and two child-size futon chairs, after a day filled with park fun._x000a__x000a_The villa also features a fully equipped kitchen, a dining area, and two bathrooms, ensuring all the comforts of home are at your fingertips. And the best part? Your furry friends are welcome too!"/>
    <n v="2"/>
    <s v="Check in: 16:00, Check out: 11:00, Cancellation policy: Super Strict (30 Days), Accepts bookings: 12"/>
    <n v="44.127409999999998"/>
    <n v="-90.531670000000005"/>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arrens Lodging"/>
    <s v="Wood Duck"/>
    <s v="cabin"/>
    <s v="Cabin"/>
    <n v="30"/>
    <n v="0"/>
    <n v="12"/>
    <n v="0"/>
    <n v="0"/>
    <n v="0"/>
    <s v="Monroe"/>
    <x v="5"/>
    <x v="1"/>
    <m/>
    <s v="United States"/>
    <x v="1"/>
    <x v="1"/>
    <s v="No data"/>
    <s v="No data"/>
    <s v="No data"/>
    <s v="No data"/>
    <n v="1"/>
    <n v="258"/>
    <n v="302"/>
    <n v="270"/>
    <n v="236"/>
    <n v="258"/>
    <x v="12"/>
    <n v="752"/>
    <n v="242"/>
    <n v="739"/>
    <n v="752"/>
    <n v="281"/>
    <n v="300"/>
    <n v="362"/>
    <n v="410"/>
    <n v="242"/>
    <n v="270"/>
    <s v="https://www.hipcamp.com/en-GB/land/wisconsin-warrens-lodging-v1qh76m5"/>
    <s v="The Wood Duck Villa is a charming abode nestled amidst the serene woods, making it an ideal choice for families and small groups looking for a tranquil escape. This haven comfortably accommodates up to ten adults and two children, offering a perfect blend of comfort and convenience._x000a__x000a_After a day of non-stop action and thrills at Jellystone Park™ Warrens, unwind in the cozy living room outfitted with futon chairs and a full-size futon couch. With two bedrooms on the first floor and a loft featuring four twin beds, the villa ensures a good night’s sleep for everyone. To make your stay even more convenient, the Wood Duck has a shared hallway with a washer and dryer connected to the adjoining Wood Duck."/>
    <n v="2"/>
    <s v="Check in: 16:00, Check out: 11:00, Cancellation policy: Super Strict (30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arrens Lodging"/>
    <s v="Wood Duck (PF)"/>
    <s v="cabin"/>
    <s v="Cabin"/>
    <n v="30"/>
    <n v="0"/>
    <n v="14"/>
    <n v="0"/>
    <n v="0"/>
    <n v="0"/>
    <s v="Monroe"/>
    <x v="5"/>
    <x v="1"/>
    <m/>
    <s v="United States"/>
    <x v="1"/>
    <x v="1"/>
    <s v="No data"/>
    <s v="No data"/>
    <s v="No data"/>
    <s v="No data"/>
    <n v="1"/>
    <n v="258"/>
    <n v="302"/>
    <n v="270"/>
    <n v="236"/>
    <n v="258"/>
    <x v="12"/>
    <n v="756"/>
    <n v="246"/>
    <n v="740"/>
    <n v="756"/>
    <n v="276"/>
    <n v="293"/>
    <n v="359"/>
    <n v="411"/>
    <n v="246"/>
    <n v="275"/>
    <s v="https://www.hipcamp.com/en-GB/land/wisconsin-warrens-lodging-v1qh76m5"/>
    <s v="The Wood Duck Villa is a charming abode nestled amidst the serene woods, making it an ideal choice for families and small groups looking for a tranquil escape. This pet-friendly haven comfortably accommodates up to ten adults and two children, offering a perfect blend of comfort and convenience._x000a__x000a_After a day of non-stop action and thrills at Jellystone Park™ Warrens, unwind in the cozy living room outfitted with futon chairs and a full-size futon couch. With two bedrooms on the first floor and a loft featuring four twin beds, the villa ensures a good night’s sleep for everyone. To make your stay even more convenient, the Wood Duck has a shared hallway with a washer and dryer connected to the adjoining Wood Duck."/>
    <n v="2"/>
    <s v="Check in: 16:00, Check out: 11:00, Cancellation policy: Super Strict (30 Days), Accepts bookings: 12"/>
    <n v="44.127409999999998"/>
    <n v="-90.531670000000005"/>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Camping Cabin 4 Person (PF)"/>
    <s v="cabin"/>
    <s v="Cabin"/>
    <n v="587"/>
    <n v="0"/>
    <n v="6"/>
    <n v="0"/>
    <n v="0"/>
    <n v="0"/>
    <s v="Monroe"/>
    <x v="5"/>
    <x v="1"/>
    <m/>
    <s v="United States"/>
    <x v="1"/>
    <x v="1"/>
    <s v="No data"/>
    <s v="No data"/>
    <s v="No data"/>
    <s v="No data"/>
    <n v="1"/>
    <n v="110"/>
    <n v="132"/>
    <n v="141"/>
    <n v="91"/>
    <n v="110"/>
    <x v="13"/>
    <n v="708"/>
    <n v="90"/>
    <n v="684"/>
    <n v="708"/>
    <n v="90"/>
    <n v="97"/>
    <n v="136"/>
    <n v="154"/>
    <n v="96"/>
    <n v="112"/>
    <s v="https://www.hipcamp.com/en-GB/land/wisconsin-jellystone-park-warrens-9mxhlxno"/>
    <s v="The smallest of the cabin bunch, the 4-person Camping Cabin includes two separate sleeping areas, a sitting area, and a mini-fridge. All the essentials you’ll need for a good night’s sleep and a day packed with activities!"/>
    <n v="2"/>
    <s v="Check in: 16:00, Check out: 11:00, Cancellation policy: Strict (14 days), Accepts bookings: 12"/>
    <n v="44.127409999999998"/>
    <n v="-90.531670000000005"/>
    <s v="Yes"/>
    <x v="0"/>
    <s v="Yes"/>
    <s v="No"/>
    <x v="0"/>
    <s v="Yes"/>
    <x v="1"/>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Camping Cabin 6 Person (PF)"/>
    <s v="cabin"/>
    <s v="Cabin"/>
    <n v="587"/>
    <n v="0"/>
    <n v="8"/>
    <n v="0"/>
    <n v="0"/>
    <n v="0"/>
    <s v="Monroe"/>
    <x v="5"/>
    <x v="1"/>
    <m/>
    <s v="United States"/>
    <x v="1"/>
    <x v="1"/>
    <s v="No data"/>
    <s v="No data"/>
    <s v="No data"/>
    <s v="No data"/>
    <n v="1"/>
    <n v="125"/>
    <n v="149"/>
    <n v="156"/>
    <n v="106"/>
    <n v="125"/>
    <x v="14"/>
    <n v="713"/>
    <n v="102"/>
    <n v="690"/>
    <n v="713"/>
    <n v="102"/>
    <n v="108"/>
    <n v="152"/>
    <n v="171"/>
    <n v="111"/>
    <n v="127"/>
    <s v="https://www.hipcamp.com/en-GB/land/wisconsin-jellystone-park-warrens-9mxhlxno"/>
    <s v="The 6-person Camping Cabin comes decked out with two separate sleeping areas, a sitting area, and a mini-fridge to keep the sodas and snacks chilled while you have some fun in the sun!"/>
    <n v="2"/>
    <s v="Check in: 16:00, Check out: 11:00, Cancellation policy: Strict (14 days), Accepts bookings: 12"/>
    <n v="44.127409999999998"/>
    <n v="-90.531670000000005"/>
    <s v="Yes"/>
    <x v="0"/>
    <s v="Yes"/>
    <s v="Yes"/>
    <x v="0"/>
    <s v="Yes"/>
    <x v="1"/>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Camping Cabin 4 Person"/>
    <s v="cabin"/>
    <s v="Cabin"/>
    <n v="587"/>
    <n v="0"/>
    <n v="4"/>
    <n v="0"/>
    <n v="0"/>
    <n v="0"/>
    <s v="Monroe"/>
    <x v="5"/>
    <x v="1"/>
    <m/>
    <s v="United States"/>
    <x v="1"/>
    <x v="1"/>
    <s v="No data"/>
    <s v="No data"/>
    <s v="No data"/>
    <s v="No data"/>
    <n v="1"/>
    <n v="110"/>
    <n v="132"/>
    <n v="141"/>
    <n v="91"/>
    <n v="110"/>
    <x v="13"/>
    <n v="708"/>
    <n v="90"/>
    <n v="684"/>
    <n v="708"/>
    <n v="90"/>
    <n v="97"/>
    <n v="138"/>
    <n v="157"/>
    <n v="96"/>
    <n v="112"/>
    <s v="https://www.hipcamp.com/en-GB/land/wisconsin-jellystone-park-warrens-9mxhlxno"/>
    <s v="The smallest of the cabin bunch, the 4-person Camping Cabin includes two separate sleeping areas, a sitting area, and a mini-fridge. All the essentials you’ll need for a good night’s sleep and a day packed with activities!"/>
    <n v="2"/>
    <s v="Check in: 16:00, Check out: 11:00, Cancellation policy: Strict (14 days), Accepts bookings: 12"/>
    <n v="44.127409999999998"/>
    <n v="-90.531670000000005"/>
    <s v="Yes"/>
    <x v="0"/>
    <s v="No"/>
    <s v="Yes"/>
    <x v="0"/>
    <s v="Yes"/>
    <x v="1"/>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Camping Cabin 6 Person"/>
    <s v="cabin"/>
    <s v="Cabin"/>
    <n v="587"/>
    <n v="0"/>
    <n v="8"/>
    <n v="0"/>
    <n v="0"/>
    <n v="0"/>
    <s v="Monroe"/>
    <x v="5"/>
    <x v="1"/>
    <m/>
    <s v="United States"/>
    <x v="1"/>
    <x v="1"/>
    <s v="No data"/>
    <s v="No data"/>
    <s v="No data"/>
    <s v="No data"/>
    <n v="1"/>
    <n v="125"/>
    <n v="149"/>
    <n v="156"/>
    <n v="106"/>
    <n v="125"/>
    <x v="14"/>
    <n v="713"/>
    <n v="102"/>
    <n v="690"/>
    <n v="713"/>
    <n v="102"/>
    <n v="108"/>
    <n v="154"/>
    <n v="173"/>
    <n v="107"/>
    <n v="127"/>
    <s v="https://www.hipcamp.com/en-GB/land/wisconsin-jellystone-park-warrens-9mxhlxno"/>
    <s v="The 6-person Camping Cabin comes decked out with two separate sleeping areas, a sitting area, and a mini-fridge to keep the sodas and snacks chilled while you have some fun in the sun!"/>
    <n v="2"/>
    <s v="Check in: 16:00, Check out: 11:00, Cancellation policy: Strict (14 days), Accepts bookings: 12"/>
    <n v="44.127409999999998"/>
    <n v="-90.531670000000005"/>
    <s v="Yes"/>
    <x v="0"/>
    <s v="No"/>
    <s v="No"/>
    <x v="0"/>
    <s v="Yes"/>
    <x v="1"/>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Deluxe Camping Cabin"/>
    <s v="cabin"/>
    <s v="Cabin"/>
    <n v="587"/>
    <n v="0"/>
    <n v="8"/>
    <n v="0"/>
    <n v="0"/>
    <n v="0"/>
    <s v="Monroe"/>
    <x v="5"/>
    <x v="1"/>
    <m/>
    <s v="United States"/>
    <x v="1"/>
    <x v="1"/>
    <s v="No data"/>
    <s v="No data"/>
    <s v="No data"/>
    <s v="No data"/>
    <n v="1"/>
    <n v="229"/>
    <n v="269"/>
    <n v="298"/>
    <n v="203"/>
    <n v="229"/>
    <x v="15"/>
    <n v="755"/>
    <n v="189"/>
    <n v="727"/>
    <n v="755"/>
    <n v="189"/>
    <n v="209"/>
    <n v="267"/>
    <n v="308"/>
    <n v="204"/>
    <n v="235"/>
    <s v="https://www.hipcamp.com/en-GB/land/wisconsin-jellystone-park-warrens-9mxhlxno"/>
    <s v="This two-bedroom cabin is just right for a family of 8.The main living area, a fully-furnished kitchen, private bathroom, dining area, and accompanying linens make the comfy camping set-up complete."/>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Lakeview Cabin"/>
    <s v="cabin"/>
    <s v="Cabin"/>
    <n v="587"/>
    <n v="0"/>
    <n v="8"/>
    <n v="0"/>
    <n v="0"/>
    <n v="0"/>
    <s v="Monroe"/>
    <x v="5"/>
    <x v="1"/>
    <m/>
    <s v="United States"/>
    <x v="1"/>
    <x v="1"/>
    <s v="No data"/>
    <s v="No data"/>
    <s v="No data"/>
    <s v="No data"/>
    <n v="1"/>
    <n v="261"/>
    <n v="306"/>
    <n v="328"/>
    <n v="233"/>
    <n v="261"/>
    <x v="16"/>
    <n v="766"/>
    <n v="213"/>
    <n v="738"/>
    <n v="766"/>
    <n v="213"/>
    <n v="234"/>
    <n v="315"/>
    <n v="347"/>
    <n v="234"/>
    <n v="267"/>
    <s v="https://www.hipcamp.com/en-GB/land/wisconsin-jellystone-park-warrens-9mxhlxno"/>
    <s v="The Lakeview Cabin sleeps up to 8 and has a cozy pine interior, a separate bedroom with a queen bed, and a loft with two twin-sized beds. A twin-sized bunk bedroom and a full-size futon in the main living room, a fully-furnished kitchen area, a separate bathroom, and a dining area make this cabin the perfect space for a family summer vacation!"/>
    <n v="2"/>
    <s v="Check in: 16:00, Check out: 11:00, Cancellation policy: Strict (14 days), Accepts bookings: 12"/>
    <n v="44.127409999999998"/>
    <n v="-90.531670000000005"/>
    <s v="Yes"/>
    <x v="0"/>
    <s v="No"/>
    <s v="No"/>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Ozark Cabin"/>
    <s v="cabin"/>
    <s v="Cabin"/>
    <n v="587"/>
    <n v="0"/>
    <n v="6"/>
    <n v="0"/>
    <n v="0"/>
    <n v="0"/>
    <s v="Monroe"/>
    <x v="5"/>
    <x v="1"/>
    <m/>
    <s v="United States"/>
    <x v="1"/>
    <x v="1"/>
    <s v="No data"/>
    <s v="No data"/>
    <s v="No data"/>
    <s v="No data"/>
    <n v="1"/>
    <n v="256"/>
    <n v="300"/>
    <n v="323"/>
    <n v="228"/>
    <n v="256"/>
    <x v="17"/>
    <n v="765"/>
    <n v="207"/>
    <n v="736"/>
    <n v="765"/>
    <n v="207"/>
    <n v="227"/>
    <n v="310"/>
    <n v="342"/>
    <n v="229"/>
    <n v="262"/>
    <s v="https://www.hipcamp.com/en-GB/land/wisconsin-jellystone-park-warrens-9mxhlxno"/>
    <s v="The Ozark Cabin sleeps up to 6 family members. The comfy set-up includes a separate bedroom with a queen-sized bed, a full-sized futon, and a set of twin-sized bunk beds. Enjoy a fully-furnished kitchen, separate bathroom, and dining area while making lasting memories with friends and family!"/>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Rancher (PF)"/>
    <s v="cabin"/>
    <s v="Cabin"/>
    <n v="587"/>
    <n v="0"/>
    <n v="10"/>
    <n v="0"/>
    <n v="0"/>
    <n v="0"/>
    <s v="Monroe"/>
    <x v="5"/>
    <x v="1"/>
    <m/>
    <s v="United States"/>
    <x v="1"/>
    <x v="1"/>
    <s v="No data"/>
    <s v="No data"/>
    <s v="No data"/>
    <s v="No data"/>
    <n v="1"/>
    <n v="285"/>
    <n v="333"/>
    <n v="352"/>
    <n v="257"/>
    <n v="285"/>
    <x v="18"/>
    <n v="774"/>
    <n v="233"/>
    <n v="746"/>
    <n v="774"/>
    <n v="233"/>
    <n v="252"/>
    <n v="339"/>
    <n v="371"/>
    <n v="258"/>
    <n v="292"/>
    <s v="https://www.hipcamp.com/en-GB/land/wisconsin-jellystone-park-warrens-9mxhlxno"/>
    <s v="This cabin sleeps 8 and features 2 cozy bedrooms, including a queen bed and 2 sets of twin-sized bunk beds, as well as a comfortable futon in the living room. The fully-furnished kitchen and the dining area provide the perfect space to enjoy a meal with loved ones. With a private bathroom, you’ll have all the comfort and convenience of home!"/>
    <n v="2"/>
    <s v="Check in: 16:00, Check out: 11:00, Cancellation policy: Strict (14 days), Accepts bookings: 12"/>
    <n v="44.127409999999998"/>
    <n v="-90.531670000000005"/>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Rancher (ADA) (Accessible)"/>
    <s v="cabin"/>
    <s v="Cabin"/>
    <n v="587"/>
    <n v="0"/>
    <n v="6"/>
    <n v="0"/>
    <n v="0"/>
    <n v="0"/>
    <s v="Monroe"/>
    <x v="5"/>
    <x v="1"/>
    <m/>
    <s v="United States"/>
    <x v="1"/>
    <x v="1"/>
    <s v="No data"/>
    <s v="No data"/>
    <s v="No data"/>
    <s v="No data"/>
    <n v="1"/>
    <n v="261"/>
    <n v="306"/>
    <n v="328"/>
    <n v="233"/>
    <n v="261"/>
    <x v="19"/>
    <n v="766"/>
    <n v="212"/>
    <n v="738"/>
    <n v="766"/>
    <n v="212"/>
    <n v="231"/>
    <n v="311"/>
    <n v="346"/>
    <n v="234"/>
    <n v="267"/>
    <s v="https://www.hipcamp.com/en-GB/land/wisconsin-jellystone-park-warrens-9mxhlxno"/>
    <s v="This ADA accessible cabin accommodates up to 6 guests and offers 2 cozy bedrooms, one with a queen bed and the other with 2 twin-sized bunk beds, along with a comfortable futon in the living room. The fully-furnished kitchen and dining area create an ideal setting for enjoying meals with family and friends. Complete with a private bathroom, this cabin ensures all the comforts and conveniences of home."/>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Rancher (ADA)(PF)"/>
    <s v="cabin"/>
    <s v="Cabin"/>
    <n v="587"/>
    <n v="0"/>
    <n v="6"/>
    <n v="0"/>
    <n v="0"/>
    <n v="0"/>
    <s v="Monroe"/>
    <x v="5"/>
    <x v="1"/>
    <m/>
    <s v="United States"/>
    <x v="1"/>
    <x v="1"/>
    <s v="No data"/>
    <s v="No data"/>
    <s v="No data"/>
    <s v="No data"/>
    <n v="1"/>
    <n v="261"/>
    <n v="306"/>
    <n v="328"/>
    <n v="233"/>
    <n v="261"/>
    <x v="16"/>
    <n v="766"/>
    <n v="215"/>
    <n v="738"/>
    <n v="766"/>
    <n v="215"/>
    <n v="234"/>
    <n v="310"/>
    <n v="345"/>
    <n v="234"/>
    <n v="266"/>
    <s v="https://www.hipcamp.com/en-GB/land/wisconsin-jellystone-park-warrens-9mxhlxno"/>
    <s v="This ADA accessible cabin accommodates up to 6 guests and offers 2 cozy bedrooms, one with a queen bed and the other with 2 twin-sized bunk beds, along with a comfortable futon in the living room. The fully-furnished kitchen and dining area create an ideal setting for enjoying meals with family and friends. Complete with a private bathroom, this cabin ensures all the comforts and conveniences of home."/>
    <n v="2"/>
    <s v="Check in: 16:00, Check out: 11:00, Cancellation policy: Strict (14 days), Accepts bookings: 12"/>
    <n v="44.127409999999998"/>
    <n v="-90.531670000000005"/>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Rancher Cabin"/>
    <s v="cabin"/>
    <s v="Cabin"/>
    <n v="587"/>
    <n v="0"/>
    <n v="8"/>
    <n v="0"/>
    <n v="0"/>
    <n v="0"/>
    <s v="Monroe"/>
    <x v="5"/>
    <x v="1"/>
    <m/>
    <s v="United States"/>
    <x v="1"/>
    <x v="1"/>
    <s v="No data"/>
    <s v="No data"/>
    <s v="No data"/>
    <s v="No data"/>
    <n v="1"/>
    <n v="285"/>
    <n v="333"/>
    <n v="352"/>
    <n v="257"/>
    <n v="285"/>
    <x v="20"/>
    <n v="774"/>
    <n v="229"/>
    <n v="746"/>
    <n v="774"/>
    <n v="229"/>
    <n v="247"/>
    <n v="339"/>
    <n v="372"/>
    <n v="258"/>
    <n v="290"/>
    <s v="https://www.hipcamp.com/en-GB/land/wisconsin-jellystone-park-warrens-9mxhlxno"/>
    <s v="This cabin sleeps 8 and features 2 cozy bedrooms, including a queen bed and 2 sets of twin-sized bunk beds, as well as a comfortable futon in the living room. The fully-furnished kitchen and the dining area provide the perfect space to enjoy a meal with loved ones. With a private bathroom, you’ll have all the comfort and convenience of home!"/>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Ranger Cabin"/>
    <s v="cabin"/>
    <s v="Cabin"/>
    <n v="587"/>
    <n v="0"/>
    <n v="8"/>
    <n v="0"/>
    <n v="0"/>
    <n v="0"/>
    <s v="Monroe"/>
    <x v="5"/>
    <x v="1"/>
    <m/>
    <s v="United States"/>
    <x v="1"/>
    <x v="1"/>
    <s v="No data"/>
    <s v="No data"/>
    <s v="No data"/>
    <s v="No data"/>
    <n v="1"/>
    <n v="263"/>
    <n v="308"/>
    <n v="330"/>
    <n v="235"/>
    <n v="263"/>
    <x v="21"/>
    <n v="767"/>
    <n v="214"/>
    <n v="739"/>
    <n v="767"/>
    <n v="214"/>
    <n v="233"/>
    <n v="311"/>
    <n v="349"/>
    <n v="236"/>
    <n v="268"/>
    <s v="https://www.hipcamp.com/en-GB/land/wisconsin-jellystone-park-warrens-9mxhlxno"/>
    <s v="The Ranger™ Cabin sleeps up to 8 campers, so you can bring the whole family. It’s spacious set-up includes a separate bedroom, loft area, and a set of bunk beds. A fully-furnished kitchen, separate bathroom, and dining area make it perfect for relaxing inside."/>
    <n v="2"/>
    <s v="Check in: 16:00, Check out: 11:00, Cancellation policy: Strict (14 days), Accepts bookings: 12"/>
    <n v="44.127409999999998"/>
    <n v="-90.531670000000005"/>
    <s v="Yes"/>
    <x v="0"/>
    <s v="No"/>
    <s v="No"/>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Sierra Cabin"/>
    <s v="cabin"/>
    <s v="Cabin"/>
    <n v="587"/>
    <n v="0"/>
    <n v="6"/>
    <n v="0"/>
    <n v="0"/>
    <n v="0"/>
    <s v="Monroe"/>
    <x v="5"/>
    <x v="1"/>
    <m/>
    <s v="United States"/>
    <x v="1"/>
    <x v="1"/>
    <s v="No data"/>
    <s v="No data"/>
    <s v="No data"/>
    <s v="No data"/>
    <n v="1"/>
    <n v="231"/>
    <n v="271"/>
    <n v="298"/>
    <n v="203"/>
    <n v="231"/>
    <x v="22"/>
    <n v="756"/>
    <n v="189"/>
    <n v="727"/>
    <n v="756"/>
    <n v="189"/>
    <n v="208"/>
    <n v="285"/>
    <n v="318"/>
    <n v="204"/>
    <n v="237"/>
    <s v="https://www.hipcamp.com/en-GB/land/wisconsin-jellystone-park-warrens-9mxhlxno"/>
    <s v="With the ability to comfortably sleep up to 6 guests, this cabin is perfect for creating memories with family or friends. With a separate queen bedroom and a twin-sized bunk bedroom, a separate bathroom, living room, dining space, and fully furnished kitchen your group will have plenty of space to relax and unwind."/>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Villa"/>
    <s v="cabin"/>
    <s v="Cabin"/>
    <n v="587"/>
    <n v="0"/>
    <n v="10"/>
    <n v="0"/>
    <n v="0"/>
    <n v="0"/>
    <s v="Monroe"/>
    <x v="5"/>
    <x v="1"/>
    <m/>
    <s v="United States"/>
    <x v="1"/>
    <x v="1"/>
    <s v="No data"/>
    <s v="No data"/>
    <s v="No data"/>
    <s v="No data"/>
    <n v="1"/>
    <n v="370"/>
    <n v="431"/>
    <n v="414"/>
    <n v="345"/>
    <n v="370"/>
    <x v="23"/>
    <n v="795"/>
    <n v="294"/>
    <n v="772"/>
    <n v="795"/>
    <n v="294"/>
    <n v="320"/>
    <n v="562"/>
    <n v="633"/>
    <n v="353"/>
    <n v="396"/>
    <s v="https://www.hipcamp.com/en-GB/land/wisconsin-jellystone-park-warrens-9mxhlxno"/>
    <s v="Enjoy our spacious villas that sleep up to 10, with two bedrooms, a loft area, and a futon in the main living area. A fully-furnished kitchen, separate bathroom, dining area, and linens make your camping stay hassle-free."/>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Villa (12 Person)"/>
    <s v="cabin"/>
    <s v="Cabin"/>
    <n v="587"/>
    <n v="0"/>
    <n v="12"/>
    <n v="0"/>
    <n v="0"/>
    <n v="0"/>
    <s v="Monroe"/>
    <x v="5"/>
    <x v="1"/>
    <m/>
    <s v="United States"/>
    <x v="1"/>
    <x v="1"/>
    <s v="No data"/>
    <s v="No data"/>
    <s v="No data"/>
    <s v="No data"/>
    <n v="1"/>
    <n v="370"/>
    <n v="431"/>
    <n v="414"/>
    <n v="345"/>
    <n v="370"/>
    <x v="24"/>
    <n v="795"/>
    <n v="290"/>
    <n v="772"/>
    <n v="795"/>
    <n v="290"/>
    <n v="308"/>
    <n v="558"/>
    <n v="623"/>
    <n v="353"/>
    <n v="396"/>
    <s v="https://www.hipcamp.com/en-GB/land/wisconsin-jellystone-park-warrens-9mxhlxno"/>
    <s v="Enjoy our spacious villas that sleep up to 12, with two bedrooms, a loft area, and a futon in the main living area. A fully-furnished kitchen, separate bathroom, dining area, and linens make your camping stay hassle-free."/>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Yogi Cabin (Accessible)"/>
    <s v="cabin"/>
    <s v="Cabin"/>
    <n v="587"/>
    <n v="0"/>
    <n v="8"/>
    <n v="0"/>
    <n v="0"/>
    <n v="0"/>
    <s v="Monroe"/>
    <x v="5"/>
    <x v="1"/>
    <m/>
    <s v="United States"/>
    <x v="1"/>
    <x v="1"/>
    <s v="No data"/>
    <s v="No data"/>
    <s v="No data"/>
    <s v="No data"/>
    <n v="1"/>
    <n v="238"/>
    <n v="279"/>
    <n v="307"/>
    <n v="212"/>
    <n v="238"/>
    <x v="25"/>
    <n v="758"/>
    <n v="195"/>
    <n v="730"/>
    <n v="758"/>
    <n v="195"/>
    <n v="211"/>
    <n v="278"/>
    <n v="318"/>
    <n v="213"/>
    <n v="244"/>
    <s v="https://www.hipcamp.com/en-GB/land/wisconsin-jellystone-park-warrens-9mxhlxno"/>
    <s v="The Yogi Bear™ Cabin sleeps up to 8 campers. The woodsy abode’s screened porch offers guests a bit more privacy and a reprieve from insects. The layout includes a separate bedroom, loft area, and a sofa sleeper in the main living room. A fully-furnished kitchen, separate bathroom, and dining area are additional perks. Some Yogi Bear™ Cabins are ADA Accessible. If you are seeking these types of cabins, please look for the ADA/Accessibility sign next to the cabin name when booking on our site."/>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Jellystone Park Warrens"/>
    <s v="Yogi Cabin"/>
    <s v="cabin"/>
    <s v="Cabin"/>
    <n v="587"/>
    <n v="0"/>
    <n v="8"/>
    <n v="0"/>
    <n v="0"/>
    <n v="0"/>
    <s v="Monroe"/>
    <x v="5"/>
    <x v="1"/>
    <m/>
    <s v="United States"/>
    <x v="1"/>
    <x v="1"/>
    <s v="No data"/>
    <s v="No data"/>
    <s v="No data"/>
    <s v="No data"/>
    <n v="1"/>
    <n v="238"/>
    <n v="279"/>
    <n v="307"/>
    <n v="212"/>
    <n v="238"/>
    <x v="25"/>
    <n v="758"/>
    <n v="195"/>
    <n v="730"/>
    <n v="758"/>
    <n v="195"/>
    <n v="211"/>
    <n v="278"/>
    <n v="318"/>
    <n v="213"/>
    <n v="244"/>
    <s v="https://www.hipcamp.com/en-GB/land/wisconsin-jellystone-park-warrens-9mxhlxno"/>
    <s v="The Yogi Bear™ Cabin sleeps up to 8 campers. The woodsy abode’s screened porch offers guests a bit more privacy and a reprieve from insects. The layout includes a separate bedroom, loft area, and a sofa sleeper in the main living room. A fully-furnished kitchen, separate bathroom, and dining area are additional perks. Some Yogi Bear™ Cabins are ADA Accessible. If you are seeking these types of cabins, please look for the ADA/Accessibility sign next to the cabin name when booking on our site."/>
    <n v="2"/>
    <s v="Check in: 16:00, Check out: 11:00, Cancellation policy: Strict (14 days), Accepts bookings: 12"/>
    <n v="44.127409999999998"/>
    <n v="-90.531670000000005"/>
    <s v="Yes"/>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Poskin Lake Resort"/>
    <s v="The Cabin"/>
    <s v="cabin"/>
    <s v="Cabin"/>
    <n v="16"/>
    <n v="0"/>
    <n v="7"/>
    <n v="0"/>
    <n v="0"/>
    <n v="0"/>
    <s v="Barron"/>
    <x v="6"/>
    <x v="1"/>
    <m/>
    <s v="United States"/>
    <x v="1"/>
    <x v="1"/>
    <s v="No data"/>
    <s v="No data"/>
    <s v="No data"/>
    <s v="No data"/>
    <n v="1"/>
    <n v="90"/>
    <n v="95"/>
    <n v="90"/>
    <n v="90"/>
    <n v="90"/>
    <x v="26"/>
    <n v="90"/>
    <n v="80"/>
    <n v="90"/>
    <n v="90"/>
    <n v="87"/>
    <n v="87"/>
    <n v="80"/>
    <n v="80"/>
    <n v="85"/>
    <n v="85"/>
    <s v="https://www.hipcamp.com/en-GB/land/wisconsin-poskin-lake-resort-6p0hlwz7"/>
    <s v="Three bedrooms, 1 bath . Dogs must be on leash and cleaned up after. Visitors cars must be stored in main parking lot, trailers as well. Quiet time after 11pm. There is firewood for purchase, $10 a wheelbarrow and pay at bar. There is a no wake zone on the lake from 6pm-10am. Checkout is 3pm. If using shower house and bathrooms, clean up after yourself. Wi sales tax on sites."/>
    <n v="1"/>
    <s v="Check in: 15:00, Check out: 11:00, Cancellation policy: Moderate, Accepts bookings: 6"/>
    <n v="45.428671000000001"/>
    <n v="-91.966798999999995"/>
    <s v="Yes"/>
    <x v="0"/>
    <s v="Yes"/>
    <s v="No"/>
    <x v="0"/>
    <s v="Yes"/>
    <x v="0"/>
    <s v="No"/>
    <s v="Yes"/>
    <s v="No"/>
    <s v="No"/>
    <s v="Yes"/>
    <s v="No"/>
    <s v="Not Listed"/>
    <s v="No"/>
    <s v="Not Listed"/>
    <s v="Not Listed"/>
    <s v="No"/>
    <s v="No"/>
    <s v="No"/>
    <s v="No"/>
    <s v="No"/>
    <s v="No"/>
    <s v="No"/>
    <s v="No"/>
    <s v="No"/>
    <s v="No"/>
    <s v="No"/>
    <s v="No"/>
    <s v="No"/>
    <s v="No"/>
    <s v="No"/>
    <s v="No"/>
    <s v="No"/>
    <s v="No"/>
    <s v="No"/>
    <s v="No"/>
    <s v="No"/>
    <s v="No"/>
    <s v="No"/>
    <s v="No"/>
    <s v="No"/>
    <s v="No"/>
    <s v="No"/>
    <s v="No"/>
    <s v="No"/>
    <s v="No"/>
    <s v="Yes"/>
    <s v="No"/>
    <s v="No"/>
    <s v="No"/>
    <s v="No"/>
    <s v="No"/>
    <s v="No"/>
    <s v="Yes"/>
    <s v="No"/>
  </r>
  <r>
    <s v="Hipcamp"/>
    <s v="Poskin Lake Resort"/>
    <s v="Marshfield"/>
    <s v="cabin"/>
    <s v="Cabin"/>
    <n v="16"/>
    <n v="0"/>
    <n v="6"/>
    <n v="0"/>
    <n v="0"/>
    <n v="0"/>
    <s v="Barron"/>
    <x v="6"/>
    <x v="1"/>
    <m/>
    <s v="United States"/>
    <x v="1"/>
    <x v="1"/>
    <s v="No data"/>
    <s v="No data"/>
    <s v="No data"/>
    <s v="No data"/>
    <n v="1"/>
    <n v="90"/>
    <n v="95"/>
    <n v="90"/>
    <n v="90"/>
    <n v="90"/>
    <x v="26"/>
    <n v="90"/>
    <n v="80"/>
    <n v="90"/>
    <n v="90"/>
    <n v="87"/>
    <n v="87"/>
    <n v="80"/>
    <n v="80"/>
    <n v="85"/>
    <n v="85"/>
    <s v="https://www.hipcamp.com/en-GB/land/wisconsin-poskin-lake-resort-6p0hlwz7"/>
    <s v="3 bedrooms, 1 bathroom. Dogs must be on leash and cleaned up after. Visitors cars must be stored in main parking lot, trailers as well. Quiet time after 11pm. There is firewood for purchase, $10 a wheelbarrow and pay at bar. There is a no wake zone on the lake from 6pm-10am. Checkout is 3pm. If using shower house and bathrooms, clean up after yourself. Wi sales tax on sites."/>
    <n v="1"/>
    <s v="Check in: 15:00, Check out: 11:00, Cancellation policy: Moderate, Accepts bookings: 6"/>
    <n v="45.428671000000001"/>
    <n v="-91.966798999999995"/>
    <s v="Yes"/>
    <x v="0"/>
    <s v="Yes"/>
    <s v="Yes"/>
    <x v="0"/>
    <s v="Yes"/>
    <x v="0"/>
    <s v="No"/>
    <s v="Yes"/>
    <s v="No"/>
    <s v="No"/>
    <s v="Yes"/>
    <s v="No"/>
    <s v="Not Listed"/>
    <s v="No"/>
    <s v="Not Listed"/>
    <s v="Not Listed"/>
    <s v="No"/>
    <s v="No"/>
    <s v="No"/>
    <s v="No"/>
    <s v="No"/>
    <s v="No"/>
    <s v="No"/>
    <s v="No"/>
    <s v="No"/>
    <s v="No"/>
    <s v="No"/>
    <s v="No"/>
    <s v="No"/>
    <s v="No"/>
    <s v="No"/>
    <s v="No"/>
    <s v="No"/>
    <s v="No"/>
    <s v="No"/>
    <s v="No"/>
    <s v="No"/>
    <s v="No"/>
    <s v="No"/>
    <s v="No"/>
    <s v="No"/>
    <s v="No"/>
    <s v="No"/>
    <s v="No"/>
    <s v="No"/>
    <s v="No"/>
    <s v="Yes"/>
    <s v="No"/>
    <s v="No"/>
    <s v="No"/>
    <s v="No"/>
    <s v="No"/>
    <s v="No"/>
    <s v="Yes"/>
    <s v="No"/>
  </r>
  <r>
    <s v="Hipcamp"/>
    <s v="Poskin Lake Resort"/>
    <s v="Villa"/>
    <s v="cabin"/>
    <s v="Cabin"/>
    <n v="16"/>
    <n v="0"/>
    <n v="6"/>
    <n v="0"/>
    <n v="0"/>
    <n v="0"/>
    <s v="Barron"/>
    <x v="6"/>
    <x v="1"/>
    <m/>
    <s v="United States"/>
    <x v="1"/>
    <x v="1"/>
    <s v="No data"/>
    <s v="No data"/>
    <s v="No data"/>
    <s v="No data"/>
    <n v="1"/>
    <n v="80"/>
    <n v="85"/>
    <n v="80"/>
    <n v="80"/>
    <n v="80"/>
    <x v="27"/>
    <n v="80"/>
    <n v="80"/>
    <n v="80"/>
    <n v="80"/>
    <n v="80"/>
    <n v="80"/>
    <n v="80"/>
    <n v="80"/>
    <n v="80"/>
    <n v="80"/>
    <s v="https://www.hipcamp.com/en-GB/land/wisconsin-poskin-lake-resort-6p0hlwz7"/>
    <s v="2 bedrooms, 1 bathroom. Dogs must be on leash and cleaned up after. Visitors cars must be stored in main parking lot, trailers as well. Quiet time after 11pm. There is firewood for purchase, $10 a wheelbarrow and pay at bar. There is a no wake zone on the lake from 6pm-10am. Checkout is 3pm. If using shower house and bathrooms, clean up after yourself. Wi sales tax on sites."/>
    <n v="1"/>
    <s v="Check in: 15:00, Check out: 11:00, Cancellation policy: Moderate, Accepts bookings: 6"/>
    <n v="45.428671000000001"/>
    <n v="-91.966798999999995"/>
    <s v="Yes"/>
    <x v="0"/>
    <s v="Yes"/>
    <s v="Yes"/>
    <x v="0"/>
    <s v="Yes"/>
    <x v="0"/>
    <s v="No"/>
    <s v="Yes"/>
    <s v="No"/>
    <s v="No"/>
    <s v="Yes"/>
    <s v="No"/>
    <s v="Not Listed"/>
    <s v="No"/>
    <s v="Not Listed"/>
    <s v="Not Listed"/>
    <s v="No"/>
    <s v="No"/>
    <s v="No"/>
    <s v="No"/>
    <s v="No"/>
    <s v="No"/>
    <s v="No"/>
    <s v="No"/>
    <s v="No"/>
    <s v="No"/>
    <s v="No"/>
    <s v="No"/>
    <s v="No"/>
    <s v="No"/>
    <s v="No"/>
    <s v="No"/>
    <s v="No"/>
    <s v="No"/>
    <s v="No"/>
    <s v="No"/>
    <s v="No"/>
    <s v="No"/>
    <s v="No"/>
    <s v="No"/>
    <s v="No"/>
    <s v="No"/>
    <s v="No"/>
    <s v="No"/>
    <s v="No"/>
    <s v="No"/>
    <s v="Yes"/>
    <s v="No"/>
    <s v="No"/>
    <s v="No"/>
    <s v="No"/>
    <s v="No"/>
    <s v="No"/>
    <s v="Yes"/>
    <s v="No"/>
  </r>
  <r>
    <s v="Hipcamp"/>
    <s v="Holiday Road"/>
    <s v="Hygge Hus - a cozy lake cabin"/>
    <s v="cabin"/>
    <s v="Cabin"/>
    <n v="5"/>
    <n v="0"/>
    <n v="4"/>
    <n v="0"/>
    <n v="0"/>
    <n v="0"/>
    <s v="Mille Lacs"/>
    <x v="7"/>
    <x v="0"/>
    <m/>
    <s v="United States"/>
    <x v="1"/>
    <x v="1"/>
    <s v="No data"/>
    <s v="No data"/>
    <s v="No data"/>
    <s v="No data"/>
    <n v="0.01"/>
    <n v="123"/>
    <n v="281"/>
    <n v="125"/>
    <n v="120"/>
    <n v="2"/>
    <x v="28"/>
    <n v="125"/>
    <n v="125"/>
    <n v="125"/>
    <n v="125"/>
    <n v="125"/>
    <n v="125"/>
    <n v="125"/>
    <n v="125"/>
    <n v="125"/>
    <n v="125"/>
    <s v="https://www.hipcamp.com/en-GB/land/minnesota-holiday-road-1xmh8j9n"/>
    <s v="Hygge Hus is a charming one-room cabin with a bathroom and shower. The cabin is a cozy and comfortable retreat offering a warm and inviting atmosphere perfect for relaxation and tranquility. _x000a__x000a_Hygge Hus is equipped with a queen-size bed, adorned with soft linens and fluffy pillows to ensure a restful night’s sleep. Additionally, a set of children's bunk beds provides extra sleeping space, making it ideal for families with smaller children._x000a__x000a_The exterior of Hygge Hus boasts a quaint porch with seating, where guests can enjoy the natural surroundings, watch wildlife, or stargaze in the clear night sky._x000a__x000a_Please be aware there may be other guests on property as we have more than one campsite space. _x000a__x000a_When we camp, we value privacy, and we'll ensure the same for you. Upon arrival, please head directly to your campsite or cabin. We can communicate through messaging to assist you with anything you need. Enjoy your stay!_x000a__x000a_Guests will need to be self contained, take waste with them and leave no trace._x000a__x000a_**Seasonal Winter Stay in the Hygge Hus Seasonal winter camping is a unique experience, quite different from the usual camping trips you might be used to. In this setup, there won't be any running water or indoor toilets, so you'll need to rely on an outhouse or bring a portable toilet for your bathroom needs. Since the water systems are shut off during winter, you'll have to bring your own water supply for drinking and cooking._x000a__x000a_On the plus side, there is a space heater provided, which will help keep the Hygge Hus warm, though you'll want to dress in layers and have good insulation to stay comfortable. One of the best things about winter camping is the solitude—you'll likely have the whole place to yourself, as not many people choose to camp in the cold. It can be a peaceful and serene experience, perfect for those who enjoy the quiet and beauty of winter landscapes and of course the ice fishing and other winter activities. Just be prepared for the challenges that come with the cold weather!"/>
    <n v="1"/>
    <s v="Check in: 14:00, Check out: 12:00, Cancellation policy: Strict (21 days), Accepts bookings: 12"/>
    <n v="46.178443000000001"/>
    <n v="-93.492175000000003"/>
    <s v="Yes"/>
    <x v="0"/>
    <s v="Yes"/>
    <s v="Yes"/>
    <x v="0"/>
    <s v="No"/>
    <x v="1"/>
    <s v="Yes"/>
    <s v="Yes"/>
    <s v="No"/>
    <s v="No"/>
    <s v="No"/>
    <s v="No"/>
    <s v="Not Listed"/>
    <s v="No"/>
    <s v="Not Listed"/>
    <s v="Not Listed"/>
    <s v="No"/>
    <s v="No"/>
    <s v="No"/>
    <s v="No"/>
    <s v="No"/>
    <s v="No"/>
    <s v="No"/>
    <s v="No"/>
    <s v="No"/>
    <s v="No"/>
    <s v="No"/>
    <s v="No"/>
    <s v="No"/>
    <s v="No"/>
    <s v="No"/>
    <s v="No"/>
    <s v="No"/>
    <s v="No"/>
    <s v="No"/>
    <s v="No"/>
    <s v="No"/>
    <s v="No"/>
    <s v="No"/>
    <s v="No"/>
    <s v="No"/>
    <s v="No"/>
    <s v="No"/>
    <s v="No"/>
    <s v="No"/>
    <s v="No"/>
    <s v="No"/>
    <s v="Yes"/>
    <s v="No"/>
    <s v="No"/>
    <s v="No"/>
    <s v="No"/>
    <s v="No"/>
    <s v="Yes"/>
    <s v="No"/>
  </r>
  <r>
    <s v="Hipcamp"/>
    <s v="Aefintyr"/>
    <s v="Treehouse Cabin in the Bluffs #1"/>
    <s v="cabin"/>
    <s v="Cabin"/>
    <n v="11"/>
    <n v="0"/>
    <n v="4"/>
    <n v="0"/>
    <n v="0"/>
    <n v="0"/>
    <s v="Winona"/>
    <x v="8"/>
    <x v="0"/>
    <m/>
    <s v="United States"/>
    <x v="2"/>
    <x v="2"/>
    <n v="173"/>
    <n v="109"/>
    <n v="98"/>
    <n v="45"/>
    <n v="0.15"/>
    <n v="101"/>
    <n v="178"/>
    <n v="127"/>
    <n v="98"/>
    <n v="15"/>
    <x v="29"/>
    <n v="108"/>
    <n v="99"/>
    <n v="102"/>
    <n v="108"/>
    <n v="99"/>
    <n v="100"/>
    <n v="101"/>
    <n v="105"/>
    <n v="102"/>
    <n v="105"/>
    <s v="https://www.hipcamp.com/en-GB/land/minnesota-aefintyr-lz9hooll"/>
    <s v="Enjoy driftless woodland valley views from this &quot;reimagined rustic&quot;, one-room, 12 by 16 foot cabin on posts in the trees. Perfect for guests looking for a camping / glamping experience but prefer lodging accommodations. Linens and towels provided. Corner bunk with 3 twin mattresses. Couch converts to a full bed. Heat, electricity, wi-fi, mini fridge, microwave and coffee pot. Hanging hammock chairs outside underneath the cabin. Private firepit. Shared outdoor seating areas and gas grill. Cabin does not have plumbing. Year-round heated bathhouse with hot water, showers, toilets and drinking water available within 50 feet. Hiking trail and woodland areas to explore on the 14-acre property. Firewood is available for purchase on site. This unit is one of three treehouse cabins available on the property._x000a__x000a_If you have any special requests for additional services or amenities, please ask us! We have additional camping and lodging options on site and nearby if you have additional people in your group._x000a__x000a_Why stay? Perfect relaxation destination or home base for your Whitewater Valley adventures. Enjoy a campfire in the private fire pit and the amazing stars on a clear night. Check out the trout fishing, hiking, wildlife, wildflowers, fall colors, biking, river tubing, swimming, canoeing or kayaking. Within 2 miles of Whitewater State Park, the Elba Fire Tower, Whitewater State Wildlife Management Area (hunting, trout fishing, hiking, wildlife viewing) and the Whitewater River State Water Trail (canoe/kayak/tube). There is a gas station (bait and fishing supplies, convenience store items), 2 bars and a restaurant/coffee shop within a mile in the town of Elba. The Whitewater Wines Winery is 5.6 miles up the road._x000a__x000a_Shared campground amenities: Bathhouse with 2 private individual rooms, each with a hot shower, vanity and flush toilet. Propane grill with side burner. Community area (requires short hike) with tent shelters (2, each 10' x 20'), outdoor furniture, tables, chairs, propane grill w/ side burner, firepit w/ cooking grate/skillet. Stargazing area with reclining chairs (requires short hike)._x000a__x000a_Cell service: AT&amp;T typically works well, Verizon works intermittently, and T-mobile doesn't have a good signal._x000a__x000a_Wi-fi: Available at the cabin, data speeds up to 25 Mbps._x000a__x000a_Parking: On site, 2 vehicle limit, no vehicles larger than a full-size truck, no trailers._x000a__x000a_Host accessibility: Available 24/7/365 via phone and email/messaging, frequently on site._x000a__x000a_Security: Campground community areas are under video surveillance._x000a__x000a_Setting: Aefintyr campground is located in the hilly, wooded, blufflands of the Whitewater River Valley just north of the tiny town of Elba, MN. Views are primarily of the woods and valleys. The campground is off of a 2 lane county highway so there is some intermittent road noise. It is otherwise very peaceful and filled with the sounds of nature, including lots of birds and other wildlife._x000a__x000a_Aefintyr is a peaceful place with chill vibes and we like to keep it that way! It is not a place for parties or rowdy groups. We like to listen to nature, not loud music or rowdy people blabbering into the night. Please see our rules/polices to know what to expect._x000a__x000a_20240909"/>
    <n v="1"/>
    <s v="Check in: 16:00, Check out: 11:00, Cancellation policy: Strict, Accepts bookings: 12"/>
    <n v="44.096687000000003"/>
    <n v="-92.018897999999993"/>
    <s v="Yes"/>
    <x v="0"/>
    <s v="Yes"/>
    <s v="Yes"/>
    <x v="0"/>
    <s v="Yes"/>
    <x v="1"/>
    <s v="Yes"/>
    <s v="Yes"/>
    <s v="No"/>
    <s v="No"/>
    <s v="No"/>
    <s v="No"/>
    <s v="Not Listed"/>
    <s v="No"/>
    <s v="Not Listed"/>
    <s v="Not Listed"/>
    <s v="No"/>
    <s v="No"/>
    <s v="No"/>
    <s v="No"/>
    <s v="No"/>
    <s v="No"/>
    <s v="No"/>
    <s v="No"/>
    <s v="No"/>
    <s v="No"/>
    <s v="No"/>
    <s v="No"/>
    <s v="No"/>
    <s v="Yes"/>
    <s v="Yes"/>
    <s v="Yes"/>
    <s v="No"/>
    <s v="No"/>
    <s v="No"/>
    <s v="Yes"/>
    <s v="No"/>
    <s v="No"/>
    <s v="No"/>
    <s v="Yes"/>
    <s v="No"/>
    <s v="No"/>
    <s v="No"/>
    <s v="No"/>
    <s v="No"/>
    <s v="No"/>
    <s v="No"/>
    <s v="No"/>
    <s v="No"/>
    <s v="No"/>
    <s v="No"/>
    <s v="No"/>
    <s v="Yes"/>
    <s v="No"/>
    <s v="No"/>
  </r>
  <r>
    <s v="Hipcamp"/>
    <s v="Aefintyr"/>
    <s v="Treehouse Cabin in the Bluffs #3"/>
    <s v="cabin"/>
    <s v="Cabin"/>
    <n v="11"/>
    <n v="0"/>
    <n v="4"/>
    <n v="0"/>
    <n v="0"/>
    <n v="0"/>
    <s v="Winona"/>
    <x v="8"/>
    <x v="0"/>
    <m/>
    <s v="United States"/>
    <x v="3"/>
    <x v="2"/>
    <n v="173"/>
    <n v="109"/>
    <n v="98"/>
    <n v="50"/>
    <n v="0.15"/>
    <n v="101"/>
    <n v="178"/>
    <n v="127"/>
    <n v="98"/>
    <n v="15"/>
    <x v="29"/>
    <n v="108"/>
    <n v="99"/>
    <n v="102"/>
    <n v="108"/>
    <n v="99"/>
    <n v="100"/>
    <n v="101"/>
    <n v="105"/>
    <n v="102"/>
    <n v="105"/>
    <s v="https://www.hipcamp.com/en-GB/land/minnesota-aefintyr-lz9hooll"/>
    <s v="Enjoy driftless woodland valley views from this &quot;reimagined rustic&quot;, one-room, 12 by 16 foot cabin on posts in the trees. Perfect for guests looking for a camping / glamping experience but prefer lodging accommodations. Linens and towels provided. Corner bunk with 3 twin mattresses. Couch converts to a full bed. Heat, electricity, wi-fi, mini fridge, microwave and coffee pot. Hanging hammock chairs outside underneath the cabin. Private firepit. Shared outdoor seating areas and gas grill. Cabin does not have plumbing. Year-round heated bathhouse with hot water, showers, toilets and drinking water available within 50 feet. Hiking trail and woodland areas to explore on the 14-acre property. Firewood is available for purchase on site. This unit is one of three treehouse cabins available on the property._x000a__x000a_If you have any special requests for additional services or amenities, please ask us! We have additional camping and lodging options on site and nearby if you have additional people in your group._x000a__x000a_Why stay? Perfect relaxation destination or home base for your Whitewater Valley adventures. Enjoy a campfire in the private fire pit and the amazing stars on a clear night. Check out the trout fishing, hiking, wildlife, wildflowers, fall colors, biking, river tubing, swimming, canoeing or kayaking. Within 2 miles of Whitewater State Park, the Elba Fire Tower, Whitewater State Wildlife Management Area (hunting, trout fishing, hiking, wildlife viewing) and the Whitewater River State Water Trail (canoe/kayak/tube). There is a gas station (bait and fishing supplies, convenience store items), 2 bars and a restaurant/coffee shop within a mile in the town of Elba. The Whitewater Wines Winery is 5.6 miles up the road._x000a__x000a_Shared campground amenities: Bathhouse with 2 private individual rooms, each with a hot shower, vanity and flush toilet. Propane grill with side burner. Community area (requires short hike) with tent shelters (2, each 10' x 20'), outdoor furniture, tables, chairs, propane grill w/ side burner, firepit w/ cooking grate/skillet. Stargazing area with reclining chairs (requires short hike)._x000a__x000a_Cell service: AT&amp;T typically works well, Verizon works intermittently, and T-mobile doesn't have a good signal._x000a__x000a_Wi-fi: Available at the cabin, data speeds up to 25 Mbps._x000a__x000a_Parking: On site, 2 vehicle limit, no vehicles larger than a full-size truck, no trailers._x000a__x000a_Host accessibility: Available 24/7/365 via phone and email/messaging, frequently on site._x000a__x000a_Security: Campground community areas are under video surveillance._x000a__x000a_Setting: Aefintyr campground is located in the hilly, wooded, blufflands of the Whitewater River Valley just north of the tiny town of Elba, MN. Views are primarily of the woods and valleys. The campground is off of a 2 lane county highway so there is some intermittent road noise. It is otherwise very peaceful and filled with the sounds of nature, including lots of birds and other wildlife._x000a__x000a_Aefintyr is a peaceful place with chill vibes and we like to keep it that way! It is not a place for parties or rowdy groups. We like to listen to nature, not loud music or rowdy people blabbering into the night. Please see our rules/polices to know what to expect._x000a__x000a_20240909"/>
    <n v="1"/>
    <s v="Check in: 16:00, Check out: 11:00, Cancellation policy: Strict, Accepts bookings: 12"/>
    <n v="44.096687000000003"/>
    <n v="-92.018897999999993"/>
    <s v="Yes"/>
    <x v="0"/>
    <s v="Yes"/>
    <s v="No"/>
    <x v="0"/>
    <s v="Yes"/>
    <x v="1"/>
    <s v="Yes"/>
    <s v="Yes"/>
    <s v="No"/>
    <s v="No"/>
    <s v="No"/>
    <s v="No"/>
    <s v="Not Listed"/>
    <s v="No"/>
    <s v="Not Listed"/>
    <s v="Not Listed"/>
    <s v="No"/>
    <s v="No"/>
    <s v="No"/>
    <s v="No"/>
    <s v="No"/>
    <s v="No"/>
    <s v="No"/>
    <s v="No"/>
    <s v="No"/>
    <s v="No"/>
    <s v="No"/>
    <s v="No"/>
    <s v="No"/>
    <s v="Yes"/>
    <s v="Yes"/>
    <s v="Yes"/>
    <s v="No"/>
    <s v="No"/>
    <s v="No"/>
    <s v="Yes"/>
    <s v="No"/>
    <s v="No"/>
    <s v="No"/>
    <s v="Yes"/>
    <s v="No"/>
    <s v="No"/>
    <s v="No"/>
    <s v="No"/>
    <s v="No"/>
    <s v="No"/>
    <s v="No"/>
    <s v="No"/>
    <s v="No"/>
    <s v="No"/>
    <s v="No"/>
    <s v="No"/>
    <s v="Yes"/>
    <s v="No"/>
    <s v="No"/>
  </r>
  <r>
    <s v="Hipcamp"/>
    <s v="Captain Morgan's Pirate Ship"/>
    <s v="Hillbilly Hilton Glamping"/>
    <s v="cabin"/>
    <s v="Cabin"/>
    <n v="5"/>
    <n v="0"/>
    <n v="7"/>
    <n v="0"/>
    <n v="0"/>
    <n v="0"/>
    <s v="Juneau"/>
    <x v="4"/>
    <x v="1"/>
    <m/>
    <s v="United States"/>
    <x v="1"/>
    <x v="1"/>
    <s v="No data"/>
    <s v="No data"/>
    <s v="No data"/>
    <s v="No data"/>
    <n v="0.8"/>
    <n v="156"/>
    <n v="192"/>
    <n v="173"/>
    <n v="147"/>
    <n v="124"/>
    <x v="30"/>
    <n v="209"/>
    <n v="152"/>
    <n v="154"/>
    <n v="166"/>
    <n v="152"/>
    <n v="165"/>
    <n v="209"/>
    <n v="209"/>
    <n v="173"/>
    <n v="179"/>
    <s v="https://www.hipcamp.com/en-GB/land/wisconsin-captain-morgan-s-pirate-ship-qeoh5emr"/>
    <s v="This unique cabin sits on 10 acres away from the other 3 rental cabins. Very secluding property, nice and quiet for your family and friends enjoyment. At night enjoy a spacious fireplace for all your family fun. Had a playground as well so the adults can relax while the kids goes up and down the slide or swing on the swing set. Large picnic table as well as all the amenities to cook, grill or make smores. One of a kind glamping experience._x000a__x000a_Shared bathrooms on site with toilet and hot water._x000a__x000a_***Winter Season Protocols (October 26 - April 2025): Please note that during the cold season, water, bathrooms, and showers will be unavailable starting October 26 through April 2025. However, we do provide portable bathrooms for your convenience. We recommend planning ahead for your stay, as water access will resume in the spring.***_x000a__x000a_Drinking water on site. Fill your bottles up! Mosquito/tick treated property Walking trails throughout the 10 acres for you to enjoy. 15 minutes only to Wisconsin Dells. 10 minutes to Castle Rock Lake"/>
    <n v="2"/>
    <s v="Check in: 15:00, Check out: 11:00, Cancellation policy: Strict (14 days), Accepts bookings: 12"/>
    <n v="43.759391421643222"/>
    <n v="-89.909905947083431"/>
    <s v="Yes"/>
    <x v="0"/>
    <s v="Yes"/>
    <s v="Yes"/>
    <x v="0"/>
    <s v="Yes"/>
    <x v="0"/>
    <s v="Yes"/>
    <s v="No"/>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Rolling Hills Resort-RV Sites"/>
    <s v="Rolling Hills Road-Cabins 2"/>
    <s v="cabin"/>
    <s v="Cabin"/>
    <n v="14"/>
    <n v="0"/>
    <n v="6"/>
    <n v="0"/>
    <n v="0"/>
    <n v="0"/>
    <s v="Crow Wing"/>
    <x v="9"/>
    <x v="0"/>
    <m/>
    <s v="United States"/>
    <x v="1"/>
    <x v="1"/>
    <s v="No data"/>
    <s v="No data"/>
    <s v="No data"/>
    <s v="No data"/>
    <n v="1"/>
    <n v="190"/>
    <n v="283"/>
    <n v="190"/>
    <n v="190"/>
    <n v="190"/>
    <x v="31"/>
    <n v="190"/>
    <n v="190"/>
    <n v="190"/>
    <n v="190"/>
    <n v="190"/>
    <n v="190"/>
    <n v="190"/>
    <n v="190"/>
    <n v="190"/>
    <n v="190"/>
    <s v="https://www.hipcamp.com/en-GB/land/minnesota-rolling-hills-resort-rv-sites-6p0h0927"/>
    <s v="Site 2 - Cabin 2 featuring 3 bedrooms, a fully furnished kitchen, and bathroom. The Queen-size beds are equipped with TVs, WiFi, and offer scenic lakeside views."/>
    <n v="2"/>
    <s v="Check in: 10:00, Check out: 19:00, Cancellation policy: Moderate, Accepts bookings: 12"/>
    <n v="46.267249999999997"/>
    <n v="-93.857100000000003"/>
    <s v="No"/>
    <x v="0"/>
    <s v="Yes"/>
    <s v="No"/>
    <x v="0"/>
    <s v="Yes"/>
    <x v="0"/>
    <s v="Yes"/>
    <s v="Yes"/>
    <s v="No"/>
    <s v="No"/>
    <s v="Yes"/>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Yes"/>
    <s v="No"/>
  </r>
  <r>
    <s v="Hipcamp"/>
    <s v="Rolling Hills Resort-RV Sites"/>
    <s v="Cabin 6"/>
    <s v="cabin"/>
    <s v="Cabin"/>
    <n v="14"/>
    <n v="0"/>
    <n v="5"/>
    <n v="0"/>
    <n v="0"/>
    <n v="0"/>
    <s v="Crow Wing"/>
    <x v="9"/>
    <x v="0"/>
    <m/>
    <s v="United States"/>
    <x v="1"/>
    <x v="1"/>
    <s v="No data"/>
    <s v="No data"/>
    <s v="No data"/>
    <s v="No data"/>
    <n v="1"/>
    <n v="190"/>
    <n v="254"/>
    <n v="190"/>
    <n v="190"/>
    <n v="190"/>
    <x v="31"/>
    <n v="190"/>
    <n v="190"/>
    <n v="190"/>
    <n v="190"/>
    <n v="190"/>
    <n v="190"/>
    <n v="190"/>
    <n v="190"/>
    <n v="190"/>
    <n v="190"/>
    <s v="https://www.hipcamp.com/en-GB/land/minnesota-rolling-hills-resort-rv-sites-6p0h0927"/>
    <s v="Cabin 6 features two bedrooms with queen beds, offering picturesque lakeside views in most rooms. It includes a full kitchen, bathrooms, TVs in the bedrooms, and WiFi access."/>
    <n v="2"/>
    <s v="Check in: 10:00, Check out: 19:00, Cancellation policy: Moderate, Accepts bookings: 12"/>
    <n v="46.267249999999997"/>
    <n v="-93.857100000000003"/>
    <s v="Yes"/>
    <x v="0"/>
    <s v="Yes"/>
    <s v="Yes"/>
    <x v="0"/>
    <s v="Yes"/>
    <x v="0"/>
    <s v="Yes"/>
    <s v="Yes"/>
    <s v="No"/>
    <s v="No"/>
    <s v="Yes"/>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Yes"/>
    <s v="No"/>
  </r>
  <r>
    <s v="Hipcamp"/>
    <s v="Western Woods Campground"/>
    <s v="401) Rental Cabin #1"/>
    <s v="cabin"/>
    <s v="Cabin"/>
    <n v="45"/>
    <n v="0"/>
    <n v="8"/>
    <n v="0"/>
    <n v="0"/>
    <n v="0"/>
    <s v="Juneau"/>
    <x v="10"/>
    <x v="1"/>
    <m/>
    <s v="United States"/>
    <x v="1"/>
    <x v="1"/>
    <s v="No data"/>
    <s v="No data"/>
    <s v="No data"/>
    <s v="No data"/>
    <n v="1"/>
    <n v="199"/>
    <n v="204"/>
    <n v="199"/>
    <n v="199"/>
    <n v="199"/>
    <x v="32"/>
    <n v="199"/>
    <n v="189"/>
    <n v="199"/>
    <n v="199"/>
    <n v="196"/>
    <n v="197"/>
    <n v="199"/>
    <n v="199"/>
    <n v="189"/>
    <n v="190"/>
    <s v="https://www.hipcamp.com/en-GB/land/wisconsin-western-woods-campground-qeohlmwp"/>
    <s v="Located in a secluded cove, relax with a fully-equipped cabin and large deck. Queen bed with double loft for lots of floor sleeping area._x000a__x000a_MUST PROVIDE YOUR OWN LINENS AND TOWELS._x000a__x000a_Pool, Large Recreational Area, Showers, Laundry Facilities, Hayrides, Themed Events, and more at Western Woods Campground."/>
    <n v="2"/>
    <s v="Check in: 14:00, Check out: 11:00, Cancellation policy: Strict, Accepts bookings: 12"/>
    <n v="43.650149999999996"/>
    <n v="-89.81922000000000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estern Woods Campground"/>
    <s v="402) Rental Cabin #2"/>
    <s v="cabin"/>
    <s v="Cabin"/>
    <n v="45"/>
    <n v="0"/>
    <n v="8"/>
    <n v="0"/>
    <n v="0"/>
    <n v="0"/>
    <s v="Juneau"/>
    <x v="10"/>
    <x v="1"/>
    <m/>
    <s v="United States"/>
    <x v="1"/>
    <x v="1"/>
    <s v="No data"/>
    <s v="No data"/>
    <s v="No data"/>
    <s v="No data"/>
    <n v="1"/>
    <n v="159"/>
    <n v="164"/>
    <n v="159"/>
    <n v="159"/>
    <n v="159"/>
    <x v="33"/>
    <n v="179"/>
    <n v="159"/>
    <n v="159"/>
    <n v="159"/>
    <n v="162"/>
    <n v="164"/>
    <n v="179"/>
    <n v="179"/>
    <n v="159"/>
    <n v="159"/>
    <s v="https://www.hipcamp.com/en-GB/land/wisconsin-western-woods-campground-qeohlmwp"/>
    <s v="Enjoy the peace and quiet with our stocked rental cabin. King bed, twin bunks, and full-sized pullout couch._x000a__x000a_MUST PROVIDE YOUR OWN LINENS AND TOWELS._x000a__x000a_Pool, Large Recreational Area, Showers, Laundry Facilities, Hayrides, Themed Events, and more at Western Woods Campground."/>
    <n v="2"/>
    <s v="Check in: 14:00, Check out: 11:00, Cancellation policy: Strict, Accepts bookings: 12"/>
    <n v="43.650149999999996"/>
    <n v="-89.81922000000000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estern Woods Campground"/>
    <s v="403) Rental Cabin #3"/>
    <s v="cabin"/>
    <s v="Cabin"/>
    <n v="45"/>
    <n v="0"/>
    <n v="8"/>
    <n v="0"/>
    <n v="0"/>
    <n v="0"/>
    <s v="Juneau"/>
    <x v="10"/>
    <x v="1"/>
    <m/>
    <s v="United States"/>
    <x v="1"/>
    <x v="1"/>
    <s v="No data"/>
    <s v="No data"/>
    <s v="No data"/>
    <s v="No data"/>
    <n v="1"/>
    <n v="159"/>
    <n v="164"/>
    <n v="159"/>
    <n v="159"/>
    <n v="159"/>
    <x v="33"/>
    <n v="179"/>
    <n v="159"/>
    <n v="159"/>
    <n v="159"/>
    <n v="162"/>
    <n v="164"/>
    <n v="179"/>
    <n v="179"/>
    <n v="159"/>
    <n v="159"/>
    <s v="https://www.hipcamp.com/en-GB/land/wisconsin-western-woods-campground-qeohlmwp"/>
    <s v="Enjoy the peace and quiet with our stocked rental cabin. Queen bed, twin bunks, and 2 electric reclining chairs._x000a__x000a_MUST PROVIDE YOUR OWN LINENS AND TOWELS._x000a__x000a_Pool, Large Recreational Area, Showers, Laundry Facilities, Hayrides, Themed Events, and more at Western Woods Campground."/>
    <n v="2"/>
    <s v="Check in: 14:00, Check out: 11:00, Cancellation policy: Strict, Accepts bookings: 12"/>
    <n v="43.650149999999996"/>
    <n v="-89.81922000000000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Western Woods Campground"/>
    <s v="404) Rental Cabin #4"/>
    <s v="cabin"/>
    <s v="Cabin"/>
    <n v="45"/>
    <n v="0"/>
    <n v="8"/>
    <n v="0"/>
    <n v="0"/>
    <n v="0"/>
    <s v="Juneau"/>
    <x v="10"/>
    <x v="1"/>
    <m/>
    <s v="United States"/>
    <x v="1"/>
    <x v="1"/>
    <s v="No data"/>
    <s v="No data"/>
    <s v="No data"/>
    <s v="No data"/>
    <n v="1"/>
    <n v="179"/>
    <n v="184"/>
    <n v="179"/>
    <n v="179"/>
    <n v="179"/>
    <x v="34"/>
    <n v="199"/>
    <n v="179"/>
    <n v="179"/>
    <n v="179"/>
    <n v="182"/>
    <n v="184"/>
    <n v="199"/>
    <n v="199"/>
    <n v="179"/>
    <n v="179"/>
    <s v="https://www.hipcamp.com/en-GB/land/wisconsin-western-woods-campground-qeohlmwp"/>
    <s v="Relax and rewind in our stocked rental cabin. Queen bed, two pull out couches, room partitioner, and double loft for all your people._x000a__x000a_MUST PROVIDE YOUR OWN LINENS AND TOWELS._x000a__x000a_Pool, Large Recreational Area, Showers, Laundry Facilities, Hayrides, Themed Events, and more at Western Woods Campground."/>
    <n v="2"/>
    <s v="Check in: 14:00, Check out: 11:00, Cancellation policy: Strict, Accepts bookings: 12"/>
    <n v="43.650149999999996"/>
    <n v="-89.81922000000000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Nature's Touch Campground"/>
    <s v="003) Family Lodge_x0009_"/>
    <s v="cabin"/>
    <s v="Cabin"/>
    <n v="80"/>
    <n v="0"/>
    <n v="8"/>
    <n v="0"/>
    <n v="0"/>
    <n v="0"/>
    <s v="Sauk"/>
    <x v="10"/>
    <x v="1"/>
    <m/>
    <s v="United States"/>
    <x v="1"/>
    <x v="1"/>
    <s v="No data"/>
    <s v="No data"/>
    <s v="No data"/>
    <s v="No data"/>
    <n v="1"/>
    <n v="156"/>
    <n v="178"/>
    <n v="156"/>
    <n v="156"/>
    <n v="156"/>
    <x v="35"/>
    <n v="156"/>
    <n v="156"/>
    <n v="0"/>
    <n v="0"/>
    <n v="0"/>
    <n v="0"/>
    <n v="0"/>
    <n v="0"/>
    <n v="156"/>
    <n v="156"/>
    <s v="https://www.hipcamp.com/en-GB/land/wisconsin-nature-s-touch-campground-v1qhzk20"/>
    <s v="It sleeps 8, has one queen bed, four twin beds in two bunks, and a sleeping loft._x000a__x000a_There are two Private Bedrooms, a Refrigerator, a Stove, a Full Bathroom, a fireplace, a living room with a pull-out couch and loveseat, a fire ring, a picnic table, a screened-in porch, and a charcoal grill._x000a__x000a_Does not include linens, blankets, pillows, or utensils. The loft does not have mattresses. However, a blowup mattress fits nicely."/>
    <n v="1"/>
    <s v="Check in: 14:00, Check out: 12:00, Cancellation policy: Strict,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89) Deluxe Cabin"/>
    <s v="cabin"/>
    <s v="Cabin"/>
    <n v="80"/>
    <n v="0"/>
    <n v="8"/>
    <n v="0"/>
    <n v="0"/>
    <n v="0"/>
    <s v="Sauk"/>
    <x v="10"/>
    <x v="1"/>
    <m/>
    <s v="United States"/>
    <x v="1"/>
    <x v="1"/>
    <s v="No data"/>
    <s v="No data"/>
    <s v="No data"/>
    <s v="No data"/>
    <n v="1"/>
    <n v="94"/>
    <n v="109"/>
    <n v="99"/>
    <n v="89"/>
    <n v="94"/>
    <x v="36"/>
    <n v="92"/>
    <n v="92"/>
    <n v="0"/>
    <n v="0"/>
    <n v="0"/>
    <n v="0"/>
    <n v="0"/>
    <n v="0"/>
    <n v="92"/>
    <n v="92"/>
    <s v="https://www.hipcamp.com/en-GB/land/wisconsin-nature-s-touch-campground-v1qhzk20"/>
    <s v="This Deluxe Cabin/Screened in porch, Comfortably sleeps 6 (One Queen, One Bunk Bed, and Futon Sofa/Sleeper)._x000a__x000a_Includes Microwave, Fridge/Freezer, Coffee pot, Sink area, Private bathroom and shower, Air conditioner, Picnic Table, Fire ring, Charcoal grill and Wifi._x000a__x000a_Please note this unit DOES NOT include linens, blankets, or pillows._x000a__x000a_This unit DOES NOT have a KItchen/Cooking area. Must indicate how many vehicles, For car passes to be given at check in."/>
    <n v="1"/>
    <s v="Check in: 14:00, Check out: 12:00, Cancellation policy: Strict,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Family Sleeping Cabins"/>
    <s v="cabin"/>
    <s v="Cabin"/>
    <n v="80"/>
    <n v="0"/>
    <n v="8"/>
    <n v="0"/>
    <n v="0"/>
    <n v="0"/>
    <s v="Sauk"/>
    <x v="10"/>
    <x v="1"/>
    <m/>
    <s v="United States"/>
    <x v="1"/>
    <x v="1"/>
    <s v="No data"/>
    <s v="No data"/>
    <s v="No data"/>
    <s v="No data"/>
    <n v="1"/>
    <n v="71"/>
    <n v="83"/>
    <n v="79"/>
    <n v="69"/>
    <n v="71"/>
    <x v="37"/>
    <n v="72"/>
    <n v="72"/>
    <n v="0"/>
    <n v="0"/>
    <n v="0"/>
    <n v="0"/>
    <n v="0"/>
    <n v="0"/>
    <n v="72"/>
    <n v="72"/>
    <s v="https://www.hipcamp.com/en-GB/land/wisconsin-nature-s-touch-campground-v1qhzk20"/>
    <s v="Comfortable sleeping cabin for 6 (One full and four twin beds in bunks)_x000a__x000a_Includes air conditioning, a screened-in porch, microwave, small fridge, table with chairs, charcoal grill, fire ring, and picnic table._x000a__x000a_Does not include linens, blankets, or pillows. This unit does not have a bathroom."/>
    <n v="1"/>
    <s v="Check in: 14:00, Check out: 12:00, Cancellation policy: Strict, Accepts bookings: 12"/>
    <n v="43.613574999999997"/>
    <n v="-89.819851"/>
    <s v="Yes"/>
    <x v="0"/>
    <s v="No"/>
    <s v="Yes"/>
    <x v="0"/>
    <s v="Yes"/>
    <x v="0"/>
    <s v="Yes"/>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Rustic Sleeping Cabin"/>
    <s v="cabin"/>
    <s v="Cabin"/>
    <n v="80"/>
    <n v="0"/>
    <n v="6"/>
    <n v="0"/>
    <n v="0"/>
    <n v="0"/>
    <s v="Sauk"/>
    <x v="10"/>
    <x v="1"/>
    <m/>
    <s v="United States"/>
    <x v="1"/>
    <x v="1"/>
    <s v="No data"/>
    <s v="No data"/>
    <s v="No data"/>
    <s v="No data"/>
    <n v="1"/>
    <n v="70"/>
    <n v="83"/>
    <n v="74"/>
    <n v="69"/>
    <n v="70"/>
    <x v="38"/>
    <n v="69"/>
    <n v="69"/>
    <n v="0"/>
    <n v="0"/>
    <n v="0"/>
    <n v="0"/>
    <n v="0"/>
    <n v="0"/>
    <n v="69"/>
    <n v="69"/>
    <s v="https://www.hipcamp.com/en-GB/land/wisconsin-nature-s-touch-campground-v1qhzk20"/>
    <s v="Comfortable sleeping cabin for six people with one full bed and four twin beds in bunks._x000a__x000a_The cabin includes a microwave, small fridge, air conditioner, table with chairs, charcoal grill, fire ring, and picnic table._x000a__x000a_Please note that linens, blankets, and pillows are not provided, and this unit does not have a bathroom."/>
    <n v="1"/>
    <s v="Check in: 14:00, Check out: 12:00, Cancellation policy: Strict, Accepts bookings: 12"/>
    <n v="43.613574999999997"/>
    <n v="-89.819851"/>
    <s v="Yes"/>
    <x v="0"/>
    <s v="No"/>
    <s v="Yes"/>
    <x v="0"/>
    <s v="Yes"/>
    <x v="0"/>
    <s v="Yes"/>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One Room Cabins"/>
    <s v="cabin"/>
    <s v="Cabin"/>
    <n v="80"/>
    <n v="0"/>
    <n v="3"/>
    <n v="0"/>
    <n v="0"/>
    <n v="0"/>
    <s v="Sauk"/>
    <x v="10"/>
    <x v="1"/>
    <m/>
    <s v="United States"/>
    <x v="1"/>
    <x v="1"/>
    <s v="No data"/>
    <s v="No data"/>
    <s v="No data"/>
    <s v="No data"/>
    <n v="1"/>
    <n v="63"/>
    <n v="75"/>
    <n v="68"/>
    <n v="62"/>
    <n v="63"/>
    <x v="39"/>
    <n v="64"/>
    <n v="64"/>
    <n v="0"/>
    <n v="0"/>
    <n v="0"/>
    <n v="0"/>
    <n v="0"/>
    <n v="0"/>
    <n v="64"/>
    <n v="64"/>
    <s v="https://www.hipcamp.com/en-GB/land/wisconsin-nature-s-touch-campground-v1qhzk20"/>
    <s v="Basic sleeping cabins for 3 (One full bed and one twin bed). Includes microwave, small fridge, table with chairs, charcoal grill, fire ring, and picnic table._x000a__x000a_Does not include linens, blankets, or pillows._x000a__x000a_This unit does not have a bathroom."/>
    <n v="1"/>
    <s v="Check in: 14:00, Check out: 12:00, Cancellation policy: Strict, Accepts bookings: 12"/>
    <n v="43.613574999999997"/>
    <n v="-89.819851"/>
    <s v="Yes"/>
    <x v="0"/>
    <s v="No"/>
    <s v="Yes"/>
    <x v="0"/>
    <s v="Yes"/>
    <x v="0"/>
    <s v="Yes"/>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Wildwoods in Boulder Junction"/>
    <s v="Parkmodel Cabin, LOT 36"/>
    <s v="cabin"/>
    <s v="Cabin"/>
    <n v="3"/>
    <n v="0"/>
    <n v="5"/>
    <n v="0"/>
    <n v="0"/>
    <n v="0"/>
    <s v="Vilas"/>
    <x v="11"/>
    <x v="1"/>
    <m/>
    <s v="United States"/>
    <x v="1"/>
    <x v="1"/>
    <s v="No data"/>
    <s v="No data"/>
    <s v="No data"/>
    <s v="No data"/>
    <n v="1"/>
    <n v="117"/>
    <n v="194"/>
    <n v="125"/>
    <n v="112"/>
    <n v="117"/>
    <x v="40"/>
    <n v="122"/>
    <n v="115"/>
    <n v="116"/>
    <n v="122"/>
    <n v="115"/>
    <n v="121"/>
    <n v="116"/>
    <n v="121"/>
    <n v="116"/>
    <n v="121"/>
    <s v="https://www.hipcamp.com/en-GB/land/wisconsin-wildwoods-in-boulder-junction-88lhonx8"/>
    <s v="Parkmodel Cabin with master bedroom with queen bed and efficient bunk bed room. Attached large Screened in porch with propane fire pit and 4 top patio table overlooking outside fire pit. Cabin is located in Wildwoods Campground &amp; Rv Park in Boulder Junction and is adjacent to WDNR land. Enjoy deer and hike to Grassy Lake through WDNR land.. Private Picnic table and fire ring await you on this 40'x50' site with a view of DNR land. The local deer (some Albino) walk through at sunup and sunset."/>
    <n v="3"/>
    <s v="Check in: 15:00, Check out: 10:00, Cancellation policy: Flexible, Accepts bookings: 12"/>
    <n v="46.146630000000002"/>
    <n v="-89.625950000000003"/>
    <s v="Yes"/>
    <x v="0"/>
    <s v="No"/>
    <s v="Yes"/>
    <x v="0"/>
    <s v="No"/>
    <x v="0"/>
    <s v="Yes"/>
    <s v="No"/>
    <s v="No"/>
    <s v="No"/>
    <s v="No"/>
    <s v="No"/>
    <s v="Not Listed"/>
    <s v="No"/>
    <s v="Not Listed"/>
    <s v="Not Listed"/>
    <s v="No"/>
    <s v="No"/>
    <s v="No"/>
    <s v="No"/>
    <s v="No"/>
    <s v="No"/>
    <s v="No"/>
    <s v="No"/>
    <s v="No"/>
    <s v="No"/>
    <s v="No"/>
    <s v="No"/>
    <s v="No"/>
    <s v="No"/>
    <s v="Yes"/>
    <s v="No"/>
    <s v="No"/>
    <s v="No"/>
    <s v="No"/>
    <s v="No"/>
    <s v="No"/>
    <s v="No"/>
    <s v="No"/>
    <s v="Yes"/>
    <s v="No"/>
    <s v="No"/>
    <s v="No"/>
    <s v="Yes"/>
    <s v="No"/>
    <s v="No"/>
    <s v="No"/>
    <s v="No"/>
    <s v="No"/>
    <s v="Yes"/>
    <s v="No"/>
    <s v="No"/>
    <s v="Yes"/>
    <s v="No"/>
    <s v="No"/>
  </r>
  <r>
    <s v="Hipcamp"/>
    <s v="Paul’s Lakeside Cottage"/>
    <s v="Paul’s Lakeside Cottage"/>
    <s v="cabin"/>
    <s v="Cabin"/>
    <n v="1"/>
    <n v="0"/>
    <n v="2"/>
    <n v="0"/>
    <n v="0"/>
    <n v="0"/>
    <s v="Hubbard"/>
    <x v="12"/>
    <x v="0"/>
    <m/>
    <s v="United States"/>
    <x v="1"/>
    <x v="1"/>
    <s v="No data"/>
    <s v="No data"/>
    <s v="No data"/>
    <s v="No data"/>
    <n v="0.03"/>
    <n v="104"/>
    <n v="123"/>
    <n v="120"/>
    <n v="96"/>
    <n v="3"/>
    <x v="41"/>
    <n v="113"/>
    <n v="101"/>
    <n v="102"/>
    <n v="113"/>
    <n v="101"/>
    <n v="113"/>
    <n v="102"/>
    <n v="113"/>
    <n v="102"/>
    <n v="113"/>
    <s v="https://www.hipcamp.com/en-GB/land/minnesota-paul-s-lakeside-cottage-5x5hd985"/>
    <s v="The year-round 500sqft very private, furnished, lakeside cottage sleeps 2 (by rule) + many other amenities are available. Use of canoe on this beautiful 300 acre lake. WIFI, Game room, Washer/Dryer available in lower level of main house. Tent space in yard. Room for another boat at the dock. Get outside to go fishing, hiking, hunting, swimming, golfing, biking+or just relax! Just Added - two new fat tire e-bikes for rent to almost effortlessly have more fun exploring the area ✌️"/>
    <n v="1"/>
    <s v="Check in: 15:00, Check out: 12:00, Cancellation policy: Moderate, Accepts bookings: 12"/>
    <n v="47.037889999999997"/>
    <n v="-94.904025000000004"/>
    <s v="Yes"/>
    <x v="0"/>
    <s v="Yes"/>
    <s v="Yes"/>
    <x v="0"/>
    <s v="Yes"/>
    <x v="0"/>
    <s v="Yes"/>
    <s v="Yes"/>
    <s v="Yes"/>
    <s v="No"/>
    <s v="No"/>
    <s v="No"/>
    <s v="Not Listed"/>
    <s v="No"/>
    <s v="Not Listed"/>
    <s v="Not Listed"/>
    <s v="No"/>
    <s v="No"/>
    <s v="No"/>
    <s v="No"/>
    <s v="No"/>
    <s v="No"/>
    <s v="No"/>
    <s v="No"/>
    <s v="No"/>
    <s v="No"/>
    <s v="No"/>
    <s v="Yes"/>
    <s v="Yes"/>
    <s v="Yes"/>
    <s v="Yes"/>
    <s v="Yes"/>
    <s v="No"/>
    <s v="No"/>
    <s v="No"/>
    <s v="Yes"/>
    <s v="No"/>
    <s v="No"/>
    <s v="Yes"/>
    <s v="Yes"/>
    <s v="No"/>
    <s v="No"/>
    <s v="No"/>
    <s v="No"/>
    <s v="No"/>
    <s v="No"/>
    <s v="No"/>
    <s v="No"/>
    <s v="No"/>
    <s v="No"/>
    <s v="No"/>
    <s v="No"/>
    <s v="Yes"/>
    <s v="Yes"/>
    <s v="No"/>
  </r>
  <r>
    <s v="Hipcamp"/>
    <s v="Dad's Piece of Heaven"/>
    <s v="Walkout vacation rental"/>
    <s v="cabin"/>
    <s v="Cabin"/>
    <n v="4"/>
    <n v="0"/>
    <n v="7"/>
    <n v="0"/>
    <n v="0"/>
    <n v="0"/>
    <s v="Crow Wing"/>
    <x v="13"/>
    <x v="0"/>
    <m/>
    <s v="United States"/>
    <x v="4"/>
    <x v="3"/>
    <n v="467"/>
    <n v="400"/>
    <n v="320"/>
    <n v="92"/>
    <n v="0"/>
    <n v="347"/>
    <n v="499"/>
    <n v="400"/>
    <n v="320"/>
    <n v="0"/>
    <x v="42"/>
    <n v="378"/>
    <n v="336"/>
    <n v="341"/>
    <n v="378"/>
    <n v="336"/>
    <n v="376"/>
    <n v="340"/>
    <n v="375"/>
    <n v="340"/>
    <n v="377"/>
    <s v="https://www.hipcamp.com/en-GB/land/minnesota-dad-s-piece-of-heaven-6p0hq29k"/>
    <s v="Walkout vacation rental with screen porch. 1 bedroom with a queen bed 2 futons. Arcade machine pool table/ party room. Full kitchen bathroom with tub and shower. Laundry extra."/>
    <n v="1"/>
    <s v="Check in: 14:00, Check out: 12:00, Cancellation policy: Strict, Accepts bookings: 12"/>
    <n v="46.442869999999999"/>
    <n v="-93.851209999999995"/>
    <s v="Yes"/>
    <x v="0"/>
    <s v="No"/>
    <s v="Yes"/>
    <x v="0"/>
    <s v="No"/>
    <x v="0"/>
    <s v="Yes"/>
    <s v="No"/>
    <s v="Yes"/>
    <s v="Yes"/>
    <s v="No"/>
    <s v="No"/>
    <s v="Not Listed"/>
    <s v="No"/>
    <s v="Not Listed"/>
    <s v="Not Listed"/>
    <s v="No"/>
    <s v="No"/>
    <s v="No"/>
    <s v="No"/>
    <s v="No"/>
    <s v="No"/>
    <s v="No"/>
    <s v="No"/>
    <s v="No"/>
    <s v="No"/>
    <s v="No"/>
    <s v="No"/>
    <s v="No"/>
    <s v="Yes"/>
    <s v="No"/>
    <s v="Yes"/>
    <s v="No"/>
    <s v="No"/>
    <s v="No"/>
    <s v="Yes"/>
    <s v="Yes"/>
    <s v="No"/>
    <s v="No"/>
    <s v="No"/>
    <s v="No"/>
    <s v="No"/>
    <s v="No"/>
    <s v="No"/>
    <s v="No"/>
    <s v="No"/>
    <s v="No"/>
    <s v="No"/>
    <s v="No"/>
    <s v="No"/>
    <s v="No"/>
    <s v="No"/>
    <s v="No"/>
    <s v="Yes"/>
    <s v="No"/>
  </r>
  <r>
    <s v="Hipcamp"/>
    <s v="The little cabin"/>
    <s v="Little Cabin"/>
    <s v="cabin"/>
    <s v="Cabin"/>
    <n v="1"/>
    <n v="0"/>
    <n v="4"/>
    <n v="0"/>
    <n v="0"/>
    <n v="0"/>
    <s v="Mille Lacs"/>
    <x v="14"/>
    <x v="0"/>
    <m/>
    <s v="United States"/>
    <x v="1"/>
    <x v="1"/>
    <s v="No data"/>
    <s v="No data"/>
    <s v="No data"/>
    <s v="No data"/>
    <n v="1"/>
    <n v="37"/>
    <n v="44"/>
    <n v="40"/>
    <n v="36"/>
    <n v="37"/>
    <x v="43"/>
    <n v="39"/>
    <n v="37"/>
    <n v="37"/>
    <n v="39"/>
    <n v="37"/>
    <n v="39"/>
    <n v="37"/>
    <n v="39"/>
    <n v="37"/>
    <n v="39"/>
    <s v="https://www.hipcamp.com/en-GB/land/minnesota-the-little-cabin-2-xryhwx2x"/>
    <s v="You will have the only camp site on the property and can stay in the small camping cabin in comfort with your bedding or sleeping bag for the twin bed in the loft or the futon on the main level, or tent outside knowing you can go inside if it rains. The cabin only has room for two adults unless you bring a camp pad to sleep on the floor, but you have comfort with an electric heater to help keep the chill out, A/C, yes air conditioning, Small fridge, microwave, a radio that takes CD’s and Electric. Quiet country former farm site, with great wildlife viewing options with walking trails. 23 miles to St Cloud and 8 Miles to the Walmart in Princeton for food or supplies. Just a half mile off Hwy 95 and 5 miles from the large Sherburne National Wildlife Refuge with trails and lots of wildlife. Expect to hear Pheasants cackle in the AM, and see Sandhill Cranes or Geese fly over the camp site, or sitting in fields. Enjoy time around a campfire with folding chairs and a picnic table with plenty of fallen dead wood to burn. Fall is prime time with migrating birds flying out of the refuge to feed in AM and PM. If desired additional tent space is available."/>
    <n v="1"/>
    <s v="Check in: 12:00, Check out: 12:00, Cancellation policy: Moderate, Accepts bookings: 3"/>
    <n v="45.595562999999999"/>
    <n v="-93.741324000000006"/>
    <s v="Yes"/>
    <x v="0"/>
    <s v="Yes"/>
    <s v="No"/>
    <x v="1"/>
    <s v="No"/>
    <x v="0"/>
    <s v="Yes"/>
    <s v="No"/>
    <s v="No"/>
    <s v="No"/>
    <s v="No"/>
    <s v="No"/>
    <s v="Not Listed"/>
    <s v="No"/>
    <s v="Not Listed"/>
    <s v="Not Listed"/>
    <s v="No"/>
    <s v="No"/>
    <s v="No"/>
    <s v="No"/>
    <s v="No"/>
    <s v="No"/>
    <s v="No"/>
    <s v="No"/>
    <s v="No"/>
    <s v="No"/>
    <s v="No"/>
    <s v="No"/>
    <s v="No"/>
    <s v="No"/>
    <s v="No"/>
    <s v="No"/>
    <s v="No"/>
    <s v="No"/>
    <s v="No"/>
    <s v="No"/>
    <s v="No"/>
    <s v="No"/>
    <s v="No"/>
    <s v="No"/>
    <s v="Yes"/>
    <s v="No"/>
    <s v="No"/>
    <s v="No"/>
    <s v="No"/>
    <s v="Yes"/>
    <s v="No"/>
    <s v="No"/>
    <s v="No"/>
    <s v="No"/>
    <s v="No"/>
    <s v="No"/>
    <s v="Yes"/>
    <s v="No"/>
    <s v="No"/>
  </r>
  <r>
    <s v="Hipcamp"/>
    <s v="XCSki In/Out ABR Trails Foundation"/>
    <s v="ABRTrails Cherry Cabin XC Ski InOut"/>
    <s v="cabin"/>
    <s v="Cabin"/>
    <n v="4"/>
    <n v="0"/>
    <n v="2"/>
    <n v="0"/>
    <n v="0"/>
    <n v="0"/>
    <s v="Gogebic"/>
    <x v="15"/>
    <x v="2"/>
    <m/>
    <s v="United States"/>
    <x v="1"/>
    <x v="1"/>
    <s v="No data"/>
    <s v="No data"/>
    <s v="No data"/>
    <s v="No data"/>
    <n v="1"/>
    <n v="75"/>
    <n v="93"/>
    <n v="83"/>
    <n v="71"/>
    <n v="75"/>
    <x v="44"/>
    <n v="80"/>
    <n v="73"/>
    <n v="74"/>
    <n v="80"/>
    <n v="73"/>
    <n v="79"/>
    <n v="74"/>
    <n v="79"/>
    <n v="74"/>
    <n v="79"/>
    <s v="https://www.hipcamp.com/en-GB/land/michigan-xcski-in-out-abr-trails-foundation-v1qhz9kz"/>
    <s v="Escape to this cozy, rustic cabin nestled amidst the serene beauty of the ABR Trails Foundation XC Ski and Snowshoe Trails. Enjoy the tranquility of being away from other cabins, with direct access to miles of pristine trails right at your doorstep._x000a__x000a_Warm up by the crackling woodstove in the cozy cabin, or step outside to enjoy the dark sky under the stars. The outhouse provides a classic outdoor experience, adding to the rustic charm._x000a__x000a_Whether you're seeking a peaceful retreat or an adventurous winter getaway, this cabin offers the perfect escape for nature lovers._x000a__x000a_Sleeps 2, less than 0.25 miles from the trailhead parking lot. _x000a__x000a_Rustic Cabin located right on ABR Trails Foundation XC Ski and Snowshoe Trails. Situated away from other cabins, right on the ski and snowshoe trails, your own wood pile, outhouse, and a woodstove. _x000a__x000a_The cabins are accessible only by skiing or snowshoeing only. Ski/Snowshoe passes are not included and must be purchased at the trailhead. There is no electricity or plumbing. There is a clean outhouse for each cabin with toilet paper. The heat for the cabin is supplied by a very efficient wood stove which also has a flat cooking surface. The wood stove keeps the cabin very warm but it takes several hours to heat the cabin if it is cold out. When you arrive, you will need to start your own fire and maintain your fire throughout your stay. Firewood is provided just outside your cabin and we send you out with a “firestarter” pack. The cabins have a sleeping area with mattresses but no bedding. Each cabin has a table with chairs/benches. A tea kettle and cast iron pan are provided along with a charcoal grill, but no charcoal. _x000a__x000a_Cabins are located in .3 km -1 km in from the trailhead. A sled is provided for hauling in gear to pull behind you as you ski out on the skating lanes or travel on the cabin trail by snowshoe. Water is available at the trailhead, bring your own container(s). If you are arriving after 5 PM, please let us know so we can leave supplies out for you. There is a designated area for parking for cabin people which allows us to plow the parking lot."/>
    <n v="1"/>
    <s v="Check in: 13:00, Check out: 11:00, Cancellation policy: Super Strict (30 Days), Accepts bookings: 15"/>
    <n v="46.433509999999998"/>
    <n v="-90.147319999999993"/>
    <s v="No"/>
    <x v="0"/>
    <s v="No"/>
    <s v="Yes"/>
    <x v="1"/>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No"/>
    <s v="No"/>
  </r>
  <r>
    <s v="Hipcamp"/>
    <s v="Snowy Owl Barn"/>
    <s v="Snowy Owl Barn"/>
    <s v="cabin"/>
    <s v="Cabin"/>
    <n v="0"/>
    <n v="0"/>
    <n v="8"/>
    <n v="0"/>
    <n v="0"/>
    <n v="0"/>
    <s v="Pine"/>
    <x v="16"/>
    <x v="0"/>
    <m/>
    <s v="United States"/>
    <x v="1"/>
    <x v="1"/>
    <s v="No data"/>
    <s v="No data"/>
    <s v="No data"/>
    <s v="No data"/>
    <s v="No data"/>
    <s v="No data"/>
    <s v="No data"/>
    <s v="No data"/>
    <s v="No data"/>
    <s v="No data"/>
    <x v="45"/>
    <n v="0"/>
    <n v="0"/>
    <n v="0"/>
    <n v="0"/>
    <n v="0"/>
    <n v="0"/>
    <n v="0"/>
    <n v="0"/>
    <n v="0"/>
    <n v="0"/>
    <s v="https://www.hipcamp.com/en-GB/land/minnesota-snowy-owl-barn-zwjh62ln"/>
    <s v="Beautiful, secluded and wooded lot off of a dirt road. Walkable to Grindstone Lake and the Munger Trail. 2 miles from the public boat launch for kayaking or fishing. 8 miles from beautiful Banning State Park!_x000a__x000a_Make a pitstop to find rest and relaxation just north of Hinckley MN on your way up the north shore."/>
    <n v="2"/>
    <s v="Check in: 16:00, Check out: 11:00, Cancellation policy: Strict, Accepts bookings: 12"/>
    <n v="46.10848"/>
    <n v="-93.000389999999996"/>
    <s v="Yes"/>
    <x v="0"/>
    <s v="Yes"/>
    <s v="No"/>
    <x v="0"/>
    <s v="Yes"/>
    <x v="0"/>
    <s v="Yes"/>
    <s v="Yes"/>
    <s v="Yes"/>
    <s v="No"/>
    <s v="No"/>
    <s v="No"/>
    <s v="Not Listed"/>
    <s v="No"/>
    <s v="Not Listed"/>
    <s v="Not Listed"/>
    <s v="No"/>
    <s v="No"/>
    <s v="No"/>
    <s v="No"/>
    <s v="No"/>
    <s v="No"/>
    <s v="No"/>
    <s v="No"/>
    <s v="No"/>
    <s v="No"/>
    <s v="No"/>
    <s v="No"/>
    <s v="No"/>
    <s v="No"/>
    <s v="No"/>
    <s v="No"/>
    <s v="No"/>
    <s v="No"/>
    <s v="No"/>
    <s v="No"/>
    <s v="No"/>
    <s v="No"/>
    <s v="No"/>
    <s v="No"/>
    <s v="No"/>
    <s v="No"/>
    <s v="No"/>
    <s v="No"/>
    <s v="No"/>
    <s v="Yes"/>
    <s v="No"/>
    <s v="Yes"/>
    <s v="No"/>
    <s v="No"/>
    <s v="No"/>
    <s v="No"/>
    <s v="Yes"/>
    <s v="Yes"/>
    <s v="No"/>
  </r>
  <r>
    <s v="Hipcamp"/>
    <s v="Upper Red Rustic Cabin"/>
    <s v="Upper Red Rustic Cabin"/>
    <s v="cabin"/>
    <s v="Cabin"/>
    <n v="1"/>
    <n v="0"/>
    <n v="4"/>
    <n v="0"/>
    <n v="0"/>
    <n v="0"/>
    <s v="Beltrami"/>
    <x v="17"/>
    <x v="0"/>
    <m/>
    <s v="United States"/>
    <x v="1"/>
    <x v="1"/>
    <s v="No data"/>
    <s v="No data"/>
    <s v="No data"/>
    <s v="No data"/>
    <n v="0.47"/>
    <n v="140"/>
    <n v="316"/>
    <n v="140"/>
    <n v="140"/>
    <n v="66"/>
    <x v="46"/>
    <n v="140"/>
    <n v="140"/>
    <n v="140"/>
    <n v="140"/>
    <n v="140"/>
    <n v="140"/>
    <n v="140"/>
    <n v="140"/>
    <n v="140"/>
    <n v="140"/>
    <s v="https://www.hipcamp.com/en-GB/land/minnesota-upper-red-rustic-cabin-ozxh1rm1"/>
    <s v="Want to be close to the best fishing in Minnesota? Hit the lake for Pike and Walleye and many more fish. Enjoy snowmobile/ATV trails. This cabin is also for people who just want to get away to be in &amp; enjoy nature. End your day relaxing in nature with a bonfire or relax on our screened in porch! This rustic cabin has a bedroom with a queen &amp; loft with a twin &amp; full futon. There is also a sitting area with a 55” SmartTV, 43” smart tv in bedroom and high speed WiFI. Has full kitchen. Plenty of room for a few vehicles and boat trailers. 2 dogs max, and there is a pet fee. Please be sure to add the pets in &quot;extras&quot; at checkout."/>
    <n v="2"/>
    <s v="Check in: 15:00, Check out: 10:00, Cancellation policy: Strict, Accepts bookings: 12"/>
    <n v="48.072189999999999"/>
    <n v="-94.650814999999994"/>
    <s v="Yes"/>
    <x v="0"/>
    <s v="Yes"/>
    <s v="Yes"/>
    <x v="0"/>
    <s v="Yes"/>
    <x v="0"/>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Pure Air Paradise"/>
    <s v="Pure Air Paradise Home"/>
    <s v="cabin"/>
    <s v="Cabin"/>
    <n v="4"/>
    <n v="0"/>
    <n v="6"/>
    <n v="0"/>
    <n v="0"/>
    <n v="0"/>
    <s v="Ontonagon"/>
    <x v="18"/>
    <x v="2"/>
    <m/>
    <s v="United States"/>
    <x v="1"/>
    <x v="1"/>
    <s v="No data"/>
    <s v="No data"/>
    <s v="No data"/>
    <s v="No data"/>
    <n v="1"/>
    <n v="75"/>
    <n v="89"/>
    <n v="75"/>
    <n v="75"/>
    <n v="75"/>
    <x v="47"/>
    <n v="75"/>
    <n v="75"/>
    <n v="75"/>
    <n v="75"/>
    <n v="75"/>
    <n v="75"/>
    <n v="75"/>
    <n v="75"/>
    <n v="75"/>
    <n v="75"/>
    <s v="https://www.hipcamp.com/en-GB/land/michigan-pure-air-paradise-5x5hyxz1"/>
    <s v="Pure Air Paradise has mobile home featuring 2 bedrooms and a full bathroom. There is a queen bed, full/twin bunk, 2 couches &amp; a love seat. The home has a full kitchen and laundry. Private fire ring, access to loop driveway, pond and walking trails."/>
    <n v="3"/>
    <s v="Check in: 13:00, Check out: 12:00, Cancellation policy: Moderate, Accepts bookings: 3"/>
    <n v="46.827255000000001"/>
    <n v="-89.216669999999993"/>
    <s v="Yes"/>
    <x v="0"/>
    <s v="Yes"/>
    <s v="Yes"/>
    <x v="0"/>
    <s v="Yes"/>
    <x v="0"/>
    <s v="No"/>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XCSki In/Out ABR Trails Foundation"/>
    <s v="ABRTrailsRockFence Cabin XCSkiInOut"/>
    <s v="cabin"/>
    <s v="Cabin"/>
    <n v="4"/>
    <n v="0"/>
    <n v="10"/>
    <n v="0"/>
    <n v="0"/>
    <n v="0"/>
    <s v="Gogebic"/>
    <x v="15"/>
    <x v="2"/>
    <m/>
    <s v="United States"/>
    <x v="1"/>
    <x v="1"/>
    <s v="No data"/>
    <s v="No data"/>
    <s v="No data"/>
    <s v="No data"/>
    <n v="1"/>
    <n v="143"/>
    <n v="177"/>
    <n v="165"/>
    <n v="132"/>
    <n v="143"/>
    <x v="48"/>
    <n v="156"/>
    <n v="139"/>
    <n v="141"/>
    <n v="154"/>
    <n v="139"/>
    <n v="155"/>
    <n v="140"/>
    <n v="155"/>
    <n v="140"/>
    <n v="156"/>
    <s v="https://www.hipcamp.com/en-GB/land/michigan-xcski-in-out-abr-trails-foundation-v1qhz9kz"/>
    <s v="Sleeps 10 people. Large Rustic Cabin w/2 separate bedrooms, Queen Bunk Beds in both bedrooms. Kitchen supplies (pots/pans/kitchen ware available). Your own outhouse, grill outside (BYO charcoal), woodstove (wood provided at your site)._x000a__x000a_Escape to this cozy, rustic cabin nestled amidst the serene beauty of the ABR Trails Foundation XC Ski and Snowshoe Trails. Enjoy the tranquility of being away from other cabins, with direct access to miles of pristine trails right at your doorstep._x000a__x000a_Warm up by the crackling woodstove in the cozy cabin, or step outside to enjoy the dark sky under the stars. The outhouse provides a classic outdoor experience, adding to the rustic charm._x000a__x000a_Whether you're seeking a peaceful retreat or an adventurous winter getaway, this cabin offers the perfect escape for nature lovers._x000a__x000a_The cabins are accessible only by skiing or snowshoeing only. Ski/snowshoe passes are not included and must be purchased at the trailhead. There is no electricity or plumbing. There is a clean outhouse for each cabin with toilet paper. The heat for the cabin is supplied by a very efficient wood stove which also has a flat cooking surface. The wood stove keeps the cabin very warm but it takes several hours to heat the cabin if it is cold out. When you arrive, you will need to start your own fire and maintain your fire throughout your stay. Firewood is provided just outside your cabin and we send you out with a “firestarter” pack. The cabins have a sleeping area with mattresses but no bedding. Each cabin has a table with chairs/benches. A tea kettle and cast iron pan are provided along with a charcoal grill, but no charcoal. _x000a__x000a_Cabins are located in .3 km -1 km in from the trailhead. A sled is provided for hauling in gear to pull behind you as you ski out on the skating lanes or travel on the cabin trail by snowshoe. Water is available at the trailhead, bring your own container(s). If you are arriving after 5 PM, please let us know so we can leave supplies out for you. There is a designated area for parking for cabin people which allows us to plow the parking lot."/>
    <n v="1"/>
    <s v="Check in: 13:00, Check out: 11:00, Cancellation policy: Super Strict (30 Days), Accepts bookings: 15"/>
    <n v="46.433509999999998"/>
    <n v="-90.147319999999993"/>
    <s v="No"/>
    <x v="0"/>
    <s v="No"/>
    <s v="Yes"/>
    <x v="1"/>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No"/>
    <s v="No"/>
  </r>
  <r>
    <s v="Hipcamp"/>
    <s v="XCSki In/Out ABR Trails Foundation"/>
    <s v="ABRTrails HemlockCabin XC Ski InOut"/>
    <s v="cabin"/>
    <s v="Cabin"/>
    <n v="4"/>
    <n v="0"/>
    <n v="4"/>
    <n v="0"/>
    <n v="0"/>
    <n v="0"/>
    <s v="Gogebic"/>
    <x v="15"/>
    <x v="2"/>
    <m/>
    <s v="United States"/>
    <x v="1"/>
    <x v="1"/>
    <s v="No data"/>
    <s v="No data"/>
    <s v="No data"/>
    <s v="No data"/>
    <n v="1"/>
    <n v="109"/>
    <n v="135"/>
    <n v="121"/>
    <n v="103"/>
    <n v="109"/>
    <x v="49"/>
    <n v="116"/>
    <n v="106"/>
    <n v="107"/>
    <n v="116"/>
    <n v="106"/>
    <n v="115"/>
    <n v="107"/>
    <n v="115"/>
    <n v="107"/>
    <n v="116"/>
    <s v="https://www.hipcamp.com/en-GB/land/michigan-xcski-in-out-abr-trails-foundation-v1qhz9kz"/>
    <s v="Escape to this cozy, rustic cabin nestled amidst the serene beauty of the ABR Trails Foundation XC Ski and Snowshoe Trails. Enjoy the tranquility of being away from other cabins, with direct access to miles of pristine trails right at your doorstep._x000a__x000a_Warm up by the crackling woodstove in the cozy cabin, or step outside to enjoy the dark sky under the stars. The outhouse provides a classic outdoor experience, adding to the rustic charm._x000a__x000a_Whether you're seeking a peaceful retreat or an adventurous winter getaway, this cabin offers the perfect escape for nature lovers._x000a__x000a_Sleeps 4, less than 0.5 mile from the trailhead. _x000a__x000a_The cabins are accessible only by skiing or snowshoeing only. Ski/snowshoe passes are not included and must be purchased at the trailhead. There is no electricity or plumbing. There is a clean outhouse for each cabin with toilet paper. The heat for the cabin is supplied by a very efficient wood stove which also has a flat cooking surface. The wood stove keeps the cabin very warm but it takes several hours to heat the cabin if it is cold out. When you arrive, you will need to start your own fire and maintain your fire throughout your stay. Firewood is provided just outside your cabin and we send you out with a “firestarter” pack. The cabins have a sleeping area with mattresses but no bedding. Each cabin has a table with chairs/benches. A tea kettle and cast iron pan are provided along with a charcoal grill, but no charcoal. _x000a__x000a_Cabins are located in .3 km -1 km in from the trailhead. A sled is provided for hauling in gear to pull behind you as you ski out on the skating lanes or travel on the cabin trail by snowshoe. Water is available at the trailhead, bring your own container(s). If you are arriving after 5 PM, please let us know so we can leave supplies out for you. There is a designated area for parking for cabin people which allows us to plow the parking lot."/>
    <n v="1"/>
    <s v="Check in: 13:00, Check out: 11:00, Cancellation policy: Super Strict (30 Days), Accepts bookings: 15"/>
    <n v="46.433509999999998"/>
    <n v="-90.147319999999993"/>
    <s v="No"/>
    <x v="0"/>
    <s v="No"/>
    <s v="Yes"/>
    <x v="1"/>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No"/>
    <s v="No"/>
  </r>
  <r>
    <s v="Hipcamp"/>
    <s v="XCSki In/Out ABR Trails Foundation"/>
    <s v="ABRTrails Balsam Cabin XC Ski InOut"/>
    <s v="cabin"/>
    <s v="Cabin"/>
    <n v="4"/>
    <n v="0"/>
    <n v="2"/>
    <n v="0"/>
    <n v="0"/>
    <n v="0"/>
    <s v="Gogebic"/>
    <x v="15"/>
    <x v="2"/>
    <m/>
    <s v="United States"/>
    <x v="1"/>
    <x v="1"/>
    <s v="No data"/>
    <s v="No data"/>
    <s v="No data"/>
    <s v="No data"/>
    <n v="1"/>
    <n v="75"/>
    <n v="93"/>
    <n v="83"/>
    <n v="71"/>
    <n v="75"/>
    <x v="44"/>
    <n v="80"/>
    <n v="73"/>
    <n v="74"/>
    <n v="80"/>
    <n v="73"/>
    <n v="79"/>
    <n v="74"/>
    <n v="79"/>
    <n v="74"/>
    <n v="79"/>
    <s v="https://www.hipcamp.com/en-GB/land/michigan-xcski-in-out-abr-trails-foundation-v1qhz9kz"/>
    <s v="Sleeps 2, less than 0.5 miles from the trailhead parking lot. _x000a__x000a_Escape to this cozy, rustic cabin nestled amidst the serene beauty of the ABR Trails Foundation XC Ski and Snowshoe Trails. Enjoy the tranquility of being away from other cabins, with direct access to miles of pristine trails right at your doorstep._x000a__x000a_Warm up by the crackling woodstove in the cozy cabin, or step outside to enjoy the dark sky under the stars. The outhouse provides a classic outdoor experience, adding to the rustic charm._x000a__x000a_Whether you're seeking a peaceful retreat or an adventurous winter getaway, this cabin offers the perfect escape for nature lovers._x000a__x000a_Rustic Cabin located right on ABR Trails Foundation XC Ski and Snowshoe Trails. Situated away from other cabins, right on the ski and snowshoe trails, your own wood pile, outhouse, and a woodstove. _x000a__x000a_The cabins are accessible only by skiing or snowshoeing only. Ski/Snowshoe passes are not included and must be purchased at the trailhead. There is no electricity or plumbing. There is a clean outhouse for each cabin with toilet paper. The heat for the cabin is supplied by a very efficient wood stove which also has a flat cooking surface. The wood stove keeps the cabin very warm but it takes several hours to heat the cabin if it is cold out. When you arrive, you will need to start your own fire and maintain your fire throughout your stay. Firewood is provided just outside your cabin and we send you out with a “firestarter” pack. The cabins have a sleeping area with mattresses but no bedding. Each cabin has a table with chairs/benches. A tea kettle and cast iron pan are provided along with a charcoal grill, but no charcoal. _x000a__x000a_Cabins are located in .3 km -1 km in from the trailhead. A sled is provided for hauling in gear to pull behind you as you ski out on the skating lanes or travel on the cabin trail by snowshoe. Water is available at the trailhead, bring your own container(s). If you are arriving after 5 PM, please let us know so we can leave supplies out for you. There is a designated area for parking for cabin people which allows us to plow the parking lot."/>
    <n v="1"/>
    <s v="Check in: 13:00, Check out: 11:00, Cancellation policy: Super Strict (30 Days), Accepts bookings: 15"/>
    <n v="46.433509999999998"/>
    <n v="-90.147319999999993"/>
    <s v="No"/>
    <x v="0"/>
    <s v="No"/>
    <s v="Yes"/>
    <x v="1"/>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No"/>
    <s v="No"/>
  </r>
  <r>
    <s v="Hipcamp"/>
    <s v="The Loft at Strawberry Hill Farm"/>
    <s v=" The Loft At Strawberry Hill Farm"/>
    <s v="cabin"/>
    <s v="Cabin"/>
    <n v="1"/>
    <n v="0"/>
    <n v="6"/>
    <n v="0"/>
    <n v="0"/>
    <n v="0"/>
    <s v="Washington"/>
    <x v="19"/>
    <x v="0"/>
    <m/>
    <s v="United States"/>
    <x v="1"/>
    <x v="1"/>
    <s v="No data"/>
    <s v="No data"/>
    <s v="No data"/>
    <s v="No data"/>
    <n v="0.15"/>
    <n v="195"/>
    <n v="318"/>
    <n v="195"/>
    <n v="195"/>
    <n v="29"/>
    <x v="50"/>
    <n v="195"/>
    <n v="195"/>
    <n v="195"/>
    <n v="195"/>
    <n v="195"/>
    <n v="195"/>
    <n v="195"/>
    <n v="195"/>
    <n v="195"/>
    <n v="195"/>
    <s v="https://www.hipcamp.com/en-GB/land/minnesota-the-loft-at-strawberry-hill-farm-lz9h55ez"/>
    <s v="Welcome to comfort and relaxation! Exquisite rural setting in the river valley of the St Croix. Cozy up in this new barn apartment on our property that is close to beautiful parks and trails and many attractions and also a half hour from the twin cities. The space Designed with modern and well equipped spaces in mind, the entire second floor of the barn space is for our guests use including a full laundry room and fully equipped kitchen. For sleeping accommodations we have the main &quot;owners&quot; bedroom with a queen bed, the secondary bedroom has 2 twin beds. In the living room, the sofa has a pull-out queen mattress made of quality memory foam and bedding. In addition to or if preferred, we also have a Queen size double high air mattress with built in pump and also a twin double high mattress with built in pump and all bedding. The Loft at Strawberry Hill provides its guests fresh towels, linens, and many other necessities such as dish soap, dishwasher/laundry tabs, shampoo etc. Other things to note Balconies on both ends to enjoy beautiful sunrise and sunsets. Many trails for walking. Afton Alps resort and Afton State Park close by. Private fire pit and Adirondack chairs on premises for our guests outdoor use. Great restaurants in quaint downtown Hudson 8 min. away and historic Stillwater 15 min. away._x000a__x000a_For bed setup. We can sleep 6 comfortably or more depending on if the queen beds are shared. There is one queen bed in bedroom #1. Bedroom #2 has 2 twin beds. Then we have 2 nice tall inflatable mattresses with built in pumps and all needed bedding that set up in the living room. One mattress is a queen and the other is a twin._x000a__x000a_We also have a tiny home on the property that we rent out. (See pics) So if extra space is needed, please inquire! You can find it listed as &quot;The Little House on Strawberry Hill._x000a__x000a_Please respect the spaces and clean up after yourself!"/>
    <n v="2"/>
    <s v="Check in: 15:00, Check out: 11:00, Cancellation policy: Strict (14 days), Accepts bookings: 6"/>
    <n v="44.926710176061391"/>
    <n v="-92.784824232685878"/>
    <s v="Yes"/>
    <x v="0"/>
    <s v="No"/>
    <s v="Yes"/>
    <x v="0"/>
    <s v="Yes"/>
    <x v="0"/>
    <s v="No"/>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Eagle Ridge Basecamp"/>
    <s v="Eagle Ridge Basecamp"/>
    <s v="cabin"/>
    <s v="Cabin"/>
    <n v="1"/>
    <n v="0"/>
    <n v="4"/>
    <n v="0"/>
    <n v="0"/>
    <n v="0"/>
    <s v="Bayfield"/>
    <x v="20"/>
    <x v="1"/>
    <m/>
    <s v="United States"/>
    <x v="1"/>
    <x v="1"/>
    <s v="No data"/>
    <s v="No data"/>
    <s v="No data"/>
    <s v="No data"/>
    <n v="0.8"/>
    <n v="100"/>
    <n v="119"/>
    <n v="100"/>
    <n v="100"/>
    <n v="80"/>
    <x v="51"/>
    <n v="100"/>
    <n v="100"/>
    <n v="100"/>
    <n v="100"/>
    <n v="100"/>
    <n v="100"/>
    <n v="100"/>
    <n v="100"/>
    <n v="100"/>
    <n v="100"/>
    <s v="https://www.hipcamp.com/en-GB/land/wisconsin-eagle-ridge-basecamp-88lhmy5y"/>
    <s v="Welcome to our Adventure Base Camp in exciting Bayfield County, WI! My wife and I purchased this little piece of paradise close to every outdoor adventure imaginable, so we and our kids have a place to stay while we get out and play!_x000a__x000a_Our shed cabin is completely off grid, so those looking to get away from it all without being far from it all have found the right place! We are conveniently tucked back in the woods on about 8 acres just off U.S Hwy 2 close to Iron River, Brule, Ashland and Chequamegon Bay, Mt. Ashwabay, Cable and many lakes, falls and beaches. _x000a__x000a_At the shed cabin, you will find a large deck off the back with a picnic table, a small bedroom with 2 beds, a loft and a futon in the living space. We have a propane powered heater, mini fridge and stove. We have a drop down table and chairs. The cabin is completely wired up for use with our solar generator or if you have one of your own, it can be plugged right into the cabin using the generator cord. Power is limited as winter draws near so plan ahead. We have 5 gallon water jugs that can be filled in Ashland at the Maslowski Beach Artesian Well. There is no Wi-fi, but we are close enough to U.S. Hwy 2 and Ashland, so we get cell service. There is a fire pit for your use and a picnic table near it. For those bikers, we have a bike stand that can be placed on the ground for convenient storage while you are here. We have a solar lit out house with a composting toilet. Instructions are posted in the outhouse for use and maintenance of the toilet. Please be respectful and use as directed. _x000a__x000a_We still frequent the shed cabin ourselves. We do not have a cleaning service this keeps costs low for everyone. Please be respectful and kind so we can feel good about sharing this space with all guests to enjoy all the amazing things this area of the world has to offer."/>
    <n v="2"/>
    <s v="Check in: 14:00, Check out: 11:00, Cancellation policy: Moderate, Accepts bookings: 9"/>
    <n v="46.529969999999999"/>
    <n v="-91.12576"/>
    <s v="Yes"/>
    <x v="0"/>
    <s v="No"/>
    <s v="No"/>
    <x v="1"/>
    <s v="Yes"/>
    <x v="0"/>
    <s v="Yes"/>
    <s v="No"/>
    <s v="No"/>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No"/>
    <s v="No"/>
  </r>
  <r>
    <s v="Hipcamp"/>
    <s v="The Hamlet Lake Homestead"/>
    <s v="The Bunkhouse on Hamlet Lake"/>
    <s v="cabin"/>
    <s v="Cabin"/>
    <n v="2"/>
    <n v="0"/>
    <n v="4"/>
    <n v="0"/>
    <n v="0"/>
    <n v="0"/>
    <s v="Crow Wing"/>
    <x v="13"/>
    <x v="0"/>
    <m/>
    <s v="United States"/>
    <x v="5"/>
    <x v="4"/>
    <n v="109"/>
    <n v="93"/>
    <n v="93"/>
    <n v="6"/>
    <n v="0.14000000000000001"/>
    <n v="99"/>
    <n v="117"/>
    <n v="115"/>
    <n v="93"/>
    <n v="14"/>
    <x v="51"/>
    <n v="104"/>
    <n v="96"/>
    <n v="97"/>
    <n v="104"/>
    <n v="96"/>
    <n v="104"/>
    <n v="97"/>
    <n v="104"/>
    <n v="97"/>
    <n v="104"/>
    <s v="https://www.hipcamp.com/en-GB/land/minnesota-the-hamlet-lake-homestead-qeoh2vny"/>
    <s v="&quot;The Bunkhouse on Hamlet Lake&quot; is a charming, family-friendly, insulated 4-bed, 8x16ft bunkhouse on our 10-acre lakefront property. The bunkhouse is on the same parcel as our family home but is secluded on a unique piece of land, across our driveway and the street from the lake. Guests enjoy easy access to Hamlet Lake, which is private, 300-acres, and 100 ft deep. We are located in the Cuyuna Lakes Area, which boasts world-class Mountain bike/paved trails, shopping, restaurants, lakes, and other outdoor adventures, all within 7 miles of our site. Mille Lacs Lake is also only 10 miles to the south and the larger cities of Brainerd/Baxter are 25 minutes due west (with a Costco!) Our bunkhouse is located right off the road for easy access and parking. Guests will have a fire pit and chairs, a spacious deck with a 36&quot; Blackstone grill, a patio table/chairs, cooking utensils, a clean outhouse, water from an outdoor pump (seasonal), and a TV/DVD player. Each bed has a twin mattress enclosed in a zippered case. (Guests bring their own bedding). We also have free wifi access, and inside/outside heaters for all-season use. Hot showers are available 10 minutes away at the Hallett Community Center (near the mountain bike trails) for a small fee. Guests are welcome to use our lakefront area, which has paddleboards, canoes, and swim rafts'. Whether staying for a quick night up north or a longer vacation, The Bunkhouse on Hamlet Lake is an excellent option for you."/>
    <n v="1"/>
    <s v="Check in: 14:00, Check out: 12:00, Cancellation policy: Strict, Accepts bookings: 12"/>
    <n v="46.45035"/>
    <n v="-93.86918"/>
    <s v="Yes"/>
    <x v="0"/>
    <s v="Yes"/>
    <s v="Yes"/>
    <x v="1"/>
    <s v="Yes"/>
    <x v="0"/>
    <s v="Yes"/>
    <s v="Yes"/>
    <s v="No"/>
    <s v="No"/>
    <s v="No"/>
    <s v="No"/>
    <s v="Not Listed"/>
    <s v="No"/>
    <s v="Not Listed"/>
    <s v="Not Listed"/>
    <s v="No"/>
    <s v="No"/>
    <s v="No"/>
    <s v="No"/>
    <s v="No"/>
    <s v="No"/>
    <s v="No"/>
    <s v="No"/>
    <s v="No"/>
    <s v="No"/>
    <s v="No"/>
    <s v="No"/>
    <s v="Yes"/>
    <s v="Yes"/>
    <s v="Yes"/>
    <s v="Yes"/>
    <s v="No"/>
    <s v="No"/>
    <s v="No"/>
    <s v="Yes"/>
    <s v="Yes"/>
    <s v="No"/>
    <s v="Yes"/>
    <s v="No"/>
    <s v="No"/>
    <s v="No"/>
    <s v="No"/>
    <s v="No"/>
    <s v="No"/>
    <s v="No"/>
    <s v="No"/>
    <s v="Yes"/>
    <s v="No"/>
    <s v="No"/>
    <s v="No"/>
    <s v="No"/>
    <s v="Yes"/>
    <s v="Yes"/>
    <s v="No"/>
  </r>
  <r>
    <s v="Hipcamp"/>
    <s v="Country Cabin"/>
    <s v="Rustic Shadows "/>
    <s v="cabin"/>
    <s v="Cabin"/>
    <n v="1"/>
    <n v="0"/>
    <n v="15"/>
    <n v="0"/>
    <n v="0"/>
    <n v="0"/>
    <s v="Turner"/>
    <x v="21"/>
    <x v="3"/>
    <m/>
    <s v="United States"/>
    <x v="1"/>
    <x v="1"/>
    <s v="No data"/>
    <s v="No data"/>
    <s v="No data"/>
    <s v="No data"/>
    <n v="0.47"/>
    <n v="119"/>
    <n v="191"/>
    <n v="119"/>
    <n v="119"/>
    <n v="56"/>
    <x v="1"/>
    <n v="119"/>
    <n v="119"/>
    <n v="119"/>
    <n v="119"/>
    <n v="119"/>
    <n v="119"/>
    <n v="119"/>
    <n v="119"/>
    <n v="119"/>
    <n v="119"/>
    <s v="https://www.hipcamp.com/en-GB/land/south-dakota-country-cabin-2-kk9hyqw9"/>
    <s v="Beautiful yet very peaceful property with over four acres of land near wild water west, blue haven and wall lake. Six bedroom country cabin home has lots of room for gatherings inside with two fireplaces, outside has a wrap around deck also with three stall horse barn located on the property. Perfect for a family getaway or construction workers! We have farm animals on the property for your family to enjoy such as horses, goats, ducks and chickens. The space We have six rooms with two bathrooms. it can sleep up to fifteen people. we also have farm animals for your family to enjoy such as horses, goats ducks &amp; chickens. Guest access Guests are welcome to explore and have a great time! Please be responsible around all the animals as they pay their own space as well and need their privacy! Please keep all gates closed, thank you! Other things to note Firewood is available free for our guests We have life size games available as well. Tetherball, Corn hole and life size Jenga along with Horse shoes &amp; croquet"/>
    <n v="1"/>
    <s v="Check in: 14:00, Check out: 10:00, Cancellation policy: Strict, Accepts bookings: 12"/>
    <n v="43.490636818431909"/>
    <n v="-96.948037291662303"/>
    <s v="Yes"/>
    <x v="0"/>
    <s v="Yes"/>
    <s v="Yes"/>
    <x v="0"/>
    <s v="Yes"/>
    <x v="0"/>
    <s v="Yes"/>
    <s v="Yes"/>
    <s v="Yes"/>
    <s v="No"/>
    <s v="No"/>
    <s v="No"/>
    <s v="Not Listed"/>
    <s v="No"/>
    <s v="Not Listed"/>
    <s v="Not Listed"/>
    <s v="No"/>
    <s v="No"/>
    <s v="No"/>
    <s v="No"/>
    <s v="No"/>
    <s v="No"/>
    <s v="No"/>
    <s v="No"/>
    <s v="No"/>
    <s v="No"/>
    <s v="No"/>
    <s v="No"/>
    <s v="No"/>
    <s v="No"/>
    <s v="No"/>
    <s v="No"/>
    <s v="No"/>
    <s v="No"/>
    <s v="No"/>
    <s v="No"/>
    <s v="No"/>
    <s v="No"/>
    <s v="No"/>
    <s v="No"/>
    <s v="No"/>
    <s v="No"/>
    <s v="No"/>
    <s v="No"/>
    <s v="No"/>
    <s v="Yes"/>
    <s v="No"/>
    <s v="No"/>
    <s v="No"/>
    <s v="No"/>
    <s v="No"/>
    <s v="No"/>
    <s v="No"/>
    <s v="No"/>
    <s v="No"/>
  </r>
  <r>
    <s v="Hipcamp"/>
    <s v="Walleye Retreat On Lake Osakis"/>
    <s v="Walleye Retreat On Lake Osakis"/>
    <s v="cabin"/>
    <s v="Cabin"/>
    <n v="1"/>
    <n v="0"/>
    <n v="6"/>
    <n v="0"/>
    <n v="0"/>
    <n v="0"/>
    <s v="Todd"/>
    <x v="22"/>
    <x v="0"/>
    <m/>
    <s v="United States"/>
    <x v="1"/>
    <x v="1"/>
    <s v="No data"/>
    <s v="No data"/>
    <s v="No data"/>
    <s v="No data"/>
    <n v="1"/>
    <n v="130"/>
    <n v="331"/>
    <n v="150"/>
    <n v="120"/>
    <n v="130"/>
    <x v="52"/>
    <n v="268"/>
    <n v="126"/>
    <n v="128"/>
    <n v="142"/>
    <n v="126"/>
    <n v="141"/>
    <n v="255"/>
    <n v="268"/>
    <n v="127"/>
    <n v="142"/>
    <s v="https://www.hipcamp.com/en-GB/land/minnesota-walleye-retreat-on-lake-osakis-kk9hy59w"/>
    <s v="Staying at this centrally-located cabin ensures your family is close to everything. It's less than 15 minutes away from Alexandria, nestled among numerous lakes, with hundreds of miles of bike and snowmobile trails accessible by foot or bike from our cabin. Osakis is charming, offering everything you need within walking distance. You can bring your boat and dock it from mid-May to the end of September. Feel free to use our kayaks, or rent a boat in the area! Enjoy snowmobiling or ice fishing? Our new furnace will keep you cozy after a day in the cold! Our cabin can sleep 6 comfortably and we have one full bathroom."/>
    <n v="2"/>
    <s v="Check in: 16:00, Check out: 10:00, Cancellation policy: Strict, Accepts bookings: 12"/>
    <n v="45.870719000000001"/>
    <n v="-95.139419000000004"/>
    <s v="Yes"/>
    <x v="0"/>
    <s v="No"/>
    <s v="Yes"/>
    <x v="0"/>
    <s v="Yes"/>
    <x v="0"/>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Yes"/>
    <s v="No"/>
  </r>
  <r>
    <s v="Hipcamp"/>
    <s v="The Camps at the Vineyards"/>
    <s v="Cabin 1 - A-Frame"/>
    <s v="cabin"/>
    <s v="Cabin"/>
    <n v="14"/>
    <n v="0"/>
    <n v="2"/>
    <n v="0"/>
    <n v="0"/>
    <n v="0"/>
    <s v="Kanabec"/>
    <x v="23"/>
    <x v="0"/>
    <m/>
    <s v="United States"/>
    <x v="6"/>
    <x v="5"/>
    <n v="71"/>
    <n v="60"/>
    <n v="60"/>
    <n v="5"/>
    <n v="0"/>
    <n v="60"/>
    <n v="71"/>
    <n v="60"/>
    <n v="60"/>
    <n v="0"/>
    <x v="53"/>
    <n v="60"/>
    <n v="60"/>
    <n v="60"/>
    <n v="60"/>
    <n v="60"/>
    <n v="60"/>
    <n v="60"/>
    <n v="60"/>
    <n v="60"/>
    <n v="60"/>
    <s v="https://www.hipcamp.com/en-GB/land/minnesota-the-camps-at-the-vineyards-r57hyzkn"/>
    <s v="Escape to nature in this cozy A-frame cabin! Imagine waking up in a comfy bed overlooking a babbling stream and the sounds of the forest, nestled on a raised wooden platform, surrounded by the peaceful forest. Enjoy the fresh air while relaxing on our green plastic chairs or swinging under the trees. It's the perfect hideaway to unwind and recharge. Book your stay now and experience the magic of the great outdoors_x000a__x000a_Bedding is not included. Air mattresses are in bed storage compartments."/>
    <n v="1"/>
    <s v="Check in: 12:00, Check out: 12:00, Cancellation policy: Strict, Accepts bookings: 12"/>
    <n v="45.889780999999992"/>
    <n v="-93.517314499999998"/>
    <s v="Yes"/>
    <x v="1"/>
    <s v="Yes"/>
    <s v="No"/>
    <x v="1"/>
    <s v="No"/>
    <x v="1"/>
    <s v="No"/>
    <s v="No"/>
    <s v="No"/>
    <s v="No"/>
    <s v="No"/>
    <s v="No"/>
    <s v="Not Listed"/>
    <s v="No"/>
    <s v="Not Listed"/>
    <s v="Not Listed"/>
    <s v="No"/>
    <s v="No"/>
    <s v="No"/>
    <s v="No"/>
    <s v="No"/>
    <s v="No"/>
    <s v="No"/>
    <s v="No"/>
    <s v="No"/>
    <s v="No"/>
    <s v="No"/>
    <s v="Yes"/>
    <s v="Yes"/>
    <s v="Yes"/>
    <s v="Yes"/>
    <s v="No"/>
    <s v="No"/>
    <s v="No"/>
    <s v="No"/>
    <s v="No"/>
    <s v="No"/>
    <s v="Yes"/>
    <s v="Yes"/>
    <s v="Yes"/>
    <s v="No"/>
    <s v="No"/>
    <s v="No"/>
    <s v="No"/>
    <s v="No"/>
    <s v="No"/>
    <s v="Yes"/>
    <s v="No"/>
    <s v="No"/>
    <s v="No"/>
    <s v="No"/>
    <s v="No"/>
    <s v="Yes"/>
    <s v="No"/>
    <s v="No"/>
  </r>
  <r>
    <s v="Hipcamp"/>
    <s v="Cedar Springs"/>
    <s v="The Cowboy Cabin "/>
    <s v="cabin"/>
    <s v="Cabin"/>
    <n v="2"/>
    <n v="0"/>
    <n v="6"/>
    <n v="0"/>
    <n v="0"/>
    <n v="0"/>
    <s v="Winneshiek"/>
    <x v="24"/>
    <x v="4"/>
    <m/>
    <s v="United States"/>
    <x v="7"/>
    <x v="6"/>
    <n v="159"/>
    <n v="100"/>
    <n v="96"/>
    <n v="5"/>
    <n v="1"/>
    <n v="108"/>
    <n v="170"/>
    <n v="125"/>
    <n v="100"/>
    <n v="108"/>
    <x v="54"/>
    <n v="118"/>
    <n v="105"/>
    <n v="107"/>
    <n v="118"/>
    <n v="105"/>
    <n v="117"/>
    <n v="106"/>
    <n v="117"/>
    <n v="106"/>
    <n v="118"/>
    <s v="https://www.hipcamp.com/en-GB/land/iowa-cedar-springs-2-2ejh6y95"/>
    <s v="The Cowboy Cabin rests atop an old quarry, on high bluffs with beautiful views. This historic property has many elevations and geological features which make it a very special and unique location._x000a__x000a_The Cowboy cabin is a cozy one room space with two lofts. There is a wood burning stove and comfy rustic furnishings. A wooden counter/kitchen area has a propane camp stove, water jug, pots &amp; pans, dishes and flatware for four, dish pan and washing supplies and coffee cups, coffee &amp; hot water pot._x000a__x000a_Linens and four blankets are provided, we recommend bringing sleeping bags or warm comforters in all seasons except peak summer._x000a__x000a_There is a power block which provides up to 14 hours of use and can be recharged for extended stays._x000a__x000a_The shower is the camp bag sort which can be heated in the sun or carefully filled with heated water. The shower curtain can be hung on two hooks on the porch for privacy while showering outside. 2-4 towels provided._x000a__x000a_The drive in to the site is unpaved and is navigable by 2 wheel drive most of the time. During very wet weather and snowy weather we recommend four wheel drive. There is parking to walk in, if concerned about 2 wheel drive in winter or heavy rain."/>
    <n v="1"/>
    <s v="Check in: 15:00, Check out: 12:00, Cancellation policy: Moderate, Accepts bookings: 12"/>
    <n v="43.337973220773961"/>
    <n v="-91.808600854403238"/>
    <s v="Yes"/>
    <x v="0"/>
    <s v="Yes"/>
    <s v="No"/>
    <x v="0"/>
    <s v="Yes"/>
    <x v="0"/>
    <s v="No"/>
    <s v="No"/>
    <s v="No"/>
    <s v="No"/>
    <s v="No"/>
    <s v="No"/>
    <s v="Not Listed"/>
    <s v="No"/>
    <s v="Not Listed"/>
    <s v="Not Listed"/>
    <s v="No"/>
    <s v="No"/>
    <s v="No"/>
    <s v="No"/>
    <s v="No"/>
    <s v="No"/>
    <s v="No"/>
    <s v="No"/>
    <s v="No"/>
    <s v="No"/>
    <s v="Yes"/>
    <s v="Yes"/>
    <s v="Yes"/>
    <s v="Yes"/>
    <s v="Yes"/>
    <s v="No"/>
    <s v="No"/>
    <s v="No"/>
    <s v="No"/>
    <s v="Yes"/>
    <s v="Yes"/>
    <s v="Yes"/>
    <s v="Yes"/>
    <s v="Yes"/>
    <s v="No"/>
    <s v="No"/>
    <s v="No"/>
    <s v="No"/>
    <s v="No"/>
    <s v="No"/>
    <s v="No"/>
    <s v="No"/>
    <s v="No"/>
    <s v="Yes"/>
    <s v="Yes"/>
    <s v="No"/>
    <s v="Yes"/>
    <s v="No"/>
    <s v="No"/>
  </r>
  <r>
    <s v="Hipcamp"/>
    <s v="Chanterelle Woods Preserve"/>
    <s v="The St. Croix Trail Cabin"/>
    <s v="cabin"/>
    <s v="Cabin"/>
    <n v="3"/>
    <n v="0"/>
    <n v="2"/>
    <n v="0"/>
    <n v="0"/>
    <n v="0"/>
    <s v="Bayfield"/>
    <x v="25"/>
    <x v="1"/>
    <m/>
    <s v="United States"/>
    <x v="1"/>
    <x v="1"/>
    <s v="No data"/>
    <s v="No data"/>
    <s v="No data"/>
    <s v="No data"/>
    <n v="0"/>
    <n v="150"/>
    <n v="201"/>
    <n v="150"/>
    <n v="150"/>
    <n v="0"/>
    <x v="55"/>
    <n v="150"/>
    <n v="150"/>
    <n v="150"/>
    <n v="150"/>
    <n v="150"/>
    <n v="150"/>
    <n v="150"/>
    <n v="150"/>
    <n v="150"/>
    <n v="150"/>
    <s v="https://www.hipcamp.com/en-GB/land/wisconsin-chanterelle-woods-preserve-zwjh62ve"/>
    <s v="The St. Croix Trail rental is an off-grid dry cabin (sink cabinet with bucket underneath). It sleeps two and has a wood stove for heat. It has an outdoor campfire area. The outdoor shower is supplied with a solar bag. An outhouse adjoins. Parking adjoins."/>
    <n v="1"/>
    <s v="Check in: 14:00, Check out: 12:00, Cancellation policy: Strict, Accepts bookings: 12"/>
    <n v="46.80245"/>
    <n v="-90.869200000000006"/>
    <s v="No"/>
    <x v="0"/>
    <s v="No"/>
    <s v="No"/>
    <x v="0"/>
    <s v="No"/>
    <x v="0"/>
    <s v="No"/>
    <s v="No"/>
    <s v="No"/>
    <s v="No"/>
    <s v="No"/>
    <s v="No"/>
    <s v="Not Listed"/>
    <s v="No"/>
    <s v="Not Listed"/>
    <s v="Not Listed"/>
    <s v="No"/>
    <s v="No"/>
    <s v="No"/>
    <s v="No"/>
    <s v="No"/>
    <s v="No"/>
    <s v="No"/>
    <s v="No"/>
    <s v="No"/>
    <s v="No"/>
    <s v="No"/>
    <s v="No"/>
    <s v="No"/>
    <s v="No"/>
    <s v="No"/>
    <s v="No"/>
    <s v="No"/>
    <s v="No"/>
    <s v="No"/>
    <s v="No"/>
    <s v="No"/>
    <s v="No"/>
    <s v="No"/>
    <s v="No"/>
    <s v="No"/>
    <s v="No"/>
    <s v="Yes"/>
    <s v="No"/>
    <s v="No"/>
    <s v="Yes"/>
    <s v="Yes"/>
    <s v="No"/>
    <s v="No"/>
    <s v="Yes"/>
    <s v="No"/>
    <s v="No"/>
    <s v="Yes"/>
    <s v="No"/>
    <s v="No"/>
  </r>
  <r>
    <s v="Hipcamp"/>
    <s v="Cedar Springs"/>
    <s v="The Cowboy Cabin"/>
    <s v="cabin"/>
    <s v="Cabin"/>
    <n v="2"/>
    <n v="0"/>
    <n v="4"/>
    <n v="0"/>
    <n v="0"/>
    <n v="0"/>
    <s v="Winneshiek"/>
    <x v="24"/>
    <x v="4"/>
    <m/>
    <s v="United States"/>
    <x v="1"/>
    <x v="1"/>
    <s v="No data"/>
    <s v="No data"/>
    <s v="No data"/>
    <s v="No data"/>
    <n v="1"/>
    <n v="113"/>
    <n v="133"/>
    <n v="156"/>
    <n v="100"/>
    <n v="113"/>
    <x v="56"/>
    <n v="130"/>
    <n v="106"/>
    <n v="112"/>
    <n v="130"/>
    <n v="106"/>
    <n v="120"/>
    <n v="109"/>
    <n v="126"/>
    <n v="111"/>
    <n v="126"/>
    <s v="https://www.hipcamp.com/en-GB/land/iowa-cedar-springs-1-ozxh12kq"/>
    <s v="The Cowboy Cabin at Cedar Springs rests atop an old limestone quarry, on high bluffs with beautiful views. This historic property has multiple elevations and geological features which make it a truly special and unique location. The quarry below the cabin forms a natural amphitheater with amazing acoustics and has an extra large bonfire pit and two additional fire pits. The quarry space is available for all guests to enjoy except when privately reserved. There are hiking trails, an 1800’s limestone home and scenic bridge which make for great exploring and photo opportunities. Also, if you love art you will enjoy discovering the series of 19 elevated stained glass sculpture panels installed throughout the property._x000a__x000a_The Cowboy Cabin is a cozy one room space that sleeps 4 people. It has two lofts, a wood burning stove and comfy rustic furnishings, with an electric fan for hot days and a tall lamp for easy visibility at night. A power block is provided which stores up to 14 hours worth of electricity and can be recharged during extended stays. A wooden counter/kitchen area has a propane camp stove, 2 five gallon water jugs (filled w/ potable well water), pots &amp; pans, electric griddle, electric hot water pot, basic kitchen utensils, dishes &amp; flatware for four, coffee cups, wine glasses, also a dish pan and dish washing supplies. Premium instant coffee, sugar and dry coffee creamer are provided._x000a__x000a_Linens, 4 blankets and 4 towels are provided. For late Autumn, Winter and Early Spring bookings we recommend bringing sleeping bags or warm comforters. (Sleeping bags can be provided w/ 15$ washing fee per each._x000a__x000a_The shower is the camp bag sort which can be heated in the sun or carefully filled with heated water. The shower curtain can be hung on two hooks on the porch for privacy while showering outside. Up to 4 towels provided._x000a__x000a_The driveway to the site is unpaved and is navigable by 2 wheel drive most of the time. During very wet weather and snowy weather we recommend four wheel drive. There is parking to walk in, if concerned about 2 wheel drive in winter or heavy rain."/>
    <n v="1"/>
    <s v="Check in: 15:00, Check out: 12:00, Cancellation policy: Moderate, Accepts bookings: 12"/>
    <n v="43.338240298345113"/>
    <n v="-91.809100563103826"/>
    <s v="Yes"/>
    <x v="0"/>
    <s v="Yes"/>
    <s v="Yes"/>
    <x v="1"/>
    <s v="Yes"/>
    <x v="0"/>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Yes"/>
    <s v="No"/>
    <s v="No"/>
    <s v="Yes"/>
    <s v="No"/>
    <s v="No"/>
  </r>
  <r>
    <s v="Hipcamp"/>
    <s v="Whiskey Creek Family RV Park"/>
    <s v="Riverview Cabin "/>
    <s v="cabin"/>
    <s v="Cabin"/>
    <n v="40"/>
    <n v="0"/>
    <n v="6"/>
    <n v="0"/>
    <n v="0"/>
    <n v="0"/>
    <s v="Monroe"/>
    <x v="26"/>
    <x v="1"/>
    <m/>
    <s v="United States"/>
    <x v="1"/>
    <x v="1"/>
    <s v="No data"/>
    <s v="No data"/>
    <s v="No data"/>
    <s v="No data"/>
    <n v="1"/>
    <n v="176"/>
    <n v="266"/>
    <n v="204"/>
    <n v="166"/>
    <n v="176"/>
    <x v="57"/>
    <n v="187"/>
    <n v="171"/>
    <n v="175"/>
    <n v="187"/>
    <n v="171"/>
    <n v="181"/>
    <n v="173"/>
    <n v="185"/>
    <n v="174"/>
    <n v="185"/>
    <s v="https://www.hipcamp.com/en-GB/land/wisconsin-whiskey-creek-family-rv-park-kk9hyowm"/>
    <s v="PRIVATE Riverview Cabin. Sleeps up to 6 people. 2 Full size beds 2 pull out twin beds. Mini Kitchenette; small fridge, microwave, toaster, coffee maker. Half Bath. Eating spaces inside for two or outside with picnic tables for up to 12, fire ring with grill. Doesn't include linens or kitchen utensils. Includes soap and paper towels, toilet tissue. Some items may be available to rent such as linens, dishes, pans, and Gas grill. Make request prior to arrival. Pet free and Tobacco free cabin. Please make sure your linens are also pet and smoke free. Thank you. Check in at 3 pm and check out is by 11 am. One small dog is allowed with pet deposit."/>
    <n v="2"/>
    <s v="Check in: 15:00, Check out: 11:00, Cancellation policy: Super Strict (30 Days), Accepts bookings: 6"/>
    <n v="43.918193030230299"/>
    <n v="-90.88962083942566"/>
    <s v="Yes"/>
    <x v="0"/>
    <s v="Yes"/>
    <s v="Yes"/>
    <x v="0"/>
    <s v="Yes"/>
    <x v="0"/>
    <s v="Yes"/>
    <s v="Yes"/>
    <s v="No"/>
    <s v="No"/>
    <s v="Yes"/>
    <s v="No"/>
    <s v="Not Listed"/>
    <s v="No"/>
    <s v="Not Listed"/>
    <s v="Not Listed"/>
    <s v="No"/>
    <s v="No"/>
    <s v="No"/>
    <s v="No"/>
    <s v="No"/>
    <s v="No"/>
    <s v="No"/>
    <s v="No"/>
    <s v="No"/>
    <s v="No"/>
    <s v="No"/>
    <s v="No"/>
    <s v="No"/>
    <s v="No"/>
    <s v="No"/>
    <s v="No"/>
    <s v="No"/>
    <s v="No"/>
    <s v="No"/>
    <s v="No"/>
    <s v="No"/>
    <s v="No"/>
    <s v="No"/>
    <s v="No"/>
    <s v="Yes"/>
    <s v="No"/>
    <s v="No"/>
    <s v="No"/>
    <s v="Yes"/>
    <s v="No"/>
    <s v="Yes"/>
    <s v="Yes"/>
    <s v="No"/>
    <s v="Yes"/>
    <s v="No"/>
    <s v="No"/>
    <s v="No"/>
    <s v="No"/>
    <s v="No"/>
  </r>
  <r>
    <s v="Hipcamp"/>
    <s v="Whiskey Creek Family RV Park"/>
    <s v="C-1) River View Cabin "/>
    <s v="cabin"/>
    <s v="Cabin"/>
    <n v="40"/>
    <n v="0"/>
    <n v="6"/>
    <n v="0"/>
    <n v="0"/>
    <n v="0"/>
    <s v="Monroe"/>
    <x v="26"/>
    <x v="1"/>
    <m/>
    <s v="United States"/>
    <x v="1"/>
    <x v="1"/>
    <s v="No data"/>
    <s v="No data"/>
    <s v="No data"/>
    <s v="No data"/>
    <n v="0"/>
    <n v="189"/>
    <n v="223"/>
    <n v="189"/>
    <n v="189"/>
    <n v="0"/>
    <x v="0"/>
    <n v="189"/>
    <n v="189"/>
    <n v="189"/>
    <n v="189"/>
    <n v="189"/>
    <n v="189"/>
    <n v="189"/>
    <n v="189"/>
    <n v="189"/>
    <n v="189"/>
    <s v="https://www.hipcamp.com/en-GB/land/wisconsin-whiskey-creek-family-rv-park-kk9hyowm"/>
    <s v="Maximum Capacity: Up to 6 guests (with a limit of (2 adults adults and 4 children) 2 pets allowed PRIVATE Riverview Cabin. Sleeps up to 6 people. 2 Full size beds 2 pull out twin beds. Mini Kitchenette; small fridge, microwave, toaster, coffee maker. Half Bath. Eating spaces inside for two or outside with picnic tables for up to 12, fire ring with grill. Doesn't include linens or kitchen utensils. Includes soap and paper towels, toilet tissue. Some items may be available to rent such as linens, dishes, pans, and Gas grill. Make request prior to arrival. Pet free and Tobacco free cabin. Please make sure your linens are also pet and smoke free. Thank you. Check in at 3 pm and check out is by 11 am. One small dog is allowed with pet deposit."/>
    <n v="1"/>
    <s v="Check in: 14:00, Check out: 12:00, Cancellation policy: Strict (14 days), Accepts bookings: 12"/>
    <n v="43.918193030230299"/>
    <n v="-90.88962083942566"/>
    <s v="Yes"/>
    <x v="0"/>
    <s v="Yes"/>
    <s v="Yes"/>
    <x v="0"/>
    <s v="Yes"/>
    <x v="0"/>
    <s v="Yes"/>
    <s v="Yes"/>
    <s v="No"/>
    <s v="No"/>
    <s v="Yes"/>
    <s v="No"/>
    <s v="Not Listed"/>
    <s v="No"/>
    <s v="Not Listed"/>
    <s v="Not Listed"/>
    <s v="No"/>
    <s v="No"/>
    <s v="No"/>
    <s v="No"/>
    <s v="No"/>
    <s v="No"/>
    <s v="No"/>
    <s v="No"/>
    <s v="No"/>
    <s v="No"/>
    <s v="No"/>
    <s v="No"/>
    <s v="No"/>
    <s v="No"/>
    <s v="No"/>
    <s v="No"/>
    <s v="No"/>
    <s v="No"/>
    <s v="No"/>
    <s v="No"/>
    <s v="No"/>
    <s v="No"/>
    <s v="No"/>
    <s v="No"/>
    <s v="Yes"/>
    <s v="No"/>
    <s v="No"/>
    <s v="No"/>
    <s v="Yes"/>
    <s v="No"/>
    <s v="Yes"/>
    <s v="Yes"/>
    <s v="No"/>
    <s v="Yes"/>
    <s v="No"/>
    <s v="No"/>
    <s v="No"/>
    <s v="No"/>
    <s v="No"/>
  </r>
  <r>
    <s v="Hipcamp"/>
    <s v="Bonanza Camping"/>
    <s v="Cabin"/>
    <s v="cabin"/>
    <s v="Cabin"/>
    <n v="121"/>
    <n v="0"/>
    <n v="8"/>
    <n v="0"/>
    <n v="0"/>
    <n v="0"/>
    <s v="Sauk"/>
    <x v="10"/>
    <x v="1"/>
    <m/>
    <s v="United States"/>
    <x v="1"/>
    <x v="1"/>
    <s v="No data"/>
    <s v="No data"/>
    <s v="No data"/>
    <s v="No data"/>
    <n v="0"/>
    <n v="999"/>
    <n v="1126"/>
    <n v="999"/>
    <n v="999"/>
    <n v="0"/>
    <x v="58"/>
    <n v="999"/>
    <n v="139"/>
    <n v="999"/>
    <n v="999"/>
    <n v="544"/>
    <n v="588"/>
    <n v="139"/>
    <n v="163"/>
    <n v="565"/>
    <n v="620"/>
    <s v="https://www.hipcamp.com/en-US/land/wisconsin-bonanza-camping-1-6p0h0zwz"/>
    <s v="Beautiful Park Model Cabins, Sleeps 6-8 people. 2 bedrooms(queen master and 4 twin bunk bedroom). Full bath, Full kitchen with microwave, full-size refrigerator, coffee pot, toaster, 2 tabletop burner, place setting for 4. Cable TV, and A/C and Heat. Spacious Porch, Linens and Towels are not included."/>
    <n v="1"/>
    <s v="Check in: 14:00, Check out: 12:00, Cancellation policy: Strict, Accepts bookings: 12"/>
    <n v="43.610475000000001"/>
    <n v="-89.786240000000006"/>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Bonanza Camping"/>
    <s v="Deluxe Cabin"/>
    <s v="cabin"/>
    <s v="Cabin"/>
    <n v="121"/>
    <n v="0"/>
    <n v="8"/>
    <n v="0"/>
    <n v="0"/>
    <n v="0"/>
    <s v="Sauk"/>
    <x v="10"/>
    <x v="1"/>
    <m/>
    <s v="United States"/>
    <x v="1"/>
    <x v="1"/>
    <s v="No data"/>
    <s v="No data"/>
    <s v="No data"/>
    <s v="No data"/>
    <n v="0"/>
    <n v="999"/>
    <n v="1126"/>
    <n v="999"/>
    <n v="999"/>
    <n v="0"/>
    <x v="59"/>
    <n v="999"/>
    <n v="179"/>
    <n v="999"/>
    <n v="999"/>
    <n v="561"/>
    <n v="606"/>
    <n v="179"/>
    <n v="207"/>
    <n v="584"/>
    <n v="636"/>
    <s v="https://www.hipcamp.com/en-US/land/wisconsin-bonanza-camping-1-6p0h0zwz"/>
    <s v="Deluxe Cabins. Sleeps 6-8 people. 2 bedrooms ( queen master and a 4 twin bunk bedroom). Full Bath, Full kitchen with full-size refrigerator, microwave, oven/stove, coffee pot, toaster, place setting for 4. Fireplace and cable tv, Spacious screened-in porch, and A/C and Heat. Linens and towels are not included."/>
    <n v="1"/>
    <s v="Check in: 14:00, Check out: 12:00, Cancellation policy: Strict, Accepts bookings: 12"/>
    <n v="43.610475000000001"/>
    <n v="-89.786240000000006"/>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Nature's Touch Campground"/>
    <s v="001) Natures Hideaway Lodge"/>
    <s v="cabin"/>
    <s v="Cabin"/>
    <n v="80"/>
    <n v="0"/>
    <n v="7"/>
    <n v="0"/>
    <n v="0"/>
    <n v="0"/>
    <s v="Sauk"/>
    <x v="10"/>
    <x v="1"/>
    <m/>
    <s v="United States"/>
    <x v="1"/>
    <x v="1"/>
    <s v="No data"/>
    <s v="No data"/>
    <s v="No data"/>
    <s v="No data"/>
    <n v="0.13"/>
    <n v="157"/>
    <n v="206"/>
    <n v="164"/>
    <n v="156"/>
    <n v="20"/>
    <x v="60"/>
    <n v="187"/>
    <n v="157"/>
    <n v="157"/>
    <n v="159"/>
    <n v="159"/>
    <n v="160"/>
    <n v="177"/>
    <n v="187"/>
    <n v="157"/>
    <n v="158"/>
    <s v="https://www.hipcamp.com/en-GB/land/wisconsin-nature-s-touch-campground-v1qhzk20"/>
    <s v="Nature Hideaway Lodge offers the perfect blend of rustic charm and modern comfort. Come and experience the serenity and beauty of nature in this **EXCLUSIVE ADULTS ONLY** hideaway. Max 7 People_x000a__x000a_The Lodge offers an open-concept kitchen and living room area with an electric fireplace, the perfect spot to relax where natural light streams through large windows with cathedral ceiling . Making it the perfect spot to relax and unwind. The full-size kitchen is a chef's delight, complete with modern appliances, The eat-in kitchen area provides a casual and inviting space for dining, whether you're enjoying a quick breakfast or a leisurely dinner. The lodge has 1 bedroom with a queen-size bed, a full bathroom equipped with a shower, toilet, and a sink with a vanity. A large sleeping loft allows for flexible and comfortable sleeping arrangements tailored to your needs providing additional sleeping space. This loft is perfect for accommodating guests or simply enjoying a quiet moment to yourself. 'We recommend bringing air mattresses, sleeping bags, or portable beds&quot; This unit has a screened in porch ample seating area fire pit for evening campfires and wifi_x000a__x000a_Must indicate how many vehicles, for car passes to be given at check-in._x000a__x000a_**IMPORTANT NOTICE:** DOES NOT INCLUDE LINENS, PILLOWS, COOKWARE, OR UTENSILS. LOFT AREA DOES NOT HAVE MATTRESSES, HOWEVER, BLOW-UP MATTRESSES WILL FIT NICELY. Nature Hideaway Lodge is **EXCLUSIVELY ADULTS-ONLY**"/>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03) Natures Family Lodge"/>
    <s v="cabin"/>
    <s v="Cabin"/>
    <n v="80"/>
    <n v="0"/>
    <n v="8"/>
    <n v="0"/>
    <n v="0"/>
    <n v="0"/>
    <s v="Sauk"/>
    <x v="10"/>
    <x v="1"/>
    <m/>
    <s v="United States"/>
    <x v="1"/>
    <x v="1"/>
    <s v="No data"/>
    <s v="No data"/>
    <s v="No data"/>
    <s v="No data"/>
    <n v="0.13"/>
    <n v="157"/>
    <n v="206"/>
    <n v="164"/>
    <n v="156"/>
    <n v="20"/>
    <x v="60"/>
    <n v="187"/>
    <n v="157"/>
    <n v="157"/>
    <n v="159"/>
    <n v="159"/>
    <n v="160"/>
    <n v="177"/>
    <n v="187"/>
    <n v="157"/>
    <n v="158"/>
    <s v="https://www.hipcamp.com/en-GB/land/wisconsin-nature-s-touch-campground-v1qhzk20"/>
    <s v="Escape to Natures Touch Family Lodge, perfect for families or groups looking for a peaceful getaway. This inviting retreat comfortably accommodates up to 8 guests._x000a__x000a_Two private bedrooms for added privacy. Bedroom 1 - Features a queen bed with a personal armoire. Bedroom 2 - Is equipped with two sets of bunk beds, making it ideal for kids or groups.The large sleeping loft allows for flexible and comfortable sleeping arrangements tailored to your needs providing additional sleeping space. This loft is perfect for accommodating guests or simply enjoying a quiet moment to yourself. 'We recommend bringing air mattresses, sleeping bags, or portable beds&quot; A full bathroom with a full-size bathtub with a shower. Living room with two sofas, perfect for sitting in front of the fireplace “electric” to keep you warm and cozy. Galley-style kitchen with a full-size refrigerator, stove, and microwave for all your culinary needs. Charcoal grill for outdoor cooking, fire ring for evening campfires. Picnic table for outdoor meals, screened-in porch with patio furniture to enjoy the outdoors without the bugs._x000a__x000a_Pack your essentials and get ready to enjoy a relaxing retreat in this cozy lodge. Whether you’re planning a family vacation or a group getaway, this cabin has everything you need for a memorable stay! Includes WIFI._x000a__x000a_Must indicate how many vehicles, for car passes to be given at check-in._x000a__x000a_**IMPORTANT NOTICE:** DOES NOT INCLUDE LINENS, PILLOWS, COOKWARE, OR UTENSILS. LOFT AREA DOES NOT HAVE MATTRESSES; HOWEVER, BLOW-UP MATTRESSES WILL FIT NICELY."/>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40) One Room Sleeping Cabin"/>
    <s v="cabin"/>
    <s v="Cabin"/>
    <n v="80"/>
    <n v="0"/>
    <n v="4"/>
    <n v="0"/>
    <n v="0"/>
    <n v="0"/>
    <s v="Sauk"/>
    <x v="10"/>
    <x v="1"/>
    <m/>
    <s v="United States"/>
    <x v="1"/>
    <x v="1"/>
    <s v="No data"/>
    <s v="No data"/>
    <s v="No data"/>
    <s v="No data"/>
    <n v="0.13"/>
    <n v="65"/>
    <n v="88"/>
    <n v="71"/>
    <n v="63"/>
    <n v="9"/>
    <x v="61"/>
    <n v="74"/>
    <n v="64"/>
    <n v="64"/>
    <n v="66"/>
    <n v="65"/>
    <n v="68"/>
    <n v="71"/>
    <n v="74"/>
    <n v="64"/>
    <n v="64"/>
    <s v="https://www.hipcamp.com/en-GB/land/wisconsin-nature-s-touch-campground-v1qhzk20"/>
    <s v="Basic sleeping cabin(One Queen Bed and One Twin Bunk Bed). Max People 4 This Unit includes Microwave, Small Fridge/Freezer, Air conditioner, Table with Chairs, Charcoal grill, Fire ring, and Picnic table and Wifi._x000a__x000a_This unit DOES NOT include linens, blankets, or pillows. This unit DOES NOT have a Shower/Bathroom or KItchen. 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41) One Room Sleeping Cabin"/>
    <s v="cabin"/>
    <s v="Cabin"/>
    <n v="80"/>
    <n v="0"/>
    <n v="4"/>
    <n v="0"/>
    <n v="0"/>
    <n v="0"/>
    <s v="Sauk"/>
    <x v="10"/>
    <x v="1"/>
    <m/>
    <s v="United States"/>
    <x v="1"/>
    <x v="1"/>
    <s v="No data"/>
    <s v="No data"/>
    <s v="No data"/>
    <s v="No data"/>
    <n v="0.13"/>
    <n v="65"/>
    <n v="88"/>
    <n v="71"/>
    <n v="63"/>
    <n v="9"/>
    <x v="61"/>
    <n v="74"/>
    <n v="64"/>
    <n v="64"/>
    <n v="66"/>
    <n v="65"/>
    <n v="68"/>
    <n v="71"/>
    <n v="74"/>
    <n v="64"/>
    <n v="64"/>
    <s v="https://www.hipcamp.com/en-GB/land/wisconsin-nature-s-touch-campground-v1qhzk20"/>
    <s v="Basic sleeping cabin (One Queen Bed and One Bunk Bed). Max 4 People This Unit includes Microwave, Small Fridge/Freezer, Air conditioner, Table with Chairs, Charcoal grill, Fire ring, and Picnic table and Wifi._x000a__x000a_This unit DOES NOT include linens, blankets, or pillows. This unit DOES NOT have a Shower/Bathroom or KItchen. 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42) One Room Sleeping Cabin"/>
    <s v="cabin"/>
    <s v="Cabin"/>
    <n v="80"/>
    <n v="0"/>
    <n v="3"/>
    <n v="0"/>
    <n v="0"/>
    <n v="0"/>
    <s v="Sauk"/>
    <x v="10"/>
    <x v="1"/>
    <m/>
    <s v="United States"/>
    <x v="1"/>
    <x v="1"/>
    <s v="No data"/>
    <s v="No data"/>
    <s v="No data"/>
    <s v="No data"/>
    <n v="0.13"/>
    <n v="65"/>
    <n v="88"/>
    <n v="71"/>
    <n v="63"/>
    <n v="9"/>
    <x v="61"/>
    <n v="74"/>
    <n v="64"/>
    <n v="64"/>
    <n v="66"/>
    <n v="65"/>
    <n v="68"/>
    <n v="71"/>
    <n v="74"/>
    <n v="64"/>
    <n v="64"/>
    <s v="https://www.hipcamp.com/en-GB/land/wisconsin-nature-s-touch-campground-v1qhzk20"/>
    <s v="Basic sleeping cabin(One Queen Bed and One Twin Bed). Max 3 People This Unit includes Microwave, Small Fridge/Freezer, Air conditioner, Table with Chairs, Charcoal grill, Fire ring, and Picnic table and Wifi._x000a__x000a_This unit DOES NOT include linens, blankets, or pillows. This unit DOES NOT have a Shower/Bathroom or KItchen. 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66) Family Sleeping Cabin"/>
    <s v="cabin"/>
    <s v="Cabin"/>
    <n v="80"/>
    <n v="0"/>
    <n v="6"/>
    <n v="0"/>
    <n v="0"/>
    <n v="0"/>
    <s v="Sauk"/>
    <x v="10"/>
    <x v="1"/>
    <m/>
    <s v="United States"/>
    <x v="1"/>
    <x v="1"/>
    <s v="No data"/>
    <s v="No data"/>
    <s v="No data"/>
    <s v="No data"/>
    <n v="0.13"/>
    <n v="71"/>
    <n v="95"/>
    <n v="78"/>
    <n v="69"/>
    <n v="10"/>
    <x v="44"/>
    <n v="93"/>
    <n v="69"/>
    <n v="70"/>
    <n v="72"/>
    <n v="72"/>
    <n v="75"/>
    <n v="84"/>
    <n v="93"/>
    <n v="70"/>
    <n v="69"/>
    <s v="https://www.hipcamp.com/en-GB/land/wisconsin-nature-s-touch-campground-v1qhzk20"/>
    <s v="This Family Sleeping cabin Comfortably Sleeps 6 (One Queen Bed and One Bunkbed/Twin size and a Murphy Bed)_x000a__x000a_includes a Microwave, Small Fridge/Freezer, Air conditioner, Table with chairs, Charcoal grill, Fire ring, and Picnic tab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No"/>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67) Family Sleeping Cabin"/>
    <s v="cabin"/>
    <s v="Cabin"/>
    <n v="80"/>
    <n v="0"/>
    <n v="6"/>
    <n v="0"/>
    <n v="0"/>
    <n v="0"/>
    <s v="Sauk"/>
    <x v="10"/>
    <x v="1"/>
    <m/>
    <s v="United States"/>
    <x v="1"/>
    <x v="1"/>
    <s v="No data"/>
    <s v="No data"/>
    <s v="No data"/>
    <s v="No data"/>
    <n v="0.13"/>
    <n v="71"/>
    <n v="95"/>
    <n v="78"/>
    <n v="69"/>
    <n v="10"/>
    <x v="44"/>
    <n v="93"/>
    <n v="69"/>
    <n v="70"/>
    <n v="72"/>
    <n v="72"/>
    <n v="75"/>
    <n v="84"/>
    <n v="93"/>
    <n v="70"/>
    <n v="69"/>
    <s v="https://www.hipcamp.com/en-GB/land/wisconsin-nature-s-touch-campground-v1qhzk20"/>
    <s v="This Family Sleeping Cabin Comfortably sleeps 6 (One Queen Bed and Two Bunkbed's/Twin size)_x000a__x000a_includes a Microwave, Small Fridge/Freezer, Air conditioner, Table with chairs, Charcoal grill, Fire ring, and Picnic table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68) Family Sleeping Cabin"/>
    <s v="cabin"/>
    <s v="Cabin"/>
    <n v="80"/>
    <n v="0"/>
    <n v="6"/>
    <n v="0"/>
    <n v="0"/>
    <n v="0"/>
    <s v="Sauk"/>
    <x v="10"/>
    <x v="1"/>
    <m/>
    <s v="United States"/>
    <x v="1"/>
    <x v="1"/>
    <s v="No data"/>
    <s v="No data"/>
    <s v="No data"/>
    <s v="No data"/>
    <n v="0.13"/>
    <n v="71"/>
    <n v="95"/>
    <n v="78"/>
    <n v="69"/>
    <n v="10"/>
    <x v="44"/>
    <n v="93"/>
    <n v="69"/>
    <n v="70"/>
    <n v="72"/>
    <n v="72"/>
    <n v="75"/>
    <n v="84"/>
    <n v="93"/>
    <n v="70"/>
    <n v="69"/>
    <s v="https://www.hipcamp.com/en-GB/land/wisconsin-nature-s-touch-campground-v1qhzk20"/>
    <s v="This Family Sleeping Cabin Comfortably sleeps 6 (One Queen Bed and Two Bunkbed's/Twin size)_x000a__x000a_Includes a Microwave, Small Fridge/Freezer, Air conditioner, Table with chairs, Charcoal grill, Fire ring, and Picnic table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73) Rustic Sleeping Cabins - Screened in Porch"/>
    <s v="cabin"/>
    <s v="Cabin"/>
    <n v="80"/>
    <n v="0"/>
    <n v="6"/>
    <n v="0"/>
    <n v="0"/>
    <n v="0"/>
    <s v="Sauk"/>
    <x v="10"/>
    <x v="1"/>
    <m/>
    <s v="United States"/>
    <x v="1"/>
    <x v="1"/>
    <s v="No data"/>
    <s v="No data"/>
    <s v="No data"/>
    <s v="No data"/>
    <n v="0.13"/>
    <n v="73"/>
    <n v="97"/>
    <n v="83"/>
    <n v="69"/>
    <n v="10"/>
    <x v="62"/>
    <n v="93"/>
    <n v="71"/>
    <n v="71"/>
    <n v="75"/>
    <n v="73"/>
    <n v="79"/>
    <n v="87"/>
    <n v="93"/>
    <n v="71"/>
    <n v="72"/>
    <s v="https://www.hipcamp.com/en-GB/land/wisconsin-nature-s-touch-campground-v1qhzk20"/>
    <s v="This Rustic Sleeping Cabin Comfortably sleeps 6(One Queen Bed and Two sets of Bunkbed's&quot;Twin size&quot;) includes a Microwave, Small Fridge/Freezer, Air conditioner, Table with chairs, Charcoal grill, Fire ring,Picnic table and Wifi._x000a__x000a_This unit DOES NOT include linens, blankets, or pillows. This unit DOES NOT have a Shower/Bathroom or KItchen. 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74) Rustic Sleeping Cabins - Screened in Porch"/>
    <s v="cabin"/>
    <s v="Cabin"/>
    <n v="80"/>
    <n v="0"/>
    <n v="6"/>
    <n v="0"/>
    <n v="0"/>
    <n v="0"/>
    <s v="Sauk"/>
    <x v="10"/>
    <x v="1"/>
    <m/>
    <s v="United States"/>
    <x v="1"/>
    <x v="1"/>
    <s v="No data"/>
    <s v="No data"/>
    <s v="No data"/>
    <s v="No data"/>
    <n v="0.13"/>
    <n v="73"/>
    <n v="97"/>
    <n v="83"/>
    <n v="69"/>
    <n v="10"/>
    <x v="62"/>
    <n v="93"/>
    <n v="71"/>
    <n v="71"/>
    <n v="75"/>
    <n v="73"/>
    <n v="79"/>
    <n v="87"/>
    <n v="93"/>
    <n v="71"/>
    <n v="72"/>
    <s v="https://www.hipcamp.com/en-GB/land/wisconsin-nature-s-touch-campground-v1qhzk20"/>
    <s v="This Rustic Sleeping Cabin Comfortably sleeps 6 (One Queen Bed and Two sets of Bunkbed's&quot;Twin size&quot;)_x000a__x000a_Includes a Microwave, Small Fridge/Freezer, Air conditioner, Table with chairs, Charcoal grill, Fire ring,Picnic table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75) Rustic Sleeping Cabins"/>
    <s v="cabin"/>
    <s v="Cabin"/>
    <n v="80"/>
    <n v="0"/>
    <n v="6"/>
    <n v="0"/>
    <n v="0"/>
    <n v="0"/>
    <s v="Sauk"/>
    <x v="10"/>
    <x v="1"/>
    <m/>
    <s v="United States"/>
    <x v="1"/>
    <x v="1"/>
    <s v="No data"/>
    <s v="No data"/>
    <s v="No data"/>
    <s v="No data"/>
    <n v="0.13"/>
    <n v="71"/>
    <n v="95"/>
    <n v="78"/>
    <n v="69"/>
    <n v="10"/>
    <x v="47"/>
    <n v="89"/>
    <n v="69"/>
    <n v="70"/>
    <n v="72"/>
    <n v="72"/>
    <n v="75"/>
    <n v="82"/>
    <n v="89"/>
    <n v="70"/>
    <n v="69"/>
    <s v="https://www.hipcamp.com/en-GB/land/wisconsin-nature-s-touch-campground-v1qhzk20"/>
    <s v="This Rustic Sleeping Cabin Comfortably sleeps 6 (One Queen Bed and Two sets of Bunkbed's&quot;Twin size&quot;)_x000a__x000a_Includes a Microwave, Small Fridge/Freezer, Air conditioner, Table with chairs, Charcoal grill, Fire ring,Picnic table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76) Rustic Sleeping Cabin"/>
    <s v="cabin"/>
    <s v="Cabin"/>
    <n v="80"/>
    <n v="0"/>
    <n v="6"/>
    <n v="0"/>
    <n v="0"/>
    <n v="0"/>
    <s v="Sauk"/>
    <x v="10"/>
    <x v="1"/>
    <m/>
    <s v="United States"/>
    <x v="1"/>
    <x v="1"/>
    <s v="No data"/>
    <s v="No data"/>
    <s v="No data"/>
    <s v="No data"/>
    <n v="0.13"/>
    <n v="71"/>
    <n v="95"/>
    <n v="78"/>
    <n v="69"/>
    <n v="10"/>
    <x v="47"/>
    <n v="89"/>
    <n v="69"/>
    <n v="70"/>
    <n v="72"/>
    <n v="72"/>
    <n v="75"/>
    <n v="82"/>
    <n v="89"/>
    <n v="70"/>
    <n v="69"/>
    <s v="https://www.hipcamp.com/en-GB/land/wisconsin-nature-s-touch-campground-v1qhzk20"/>
    <s v="This Rustic Sleeping Cabin Comfortably sleeps 6 (One Queen Bed and Two sets of Bunkbed's&quot;Twin size&quot;)_x000a__x000a_Includes a Microwave, Small Fridge/Freezer, Air conditioner, Table with chairs, Charcoal grill, Fire ring,Picnic table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77) Rustic Sleeping Cabin"/>
    <s v="cabin"/>
    <s v="Cabin"/>
    <n v="80"/>
    <n v="0"/>
    <n v="6"/>
    <n v="0"/>
    <n v="0"/>
    <n v="0"/>
    <s v="Sauk"/>
    <x v="10"/>
    <x v="1"/>
    <m/>
    <s v="United States"/>
    <x v="1"/>
    <x v="1"/>
    <s v="No data"/>
    <s v="No data"/>
    <s v="No data"/>
    <s v="No data"/>
    <n v="0.13"/>
    <n v="71"/>
    <n v="95"/>
    <n v="78"/>
    <n v="69"/>
    <n v="10"/>
    <x v="47"/>
    <n v="89"/>
    <n v="69"/>
    <n v="70"/>
    <n v="72"/>
    <n v="72"/>
    <n v="75"/>
    <n v="82"/>
    <n v="89"/>
    <n v="70"/>
    <n v="69"/>
    <s v="https://www.hipcamp.com/en-GB/land/wisconsin-nature-s-touch-campground-v1qhzk20"/>
    <s v="This Rustic Sleeping Cabin Comfortably sleeps 6 (One Queen Bed and Two sets of Bunkbed's&quot;Twin size&quot;)_x000a__x000a_Includes a Microwave, Small Fridge/Freezer, Air conditioner, Table with chairs, Charcoal grill, Fire ring,Picnic table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78) Rustic Sleeping Cabin"/>
    <s v="cabin"/>
    <s v="Cabin"/>
    <n v="80"/>
    <n v="0"/>
    <n v="6"/>
    <n v="0"/>
    <n v="0"/>
    <n v="0"/>
    <s v="Sauk"/>
    <x v="10"/>
    <x v="1"/>
    <m/>
    <s v="United States"/>
    <x v="1"/>
    <x v="1"/>
    <s v="No data"/>
    <s v="No data"/>
    <s v="No data"/>
    <s v="No data"/>
    <n v="0.13"/>
    <n v="71"/>
    <n v="95"/>
    <n v="78"/>
    <n v="69"/>
    <n v="10"/>
    <x v="47"/>
    <n v="89"/>
    <n v="69"/>
    <n v="70"/>
    <n v="72"/>
    <n v="72"/>
    <n v="75"/>
    <n v="82"/>
    <n v="89"/>
    <n v="70"/>
    <n v="69"/>
    <s v="https://www.hipcamp.com/en-GB/land/wisconsin-nature-s-touch-campground-v1qhzk20"/>
    <s v="This Rustic Sleeping Cabin, Comfortably sleeps 6 (One Queen Bed and Two sets of Bunkbed's&quot;Twin size&quot;)_x000a__x000a_Includes a Microwave, Small Fridge/Freezer, Air conditioner, Table with chairs, Charcoal grill, Fire ring,Picnic table and Wifi._x000a__x000a_This unit DOES NOT include linens, blankets, or pillows. This unit DOES NOT have a Shower/Bathroom or KItchen.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89) Deluxe Cabin"/>
    <s v="cabin"/>
    <s v="Cabin"/>
    <n v="80"/>
    <n v="0"/>
    <n v="6"/>
    <n v="0"/>
    <n v="0"/>
    <n v="0"/>
    <s v="Sauk"/>
    <x v="10"/>
    <x v="1"/>
    <m/>
    <s v="United States"/>
    <x v="1"/>
    <x v="1"/>
    <s v="No data"/>
    <s v="No data"/>
    <s v="No data"/>
    <s v="No data"/>
    <n v="0.13"/>
    <n v="95"/>
    <n v="127"/>
    <n v="99"/>
    <n v="89"/>
    <n v="13"/>
    <x v="63"/>
    <n v="158"/>
    <n v="99"/>
    <n v="99"/>
    <n v="99"/>
    <n v="104"/>
    <n v="105"/>
    <n v="150"/>
    <n v="158"/>
    <n v="101"/>
    <n v="99"/>
    <s v="https://www.hipcamp.com/en-GB/land/wisconsin-nature-s-touch-campground-v1qhzk20"/>
    <s v="This Deluxe Cabin/Screened in porch, Comfortably sleeps 6 (One Queen, One Bunk Bed, and Futon Sofa/Sleeper)._x000a__x000a_Includes Microwave, Fridge/Freezer, Coffee pot, Sink area, Private bathroom and shower, Air conditioner, Picnic Table, Fire ring, Charcoal grill and Wifi._x000a__x000a_Please note this unit DOES NOT include linens, blankets, or pillows._x000a__x000a_This unit DOES NOT have a KItchen/Cooking area. Must indicate how many vehicles, For car passes to be given at check in."/>
    <n v="1"/>
    <s v="Check in: 15:00, Check out: 11:00, Cancellation policy: Strict (14 days), Accepts bookings: 12"/>
    <n v="43.613574999999997"/>
    <n v="-89.819851"/>
    <s v="Yes"/>
    <x v="0"/>
    <s v="Yes"/>
    <s v="No"/>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90) Extra Deluxe Loft Cabin"/>
    <s v="cabin"/>
    <s v="Cabin"/>
    <n v="80"/>
    <n v="0"/>
    <n v="7"/>
    <n v="0"/>
    <n v="0"/>
    <n v="0"/>
    <s v="Sauk"/>
    <x v="10"/>
    <x v="1"/>
    <m/>
    <s v="United States"/>
    <x v="1"/>
    <x v="1"/>
    <s v="No data"/>
    <s v="No data"/>
    <s v="No data"/>
    <s v="No data"/>
    <n v="0.13"/>
    <n v="100"/>
    <n v="132"/>
    <n v="104"/>
    <n v="99"/>
    <n v="13"/>
    <x v="64"/>
    <n v="158"/>
    <n v="100"/>
    <n v="100"/>
    <n v="101"/>
    <n v="104"/>
    <n v="105"/>
    <n v="150"/>
    <n v="158"/>
    <n v="101"/>
    <n v="100"/>
    <s v="https://www.hipcamp.com/en-GB/land/wisconsin-nature-s-touch-campground-v1qhzk20"/>
    <s v="Comfortably sleeps 7 (One Queen Bed, One Bunk Bed &quot;Twins&quot;, a loft area &quot;no furnishing&quot;) This unit includes Kitchen area with a 2 Burner Stove Top, Kitchen table and chairs, Kitchen Sink, Cabinets/Drawers, Microwave, Fridge/Freezer, Coffee pot, Private bathroom and shower, Bathroom sink with vanity, Air conditioner, Picnic Table, Fire ring, Charcoal grill and Wifi._x000a__x000a_Please note this unit DOES NOT include linens, blankets, or pillows or cooking utensils._x000a__x000a_Loft Area DOES NOT have mattress/Beds. However, a blowup mattresses will fit nicely.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091) Extra Deluxe Loft Cabin"/>
    <s v="cabin"/>
    <s v="Cabin"/>
    <n v="80"/>
    <n v="0"/>
    <n v="7"/>
    <n v="0"/>
    <n v="0"/>
    <n v="0"/>
    <s v="Sauk"/>
    <x v="10"/>
    <x v="1"/>
    <m/>
    <s v="United States"/>
    <x v="1"/>
    <x v="1"/>
    <s v="No data"/>
    <s v="No data"/>
    <s v="No data"/>
    <s v="No data"/>
    <n v="0.13"/>
    <n v="100"/>
    <n v="132"/>
    <n v="104"/>
    <n v="99"/>
    <n v="13"/>
    <x v="64"/>
    <n v="158"/>
    <n v="100"/>
    <n v="100"/>
    <n v="101"/>
    <n v="104"/>
    <n v="105"/>
    <n v="150"/>
    <n v="158"/>
    <n v="101"/>
    <n v="100"/>
    <s v="https://www.hipcamp.com/en-GB/land/wisconsin-nature-s-touch-campground-v1qhzk20"/>
    <s v="This Extra Deluxe Loft Unit Comfortably sleeps 7 (One Queen Bed, One Bunk Bed &quot;Twins&quot;, a loft area &quot;no furnishing&quot;)_x000a__x000a_This unit includes Kitchen area with a 2 Burner Stove Top, Kitchen table and chairs, Kitchen Sink, Cabinets/Drawers, Microwave, Fridge/Freezer, Coffee pot, Private bathroom and shower, Bathroom sink with vanity, Air conditioner, Picnic Table, Fire ring, Charcoal grill and Wifi._x000a__x000a_Please note this unit DOES NOT include linens, blankets, or pillows or cooking utensils._x000a__x000a_Loft Area DOES NOT have mattress/Beds. How ever, a blowup mattress will fit nicely._x000a__x000a_Must indicate how many vehicles, For car passes to be given at check in."/>
    <n v="1"/>
    <s v="Check in: 15:00, Check out: 11:00, Cancellation policy: Strict (14 days), Accepts bookings: 12"/>
    <n v="43.613574999999997"/>
    <n v="-89.819851"/>
    <s v="Yes"/>
    <x v="0"/>
    <s v="Yes"/>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Nature's Touch Campground"/>
    <s v="128) Basic Couples Cabin"/>
    <s v="cabin"/>
    <s v="Cabin"/>
    <n v="80"/>
    <n v="0"/>
    <n v="2"/>
    <n v="0"/>
    <n v="0"/>
    <n v="0"/>
    <s v="Sauk"/>
    <x v="10"/>
    <x v="1"/>
    <m/>
    <s v="United States"/>
    <x v="1"/>
    <x v="1"/>
    <s v="No data"/>
    <s v="No data"/>
    <s v="No data"/>
    <s v="No data"/>
    <n v="0.13"/>
    <n v="91"/>
    <n v="117"/>
    <n v="99"/>
    <n v="89"/>
    <n v="12"/>
    <x v="65"/>
    <n v="142"/>
    <n v="90"/>
    <n v="90"/>
    <n v="93"/>
    <n v="95"/>
    <n v="98"/>
    <n v="131"/>
    <n v="142"/>
    <n v="92"/>
    <n v="93"/>
    <s v="https://www.hipcamp.com/en-GB/land/wisconsin-nature-s-touch-campground-v1qhzk20"/>
    <s v="This Couples Rustic Cabin Accommodates Up to 2 people, (One Queen Bed), This unit is Furnished with its own private Bathroom/Toilet, Separate vanity with sink Kitchen table/chairs, Microwave, Retro Mini Fridge/Freezer, Picnic Table, Fire Ring, Charcoal grill, Wifi Must indicate how many vehicles, For car passes to be given at check in._x000a__x000a_This unit DOES NOT include linens, blankets, or pillows. This unit DOES NOT have a Kitchen/cooking stove top. Must indicate how many vehicles, For car passes to be given at check in."/>
    <n v="1"/>
    <s v="Check in: 15:00, Check out: 11:00, Cancellation policy: Strict (14 days), Accepts bookings: 12"/>
    <n v="43.613574999999997"/>
    <n v="-89.819851"/>
    <s v="Yes"/>
    <x v="0"/>
    <s v="Yes"/>
    <s v="No"/>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Cozy Cabin Secluded in the Woods"/>
    <s v="Secluded Cabin in the Woods"/>
    <s v="cabin"/>
    <s v="Cabin"/>
    <n v="1"/>
    <n v="0"/>
    <n v="4"/>
    <n v="0"/>
    <n v="0"/>
    <n v="0"/>
    <s v="Oneida"/>
    <x v="27"/>
    <x v="1"/>
    <m/>
    <s v="United States"/>
    <x v="1"/>
    <x v="1"/>
    <s v="No data"/>
    <s v="No data"/>
    <s v="No data"/>
    <s v="No data"/>
    <n v="0.75"/>
    <n v="142"/>
    <n v="336"/>
    <n v="149"/>
    <n v="129"/>
    <n v="109"/>
    <x v="45"/>
    <n v="0"/>
    <n v="0"/>
    <n v="0"/>
    <n v="0"/>
    <n v="0"/>
    <n v="0"/>
    <n v="0"/>
    <n v="0"/>
    <n v="0"/>
    <n v="0"/>
    <s v="https://www.hipcamp.com/en-GB/land/wisconsin-cozy-cabin-secluded-in-the-woods-mxvhw7y9"/>
    <s v="Cozy home features warm lighting &amp; paint colors and creative Northwoods decorating with a modern touch. Amenities include high-speed internet, stainless appliances, a coffee maker, front load washer and dryer, streaming services/Apple TV, 3 flat-screen TVs, 2 fireplaces, central AC, and a high-efficiency furnace. The home is situated on 4 wooded acres (not lakefront) off a well-maintained gravel road. Very private. No neighbors in sight. Wildlife is abundant. Dogs are OK w/approval &amp; fee._x000a__x000a_The space_x000a__x000a_Beautiful log cabin nestled in the Northwoods of Wisconsin on a dead-end dirt end. Enjoy 1240 sq ft of living space on 4 wooded acres bordering county forestland. The cabin features a large 20'x13' master bedroom with a large electric fireplace and patio doors leading to a 500 sq ft deck. The master bedroom has a King-sized Sleep Number bed, 2 end tables, a dresser, and a chair and ottoman._x000a__x000a_A separate laundry room with a utility sink and closet for coats, boots, etc. is located just inside the front door._x000a__x000a_The main bathroom features a double vanity, plenty of cabinet space, and a jetted tub. Towels and washcloths are provided._x000a__x000a_The great room is a true entertainment area with a kitchen tucked in the corner that contains everything you need from utensils to plates to pots and pans along with a 3 stool breakfast bar and a kitchen table for 4 people. The great room also contains a love seat, couch, chair, and ottoman and a 55-inch flat-screen TV with streaming services. In the center of the great room is a beautiful stone and knotty pine fireplace and patio doors leading to a 300 sq foot deck that overlooks the forest and a heavily traveled deer trail._x000a__x000a_Off of the great room is the 2nd bedroom which has 1 Queen bed, a dresser, 2 end tables, and a television with streaming services. A private 3/4 bath (sink, toilet, and shower) is adjoined to this smaller bedroom."/>
    <n v="2"/>
    <s v="Check in: 16:00, Check out: 10:00, Cancellation policy: Moderate, Accepts bookings: 12"/>
    <n v="45.703862000000001"/>
    <n v="-89.599419999999995"/>
    <s v="Yes"/>
    <x v="0"/>
    <s v="Yes"/>
    <s v="Yes"/>
    <x v="0"/>
    <s v="Yes"/>
    <x v="0"/>
    <s v="No"/>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Yes"/>
    <s v="No"/>
    <s v="No"/>
  </r>
  <r>
    <s v="Hipcamp"/>
    <s v="Little House On The Flambeau"/>
    <s v="Little House On The Flambeau"/>
    <s v="cabin"/>
    <s v="Cabin"/>
    <n v="1"/>
    <n v="0"/>
    <n v="5"/>
    <n v="0"/>
    <n v="0"/>
    <n v="0"/>
    <s v="Rusk"/>
    <x v="28"/>
    <x v="1"/>
    <m/>
    <s v="United States"/>
    <x v="1"/>
    <x v="1"/>
    <s v="No data"/>
    <s v="No data"/>
    <s v="No data"/>
    <s v="No data"/>
    <n v="0.94"/>
    <n v="129"/>
    <n v="177"/>
    <n v="129"/>
    <n v="129"/>
    <n v="122"/>
    <x v="66"/>
    <n v="129"/>
    <n v="129"/>
    <n v="129"/>
    <n v="129"/>
    <n v="129"/>
    <n v="129"/>
    <n v="129"/>
    <n v="129"/>
    <n v="129"/>
    <n v="129"/>
    <s v="https://www.hipcamp.com/en-US/land/wisconsin-little-house-on-the-flambeau-ozxhmood"/>
    <s v="SUMMER, FALL, WINTER OR SPRING, our UNIQUE “Little House On The Flambeau,” is nestled along the historic Flambeau River on the Big Falls Flowage. It’s ideally located for river trips, hiking, fishing, snowmobiling, hunting or just a relaxing vacation."/>
    <n v="2"/>
    <s v="Check in: 15:00, Check out: 11:00, Cancellation policy: Strict, Accepts bookings: 3"/>
    <n v="45.573669999999993"/>
    <n v="-90.952740000000006"/>
    <s v="Yes"/>
    <x v="0"/>
    <s v="Yes"/>
    <s v="Yes"/>
    <x v="0"/>
    <s v="Yes"/>
    <x v="0"/>
    <s v="No"/>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Lazy H Campground"/>
    <s v="Lakeview Cabin"/>
    <s v="cabin"/>
    <s v="Cabin"/>
    <n v="33"/>
    <n v="0"/>
    <n v="11"/>
    <n v="0"/>
    <n v="0"/>
    <n v="0"/>
    <s v="Plymouth"/>
    <x v="29"/>
    <x v="4"/>
    <m/>
    <s v="United States"/>
    <x v="1"/>
    <x v="1"/>
    <s v="No data"/>
    <s v="No data"/>
    <s v="No data"/>
    <s v="No data"/>
    <n v="1"/>
    <n v="300"/>
    <n v="305"/>
    <n v="300"/>
    <n v="300"/>
    <n v="300"/>
    <x v="45"/>
    <n v="0"/>
    <n v="0"/>
    <n v="0"/>
    <n v="0"/>
    <n v="0"/>
    <n v="0"/>
    <n v="0"/>
    <n v="0"/>
    <n v="0"/>
    <n v="0"/>
    <s v="https://www.hipcamp.com/en-US/land/iowa-lazy-h-campground-nelhqvvk"/>
    <s v="Experience the charm of our Lakeview Cabin, a unique retreat perfect for larger families or groups of friends seeking a memorable getaway. Nestled in a serene natural setting, this cabin offers a wonderful opportunity to reconnect with loved ones while immersing yourself in the beauty of the outdoors._x000a__x000a_Accommodating up to 4 adults and 7 children, our cabin is designed to provide comfort and space for everyone. Please note that pets are not allowed, ensuring a peaceful environment for all guests. _x000a__x000a_Whether you're exploring nearby hiking trails, enjoying a refreshing swim in local swimming holes, or dining at nearby restaurants, our Lakeview Cabin serves as an ideal base for your adventures. Embrace the tranquility of nature and create lasting memories with family and friends in this inviting space."/>
    <n v="1"/>
    <s v="Check in: 14:00, Check out: 12:00, Cancellation policy: Super Strict (no refunds), Accepts bookings: 12"/>
    <n v="42.820839999999997"/>
    <n v="-96.574089999999998"/>
    <s v="Yes"/>
    <x v="0"/>
    <s v="Yes"/>
    <s v="Yes"/>
    <x v="0"/>
    <s v="Yes"/>
    <x v="0"/>
    <s v="Yes"/>
    <s v="Yes"/>
    <s v="No"/>
    <s v="No"/>
    <s v="Yes"/>
    <s v="No"/>
    <s v="Not Listed"/>
    <s v="No"/>
    <s v="Not Listed"/>
    <s v="Not Listed"/>
    <s v="No"/>
    <s v="No"/>
    <s v="No"/>
    <s v="No"/>
    <s v="No"/>
    <s v="No"/>
    <s v="No"/>
    <s v="No"/>
    <s v="No"/>
    <s v="No"/>
    <s v="Yes"/>
    <s v="No"/>
    <s v="Yes"/>
    <s v="Yes"/>
    <s v="Yes"/>
    <s v="Yes"/>
    <s v="No"/>
    <s v="No"/>
    <s v="No"/>
    <s v="Yes"/>
    <s v="Yes"/>
    <s v="No"/>
    <s v="No"/>
    <s v="Yes"/>
    <s v="No"/>
    <s v="No"/>
    <s v="No"/>
    <s v="No"/>
    <s v="No"/>
    <s v="No"/>
    <s v="No"/>
    <s v="Yes"/>
    <s v="No"/>
    <s v="No"/>
    <s v="No"/>
    <s v="No"/>
    <s v="Yes"/>
    <s v="Yes"/>
    <s v="No"/>
  </r>
  <r>
    <s v="Hipcamp"/>
    <s v="Lazy H Campground"/>
    <s v="Couple's Getaway"/>
    <s v="cabin"/>
    <s v="Cabin"/>
    <n v="33"/>
    <n v="0"/>
    <n v="2"/>
    <n v="0"/>
    <n v="0"/>
    <n v="0"/>
    <s v="Plymouth"/>
    <x v="29"/>
    <x v="4"/>
    <m/>
    <s v="United States"/>
    <x v="1"/>
    <x v="1"/>
    <s v="No data"/>
    <s v="No data"/>
    <s v="No data"/>
    <s v="No data"/>
    <n v="1"/>
    <n v="175"/>
    <n v="180"/>
    <n v="175"/>
    <n v="175"/>
    <n v="175"/>
    <x v="45"/>
    <n v="0"/>
    <n v="0"/>
    <n v="0"/>
    <n v="0"/>
    <n v="0"/>
    <n v="0"/>
    <n v="0"/>
    <n v="0"/>
    <n v="0"/>
    <n v="0"/>
    <s v="https://www.hipcamp.com/en-US/land/iowa-lazy-h-campground-nelhqvvk"/>
    <s v="Experience a truly unique escape at our Couple’s Getaway, where intimacy meets tranquility in a charming studio-style cabin. This cozy retreat is designed specifically for couples looking to unwind and strengthen their bond amidst nature's beauty._x000a__x000a_Accommodating up to two adults, this cabin offers the perfect setting for relaxation and reconnection. Please note that we maintain a pet-free environment to ensure a serene atmosphere for all our guests._x000a__x000a_Whether you’re exploring nearby natural features, enjoying outdoor activities, or discovering local restaurants and shops, our Couple’s Getaway provides an ideal base for your romantic adventure."/>
    <n v="1"/>
    <s v="Check in: 14:00, Check out: 12:00, Cancellation policy: Super Strict (no refunds), Accepts bookings: 12"/>
    <n v="42.820839999999997"/>
    <n v="-96.574089999999998"/>
    <s v="Yes"/>
    <x v="0"/>
    <s v="Yes"/>
    <s v="Yes"/>
    <x v="0"/>
    <s v="Yes"/>
    <x v="0"/>
    <s v="Yes"/>
    <s v="Yes"/>
    <s v="No"/>
    <s v="No"/>
    <s v="Yes"/>
    <s v="No"/>
    <s v="Not Listed"/>
    <s v="No"/>
    <s v="Not Listed"/>
    <s v="Not Listed"/>
    <s v="No"/>
    <s v="No"/>
    <s v="No"/>
    <s v="No"/>
    <s v="No"/>
    <s v="No"/>
    <s v="No"/>
    <s v="No"/>
    <s v="No"/>
    <s v="No"/>
    <s v="Yes"/>
    <s v="No"/>
    <s v="Yes"/>
    <s v="Yes"/>
    <s v="Yes"/>
    <s v="Yes"/>
    <s v="No"/>
    <s v="No"/>
    <s v="No"/>
    <s v="Yes"/>
    <s v="Yes"/>
    <s v="No"/>
    <s v="No"/>
    <s v="Yes"/>
    <s v="No"/>
    <s v="No"/>
    <s v="No"/>
    <s v="No"/>
    <s v="No"/>
    <s v="No"/>
    <s v="No"/>
    <s v="Yes"/>
    <s v="No"/>
    <s v="No"/>
    <s v="No"/>
    <s v="No"/>
    <s v="Yes"/>
    <s v="Yes"/>
    <s v="No"/>
  </r>
  <r>
    <s v="Hipcamp"/>
    <s v="Harvest Farm Campground Resort"/>
    <s v="Loft Cabin"/>
    <s v="cabin"/>
    <s v="Cabin"/>
    <n v="32"/>
    <n v="0"/>
    <n v="4"/>
    <n v="0"/>
    <n v="0"/>
    <n v="0"/>
    <s v="Winneshiek"/>
    <x v="30"/>
    <x v="4"/>
    <m/>
    <s v="United States"/>
    <x v="1"/>
    <x v="1"/>
    <s v="No data"/>
    <s v="No data"/>
    <s v="No data"/>
    <s v="No data"/>
    <n v="1"/>
    <n v="180"/>
    <n v="185"/>
    <n v="180"/>
    <n v="180"/>
    <n v="180"/>
    <x v="45"/>
    <n v="0"/>
    <n v="0"/>
    <n v="0"/>
    <n v="0"/>
    <n v="0"/>
    <n v="0"/>
    <n v="0"/>
    <n v="0"/>
    <n v="0"/>
    <n v="0"/>
    <s v="https://www.hipcamp.com/en-US/land/iowa-harvest-farm-campground-resort-9mxho865"/>
    <s v="Nestled in a serene setting, our loft offers a unique blend of comfort and convenience, making it the perfect getaway for nature lovers and relaxation seekers alike. _x000a__x000a_This cozy space is equipped with essential amenities, including heating and air conditioning, a refrigerator, a cooktop, and a microwave. You’ll find a private half-bath for added convenience, along with comfortable sleeping arrangements featuring a queen bed and two twin beds, all provided with fresh linens. _x000a__x000a_Step outside to enjoy the great outdoors with our outdoor grill, fire pit, and picnic table, perfect for gatherings under the stars. Whether you're looking to unwind or explore nearby attractions, our loft provides a welcoming retreat for your next adventure."/>
    <n v="1"/>
    <s v="Check in: 14:00, Check out: 12:00, Cancellation policy: Super Strict (no refunds), Accepts bookings: 12"/>
    <n v="43.470610000000001"/>
    <n v="-92.029539999999997"/>
    <s v="Yes"/>
    <x v="0"/>
    <s v="Yes"/>
    <s v="Yes"/>
    <x v="0"/>
    <s v="Yes"/>
    <x v="0"/>
    <s v="Yes"/>
    <s v="No"/>
    <s v="Yes"/>
    <s v="No"/>
    <s v="Yes"/>
    <s v="No"/>
    <s v="Not Listed"/>
    <s v="No"/>
    <s v="Not Listed"/>
    <s v="Not Listed"/>
    <s v="No"/>
    <s v="No"/>
    <s v="No"/>
    <s v="No"/>
    <s v="No"/>
    <s v="No"/>
    <s v="No"/>
    <s v="No"/>
    <s v="No"/>
    <s v="No"/>
    <s v="No"/>
    <s v="No"/>
    <s v="Yes"/>
    <s v="Yes"/>
    <s v="Yes"/>
    <s v="No"/>
    <s v="No"/>
    <s v="No"/>
    <s v="No"/>
    <s v="Yes"/>
    <s v="Yes"/>
    <s v="No"/>
    <s v="No"/>
    <s v="Yes"/>
    <s v="No"/>
    <s v="No"/>
    <s v="No"/>
    <s v="No"/>
    <s v="No"/>
    <s v="No"/>
    <s v="Yes"/>
    <s v="No"/>
    <s v="No"/>
    <s v="No"/>
    <s v="No"/>
    <s v="No"/>
    <s v="Yes"/>
    <s v="No"/>
    <s v="No"/>
  </r>
  <r>
    <s v="Hipcamp"/>
    <s v="Harvest Farm Campground Resort"/>
    <s v="Small Cabin"/>
    <s v="cabin"/>
    <s v="Cabin"/>
    <n v="32"/>
    <n v="0"/>
    <n v="2"/>
    <n v="0"/>
    <n v="0"/>
    <n v="0"/>
    <s v="Winneshiek"/>
    <x v="30"/>
    <x v="4"/>
    <m/>
    <s v="United States"/>
    <x v="1"/>
    <x v="1"/>
    <s v="No data"/>
    <s v="No data"/>
    <s v="No data"/>
    <s v="No data"/>
    <n v="1"/>
    <n v="130"/>
    <n v="135"/>
    <n v="130"/>
    <n v="130"/>
    <n v="130"/>
    <x v="45"/>
    <n v="0"/>
    <n v="0"/>
    <n v="0"/>
    <n v="0"/>
    <n v="0"/>
    <n v="0"/>
    <n v="0"/>
    <n v="0"/>
    <n v="0"/>
    <n v="0"/>
    <s v="https://www.hipcamp.com/en-US/land/iowa-harvest-farm-campground-resort-9mxho865"/>
    <s v="Experience the charm of our unique campground, where Amish-built cabins provide a perfect blend of comfort and rustic appeal. Each cabin is equipped with essential amenities to ensure a cozy stay, including heating and air conditioning, a half-bath, a refrigerator, a cooktop, and a microwave. _x000a__x000a_Rest easy on a queen bed complete with linens, and enjoy outdoor living with a grill, fire pit, and picnic table, perfect for gatherings under the stars. Whether you're looking to explore nearby natural features, swim in local holes, or partake in various outdoor activities, our campground offers a serene escape with all the comforts of home."/>
    <n v="1"/>
    <s v="Check in: 14:00, Check out: 12:00, Cancellation policy: Super Strict (no refunds), Accepts bookings: 12"/>
    <n v="43.470610000000001"/>
    <n v="-92.029539999999997"/>
    <s v="Yes"/>
    <x v="0"/>
    <s v="Yes"/>
    <s v="Yes"/>
    <x v="0"/>
    <s v="Yes"/>
    <x v="0"/>
    <s v="Yes"/>
    <s v="No"/>
    <s v="Yes"/>
    <s v="No"/>
    <s v="Yes"/>
    <s v="No"/>
    <s v="Not Listed"/>
    <s v="No"/>
    <s v="Not Listed"/>
    <s v="Not Listed"/>
    <s v="No"/>
    <s v="No"/>
    <s v="No"/>
    <s v="No"/>
    <s v="No"/>
    <s v="No"/>
    <s v="No"/>
    <s v="No"/>
    <s v="No"/>
    <s v="No"/>
    <s v="No"/>
    <s v="No"/>
    <s v="Yes"/>
    <s v="Yes"/>
    <s v="Yes"/>
    <s v="No"/>
    <s v="No"/>
    <s v="No"/>
    <s v="No"/>
    <s v="Yes"/>
    <s v="Yes"/>
    <s v="No"/>
    <s v="No"/>
    <s v="Yes"/>
    <s v="No"/>
    <s v="No"/>
    <s v="No"/>
    <s v="No"/>
    <s v="No"/>
    <s v="No"/>
    <s v="Yes"/>
    <s v="No"/>
    <s v="No"/>
    <s v="No"/>
    <s v="No"/>
    <s v="No"/>
    <s v="Yes"/>
    <s v="No"/>
    <s v="No"/>
  </r>
  <r>
    <s v="Hipcamp"/>
    <s v="Lazy H Campground"/>
    <s v="Creekside Cabin"/>
    <s v="cabin"/>
    <s v="Cabin"/>
    <n v="33"/>
    <n v="0"/>
    <n v="6"/>
    <n v="0"/>
    <n v="0"/>
    <n v="0"/>
    <s v="Plymouth"/>
    <x v="29"/>
    <x v="4"/>
    <m/>
    <s v="United States"/>
    <x v="1"/>
    <x v="1"/>
    <s v="No data"/>
    <s v="No data"/>
    <s v="No data"/>
    <s v="No data"/>
    <n v="1"/>
    <n v="200"/>
    <n v="205"/>
    <n v="200"/>
    <n v="200"/>
    <n v="200"/>
    <x v="45"/>
    <n v="0"/>
    <n v="0"/>
    <n v="0"/>
    <n v="0"/>
    <n v="0"/>
    <n v="0"/>
    <n v="0"/>
    <n v="0"/>
    <n v="0"/>
    <n v="0"/>
    <s v="https://www.hipcamp.com/en-US/land/iowa-lazy-h-campground-nelhqvvk"/>
    <s v="Discover the charm of our Creekside Cabin, a unique retreat nestled by the serene waters of the lake, ideal for couples seeking a romantic weekend escape or families eager for a week-long adventure. This cozy cabin accommodates up to 2 adults and can comfortably host up to 4 children, making it a perfect choice for small families._x000a__x000a_Please note that we maintain a pet-free environment to ensure a peaceful stay for all our guests. Enjoy the tranquility and natural beauty surrounding the cabin, with nearby attractions offering a variety of outdoor activities, swimming holes, and local dining options. Experience the perfect blend of relaxation and adventure at our Creekside Cabin."/>
    <n v="1"/>
    <s v="Check in: 14:00, Check out: 12:00, Cancellation policy: Super Strict (no refunds), Accepts bookings: 12"/>
    <n v="42.820839999999997"/>
    <n v="-96.574089999999998"/>
    <s v="Yes"/>
    <x v="0"/>
    <s v="Yes"/>
    <s v="Yes"/>
    <x v="0"/>
    <s v="Yes"/>
    <x v="0"/>
    <s v="Yes"/>
    <s v="Yes"/>
    <s v="No"/>
    <s v="No"/>
    <s v="Yes"/>
    <s v="No"/>
    <s v="Not Listed"/>
    <s v="No"/>
    <s v="Not Listed"/>
    <s v="Not Listed"/>
    <s v="No"/>
    <s v="No"/>
    <s v="No"/>
    <s v="No"/>
    <s v="No"/>
    <s v="No"/>
    <s v="No"/>
    <s v="No"/>
    <s v="No"/>
    <s v="No"/>
    <s v="Yes"/>
    <s v="No"/>
    <s v="Yes"/>
    <s v="Yes"/>
    <s v="Yes"/>
    <s v="Yes"/>
    <s v="No"/>
    <s v="No"/>
    <s v="No"/>
    <s v="Yes"/>
    <s v="Yes"/>
    <s v="No"/>
    <s v="No"/>
    <s v="Yes"/>
    <s v="No"/>
    <s v="No"/>
    <s v="No"/>
    <s v="No"/>
    <s v="No"/>
    <s v="No"/>
    <s v="No"/>
    <s v="Yes"/>
    <s v="No"/>
    <s v="No"/>
    <s v="No"/>
    <s v="No"/>
    <s v="Yes"/>
    <s v="Yes"/>
    <s v="No"/>
  </r>
  <r>
    <s v="Hipcamp"/>
    <s v="Big Foot Resort"/>
    <s v="Cabin 7"/>
    <s v="cabin"/>
    <s v="Cabin"/>
    <n v="26"/>
    <n v="0"/>
    <n v="12"/>
    <n v="0"/>
    <n v="0"/>
    <n v="0"/>
    <m/>
    <x v="31"/>
    <x v="0"/>
    <m/>
    <s v="United States"/>
    <x v="1"/>
    <x v="1"/>
    <s v="No data"/>
    <s v="No data"/>
    <s v="No data"/>
    <s v="No data"/>
    <n v="1"/>
    <n v="285"/>
    <n v="336"/>
    <n v="285"/>
    <n v="285"/>
    <n v="285"/>
    <x v="45"/>
    <n v="0"/>
    <n v="0"/>
    <n v="0"/>
    <n v="0"/>
    <n v="0"/>
    <n v="0"/>
    <n v="0"/>
    <n v="0"/>
    <n v="0"/>
    <n v="0"/>
    <s v="https://www.hipcamp.com/en-GB/land/minnesota-big-foot-resort-1xmhd1p7"/>
    <s v="Nestled just 150 yards from the serene lake, Cabin #7 offers a unique blend of comfort and natural beauty, making it an ideal retreat for families or groups. This spacious cabin accommodates up to 12 guests and features stunning views, vaulted ceilings, and a cozy screened porch that overlooks the water. With three bedrooms, it includes two queen beds in the first room, a king-size bed in the second, and a bunk/futon bed with a queen mattress on the bottom and a twin on top in the third. Additionally, the living room is equipped with two queen sleeper sofas, ensuring ample sleeping arrangements for everyone._x000a__x000a_The cabin is thoughtfully designed with modern amenities, including a built-in dishwasher and a television in each bedroom, which are equipped with digital/air antenna channels. Guests will find one full bathroom and a three-quarter bathroom, providing convenience for larger groups._x000a__x000a_All cabins come fully furnished with a flat-screen TV featuring satellite service, air conditioning, and a complete kitchen. Outside, enjoy the deck with patio furniture, a charcoal grill for barbecues, and a fire pit for evening gatherings under the stars._x000a__x000a_The kitchen is well-equipped with essential appliances, including a refrigerator, stove, microwave, and coffeemaker, along with cooking utensils, dishes, flatware,"/>
    <n v="1"/>
    <s v="Check in: 14:00, Check out: 12:00, Cancellation policy: Super Strict (no refunds), Accepts bookings: 12"/>
    <n v="45.819450000000003"/>
    <n v="-95.501249999999999"/>
    <s v="Yes"/>
    <x v="0"/>
    <s v="Yes"/>
    <s v="Yes"/>
    <x v="0"/>
    <s v="Yes"/>
    <x v="0"/>
    <s v="Yes"/>
    <s v="No"/>
    <s v="Yes"/>
    <s v="No"/>
    <s v="Yes"/>
    <s v="No"/>
    <s v="Not Listed"/>
    <s v="No"/>
    <s v="Not Listed"/>
    <s v="Not Listed"/>
    <s v="No"/>
    <s v="No"/>
    <s v="No"/>
    <s v="No"/>
    <s v="No"/>
    <s v="No"/>
    <s v="No"/>
    <s v="No"/>
    <s v="No"/>
    <s v="No"/>
    <s v="No"/>
    <s v="No"/>
    <s v="Yes"/>
    <s v="Yes"/>
    <s v="Yes"/>
    <s v="Yes"/>
    <s v="No"/>
    <s v="No"/>
    <s v="No"/>
    <s v="Yes"/>
    <s v="Yes"/>
    <s v="No"/>
    <s v="No"/>
    <s v="Yes"/>
    <s v="No"/>
    <s v="No"/>
    <s v="No"/>
    <s v="No"/>
    <s v="No"/>
    <s v="No"/>
    <s v="No"/>
    <s v="Yes"/>
    <s v="No"/>
    <s v="No"/>
    <s v="No"/>
    <s v="No"/>
    <s v="No"/>
    <s v="Yes"/>
    <s v="No"/>
  </r>
  <r>
    <s v="Hipcamp"/>
    <s v="St. Cloud Campground &amp; RV Park"/>
    <s v="Cabin"/>
    <s v="cabin"/>
    <s v="Cabin"/>
    <n v="51"/>
    <n v="0"/>
    <n v="6"/>
    <n v="0"/>
    <n v="0"/>
    <n v="0"/>
    <m/>
    <x v="32"/>
    <x v="0"/>
    <m/>
    <s v="United States"/>
    <x v="1"/>
    <x v="1"/>
    <s v="No data"/>
    <s v="No data"/>
    <s v="No data"/>
    <s v="No data"/>
    <n v="1"/>
    <n v="75"/>
    <n v="89"/>
    <n v="75"/>
    <n v="75"/>
    <n v="75"/>
    <x v="45"/>
    <n v="0"/>
    <n v="0"/>
    <n v="0"/>
    <n v="0"/>
    <n v="0"/>
    <n v="0"/>
    <n v="0"/>
    <n v="0"/>
    <n v="0"/>
    <n v="0"/>
    <s v="https://www.hipcamp.com/en-GB/land/minnesota-st-cloud-campground-rv-park-1xmhdom9"/>
    <s v="Experience the distinctive allure of our campground, where a variety of adventures await you. Whether you’re looking for a serene back-to-nature experience, a vibrant family getaway, or a friendly venue for your RV Club meetings, our site stands out as the perfect destination. Set against a stunning backdrop, we offer a harmonious blend of peace and excitement, catering to all types of campers._x000a__x000a_We take great pride in our diverse accommodations and amenities, all designed to elevate your camping experience. Our spacious sites provide ample privacy, ensuring you can relax and unwind in comfort. Engage in a wide range of recreational activities tailored to suit every interest, from hiking and fishing to swimming in refreshing nearby holes. _x000a__x000a_In addition to our on-site offerings, you’ll find convenient access to local restaurants and shops, allowing you to explore the surrounding area with ease. With natural wonders just a stone's throw away, your ideal escape is only a visit away!"/>
    <n v="1"/>
    <s v="Check in: 14:00, Check out: 12:00, Cancellation policy: Super Strict (no refunds), Accepts bookings: 12"/>
    <n v="45.568415000000002"/>
    <n v="-94.11354"/>
    <s v="Yes"/>
    <x v="0"/>
    <s v="Yes"/>
    <s v="Yes"/>
    <x v="0"/>
    <s v="Yes"/>
    <x v="1"/>
    <s v="No"/>
    <s v="Yes"/>
    <s v="Yes"/>
    <s v="No"/>
    <s v="Yes"/>
    <s v="No"/>
    <s v="Not Listed"/>
    <s v="No"/>
    <s v="Not Listed"/>
    <s v="Not Listed"/>
    <s v="No"/>
    <s v="No"/>
    <s v="No"/>
    <s v="No"/>
    <s v="No"/>
    <s v="No"/>
    <s v="No"/>
    <s v="No"/>
    <s v="No"/>
    <s v="No"/>
    <s v="No"/>
    <s v="No"/>
    <s v="Yes"/>
    <s v="Yes"/>
    <s v="Yes"/>
    <s v="Yes"/>
    <s v="No"/>
    <s v="No"/>
    <s v="No"/>
    <s v="Yes"/>
    <s v="No"/>
    <s v="Yes"/>
    <s v="Yes"/>
    <s v="Yes"/>
    <s v="No"/>
    <s v="No"/>
    <s v="No"/>
    <s v="No"/>
    <s v="No"/>
    <s v="No"/>
    <s v="No"/>
    <s v="No"/>
    <s v="No"/>
    <s v="No"/>
    <s v="No"/>
    <s v="No"/>
    <s v="No"/>
    <s v="No"/>
    <s v="No"/>
  </r>
  <r>
    <s v="Hipcamp"/>
    <s v="Dells Camping Resort"/>
    <s v="Cabin"/>
    <s v="cabin"/>
    <s v="Cabin"/>
    <n v="43"/>
    <n v="0"/>
    <n v="4"/>
    <n v="0"/>
    <n v="0"/>
    <n v="0"/>
    <m/>
    <x v="10"/>
    <x v="1"/>
    <m/>
    <s v="United States"/>
    <x v="1"/>
    <x v="1"/>
    <s v="No data"/>
    <s v="No data"/>
    <s v="No data"/>
    <s v="No data"/>
    <n v="1"/>
    <n v="79"/>
    <n v="94"/>
    <n v="79"/>
    <n v="79"/>
    <n v="79"/>
    <x v="45"/>
    <n v="0"/>
    <n v="0"/>
    <n v="0"/>
    <n v="0"/>
    <n v="0"/>
    <n v="0"/>
    <n v="0"/>
    <n v="0"/>
    <n v="0"/>
    <n v="0"/>
    <s v="https://www.hipcamp.com/en-US/land/wisconsin-dells-camping-resort-zwjhwr16"/>
    <s v="Experience the unique allure of Dells Camping Resort, where the tranquility of nature meets modern comforts. Under new ownership since the start of the 2019 camping season, our fully wooded campground provides a peaceful retreat for both overnight visitors and seasonal campers, complemented by a selection of charming rental cabins._x000a__x000a_Nestled just a short drive from the vibrant attractions of Wisconsin Dells, our resort serves as an ideal launching point for discovering the area's breathtaking natural wonders, refreshing swimming holes, and a wide array of outdoor activities. After a day filled with exploration, you can relax by our inviting pool or gather around a cozy campfire with family and friends._x000a__x000a_For those seeking a laid-back evening, our onsite bar offers a friendly atmosphere to unwind and enjoy the night. We have exciting plans for the future and warmly invite you to join us on this remarkable camping adventure, where unforgettable memories are waiting to be made."/>
    <n v="1"/>
    <s v="Check in: 14:00, Check out: 12:00, Cancellation policy: Super Strict (no refunds), Accepts bookings: 12"/>
    <n v="43.75658"/>
    <n v="-89.804479999999998"/>
    <s v="Yes"/>
    <x v="0"/>
    <s v="Yes"/>
    <s v="Yes"/>
    <x v="0"/>
    <s v="Yes"/>
    <x v="0"/>
    <s v="Yes"/>
    <s v="Yes"/>
    <s v="Yes"/>
    <s v="No"/>
    <s v="Yes"/>
    <s v="No"/>
    <s v="Not Listed"/>
    <s v="No"/>
    <s v="Not Listed"/>
    <s v="Not Listed"/>
    <s v="No"/>
    <s v="No"/>
    <s v="No"/>
    <s v="No"/>
    <s v="No"/>
    <s v="No"/>
    <s v="No"/>
    <s v="No"/>
    <s v="No"/>
    <s v="No"/>
    <s v="No"/>
    <s v="No"/>
    <s v="Yes"/>
    <s v="Yes"/>
    <s v="Yes"/>
    <s v="Yes"/>
    <s v="No"/>
    <s v="No"/>
    <s v="No"/>
    <s v="No"/>
    <s v="No"/>
    <s v="No"/>
    <s v="No"/>
    <s v="Yes"/>
    <s v="No"/>
    <s v="No"/>
    <s v="No"/>
    <s v="No"/>
    <s v="No"/>
    <s v="No"/>
    <s v="No"/>
    <s v="Yes"/>
    <s v="No"/>
    <s v="No"/>
    <s v="No"/>
    <s v="No"/>
    <s v="Yes"/>
    <s v="Yes"/>
    <s v="No"/>
  </r>
  <r>
    <s v="Hipcamp"/>
    <s v="Stony Point Resort &amp; Campground"/>
    <s v="Cabin #5"/>
    <s v="cabin"/>
    <s v="Cabin"/>
    <n v="64"/>
    <n v="0"/>
    <n v="8"/>
    <n v="0"/>
    <n v="0"/>
    <n v="0"/>
    <m/>
    <x v="33"/>
    <x v="0"/>
    <m/>
    <s v="United States"/>
    <x v="1"/>
    <x v="1"/>
    <s v="No data"/>
    <s v="No data"/>
    <s v="No data"/>
    <s v="No data"/>
    <n v="1"/>
    <n v="235"/>
    <n v="277"/>
    <n v="235"/>
    <n v="235"/>
    <n v="235"/>
    <x v="45"/>
    <n v="0"/>
    <n v="0"/>
    <n v="0"/>
    <n v="0"/>
    <n v="0"/>
    <n v="0"/>
    <n v="0"/>
    <n v="0"/>
    <n v="0"/>
    <n v="0"/>
    <s v="https://www.hipcamp.com/en-GB/land/minnesota-stony-point-resort-campground-ex9hzpoo"/>
    <s v="Nestled along the serene shores of a picturesque lake, this spacious cabin stands out as an ideal retreat for larger families seeking both comfort and adventure. With two cozy bedrooms and a bathroom, it accommodates up to 8 guests, making it perfect for family gatherings or friendly getaways._x000a__x000a_The cabin features a fully equipped kitchen, complete with a full-size refrigerator, range, microwave, coffee maker, toaster, and all necessary eating utensils, allowing you to prepare meals with ease. The inviting living room is carpeted and includes a color TV, providing a cozy space to unwind after a day of exploring._x000a__x000a_Step outside to enjoy the handicap-accessible lakeside deck, furnished with lawn chairs and a table, perfect for soaking in the stunning views. Additional outdoor amenities include a picnic table, a fire ring with a grill for evening cookouts, and a charcoal grill for those who love to barbecue. Whether you're looking to swim, hike, or simply relax by the water, this cabin offers a unique blend of comfort and outdoor fun for an unforgettable family experience."/>
    <n v="1"/>
    <s v="Check in: 14:00, Check out: 12:00, Cancellation policy: Super Strict (no refunds), Accepts bookings: 12"/>
    <n v="47.380040000000001"/>
    <n v="-94.573660000000004"/>
    <s v="Yes"/>
    <x v="0"/>
    <s v="Yes"/>
    <s v="Yes"/>
    <x v="0"/>
    <s v="Yes"/>
    <x v="0"/>
    <s v="Yes"/>
    <s v="Yes"/>
    <s v="Yes"/>
    <s v="Yes"/>
    <s v="Yes"/>
    <s v="No"/>
    <s v="Not Listed"/>
    <s v="No"/>
    <s v="Not Listed"/>
    <s v="Not Listed"/>
    <s v="No"/>
    <s v="No"/>
    <s v="No"/>
    <s v="No"/>
    <s v="No"/>
    <s v="No"/>
    <s v="No"/>
    <s v="No"/>
    <s v="No"/>
    <s v="No"/>
    <s v="No"/>
    <s v="No"/>
    <s v="Yes"/>
    <s v="Yes"/>
    <s v="Yes"/>
    <s v="Yes"/>
    <s v="No"/>
    <s v="No"/>
    <s v="No"/>
    <s v="Yes"/>
    <s v="Yes"/>
    <s v="No"/>
    <s v="No"/>
    <s v="Yes"/>
    <s v="No"/>
    <s v="No"/>
    <s v="No"/>
    <s v="No"/>
    <s v="No"/>
    <s v="No"/>
    <s v="No"/>
    <s v="Yes"/>
    <s v="No"/>
    <s v="No"/>
    <s v="No"/>
    <s v="No"/>
    <s v="Yes"/>
    <s v="Yes"/>
    <s v="No"/>
  </r>
  <r>
    <s v="Hipcamp"/>
    <s v="Big Foot Resort"/>
    <s v="Cabin 11"/>
    <s v="cabin"/>
    <s v="Cabin"/>
    <n v="26"/>
    <n v="0"/>
    <n v="4"/>
    <n v="0"/>
    <n v="0"/>
    <n v="0"/>
    <m/>
    <x v="31"/>
    <x v="0"/>
    <m/>
    <s v="United States"/>
    <x v="1"/>
    <x v="1"/>
    <s v="No data"/>
    <s v="No data"/>
    <s v="No data"/>
    <s v="No data"/>
    <n v="1"/>
    <n v="235"/>
    <n v="277"/>
    <n v="235"/>
    <n v="235"/>
    <n v="235"/>
    <x v="45"/>
    <n v="0"/>
    <n v="0"/>
    <n v="0"/>
    <n v="0"/>
    <n v="0"/>
    <n v="0"/>
    <n v="0"/>
    <n v="0"/>
    <n v="0"/>
    <n v="0"/>
    <s v="https://www.hipcamp.com/en-GB/land/minnesota-big-foot-resort-1xmhd1p7"/>
    <s v="Nestled along the serene lakeshore, Cabin #11 offers a unique retreat that combines the charm of nature with modern comforts. This cozy 2-bedroom park model accommodates up to 4 guests, making it an ideal getaway for families or friends. The interior features beautiful knotty pine woodwork and includes a 3/4 bath complete with a shower and vanity. The master bedroom boasts a queen bed, while the second bedroom is equipped with bunk beds. If you require bedding for the sofa sleeper, simply let us know during check-in, and we will provide it for you._x000a__x000a_Each cabin is thoughtfully furnished with a flat-screen TV featuring satellite channels, air conditioning, and a full kitchen. Step outside to enjoy the deck, complete with a patio table and chairs, a charcoal grill for outdoor cooking, and a fire pit for cozy evenings under the stars._x000a__x000a_The kitchen is fully equipped with essential appliances, including a refrigerator, stove, microwave, and coffeemaker, along with cooking utensils, dishes, flatware, pots, and pans. Please remember to bring your own dish rags and towels for your convenience._x000a__x000a_Our bedrooms are designed for comfort, featuring cozy beds and quality bedding. Bathrooms come stocked with toilet tissue and hand soap, but guests will need to bring their own towels"/>
    <n v="1"/>
    <s v="Check in: 14:00, Check out: 12:00, Cancellation policy: Super Strict (no refunds), Accepts bookings: 12"/>
    <n v="45.819450000000003"/>
    <n v="-95.501249999999999"/>
    <s v="Yes"/>
    <x v="0"/>
    <s v="Yes"/>
    <s v="Yes"/>
    <x v="0"/>
    <s v="Yes"/>
    <x v="0"/>
    <s v="Yes"/>
    <s v="No"/>
    <s v="Yes"/>
    <s v="No"/>
    <s v="Yes"/>
    <s v="No"/>
    <s v="Not Listed"/>
    <s v="No"/>
    <s v="Not Listed"/>
    <s v="Not Listed"/>
    <s v="No"/>
    <s v="No"/>
    <s v="No"/>
    <s v="No"/>
    <s v="No"/>
    <s v="No"/>
    <s v="No"/>
    <s v="No"/>
    <s v="No"/>
    <s v="No"/>
    <s v="No"/>
    <s v="No"/>
    <s v="Yes"/>
    <s v="Yes"/>
    <s v="Yes"/>
    <s v="Yes"/>
    <s v="No"/>
    <s v="No"/>
    <s v="No"/>
    <s v="Yes"/>
    <s v="Yes"/>
    <s v="No"/>
    <s v="No"/>
    <s v="Yes"/>
    <s v="No"/>
    <s v="No"/>
    <s v="No"/>
    <s v="No"/>
    <s v="No"/>
    <s v="No"/>
    <s v="No"/>
    <s v="Yes"/>
    <s v="No"/>
    <s v="No"/>
    <s v="No"/>
    <s v="No"/>
    <s v="No"/>
    <s v="Yes"/>
    <s v="No"/>
  </r>
  <r>
    <s v="Hipcamp"/>
    <s v="Stony Point Resort &amp; Campground"/>
    <s v="Cabin #2"/>
    <s v="cabin"/>
    <s v="Cabin"/>
    <n v="64"/>
    <n v="0"/>
    <n v="20"/>
    <n v="0"/>
    <n v="0"/>
    <n v="0"/>
    <m/>
    <x v="33"/>
    <x v="0"/>
    <m/>
    <s v="United States"/>
    <x v="1"/>
    <x v="1"/>
    <s v="No data"/>
    <s v="No data"/>
    <s v="No data"/>
    <s v="No data"/>
    <n v="1"/>
    <n v="405"/>
    <n v="478"/>
    <n v="405"/>
    <n v="405"/>
    <n v="405"/>
    <x v="45"/>
    <n v="0"/>
    <n v="0"/>
    <n v="0"/>
    <n v="0"/>
    <n v="0"/>
    <n v="0"/>
    <n v="0"/>
    <n v="0"/>
    <n v="0"/>
    <n v="0"/>
    <s v="https://www.hipcamp.com/en-GB/land/minnesota-stony-point-resort-campground-ex9hzpoo"/>
    <s v="Nestled in a serene setting, Cabin #2 offers a unique retreat for large groups, accommodating up to 20 guests with its spacious layout and comfortable amenities. This inviting cabin features five bedrooms and three bathrooms, making it perfect for family gatherings or friendly getaways._x000a__x000a_On the main level, you'll find two well-appointed bedrooms, each equipped with a luxurious king-size bed, along with two bathrooms for added convenience. The living area includes two futon couches—one in the master bedroom and another in the living room—providing extra sleeping space and comfort._x000a__x000a_Venture upstairs to discover three additional bedrooms and a shared bathroom, along with a cozy balcony area that features another futon couch. Two of the upstairs bedrooms are furnished with two queen beds each, while the third bedroom boasts a king-size bed, ensuring everyone has a restful place to unwind after a day of exploring the nearby natural attractions and outdoor activities. _x000a__x000a_Whether you're looking to relax or embark on adventures, Cabin #2 is the ideal base for your next memorable getaway."/>
    <n v="1"/>
    <s v="Check in: 14:00, Check out: 12:00, Cancellation policy: Super Strict (no refunds), Accepts bookings: 12"/>
    <n v="47.380040000000001"/>
    <n v="-94.573660000000004"/>
    <s v="Yes"/>
    <x v="0"/>
    <s v="Yes"/>
    <s v="Yes"/>
    <x v="0"/>
    <s v="Yes"/>
    <x v="0"/>
    <s v="Yes"/>
    <s v="Yes"/>
    <s v="Yes"/>
    <s v="Yes"/>
    <s v="Yes"/>
    <s v="No"/>
    <s v="Not Listed"/>
    <s v="No"/>
    <s v="Not Listed"/>
    <s v="Not Listed"/>
    <s v="No"/>
    <s v="No"/>
    <s v="No"/>
    <s v="No"/>
    <s v="No"/>
    <s v="No"/>
    <s v="No"/>
    <s v="No"/>
    <s v="No"/>
    <s v="No"/>
    <s v="No"/>
    <s v="No"/>
    <s v="Yes"/>
    <s v="Yes"/>
    <s v="Yes"/>
    <s v="Yes"/>
    <s v="No"/>
    <s v="No"/>
    <s v="No"/>
    <s v="Yes"/>
    <s v="Yes"/>
    <s v="No"/>
    <s v="No"/>
    <s v="Yes"/>
    <s v="No"/>
    <s v="No"/>
    <s v="No"/>
    <s v="No"/>
    <s v="No"/>
    <s v="No"/>
    <s v="No"/>
    <s v="Yes"/>
    <s v="No"/>
    <s v="No"/>
    <s v="No"/>
    <s v="No"/>
    <s v="Yes"/>
    <s v="Yes"/>
    <s v="No"/>
  </r>
  <r>
    <s v="Hipcamp"/>
    <s v="Aefintyr"/>
    <s v="3 Treehouse Cabins in the Bluffs "/>
    <s v="cabin"/>
    <s v="Cabin"/>
    <n v="11"/>
    <n v="0"/>
    <n v="12"/>
    <n v="0"/>
    <n v="0"/>
    <n v="0"/>
    <s v="Winona"/>
    <x v="8"/>
    <x v="0"/>
    <m/>
    <s v="United States"/>
    <x v="1"/>
    <x v="1"/>
    <s v="No data"/>
    <s v="No data"/>
    <s v="No data"/>
    <s v="No data"/>
    <n v="0.88"/>
    <n v="295"/>
    <n v="470"/>
    <n v="295"/>
    <n v="295"/>
    <n v="258"/>
    <x v="67"/>
    <n v="305"/>
    <n v="296"/>
    <n v="300"/>
    <n v="305"/>
    <n v="296"/>
    <n v="297"/>
    <n v="298"/>
    <n v="302"/>
    <n v="299"/>
    <n v="302"/>
    <s v="https://www.hipcamp.com/en-GB/land/minnesota-aefintyr-lz9hooll"/>
    <s v="Enjoy beautiful Driftless woodland valley views and the enchanting charm of the 3 treehouse cabins at Aefintyr Campground. Perfect for guests looking for a camping / glamping experience but prefer lodging accommodations. Linens and towels provided. Cabins have heat, electricity, wi-fi, mini fridge, microwave and coffee pot, hammock swings, firepits and outdoor dining area. Cabins do not have plumbing. Heated bathhouse with hot water, showers, toilets and drinking water._x000a__x000a_Why stay? Perfect relaxation destination or home base for your Whitewater Valley adventures. Enjoy a campfire and the amazing stars on a clear night. Check out the trout fishing, hiking, wildlife, wildflowers, fall colors, biking, river tubing, canoeing or kayaking. Within 2 miles of Whitewater State Park, the Elba Fire Tower, Whitewater State Wildlife Management Area, and the Whitewater River State Water Trail. There is a gas station (bait and fishing supplies, convenience store items), 2 bars and a restaurant/coffee shop within a mile. The Whitewater Wines Winery is 5.6 miles up the road._x000a__x000a_Shared campground amenities: Bathhouse with 2 private individual rooms, each with a hot shower, vanity and flush toilet. Propane grill with side burner. Community area (requires short hike) with tent shelters (2, each 10' x 20'), outdoor furniture, tables, chairs, propane grill w/ side burner, firepit w/ cooking grate/skillet. Stargazing area with reclining chairs (requires short hike)._x000a__x000a_Wi-fi: Available at the cabin, data speeds up to 25 Mbps._x000a__x000a_Parking: On site, 6 vehicle limit, no vehicles larger than a full-size truck, no trailers._x000a__x000a_Host accessibility: Available 24/7/365 via phone and email/messaging, frequently on site._x000a__x000a_Security: Campground community areas are under video surveillance._x000a__x000a_Setting: Aefintyr campground is located in the hilly, wooded, blufflands of the Whitewater River Valley just north of the tiny town of Elba, MN. Views are primarily of the woods and valleys. The campground is off of a county road so there is some intermittent road noise. It is otherwise very peaceful and filled with the sounds of nature, including lots of birds and other wildlife._x000a__x000a_Aefintyr is a peaceful place with chill vibes and we like to keep it that way! It is not a place for parties or rowdy groups. _x000a__x000a_20250227"/>
    <n v="1"/>
    <s v="Check in: 16:00, Check out: 11:00, Cancellation policy: Strict, Accepts bookings: 12"/>
    <n v="44.096687000000003"/>
    <n v="-92.018897999999993"/>
    <s v="Yes"/>
    <x v="0"/>
    <s v="Yes"/>
    <s v="Yes"/>
    <x v="0"/>
    <s v="Yes"/>
    <x v="1"/>
    <s v="Yes"/>
    <s v="Yes"/>
    <s v="No"/>
    <s v="No"/>
    <s v="No"/>
    <s v="No"/>
    <s v="Not Listed"/>
    <s v="No"/>
    <s v="Not Listed"/>
    <s v="Not Listed"/>
    <s v="No"/>
    <s v="No"/>
    <s v="No"/>
    <s v="No"/>
    <s v="No"/>
    <s v="No"/>
    <s v="No"/>
    <s v="No"/>
    <s v="No"/>
    <s v="No"/>
    <s v="No"/>
    <s v="No"/>
    <s v="No"/>
    <s v="Yes"/>
    <s v="Yes"/>
    <s v="Yes"/>
    <s v="No"/>
    <s v="No"/>
    <s v="No"/>
    <s v="Yes"/>
    <s v="No"/>
    <s v="No"/>
    <s v="No"/>
    <s v="Yes"/>
    <s v="No"/>
    <s v="No"/>
    <s v="No"/>
    <s v="No"/>
    <s v="No"/>
    <s v="No"/>
    <s v="No"/>
    <s v="No"/>
    <s v="No"/>
    <s v="No"/>
    <s v="No"/>
    <s v="No"/>
    <s v="Yes"/>
    <s v="No"/>
    <s v="No"/>
  </r>
  <r>
    <s v="Hipcamp"/>
    <s v="Kickapoo Cabin"/>
    <s v="Creekside Amish Cabin W/ Amenities"/>
    <s v="cabin"/>
    <s v="Cabin"/>
    <n v="1"/>
    <n v="0"/>
    <n v="5"/>
    <n v="0"/>
    <n v="0"/>
    <n v="0"/>
    <s v="Crawford"/>
    <x v="2"/>
    <x v="1"/>
    <m/>
    <s v="United States"/>
    <x v="1"/>
    <x v="1"/>
    <s v="No data"/>
    <s v="No data"/>
    <s v="No data"/>
    <s v="No data"/>
    <n v="0"/>
    <n v="148"/>
    <n v="175"/>
    <n v="165"/>
    <n v="132"/>
    <n v="0"/>
    <x v="45"/>
    <n v="0"/>
    <n v="0"/>
    <n v="0"/>
    <n v="0"/>
    <n v="0"/>
    <n v="0"/>
    <n v="0"/>
    <n v="0"/>
    <n v="0"/>
    <n v="0"/>
    <s v="https://www.hipcamp.com/en-GB/land/wisconsin-kickapoo-cabin-5x5hkjy6"/>
    <s v="This multi-level log cabin is Amish style overlooking a beautiful garden in the Driftless. Its perfect for fishing and located near kayaking, trout fishing, hiking, and other area attractions. Guests will enjoy 1 acre to themselves, but please note there is another occupied cabin on the other corner of the property."/>
    <n v="1"/>
    <s v="Check in: 14:00, Check out: 12:00, Cancellation policy: Strict, Accepts bookings: 12"/>
    <n v="43.357790000000001"/>
    <n v="-90.819965999999994"/>
    <s v="No"/>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Lakewoods Resort"/>
    <s v="Island Log Cabin @ Lakewoods Resort"/>
    <s v="cabin"/>
    <s v="Cabin"/>
    <n v="1"/>
    <n v="0"/>
    <n v="6"/>
    <n v="0"/>
    <n v="0"/>
    <n v="0"/>
    <s v="Bayfield"/>
    <x v="34"/>
    <x v="1"/>
    <m/>
    <s v="United States"/>
    <x v="5"/>
    <x v="7"/>
    <n v="948"/>
    <n v="899"/>
    <n v="475"/>
    <n v="61"/>
    <n v="1"/>
    <n v="899"/>
    <n v="1062"/>
    <n v="899"/>
    <n v="899"/>
    <n v="899"/>
    <x v="68"/>
    <n v="899"/>
    <n v="899"/>
    <n v="0"/>
    <n v="0"/>
    <n v="0"/>
    <n v="0"/>
    <n v="0"/>
    <n v="0"/>
    <n v="899"/>
    <n v="899"/>
    <s v="https://www.hipcamp.com/en-GB/land/wisconsin-lakewoods-resort-4kk9h6ez"/>
    <s v="You'll be staying in a rustic Log Cabin with modern conveniences all on your own private 1-1/2 acre island. This 2 bedroom with a sleeping loft cabin sleeps 6 and offers panoramic views of Lake Namakagon. The log cabin features a full kitchen, a three-season porch, and a full bath with shower/tub. Your wood stove keeps things cozy any time of the year and the private island includes your own pontoon boat for exploring the fun on 3,200-acre Lake Namakagon. Most importantly, the outdoor fire ring is just steps from your front door and a hop, skip, and a jump from the lake and your own sandy swimming beach &amp; boat dock. A short 1/4 mile boat ride brings you to Lakewoods Resort, your base station, where you have full access to all their amenities including an 18-hole golf course, full-service marina, sandy beach, tennis courts, and indoor &amp; outdoor pools with hot tub and sauna. Their restaurant is awesome and is open for breakfast, lunch, and dinner when you don't want to cook. They even have weekly entertainment in Buck's Bar &amp; Grill all overlooking the lake and a recreation program for children and adults alike. Don't miss this fantastic opportunity for a secluded getaway with as much access to &quot;the real world&quot; as you like."/>
    <n v="3"/>
    <s v="Check in: 16:00, Check out: 10:00, Cancellation policy: Super Strict (30 Days), Accepts bookings: 6"/>
    <n v="46.201500000000003"/>
    <n v="-91.118099999999998"/>
    <s v="Yes"/>
    <x v="0"/>
    <s v="Yes"/>
    <s v="Yes"/>
    <x v="0"/>
    <s v="Yes"/>
    <x v="0"/>
    <s v="Yes"/>
    <s v="Yes"/>
    <s v="Yes"/>
    <s v="Yes"/>
    <s v="No"/>
    <s v="No"/>
    <s v="Not Listed"/>
    <s v="No"/>
    <s v="Not Listed"/>
    <s v="Not Listed"/>
    <s v="No"/>
    <s v="No"/>
    <s v="No"/>
    <s v="No"/>
    <s v="No"/>
    <s v="No"/>
    <s v="No"/>
    <s v="No"/>
    <s v="No"/>
    <s v="Yes"/>
    <s v="No"/>
    <s v="Yes"/>
    <s v="Yes"/>
    <s v="Yes"/>
    <s v="Yes"/>
    <s v="Yes"/>
    <s v="No"/>
    <s v="Yes"/>
    <s v="No"/>
    <s v="Yes"/>
    <s v="Yes"/>
    <s v="Yes"/>
    <s v="Yes"/>
    <s v="Yes"/>
    <s v="No"/>
    <s v="No"/>
    <s v="No"/>
    <s v="No"/>
    <s v="No"/>
    <s v="No"/>
    <s v="Yes"/>
    <s v="Yes"/>
    <s v="No"/>
    <s v="No"/>
    <s v="No"/>
    <s v="No"/>
    <s v="Yes"/>
    <s v="Yes"/>
    <s v="No"/>
  </r>
  <r>
    <s v="Hipcamp"/>
    <s v="Crooked Creek Retreat log cabin"/>
    <s v="Cedar Log Cabin"/>
    <s v="cabin"/>
    <s v="Cabin"/>
    <n v="1"/>
    <n v="0"/>
    <n v="8"/>
    <n v="0"/>
    <n v="0"/>
    <n v="0"/>
    <s v="Pine"/>
    <x v="35"/>
    <x v="0"/>
    <m/>
    <s v="United States"/>
    <x v="8"/>
    <x v="8"/>
    <n v="390"/>
    <n v="250"/>
    <n v="212"/>
    <n v="83"/>
    <n v="1"/>
    <n v="225"/>
    <n v="395"/>
    <n v="250"/>
    <n v="212"/>
    <n v="225"/>
    <x v="69"/>
    <n v="240"/>
    <n v="220"/>
    <n v="222"/>
    <n v="240"/>
    <n v="220"/>
    <n v="239"/>
    <n v="222"/>
    <n v="238"/>
    <n v="222"/>
    <n v="239"/>
    <s v="https://www.hipcamp.com/en-GB/land/minnesota-crooked-creek-retreat-log-cabin-3r57h95l"/>
    <s v="A perfect lumberjack's private getaway! Built of British Columbia Red Cedar, the Cedar Log Cabin at Crooked Creek Retreat is a Minnesota glamping dream come true. Available in every season- beautiful year round. Full kitchen, all linens provided and beds made, 1 1/2 baths. The cabin is surrounded by 20 acres of prairie, a lovely lawn for lawn games and campfires, circled by the woods. Only a few miles away from St. Croix State park (almost 34,000 acres of river and woodland)."/>
    <n v="3"/>
    <s v="Check in: 16:00, Check out: 10:00, Cancellation policy: Strict, Accepts bookings: 6"/>
    <n v="46.023784999999997"/>
    <n v="-92.551377900000034"/>
    <s v="Yes"/>
    <x v="0"/>
    <s v="Yes"/>
    <s v="Yes"/>
    <x v="0"/>
    <s v="Yes"/>
    <x v="0"/>
    <s v="Yes"/>
    <s v="Yes"/>
    <s v="Yes"/>
    <s v="No"/>
    <s v="No"/>
    <s v="No"/>
    <s v="Not Listed"/>
    <s v="No"/>
    <s v="Not Listed"/>
    <s v="Not Listed"/>
    <s v="No"/>
    <s v="No"/>
    <s v="No"/>
    <s v="No"/>
    <s v="No"/>
    <s v="No"/>
    <s v="No"/>
    <s v="No"/>
    <s v="No"/>
    <s v="No"/>
    <s v="No"/>
    <s v="No"/>
    <s v="Yes"/>
    <s v="No"/>
    <s v="Yes"/>
    <s v="No"/>
    <s v="No"/>
    <s v="No"/>
    <s v="No"/>
    <s v="No"/>
    <s v="No"/>
    <s v="No"/>
    <s v="Yes"/>
    <s v="Yes"/>
    <s v="No"/>
    <s v="No"/>
    <s v="No"/>
    <s v="No"/>
    <s v="No"/>
    <s v="No"/>
    <s v="No"/>
    <s v="No"/>
    <s v="No"/>
    <s v="Yes"/>
    <s v="No"/>
    <s v="No"/>
    <s v="Yes"/>
    <s v="No"/>
    <s v="No"/>
  </r>
  <r>
    <s v="Hipcamp"/>
    <s v="Fisher Cat Creek Forest Retreat"/>
    <s v="Fisher Cat Creek Forest Retreat"/>
    <s v="cabin"/>
    <s v="Cabin"/>
    <n v="2"/>
    <n v="0"/>
    <n v="12"/>
    <n v="0"/>
    <n v="0"/>
    <n v="0"/>
    <s v="Jackson"/>
    <x v="36"/>
    <x v="1"/>
    <m/>
    <s v="United States"/>
    <x v="9"/>
    <x v="9"/>
    <n v="147"/>
    <n v="115"/>
    <n v="115"/>
    <n v="74"/>
    <n v="0.69"/>
    <n v="115"/>
    <n v="148"/>
    <n v="115"/>
    <n v="115"/>
    <n v="79"/>
    <x v="64"/>
    <n v="115"/>
    <n v="115"/>
    <n v="115"/>
    <n v="115"/>
    <n v="115"/>
    <n v="115"/>
    <n v="115"/>
    <n v="115"/>
    <n v="115"/>
    <n v="115"/>
    <s v="https://www.hipcamp.com/en-GB/land/wisconsin-fisher-cat-creek-forest-retreat-1-g1xmhd8k"/>
    <s v="We have built a small off-grid cabin with a number of secluded camp sites connected by wandering trails.  We named the meandering stream winding through this twenty acres of oak and maple forest Fisher Cat Creek. Five miles off Interstate 94 while far from the beaten path._x000a__x000a_For campers looking for more of a rustic scene, we have  private campsites available too. "/>
    <n v="1"/>
    <s v="Check in: 15:00, Check out: 11:00, Cancellation policy: Strict, Accepts bookings: 6"/>
    <n v="44.573999999999998"/>
    <n v="-91.106499999999997"/>
    <s v="Yes"/>
    <x v="0"/>
    <s v="Yes"/>
    <s v="No"/>
    <x v="0"/>
    <s v="No"/>
    <x v="0"/>
    <s v="Yes"/>
    <s v="No"/>
    <s v="No"/>
    <s v="No"/>
    <s v="No"/>
    <s v="No"/>
    <s v="Not Listed"/>
    <s v="No"/>
    <s v="Not Listed"/>
    <s v="Not Listed"/>
    <s v="No"/>
    <s v="No"/>
    <s v="No"/>
    <s v="No"/>
    <s v="No"/>
    <s v="No"/>
    <s v="No"/>
    <s v="No"/>
    <s v="No"/>
    <s v="No"/>
    <s v="No"/>
    <s v="No"/>
    <s v="No"/>
    <s v="No"/>
    <s v="Yes"/>
    <s v="No"/>
    <s v="Yes"/>
    <s v="No"/>
    <s v="No"/>
    <s v="No"/>
    <s v="No"/>
    <s v="No"/>
    <s v="No"/>
    <s v="Yes"/>
    <s v="No"/>
    <s v="No"/>
    <s v="No"/>
    <s v="No"/>
    <s v="No"/>
    <s v="No"/>
    <s v="Yes"/>
    <s v="No"/>
    <s v="No"/>
    <s v="No"/>
    <s v="No"/>
    <s v="No"/>
    <s v="Yes"/>
    <s v="No"/>
    <s v="No"/>
  </r>
  <r>
    <s v="Hipcamp"/>
    <s v="Gilles Family Dairy &amp; Woodland"/>
    <s v="WOODEN TENT IN THE WOODS"/>
    <s v="cabin"/>
    <s v="Cabin"/>
    <n v="4"/>
    <n v="0"/>
    <n v="6"/>
    <n v="0"/>
    <n v="0"/>
    <n v="0"/>
    <s v="Winona"/>
    <x v="37"/>
    <x v="0"/>
    <m/>
    <s v="United States"/>
    <x v="10"/>
    <x v="10"/>
    <n v="55"/>
    <n v="50"/>
    <n v="45"/>
    <n v="31"/>
    <n v="1"/>
    <n v="47"/>
    <n v="56"/>
    <n v="50"/>
    <n v="45"/>
    <n v="47"/>
    <x v="70"/>
    <n v="49"/>
    <n v="46"/>
    <n v="46"/>
    <n v="49"/>
    <n v="46"/>
    <n v="48"/>
    <n v="46"/>
    <n v="48"/>
    <n v="46"/>
    <n v="49"/>
    <s v="https://www.hipcamp.com/en-GB/land/minnesota-gilles-family-dairy-woodland-glz9hlyp"/>
    <s v="COLD SEASON - Please consider our &quot;ROCK BOTTOM CABIN&quot; listing for winter camping. _x000a__x000a_Wooden Tent site is a primitive site, (NO electricity, plumbing, heat, or AC), in a secluded hardwood forest setting, 300-foot elevation drop from ridge top to valley campsite. Easy walk in / drive in ( 4 wheel drive )  trail access, plus five miles of woodland hiking trails on property, maps provided. The Wooden Tent campsite is accessible by four wheel drive vehicle - minimum clearance 6 inches,  - if the soils are not saturated. If guests do not arrive in a four wheel drive vehicle, we are able to help transport your gear to the site with a UTV while you enjoy the walk in, or a tractor and trailer if conditions are poor.  Let us know your needs when you book with us and we will do our best to help you with getting to the site. The  Wooden Tent sleeps 2 adults comfortably with plenty of room at campsite for additional tents as well, ( please inquire ). This campsite though close to highway access is very quiet and secluded.  The only artificial lights visible from the campsite are the occasional airplane and your own flashlights or lanterns ( strongly recommended because it is very dark in our woods at night). When the sky is clear, the  stars are fabulous.  _x000a__x000a_Our Wooden Tent campsite is ideal for those looking for a quiet woodland setting, with a few comforts - a nice fireplace (with firewood), picnic table, outhouse, and solid shelter. We also provide a 3&quot; - queen size mattress pad, on the floor of the Wooden Tent, and fresh drinking water in Thermos jugs._x000a__x000a_ There are plenty of woodland birds, deer, turkeys, raccoons and squirrels sharing the woods with you. At night it is common for owls to visit the campsite area to say hello, and coyotes talking in the distance. The winding trails through 100 acres of woodland offer a variety of woodland habitats, from Old growth Maple to mixed hardwood, to dense brush, to the edges of open pastureland. Bring your fat bike or mountain bike for an enjoyable ride._x000a__x000a_For winter users there is a mix of easy, moderate, and challenging winter cross country skiing  or snowshoeing / hiking on the property. however the Wooden Tent is not heated so bring winter sleeping gear._x000a__x000a_This property is part of a working pasture-based dairy farm and guided tours of the dairy and cattle are available when scheduling allows._x000a__x000a_Children 12 and younger are free at our campsites.  If your family is larger than 6 please message us for exceptions to the listed capacity._x000a__x000a_We do not allow non-booked visitors to our campsites due to the secluded, remote location, and accessibility."/>
    <n v="1"/>
    <s v="Check in: 13:00, Check out: 11:00, Cancellation policy: Flexible, Accepts bookings: 6"/>
    <n v="43.923299999999998"/>
    <n v="-91.564700000000002"/>
    <s v="Yes"/>
    <x v="0"/>
    <s v="Yes"/>
    <s v="Yes"/>
    <x v="1"/>
    <s v="Yes"/>
    <x v="1"/>
    <s v="Yes"/>
    <s v="No"/>
    <s v="No"/>
    <s v="No"/>
    <s v="Yes"/>
    <s v="No"/>
    <s v="Not Listed"/>
    <s v="No"/>
    <s v="Not Listed"/>
    <s v="Not Listed"/>
    <s v="No"/>
    <s v="No"/>
    <s v="No"/>
    <s v="No"/>
    <s v="No"/>
    <s v="No"/>
    <s v="No"/>
    <s v="No"/>
    <s v="No"/>
    <s v="No"/>
    <s v="No"/>
    <s v="No"/>
    <s v="Yes"/>
    <s v="No"/>
    <s v="Yes"/>
    <s v="No"/>
    <s v="No"/>
    <s v="No"/>
    <s v="No"/>
    <s v="No"/>
    <s v="No"/>
    <s v="Yes"/>
    <s v="Yes"/>
    <s v="Yes"/>
    <s v="No"/>
    <s v="No"/>
    <s v="No"/>
    <s v="No"/>
    <s v="No"/>
    <s v="Yes"/>
    <s v="No"/>
    <s v="No"/>
    <s v="No"/>
    <s v="No"/>
    <s v="No"/>
    <s v="No"/>
    <s v="Yes"/>
    <s v="No"/>
    <s v="No"/>
  </r>
  <r>
    <s v="Hipcamp"/>
    <s v="EcoXtreme Adventure Destination"/>
    <s v="The Copper Cabin"/>
    <s v="cabin"/>
    <s v="Cabin"/>
    <n v="1"/>
    <n v="0"/>
    <n v="8"/>
    <n v="0"/>
    <n v="0"/>
    <n v="0"/>
    <s v="Keweenaw"/>
    <x v="38"/>
    <x v="2"/>
    <m/>
    <s v="United States"/>
    <x v="11"/>
    <x v="11"/>
    <n v="158"/>
    <n v="135"/>
    <n v="135"/>
    <n v="44"/>
    <n v="0.55000000000000004"/>
    <n v="136"/>
    <n v="161"/>
    <n v="150"/>
    <n v="135"/>
    <n v="76"/>
    <x v="71"/>
    <n v="139"/>
    <n v="135"/>
    <n v="137"/>
    <n v="139"/>
    <n v="136"/>
    <n v="139"/>
    <n v="135"/>
    <n v="137"/>
    <n v="136"/>
    <n v="136"/>
    <s v="https://www.hipcamp.com/en-GB/land/michigan-ecoxtreme-adventure-destination-3ex9h68r"/>
    <s v="The Copper Cabin was ranked among the TOP 10 locations in the nation to enjoy the outdoors in 2020 ** and 3rd Best US Hipcamp Cabin stay 2022, and Best Hipcamp to Visit in Michigan 2023 Runner Up. The Copper Cabin is a completely self-contained off-grid hideaway situated just feet off the Montreal River in a pine and birch forest teaming with wildlife. Once you leave the road and the ATV/Snowmobile trail, you'll drive the two-track (or snowshoe) to the footbridge crossing the river and travelling by foot on up to the cabin in the woods. * This is a real wilderness destination that is not for everyone, but perfect for the adventurous spirit. Experience this comfy eco-friendly timber-framed abode complete with solar lighting, wood burning stove, convenient 12-volt refrigerator, indoor composting toilet, 12-volt entertainment center, water catchment/filter/dispenser system, antique gas cook top (sorry no oven) &amp; more. Two large sleeping lofts have 1 queen bed, 1 double bed, and two futons. The space can accommodate up to 8 people and makes a restful getaway. The morning is welcomed in with views from the large Eastern window. There is a sauna/bath house currently under construction, but operational. Outdoor solar-lighted composting privy adds a second convenient toilet. _x000a__x000a_Thimbleberry, blueberry mingle along with Verbena, Astor, wild strawberry, and Lobelia along the forest floor and fringes. Miles and miles of flora and fauna for your nature-loving self._x000a__x000a_Biking, hiking, snowshoeing, wildlife watching, hunting and brook-trout are all within steps of the covered rustic porch. Weber grill, fire ring with grill and picnic table invite you to the great outdoors where you can catch the Northern Lights in the super star-studded night sky. In the winter, the trees are dripping snowy frosting and paint this wonderland in opalescent beauty. You won't want to leave._x000a__x000a_But there's so much in the area to customize your adventure--world-class skiing at Mount Bohemia, single-track biking in Copper Harbor and Calumet, kayaking, scuba, surfing, kite surfing, sailing, hiking, etc--so you'll want to plan time to venture out, or just plan your next adventure at the Copper Cabin._x000a__x000a_PLEASE READ CAREFULLY BEFORE MAKING A RESERVATION. This is a true backcountry / wilderness experience,  with the inherent risks of wilderness travel. Sometimes the grass gets long, there is wildlife, the snow gets DEEP, and you're definitely a long way from room service -- but we believe that's part of the draw and what really shapes this unique experience. We do not offer grounds-keeping, linen nor cleaning service. Our friends at the Marquette Hampton Hilton do. Refunds will not be considered for mismanaged expectations, and any concerns can always be addressed with your host directly. _x000a__x000a_* Travel from base camp to bridge is approximately 3/4 mile. Travel from Bridge to cabin is approximately 1/4 mile. The snow gets deep here and, therefore, can create a challenge to enter and exit Base Camp during a big dump. Please be prepared with an appropriate 4x4 vehicle, and to use a shovel, just as you would if you were in the mountains out west._x000a__x000a_We do accept a 2-day minimum stay, but we try to check every first-time guest in personally. When we do, we make a round trip of 14 hrs and it would be helpful if you would consider a 3-day or more stay._x000a__x000a_**Bisma Parvez, Detroit Free PressPublished 3:24 p.m. ET Jan. 16, 2020 | Updated 6:18 a.m. ET Jan. 17, 2020"/>
    <n v="2"/>
    <s v="Check in: 14:00, Check out: 12:00, Cancellation policy: Strict, Accepts bookings: 12"/>
    <n v="47.419400000000003"/>
    <n v="-88.109899999999996"/>
    <s v="Yes"/>
    <x v="0"/>
    <s v="Yes"/>
    <s v="No"/>
    <x v="1"/>
    <s v="No"/>
    <x v="0"/>
    <s v="Yes"/>
    <s v="No"/>
    <s v="No"/>
    <s v="No"/>
    <s v="No"/>
    <s v="No"/>
    <s v="Not Listed"/>
    <s v="No"/>
    <s v="Not Listed"/>
    <s v="Not Listed"/>
    <s v="No"/>
    <s v="No"/>
    <s v="No"/>
    <s v="No"/>
    <s v="No"/>
    <s v="No"/>
    <s v="No"/>
    <s v="No"/>
    <s v="No"/>
    <s v="Yes"/>
    <s v="Yes"/>
    <s v="Yes"/>
    <s v="Yes"/>
    <s v="Yes"/>
    <s v="Yes"/>
    <s v="Yes"/>
    <s v="Yes"/>
    <s v="No"/>
    <s v="Yes"/>
    <s v="Yes"/>
    <s v="Yes"/>
    <s v="No"/>
    <s v="Yes"/>
    <s v="Yes"/>
    <s v="No"/>
    <s v="No"/>
    <s v="No"/>
    <s v="No"/>
    <s v="No"/>
    <s v="No"/>
    <s v="Yes"/>
    <s v="No"/>
    <s v="No"/>
    <s v="No"/>
    <s v="No"/>
    <s v="No"/>
    <s v="Yes"/>
    <s v="No"/>
    <s v="No"/>
  </r>
  <r>
    <s v="Hipcamp"/>
    <s v="Chippewa Ridge Cabin"/>
    <s v="Chippewa Ridge Cabin -"/>
    <s v="cabin"/>
    <s v="Cabin"/>
    <n v="1"/>
    <n v="0"/>
    <n v="10"/>
    <n v="0"/>
    <n v="0"/>
    <n v="0"/>
    <s v="Sawyer"/>
    <x v="39"/>
    <x v="1"/>
    <m/>
    <s v="United States"/>
    <x v="12"/>
    <x v="12"/>
    <n v="515"/>
    <n v="298"/>
    <n v="298"/>
    <n v="7"/>
    <n v="0"/>
    <n v="298"/>
    <n v="523"/>
    <n v="298"/>
    <n v="298"/>
    <n v="0"/>
    <x v="72"/>
    <n v="298"/>
    <n v="298"/>
    <n v="298"/>
    <n v="298"/>
    <n v="298"/>
    <n v="298"/>
    <n v="298"/>
    <n v="298"/>
    <n v="298"/>
    <n v="298"/>
    <s v="https://www.hipcamp.com/en-GB/land/wisconsin-chippewa-ridge-cabin-gv1qhqmq"/>
    <s v="Summer 2022 booking now!  We have a 7 night minimum with Sunday Check-ins June 12th through the end of September.   If you have any questions, please reach out to us through the messaging system.  We also have plenty of dates available throughout the winter and spring-access the trail system right from the property!  Looking for a long weekend?  Thursday and Sunday nights are 25% off through March!_x000a__x000a_A DAY IN YOUR LIFE @ CHIPPEWA RIVER CABIN RETREAT_x000a__x000a_With our full coffee bar, you can wake to the smell of your favorite brew.Slow down, savor your coffee, and catch up with your loved ones while enjoying views of the peaceful river through the sun room's 180° views._x000a__x000a_Breakfast is fast and easy in our ultra- equipped kitchen featuring a dishwasher, pots &amp; pans, sharp knives, crockpot, and much more!_x000a__x000a_For adventure, we are 3/4 mile from the trails-perfect for snowmobiling, biking, hiking, and ATV adventures!_x000a__x000a_A short drive into Hayward(40 minutes) makes for a memorable afternoon. Explore shops, art, or grab lunch at the many delicious area restaurants._x000a__x000a_Once back at the cabin for the evening, get in some quality time by playing one of our many board games or stream your favorite show with our blazing fast internet and enjoy the warmth and ambiance of a fire._x000a__x000a_Fall asleep gazing at the stars through the bedroom skylights!_x000a__x000a_~~~~~~~_x000a__x000a_BEDROOM AMENITIES_x000a__x000a_-SLEEP 7 (or 9 with or air mattress)_x000a__x000a_-Get a great night's rest with our new memory foam KING SIZE MATTRESS and WEIGHTED BLANKET from Hush._x000a__x000a_GENERAL AMENITIES_x000a__x000a_-Stream away with our blazing fast STARLINK internet. At 170 MBPS, you won't find internet this fast anywhere else in the Northwoods.-Cool off with the CENTRAL A/C-Drink ARTESIAN WELL WATER right from the tap!-Prepare your favorite cup of Joe with our FULL COFFEE BAR-Bring Fido, we are DOG FRIENDLY!*-Relax in the warmth and ambiance of a fire with the double sided indoor FIREPLACE (firewood provided)-Rest in a clean space because of our PROFESSIONAL CLEANING CREW_x000a__x000a_FAMILY FRIENDLY AMENITIES_x000a__x000a_-Avoid hauling all the gear-we have a PACK N PLAY and a HIGHCHAIR for the little one-Gather your friends and family and bond over our collection of BOARD GAMES_x000a__x000a_OUTDOOR AMENITIES_x000a__x000a_-Enjoy spring evenings around the RIVERSIDE DECK &amp; FIREPIT featuring 6 Adirondack chairs(BYO wood for outdoor fires)-BBQ your favorite summer fare on the deck with our GAS GRILL-Create family memories in our OUTDOOR PICNIC SPACE w/table-Explore the river with the 3 KAYAKS &amp; a CANOE included in your rental_x000a__x000a_TRIP PLANNING_x000a__x000a_-Explore the trails with ATV, UTV, and SNOWMOBILE RENTALS which can be arranged to be delivered to the property on request (we also have an exclusive discount for guests, so make sure to ask after booking if you are interested.) Don't wait to book as they fill up fast!-10 minute drive to a mid-size small town grocery store-Make sure you check out the neighborhood section for more tips on the best restaurants and hot spots in the area!_x000a__x000a_AVAILABILITY HIGHLIGHTS_x000a__x000a_-March 6th-12th_x000a__x000a_-March 25th-27th_x000a__x000a_-April 1st-3rd_x000a__x000a_-August 4th-7th (only long summer weekend available as of now)_x000a__x000a_-SUMMER 2022 and more!_x000a__x000a_ _x000a__x000a_OUTDOOR ADVENTURES_x000a__x000a_-92 steps to the river_x000a__x000a_-3/4 mile to TUSCOBIA TRAIL, #1 ATV/UTV trail in the state. (Far enough that you won't hear the noise, but perfect for quick access. This is a 75 mile long multi-use trail for biking, hiking, and ATVs)._x000a__x000a_-7 miles to the Chippewa Flowage (fishing, public beach)_x000a__x000a_-40 minute drive to downtown Hayward (shopping, restaurants, museums)_x000a__x000a_-20 minutes to Chequamegon National Forest (hiking, mountain biking, cross country skiing, snowshoeing)_x000a__x000a_~~~~~~~~~_x000a__x000a_❤❤ If you aren't ready to book yet, please help us out and save time searching in the future by saving us to your wishlist! ❤ ❤_x000a__x000a_*Up to 2 well-trained dogs allowed, must be older than 2 years at time of booking. (See DOG POLICY under other things to note). An additional cleaning fee of $95/stay applies. If you have questions about or would like to discuss exceptions to our policy please contact us._x000a__x000a_Entire cabin except for a locked owner's storage closet._x000a__x000a_I am available via the hipcamp messenger app with any questions or concerns, and the neighbor lady, who helps to maintain the property, is also around for immediate or urgent concerns should you not be able to reach me._x000a__x000a_Ojibwa is a small community located about halfway between Hayward and the Chequamegon National Forest (20 minutes away) in Wisconsin's Northwoods. The Chippewa river meanders next to many of the major roads and the Tuscobia Trail, the number 1 rated ATV/UTV trail in the state, runs parallel to the river and right through the center of town. The area is known for it's incredible fishing, biking, hiking, and cross country skiing in winter. It is an ideal location for day-tripping, visiting the Birkie Trail in Cable, the Chippewa Flowage (7 miles away), or any of the multitude of other attractions nearby!_x000a__x000a_As the cabin is remote and secluded, the best way to get around is via your personal vehicle_x000a__x000a_Please note that cell reception in the area can be spotty and Verizon's network works best. However, there is free WIFI at the cabin so that you can communicate if you need over the internet._x000a__x000a_We take safety seriously. For your security and ours, the exterior entrances to the cabin are monitored with security cameras. One camera is located on the back deck and overlooks the grill area, the path up the river, and the sliding patio doors. The other camera covers the front porch and parking area._x000a__x000a_Use of boats and premises is at your own risk. Appropriate safety gear (i.e. life jackets, etc.) should be used when enjoying the watercraft. Children should be supervised at all times, and parents should note that there are not baby gates for the stairs or any barriers leading to the path to the river._x000a__x000a_While firewood is provided, we only provide it for indoor fires. For outdoor fires, there is occasionally a pile of scrap wood down by the fire pit, or you are welcome to forage on the property or bring in some wood. Alternatively, you may purchase extra firewood from us for outdoor fires for $35._x000a__x000a_Please DON'T LEAVE food in your car as this could attract bears and other critters. We provide a large bin for trash at the end of the driveway and request that all garbage and recyclable items are bagged and removed from the house at the end of your stay._x000a__x000a_DOG POLICYDogs (up to 2) are accepted with the following conditions. We charge an extra cleaning fee of $95. Guests who ask to bring dogs to our home will receive a copy of our dog agreement after booking (via the hipcamp messaging system) for review, completion, signature and return. Please note that we require all dogs to be at least 2 years old at time of stay and fully house trained. The booking party will be responsible if/when damage is incurred above and beyond any security deposits Please message us with any questions or concerns about our policies. Thank you!"/>
    <n v="2"/>
    <s v="Check in: 16:00, Check out: 10:00, Cancellation policy: Super Strict (30 Days), Accepts bookings: 12"/>
    <n v="45.789400000000001"/>
    <n v="-91.148200000000003"/>
    <s v="Yes"/>
    <x v="0"/>
    <s v="Yes"/>
    <s v="No"/>
    <x v="0"/>
    <s v="Yes"/>
    <x v="0"/>
    <s v="Yes"/>
    <s v="Yes"/>
    <s v="No"/>
    <s v="No"/>
    <s v="No"/>
    <s v="No"/>
    <s v="Not Listed"/>
    <s v="No"/>
    <s v="Not Listed"/>
    <s v="Not Listed"/>
    <s v="No"/>
    <s v="No"/>
    <s v="No"/>
    <s v="No"/>
    <s v="No"/>
    <s v="No"/>
    <s v="No"/>
    <s v="No"/>
    <s v="No"/>
    <s v="No"/>
    <s v="No"/>
    <s v="Yes"/>
    <s v="Yes"/>
    <s v="Yes"/>
    <s v="Yes"/>
    <s v="Yes"/>
    <s v="Yes"/>
    <s v="Yes"/>
    <s v="No"/>
    <s v="Yes"/>
    <s v="Yes"/>
    <s v="No"/>
    <s v="Yes"/>
    <s v="Yes"/>
    <s v="No"/>
    <s v="No"/>
    <s v="No"/>
    <s v="No"/>
    <s v="No"/>
    <s v="No"/>
    <s v="Yes"/>
    <s v="No"/>
    <s v="No"/>
    <s v="No"/>
    <s v="No"/>
    <s v="No"/>
    <s v="Yes"/>
    <s v="No"/>
    <s v="No"/>
  </r>
  <r>
    <s v="Hipcamp"/>
    <s v="Tibbetts Wilderness Lil Cabin"/>
    <s v="Tibbetts Wilderness Big Pine Cabin"/>
    <s v="cabin"/>
    <s v="Cabin"/>
    <n v="1"/>
    <n v="0"/>
    <n v="6"/>
    <n v="0"/>
    <n v="0"/>
    <n v="0"/>
    <s v="Mille Lacs"/>
    <x v="40"/>
    <x v="0"/>
    <m/>
    <s v="United States"/>
    <x v="13"/>
    <x v="13"/>
    <n v="305"/>
    <n v="250"/>
    <n v="200"/>
    <n v="0"/>
    <n v="0"/>
    <n v="217"/>
    <n v="316"/>
    <n v="250"/>
    <n v="200"/>
    <n v="0"/>
    <x v="73"/>
    <n v="236"/>
    <n v="236"/>
    <n v="0"/>
    <n v="0"/>
    <n v="0"/>
    <n v="0"/>
    <n v="0"/>
    <n v="0"/>
    <n v="236"/>
    <n v="236"/>
    <s v="https://www.hipcamp.com/en-GB/land/minnesota-tibbetts-wilderness-lil-cabin-gv1qh6d9"/>
    <s v="Big Pine Cabin is a 24X28  cabin which offers a King Size Bed in a Large Master Bedroom.  The Bed is complete with down comforters, pillows, micro fiber sheets and bedding with cotton blanket and cotton over sheet. Homemade quilts cover the bed, providing warmth and beauty.   The cabin offers a small kitchenette, a professional cooking hotplate, glassware, plates and silverware.  There is seating for two around the wood stove, and an upright grand piano for your enjoyment.  Hopeful to bring attention to fiddlers and guitar players.  "/>
    <n v="1"/>
    <s v="Check in: 15:00, Check out: 12:00, Cancellation policy: Moderate, Accepts bookings: 3"/>
    <n v="45.850099999999998"/>
    <n v="-93.695300000000003"/>
    <s v="Yes"/>
    <x v="0"/>
    <s v="No"/>
    <s v="No"/>
    <x v="0"/>
    <s v="Yes"/>
    <x v="1"/>
    <s v="Yes"/>
    <s v="No"/>
    <s v="No"/>
    <s v="No"/>
    <s v="No"/>
    <s v="No"/>
    <s v="Not Listed"/>
    <s v="No"/>
    <s v="Not Listed"/>
    <s v="Not Listed"/>
    <s v="No"/>
    <s v="No"/>
    <s v="No"/>
    <s v="No"/>
    <s v="No"/>
    <s v="No"/>
    <s v="No"/>
    <s v="No"/>
    <s v="No"/>
    <s v="No"/>
    <s v="No"/>
    <s v="No"/>
    <s v="Yes"/>
    <s v="No"/>
    <s v="Yes"/>
    <s v="Yes"/>
    <s v="No"/>
    <s v="No"/>
    <s v="No"/>
    <s v="Yes"/>
    <s v="No"/>
    <s v="No"/>
    <s v="Yes"/>
    <s v="Yes"/>
    <s v="No"/>
    <s v="No"/>
    <s v="No"/>
    <s v="No"/>
    <s v="Yes"/>
    <s v="No"/>
    <s v="Yes"/>
    <s v="No"/>
    <s v="No"/>
    <s v="No"/>
    <s v="No"/>
    <s v="No"/>
    <s v="Yes"/>
    <s v="No"/>
    <s v="No"/>
  </r>
  <r>
    <s v="Hipcamp"/>
    <s v="Shady Rest Acres"/>
    <s v="Bee Relaxed Studio"/>
    <s v="cabin"/>
    <s v="Cabin"/>
    <n v="1"/>
    <n v="0"/>
    <n v="4"/>
    <n v="0"/>
    <n v="0"/>
    <n v="0"/>
    <s v="Houston"/>
    <x v="41"/>
    <x v="0"/>
    <m/>
    <s v="United States"/>
    <x v="14"/>
    <x v="14"/>
    <n v="164"/>
    <n v="140"/>
    <n v="140"/>
    <n v="140"/>
    <n v="1"/>
    <n v="140"/>
    <n v="166"/>
    <n v="140"/>
    <n v="140"/>
    <n v="140"/>
    <x v="46"/>
    <n v="140"/>
    <n v="140"/>
    <n v="140"/>
    <n v="140"/>
    <n v="140"/>
    <n v="140"/>
    <n v="140"/>
    <n v="140"/>
    <n v="140"/>
    <n v="140"/>
    <s v="https://www.hipcamp.com/en-GB/land/minnesota-shady-rest-acres-g6p0hdjd"/>
    <s v="Bee Relaxed Studio has been recently updated with a bathroom. There is now a shower, toilet and bathroom sink to give your family the privacy it deserves. Please be sure to bring your own towels and amenities. Also added this year is a kitchen sink.The studio has an open floor plan with 616 square feet of tranquil heavenly views. Every window provides a spectacular view of the pasture and forest that surround and embrace the Studio. A queen and full size bed can accommodate four adults. Some of the amenities included are air conditioning, coffee maker, apartment size fridge, microwave, toaster oven, electric fry pan, slow cooker, instant pot, ricemaker, coffee cups, wine glasses and turn table with classic vinyl records. Also included is a charcoal grill. You provide the charcoal._x000a__x000a_Step out the door and relax on the covered porch or take a stroll down to the community fire ring located by the pond . A swivel cooking grate is available if you desire to cook over an open fire. There you will enjoy the relaxing sound of water flowing and all that nature has to offer. If privacy is what you seek take a walk into the woods to do some Forest Bathing._x000a__x000a_If you have ever wanted to do a winter get away this is the place to come. A small wood stove stove with glass door warms the space and creates a relaxing and inviting atmosphere. Wood is free of charge for the wood stove when you stay in the Studio. Don't worry if wood stoves are a little to scary we also have electric wall heaters that will keep you cozy as well. _x000a__x000a_Wondering if Hipcamp can change the booking screen. We have had two groups in the last four days that have booked their reservation according to what the booking screen says but are not including extra people in their reservation. It is very awkward to request more money when they show up with more than what the reservation stated._x000a__x000a_When making reservations please include in your reservation children over 2 years old."/>
    <n v="2"/>
    <s v="Check in: 16:00, Check out: 12:00, Cancellation policy: Flexible, Accepts bookings: 12"/>
    <n v="43.685699999999997"/>
    <n v="-91.296999999999997"/>
    <s v="Yes"/>
    <x v="0"/>
    <s v="No"/>
    <s v="No"/>
    <x v="0"/>
    <s v="Yes"/>
    <x v="0"/>
    <s v="No"/>
    <s v="Yes"/>
    <s v="No"/>
    <s v="No"/>
    <s v="No"/>
    <s v="No"/>
    <s v="Not Listed"/>
    <s v="No"/>
    <s v="Not Listed"/>
    <s v="Not Listed"/>
    <s v="No"/>
    <s v="No"/>
    <s v="No"/>
    <s v="No"/>
    <s v="No"/>
    <s v="No"/>
    <s v="No"/>
    <s v="No"/>
    <s v="No"/>
    <s v="Yes"/>
    <s v="No"/>
    <s v="No"/>
    <s v="Yes"/>
    <s v="Yes"/>
    <s v="Yes"/>
    <s v="Yes"/>
    <s v="No"/>
    <s v="No"/>
    <s v="No"/>
    <s v="Yes"/>
    <s v="Yes"/>
    <s v="No"/>
    <s v="Yes"/>
    <s v="Yes"/>
    <s v="Yes"/>
    <s v="No"/>
    <s v="No"/>
    <s v="No"/>
    <s v="Yes"/>
    <s v="Yes"/>
    <s v="Yes"/>
    <s v="Yes"/>
    <s v="Yes"/>
    <s v="Yes"/>
    <s v="No"/>
    <s v="Yes"/>
    <s v="Yes"/>
    <s v="Yes"/>
    <s v="No"/>
  </r>
  <r>
    <s v="Hipcamp"/>
    <s v="The Back 20"/>
    <s v="Back 20 Minnesota~Hike in property"/>
    <s v="cabin"/>
    <s v="Cabin"/>
    <n v="1"/>
    <n v="0"/>
    <n v="4"/>
    <n v="0"/>
    <n v="0"/>
    <n v="0"/>
    <s v="Fillmore"/>
    <x v="42"/>
    <x v="0"/>
    <m/>
    <s v="United States"/>
    <x v="15"/>
    <x v="15"/>
    <n v="116"/>
    <n v="60"/>
    <n v="54"/>
    <n v="33"/>
    <n v="0.16"/>
    <n v="56"/>
    <n v="120"/>
    <n v="60"/>
    <n v="54"/>
    <n v="9"/>
    <x v="74"/>
    <n v="58"/>
    <n v="55"/>
    <n v="56"/>
    <n v="58"/>
    <n v="55"/>
    <n v="58"/>
    <n v="55"/>
    <n v="58"/>
    <n v="55"/>
    <n v="58"/>
    <s v="https://www.hipcamp.com/en-GB/land/minnesota-the-back-20-ozxh9lvj"/>
    <s v="Enrich yourself in this private retreat nestled away from the road within a beautiful hardwood valley. No internet, no tv, limited cell service with property..Deer, Fox, coyote, and eagles are just a small amount of wildlife you will see here. Great for a weekend unplugged to relax among the stars. Small dry cabin with 1 queenbed, and two cots with sleeping bags. Room for extra tents as well. Pit toilet with outside shower available in summer. Nearby trout stream 1 mile away. Cute and comfy spot to unwind and unplug. Bring your flashlight! It’s dark back here but oh the stars you’ll see on a clear night! Solar power will keep your phone charged in case of emergency. Large deck with picnic table and no one around. Completely private! Great spot to be in nature. Clothing optional!This property is like camping with a cabin. You will need to bring pots pans dishes as it is not provided.. Wood stove heat in winter. Wood not included but available for purchase or can bring own. Very homey and wonderful way to rough it!"/>
    <n v="2"/>
    <s v="Check in: 14:00, Check out: 11:00, Cancellation policy: Super Flexible, Accepts bookings: 6"/>
    <n v="43.836500000000001"/>
    <n v="-92.021100000000004"/>
    <s v="Yes"/>
    <x v="0"/>
    <s v="Yes"/>
    <s v="No"/>
    <x v="1"/>
    <s v="Yes"/>
    <x v="0"/>
    <s v="Yes"/>
    <s v="No"/>
    <s v="No"/>
    <s v="No"/>
    <s v="No"/>
    <s v="No"/>
    <s v="Not Listed"/>
    <s v="No"/>
    <s v="Not Listed"/>
    <s v="Not Listed"/>
    <s v="No"/>
    <s v="No"/>
    <s v="No"/>
    <s v="No"/>
    <s v="No"/>
    <s v="No"/>
    <s v="No"/>
    <s v="No"/>
    <s v="No"/>
    <s v="No"/>
    <s v="Yes"/>
    <s v="Yes"/>
    <s v="Yes"/>
    <s v="Yes"/>
    <s v="Yes"/>
    <s v="No"/>
    <s v="No"/>
    <s v="No"/>
    <s v="No"/>
    <s v="No"/>
    <s v="No"/>
    <s v="No"/>
    <s v="Yes"/>
    <s v="Yes"/>
    <s v="No"/>
    <s v="No"/>
    <s v="No"/>
    <s v="No"/>
    <s v="No"/>
    <s v="No"/>
    <s v="No"/>
    <s v="No"/>
    <s v="No"/>
    <s v="Yes"/>
    <s v="No"/>
    <s v="No"/>
    <s v="Yes"/>
    <s v="No"/>
    <s v="No"/>
  </r>
  <r>
    <s v="Hipcamp"/>
    <s v="Dennis  B.’s  Condo"/>
    <s v="Dennis  B's condo"/>
    <s v="cabin"/>
    <s v="Cabin"/>
    <n v="1"/>
    <n v="0"/>
    <n v="4"/>
    <n v="0"/>
    <n v="0"/>
    <n v="0"/>
    <s v="Lincoln"/>
    <x v="43"/>
    <x v="1"/>
    <m/>
    <s v="United States"/>
    <x v="13"/>
    <x v="16"/>
    <n v="264"/>
    <n v="175"/>
    <n v="175"/>
    <n v="0"/>
    <n v="0"/>
    <n v="175"/>
    <n v="266"/>
    <n v="175"/>
    <n v="175"/>
    <n v="0"/>
    <x v="75"/>
    <n v="175"/>
    <n v="175"/>
    <n v="0"/>
    <n v="0"/>
    <n v="0"/>
    <n v="0"/>
    <n v="0"/>
    <n v="0"/>
    <n v="175"/>
    <n v="175"/>
    <s v="https://www.hipcamp.com/en-GB/land/wisconsin-dennis-b-s-condo-nelhwkq2"/>
    <s v="3 bedroom condo on Lake Nokomis. Located on the ATV-Snowmobile-biking trail. Excellent fishing rt out your front door.. Boat rental Available. Call Dennis at 715-351-0916."/>
    <n v="3"/>
    <s v="Check in: 14:00, Check out: 09:00, Cancellation policy: Moderate, Accepts bookings: 3"/>
    <n v="45.547199999999997"/>
    <n v="-89.720200000000006"/>
    <s v="Yes"/>
    <x v="0"/>
    <s v="No"/>
    <s v="Yes"/>
    <x v="0"/>
    <s v="Yes"/>
    <x v="0"/>
    <s v="No"/>
    <s v="No"/>
    <s v="No"/>
    <s v="No"/>
    <s v="No"/>
    <s v="No"/>
    <s v="Not Listed"/>
    <s v="No"/>
    <s v="Not Listed"/>
    <s v="Not Listed"/>
    <s v="No"/>
    <s v="No"/>
    <s v="No"/>
    <s v="No"/>
    <s v="No"/>
    <s v="No"/>
    <s v="No"/>
    <s v="No"/>
    <s v="No"/>
    <s v="No"/>
    <s v="No"/>
    <s v="Yes"/>
    <s v="Yes"/>
    <s v="Yes"/>
    <s v="Yes"/>
    <s v="Yes"/>
    <s v="No"/>
    <s v="No"/>
    <s v="No"/>
    <s v="Yes"/>
    <s v="Yes"/>
    <s v="No"/>
    <s v="Yes"/>
    <s v="Yes"/>
    <s v="No"/>
    <s v="No"/>
    <s v="No"/>
    <s v="No"/>
    <s v="No"/>
    <s v="No"/>
    <s v="No"/>
    <s v="Yes"/>
    <s v="No"/>
    <s v="No"/>
    <s v="No"/>
    <s v="No"/>
    <s v="No"/>
    <s v="Yes"/>
    <s v="No"/>
  </r>
  <r>
    <s v="Hipcamp"/>
    <s v="Brye Cabin and Bad Axe Camping"/>
    <s v="Brye Cabin-The Driftless Reason"/>
    <s v="cabin"/>
    <s v="Cabin"/>
    <n v="5"/>
    <n v="0"/>
    <n v="12"/>
    <n v="0"/>
    <n v="0"/>
    <n v="0"/>
    <s v="Vernon"/>
    <x v="44"/>
    <x v="1"/>
    <m/>
    <s v="United States"/>
    <x v="16"/>
    <x v="17"/>
    <n v="275"/>
    <n v="150"/>
    <n v="150"/>
    <n v="128"/>
    <n v="1"/>
    <n v="150"/>
    <n v="278"/>
    <n v="150"/>
    <n v="150"/>
    <n v="150"/>
    <x v="55"/>
    <n v="150"/>
    <n v="150"/>
    <n v="150"/>
    <n v="150"/>
    <n v="150"/>
    <n v="150"/>
    <n v="150"/>
    <n v="150"/>
    <n v="150"/>
    <n v="150"/>
    <s v="https://www.hipcamp.com/en-GB/land/wisconsin-brye-cabin-and-bad-axe-camping-6p0h25zd"/>
    <s v="Rustic cabin with 2 queen beds in loft, futon in living room.  Fully stocked kitchen.  TV and dvd player, many movies provided.  Access Duck Egg County Park with over 10 miles of groomed hiking/horseback riding trails (you provide the horse).  firewood for the fire pit.  Totally secluded and within walking distance of Vernon Vineyard Winery and Pedretti's Party Barn.  Bad Axe River runs through 140 acres of private land with excellent trout fishing or turkey hunting.  We provide an outdoor shower house with flushing toilet attached to the cabin.  Runge Hollow Lake only 2 miles away with boat landing and dock.  7 miles to Viroqua for Driftless Angler Fish Shop or local dining and grocery shopping."/>
    <n v="2"/>
    <s v="Check in: 14:00, Check out: 11:00, Cancellation policy: Super Strict, Accepts bookings: 18"/>
    <n v="43.595429699999997"/>
    <n v="-90.986409999999978"/>
    <s v="Yes"/>
    <x v="0"/>
    <s v="Yes"/>
    <s v="Yes"/>
    <x v="0"/>
    <s v="Yes"/>
    <x v="0"/>
    <s v="Yes"/>
    <s v="No"/>
    <s v="No"/>
    <s v="No"/>
    <s v="No"/>
    <s v="No"/>
    <s v="Not Listed"/>
    <s v="No"/>
    <s v="Not Listed"/>
    <s v="Not Listed"/>
    <s v="No"/>
    <s v="No"/>
    <s v="No"/>
    <s v="No"/>
    <s v="No"/>
    <s v="No"/>
    <s v="No"/>
    <s v="No"/>
    <s v="No"/>
    <s v="No"/>
    <s v="Yes"/>
    <s v="Yes"/>
    <s v="Yes"/>
    <s v="Yes"/>
    <s v="Yes"/>
    <s v="Yes"/>
    <s v="No"/>
    <s v="No"/>
    <s v="No"/>
    <s v="No"/>
    <s v="No"/>
    <s v="Yes"/>
    <s v="No"/>
    <s v="Yes"/>
    <s v="Yes"/>
    <s v="Yes"/>
    <s v="No"/>
    <s v="No"/>
    <s v="Yes"/>
    <s v="Yes"/>
    <s v="Yes"/>
    <s v="No"/>
    <s v="No"/>
    <s v="No"/>
    <s v="No"/>
    <s v="Yes"/>
    <s v="Yes"/>
    <s v="No"/>
    <s v="No"/>
  </r>
  <r>
    <s v="Hipcamp"/>
    <s v="Cordwood Writer's Cabin"/>
    <s v="Writer's Cabin @ Crazy Rooster Farm"/>
    <s v="cabin"/>
    <s v="Cabin"/>
    <n v="1"/>
    <n v="0"/>
    <n v="2"/>
    <n v="0"/>
    <n v="0"/>
    <n v="0"/>
    <s v="Buffalo"/>
    <x v="45"/>
    <x v="1"/>
    <m/>
    <s v="United States"/>
    <x v="14"/>
    <x v="18"/>
    <n v="95"/>
    <n v="75"/>
    <n v="60"/>
    <n v="66"/>
    <n v="1"/>
    <n v="65"/>
    <n v="95"/>
    <n v="75"/>
    <n v="60"/>
    <n v="65"/>
    <x v="61"/>
    <n v="71"/>
    <n v="63"/>
    <n v="64"/>
    <n v="71"/>
    <n v="63"/>
    <n v="70"/>
    <n v="64"/>
    <n v="70"/>
    <n v="64"/>
    <n v="71"/>
    <s v="https://www.hipcamp.com/en-GB/land/wisconsin-cordwood-writer-s-cabin-v1qh0o8m"/>
    <s v="Two small cordwood cabins, one designed as a writer's cabin the other a little kitchenette with cold shower. There's also an outhouse with composting toilet. The property is part of Crazy Rooster Farm and Amish Telephone Booth, a 60 acre former Amish farm that's now a medicinal herb farm and production for Sacred Blossom teas. (It's also the local Amish telephone booth) "/>
    <n v="3"/>
    <s v="Check in: 14:00, Check out: 12:00, Cancellation policy: Moderate, Accepts bookings: 6"/>
    <n v="44.458969699999997"/>
    <n v="-91.599488699999995"/>
    <s v="Yes"/>
    <x v="0"/>
    <s v="Yes"/>
    <s v="Yes"/>
    <x v="0"/>
    <s v="Yes"/>
    <x v="0"/>
    <s v="No"/>
    <s v="Yes"/>
    <s v="No"/>
    <s v="No"/>
    <s v="No"/>
    <s v="No"/>
    <s v="Not Listed"/>
    <s v="No"/>
    <s v="Not Listed"/>
    <s v="Not Listed"/>
    <s v="No"/>
    <s v="No"/>
    <s v="No"/>
    <s v="No"/>
    <s v="No"/>
    <s v="No"/>
    <s v="No"/>
    <s v="No"/>
    <s v="No"/>
    <s v="No"/>
    <s v="No"/>
    <s v="No"/>
    <s v="Yes"/>
    <s v="No"/>
    <s v="Yes"/>
    <s v="No"/>
    <s v="No"/>
    <s v="No"/>
    <s v="No"/>
    <s v="Yes"/>
    <s v="Yes"/>
    <s v="No"/>
    <s v="No"/>
    <s v="Yes"/>
    <s v="No"/>
    <s v="No"/>
    <s v="No"/>
    <s v="No"/>
    <s v="No"/>
    <s v="Yes"/>
    <s v="No"/>
    <s v="No"/>
    <s v="No"/>
    <s v="Yes"/>
    <s v="No"/>
    <s v="Yes"/>
    <s v="Yes"/>
    <s v="No"/>
    <s v="No"/>
  </r>
  <r>
    <s v="Hipcamp"/>
    <s v="Gilles Family Dairy &amp; Woodland"/>
    <s v="ROCK BOTTOM CABIN"/>
    <s v="cabin"/>
    <s v="Cabin"/>
    <n v="4"/>
    <n v="0"/>
    <n v="6"/>
    <n v="0"/>
    <n v="0"/>
    <n v="0"/>
    <s v="Winona"/>
    <x v="37"/>
    <x v="0"/>
    <m/>
    <s v="United States"/>
    <x v="17"/>
    <x v="19"/>
    <n v="87"/>
    <n v="80"/>
    <n v="72"/>
    <n v="16"/>
    <n v="0.03"/>
    <n v="75"/>
    <n v="89"/>
    <n v="80"/>
    <n v="72"/>
    <n v="2"/>
    <x v="44"/>
    <n v="78"/>
    <n v="74"/>
    <n v="74"/>
    <n v="78"/>
    <n v="74"/>
    <n v="78"/>
    <n v="74"/>
    <n v="78"/>
    <n v="74"/>
    <n v="78"/>
    <s v="https://www.hipcamp.com/en-GB/land/minnesota-gilles-family-dairy-woodland-glz9hlyp"/>
    <s v="ROCK BOTTOM CABIN is a primitive sleeper cabin, (NO electricity, plumbing, or AC), in a hardwood forest setting. The Cabin is in a very secluded location. Vehicle access to the RBC requires 4WD with at least 6 inches of ground clearance, OR, we will help transport you and your gear with a tractor or utility vehicle. Let us know your needs when you book with us, and we will help you with getting to the site. We will escort you to the site upon arrival and provide maps of our hiking trails. WINTER USE: Access to the site is walk in only with snow on the ground or in the forecast. We have sleds for gear or may be able to use a tractor if the snow is not too deep. The Rock Bottom Cabin is 10 ft. wide by 20 ft. long and sleeps four comfortably on either a full size futon, or an extra length full size bed, this bed can be split into two extra length single beds. If your family is larger than 6 please message us for exceptions to the listed capacity. There is room at the site for extra tents (please inquire). The cabin consists of two small semi rooms with a partition and curtain dividers on each end, and a small entry area that contains a wood stove, for winter heating, in the middle. The cabin is fully insulated and well ventilated. It has two large windows with insulated curtains in the sleeping rooms, as well as screened wall and eve vents. We provide drinking water in a thermos and wash water in a barrel. We also provide mattresses, sheets, and pillows, but please bring your own sleeping bags or blankets, and favorite pillow, to suit your needs. Guests also need to bring cooking / eating utensils. There is an outhouse on site with toilet paper, a picnic table, and a fireplace to cook on. Firewood is provided, no charge, donations accepted. Our rock Bottom Cabin campsite is ideal for those looking for a quiet woodland setting, with a few comforts. Please bring good flashlights with you for night time excursions to the outhouse. For winter users there is a mix of easy, moderate, and challenging winter cross country skiing or snowshoeing / hiking on the property. This property is part of a working pasture-based dairy farm. We do not allow non-booked visitors to our campsites due to the secluded, remote location, and accessibility."/>
    <n v="1"/>
    <s v="Check in: 13:00, Check out: 11:00, Cancellation policy: Flexible, Accepts bookings: 6"/>
    <n v="43.923299999999998"/>
    <n v="-91.564700000000002"/>
    <s v="Yes"/>
    <x v="0"/>
    <s v="Yes"/>
    <s v="Yes"/>
    <x v="1"/>
    <s v="Yes"/>
    <x v="1"/>
    <s v="Yes"/>
    <s v="No"/>
    <s v="No"/>
    <s v="No"/>
    <s v="Yes"/>
    <s v="No"/>
    <s v="Not Listed"/>
    <s v="No"/>
    <s v="Not Listed"/>
    <s v="Not Listed"/>
    <s v="No"/>
    <s v="No"/>
    <s v="No"/>
    <s v="No"/>
    <s v="No"/>
    <s v="No"/>
    <s v="No"/>
    <s v="No"/>
    <s v="No"/>
    <s v="No"/>
    <s v="No"/>
    <s v="No"/>
    <s v="Yes"/>
    <s v="No"/>
    <s v="Yes"/>
    <s v="No"/>
    <s v="No"/>
    <s v="No"/>
    <s v="No"/>
    <s v="No"/>
    <s v="No"/>
    <s v="Yes"/>
    <s v="Yes"/>
    <s v="Yes"/>
    <s v="No"/>
    <s v="No"/>
    <s v="No"/>
    <s v="No"/>
    <s v="No"/>
    <s v="Yes"/>
    <s v="No"/>
    <s v="No"/>
    <s v="No"/>
    <s v="No"/>
    <s v="No"/>
    <s v="No"/>
    <s v="Yes"/>
    <s v="No"/>
    <s v="No"/>
  </r>
  <r>
    <s v="Hipcamp"/>
    <s v="The Auntie's Grove at Moonstone"/>
    <s v="Broodio Farmstay at Moonstone Farm"/>
    <s v="cabin"/>
    <s v="Cabin"/>
    <n v="3"/>
    <n v="0"/>
    <n v="2"/>
    <n v="0"/>
    <n v="0"/>
    <n v="0"/>
    <s v="Chippewa"/>
    <x v="46"/>
    <x v="0"/>
    <m/>
    <s v="United States"/>
    <x v="18"/>
    <x v="20"/>
    <n v="102"/>
    <n v="100"/>
    <n v="80"/>
    <n v="34"/>
    <n v="1"/>
    <n v="87"/>
    <n v="103"/>
    <n v="100"/>
    <n v="80"/>
    <n v="87"/>
    <x v="76"/>
    <n v="94"/>
    <n v="84"/>
    <n v="85"/>
    <n v="94"/>
    <n v="84"/>
    <n v="94"/>
    <n v="85"/>
    <n v="94"/>
    <n v="85"/>
    <n v="94"/>
    <s v="https://www.hipcamp.com/en-GB/land/minnesota-the-auntie-s-grove-at-moonstone-qeohkr1r"/>
    <s v="Audrey and Richard welcome you to The Broodio, a one-room cottage that is part of our Minnesota Valley century farmstead. The simple pleasures of the prairie surround Moonstone's gardens, arbors and vineyard._x000a__x000a_The Broodio, a former &quot;brooder&quot; house and studio, is bathed in warm tones featuring original artwork, solar technology, traditional and handmade furniture, and fresh flowers in season. Go to bed under our vast blanket of prairie stars and awaken to songbirds, the occasional lowing of cattle and a continental breakfast delivered to your door. Help yourself to organic, fair trade coffee or other beverages at your leisure._x000a__x000a_Depending on the season of your visit, you can take a morning walk by the budding flowerbeds, ripening fruits, frosty pastures by the pond or ski on our trails or those at nearby Lac qui Parle State Park._x000a__x000a_Our canoe, grill, campfire, and beach are available to guests. Perhaps you can add to our farm bird list which identifies species we have sighted here within the last 47 years._x000a__x000a_Bathing facilities are limited to the solar shower in covid time. There is an indoor chemical toilet and a charming outdoor privy down the garden path."/>
    <n v="1"/>
    <s v="Check in: 15:00, Check out: 12:00, Cancellation policy: Strict, Accepts bookings: 3"/>
    <n v="44.963135799999989"/>
    <n v="-95.789480000000026"/>
    <s v="Yes"/>
    <x v="0"/>
    <s v="Yes"/>
    <s v="Yes"/>
    <x v="0"/>
    <s v="Yes"/>
    <x v="1"/>
    <s v="Yes"/>
    <s v="Yes"/>
    <s v="No"/>
    <s v="No"/>
    <s v="No"/>
    <s v="No"/>
    <s v="Not Listed"/>
    <s v="No"/>
    <s v="Not Listed"/>
    <s v="Not Listed"/>
    <s v="No"/>
    <s v="No"/>
    <s v="No"/>
    <s v="No"/>
    <s v="No"/>
    <s v="No"/>
    <s v="No"/>
    <s v="No"/>
    <s v="No"/>
    <s v="No"/>
    <s v="No"/>
    <s v="No"/>
    <s v="Yes"/>
    <s v="No"/>
    <s v="Yes"/>
    <s v="Yes"/>
    <s v="No"/>
    <s v="No"/>
    <s v="No"/>
    <s v="No"/>
    <s v="No"/>
    <s v="No"/>
    <s v="Yes"/>
    <s v="Yes"/>
    <s v="No"/>
    <s v="No"/>
    <s v="No"/>
    <s v="No"/>
    <s v="Yes"/>
    <s v="Yes"/>
    <s v="Yes"/>
    <s v="Yes"/>
    <s v="No"/>
    <s v="Yes"/>
    <s v="No"/>
    <s v="Yes"/>
    <s v="No"/>
    <s v="No"/>
    <s v="No"/>
  </r>
  <r>
    <s v="Hipcamp"/>
    <s v="Cozy Lakeside Cottage Guestroom"/>
    <s v="Cozy Lakeside Cottage &amp; Tenting"/>
    <s v="cabin"/>
    <s v="Cabin"/>
    <n v="1"/>
    <n v="0"/>
    <n v="4"/>
    <n v="0"/>
    <n v="0"/>
    <n v="0"/>
    <s v="Scott"/>
    <x v="47"/>
    <x v="0"/>
    <m/>
    <s v="United States"/>
    <x v="19"/>
    <x v="21"/>
    <n v="151"/>
    <n v="80"/>
    <n v="80"/>
    <n v="76"/>
    <n v="1"/>
    <n v="80"/>
    <n v="152"/>
    <n v="80"/>
    <n v="80"/>
    <n v="80"/>
    <x v="27"/>
    <n v="80"/>
    <n v="80"/>
    <n v="80"/>
    <n v="80"/>
    <n v="80"/>
    <n v="80"/>
    <n v="80"/>
    <n v="80"/>
    <n v="80"/>
    <n v="80"/>
    <s v="https://www.hipcamp.com/en-GB/land/minnesota-cozy-lakeside-cottage-guestroom-zwjhrzm5"/>
    <s v="Currently, only accepting stays of 2-28 days . Please message host for details_x000a__x000a_Cozy lakeside cottage that sleeps two, with level lawn space nearby that will fit two additional tents in your group. Dedicated private space is in lower level backyard with best view and access to dock*, lake and wildlife wetlands with boardwalk. You'll see the setting sun from the end of the dock and have a paver patio firepit with plenty of seating all to yourselves. Private 3/4 bath and comfortable TV room is 60 steps away up a short hill and short staircase. In the house, we are also offering a shared laundry for an additional charge. Mystic Lake Casino, Canterbury Downs &amp; many other area lakes besides the 600 acre all sports lake that the property is located on are in the immediate area. For location purposes, we are located 3.5 miles S of the Prior Lake, MN McDonald's. _x000a__x000a_The basic price of $80 per night includes up to two campers inside or outside of the  cottage,  but up to two additional campers and tents are able to added to the reservation for $20 per person.  A limit of two persons inside of the cottage and four persons total are allowed per reservation.  Please note that all persons on the reservation must submit a copy of their valid picture government ID to the host (via text)  prior to arrival (but after booking), and sign a watersports waiver  upon check in.   The host will discuss the procedure with you as HC supports pictures via real phone numbers accessed only on the app.  Please ask prior to booking if you have any questions about this- this is a requirement of our short term rental insurance, and part of our self check in procedure. _x000a__x000a_We are a 100% smoke and pet (all animals) free property.  We also do not allow any events, parties or children. The minimum age of campers allowed to book here is 23 and if you are bringing your children with you, they must be 18 plus and also must sign all waivers and provide their ID's.  _x000a__x000a_This is a great place for a small, quiet gathering of your group with a private, clean bathroom and a lakefront location on a small acreage.  However, it is for quiet getaways only, and is an owner occupied and monitored property.  Please ask host if you have any accessibility questions._x000a__x000a_If you have any questions regarding this listing, feel free to message the host before booking.  _x000a__x000a_* The dock is removed towards the end of September every year. The lake can still be accessed until the end of October, there will just be no dock.l"/>
    <n v="3"/>
    <s v="Check in: 15:00, Check out: 12:00, Cancellation policy: Super Strict (30 Days), Accepts bookings: 3"/>
    <n v="44.692875000000001"/>
    <n v="-93.485569999999996"/>
    <s v="Yes"/>
    <x v="0"/>
    <s v="No"/>
    <s v="No"/>
    <x v="0"/>
    <s v="Yes"/>
    <x v="1"/>
    <s v="Yes"/>
    <s v="Yes"/>
    <s v="No"/>
    <s v="No"/>
    <s v="No"/>
    <s v="No"/>
    <s v="Not Listed"/>
    <s v="No"/>
    <s v="Not Listed"/>
    <s v="Not Listed"/>
    <s v="No"/>
    <s v="No"/>
    <s v="No"/>
    <s v="No"/>
    <s v="No"/>
    <s v="No"/>
    <s v="No"/>
    <s v="No"/>
    <s v="No"/>
    <s v="No"/>
    <s v="No"/>
    <s v="No"/>
    <s v="Yes"/>
    <s v="Yes"/>
    <s v="Yes"/>
    <s v="Yes"/>
    <s v="No"/>
    <s v="No"/>
    <s v="No"/>
    <s v="Yes"/>
    <s v="Yes"/>
    <s v="Yes"/>
    <s v="No"/>
    <s v="Yes"/>
    <s v="Yes"/>
    <s v="No"/>
    <s v="No"/>
    <s v="Yes"/>
    <s v="No"/>
    <s v="No"/>
    <s v="No"/>
    <s v="Yes"/>
    <s v="No"/>
    <s v="No"/>
    <s v="No"/>
    <s v="No"/>
    <s v="No"/>
    <s v="Yes"/>
    <s v="No"/>
  </r>
  <r>
    <s v="Hipcamp"/>
    <s v="Justin Trails Resort"/>
    <s v="Snuggalo"/>
    <s v="cabin"/>
    <s v="Cabin"/>
    <n v="6"/>
    <n v="0"/>
    <n v="2"/>
    <n v="0"/>
    <n v="0"/>
    <n v="0"/>
    <s v="Monroe"/>
    <x v="48"/>
    <x v="1"/>
    <m/>
    <s v="United States"/>
    <x v="12"/>
    <x v="22"/>
    <n v="105"/>
    <n v="89"/>
    <n v="89"/>
    <n v="1"/>
    <n v="0"/>
    <n v="89"/>
    <n v="106"/>
    <n v="89"/>
    <n v="89"/>
    <n v="0"/>
    <x v="76"/>
    <n v="89"/>
    <n v="89"/>
    <n v="89"/>
    <n v="89"/>
    <n v="89"/>
    <n v="89"/>
    <n v="89"/>
    <n v="89"/>
    <n v="89"/>
    <n v="89"/>
    <s v="https://www.hipcamp.com/en-GB/land/wisconsin-justin-trails-resort-g6p0hjn8"/>
    <s v="Glamp in our dog-friendly Snuggalo. Enjoy peace and quiet in our private 200 acre valley. This &quot;tiny house&quot; is the perfect solution if you would rather not sleep on the ground. You have access to your own picnic table, bonfire ring, firewood, outhouse and warm showers in the Elegant Barn. A short 3 minute walk brings you to The Lodge where breakfast is served from 7:30 - 10:00 for an additional $15/person. There is also a bathroom in The Lodge. Try your hand at 2 championship disc golf courses. Enjoy long walks on 14 miles of dog-friendly walking trails. Hand-feed 2 pet llamas or schedule a llama trek."/>
    <n v="1"/>
    <s v="Check in: 15:00, Check out: 12:00, Cancellation policy: Moderate, Accepts bookings: 6"/>
    <n v="43.851700000000001"/>
    <n v="-90.8416"/>
    <s v="Yes"/>
    <x v="0"/>
    <s v="Yes"/>
    <s v="Yes"/>
    <x v="0"/>
    <s v="Yes"/>
    <x v="1"/>
    <s v="Yes"/>
    <s v="Yes"/>
    <s v="No"/>
    <s v="No"/>
    <s v="No"/>
    <s v="No"/>
    <s v="Not Listed"/>
    <s v="No"/>
    <s v="Not Listed"/>
    <s v="Not Listed"/>
    <s v="No"/>
    <s v="No"/>
    <s v="No"/>
    <s v="No"/>
    <s v="No"/>
    <s v="No"/>
    <s v="No"/>
    <s v="No"/>
    <s v="No"/>
    <s v="No"/>
    <s v="No"/>
    <s v="No"/>
    <s v="Yes"/>
    <s v="Yes"/>
    <s v="Yes"/>
    <s v="Yes"/>
    <s v="No"/>
    <s v="No"/>
    <s v="No"/>
    <s v="Yes"/>
    <s v="No"/>
    <s v="Yes"/>
    <s v="Yes"/>
    <s v="Yes"/>
    <s v="No"/>
    <s v="No"/>
    <s v="No"/>
    <s v="No"/>
    <s v="No"/>
    <s v="Yes"/>
    <s v="Yes"/>
    <s v="No"/>
    <s v="No"/>
    <s v="Yes"/>
    <s v="No"/>
    <s v="No"/>
    <s v="Yes"/>
    <s v="No"/>
    <s v="No"/>
  </r>
  <r>
    <s v="Hipcamp"/>
    <s v="Balsam Ridge Retreat"/>
    <s v="The Stuga"/>
    <s v="cabin"/>
    <s v="Cabin"/>
    <n v="6"/>
    <n v="0"/>
    <n v="4"/>
    <n v="0"/>
    <n v="0"/>
    <n v="0"/>
    <s v="St. Louis"/>
    <x v="49"/>
    <x v="0"/>
    <m/>
    <s v="United States"/>
    <x v="20"/>
    <x v="23"/>
    <n v="141"/>
    <n v="109"/>
    <n v="109"/>
    <n v="78"/>
    <n v="0.99"/>
    <n v="109"/>
    <n v="142"/>
    <n v="109"/>
    <n v="109"/>
    <n v="108"/>
    <x v="77"/>
    <n v="109"/>
    <n v="109"/>
    <n v="109"/>
    <n v="109"/>
    <n v="109"/>
    <n v="109"/>
    <n v="109"/>
    <n v="109"/>
    <n v="109"/>
    <n v="109"/>
    <s v="https://www.hipcamp.com/en-GB/land/minnesota-balsam-ridge-retreat-6p0h2vvq"/>
    <s v="The Stuga (pronounced stoo-gah) is a Swedish word meaning cottage or small guest house. To us it has been a cozy 10x12 retreat for many folks over the years who have simply needed a place to stay. Some have come seeking solitude and rest. For others it has been an oasis for a weekend  get-a-way. Whatever the need, the Stuga has warmly received an abundance of guests for many years.  _x000a__x000a_It's a cozy wooden cabin with a big picture window that looks out to the pond. Inside is a small table, an Amish rocker and a propane Dickinson heater that resembles a fireplace. The 5 foot 'kitchen' area has a small sink, a two burner gas stove, a fridge and a large stainless jug filled with drinking water. (In the summer there is cold running water at the kitchen sink. That's a big deal around here!) There are single bunk beds in addition to a  5x10 loft with a queen sized mattress.  ****We do ask that guests bring their own sleeping bags or linens***** The beds all have pillows with clean pillowcases, a fitted sheet over the mattress, and a light blanket. Most folks bring a sleeping bag or extra blankets to stay comfortable. The 'Stool Shed' is just up the lit trail, and there's also a small portapotty right behind the stuga._x000a__x000a_Because Duluth is a 'cool' city,  we've  added an infrared &quot;fireplace&quot; heater that helps keep the cabin toasty. _x000a__x000a_The trails around the Stuga are absolutely beautiful with an incredibly enchanting forest to explore along winding paths and wooden bridges.  _x000a__x000a_We do want to mention that there are other unique sites here at Balsam Ridge, each one having it's own woodsy personality. For more information on our other sites check out Balsam Ridge Retreat. _x000a__x000a_We're looking forward to a new season of camping and meeting some great folks!"/>
    <n v="2"/>
    <s v="Check in: 14:00, Check out: 12:00, Cancellation policy: Moderate, Accepts bookings: 6"/>
    <n v="46.830252000000002"/>
    <n v="-92.11498899999998"/>
    <s v="Yes"/>
    <x v="0"/>
    <s v="No"/>
    <s v="Yes"/>
    <x v="1"/>
    <s v="No"/>
    <x v="0"/>
    <s v="Yes"/>
    <s v="No"/>
    <s v="No"/>
    <s v="No"/>
    <s v="No"/>
    <s v="No"/>
    <s v="Not Listed"/>
    <s v="No"/>
    <s v="Not Listed"/>
    <s v="Not Listed"/>
    <s v="No"/>
    <s v="No"/>
    <s v="No"/>
    <s v="No"/>
    <s v="No"/>
    <s v="No"/>
    <s v="No"/>
    <s v="No"/>
    <s v="No"/>
    <s v="Yes"/>
    <s v="Yes"/>
    <s v="Yes"/>
    <s v="Yes"/>
    <s v="Yes"/>
    <s v="Yes"/>
    <s v="Yes"/>
    <s v="No"/>
    <s v="Yes"/>
    <s v="Yes"/>
    <s v="Yes"/>
    <s v="Yes"/>
    <s v="Yes"/>
    <s v="Yes"/>
    <s v="Yes"/>
    <s v="Yes"/>
    <s v="No"/>
    <s v="No"/>
    <s v="Yes"/>
    <s v="No"/>
    <s v="No"/>
    <s v="Yes"/>
    <s v="No"/>
    <s v="No"/>
    <s v="No"/>
    <s v="No"/>
    <s v="No"/>
    <s v="Yes"/>
    <s v="No"/>
    <s v="No"/>
  </r>
  <r>
    <s v="Hipcamp"/>
    <s v="Healing Hills"/>
    <s v="Rustic Cabin at Healing Hills"/>
    <s v="cabin"/>
    <s v="Cabin"/>
    <n v="6"/>
    <n v="0"/>
    <n v="5"/>
    <n v="0"/>
    <n v="0"/>
    <n v="0"/>
    <s v="Vernon"/>
    <x v="50"/>
    <x v="1"/>
    <m/>
    <s v="United States"/>
    <x v="21"/>
    <x v="19"/>
    <n v="91"/>
    <n v="80"/>
    <n v="72"/>
    <n v="10"/>
    <n v="0.05"/>
    <n v="75"/>
    <n v="93"/>
    <n v="80"/>
    <n v="72"/>
    <n v="4"/>
    <x v="44"/>
    <n v="78"/>
    <n v="74"/>
    <n v="74"/>
    <n v="78"/>
    <n v="74"/>
    <n v="78"/>
    <n v="74"/>
    <n v="78"/>
    <n v="74"/>
    <n v="78"/>
    <s v="https://www.hipcamp.com/en-GB/land/wisconsin-healing-hills-4kk9hqmd"/>
    <s v="Fall is here! At Nature’s Healing Hills hear the crunch of the leaves as you hike the well groomed trails, watch the colors changing, listen to the sound of the great outdoors. It’s a beautiful time of year to visit the Driftless Region and Nature's Healing Hills._x000a__x000a_Natures Healing Hills is the perfect place to get away from the crowds and relax, rejuvenate, and refresh._x000a__x000a_The sacred, peaceful space is surrounded by forest, overlooking the hills, valleys and spring-fed trout streams that this part of the state is so famous for. There really is no place like the Driftless._x000a__x000a_Rustic cabin, with electricity, sleeps up to 5 people in wooded, secluded grove with access to 40 acres that include 5 miles of hiking trails on site. Enjoy the breeze through the pines, infinite stars, and be lulled to sleep by coyote song. Just a short drive from Hillsboro, the Kickapoo Valley Reserve and River, Wild Cat Mountain State Park, Sparta-Elroy 400 bike trail, and Driftless Music Gardens, Healing Hills offers the possibility for retreat, kayaking and biking adventures, swimming, fishing, and even shopping locally and organically at Amish farms and stores."/>
    <n v="2"/>
    <s v="Check in: 14:00, Check out: 12:00, Cancellation policy: Flexible, Accepts bookings: 6"/>
    <n v="43.565300000000001"/>
    <n v="-90.411299999999997"/>
    <s v="Yes"/>
    <x v="0"/>
    <s v="Yes"/>
    <s v="Yes"/>
    <x v="1"/>
    <s v="No"/>
    <x v="1"/>
    <s v="Yes"/>
    <s v="No"/>
    <s v="No"/>
    <s v="No"/>
    <s v="No"/>
    <s v="No"/>
    <s v="Not Listed"/>
    <s v="No"/>
    <s v="Not Listed"/>
    <s v="Not Listed"/>
    <s v="No"/>
    <s v="No"/>
    <s v="No"/>
    <s v="No"/>
    <s v="No"/>
    <s v="No"/>
    <s v="No"/>
    <s v="No"/>
    <s v="No"/>
    <s v="No"/>
    <s v="No"/>
    <s v="No"/>
    <s v="Yes"/>
    <s v="Yes"/>
    <s v="Yes"/>
    <s v="Yes"/>
    <s v="Yes"/>
    <s v="No"/>
    <s v="No"/>
    <s v="Yes"/>
    <s v="No"/>
    <s v="No"/>
    <s v="Yes"/>
    <s v="Yes"/>
    <s v="No"/>
    <s v="No"/>
    <s v="Yes"/>
    <s v="No"/>
    <s v="No"/>
    <s v="No"/>
    <s v="No"/>
    <s v="No"/>
    <s v="No"/>
    <s v="No"/>
    <s v="No"/>
    <s v="No"/>
    <s v="Yes"/>
    <s v="No"/>
    <s v="No"/>
  </r>
  <r>
    <s v="Hipcamp"/>
    <s v="Woods and Meadows Farm"/>
    <s v="Dragon Loft Cabin with Private Deck"/>
    <s v="cabin"/>
    <s v="Cabin"/>
    <n v="2"/>
    <n v="0"/>
    <n v="2"/>
    <n v="0"/>
    <n v="0"/>
    <n v="0"/>
    <s v="Carlton"/>
    <x v="51"/>
    <x v="0"/>
    <m/>
    <s v="United States"/>
    <x v="22"/>
    <x v="21"/>
    <n v="119"/>
    <n v="83"/>
    <n v="79"/>
    <n v="42"/>
    <n v="1"/>
    <n v="80"/>
    <n v="120"/>
    <n v="83"/>
    <n v="79"/>
    <n v="80"/>
    <x v="78"/>
    <n v="82"/>
    <n v="80"/>
    <n v="80"/>
    <n v="82"/>
    <n v="80"/>
    <n v="82"/>
    <n v="80"/>
    <n v="82"/>
    <n v="80"/>
    <n v="82"/>
    <s v="https://www.hipcamp.com/en-GB/land/minnesota-woods-and-meadows-farm-lz9hnr22"/>
    <s v="You will be staying in a hand-built cozy and unique, rustic cabin on gorgeous rolling countryside, just south of Duluth and Jay Cooke State Park. We expect that you are here to enjoy nature and respect our quiet and beautiful surroundings. Your cabin has a hot water pot with coffee and tea packets, reading area, swing chair and willow chair, stained glass, small fridge, deck with table, chairs and a little propane grill, patio with a fire ring, wash area, and a beautiful view. This cabin is BEST for sleeping TWO ADULTS. Send me questions if you need to. (Not a match for young kids!) You must be able to climb the steep permanent ladder to the loft, so is not ADA compliant. I provide an extra quilt or blankets and oil radiator when the season is chillier... There is cross ventilation and fans for hot weather. Bring your own dog bed/kennel for the main floor and a leash if you have a pup. ;) Animals must never be left alone on our property while you are exploring._x000a__x000a_Outside your door is a pretty field and trails around the pond and through the woods, a pollinator field, and parking next to the cabin. It is still &quot;camping&quot; except with a roof, walls, windows, lights, a small fridge and small microwave. There is decent cellular service (T-Mobile and Verizon is good, ATT not so good!) and good WIFI. There is a cabin booklet with the Wi-Fi password and lots of other information for you. We encourage you to take a look at that when you come! Everyone we have hosted so far has loved it, and we are proud of this space and doing our best to make you comfortable. Send us questions! We can also advise you about places to eat, things to do... _x000a__x000a_DO consider whether this is a good fit for your physical abilities, once you have read this through. Woods and Meadows Farm is NOT suitable for young kids or people with disabilities. *Responsible teenager under a parent's supervision is fine. Keep in mind the space is tight. One full-sized bed in the loft, and possible space for one cot or blow-up mattress downstairs, in a pinch. Outdoors away from your structure, there are communal spaces, such as trails in the woods, the meadow, outhouse, the dock at the pond, etc. You may see us out and about doing our own fire-pit BBQ, and we often welcome our guests for a chat if you are inclined. Daisy the border collie the &quot;welcome committee&quot; and our free range chickens are also part of the scenery. There may be some farm noise during the day, but should not interfere with your fun! Quiet hours are designed for your comfort as well as ours. _x000a__x000a_*Details WE need to know:  When you book: Send us a note and give us an estimated ETA, once you have a pretty good idea of the time so that we can also plan our day. -THANKS FOR THAT, IN ADVANCE!  :) Ask us questions. Once you book, we will share our cell number for your convenience. Tell us if you have a dog, so we can put Daisy (our friendly farm dog) in before you arrive (if you want) so they can have a controlled introduction._x000a__x000a_*Please Read important details to consider that may affect your choice:_x000a__x000a_1) Dragon Loft is definitely NOT designed for young children, and especially not babies! We love kids, but ask that you do not bring young kids to this rental space. The sleeping loft is AWESOME but has a steep ladder so is NOT safe those who are physically unable to climb, and that would include adults. 2) Our land, cabin and trails are not ADA accessible. 3) No unregistered guests, we keep it simple. *There are many things to do in the evenings with your friends nearby in the state parks and in Duluth. If you have a visitor during the day for a little while, that is okay. We feel responsible to keep it peaceful, and want to avoid late-night and overnight partiers and unpaid guests. 4) Well-behaved dogs that are leashed (and house-trained!!) are fine. (Consider whether you have a chronic barker please!) Bring your own kennel or dog bed for the main floor. NEVER leave your dog alone in the cabin, or tied up outside. Take your friend with you when you are out and about. NO dogs in the human bed! 😉 It would be dangerous for them to be dragged up the ladder to the loft, anyway! Thanks! 5) This cabin is not a super-insulated, heated space, but is very comfortable. We always provide clean bedding. Bring your sleeping bags for extra warmth at night if you think you need it! The loft may be warm in high summer, but we have fans on both levels, as well as cross-ventilation with screened windows that you can open and shut.  6) There is not enough amperage for your extra space heater. We provide an oil radiator for your comfort. 7) We are generally open mid-April through September, only. Late this summer we will be traveling, so this year will only be open through mid-July. 8) &quot;Social distancing&quot; (and as much sanitized cleaning as we can do in a rustic cabin) has become a habit since COVID, but we would love to visit with you a bit if you like!   9) Goes without saying, no indoor smoking, fireworks, or weapons/firearms. A sand can is provided on the deck if you must smoke. 10) No trail vehicles are allowed to be used on the property. -There are many official OTR trails nearby, and miles of bicycle/mountain bike trails, too.  11) Ask for help with fire if you need it, whether starting one in the patio fire pit or the grill. We provide our own wood for your fire, and water for extinguishing it. There may be times during the season that the fire danger is greater, and we will let you know about any limitations. We must keep our surrounding grasslands and forest in mind! There are also fire extinguishers in your cabin. 12) Leave the place as nice as you find it. There is no poop faerie for the dogs, for instance. ;) Extra poop bags are available. You don't need to pull the sheets after your stay unless you want to. We still clean everything to Covid standards between every visit, and also because I wouldn't want it any other way! We are here to serve you the best we can._x000a__x000a_*Fire: Use of the sauna is not possible, for safety reasons. I guarantee that you will enjoy the experience of sleeping in the loft. (The sauna room is used for custodial supplies and storage in the summer.) Smoking is allowed in certain areas Outside of the building, but not on the trails or in the woods! :) No open flames of any kind inside the building, including incense or candles. The grill must NOT be used inside the cabin! (Again, absolutely NO FIREWORKS or FIREARMS allowed anywhere on the property. If you have firearms along, they must be secured/locked in your vehicle.) _x000a__x000a_*Age and Liability: We want everyone to have a good time. For everyone's safety, all guests must be over 18, or over 21 if alcohol or THC is present, except in the case of parents with their older teen or young adult children. We reserve the right to I.D. _x000a__x000a_*People are advised to to think about their group's safety, as this is ultimately a family farm with some hazards, such as a pond, farm equipment, wild or domestic animals, etc.  ;-) Go slow when driving in and out of our farm. Take care, and be kind. Quiet time is dusk to 7am."/>
    <n v="1"/>
    <s v="Check in: 15:00, Check out: 11:00, Cancellation policy: Strict, Accepts bookings: 9"/>
    <n v="46.592469999999999"/>
    <n v="-92.385090000000005"/>
    <s v="Yes"/>
    <x v="0"/>
    <s v="Yes"/>
    <s v="Yes"/>
    <x v="1"/>
    <s v="Yes"/>
    <x v="1"/>
    <s v="Yes"/>
    <s v="Yes"/>
    <s v="No"/>
    <s v="No"/>
    <s v="No"/>
    <s v="No"/>
    <s v="Not Listed"/>
    <s v="No"/>
    <s v="Not Listed"/>
    <s v="Not Listed"/>
    <s v="No"/>
    <s v="No"/>
    <s v="No"/>
    <s v="No"/>
    <s v="No"/>
    <s v="No"/>
    <s v="No"/>
    <s v="No"/>
    <s v="No"/>
    <s v="No"/>
    <s v="Yes"/>
    <s v="No"/>
    <s v="Yes"/>
    <s v="Yes"/>
    <s v="Yes"/>
    <s v="Yes"/>
    <s v="No"/>
    <s v="Yes"/>
    <s v="No"/>
    <s v="Yes"/>
    <s v="Yes"/>
    <s v="Yes"/>
    <s v="Yes"/>
    <s v="Yes"/>
    <s v="Yes"/>
    <s v="No"/>
    <s v="No"/>
    <s v="No"/>
    <s v="Yes"/>
    <s v="Yes"/>
    <s v="Yes"/>
    <s v="Yes"/>
    <s v="No"/>
    <s v="Yes"/>
    <s v="No"/>
    <s v="No"/>
    <s v="Yes"/>
    <s v="Yes"/>
    <s v="No"/>
  </r>
  <r>
    <s v="Hipcamp"/>
    <s v="Good Root Growers"/>
    <s v="Inga’s Cabin"/>
    <s v="cabin"/>
    <s v="Cabin"/>
    <n v="6"/>
    <n v="0"/>
    <n v="5"/>
    <n v="0"/>
    <n v="0"/>
    <n v="0"/>
    <s v="Barron"/>
    <x v="52"/>
    <x v="1"/>
    <m/>
    <s v="United States"/>
    <x v="23"/>
    <x v="11"/>
    <n v="207"/>
    <n v="135"/>
    <n v="135"/>
    <n v="49"/>
    <n v="1"/>
    <n v="135"/>
    <n v="210"/>
    <n v="135"/>
    <n v="135"/>
    <n v="135"/>
    <x v="79"/>
    <n v="135"/>
    <n v="135"/>
    <n v="135"/>
    <n v="135"/>
    <n v="135"/>
    <n v="135"/>
    <n v="135"/>
    <n v="135"/>
    <n v="135"/>
    <n v="135"/>
    <s v="https://www.hipcamp.com/en-GB/land/wisconsin-good-root-growers-r57hyl2r"/>
    <s v="Step back in time with your stay in an authentic Norwegian cabin built in 1894. Tucked in a valley among rolling hills just 70 miles east of St. Paul, discover the beauty of nature surrounded by hardwoods, pines and birch groves. Meander along trails through woods and and 11 acres of Monarch habitat. Each season creates a fresh palette._x000a__x000a_We have lovingly restored this beautiful homestead cabin and are thrilled to share with you! It is ideal for a couple, 4 adults, girls/guys weekend, or a small family. The living room provides a full sized pull out couch. A queen sized bed is located in the main upstairs sleeping area along with a sitting area and desk. The en suite is equipped with memory foam twin bed and is perfect for a private reading spot, yoga or a children's play area. All bedding and towels are provided for your stay. _x000a__x000a_Explore the greenhouse and garden areas - full of seasonal produce and herbs (also for sale per availability). Flower gardens scatter color about and a pine treed hillside shelters a hammock, rings, and swing that entertain young and old._x000a__x000a_Meander groomed walking trails through 30 acres of woods and prairie - 10 acres of which was planted in 2019 as a dedicated Monarch habitat planting. This is a full sensory experience - spectacular celestial starlit nights with serenading hoots owls, frogs, crickets, with occasional yips of coyotes in the distance. The honey bees are humming in their boxes, rooster crowing, and chickens do their daily foraging through the yard and woods. Turkey and deer are very common sightings._x000a__x000a_The owners reside on the property along with our friendly border Collie (Pancho) 2 barn cats, free ranged chickens and wood critters. Yard games are available for use: Volleyball, badminton, bocce ball, trackball, and ring horseshoes._x000a__x000a_Area Highlights: Amish bakery soon to open (1 miles), and Amish woodworking shop (1/2 mile) - note both closed on Sundays. Kayaking The Hay River (1 mile), trout fishing Hay River and Turtle Creek (1 and 5 miles), riding UTV/ATV trails (we're on route) Silver Creek Trails to bike and hike (9 miles). Ask us about area farm sales of locally sourced produce, meat, farmer's markets, and pizza/craft brew farms."/>
    <n v="2"/>
    <s v="Check in: 14:00, Check out: 11:00, Cancellation policy: Strict, Accepts bookings: 9"/>
    <n v="45.226823985013198"/>
    <n v="-92.027494754873231"/>
    <s v="Yes"/>
    <x v="0"/>
    <s v="No"/>
    <s v="Yes"/>
    <x v="0"/>
    <s v="Yes"/>
    <x v="0"/>
    <s v="Yes"/>
    <s v="Yes"/>
    <s v="No"/>
    <s v="No"/>
    <s v="No"/>
    <s v="No"/>
    <s v="Not Listed"/>
    <s v="No"/>
    <s v="Not Listed"/>
    <s v="Not Listed"/>
    <s v="No"/>
    <s v="No"/>
    <s v="No"/>
    <s v="No"/>
    <s v="No"/>
    <s v="No"/>
    <s v="No"/>
    <s v="No"/>
    <s v="No"/>
    <s v="No"/>
    <s v="No"/>
    <s v="Yes"/>
    <s v="Yes"/>
    <s v="Yes"/>
    <s v="Yes"/>
    <s v="Yes"/>
    <s v="No"/>
    <s v="No"/>
    <s v="No"/>
    <s v="Yes"/>
    <s v="No"/>
    <s v="No"/>
    <s v="Yes"/>
    <s v="Yes"/>
    <s v="No"/>
    <s v="No"/>
    <s v="No"/>
    <s v="No"/>
    <s v="No"/>
    <s v="Yes"/>
    <s v="Yes"/>
    <s v="No"/>
    <s v="No"/>
    <s v="Yes"/>
    <s v="No"/>
    <s v="No"/>
    <s v="Yes"/>
    <s v="No"/>
    <s v="No"/>
  </r>
  <r>
    <s v="Hipcamp"/>
    <s v="Strawberry Lake Cabin"/>
    <s v="Lakeside Cabin"/>
    <s v="cabin"/>
    <s v="Cabin"/>
    <n v="1"/>
    <n v="0"/>
    <n v="5"/>
    <n v="0"/>
    <n v="0"/>
    <n v="0"/>
    <s v="Becker"/>
    <x v="53"/>
    <x v="0"/>
    <m/>
    <s v="United States"/>
    <x v="15"/>
    <x v="24"/>
    <n v="397"/>
    <n v="200"/>
    <n v="180"/>
    <n v="115"/>
    <n v="0.23"/>
    <n v="176"/>
    <n v="378"/>
    <n v="220"/>
    <n v="160"/>
    <n v="44"/>
    <x v="80"/>
    <n v="244"/>
    <n v="194"/>
    <n v="200"/>
    <n v="200"/>
    <n v="194"/>
    <n v="214"/>
    <n v="244"/>
    <n v="242"/>
    <n v="208"/>
    <n v="221"/>
    <s v="https://www.hipcamp.com/en-GB/land/minnesota-strawberry-lake-cabin-9mxh859e"/>
    <s v="Technicolor Autumn in a Timeless Cabin - Strawberry Lake Cabin_x000a__x000a_Few places can brag about autumns as astonishingly brilliant as the ones we enjoy Up North in the wilds of Minnesota. _x000a__x000a_And, this log cabin, built by local Minnesota craftsmen in 2013 and tucked into a wooded lot bordering Strawberry Lake, just 23 miles north of Detroit Lakes, welcomes you to a cozy getaway right in the center of some of the country’s most vivid fall beauty. _x000a__x000a_FALL COLOR TAKES CENTER STAGE _x000a__x000a_Every window at our Strawberry Lake Cabin frames a kaleidoscopic view of trees bursting into red, yellow, gold and orange. This is especially true of the cathedral windows encompassing the entire front of the cabin—from the main living area to the lofted bedroom. The vaulted ceiling and knotty pine/basswood walls increase the splendor of this part of the cabin, which also overlooks glittering Strawberry Lake. _x000a__x000a_Cozy up on the bench on the spacious deck facing the lake—a steamy mug of hot chocolate or coffee in hand—while the birds in the bright trees and on the mirrored water sing their last songs before heading south. _x000a__x000a_Or, on a sun-drenched day, sear some burgers on the gas grill and enjoy them on the screened porch. Then have a bonfire as the late-day sun’s gold light filters through the trees. _x000a__x000a_Did we mention the radiant, in-floor and wall heating? Nothing beats it on a chilly autumn morning, or when you return from a crisp afternoon hike. Leave your boots at the door and give your toes a treat! A RETREAT FOR COUPLES, FRIENDS &amp; FAMILIES; MOREOVER, A PLACE TO REUNITE WHERE EVERYONE CAN SPREAD OUT_x000a__x000a_Couples love it here at our Strawberry Lake Cabin. Experience the easy romance of tucking into nature together and shaking off the stresses of everyday life. Unbound lake views greet you in the morning from the cozy, lofted bedroom, and a clear Minnesota sky full of stars lulls you into a deep sleep. _x000a__x000a_Plenty of autumn activities await active couples here, from hiking through golden forests, to biking lovely back roads, to exploring the Tamarac National Wildlife Refuge (just 3 miles from the cabin) as animals scurry to prepare for the long winter ahead. _x000a__x000a_Friends’ getaways—complimented by a bottle of wine, maybe?... find a wonderful setting here, as well. And families find a home-away-from home at Strawberry Lake Cabin. We have a highchair, a baby crib, and a washer/dryer for warm, fresh clothes for everyone mid-week. _x000a__x000a_No matter who you’re traveling with, we highly recommend a canoe trip out on Strawberry Lake. We provide the canoe for you! And the water here is calm and peaceful, with less motorboat traffic than on many of the lakes in this area. Not to mention the water clarity: spring-fed Strawberry Lake is so clear, that you can see almost 17 feet straight down to the bottom! _x000a__x000a_MAKE NEW MEMORIES WITH US_x000a__x000a_There’s a timeless quality to Strawberry Lake and northern Minnesota. As the setting for many of my own happy childhood memories (and the place where I proposed to my wife), the woods and lakes Up North hold a special place in my heart. I love being able to share the magic of this place with others—at a cabin built by people who live here in the area, too. _x000a__x000a_We’ve decorated the cabin with items that mean a lot to us, collected locally and around the world, and often leave a surprise or two for our guests._x000a__x000a_Our complimentary canoe may be the slower pace you’re seeking for birding, photography and simply slowing the conversation while leisurely paddling our nearby bay._x000a__x000a_If exploring or fishing the northern reaches of Strawberry Lake appeals to you, we now have the option of a 14 ft. boat and ‘whisper quiet’ 9.9 H.P. four-stroke motor available at a flat rate._x000a__x000a_If you’d like to capture the essence of that “feeling of premium” – a mist in the air or sheen that validates your choice to stay with us, contact us today to book your fall getaway!_x000a__x000a_Kind regards, Don &amp; Cheryl Aamodt, Owners P.S. – Are you looking for a laptop-friendly workplace away from home?... we have year-round, fiber optic high-speed internet."/>
    <n v="2"/>
    <s v="Check in: 15:00, Check out: 11:00, Cancellation policy: Strict, Accepts bookings: 12"/>
    <n v="47.056348499999999"/>
    <n v="-95.698457499999989"/>
    <s v="Yes"/>
    <x v="0"/>
    <s v="No"/>
    <s v="No"/>
    <x v="0"/>
    <s v="Yes"/>
    <x v="0"/>
    <s v="Yes"/>
    <s v="Yes"/>
    <s v="Yes"/>
    <s v="No"/>
    <s v="No"/>
    <s v="No"/>
    <s v="Not Listed"/>
    <s v="No"/>
    <s v="Not Listed"/>
    <s v="Not Listed"/>
    <s v="No"/>
    <s v="No"/>
    <s v="No"/>
    <s v="No"/>
    <s v="No"/>
    <s v="No"/>
    <s v="No"/>
    <s v="No"/>
    <s v="No"/>
    <s v="Yes"/>
    <s v="No"/>
    <s v="Yes"/>
    <s v="Yes"/>
    <s v="Yes"/>
    <s v="Yes"/>
    <s v="Yes"/>
    <s v="No"/>
    <s v="No"/>
    <s v="No"/>
    <s v="Yes"/>
    <s v="Yes"/>
    <s v="No"/>
    <s v="Yes"/>
    <s v="Yes"/>
    <s v="Yes"/>
    <s v="No"/>
    <s v="No"/>
    <s v="No"/>
    <s v="No"/>
    <s v="No"/>
    <s v="No"/>
    <s v="No"/>
    <s v="No"/>
    <s v="No"/>
    <s v="No"/>
    <s v="No"/>
    <s v="Yes"/>
    <s v="Yes"/>
    <s v="No"/>
  </r>
  <r>
    <s v="Hipcamp"/>
    <s v="The Edge"/>
    <s v="Log Cabin at the Edge"/>
    <s v="cabin"/>
    <s v="Cabin"/>
    <n v="4"/>
    <n v="0"/>
    <n v="6"/>
    <n v="0"/>
    <n v="0"/>
    <n v="0"/>
    <s v="Olmsted"/>
    <x v="54"/>
    <x v="0"/>
    <m/>
    <s v="United States"/>
    <x v="24"/>
    <x v="25"/>
    <n v="58"/>
    <n v="60"/>
    <n v="48"/>
    <n v="9"/>
    <n v="7.0000000000000007E-2"/>
    <n v="52"/>
    <n v="62"/>
    <n v="60"/>
    <n v="48"/>
    <n v="4"/>
    <x v="81"/>
    <n v="57"/>
    <n v="50"/>
    <n v="51"/>
    <n v="57"/>
    <n v="50"/>
    <n v="56"/>
    <n v="51"/>
    <n v="56"/>
    <n v="51"/>
    <n v="57"/>
    <s v="https://www.hipcamp.com/en-GB/land/minnesota-the-edge-9mxhjjdd"/>
    <s v="This Amish crafted solid log cabin sports a porch to sit back and soak in the morning sun.  A wood stove keeps the chill out on cool nights.  Currently there is plenty of wood on the ground for outside fires, inside fires you may want to purchase some. There is a container outside of cabin full of wood for purchase $20 (buy two bundles).  One inside and one outside table.  One twin over full bunk bed for sleeping, be sure to bring your own sleeping bag. Maybe, have your friends stay in a tent, and keep the cabin all to yourself!!  Cell phone coverage is good.  10 minutes to Rochester. This is a pack in pack out, no garbage facilities.  There is an outhouse about 150 ft away from cabin. We do allow pets however, we ask that you do your best to keep them off the beds especially if they are wet and muddy."/>
    <n v="2"/>
    <s v="Check in: 12:00, Check out: 12:00, Cancellation policy: Strict, Accepts bookings: 6"/>
    <n v="43.906247"/>
    <n v="-92.480041000000028"/>
    <s v="Yes"/>
    <x v="0"/>
    <s v="Yes"/>
    <s v="No"/>
    <x v="1"/>
    <s v="No"/>
    <x v="1"/>
    <s v="Yes"/>
    <s v="No"/>
    <s v="No"/>
    <s v="No"/>
    <s v="No"/>
    <s v="No"/>
    <s v="Not Listed"/>
    <s v="No"/>
    <s v="Not Listed"/>
    <s v="Not Listed"/>
    <s v="No"/>
    <s v="No"/>
    <s v="No"/>
    <s v="No"/>
    <s v="No"/>
    <s v="No"/>
    <s v="No"/>
    <s v="No"/>
    <s v="No"/>
    <s v="No"/>
    <s v="No"/>
    <s v="No"/>
    <s v="No"/>
    <s v="No"/>
    <s v="Yes"/>
    <s v="No"/>
    <s v="No"/>
    <s v="No"/>
    <s v="No"/>
    <s v="No"/>
    <s v="No"/>
    <s v="No"/>
    <s v="No"/>
    <s v="Yes"/>
    <s v="No"/>
    <s v="No"/>
    <s v="No"/>
    <s v="No"/>
    <s v="No"/>
    <s v="No"/>
    <s v="Yes"/>
    <s v="No"/>
    <s v="No"/>
    <s v="No"/>
    <s v="No"/>
    <s v="No"/>
    <s v="No"/>
    <s v="No"/>
    <s v="No"/>
  </r>
  <r>
    <s v="Hipcamp"/>
    <s v="Food For Rest Farm"/>
    <s v="Food For Rest Tiny House"/>
    <s v="cabin"/>
    <s v="Cabin"/>
    <n v="3"/>
    <n v="0"/>
    <n v="4"/>
    <n v="0"/>
    <n v="0"/>
    <n v="0"/>
    <s v="Dixon"/>
    <x v="55"/>
    <x v="5"/>
    <m/>
    <s v="United States"/>
    <x v="25"/>
    <x v="26"/>
    <n v="103"/>
    <n v="100"/>
    <n v="80"/>
    <n v="74"/>
    <n v="1"/>
    <n v="88"/>
    <n v="108"/>
    <n v="100"/>
    <n v="80"/>
    <n v="88"/>
    <x v="82"/>
    <n v="94"/>
    <n v="94"/>
    <n v="0"/>
    <n v="0"/>
    <n v="0"/>
    <n v="0"/>
    <n v="0"/>
    <n v="0"/>
    <n v="94"/>
    <n v="94"/>
    <s v="https://www.hipcamp.com/en-GB/land/nebraska-food-for-rest-farm-3j29hlnk"/>
    <s v="Here at Food For Rest Permaculture Farm our heart is to be a place of refuge for you weather we are a convenient rest spot along your journey or we are the destination; Come rest and be. In the morning you can watch an immaculate sunrise flood the hillside while listening to the birds singing, in the evening watch the glorious sunset and at night enjoy the pristine star canopy and a crackling fire. Please read the full description, our house is a work in progress When you stay here you're not just renting this house, you get to experience the beautiful views around the property and can hike the rolling hills to take in the panoramic view, explore the intricate details of the lush trails that wind through the woods. Let the calm soak into your soul as you relax in a hammock, journal, draw or read a book. A respite from chaotic city life. We hope our little house will be a place of rest during your journey on the road or in life. Pets are welcome but you need to select to add an additional guest so that an extra $10 is added to the booking which is for cleaning up after the animals. ---Details about our tiny house--- * We are updating the place as we get the money and time, so it's rustic, crafty, some things are unfinished but it's a very special space to us and we've put alot of love into it. * You will be next to our permaculture food forest and pond and another tiny house that is also rented on Airbnb. *Hammocks are in the closet, set them up wherever you want * Wifi is weak in the house but there's a small signal in the king bed loft &amp; kitchen, sometimes you can get a good signal on the porch * Use your own bedding for your pets and please lay something over the couch so they don't get snot or mud on it. If you don't have anything then please instead of a blanket, use a sheet out of the basket in closet behind the blue curtain. thank you * We have a huge bathtub * There's a fold down table that looks like a big painting on the wall, you can see the latch on the top to undo and you can fold it out to use for eating, work, art and board games etc.. (just don't sit on it) * Stools for sitting at table are under counter * The couch can be adjusted to lay down into a bed and the arms can be flat or raised up. * On demand propane hot water heater * There is a composting toilet but you use it just like a regular toilet. Instructions are in the bathroom. * Air fryer/ toaster oven has lots of settings to make cookies, toast, 12&quot;pizza etc.. * There's a propane fireplace for keeping the house warm and cozy during cold season ( read house manuel for instructions) * You have your own fire pit outside * We may have other campers staying on the property so just be respectful of their stay and they are reminded to do the same for you. *There are board games in the house but we have more in our home that you can borrow by request...we have Catan, Lattice, Qbitz, Wildcraft, Spot it, Stratego, Amazing Labrynth, Architects of the West Kingdoms * We love sharing our land with whoever God sends our way, we love to share about permaculture and speak into people's lives and hearts with destiny, encouragement and truths so please feel free to chat with us. But if not that's ok, rest here, feel the love and just be. * We offer long term options with a discount as well. * For big families or groups you can rent out another tiny house that is about 80 ft away. Let me know and I'll send info * If you would like more of a camping experience we have a few sites available as well"/>
    <n v="1"/>
    <s v="Check in: 15:00, Check out: 10:00, Cancellation policy: Super Flexible, Accepts bookings: 3"/>
    <n v="42.578687100000003"/>
    <n v="-96.809600899999992"/>
    <s v="Yes"/>
    <x v="0"/>
    <s v="Yes"/>
    <s v="Yes"/>
    <x v="0"/>
    <s v="Yes"/>
    <x v="0"/>
    <s v="Yes"/>
    <s v="No"/>
    <s v="No"/>
    <s v="No"/>
    <s v="No"/>
    <s v="No"/>
    <s v="Not Listed"/>
    <s v="No"/>
    <s v="Not Listed"/>
    <s v="Not Listed"/>
    <s v="No"/>
    <s v="No"/>
    <s v="No"/>
    <s v="No"/>
    <s v="No"/>
    <s v="No"/>
    <s v="No"/>
    <s v="No"/>
    <s v="No"/>
    <s v="No"/>
    <s v="No"/>
    <s v="No"/>
    <s v="Yes"/>
    <s v="Yes"/>
    <s v="Yes"/>
    <s v="Yes"/>
    <s v="No"/>
    <s v="No"/>
    <s v="No"/>
    <s v="Yes"/>
    <s v="Yes"/>
    <s v="Yes"/>
    <s v="No"/>
    <s v="Yes"/>
    <s v="No"/>
    <s v="No"/>
    <s v="No"/>
    <s v="No"/>
    <s v="No"/>
    <s v="Yes"/>
    <s v="Yes"/>
    <s v="No"/>
    <s v="No"/>
    <s v="Yes"/>
    <s v="No"/>
    <s v="Yes"/>
    <s v="Yes"/>
    <s v="Yes"/>
    <s v="No"/>
  </r>
  <r>
    <s v="Hipcamp"/>
    <s v="Lisney Grand Log Cabin-La Farge"/>
    <s v="Lisney Grand Log Cabin"/>
    <s v="cabin"/>
    <s v="Cabin"/>
    <n v="1"/>
    <n v="0"/>
    <n v="10"/>
    <n v="0"/>
    <n v="0"/>
    <n v="0"/>
    <s v="Vernon"/>
    <x v="56"/>
    <x v="1"/>
    <m/>
    <s v="United States"/>
    <x v="24"/>
    <x v="27"/>
    <n v="240"/>
    <n v="180"/>
    <n v="148"/>
    <n v="29"/>
    <n v="1"/>
    <n v="186"/>
    <n v="273"/>
    <n v="200"/>
    <n v="175"/>
    <n v="186"/>
    <x v="0"/>
    <n v="194"/>
    <n v="184"/>
    <n v="185"/>
    <n v="194"/>
    <n v="184"/>
    <n v="194"/>
    <n v="185"/>
    <n v="194"/>
    <n v="185"/>
    <n v="194"/>
    <s v="https://www.hipcamp.com/en-GB/land/wisconsin-lisney-grand-log-cabin-la-farge-06yh678p"/>
    <s v="Lisney Grand Log Cabin is located in the heart of the &quot;Driftless&quot; region of S.W. Wisconsin. This Amish built cabin is 1500 sq.ft. and is minutes from hiking, biking, paddling the Kickapoo River, food and beverages as well as world-class trout fishing, snowmobile and horse trails. Lisney Grand is a two story, two bedroom one bath cabin with an additional large sleeping loft. Open floor plan includes a full kitchen, dining area and living space with a cathedral ceiling. The cabin and grounds are filled with original art from artists across the United States (some available for purchase). Enjoy the beautiful sunsets and amazing views of the Kickapoo Valley Reserve State Park (8,600 acres) while swinging on the porch swing located on the porch that wraps around 3 sides of the cabin. The yard contains a picnic table, fire-pit, and direct access to the Kickapoo Valley Reserve and its trails. Please note that the cabin has a wheel chair ramp off the front porch and that the main Living room, Dining room and Kitchen are open design, however, shower/bathroom may not accommodate a wheel chair. Come To Visit ~ Plan To Stay._x000a__x000a_Lisney Grand Log Cabin pricing is based on two people, additional charges of $35.00 per person, per night apply with a 10 guest maximum. Cleaning fees of $35.00 per stay. Children under the age of 12 stay Free! In addition, stay 3 days plus a Friday &amp; Saturday and get the 6th day Free! Long-Term rental is also available._x000a__x000a_Note: Please be patient when booking this cabin since cell reception is very poor in this area and there may be a delay in my receiving your request. Thanks"/>
    <n v="2"/>
    <s v="Check in: 14:00, Check out: 10:00, Cancellation policy: Moderate, Accepts bookings: 12"/>
    <n v="43.642037253782121"/>
    <n v="-90.606240700000001"/>
    <s v="Yes"/>
    <x v="0"/>
    <s v="Yes"/>
    <s v="Yes"/>
    <x v="0"/>
    <s v="Yes"/>
    <x v="0"/>
    <s v="Yes"/>
    <s v="No"/>
    <s v="No"/>
    <s v="No"/>
    <s v="No"/>
    <s v="No"/>
    <s v="Not Listed"/>
    <s v="No"/>
    <s v="Not Listed"/>
    <s v="Not Listed"/>
    <s v="No"/>
    <s v="No"/>
    <s v="No"/>
    <s v="No"/>
    <s v="No"/>
    <s v="No"/>
    <s v="No"/>
    <s v="No"/>
    <s v="No"/>
    <s v="No"/>
    <s v="Yes"/>
    <s v="No"/>
    <s v="Yes"/>
    <s v="Yes"/>
    <s v="Yes"/>
    <s v="Yes"/>
    <s v="No"/>
    <s v="No"/>
    <s v="No"/>
    <s v="Yes"/>
    <s v="No"/>
    <s v="Yes"/>
    <s v="Yes"/>
    <s v="Yes"/>
    <s v="No"/>
    <s v="No"/>
    <s v="No"/>
    <s v="No"/>
    <s v="No"/>
    <s v="Yes"/>
    <s v="Yes"/>
    <s v="No"/>
    <s v="No"/>
    <s v="Yes"/>
    <s v="No"/>
    <s v="No"/>
    <s v="Yes"/>
    <s v="No"/>
    <s v="No"/>
  </r>
  <r>
    <s v="Hipcamp"/>
    <s v="Balsam Ridge Retreat"/>
    <s v="The Mini Coop"/>
    <s v="cabin"/>
    <s v="Cabin"/>
    <n v="6"/>
    <n v="0"/>
    <n v="2"/>
    <n v="0"/>
    <n v="0"/>
    <n v="0"/>
    <s v="St. Louis"/>
    <x v="49"/>
    <x v="0"/>
    <m/>
    <s v="United States"/>
    <x v="26"/>
    <x v="28"/>
    <n v="90"/>
    <n v="69"/>
    <n v="69"/>
    <n v="43"/>
    <n v="1"/>
    <n v="69"/>
    <n v="90"/>
    <n v="69"/>
    <n v="69"/>
    <n v="69"/>
    <x v="38"/>
    <n v="69"/>
    <n v="69"/>
    <n v="69"/>
    <n v="69"/>
    <n v="69"/>
    <n v="69"/>
    <n v="69"/>
    <n v="69"/>
    <n v="69"/>
    <n v="69"/>
    <s v="https://www.hipcamp.com/en-GB/land/minnesota-balsam-ridge-retreat-6p0h2vvq"/>
    <s v="Once used to house chickens, bees, and garden tools,  the tiniest of tiny homes (Did I say TINY?! IT'S REALLY SMALL!!) is ready for new inhabitants and is tucked back in the farthest corner of our five acre lot. This little shelter isn't much bigger than a two-person tent, but you can stand up inside and know that you have a roof over your head and a small heater to keep you warm. The generous windows in front bring the forest right to you, almost as if you were sitting in the screen porch of a cabin, and the hiking trails are right out your window. A multi-function door has a built-in vent and also a barn sash window that opens out to a 7x7 wooden deck. A rocket stove sits right next to the deck along with a large wooden chair. The fire ring and another chair are right outside the front of the coop with some firewood ready for your first campfire. The inside of the coop is enveloped in golden tongue and groove pine, and a long narrow couch/bed provides comfort for day or night use. (Note: The couch/bed is very narrow. Not exactly comfy for two people unless you like to spoon...a really tight spoon.) The top bunk (25&quot; wide and 7 feet long) can be left in the upright position for storing personal gear, or folded down for an extra camper. Be sure to bring sleeping bags or blankets. There are some small pillows provided but no linens at this site. The birch wall lamp provides light for reading, and there is also an outlet for charging your phone (yes, there is electricity). The shared outhouse is just around the corner.  Enjoy a unique camping experience in this tiny (emphasis on TINY - really tiny) coop/cabin!"/>
    <n v="2"/>
    <s v="Check in: 14:00, Check out: 12:00, Cancellation policy: Flexible, Accepts bookings: 6"/>
    <n v="46.830252000000002"/>
    <n v="-92.11498899999998"/>
    <s v="Yes"/>
    <x v="0"/>
    <s v="No"/>
    <s v="Yes"/>
    <x v="1"/>
    <s v="No"/>
    <x v="1"/>
    <s v="No"/>
    <s v="No"/>
    <s v="No"/>
    <s v="No"/>
    <s v="No"/>
    <s v="No"/>
    <s v="Not Listed"/>
    <s v="No"/>
    <s v="Not Listed"/>
    <s v="Not Listed"/>
    <s v="No"/>
    <s v="No"/>
    <s v="No"/>
    <s v="No"/>
    <s v="No"/>
    <s v="No"/>
    <s v="No"/>
    <s v="No"/>
    <s v="No"/>
    <s v="Yes"/>
    <s v="Yes"/>
    <s v="Yes"/>
    <s v="Yes"/>
    <s v="Yes"/>
    <s v="Yes"/>
    <s v="Yes"/>
    <s v="No"/>
    <s v="Yes"/>
    <s v="Yes"/>
    <s v="Yes"/>
    <s v="Yes"/>
    <s v="Yes"/>
    <s v="Yes"/>
    <s v="Yes"/>
    <s v="Yes"/>
    <s v="No"/>
    <s v="No"/>
    <s v="Yes"/>
    <s v="No"/>
    <s v="No"/>
    <s v="Yes"/>
    <s v="No"/>
    <s v="No"/>
    <s v="No"/>
    <s v="No"/>
    <s v="No"/>
    <s v="Yes"/>
    <s v="No"/>
    <s v="No"/>
  </r>
  <r>
    <s v="Hipcamp"/>
    <s v="The Wooded Retreat/breakfast/spa"/>
    <s v="Old Blue semi-off grid cottage "/>
    <s v="cabin"/>
    <s v="Cabin"/>
    <n v="4"/>
    <n v="0"/>
    <n v="4"/>
    <n v="0"/>
    <n v="0"/>
    <n v="0"/>
    <s v="Pine"/>
    <x v="57"/>
    <x v="0"/>
    <m/>
    <s v="United States"/>
    <x v="27"/>
    <x v="29"/>
    <n v="169"/>
    <n v="158"/>
    <n v="112"/>
    <n v="94"/>
    <n v="0.31"/>
    <n v="128"/>
    <n v="161"/>
    <n v="128"/>
    <n v="128"/>
    <n v="40"/>
    <x v="83"/>
    <n v="120"/>
    <n v="98"/>
    <n v="98"/>
    <n v="103"/>
    <n v="118"/>
    <n v="120"/>
    <n v="98"/>
    <n v="103"/>
    <n v="98"/>
    <n v="103"/>
    <s v="https://www.hipcamp.com/en-GB/land/minnesota-the-wooded-retreat-breakfast-spa-lz9hnk57"/>
    <s v="Complimentary breakfast basket and spa use spa included! Experience the cozy charm of our 9x18 tiny cottage. Relax in the loft with a full bed or enjoy privacy in the lower-level bedroom with another full bed. ( sleeps 4 adults total, 3 comfortably) Stay comfortable with A/C, and enjoy a well-equipped kitchen, complete with electric burner, fridge, sink, utensils, and dishes. The private bath house offers a hot shower (main house bath available when bath house is closed for the season (approx. mid-October until mid-April), private outdoor camp toilet ( heated seat in cool weather) Nestled in serene woods, our cottage is surrounded by nature and a private pond. Embrace tranquility with birds, owls, and coyotes as your neighbors. Cook and unwind in the outdoor area, featuring a fire pit, propane grill, and Adirondack chairs! Please add the extra titled &quot;Pet Fee' if you plan to bring a dog, no cats please. If you are bringing a service/emotional support animal, Please send required information in rules section._x000a__x000a_This retreat is conveniently located between the Twin Cities and Duluth, offering easy access to various attractions. Here are some of my favorite local highlights:_x000a__x000a_Hiking:_x000a__x000a_Banning State Park (20-minute drive): Enjoy scenic trails, ice formations, and the beautiful Kettle River. Robinson Park, Sandstone Rock Quarry: Explore picturesque walking trails and witness the stunning ice formations and water in winter/spring. Jay Cooke State Park (45-minute drive): Discover the sandstone cliffs and captivating landscapes. Wineries and distilleries: White Wolf Distillery in Spooner, WI: Experience artisanal spirits and a unique distillery setting. Brickfield Brewery in Grantsburg, WI: Indulge in a selection of locally crafted beers._x000a__x000a_Restaurants:_x000a__x000a_Lotus Thai in Pine City: Savor authentic Thai cuisine and immerse yourself in delightful flavors. Maxwell's BBQ in Pine City: Treat yourself to mouthwatering BBQ dishes and delicious sides. The Garage in Pine City: Enjoy a casual dining experience with a diverse menu of tasty options. Tobies in Hinckley: Delight in a renowned bakery and restaurant known for its delectable treats and meals._x000a__x000a_These attractions and dining options are within reach, providing an array of experiences to enhance your stay."/>
    <n v="1"/>
    <s v="Check in: 16:00, Check out: 11:00, Cancellation policy: Moderate, Accepts bookings: 12"/>
    <n v="45.9053836"/>
    <n v="-92.896510300000003"/>
    <s v="Yes"/>
    <x v="0"/>
    <s v="Yes"/>
    <s v="Yes"/>
    <x v="0"/>
    <s v="Yes"/>
    <x v="0"/>
    <s v="No"/>
    <s v="No"/>
    <s v="No"/>
    <s v="No"/>
    <s v="No"/>
    <s v="No"/>
    <s v="Not Listed"/>
    <s v="No"/>
    <s v="Not Listed"/>
    <s v="Not Listed"/>
    <s v="No"/>
    <s v="No"/>
    <s v="No"/>
    <s v="No"/>
    <s v="No"/>
    <s v="No"/>
    <s v="No"/>
    <s v="No"/>
    <s v="No"/>
    <s v="No"/>
    <s v="Yes"/>
    <s v="Yes"/>
    <s v="Yes"/>
    <s v="Yes"/>
    <s v="Yes"/>
    <s v="Yes"/>
    <s v="No"/>
    <s v="Yes"/>
    <s v="No"/>
    <s v="Yes"/>
    <s v="Yes"/>
    <s v="No"/>
    <s v="Yes"/>
    <s v="Yes"/>
    <s v="Yes"/>
    <s v="No"/>
    <s v="No"/>
    <s v="No"/>
    <s v="No"/>
    <s v="No"/>
    <s v="No"/>
    <s v="No"/>
    <s v="No"/>
    <s v="No"/>
    <s v="No"/>
    <s v="No"/>
    <s v="Yes"/>
    <s v="No"/>
    <s v="No"/>
  </r>
  <r>
    <s v="Hipcamp"/>
    <s v="The Wooded Retreat/breakfast/spa"/>
    <s v="Little wooded retreat "/>
    <s v="cabin"/>
    <s v="Cabin"/>
    <n v="4"/>
    <n v="0"/>
    <n v="2"/>
    <n v="0"/>
    <n v="0"/>
    <n v="0"/>
    <s v="Pine"/>
    <x v="57"/>
    <x v="0"/>
    <m/>
    <s v="United States"/>
    <x v="22"/>
    <x v="30"/>
    <n v="103"/>
    <n v="98"/>
    <n v="58"/>
    <n v="44"/>
    <n v="0.14000000000000001"/>
    <n v="88"/>
    <n v="111"/>
    <n v="88"/>
    <n v="88"/>
    <n v="12"/>
    <x v="84"/>
    <n v="88"/>
    <n v="88"/>
    <n v="88"/>
    <n v="88"/>
    <n v="88"/>
    <n v="88"/>
    <n v="88"/>
    <n v="88"/>
    <n v="88"/>
    <n v="88"/>
    <s v="https://www.hipcamp.com/en-GB/land/minnesota-the-wooded-retreat-breakfast-spa-lz9hnk57"/>
    <s v="A cozy and charming Tiny Sleeping Cottage (8x8) That now comes with complimentary breakfast, left fridge off the back of the main house) and use of our spa cottage which has state of the art exercise equipment and infrared health sauna! This vintage cottage offers a delightful and spacious atmosphere. Inside. You'll find a comfortable sitting chair, TV, and Wi-Fi for your entertainment an electric kettle, French press, coffee, teas, drinking water and dishes for your convenience._x000a__x000a_Step outside the cottage to enjoy your private outdoor space. A picnic table, fire pit, solar Edison lights (panel on tree near cottage) hammock, garbage, fire wood, kindling, picnic table, outdoor kitchen (on side patio of main house with a microwave, dish pans for washing dishes, hot plate, pans, utensils, toaster) and grill are at your disposal, perfect for gatherings and cooking up delicious meals. Additionally, there is a private outdoor outhouse (not heated) with a bucket shower and pump. (use of main house shower in winter) located right behind the cottage for your convenience._x000a__x000a_Adjacent to the house, you'll find a full-size refrigerator and a convenient water spigot for your hydration needs._x000a__x000a_The cottage offers a tranquil and serene environment, ensuring a peaceful and quiet stay. During winter, the cottage is heated for your comfort, while the big windows and cross breezes keep it naturally cool in the summer. (Fan provided upon request) This vintage cottage provides all the amenities for a luxurious camping experience. Immerse yourself in the charm and character of this unique space, making your stay memorable and delightful. Please add the extra titled &quot;Pet Fee' If you plan to bring a dog send documentation if service/emotional support. (NO CATS) This retreat is conveniently located between the Twin Cities and Duluth, offering easy access to various attractions. _x000a__x000a_Banning State Park (20-minute drive): Enjoy scenic trails, ice formations, and the beautiful Kettle River. Robinson Park, Sandstone Rock Quarry: Explore picturesque walking trails and witness the stunning ice formations and water in winter/spring. Jay Cooke State Park (45-minute drive): Discover the sandstone cliffs and captivating landscapes"/>
    <n v="1"/>
    <s v="Check in: 16:00, Check out: 11:00, Cancellation policy: Moderate, Accepts bookings: 12"/>
    <n v="45.9053836"/>
    <n v="-92.896510300000003"/>
    <s v="Yes"/>
    <x v="0"/>
    <s v="Yes"/>
    <s v="Yes"/>
    <x v="0"/>
    <s v="Yes"/>
    <x v="0"/>
    <s v="Yes"/>
    <s v="Yes"/>
    <s v="No"/>
    <s v="No"/>
    <s v="No"/>
    <s v="No"/>
    <s v="Not Listed"/>
    <s v="No"/>
    <s v="Not Listed"/>
    <s v="Not Listed"/>
    <s v="No"/>
    <s v="No"/>
    <s v="No"/>
    <s v="No"/>
    <s v="No"/>
    <s v="No"/>
    <s v="No"/>
    <s v="No"/>
    <s v="No"/>
    <s v="No"/>
    <s v="Yes"/>
    <s v="Yes"/>
    <s v="Yes"/>
    <s v="Yes"/>
    <s v="Yes"/>
    <s v="Yes"/>
    <s v="No"/>
    <s v="Yes"/>
    <s v="No"/>
    <s v="Yes"/>
    <s v="Yes"/>
    <s v="No"/>
    <s v="Yes"/>
    <s v="Yes"/>
    <s v="Yes"/>
    <s v="No"/>
    <s v="No"/>
    <s v="No"/>
    <s v="No"/>
    <s v="No"/>
    <s v="No"/>
    <s v="No"/>
    <s v="No"/>
    <s v="No"/>
    <s v="No"/>
    <s v="No"/>
    <s v="Yes"/>
    <s v="No"/>
    <s v="No"/>
  </r>
  <r>
    <s v="Hipcamp"/>
    <s v="Harvest Loon Camp"/>
    <s v="Harvest Loon Cabin"/>
    <s v="cabin"/>
    <s v="Cabin"/>
    <n v="1"/>
    <n v="0"/>
    <n v="6"/>
    <n v="0"/>
    <n v="0"/>
    <n v="0"/>
    <s v="Cass"/>
    <x v="58"/>
    <x v="0"/>
    <m/>
    <s v="United States"/>
    <x v="28"/>
    <x v="31"/>
    <n v="161"/>
    <n v="125"/>
    <n v="90"/>
    <n v="108"/>
    <n v="1"/>
    <n v="149"/>
    <n v="199"/>
    <n v="152"/>
    <n v="125"/>
    <n v="149"/>
    <x v="85"/>
    <n v="152"/>
    <n v="152"/>
    <n v="152"/>
    <n v="152"/>
    <n v="152"/>
    <n v="152"/>
    <n v="152"/>
    <n v="152"/>
    <n v="152"/>
    <n v="152"/>
    <s v="https://www.hipcamp.com/en-GB/land/minnesota-harvest-loon-camp-1-y0zhyoeo"/>
    <s v="🐻 This is a natural habitat in the middle of the forest, so please be aware of your surroundings and of your pets at all times! _x000a__x000a_🏕Sleeps 6. One queen bed, one twin bunk bed and one twin daybed with a trundle._x000a__x000a_Please bring your own provide own bedding, (pillows, sheets, blankets, pillow cases) and towels and toiletries. _x000a__x000a_🔦 Remember to bring sunscreen, bug spray, lanterns and flashlights! Certain times of the year can bring mosquitos!_x000a__x000a_⛵Kayaking State Land surrounds Harvest Loon Camp for peace and relaxation. Two licensed, 12 foot Kayaks and paddles available to use, but you must bring your own lifejackets."/>
    <n v="1"/>
    <s v="Check in: 14:00, Check out: 12:00, Cancellation policy: Moderate, Accepts bookings: 9"/>
    <n v="46.865996000000003"/>
    <n v="-94.022655700000001"/>
    <s v="Yes"/>
    <x v="0"/>
    <s v="Yes"/>
    <s v="Yes"/>
    <x v="0"/>
    <s v="No"/>
    <x v="0"/>
    <s v="Yes"/>
    <s v="No"/>
    <s v="Yes"/>
    <s v="No"/>
    <s v="No"/>
    <s v="No"/>
    <s v="Not Listed"/>
    <s v="No"/>
    <s v="Not Listed"/>
    <s v="Not Listed"/>
    <s v="No"/>
    <s v="No"/>
    <s v="No"/>
    <s v="No"/>
    <s v="No"/>
    <s v="No"/>
    <s v="No"/>
    <s v="No"/>
    <s v="No"/>
    <s v="No"/>
    <s v="No"/>
    <s v="No"/>
    <s v="Yes"/>
    <s v="Yes"/>
    <s v="Yes"/>
    <s v="Yes"/>
    <s v="No"/>
    <s v="No"/>
    <s v="No"/>
    <s v="Yes"/>
    <s v="Yes"/>
    <s v="Yes"/>
    <s v="No"/>
    <s v="Yes"/>
    <s v="No"/>
    <s v="No"/>
    <s v="No"/>
    <s v="No"/>
    <s v="No"/>
    <s v="No"/>
    <s v="No"/>
    <s v="No"/>
    <s v="No"/>
    <s v="No"/>
    <s v="No"/>
    <s v="No"/>
    <s v="No"/>
    <s v="Yes"/>
    <s v="No"/>
  </r>
  <r>
    <s v="Hipcamp"/>
    <s v="Esker Ridge"/>
    <s v="Esker Ridge Studio"/>
    <s v="cabin"/>
    <s v="Cabin"/>
    <n v="1"/>
    <n v="0"/>
    <n v="7"/>
    <n v="0"/>
    <n v="0"/>
    <n v="0"/>
    <s v="Oconto"/>
    <x v="59"/>
    <x v="1"/>
    <m/>
    <s v="United States"/>
    <x v="14"/>
    <x v="32"/>
    <n v="90"/>
    <n v="85"/>
    <n v="72"/>
    <n v="77"/>
    <n v="0.99"/>
    <n v="77"/>
    <n v="91"/>
    <n v="85"/>
    <n v="72"/>
    <n v="76"/>
    <x v="62"/>
    <n v="81"/>
    <n v="75"/>
    <n v="76"/>
    <n v="81"/>
    <n v="75"/>
    <n v="81"/>
    <n v="75"/>
    <n v="81"/>
    <n v="75"/>
    <n v="81"/>
    <s v="https://www.hipcamp.com/en-GB/land/wisconsin-esker-ridge-kk9hn9ql"/>
    <s v="The property is located towards the end of a Forest Service road (Meadowlark Lane) with one year-round resident at the end. There's a large turn-around for trailers and larger vehicles. Neighbors are well separated, located over the ridgeline and out of earshot. The property has a relatively wide, flat 100 foot driveway to the cabin from the road. Easy access to the cabin from the driveway. The cabin is surrounded by mature maple/birch/balsam/hemlock forest and several wetland/tamarack bogs (very diverse terrain bordering the lake). At the base of the cabin there's a small pier for direct kayak and canoe access.  Larger boats can easily dock on the lake-end of the property, a short walk from the cabin. From the natural driveway a concrete paver staircase leads up to the main campsite (see pics).  The campsite includes a 3 season 14 foot enclosed gazebo with electricity.  Essentially, the land is a 2 acre esker (kettle moraine feature) that serpentines through the woods to Reservoir &quot;Pond&quot; lake system. Excellent views of the lake! The Flowage has headwaters from McCauslin brook and connects 3 lakes totaling 417 acres.  Maximum depth 27 feet.  Fishing and Pontoon boat docking on shoreline. The closest boat launch is on Horn Lake which is passed on the way to the cabin and approximately a half mile away as the crow flies. Plenty of areas for tenting/ wall tents, 2 picnic tables (one near the cabin and the other by the gazebo), and a separate outhouse with toiletries at the top of the hill. _x000a__x000a_Attractions in the Area:  _x000a__x000a_Sleepy Hollow Minature Golf on Nicolet Rd (just East of Horn Lake) _x000a__x000a_Sunset Resort of Townsend located on the SE end of the flowage.  Accessible by boat or short drive from camp on Burnt Dam Road.  _x000a__x000a_Hill Crest Lodge Supper Club on Nicolet Rd (you'll pass on the way in) 4 Stars.  Birch Hills Resort and Bar (over the bridge from Hill Crest) 5 Stars.  _x000a__x000a_Mike's Supermarket/ Pintsch's TrueValue (just thought I'd mention where to get provisions) (also on Nicolet Rd), Townsend_x000a__x000a_Potawatomi Casino, Carter_x000a__x000a_Old Town Hall cafe and bloody bar- Traditional American food, Townsend (Excellent Breakfast!)_x000a__x000a_Sweet Memories Candy Store, Lakewood (If you have a sweet tooth, this place is over the top Willy Wonka style, many candy filled rooms that seem to never end!)_x000a__x000a_Lakewood Ski and Sport- Outdoor Gear, Lakewood.  Talk to Dave- great guy. Ski/ SUP and Bike rentals._x000a__x000a_Northern D'lites- Lakewood ice cream/ burgers_x000a__x000a_Lakewood Super Valu Grocery Store (has more to offer over Mike's grocery in Townsend)_x000a__x000a_*Maiden Lake Supper Club- Excellent!  Best Supper Club UpNort hands-down.  Excellent sunset views over Maiden lake from the patio bar. Go Early!_x000a__x000a_Cathedral of the Pines- Old Growth White and Red pine.  I can't believe the whole state looked like this at one point.  One tree is has enough wood to build a house!_x000a__x000a_Maiden Lake, 3rd clearest lake in WI.  Great snorkeling over the fish cribs_x000a__x000a_Boot Lake -State Campground and Beach- Best swimming beach in the area._x000a__x000a_Jones Creek trails- year round hiking, Mt biking and Cross country skiing_x000a__x000a_McCauslin Brook Golf and Ctry Club, Lakewood_x000a__x000a_Waubee Lake Lodge- worth the drive. Huge modern wood lodge live-edge bar and 40+ foot cathedral ceilings. Great buffet. _x000a__x000a_Woodland Trail Winery, Lakewood (winery Northern woods style with craft beer selection)"/>
    <n v="2"/>
    <s v="Check in: 10:00, Check out: 10:00, Cancellation policy: Moderate, Accepts bookings: 18"/>
    <n v="45.322709000000003"/>
    <n v="-88.648623000000001"/>
    <s v="Yes"/>
    <x v="0"/>
    <s v="Yes"/>
    <s v="Yes"/>
    <x v="1"/>
    <s v="No"/>
    <x v="0"/>
    <s v="Yes"/>
    <s v="No"/>
    <s v="No"/>
    <s v="No"/>
    <s v="No"/>
    <s v="No"/>
    <s v="Not Listed"/>
    <s v="No"/>
    <s v="Not Listed"/>
    <s v="Not Listed"/>
    <s v="No"/>
    <s v="No"/>
    <s v="No"/>
    <s v="No"/>
    <s v="No"/>
    <s v="No"/>
    <s v="No"/>
    <s v="No"/>
    <s v="No"/>
    <s v="No"/>
    <s v="No"/>
    <s v="Yes"/>
    <s v="Yes"/>
    <s v="Yes"/>
    <s v="Yes"/>
    <s v="Yes"/>
    <s v="No"/>
    <s v="No"/>
    <s v="No"/>
    <s v="Yes"/>
    <s v="Yes"/>
    <s v="No"/>
    <s v="Yes"/>
    <s v="Yes"/>
    <s v="Yes"/>
    <s v="No"/>
    <s v="No"/>
    <s v="No"/>
    <s v="Yes"/>
    <s v="No"/>
    <s v="Yes"/>
    <s v="No"/>
    <s v="No"/>
    <s v="No"/>
    <s v="No"/>
    <s v="No"/>
    <s v="Yes"/>
    <s v="Yes"/>
    <s v="No"/>
  </r>
  <r>
    <s v="Hipcamp"/>
    <s v="Uncle B's Produce Farm"/>
    <s v="Barn Loft apartment"/>
    <s v="cabin"/>
    <s v="Cabin"/>
    <n v="12"/>
    <n v="0"/>
    <n v="2"/>
    <n v="0"/>
    <n v="0"/>
    <n v="0"/>
    <s v="Mc Cook"/>
    <x v="60"/>
    <x v="3"/>
    <m/>
    <s v="United States"/>
    <x v="29"/>
    <x v="19"/>
    <n v="92"/>
    <n v="74"/>
    <n v="74"/>
    <n v="55"/>
    <n v="1"/>
    <n v="74"/>
    <n v="92"/>
    <n v="74"/>
    <n v="74"/>
    <n v="74"/>
    <x v="86"/>
    <n v="74"/>
    <n v="74"/>
    <n v="74"/>
    <n v="74"/>
    <n v="74"/>
    <n v="74"/>
    <n v="74"/>
    <n v="74"/>
    <n v="74"/>
    <n v="74"/>
    <s v="https://www.hipcamp.com/en-GB/land/south-dakota-uncle-b-s-produce-farm-dw9h67rr"/>
    <s v="Rustic, Cozy, and Private studio apartment with a 3/4 bath and kitchen. The loft has a queen size bed, a gas fireplace for chilly nights and A/C for the hot ones. _x000a__x000a_The barn loft was not used during the 2022 camping season and has since had new flooring installed and a plumbing issue resolved. The reviews from the 2021 seasons mention breakfast supplies that are no longer offered however there are a few basic pantry items and condiments as well as cookware and utensils.  _x000a__x000a_ The loft overlooks the barn yard and campground and is adjacent to the bird cages so the sound of roosters, peacocks, turkeys, and guinea fowl is to be expected. The lower portion of the barn is also home to dogs and cats and I did have one guest complain about the barn smell. Myself and 96% of my guests haven't had a problem with it but if you have a sensitive nose or are allergic to cats or dogs you should consider other accommodations. _x000a__x000a_I also offer 3 RV sites and 6 dry camp sites and they share a 2 stall bath house and a basic outdoor kitchen. At the rear of the property is a pond and some short walking trails that all guests are welcome to use... I will also be setting up a drive inn movie theater here at the farm this spring and with cooperative weather and enough interested campers show a movie around dusk... My tent sites won the Best Hip Camp for 2021 and 2023 and the loft will come with the same award winning hospitality."/>
    <n v="1"/>
    <s v="Check in: 14:00, Check out: 12:00, Cancellation policy: Moderate, Accepts bookings: 12"/>
    <n v="43.536478880273052"/>
    <n v="-97.245041207349317"/>
    <s v="Yes"/>
    <x v="0"/>
    <s v="Yes"/>
    <s v="Yes"/>
    <x v="0"/>
    <s v="Yes"/>
    <x v="0"/>
    <s v="No"/>
    <s v="Yes"/>
    <s v="No"/>
    <s v="No"/>
    <s v="Yes"/>
    <s v="No"/>
    <s v="Not Listed"/>
    <s v="No"/>
    <s v="Not Listed"/>
    <s v="Not Listed"/>
    <s v="No"/>
    <s v="No"/>
    <s v="No"/>
    <s v="No"/>
    <s v="No"/>
    <s v="No"/>
    <s v="No"/>
    <s v="No"/>
    <s v="No"/>
    <s v="No"/>
    <s v="No"/>
    <s v="No"/>
    <s v="Yes"/>
    <s v="Yes"/>
    <s v="Yes"/>
    <s v="Yes"/>
    <s v="No"/>
    <s v="No"/>
    <s v="No"/>
    <s v="Yes"/>
    <s v="Yes"/>
    <s v="No"/>
    <s v="No"/>
    <s v="Yes"/>
    <s v="No"/>
    <s v="No"/>
    <s v="No"/>
    <s v="No"/>
    <s v="No"/>
    <s v="Yes"/>
    <s v="No"/>
    <s v="No"/>
    <s v="No"/>
    <s v="Yes"/>
    <s v="No"/>
    <s v="No"/>
    <s v="No"/>
    <s v="No"/>
    <s v="No"/>
  </r>
  <r>
    <s v="Hipcamp"/>
    <s v="Whippletree Farm &amp; Nature Trail"/>
    <s v="Farm Stay Cabin &amp; Nature Trail"/>
    <s v="cabin"/>
    <s v="Cabin"/>
    <n v="4"/>
    <n v="0"/>
    <n v="4"/>
    <n v="0"/>
    <n v="0"/>
    <n v="0"/>
    <s v="Washington"/>
    <x v="61"/>
    <x v="0"/>
    <m/>
    <s v="United States"/>
    <x v="30"/>
    <x v="33"/>
    <n v="76"/>
    <n v="72"/>
    <n v="61"/>
    <n v="18"/>
    <n v="1"/>
    <n v="65"/>
    <n v="77"/>
    <n v="72"/>
    <n v="61"/>
    <n v="65"/>
    <x v="87"/>
    <n v="69"/>
    <n v="63"/>
    <n v="64"/>
    <n v="69"/>
    <n v="63"/>
    <n v="69"/>
    <n v="64"/>
    <n v="69"/>
    <n v="64"/>
    <n v="69"/>
    <s v="https://www.hipcamp.com/en-GB/land/minnesota-whippletree-farm-nature-trail-mxvhnq2z"/>
    <s v="Enjoy our simple, rustic farm stay on a 150+ year old active family-farm nestled in a suburban setting.  _x000a__x000a_This is an uninsulated three season camping cabin. During the cold months, the stove will do a fair job with outdoor temps to about 30 degrees. Mid-summer, we do have fans, but it will be quite warm in there. You are welcome to book anytime, just know this is camping with a cabin, not fancy glamping! Best time to book this cabin is spring and fall._x000a__x000a_The camper cabin that has a sleeping room, kitchenette and living area on the first floor, and a sleeping area in the second floor loft. The cabin sleeps four (4), has a picnic table and firepit with grill grate. _x000a__x000a_We provide mattresses and clean sheets, and you bring your own sleeping bag and/or blankets and pillows. We also provide grilling utensils, cast iron pan, four sets of tableware, cutting board, mixing bowl, can opener, dish towels, biodegradable soap, electric teapot and mini fridge. _x000a__x000a_There's a wood stove for making it usable into late fall. When it's hot, there are portable fans for use._x000a__x000a_This spot is close to the action (and close to the outhouse, sink, milkhouse lounge and  barn deck). While you do have your own space, it is not secluded. Plan on seeing and hearing people, much like a traditional campground or RV park. _x000a__x000a_Hiking trails are on the property throughout the woods &amp; meadow for you to use and enjoy. These are a mile and a half of nicely-manicured, easy to moderate trails._x000a__x000a_There is a deck on the barn for camper relaxation, and the old milkhouse is converted into a lounge for your use. _x000a__x000a_There can be traffic noise as we are close to a highway. Also plan on hearing chicken noises (we have complimentary ear plugs if you'd rather not hear the rooster a the crack of dawn). _x000a__x000a_Firewood bundles are available for purchase, or you can scrounge for downed, dead firewood around the farm. _x000a__x000a_Wildlife is abundant. Depending on time of year, you may see deer, bear, fox, sandhill cranes, turkeys, raccoons, muskrats, barn swallows, great horned owls, kestrel, ducks, salamanders, snakes, fire flies and more. Depending on time of year you may also see ticks, mosquitoes and horse flies._x000a__x000a_The scenic Gateway Trail for biking, walking and horseback riding is just down the road. Sunfish Lake Park nature preserve for hiking and mountain bike trails is two miles away, and Lake Elmo Park Reserve is nearby as well. There is access to several lakes, including legendary White Bear Lake within 5 miles if you have a boat, kayak or other watercraft. The historic rivertown of Stillwater is 6 miles away."/>
    <n v="1"/>
    <s v="Check in: 14:00, Check out: 11:00, Cancellation policy: Flexible, Accepts bookings: 6"/>
    <n v="45.028380999999989"/>
    <n v="-92.920265499999999"/>
    <s v="Yes"/>
    <x v="0"/>
    <s v="No"/>
    <s v="Yes"/>
    <x v="1"/>
    <s v="Yes"/>
    <x v="0"/>
    <s v="Yes"/>
    <s v="Yes"/>
    <s v="No"/>
    <s v="No"/>
    <s v="No"/>
    <s v="No"/>
    <s v="Not Listed"/>
    <s v="No"/>
    <s v="Not Listed"/>
    <s v="Not Listed"/>
    <s v="No"/>
    <s v="No"/>
    <s v="No"/>
    <s v="No"/>
    <s v="No"/>
    <s v="No"/>
    <s v="No"/>
    <s v="No"/>
    <s v="No"/>
    <s v="No"/>
    <s v="No"/>
    <s v="No"/>
    <s v="Yes"/>
    <s v="Yes"/>
    <s v="Yes"/>
    <s v="No"/>
    <s v="No"/>
    <s v="No"/>
    <s v="No"/>
    <s v="No"/>
    <s v="Yes"/>
    <s v="No"/>
    <s v="No"/>
    <s v="Yes"/>
    <s v="Yes"/>
    <s v="No"/>
    <s v="No"/>
    <s v="Yes"/>
    <s v="No"/>
    <s v="Yes"/>
    <s v="No"/>
    <s v="No"/>
    <s v="No"/>
    <s v="Yes"/>
    <s v="No"/>
    <s v="No"/>
    <s v="No"/>
    <s v="No"/>
    <s v="No"/>
  </r>
  <r>
    <s v="Hipcamp"/>
    <s v="Wilder Retreat"/>
    <s v="The Writers Cabin (Sauna/hot tub)"/>
    <s v="cabin"/>
    <s v="Cabin"/>
    <n v="1"/>
    <n v="0"/>
    <n v="4"/>
    <n v="0"/>
    <n v="0"/>
    <n v="0"/>
    <s v="Chisago"/>
    <x v="62"/>
    <x v="0"/>
    <m/>
    <s v="United States"/>
    <x v="14"/>
    <x v="34"/>
    <n v="302"/>
    <n v="210"/>
    <n v="140"/>
    <n v="208"/>
    <n v="0.34"/>
    <n v="210"/>
    <n v="307"/>
    <n v="210"/>
    <n v="210"/>
    <n v="71"/>
    <x v="88"/>
    <n v="210"/>
    <n v="210"/>
    <n v="210"/>
    <n v="210"/>
    <n v="210"/>
    <n v="210"/>
    <n v="210"/>
    <n v="210"/>
    <n v="210"/>
    <n v="210"/>
    <s v="https://www.hipcamp.com/en-GB/land/minnesota-wilder-retreat-9mxh8187"/>
    <s v="Welcome to the writers cabin at wilder retreat on the saint Croix river. This place is for the dreamers, the star gazers, the ones craving the healing power of nature. The writers cabin is well appointed and designed for beauty, comfort and warmth. Enjoy access to the river as well as our Nordic wood fired sauna and wood fired hot tub. Equipped with a cozy queen sized bed in the sleeping loft, cooktop, and pump sink. A gas fireplace keeps you warm in the winter. We invite you to come and rest, and leave restored._x000a__x000a_Guests are able to book a time to use our private Nordic wood fired sauna and wood fired goodland cedar hot tub! We have an outdoor shower (shower and bath are only available in warmer months only. Approximately May-October). Sauna and hot tub are year round. _x000a__x000a_*Please Note:_x000a__x000a_The wood fired hot tub requires approximately 2 hours of time (with occasional stoking of the fire and stirring of the water) from starting the fire to bring it up to the recommended temperature (104 degrees). It's a meditative process and can be checked on as you go about your stay. _x000a__x000a_ If you prefer to have the hot tub pre-heated upon arrival, or during your stay, please inquire about this additional service. _x000a__x000a_A note about the sauna: _x000a__x000a_The sauna is wonderful and I have towels and washcloths and water to create steam with essential oils and also highly recommend doing rounds of hot sauna and going outside to cool off, hot tub can also be used to cold plunge.. Make sure it’s going really well then fully load it, making sure the main stove door is shut and the bottom shutters are open fuller to allow oxygen to the fire, and it should heat up within 35-40 minutes. Ideal temps around 175-185. _x000a__x000a_If you’d like to have the sauna warmed up for you, please inquire about this additional service._x000a__x000a_The Writers Cabin is a small pine cabin with a sleeping loft with a queen sized memory foam bed, sofa, and a built in dining area. The loft is accessible by a very sturdy steel and wood ladder but we ask that you choose to use it is at your own risk. There is a guard rail in the loft for safety. There is a two burner propane cooktop, as well as a pump sink (water can be heated with the tea kettle) for doing dishes or water, and the kitchen is equipped with basic cooking pans and knives, as well as dishes and utensils. The cabin is solar powered. There is a propane gas wood stove fireplace that keeps the cabin cozy in the colder months. We supply fans in the summer. Tea kettle, chemex pour over coffee maker, coffee and tea and salt and pepper and olive oil are provided as well as basic cooking supplies. Outdoor picnic table and Adirondack chairs at the campfire. _x000a__x000a_Guests can pull directly up to the cabin and park right by it. The cabin is treated as a camper cabin would be and is open (we do not have a lock on it.) The property is very safe but be mindful of this if you are not comfortable with this. Valuables can be locked in your vehicle. _x000a__x000a_The river is just a 1/2 mile hike down with a portion of the hike that has a steeper incline on the river at back up. _x000a__x000a_There is a federal campground at the river as well with picnic tables, fire pits, toilets and water access in the warmer months. Sand beach is off to the left once you reach the river._x000a__x000a_We will give you as much privacy as you want! We do enjoy meeting guests if the opportunity arises. We are close by if you need anything during your stay such as more firewood or water. _x000a__x000a_Note: The cabin sits behind our farmhouse at a distance overlooking the river valley. The cabin feels very private and we will respect your privacy during your stay._x000a__x000a_Note: This is essentially an off the grid cabin... solar powered, port o potty, pump sink. Fans are provided but no ac. No WiFi, but you could use a hotspot. We have a decent signal here. _x000a__x000a_Note: There are no window coverings in the cabin, this is on purpose to let as much light in as possible. The windows face the river valley and the woods provide their own privacy! But please be mindful if this is something you won’t be comfortable with. _x000a__x000a_Note: Our farmhouse and land borders federal land and the river, and we are also off of a road that will generate some noise... more so when the tourist season picks up in the river valley. We ask that guests remain on the road to the river on the map and don’t trespass on our neighbors land to the east and to the north. _x000a__x000a_We do have dogs and chickens at our farm. _x000a__x000a_Frequently Asked questions:_x000a__x000a_What’s the bathroom situation? There is a cedar outhouse. _x000a__x000a_Guests can book a time slot to use our wood fired Nordic sauna, wood fired hot tub and outdoor shower that is available to use in the warmer months. Sign up is on the sauna fence. _x000a__x000a_I highly recommend a dip in the river to rinse off! The water is clean and refreshing. Once you reach the river, follow the path that leads to the left to access the larger sand beach. The Saint Croix river is an extremely clean river. The current is safe at the beach but please don’t try to swim across the river. Swimming is at your own risk as the current can be unpredictable. Please wear life jackets if you are not a strong swimmer. _x000a__x000a_“Can I check in early?” I do my best to accommodate early check ins, but if the cabin is booked back to back I may not be able to. _x000a__x000a_“Do you rent kayaks or canoes?” We don't rent, but there are some great places nearby that do! We highly recommend getting out on or in the river! _x000a__x000a_“Can you recommend places to visit or to eat?” Please check the local guide that is inside the cabin for places to eat, drink, shop and local attractions! I love giving local recommendations! Please ask me if there is something specific you want a recommendation on! _x000a__x000a_“Is there water in the cabin?” Yes, there is water in the pump sink for doing dishes. We ask that guests wash their own dishes and pots and pans etc. before checking out. Water can be heated on the propane stove in the tea kettle for hot dish washing water. _x000a__x000a_“Is there electricity?” The cabin is solar powered. Keep in mind the battery can only provide a certain amount of electricity. Keep this in mind when plugging in devices or leaving fans or lights on._x000a__x000a_“Is there a campfire area?” Yes, we do have a campfire area and we supply wood for it. Keep in mind its not and all you can burn situation. Please burn only what you need. But we will refill wood for you if needed! _x000a__x000a_“Is there a fridge?” No fridge in the cabin, so we recommend just packing your food in a cooler. One can be supplied if you don't have one. _x000a__x000a_“Is there river access?” Yes, there is a map to the river inside the cabin. It’s a half mile hike down with a steep incline on the way back up. Totally worth it. But you will have to work for it! There is a campground at the river called “eagles nest” that has picnic tables, fire rings, bathrooms and a water source. The campground is maintained only in season. The Sand beach is off the left once you reach the river follow the path to the left and you’ll find it."/>
    <n v="2"/>
    <s v="Check in: 15:00, Check out: 11:00, Cancellation policy: Strict, Accepts bookings: 6"/>
    <n v="45.360179999999993"/>
    <n v="-92.71186999999999"/>
    <s v="Yes"/>
    <x v="0"/>
    <s v="No"/>
    <s v="Yes"/>
    <x v="0"/>
    <s v="Yes"/>
    <x v="0"/>
    <s v="No"/>
    <s v="No"/>
    <s v="No"/>
    <s v="No"/>
    <s v="No"/>
    <s v="No"/>
    <s v="Not Listed"/>
    <s v="No"/>
    <s v="Not Listed"/>
    <s v="Not Listed"/>
    <s v="No"/>
    <s v="No"/>
    <s v="No"/>
    <s v="No"/>
    <s v="No"/>
    <s v="No"/>
    <s v="No"/>
    <s v="No"/>
    <s v="No"/>
    <s v="No"/>
    <s v="No"/>
    <s v="No"/>
    <s v="No"/>
    <s v="Yes"/>
    <s v="Yes"/>
    <s v="Yes"/>
    <s v="No"/>
    <s v="No"/>
    <s v="No"/>
    <s v="Yes"/>
    <s v="Yes"/>
    <s v="No"/>
    <s v="Yes"/>
    <s v="Yes"/>
    <s v="No"/>
    <s v="Yes"/>
    <s v="No"/>
    <s v="No"/>
    <s v="Yes"/>
    <s v="Yes"/>
    <s v="Yes"/>
    <s v="Yes"/>
    <s v="No"/>
    <s v="Yes"/>
    <s v="No"/>
    <s v="No"/>
    <s v="Yes"/>
    <s v="No"/>
    <s v="No"/>
  </r>
  <r>
    <s v="Hipcamp"/>
    <s v="Copper Falls Cottage on Loon Lake"/>
    <s v="Copper Falls Cottage on Loon Lake"/>
    <s v="cabin"/>
    <s v="Cabin"/>
    <n v="1"/>
    <n v="0"/>
    <n v="16"/>
    <n v="0"/>
    <n v="0"/>
    <n v="0"/>
    <s v="Sawyer"/>
    <x v="63"/>
    <x v="1"/>
    <m/>
    <s v="United States"/>
    <x v="22"/>
    <x v="35"/>
    <n v="655"/>
    <n v="350"/>
    <n v="350"/>
    <n v="190"/>
    <n v="0.34"/>
    <n v="350"/>
    <n v="668"/>
    <n v="350"/>
    <n v="350"/>
    <n v="118"/>
    <x v="89"/>
    <n v="350"/>
    <n v="350"/>
    <n v="350"/>
    <n v="350"/>
    <n v="350"/>
    <n v="350"/>
    <n v="350"/>
    <n v="350"/>
    <n v="350"/>
    <n v="350"/>
    <s v="https://www.hipcamp.com/en-GB/land/wisconsin-copper-falls-cottage-on-loon-lake-zwjhvmmj"/>
    <s v="Whether you are an adventure-seeker or simply in need of relaxation by the lake, we believe you will find your ideal getaway at Copper Falls Cottage.  Enjoy the quaint beauty and scenic adventure that Copper Falls State Park has to offer giving you a wide variety of hiking, fishing, snowshoeing, cross country skiing, hunting, down hill skiing, snowmobiling and adventure seeking at your fingertips.  You can enjoy all of this while overlooking picturesque Loon Lake from the comfort of Copper Falls Cottage.  The 1800 square foot 3 bedroom 2 bathroom cottage which includes two row boats and 3 kayaks is located on the pristine Loon Lake sleeping eight guests comfortably in beds with the ability to accommodate up to 12. Step 40 feet out the back door onto your own private dock where you will enjoy 400 feet of quiet no wake lake frontage, great fishing, snorkeling, non-motorized water sports, loons and beautiful trumpeter swans who will pay you homage.  _x000a__x000a_No matter the season Copper Falls Cottage provides an ideal setting nestled in the Northwoods only 30 minutes from Ashland, 45 minutes from Hayward 25 minutes from Whitecap Mountain Ski Resort you have endless opportunities for year round outdoor recreation including just a five minute driving distance to local ATV and snowmobile trails.  Copper Falls Cottage is located inside the gates of Copper Falls State Park in Mellen, WI but is privately owned and managed.  With your stay at the cottage you get to enjoy anything that you can walk to in the park for free.  You are a  2 minute hike from the nearest trailhead offering year round adventure with groomed hiking, skiing, off road biking and snowshoe trails. The cabin is also only a three minute walk from the public beach where you have the option to rent additional canoes and kayaks._x000a__x000a_There is no smoking on the premises of this cabin.  Pets are allowed at $75/stay.  Owners must clean and remove all droppings.  Four additional guests up to a total of 14 are allowed over the 10 person stay at the cost of $10/guest/night. "/>
    <n v="3"/>
    <s v="Check in: 16:00, Check out: 10:00, Cancellation policy: Strict, Accepts bookings: 15"/>
    <n v="45.893931250420707"/>
    <n v="-91.167965399169915"/>
    <s v="Yes"/>
    <x v="0"/>
    <s v="Yes"/>
    <s v="No"/>
    <x v="0"/>
    <s v="Yes"/>
    <x v="0"/>
    <s v="Yes"/>
    <s v="Yes"/>
    <s v="No"/>
    <s v="No"/>
    <s v="No"/>
    <s v="No"/>
    <s v="Not Listed"/>
    <s v="No"/>
    <s v="Not Listed"/>
    <s v="Not Listed"/>
    <s v="No"/>
    <s v="No"/>
    <s v="No"/>
    <s v="No"/>
    <s v="No"/>
    <s v="No"/>
    <s v="No"/>
    <s v="No"/>
    <s v="No"/>
    <s v="No"/>
    <s v="No"/>
    <s v="Yes"/>
    <s v="Yes"/>
    <s v="Yes"/>
    <s v="Yes"/>
    <s v="Yes"/>
    <s v="No"/>
    <s v="No"/>
    <s v="No"/>
    <s v="Yes"/>
    <s v="Yes"/>
    <s v="No"/>
    <s v="Yes"/>
    <s v="Yes"/>
    <s v="No"/>
    <s v="Yes"/>
    <s v="No"/>
    <s v="No"/>
    <s v="No"/>
    <s v="No"/>
    <s v="Yes"/>
    <s v="Yes"/>
    <s v="No"/>
    <s v="No"/>
    <s v="No"/>
    <s v="No"/>
    <s v="Yes"/>
    <s v="Yes"/>
    <s v="No"/>
  </r>
  <r>
    <s v="Hipcamp"/>
    <s v="Awasishkode Rustic Cabin"/>
    <s v="Awasishkode Rustic Cabin"/>
    <s v="cabin"/>
    <s v="Cabin"/>
    <n v="1"/>
    <n v="0"/>
    <n v="6"/>
    <n v="0"/>
    <n v="0"/>
    <n v="0"/>
    <s v="Bayfield"/>
    <x v="25"/>
    <x v="1"/>
    <m/>
    <s v="United States"/>
    <x v="14"/>
    <x v="36"/>
    <n v="207"/>
    <n v="150"/>
    <n v="135"/>
    <n v="141"/>
    <n v="1"/>
    <n v="140"/>
    <n v="209"/>
    <n v="150"/>
    <n v="135"/>
    <n v="140"/>
    <x v="90"/>
    <n v="146"/>
    <n v="138"/>
    <n v="139"/>
    <n v="146"/>
    <n v="138"/>
    <n v="145"/>
    <n v="139"/>
    <n v="145"/>
    <n v="139"/>
    <n v="146"/>
    <s v="https://www.hipcamp.com/en-GB/land/wisconsin-awasishkode-rustic-cabin-ex9hj2kr"/>
    <s v="*Pet friendly* Awasishkode (meaning ‘beyond the fire’ in Ojibwe) is located less than a mile from Little Sand Bay Beach/Campground. This cozy, rustic cabin features accommodations for 6 people. Two twin beds in the upper loft area (no guard rails in loft so be cautious), 1 twin daybed with a twin trundle underneath and a full size futon downstairs. Mini fridge and freezer, complimentary coffee bar, outdoor charcoal grill, fire pit, picnic table/area, fresh water stream, hiking and wildlife! There is a porta potty with a lantern inside. There is electricity along with lanterns and flashlights but no running water. The campground down the road has potable water. There is a space heater on the small shelf near the coffee bar. Please reach out at any time if you need and I will do my best to assist if I’m able to. There are pay showers located at the nearby campground for $4/shower. You will need quarters if you intend to utilize those. Parking is available at the beginning/top of the driveway, to the left when you first enter the driveway. Please do not drive further down as you may get stuck if muddy. You can fit 2 vehicles there."/>
    <n v="1"/>
    <s v="Check in: 15:00, Check out: 11:00, Cancellation policy: Moderate, Accepts bookings: 6"/>
    <n v="46.940849"/>
    <n v="-90.877099399999992"/>
    <s v="Yes"/>
    <x v="0"/>
    <s v="Yes"/>
    <s v="Yes"/>
    <x v="1"/>
    <s v="Yes"/>
    <x v="0"/>
    <s v="Yes"/>
    <s v="No"/>
    <s v="No"/>
    <s v="No"/>
    <s v="No"/>
    <s v="No"/>
    <s v="Not Listed"/>
    <s v="No"/>
    <s v="Not Listed"/>
    <s v="Not Listed"/>
    <s v="No"/>
    <s v="No"/>
    <s v="No"/>
    <s v="No"/>
    <s v="No"/>
    <s v="No"/>
    <s v="No"/>
    <s v="No"/>
    <s v="No"/>
    <s v="No"/>
    <s v="No"/>
    <s v="Yes"/>
    <s v="Yes"/>
    <s v="Yes"/>
    <s v="Yes"/>
    <s v="Yes"/>
    <s v="No"/>
    <s v="No"/>
    <s v="No"/>
    <s v="Yes"/>
    <s v="Yes"/>
    <s v="No"/>
    <s v="Yes"/>
    <s v="Yes"/>
    <s v="Yes"/>
    <s v="No"/>
    <s v="No"/>
    <s v="No"/>
    <s v="No"/>
    <s v="No"/>
    <s v="Yes"/>
    <s v="No"/>
    <s v="No"/>
    <s v="No"/>
    <s v="No"/>
    <s v="No"/>
    <s v="Yes"/>
    <s v="No"/>
    <s v="No"/>
  </r>
  <r>
    <s v="Hipcamp"/>
    <s v="Farm Stay Glamping Site"/>
    <s v="Farm Stay Glamping Site"/>
    <s v="cabin"/>
    <s v="Cabin"/>
    <n v="1"/>
    <n v="0"/>
    <n v="2"/>
    <n v="0"/>
    <n v="0"/>
    <n v="0"/>
    <s v="Bayfield"/>
    <x v="64"/>
    <x v="1"/>
    <m/>
    <s v="United States"/>
    <x v="31"/>
    <x v="6"/>
    <n v="123"/>
    <n v="100"/>
    <n v="100"/>
    <n v="3"/>
    <n v="0"/>
    <n v="100"/>
    <n v="124"/>
    <n v="100"/>
    <n v="100"/>
    <n v="0"/>
    <x v="51"/>
    <n v="100"/>
    <n v="100"/>
    <n v="100"/>
    <n v="100"/>
    <n v="100"/>
    <n v="100"/>
    <n v="100"/>
    <n v="100"/>
    <n v="100"/>
    <n v="100"/>
    <s v="https://www.hipcamp.com/en-GB/land/wisconsin-farm-stay-glamping-site-06yhkw07"/>
    <s v="The Farm Stay Glamping Site was originally my very first greenhouse. As our farmstead has grown, and evolved into a full fledged sheep farm and soon to be market garden, there was an idea to make it into something that we could share the beauty of our homestead with others. _x000a__x000a_As spring breaks through, and the campsite opens, up we have new lambs arriving daily. Baby chicks are hurrying every which way, and the flowers start to emerge. It's a beautiful time of year to visit the farm and enjoy the new beginnings. As summer comes around, our new lambs move to a pasture that you can overlook from the campsite. _x000a__x000a_The glamping site is located on the back side of our yard with a fruit orchard separating our main home from the site. The site has a queen bed, and also has room for an additional tent to be placed in the yard (which is relatively flat), or on the 12'x18' wooden deck._x000a__x000a_We are 15 minutes from Ashland &amp; 30 minutes from Bayfield with numerous entertainment and dining options. 10 - 15 minutes from numerous beaches along Lake Superior's shore."/>
    <n v="1"/>
    <s v="Check in: 14:00, Check out: 12:00, Cancellation policy: Flexible, Accepts bookings: 6"/>
    <n v="46.496667500000001"/>
    <n v="-91.008256500000002"/>
    <s v="Yes"/>
    <x v="0"/>
    <s v="No"/>
    <s v="Yes"/>
    <x v="1"/>
    <s v="No"/>
    <x v="0"/>
    <s v="No"/>
    <s v="Yes"/>
    <s v="No"/>
    <s v="No"/>
    <s v="No"/>
    <s v="No"/>
    <s v="Not Listed"/>
    <s v="No"/>
    <s v="Not Listed"/>
    <s v="Not Listed"/>
    <s v="No"/>
    <s v="No"/>
    <s v="No"/>
    <s v="No"/>
    <s v="No"/>
    <s v="No"/>
    <s v="No"/>
    <s v="No"/>
    <s v="No"/>
    <s v="No"/>
    <s v="No"/>
    <s v="No"/>
    <s v="Yes"/>
    <s v="Yes"/>
    <s v="Yes"/>
    <s v="No"/>
    <s v="No"/>
    <s v="No"/>
    <s v="No"/>
    <s v="No"/>
    <s v="Yes"/>
    <s v="No"/>
    <s v="No"/>
    <s v="Yes"/>
    <s v="No"/>
    <s v="No"/>
    <s v="No"/>
    <s v="No"/>
    <s v="No"/>
    <s v="Yes"/>
    <s v="No"/>
    <s v="No"/>
    <s v="No"/>
    <s v="No"/>
    <s v="No"/>
    <s v="No"/>
    <s v="No"/>
    <s v="No"/>
    <s v="No"/>
  </r>
  <r>
    <s v="Hipcamp"/>
    <s v="Bundo's Cabin"/>
    <s v="Bundo's Cabin in the Woods"/>
    <s v="cabin"/>
    <s v="Cabin"/>
    <n v="1"/>
    <n v="0"/>
    <n v="12"/>
    <n v="0"/>
    <n v="0"/>
    <n v="0"/>
    <s v="Pine"/>
    <x v="65"/>
    <x v="0"/>
    <m/>
    <s v="United States"/>
    <x v="0"/>
    <x v="37"/>
    <n v="156"/>
    <n v="135"/>
    <n v="120"/>
    <n v="48"/>
    <n v="0.76"/>
    <n v="126"/>
    <n v="156"/>
    <n v="135"/>
    <n v="85"/>
    <n v="95"/>
    <x v="66"/>
    <n v="132"/>
    <n v="125"/>
    <n v="126"/>
    <n v="132"/>
    <n v="125"/>
    <n v="131"/>
    <n v="126"/>
    <n v="131"/>
    <n v="126"/>
    <n v="132"/>
    <s v="https://www.hipcamp.com/en-GB/land/minnesota-bundo-s-cabin-ozxhvpo9"/>
    <s v="Where the forest meets the field. Unplug and relax at Bundo's Cabin with extraordinary views of wildlife and endless outdoor opportunities. The modern yet cozy cabin has electricity and features a front patio, external bathroom, a fully equipped kitchen, dining area, living area, and a sleeping loft with a reading nook. No matter the season, this cabin is a wonderful, cozy, and clean, place to relax, _x000a__x000a_Feel free to roam around the 10 acre property and explore 80 acres of state land to the north. Deer, foxes, coyotes, turkeys, eagles and more are likely to be seen or heard. Explore, Banning, Moose Lake, and Father Hennepin State Parks which are all within 30 minutes, and return to the cabin to read, play games, listen to records, have a fire, and relax._x000a__x000a_The kitchen provides you with everything you need to prepare your meals including a refrigerator, small freezer, stove, oven, cookware, cutting boards, sink, seasonings, oil, and coffee._x000a__x000a_Water for washing is available via an electric pump faucet in the kitchen, and a finished outhouse is located behind the cabin. There is an additional outhouse located at the campsite about 75 yards from the cabin._x000a__x000a_The cabin is efficiently heated and cooled with a very user friendly electric heat pump and gets the cabin to your desired temperature very quickly. The cabin is heated throughout the winter._x000a__x000a_The cabin comfortably sleeps 4, though in spring, summer, and fall additional campers may use the campsite for $5/camper. For images of the campsite, check out the hipcamp listing, &quot;Camp Bundo.&quot;_x000a__x000a_We are grateful to honor the Dakota and Anishinaabe people whose land we occupy by donating $10 from every booking to the Makoce Ikikcupi Land Recovery Project. This project is actively working to return land to the indigenous people from whom it was stolen. You can learn more about this project in reparative justice at their website."/>
    <n v="2"/>
    <s v="Check in: 14:00, Check out: 12:00, Cancellation policy: Strict, Accepts bookings: 6"/>
    <n v="46.219000000000001"/>
    <n v="-92.895635219573975"/>
    <s v="Yes"/>
    <x v="0"/>
    <s v="Yes"/>
    <s v="Yes"/>
    <x v="1"/>
    <s v="Yes"/>
    <x v="0"/>
    <s v="Yes"/>
    <s v="No"/>
    <s v="No"/>
    <s v="No"/>
    <s v="No"/>
    <s v="No"/>
    <s v="Not Listed"/>
    <s v="No"/>
    <s v="Not Listed"/>
    <s v="Not Listed"/>
    <s v="No"/>
    <s v="No"/>
    <s v="No"/>
    <s v="No"/>
    <s v="No"/>
    <s v="No"/>
    <s v="No"/>
    <s v="No"/>
    <s v="No"/>
    <s v="No"/>
    <s v="Yes"/>
    <s v="Yes"/>
    <s v="Yes"/>
    <s v="Yes"/>
    <s v="Yes"/>
    <s v="Yes"/>
    <s v="No"/>
    <s v="Yes"/>
    <s v="No"/>
    <s v="Yes"/>
    <s v="Yes"/>
    <s v="No"/>
    <s v="Yes"/>
    <s v="Yes"/>
    <s v="No"/>
    <s v="No"/>
    <s v="No"/>
    <s v="No"/>
    <s v="No"/>
    <s v="No"/>
    <s v="No"/>
    <s v="No"/>
    <s v="No"/>
    <s v="Yes"/>
    <s v="No"/>
    <s v="No"/>
    <s v="Yes"/>
    <s v="No"/>
    <s v="No"/>
  </r>
  <r>
    <s v="Hipcamp"/>
    <s v="Woods and Meadows Farm"/>
    <s v="Raven Watch Cabin by the Pond"/>
    <s v="cabin"/>
    <s v="Cabin"/>
    <n v="2"/>
    <n v="0"/>
    <n v="4"/>
    <n v="0"/>
    <n v="0"/>
    <n v="0"/>
    <s v="Carlton"/>
    <x v="51"/>
    <x v="0"/>
    <m/>
    <s v="United States"/>
    <x v="19"/>
    <x v="4"/>
    <n v="137"/>
    <n v="96"/>
    <n v="91"/>
    <n v="89"/>
    <n v="1"/>
    <n v="94"/>
    <n v="137"/>
    <n v="106"/>
    <n v="91"/>
    <n v="94"/>
    <x v="91"/>
    <n v="98"/>
    <n v="93"/>
    <n v="94"/>
    <n v="98"/>
    <n v="93"/>
    <n v="95"/>
    <n v="93"/>
    <n v="97"/>
    <n v="94"/>
    <n v="97"/>
    <s v="https://www.hipcamp.com/en-GB/land/minnesota-woods-and-meadows-farm-lz9hnr22"/>
    <s v="Raven Watch is a pretty, solar powered rustic cabin at Woods and Meadows Farm that has a comfortable futon bed downstairs next to the wood stove, and limited kitchen with a small propane stove and oven good for a pizza, a wash basin, etc. (you may wish to bring your own cooler, ice and cooking gear). You can add up to two more people (four total). Up the sturdy (steep) steps there is another bed for two in the bedroom loft, with more screened ventilating windows and a beautiful view of the pond and trees surrounding the cabin. There is a little dock into the pond and a sitting area by the fire ring outside of your front door. Keep in mind that there is no shower or running water. *This site is not ADA accessible. You must also be able-bodied to climb the steps to the loft._x000a__x000a_Your cabin is remote, yet close to Duluth (35 minutes) and Jay Cooke State Park (15 minutes). It was built with trees from this property, using our own sawmill, the summer of 2021. There is a good gravel drive to Raven Watch, a quarter mile into the property next to our pond. Near your cabin is a picnic table and another fire ring above Clear Creek. Park by the cabin between the hayfield and pond. We have solar power for lights, plus a wood stove for your use on cool nights. Firewood, commercial drinking water, disposable eating utensils, coffee, tea, other basics provided. _x000a__x000a_Dogs are welcome, and must remain on a leash. And you know the routine in regard to “doggie bags” :-) Plus be aware while you are on hikes… This neck of the woods has porcupines, the occasional bears, predators, deer, skunks, and all kinds of interesting things that a doggy might love to chase! We mostly just want the wildlife to be kept in peace, but we want your dog to have a good experience as well. :) —We also have free-range chickens that we would love to keep alive. (We have lost some to guest dogs before…) *Guests will be charged extra cleaning fees for any damage or indoor dog accidents; i.e. peeing on furniture, carpet, or sleeping in beds!_x000a__x000a_*The solar battery won't reliably power a fridge, C-PAP, rice cookers, heating pads/electric blanket, or any heating elements!! -but you will have light for the evening and enough power to charge your cellphone and a radio. (Our solar inverter has been burned out twice by people who have broken the heating element rules! Very expensive for us/you to replace.) Please enjoy your rustic stay without relying on these items!_x000a__x000a_We will meet you when you arrive to show you around, and there is camp info in a folder at the cabin. There are two cabins on the property, and yours is furthest from the house, with trails into the woods for you to hike. Enjoy!_x000a__x000a_*Kindly keep in mind that space (for dogs plus humans) is limited if there are more than two adults. We ask that you bring kennels or dog beds... (no dogs in bed!) Thanks! -Do not leave your dog alone in the cabin if you go out and about. We all want to avoid damage or sad and anxious dogs! ;)_x000a__x000a_*This property is NOT recommended for small children."/>
    <n v="1"/>
    <s v="Check in: 14:00, Check out: 11:00, Cancellation policy: Moderate, Accepts bookings: 9"/>
    <n v="46.592469999999999"/>
    <n v="-92.385090000000005"/>
    <s v="Yes"/>
    <x v="0"/>
    <s v="Yes"/>
    <s v="Yes"/>
    <x v="1"/>
    <s v="Yes"/>
    <x v="0"/>
    <s v="Yes"/>
    <s v="No"/>
    <s v="No"/>
    <s v="No"/>
    <s v="No"/>
    <s v="No"/>
    <s v="Not Listed"/>
    <s v="No"/>
    <s v="Not Listed"/>
    <s v="Not Listed"/>
    <s v="No"/>
    <s v="No"/>
    <s v="No"/>
    <s v="No"/>
    <s v="No"/>
    <s v="No"/>
    <s v="No"/>
    <s v="No"/>
    <s v="No"/>
    <s v="No"/>
    <s v="Yes"/>
    <s v="No"/>
    <s v="Yes"/>
    <s v="Yes"/>
    <s v="Yes"/>
    <s v="Yes"/>
    <s v="No"/>
    <s v="Yes"/>
    <s v="No"/>
    <s v="Yes"/>
    <s v="Yes"/>
    <s v="Yes"/>
    <s v="Yes"/>
    <s v="Yes"/>
    <s v="Yes"/>
    <s v="No"/>
    <s v="No"/>
    <s v="No"/>
    <s v="Yes"/>
    <s v="Yes"/>
    <s v="Yes"/>
    <s v="Yes"/>
    <s v="No"/>
    <s v="Yes"/>
    <s v="No"/>
    <s v="No"/>
    <s v="Yes"/>
    <s v="Yes"/>
    <s v="No"/>
  </r>
  <r>
    <s v="Hipcamp"/>
    <s v="Cloverdale Cabins"/>
    <s v="Modern Rustic Cabin|Hottub|Sleeps9"/>
    <s v="cabin"/>
    <s v="Cabin"/>
    <n v="5"/>
    <n v="0"/>
    <n v="8"/>
    <n v="0"/>
    <n v="0"/>
    <n v="0"/>
    <s v="Pine"/>
    <x v="35"/>
    <x v="0"/>
    <m/>
    <s v="United States"/>
    <x v="32"/>
    <x v="16"/>
    <n v="387"/>
    <n v="175"/>
    <n v="175"/>
    <n v="127"/>
    <n v="1"/>
    <n v="175"/>
    <n v="384"/>
    <n v="175"/>
    <n v="175"/>
    <n v="175"/>
    <x v="75"/>
    <n v="175"/>
    <n v="175"/>
    <n v="175"/>
    <n v="175"/>
    <n v="175"/>
    <n v="175"/>
    <n v="175"/>
    <n v="175"/>
    <n v="175"/>
    <n v="175"/>
    <s v="https://www.hipcamp.com/en-GB/land/minnesota-cloverdale-cabins-ex9hqw20"/>
    <s v="NEWLY REMODELED BATHROOM! Enjoy this 3 bed, 2 bath log cabin on our 10 acres. Kick back with your favorite book or movie, or bring your snowmobiles or skis and enjoy the trails and take a hike to the nearby creeks. Enjoy an adventure at St Croix State Park by day and the Casino by night or a winter adventure with our snowshoes. The possibilities for relaxation or adventure are endless! The property is shared with 2 other tiny homes/cabins/rv site.*You are directly supporting a military family. Thanks**_x000a__x000a_REC ROOM + HOTTUB: Can be used for a small fee during your stay. Fee must be paid prior to arrival. _x000a__x000a_HOUSE RULES:_x000a__x000a_ ******PROPERTY IS NOT EXCLUSIVE UNLESS ALL 3 CABINS ARE BOOKED BY YOUR PARTY. THERE MAY BE OTHER GROUPS ON THE PROPERTY DURING YOUR STAY.*****_x000a__x000a_ATTENTION: all guest counts must be approved and any guests 8-12 can sleep in the Blue Tiny Home (book separately), and 13-16 in the Green Cottage/Tiny Home (book separately). _x000a__x000a_Guest must report problems/complaints to host immediately, and provide time-stamped video/photo evidence if requested. Guest must give host opportunity to remedy the problem within a reasonable time frame. No refunds can be issued if these guidelines are not followed. _x000a__x000a_Please note there is a $20 extra guest fee above 6 guests, per guest per night to accommodate our larger groups in the cabin. This fee ONLY applies to cabin, NOT tiny homes._x000a__x000a_We are on SEPTIC! Nothing but toilet paper down the toilets please. _x000a__x000a_Please dump trash in outside dumpster before leaving. Dump all food from fridge and cupboards (only condiments can remain in fridge.) Please wash all dirty dishes and put away. If left on drying rack clean, this is ok. Extremely dirty home condition will be subject to an extra $100 cleaning fee. We try our best to keep it clean This is a cabin, you will see critters and insects, but we strive to keep them outside._x000a__x000a_All other out buildings and barns are not part of the reservation and guests are not allowed to use them. Please keep an eye on your children. _x000a__x000a_Outdoor amenities such as the grill, fire pit, and plastic chairs are not maintained by the cleaner and are the responsibility of the guest to make sure it is clean for next use. If something needs to be fixed, please let us know so we can have maintenance check it out._x000a__x000a_No smoking of ANY KIND indoors! $200 smoking fee per day enforced if violated. If you smoke outside, please do not leave butts or throw them in grass or on deck. _x000a__x000a_Message host for pet approval. Pet fee of $100. Limit in size and quantity. No pets on furniture. No pets left alone unattended. Clean up after your pets. Pet damage fees will be applied if rules are not followed. _x000a__x000a_Quiet Hours are 12am-8am.Our neighbors live and work here. Please respect them._x000a__x000a_Guests provide wood for firepit. _x000a__x000a_Parking allowed in the cartport._x000a__x000a_Only the guest that booked the reservation is allowed to check in.We allow early check in and late check out when and if we can accommodate with cleaners and other guests. Must be approved 3 days before booking. We can not accommodate last minute changes in check out times.Early Check in fee of $25 up to an additional 2 hours, arrive as early as 2pmLate checkout fee of $25 up to an additional 2 hours, up to 12pm. Any late checkouts beyond 2 hours will be charged for an additional day (base rate, no discounts). This does not allow you to stay the additional day, but is a penalty for staying past the 2 hours. Thanks for respecting our cleaners time. _x000a__x000a_Anyone caught violating any house rules will be grounds for immediate termination of reservation and removal from property without a refund._x000a__x000a_Guests must have a valid working number per policies, however due to safety we will only communicate with guests through the Hipcamp Site/App. All guests must be declared on the reservation._x000a__x000a_If there is a guest complaint during the reservation and they have made it known to Hipcamp or the host, they are giving permission for the host and their team to access the property to remedy the situation._x000a__x000a_Video/Audio Surveillance: The property has surveillance cameras placed to monitor all vehicles and persons that enter and exit the property and to verify the guest count arriving to the cabin when needed. This video and audio footage is not shared publicly and is recorded and retained by Host and staff for liability reasons as in the case this Agreement is being violated and/or proof is needed related to any access or incident occurring on the property. All cameras are located on the exterior of the cabin and monitor exterior doors, drives, and some of the exterior surfaces surrounding the outside of the structure. In no way do the devices infringe upon Guests’ expectations of privacy during their stay and Guests do not need to expect to be monitored during their stay, but are being made aware of the cameras’ presence. These will be utilized if an issue arises or is suspected, and confirmation or clarification is needed regarding activity on the property at any time. Any attempt at disabling or obscuring the cameras is prohibited and may result in Guests being removed from the property without refund."/>
    <n v="3"/>
    <s v="Check in: 16:00, Check out: 10:00, Cancellation policy: Super Strict, Accepts bookings: 6"/>
    <n v="46.012928567384137"/>
    <n v="-92.657997920404313"/>
    <s v="Yes"/>
    <x v="0"/>
    <s v="Yes"/>
    <s v="Yes"/>
    <x v="0"/>
    <s v="Yes"/>
    <x v="0"/>
    <s v="Yes"/>
    <s v="Yes"/>
    <s v="Yes"/>
    <s v="No"/>
    <s v="No"/>
    <s v="No"/>
    <s v="Not Listed"/>
    <s v="No"/>
    <s v="Not Listed"/>
    <s v="Not Listed"/>
    <s v="No"/>
    <s v="No"/>
    <s v="No"/>
    <s v="No"/>
    <s v="No"/>
    <s v="No"/>
    <s v="No"/>
    <s v="No"/>
    <s v="No"/>
    <s v="No"/>
    <s v="Yes"/>
    <s v="Yes"/>
    <s v="Yes"/>
    <s v="No"/>
    <s v="Yes"/>
    <s v="Yes"/>
    <s v="No"/>
    <s v="No"/>
    <s v="No"/>
    <s v="Yes"/>
    <s v="Yes"/>
    <s v="No"/>
    <s v="Yes"/>
    <s v="Yes"/>
    <s v="No"/>
    <s v="Yes"/>
    <s v="No"/>
    <s v="No"/>
    <s v="No"/>
    <s v="No"/>
    <s v="Yes"/>
    <s v="No"/>
    <s v="No"/>
    <s v="Yes"/>
    <s v="No"/>
    <s v="No"/>
    <s v="Yes"/>
    <s v="Yes"/>
    <s v="No"/>
  </r>
  <r>
    <s v="Hipcamp"/>
    <s v="Woodland Doe Lodge - Lakefront Log Cabin"/>
    <s v="Woodland Doe Lodge - Log Cabin"/>
    <s v="cabin"/>
    <s v="Cabin"/>
    <n v="1"/>
    <n v="0"/>
    <n v="12"/>
    <n v="0"/>
    <n v="0"/>
    <n v="0"/>
    <s v="Jackson"/>
    <x v="66"/>
    <x v="1"/>
    <m/>
    <s v="United States"/>
    <x v="33"/>
    <x v="38"/>
    <n v="549"/>
    <n v="400"/>
    <n v="280"/>
    <n v="208"/>
    <n v="1"/>
    <n v="321"/>
    <n v="581"/>
    <n v="400"/>
    <n v="280"/>
    <n v="321"/>
    <x v="92"/>
    <n v="367"/>
    <n v="304"/>
    <n v="311"/>
    <n v="367"/>
    <n v="304"/>
    <n v="363"/>
    <n v="310"/>
    <n v="363"/>
    <n v="310"/>
    <n v="366"/>
    <s v="https://www.hipcamp.com/en-GB/land/wisconsin-woodland-doe-lodge-lakefront-log-cabin-nelhl6e0"/>
    <s v="Woodland Doe Lodge is our natural log cabin right on a small no-wake lake. Sleep in the cabin, roast marshmallows in the backyard campfire, cook meals in the fully equipped kitchen, fish off the dock! Canoe, 2 Kayaks and Paddleboat included with in-season rental._x000a__x000a_You will have private access to the cabin. Main floor master bedroom with queen bed and spacious loft area with full and twin bunk bed. Full kitchen, full bath, dining room, living room, smart TVs, fast Wifi!"/>
    <n v="2"/>
    <s v="Check in: 15:00, Check out: 11:00, Cancellation policy: Strict, Accepts bookings: 12"/>
    <n v="44.187820000000002"/>
    <n v="-90.650210000000001"/>
    <s v="Yes"/>
    <x v="0"/>
    <s v="Yes"/>
    <s v="Yes"/>
    <x v="0"/>
    <s v="Yes"/>
    <x v="0"/>
    <s v="Yes"/>
    <s v="Yes"/>
    <s v="Yes"/>
    <s v="No"/>
    <s v="No"/>
    <s v="No"/>
    <s v="Not Listed"/>
    <s v="No"/>
    <s v="Not Listed"/>
    <s v="Not Listed"/>
    <s v="No"/>
    <s v="No"/>
    <s v="No"/>
    <s v="No"/>
    <s v="No"/>
    <s v="No"/>
    <s v="No"/>
    <s v="No"/>
    <s v="No"/>
    <s v="No"/>
    <s v="No"/>
    <s v="No"/>
    <s v="Yes"/>
    <s v="Yes"/>
    <s v="Yes"/>
    <s v="Yes"/>
    <s v="No"/>
    <s v="No"/>
    <s v="No"/>
    <s v="No"/>
    <s v="Yes"/>
    <s v="No"/>
    <s v="Yes"/>
    <s v="Yes"/>
    <s v="No"/>
    <s v="No"/>
    <s v="No"/>
    <s v="No"/>
    <s v="No"/>
    <s v="No"/>
    <s v="No"/>
    <s v="No"/>
    <s v="No"/>
    <s v="No"/>
    <s v="No"/>
    <s v="No"/>
    <s v="No"/>
    <s v="No"/>
    <s v="No"/>
  </r>
  <r>
    <s v="Hipcamp"/>
    <s v="Swan Lake Resort &amp; Campground"/>
    <s v="Lakeside Cabin - C1"/>
    <s v="cabin"/>
    <s v="Cabin"/>
    <n v="21"/>
    <n v="0"/>
    <n v="6"/>
    <n v="0"/>
    <n v="0"/>
    <n v="0"/>
    <s v="Otter Tail"/>
    <x v="67"/>
    <x v="0"/>
    <m/>
    <s v="United States"/>
    <x v="34"/>
    <x v="39"/>
    <n v="321"/>
    <n v="310"/>
    <n v="210"/>
    <n v="225"/>
    <n v="1"/>
    <n v="259"/>
    <n v="351"/>
    <n v="310"/>
    <n v="232"/>
    <n v="259"/>
    <x v="93"/>
    <n v="288"/>
    <n v="248"/>
    <n v="253"/>
    <n v="288"/>
    <n v="248"/>
    <n v="286"/>
    <n v="252"/>
    <n v="286"/>
    <n v="252"/>
    <n v="288"/>
    <s v="https://www.hipcamp.com/en-GB/land/minnesota-swan-lake-resort-campground-xryh8kz1"/>
    <s v="Since 1949, we've been a family-operated resort &amp; campground on Swan Lake in Fergus Falls, MN. We offer lakeside cabins, tent camping, and full hook-up,pull-through RV sites. Here, there is time to slow down, room to breathe, and lots to explore._x000a__x000a_Cabin #1 is a 500 square foot cabin equipped with 2 queen size beds and a futon. The space comfortably sleeps 6. In the main room, there is a full kitchen, dining area, and living room. The space is kept comfortable by a propane furnace and a window AC unit. Right outside the front door, there is an 8ft x 15ft deck and outdoor table &amp; seating to enjoy. Note that pets are absolutely welcome but there is a $15/night fee that must be manually added to the reservation as Hipcamp isn't setup for it."/>
    <n v="2"/>
    <s v="Check in: 15:00, Check out: 09:00, Cancellation policy: Super Strict (30 Days), Accepts bookings: 6"/>
    <n v="46.214300899999998"/>
    <n v="-95.9971192"/>
    <s v="Yes"/>
    <x v="0"/>
    <s v="Yes"/>
    <s v="Yes"/>
    <x v="0"/>
    <s v="Yes"/>
    <x v="0"/>
    <s v="Yes"/>
    <s v="Yes"/>
    <s v="Yes"/>
    <s v="No"/>
    <s v="Yes"/>
    <s v="No"/>
    <s v="Not Listed"/>
    <s v="No"/>
    <s v="Not Listed"/>
    <s v="Not Listed"/>
    <s v="No"/>
    <s v="No"/>
    <s v="No"/>
    <s v="No"/>
    <s v="No"/>
    <s v="No"/>
    <s v="No"/>
    <s v="No"/>
    <s v="No"/>
    <s v="No"/>
    <s v="No"/>
    <s v="No"/>
    <s v="Yes"/>
    <s v="Yes"/>
    <s v="Yes"/>
    <s v="Yes"/>
    <s v="No"/>
    <s v="No"/>
    <s v="No"/>
    <s v="Yes"/>
    <s v="Yes"/>
    <s v="No"/>
    <s v="No"/>
    <s v="Yes"/>
    <s v="Yes"/>
    <s v="No"/>
    <s v="No"/>
    <s v="No"/>
    <s v="No"/>
    <s v="No"/>
    <s v="No"/>
    <s v="Yes"/>
    <s v="No"/>
    <s v="Yes"/>
    <s v="No"/>
    <s v="No"/>
    <s v="Yes"/>
    <s v="Yes"/>
    <s v="No"/>
  </r>
  <r>
    <s v="Hipcamp"/>
    <s v="Swan Lake Resort &amp; Campground"/>
    <s v="Lakeside Cabin - C2"/>
    <s v="cabin"/>
    <s v="Cabin"/>
    <n v="21"/>
    <n v="0"/>
    <n v="6"/>
    <n v="0"/>
    <n v="0"/>
    <n v="0"/>
    <s v="Otter Tail"/>
    <x v="67"/>
    <x v="0"/>
    <m/>
    <s v="United States"/>
    <x v="35"/>
    <x v="38"/>
    <n v="413"/>
    <n v="385"/>
    <n v="265"/>
    <n v="292"/>
    <n v="1"/>
    <n v="334"/>
    <n v="446"/>
    <n v="385"/>
    <n v="308"/>
    <n v="334"/>
    <x v="94"/>
    <n v="364"/>
    <n v="323"/>
    <n v="328"/>
    <n v="364"/>
    <n v="323"/>
    <n v="361"/>
    <n v="327"/>
    <n v="361"/>
    <n v="327"/>
    <n v="363"/>
    <s v="https://www.hipcamp.com/en-GB/land/minnesota-swan-lake-resort-campground-xryh8kz1"/>
    <s v="Since 1949, we've been a family-operated resort &amp; campground on Swan Lake in Fergus Falls, MN. We offer lakeside cabins, tent camping, and full hook-up,pull-through RV sites. Here, there is time to slow down, room to breathe, and lots to explore._x000a__x000a_Cabin #2 is a 636 square foot lodge with a convenient access ramp. Equipped with 2 queen size beds and a futon, the space comfortably sleeps 6. In the main room, there is a full kitchen, dining area, and living room. The space is kept comfortable by a mini-split HVAC unit. Right outside the front door, there is an 6ft x 12ft deck and outdoor seating to enjoy._x000a__x000a_Note that pets are absolutely welcome but there is a $15/night fee that must be manually added to the reservation as Hipcamp isn't setup for it."/>
    <n v="2"/>
    <s v="Check in: 15:00, Check out: 09:00, Cancellation policy: Super Strict (30 Days), Accepts bookings: 6"/>
    <n v="46.214300899999998"/>
    <n v="-95.9971192"/>
    <s v="Yes"/>
    <x v="0"/>
    <s v="Yes"/>
    <s v="Yes"/>
    <x v="0"/>
    <s v="Yes"/>
    <x v="0"/>
    <s v="Yes"/>
    <s v="Yes"/>
    <s v="Yes"/>
    <s v="No"/>
    <s v="Yes"/>
    <s v="No"/>
    <s v="Not Listed"/>
    <s v="No"/>
    <s v="Not Listed"/>
    <s v="Not Listed"/>
    <s v="No"/>
    <s v="No"/>
    <s v="No"/>
    <s v="No"/>
    <s v="No"/>
    <s v="No"/>
    <s v="No"/>
    <s v="No"/>
    <s v="No"/>
    <s v="No"/>
    <s v="No"/>
    <s v="No"/>
    <s v="Yes"/>
    <s v="Yes"/>
    <s v="Yes"/>
    <s v="Yes"/>
    <s v="No"/>
    <s v="No"/>
    <s v="No"/>
    <s v="Yes"/>
    <s v="Yes"/>
    <s v="No"/>
    <s v="No"/>
    <s v="Yes"/>
    <s v="Yes"/>
    <s v="No"/>
    <s v="No"/>
    <s v="No"/>
    <s v="No"/>
    <s v="No"/>
    <s v="No"/>
    <s v="Yes"/>
    <s v="No"/>
    <s v="Yes"/>
    <s v="No"/>
    <s v="No"/>
    <s v="Yes"/>
    <s v="Yes"/>
    <s v="No"/>
  </r>
  <r>
    <s v="Hipcamp"/>
    <s v="Swan Lake Resort &amp; Campground"/>
    <s v="Lakeside Cabin - C3"/>
    <s v="cabin"/>
    <s v="Cabin"/>
    <n v="21"/>
    <n v="0"/>
    <n v="8"/>
    <n v="0"/>
    <n v="0"/>
    <n v="0"/>
    <s v="Otter Tail"/>
    <x v="67"/>
    <x v="0"/>
    <m/>
    <s v="United States"/>
    <x v="34"/>
    <x v="40"/>
    <n v="365"/>
    <n v="337"/>
    <n v="235"/>
    <n v="259"/>
    <n v="1"/>
    <n v="292"/>
    <n v="393"/>
    <n v="337"/>
    <n v="270"/>
    <n v="292"/>
    <x v="95"/>
    <n v="318"/>
    <n v="283"/>
    <n v="287"/>
    <n v="318"/>
    <n v="283"/>
    <n v="316"/>
    <n v="286"/>
    <n v="316"/>
    <n v="286"/>
    <n v="318"/>
    <s v="https://www.hipcamp.com/en-GB/land/minnesota-swan-lake-resort-campground-xryh8kz1"/>
    <s v="Since 1949, we've been a family-operated resort &amp; campground on Swan Lake in Fergus Falls, MN. We offer lakeside cabins, tent camping, and full hook-up,pull-through RV sites. Here, there is time to slow down, room to breathe, and lots to explore._x000a__x000a_Cabin #3 is a 504 square foot lodge with a large sun porch and convenient access ramp. Equipped with 2 queen size beds and 3 futons, the space comfortably sleeps 8. In the main room, there is a full kitchen, dining area, and living room. The space is kept comfortable with electric heat and window AC units. Right outside the front door, there is an 12ft x 14ft deck and outdoor seating to enjoy._x000a__x000a_Note that pets are absolutely welcome but there is a $15/night fee that must be manually added to the reservation as Hipcamp isn't setup for it."/>
    <n v="2"/>
    <s v="Check in: 15:00, Check out: 09:00, Cancellation policy: Super Strict (30 Days), Accepts bookings: 6"/>
    <n v="46.214300899999998"/>
    <n v="-95.9971192"/>
    <s v="Yes"/>
    <x v="0"/>
    <s v="Yes"/>
    <s v="Yes"/>
    <x v="0"/>
    <s v="Yes"/>
    <x v="0"/>
    <s v="Yes"/>
    <s v="Yes"/>
    <s v="Yes"/>
    <s v="No"/>
    <s v="Yes"/>
    <s v="No"/>
    <s v="Not Listed"/>
    <s v="No"/>
    <s v="Not Listed"/>
    <s v="Not Listed"/>
    <s v="No"/>
    <s v="No"/>
    <s v="No"/>
    <s v="No"/>
    <s v="No"/>
    <s v="No"/>
    <s v="No"/>
    <s v="No"/>
    <s v="No"/>
    <s v="No"/>
    <s v="No"/>
    <s v="No"/>
    <s v="Yes"/>
    <s v="Yes"/>
    <s v="Yes"/>
    <s v="Yes"/>
    <s v="No"/>
    <s v="No"/>
    <s v="No"/>
    <s v="Yes"/>
    <s v="Yes"/>
    <s v="No"/>
    <s v="No"/>
    <s v="Yes"/>
    <s v="Yes"/>
    <s v="No"/>
    <s v="No"/>
    <s v="No"/>
    <s v="No"/>
    <s v="No"/>
    <s v="No"/>
    <s v="Yes"/>
    <s v="No"/>
    <s v="Yes"/>
    <s v="No"/>
    <s v="No"/>
    <s v="Yes"/>
    <s v="Yes"/>
    <s v="No"/>
  </r>
  <r>
    <s v="Hipcamp"/>
    <s v="Swan Lake Resort &amp; Campground"/>
    <s v="Lakeside Cabin - C4"/>
    <s v="cabin"/>
    <s v="Cabin"/>
    <n v="21"/>
    <n v="0"/>
    <n v="8"/>
    <n v="0"/>
    <n v="0"/>
    <n v="0"/>
    <s v="Otter Tail"/>
    <x v="67"/>
    <x v="0"/>
    <m/>
    <s v="United States"/>
    <x v="28"/>
    <x v="41"/>
    <n v="366"/>
    <n v="337"/>
    <n v="235"/>
    <n v="254"/>
    <n v="1"/>
    <n v="292"/>
    <n v="393"/>
    <n v="337"/>
    <n v="270"/>
    <n v="292"/>
    <x v="95"/>
    <n v="318"/>
    <n v="283"/>
    <n v="287"/>
    <n v="318"/>
    <n v="283"/>
    <n v="316"/>
    <n v="286"/>
    <n v="316"/>
    <n v="286"/>
    <n v="318"/>
    <s v="https://www.hipcamp.com/en-GB/land/minnesota-swan-lake-resort-campground-xryh8kz1"/>
    <s v="Since 1949, we've been a family-operated resort &amp; campground on Swan Lake in Fergus Falls, MN. We offer lakeside cabins, tent camping, and full hook-up,pull-through RV sites. Here, there is time to slow down, room to breathe, and lots to explore._x000a__x000a_Cabin #4 is a 667 square foot lodge with 2 queen size beds and 2 futons. The space comfortably sleeps 8. In the main room, there is a full kitchen, dining area, and living room. The space is kept comfortable by a mini-split HVAC unit. Right outside the front door, there is an 12.5ft x 17.5ft deck and outdoor table &amp; seating to enjoy._x000a__x000a_Note that pets are absolutely welcome but there is a $15/night fee that must be manually added to the reservation as Hipcamp isn't setup for it."/>
    <n v="2"/>
    <s v="Check in: 15:00, Check out: 09:00, Cancellation policy: Super Strict (30 Days), Accepts bookings: 6"/>
    <n v="46.214300899999998"/>
    <n v="-95.9971192"/>
    <s v="Yes"/>
    <x v="0"/>
    <s v="Yes"/>
    <s v="Yes"/>
    <x v="0"/>
    <s v="Yes"/>
    <x v="0"/>
    <s v="Yes"/>
    <s v="Yes"/>
    <s v="Yes"/>
    <s v="No"/>
    <s v="Yes"/>
    <s v="No"/>
    <s v="Not Listed"/>
    <s v="No"/>
    <s v="Not Listed"/>
    <s v="Not Listed"/>
    <s v="No"/>
    <s v="No"/>
    <s v="No"/>
    <s v="No"/>
    <s v="No"/>
    <s v="No"/>
    <s v="No"/>
    <s v="No"/>
    <s v="No"/>
    <s v="No"/>
    <s v="No"/>
    <s v="No"/>
    <s v="Yes"/>
    <s v="Yes"/>
    <s v="Yes"/>
    <s v="Yes"/>
    <s v="No"/>
    <s v="No"/>
    <s v="No"/>
    <s v="Yes"/>
    <s v="Yes"/>
    <s v="No"/>
    <s v="No"/>
    <s v="Yes"/>
    <s v="Yes"/>
    <s v="No"/>
    <s v="No"/>
    <s v="No"/>
    <s v="No"/>
    <s v="No"/>
    <s v="No"/>
    <s v="Yes"/>
    <s v="No"/>
    <s v="Yes"/>
    <s v="No"/>
    <s v="No"/>
    <s v="Yes"/>
    <s v="Yes"/>
    <s v="No"/>
  </r>
  <r>
    <s v="Hipcamp"/>
    <s v="Swan Lake Resort &amp; Campground"/>
    <s v="Lakeside Cabin - C5"/>
    <s v="cabin"/>
    <s v="Cabin"/>
    <n v="21"/>
    <n v="0"/>
    <n v="6"/>
    <n v="0"/>
    <n v="0"/>
    <n v="0"/>
    <s v="Otter Tail"/>
    <x v="67"/>
    <x v="0"/>
    <m/>
    <s v="United States"/>
    <x v="36"/>
    <x v="39"/>
    <n v="322"/>
    <n v="295"/>
    <n v="190"/>
    <n v="203"/>
    <n v="1"/>
    <n v="256"/>
    <n v="348"/>
    <n v="295"/>
    <n v="236"/>
    <n v="256"/>
    <x v="96"/>
    <n v="279"/>
    <n v="248"/>
    <n v="251"/>
    <n v="279"/>
    <n v="248"/>
    <n v="277"/>
    <n v="251"/>
    <n v="277"/>
    <n v="251"/>
    <n v="278"/>
    <s v="https://www.hipcamp.com/en-GB/land/minnesota-swan-lake-resort-campground-xryh8kz1"/>
    <s v="Since 1949, we've been a family-operated resort &amp; campground on Swan Lake in Fergus Falls, MN. We offer lakeside cabins, tent camping, and full hook-up,pull-through RV sites. Here, there is time to slow down, room to breathe, and lots to explore._x000a__x000a_Cabin #5 is a 450 square foot, 2 bedroom, 1 bath lodge. Equipped with 2 queen sized beds and 1 sleeper sofa, the space comfortably sleeps 4 but can handle up to 6. In the main room, there is a full kitchen, dining area, and living room. The space is kept comfortable by a propane furnace and central AC. Right outside the front door, there is an 10ft x 16ft deck and outdoor seating to enjoy._x000a__x000a_Note that pets are absolutely welcome but there is a $15/night fee that must be manually added to the reservation as Hipcamp isn't setup for it."/>
    <n v="2"/>
    <s v="Check in: 15:00, Check out: 09:00, Cancellation policy: Super Strict (30 Days), Accepts bookings: 6"/>
    <n v="46.214300899999998"/>
    <n v="-95.9971192"/>
    <s v="Yes"/>
    <x v="0"/>
    <s v="Yes"/>
    <s v="Yes"/>
    <x v="0"/>
    <s v="Yes"/>
    <x v="0"/>
    <s v="Yes"/>
    <s v="Yes"/>
    <s v="Yes"/>
    <s v="No"/>
    <s v="Yes"/>
    <s v="No"/>
    <s v="Not Listed"/>
    <s v="No"/>
    <s v="Not Listed"/>
    <s v="Not Listed"/>
    <s v="No"/>
    <s v="No"/>
    <s v="No"/>
    <s v="No"/>
    <s v="No"/>
    <s v="No"/>
    <s v="No"/>
    <s v="No"/>
    <s v="No"/>
    <s v="No"/>
    <s v="No"/>
    <s v="No"/>
    <s v="Yes"/>
    <s v="Yes"/>
    <s v="Yes"/>
    <s v="Yes"/>
    <s v="No"/>
    <s v="No"/>
    <s v="No"/>
    <s v="Yes"/>
    <s v="Yes"/>
    <s v="No"/>
    <s v="No"/>
    <s v="Yes"/>
    <s v="Yes"/>
    <s v="No"/>
    <s v="No"/>
    <s v="No"/>
    <s v="No"/>
    <s v="No"/>
    <s v="No"/>
    <s v="Yes"/>
    <s v="No"/>
    <s v="Yes"/>
    <s v="No"/>
    <s v="No"/>
    <s v="Yes"/>
    <s v="Yes"/>
    <s v="No"/>
  </r>
  <r>
    <s v="Hipcamp"/>
    <s v="Balsam Ridge Retreat"/>
    <s v="The Roost"/>
    <s v="cabin"/>
    <s v="Cabin"/>
    <n v="6"/>
    <n v="0"/>
    <n v="2"/>
    <n v="0"/>
    <n v="0"/>
    <n v="0"/>
    <s v="St. Louis"/>
    <x v="49"/>
    <x v="0"/>
    <m/>
    <s v="United States"/>
    <x v="37"/>
    <x v="42"/>
    <n v="126"/>
    <n v="89"/>
    <n v="79"/>
    <n v="47"/>
    <n v="1"/>
    <n v="89"/>
    <n v="142"/>
    <n v="89"/>
    <n v="89"/>
    <n v="89"/>
    <x v="76"/>
    <n v="89"/>
    <n v="89"/>
    <n v="89"/>
    <n v="89"/>
    <n v="89"/>
    <n v="89"/>
    <n v="89"/>
    <n v="89"/>
    <n v="89"/>
    <n v="89"/>
    <s v="https://www.hipcamp.com/en-GB/land/minnesota-balsam-ridge-retreat-6p0h2vvq"/>
    <s v="A short walk from the parking area, &quot;The Roost&quot; offers a cozy spot for a single person or a couple. Originally built to house 25 chickens, this little cabin was recently converted into a guest house right in our back yard. (let me emphasize that. The Roost is the closest site to our home and has a bit of a privacy fence, but it is close to our house.) It's a tiny red cabin with a floor space of 96 square feet and 6'9&quot; high at the peak of the ceiling. The three-quarter size bed is snugged up against the back wall and measures in at just 4 feet wide. ****The bed is made up with sheets, pillows, and a light quilt, but if it's cold, please bring an additional blanket or sleeping bag.**** We really enjoy feeding the tiny wood stove, and this little hummer will heat the Roost up like champ. After the wood burns out, an electric heater kicks in and keeps the Roost at a steady temperature during the night. A large stainless steel jug of drinking water will be on the shelf when you arrive. There will also be a bundle of firewood for you to make a campfire in the chiminea right out on the deck, or to use in the wood stove inside. Hmmmmm, what about the bathroom? We use a sawdust composting system at Balsam Ridge. Your &quot;Loo&quot; is tucked back in the corner of the Roost for inside use, but for real privacy and an 'outhouse' experience put your boots on and take a short walk over to the &quot;Jackpot&quot;, a new-to-us composting biffy, compliments of the Superior National Forest. _x000a__x000a_We do have a new addition here at Balsam Ridge that we call &quot;The Back Porch&quot;. This is a large covered common space that is available for sitting outside in a comfortable rocker overlooking the pond. A piano awaits the novice musician and some books, games and puzzles are ready for action. Be sure to check out the other sites listed at Balsam Ridge Retreat!"/>
    <n v="2"/>
    <s v="Check in: 14:00, Check out: 12:00, Cancellation policy: Flexible, Accepts bookings: 6"/>
    <n v="46.830252000000002"/>
    <n v="-92.11498899999998"/>
    <s v="Yes"/>
    <x v="0"/>
    <s v="No"/>
    <s v="Yes"/>
    <x v="1"/>
    <s v="No"/>
    <x v="1"/>
    <s v="Yes"/>
    <s v="No"/>
    <s v="No"/>
    <s v="No"/>
    <s v="No"/>
    <s v="No"/>
    <s v="Not Listed"/>
    <s v="No"/>
    <s v="Not Listed"/>
    <s v="Not Listed"/>
    <s v="No"/>
    <s v="No"/>
    <s v="No"/>
    <s v="No"/>
    <s v="No"/>
    <s v="No"/>
    <s v="No"/>
    <s v="No"/>
    <s v="No"/>
    <s v="Yes"/>
    <s v="Yes"/>
    <s v="Yes"/>
    <s v="Yes"/>
    <s v="Yes"/>
    <s v="Yes"/>
    <s v="Yes"/>
    <s v="No"/>
    <s v="Yes"/>
    <s v="Yes"/>
    <s v="Yes"/>
    <s v="Yes"/>
    <s v="Yes"/>
    <s v="Yes"/>
    <s v="Yes"/>
    <s v="Yes"/>
    <s v="No"/>
    <s v="No"/>
    <s v="Yes"/>
    <s v="No"/>
    <s v="No"/>
    <s v="Yes"/>
    <s v="No"/>
    <s v="No"/>
    <s v="No"/>
    <s v="No"/>
    <s v="No"/>
    <s v="Yes"/>
    <s v="No"/>
    <s v="No"/>
  </r>
  <r>
    <s v="Hipcamp"/>
    <s v="Windy Ridge Retreat"/>
    <s v="Windy Ridge Secluded Rustic Cabin"/>
    <s v="cabin"/>
    <s v="Cabin"/>
    <n v="1"/>
    <n v="0"/>
    <n v="2"/>
    <n v="0"/>
    <n v="0"/>
    <n v="0"/>
    <s v="Grant"/>
    <x v="68"/>
    <x v="1"/>
    <m/>
    <s v="United States"/>
    <x v="38"/>
    <x v="22"/>
    <n v="110"/>
    <n v="89"/>
    <n v="89"/>
    <n v="18"/>
    <n v="1"/>
    <n v="89"/>
    <n v="111"/>
    <n v="89"/>
    <n v="89"/>
    <n v="89"/>
    <x v="76"/>
    <n v="89"/>
    <n v="89"/>
    <n v="89"/>
    <n v="89"/>
    <n v="89"/>
    <n v="89"/>
    <n v="89"/>
    <n v="89"/>
    <n v="89"/>
    <n v="89"/>
    <s v="https://www.hipcamp.com/en-GB/land/wisconsin-windy-ridge-retreat-5x5hjkr0"/>
    <s v="Rest your head in our rustic cabin that sits on a ridge with a great view of the stars. The cabin is secluded. The only time we would be on the property is when we need to do cropping work in the fields, which isn't too often. You can walk the ridgetop road that leads out to the long ridge. You can ask about a tent also. The Wisconsin River is 6 miles North and offers canoeing. There is direct access to the property with ATV/UTV's to ride on the county roads. A golf course is 1 mile away. There is an Amish community in the area. There are many things to do within a short drive. There are caves, wineries, rivers &amp; lakes, restaurants, bars, thousands of public acres in the Lower Wisconsin Riverway for hunting and exploring, trout streams, biking, hiking and much more. We can help direct you to what your interests are. Just ask. Extra people and tents may be approved for an additonal fee."/>
    <n v="2"/>
    <s v="Check in: 15:00, Check out: 11:00, Cancellation policy: Moderate, Accepts bookings: 9"/>
    <n v="43.051183159418002"/>
    <n v="-90.701127887588498"/>
    <s v="Yes"/>
    <x v="0"/>
    <s v="Yes"/>
    <s v="Yes"/>
    <x v="1"/>
    <s v="Yes"/>
    <x v="1"/>
    <s v="No"/>
    <s v="No"/>
    <s v="No"/>
    <s v="No"/>
    <s v="No"/>
    <s v="No"/>
    <s v="Not Listed"/>
    <s v="No"/>
    <s v="Not Listed"/>
    <s v="Not Listed"/>
    <s v="No"/>
    <s v="No"/>
    <s v="No"/>
    <s v="No"/>
    <s v="No"/>
    <s v="No"/>
    <s v="No"/>
    <s v="No"/>
    <s v="No"/>
    <s v="No"/>
    <s v="No"/>
    <s v="No"/>
    <s v="Yes"/>
    <s v="Yes"/>
    <s v="Yes"/>
    <s v="Yes"/>
    <s v="No"/>
    <s v="No"/>
    <s v="No"/>
    <s v="No"/>
    <s v="No"/>
    <s v="Yes"/>
    <s v="Yes"/>
    <s v="Yes"/>
    <s v="No"/>
    <s v="No"/>
    <s v="No"/>
    <s v="No"/>
    <s v="No"/>
    <s v="Yes"/>
    <s v="No"/>
    <s v="No"/>
    <s v="No"/>
    <s v="No"/>
    <s v="No"/>
    <s v="No"/>
    <s v="No"/>
    <s v="No"/>
    <s v="No"/>
  </r>
  <r>
    <s v="Hipcamp"/>
    <s v="Echo Valley Farm"/>
    <s v="Rustic Cabin in Apple Orchard"/>
    <s v="cabin"/>
    <s v="Cabin"/>
    <n v="4"/>
    <n v="0"/>
    <n v="3"/>
    <n v="0"/>
    <n v="0"/>
    <n v="0"/>
    <s v="Vernon"/>
    <x v="69"/>
    <x v="1"/>
    <m/>
    <s v="United States"/>
    <x v="39"/>
    <x v="43"/>
    <n v="92"/>
    <n v="65"/>
    <n v="65"/>
    <n v="29"/>
    <n v="0.32"/>
    <n v="65"/>
    <n v="93"/>
    <n v="65"/>
    <n v="65"/>
    <n v="21"/>
    <x v="97"/>
    <n v="65"/>
    <n v="65"/>
    <n v="65"/>
    <n v="65"/>
    <n v="65"/>
    <n v="65"/>
    <n v="65"/>
    <n v="65"/>
    <n v="65"/>
    <n v="65"/>
    <s v="https://www.hipcamp.com/en-GB/land/wisconsin-echo-valley-farm-nelhl9x1"/>
    <s v="Rustic cabin near Wildcat Mountain State Park and the Kickapoo Valley Reserve. A quiet place to disconnect, hike, and enjoy the Driftless. The cabin has electricity, drinking water, washing water and an attached compost toilet. We are a working farm specializing in herbs, teas and heirloom apples. We have a bakery open Sat-Sun, May-October. We share the farm with domesticated and wild animals.It's a short walk from main parking to the cabin; we transport your gear if help is needed. Please arrive before dark."/>
    <n v="2"/>
    <s v="Check in: 14:00, Check out: 11:00, Cancellation policy: Moderate, Accepts bookings: 9"/>
    <n v="43.704300000000018"/>
    <n v="-90.526820000000001"/>
    <s v="Yes"/>
    <x v="0"/>
    <s v="No"/>
    <s v="Yes"/>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Meadow Cabin"/>
    <s v="River Retreat Cabin"/>
    <s v="cabin"/>
    <s v="Cabin"/>
    <n v="2"/>
    <n v="0"/>
    <n v="5"/>
    <n v="0"/>
    <n v="0"/>
    <n v="0"/>
    <s v="Pine"/>
    <x v="57"/>
    <x v="0"/>
    <m/>
    <s v="United States"/>
    <x v="14"/>
    <x v="44"/>
    <n v="234"/>
    <n v="125"/>
    <n v="120"/>
    <n v="125"/>
    <n v="1"/>
    <n v="142"/>
    <n v="256"/>
    <n v="240"/>
    <n v="120"/>
    <n v="142"/>
    <x v="98"/>
    <n v="173"/>
    <n v="129"/>
    <n v="143"/>
    <n v="173"/>
    <n v="129"/>
    <n v="148"/>
    <n v="136"/>
    <n v="163"/>
    <n v="139"/>
    <n v="163"/>
    <s v="https://www.hipcamp.com/en-GB/land/minnesota-meadow-cabin-1-kk9hj5nk"/>
    <s v="Two bedroom, one bath year round cabin located right on the Snake River. Up to two dogs welcome for an additional $50 total per stay. 2 kayaks provided that can take you all the way to the St. Croix River. Step outside on the deck with your morning coffee, gather round the firepit on those chilly nights while you watch the swans and otters. Fish are plentiful and every season brings new discoveries. Located close to Chengwatana State Park."/>
    <n v="1"/>
    <s v="Check in: 16:00, Check out: 11:00, Cancellation policy: Super Strict, Accepts bookings: 12"/>
    <n v="45.839796000000007"/>
    <n v="-92.872654999999995"/>
    <s v="Yes"/>
    <x v="0"/>
    <s v="Yes"/>
    <s v="Yes"/>
    <x v="0"/>
    <s v="Yes"/>
    <x v="0"/>
    <s v="Yes"/>
    <s v="Yes"/>
    <s v="Yes"/>
    <s v="No"/>
    <s v="No"/>
    <s v="No"/>
    <s v="Not Listed"/>
    <s v="No"/>
    <s v="Not Listed"/>
    <s v="Not Listed"/>
    <s v="No"/>
    <s v="No"/>
    <s v="No"/>
    <s v="No"/>
    <s v="No"/>
    <s v="No"/>
    <s v="No"/>
    <s v="No"/>
    <s v="No"/>
    <s v="No"/>
    <s v="No"/>
    <s v="Yes"/>
    <s v="Yes"/>
    <s v="Yes"/>
    <s v="Yes"/>
    <s v="Yes"/>
    <s v="No"/>
    <s v="Yes"/>
    <s v="No"/>
    <s v="Yes"/>
    <s v="No"/>
    <s v="No"/>
    <s v="Yes"/>
    <s v="Yes"/>
    <s v="No"/>
    <s v="No"/>
    <s v="No"/>
    <s v="No"/>
    <s v="No"/>
    <s v="No"/>
    <s v="Yes"/>
    <s v="No"/>
    <s v="No"/>
    <s v="No"/>
    <s v="No"/>
    <s v="No"/>
    <s v="No"/>
    <s v="No"/>
    <s v="No"/>
  </r>
  <r>
    <s v="Hipcamp"/>
    <s v="Gossman Goat Grazing Ranch"/>
    <s v="Goat Glamour Camping Cabin"/>
    <s v="cabin"/>
    <s v="Cabin"/>
    <n v="3"/>
    <n v="0"/>
    <n v="6"/>
    <n v="0"/>
    <n v="0"/>
    <n v="0"/>
    <s v="Fillmore"/>
    <x v="70"/>
    <x v="0"/>
    <m/>
    <s v="United States"/>
    <x v="40"/>
    <x v="4"/>
    <n v="138"/>
    <n v="105"/>
    <n v="90"/>
    <n v="10"/>
    <n v="0"/>
    <n v="90"/>
    <n v="136"/>
    <n v="90"/>
    <n v="90"/>
    <n v="0"/>
    <x v="99"/>
    <n v="90"/>
    <n v="90"/>
    <n v="90"/>
    <n v="90"/>
    <n v="90"/>
    <n v="90"/>
    <n v="90"/>
    <n v="90"/>
    <n v="90"/>
    <n v="90"/>
    <s v="https://www.hipcamp.com/en-GB/land/minnesota-gossman-goat-grazing-ranch-wz6he85p"/>
    <s v="Come spend the night on our quiet and peaceful hobby farm. We have a home-sawed and hand built log cabin that sits on our wooded 42 acre farm. The cabin is located in a wooded portion of our land that is about a 4 minute walk to the host house. There is lots of privacy and lots of area to relax under the tree cover! We have a large amount of easy hiking trails that run through our property, that we use for ATV trails. Come meet the goats! We have 80+ lovable goats that each have their own personality and love extra attention! We also have lots of chickens and ducks that you will see soaking up the sun rays and swimming in the pond! _x000a__x000a_We are located 4 miles northwest of Preston. 15 miles from Mystery Cave State Park. 5 miles from Historical Forestville Park. 5 miles to the Root River bike trail head. 20 miles to Niagara Cave in Harmony MN 13 miles to the river town of Lanesboro! _x000a__x000a_In the area there is a bunch of little towns to do some small town exploring and shopping. _x000a__x000a_The root river is a great river for fishing. (2 miles south of cabin) you can even take fly fishing classes in Preston. _x000a__x000a_Kids and pets are welcome! We have a lot of actives to keep them busy and have them sleeping like a log at night! Campfires are welcome we will have firewood for an extra fee! _x000a__x000a_The cabin is in the woods a little ways, if it rains you have to park at our house and we will haul your stuff out and back for you. If the trails are dry you can drive a SUV/truck out to the cabin._x000a__x000a_The cabin has no electricity, but we do have lots of solar lights and if you really need electricity talk to us about it. We do allow phone chargers to be plugged in to our goat shed._x000a__x000a_BEDS: there is two queen size beds in the cabin, we provide fitted sheets and covered pillows for each bed. please bring your own blankets! If you have more people than 4 guests you are allowed to set up a tent in the yard, or bring sleeping bags, air mattresses or hammocks! _x000a__x000a_Cooking: We have a small camp stove in the cabin, it uses green LP tanks so bring one if you want to use it. Also there is a grate for the fire. And roasting sticks for hotdogs and marshmallows!_x000a__x000a_****Absolutely NO SMOKING of any type in or around the cabin or near our building site!!!****_x000a__x000a_We raise our price for the winter months, just for the extra work involved in keeping it open during the snow and extra liability of the wood stove! Prices will come back down in the spring!"/>
    <n v="1"/>
    <s v="Check in: 16:00, Check out: 12:00, Cancellation policy: Flexible, Accepts bookings: 12"/>
    <n v="43.688079999999999"/>
    <n v="-92.143410000000003"/>
    <s v="No"/>
    <x v="0"/>
    <s v="Yes"/>
    <s v="No"/>
    <x v="1"/>
    <s v="Yes"/>
    <x v="1"/>
    <s v="Yes"/>
    <s v="No"/>
    <s v="No"/>
    <s v="No"/>
    <s v="Yes"/>
    <s v="No"/>
    <s v="Not Listed"/>
    <s v="No"/>
    <s v="Not Listed"/>
    <s v="Not Listed"/>
    <s v="No"/>
    <s v="No"/>
    <s v="No"/>
    <s v="No"/>
    <s v="No"/>
    <s v="No"/>
    <s v="No"/>
    <s v="No"/>
    <s v="No"/>
    <s v="No"/>
    <s v="No"/>
    <s v="No"/>
    <s v="Yes"/>
    <s v="Yes"/>
    <s v="Yes"/>
    <s v="No"/>
    <s v="No"/>
    <s v="No"/>
    <s v="No"/>
    <s v="No"/>
    <s v="No"/>
    <s v="Yes"/>
    <s v="No"/>
    <s v="Yes"/>
    <s v="Yes"/>
    <s v="No"/>
    <s v="No"/>
    <s v="No"/>
    <s v="No"/>
    <s v="Yes"/>
    <s v="Yes"/>
    <s v="No"/>
    <s v="No"/>
    <s v="No"/>
    <s v="No"/>
    <s v="Yes"/>
    <s v="Yes"/>
    <s v="No"/>
    <s v="No"/>
  </r>
  <r>
    <s v="Hipcamp"/>
    <s v="Meadow Cabin"/>
    <s v="River Meadows Cabin"/>
    <s v="cabin"/>
    <s v="Cabin"/>
    <n v="2"/>
    <n v="0"/>
    <n v="6"/>
    <n v="0"/>
    <n v="0"/>
    <n v="0"/>
    <s v="Pine"/>
    <x v="57"/>
    <x v="0"/>
    <m/>
    <s v="United States"/>
    <x v="10"/>
    <x v="44"/>
    <n v="234"/>
    <n v="125"/>
    <n v="120"/>
    <n v="82"/>
    <n v="1"/>
    <n v="142"/>
    <n v="256"/>
    <n v="240"/>
    <n v="120"/>
    <n v="142"/>
    <x v="98"/>
    <n v="173"/>
    <n v="129"/>
    <n v="143"/>
    <n v="173"/>
    <n v="129"/>
    <n v="148"/>
    <n v="136"/>
    <n v="163"/>
    <n v="139"/>
    <n v="163"/>
    <s v="https://www.hipcamp.com/en-GB/land/minnesota-meadow-cabin-1-kk9hj5nk"/>
    <s v="Built in 2021, this brand new cabin has all the amenities. Located an hour from the Twin Cities, the cabin is directly on the Snake River. We provide 2 adult kayaks and 2 child kayaks for fishing and enjoying the river at your leisure. Bring your dog and let him explore! With the screened in porch and 2 firepits, evenings are magical. Gas fireplace inside keeps you warm on those cool nights. Fully stocked kitchen and plenty of games."/>
    <n v="1"/>
    <s v="Check in: 16:00, Check out: 11:00, Cancellation policy: Super Strict, Accepts bookings: 12"/>
    <n v="45.839796000000007"/>
    <n v="-92.872654999999995"/>
    <s v="Yes"/>
    <x v="0"/>
    <s v="Yes"/>
    <s v="No"/>
    <x v="0"/>
    <s v="Yes"/>
    <x v="0"/>
    <s v="No"/>
    <s v="Yes"/>
    <s v="Yes"/>
    <s v="No"/>
    <s v="No"/>
    <s v="No"/>
    <s v="Not Listed"/>
    <s v="No"/>
    <s v="Not Listed"/>
    <s v="Not Listed"/>
    <s v="No"/>
    <s v="No"/>
    <s v="No"/>
    <s v="No"/>
    <s v="No"/>
    <s v="No"/>
    <s v="No"/>
    <s v="No"/>
    <s v="No"/>
    <s v="No"/>
    <s v="No"/>
    <s v="Yes"/>
    <s v="Yes"/>
    <s v="Yes"/>
    <s v="Yes"/>
    <s v="Yes"/>
    <s v="No"/>
    <s v="Yes"/>
    <s v="No"/>
    <s v="Yes"/>
    <s v="No"/>
    <s v="No"/>
    <s v="Yes"/>
    <s v="Yes"/>
    <s v="No"/>
    <s v="No"/>
    <s v="No"/>
    <s v="No"/>
    <s v="No"/>
    <s v="No"/>
    <s v="Yes"/>
    <s v="No"/>
    <s v="No"/>
    <s v="No"/>
    <s v="No"/>
    <s v="No"/>
    <s v="No"/>
    <s v="No"/>
    <s v="No"/>
  </r>
  <r>
    <s v="Hipcamp"/>
    <s v="Codys Ranch"/>
    <s v="Cowboy retreat! Hot Tub Horses Hike"/>
    <s v="cabin"/>
    <s v="Cabin"/>
    <n v="2"/>
    <n v="0"/>
    <n v="8"/>
    <n v="0"/>
    <n v="0"/>
    <n v="0"/>
    <s v="Crawford"/>
    <x v="71"/>
    <x v="1"/>
    <m/>
    <s v="United States"/>
    <x v="41"/>
    <x v="45"/>
    <n v="457"/>
    <n v="275"/>
    <n v="275"/>
    <n v="118"/>
    <n v="0.04"/>
    <n v="275"/>
    <n v="463"/>
    <n v="275"/>
    <n v="275"/>
    <n v="11"/>
    <x v="100"/>
    <n v="275"/>
    <n v="275"/>
    <n v="275"/>
    <n v="275"/>
    <n v="275"/>
    <n v="275"/>
    <n v="275"/>
    <n v="275"/>
    <n v="275"/>
    <n v="275"/>
    <s v="https://www.hipcamp.com/en-GB/land/wisconsin-codys-ranch-xryh8p6w"/>
    <s v="Working Ranch! Hot Tub! Cowboy Retreat! SW Wisconsin Driftless Region on UTV Route _x000a__x000a_Looking for a taste of Wisconsin's rolling green hills, bright blue skies, and fresh, crisp countryside air? We have the perfect getaway for you. Cody's Cowboy Retreat Vacation Rental located on a ridgetop in the beautiful Driftless Region of southwest Wisconsin is now available to rent. Come enjoy the rustic, lower level of this lodge with a property manager on site._x000a__x000a_This is a working ranch. Horses, donkey, and cattle viewable from fence. There are also 2 dogs and hen house. Any and all activities are done at your own risk. _x000a__x000a_The lodge is a 3 unit building. It is the Cowboy Retreat, Wrangler Outlaw Suite, and Bunk House. Wrangler Outlaw Suite may be available if additional space is needed._x000a__x000a_Start your day with a blissful hike through the private 215 acres located right outside your door. Or even snowshoe through the oak, birch, and willow tree filled land as you take a break from reality. Our Buffalo Bill Pass hiking trail is marked with markers throughout to guide your adventure. Finish your day by soaking and relaxing in the 5 person hot tub. Then watch the sky light up with flaming red, orange, and pink rays for a gorgeous sunset. _x000a__x000a_Cody’s Cowboy Retreat is also great for finding deer sheds and morel mushrooms. Many wildlife have been found on property from deer, turkey, geese, and ducks. _x000a__x000a_Enjoy our meals outdoor on the patio while enjoying the sunset on the southwest patio. When the night falls, watch the star come out to play and enjoy the fire pit._x000a__x000a_Property manager onsite. 2 bedroom, 2 bath, 2,000+ square feet. 1 king bed, 1 queen bed. Common area has a trundle bed (twin day bed that has another twin underneath and when pulled out and lifted up the 2 make into king size). In addition there is a roll away twin, air mattress, and couch. . Amenities include full equipped kitchen, 5 person hot tub, washer, dryer, games, Smart TVs for your personal streaming accounts, Wifi. _x000a__x000a_The driftless area has a lot to offer. Some attractions include Wyalusing State Park, Pikes Peak State Park, Effigy Mounds National Monument, Mississippi river, Kickapoo River activities, apple orchards, natural areas, local wineries, and Villa Louis. There are many annual events that are great to attend including Rendezvous, Spring Fest &amp; Folk Fest, Eastman 4th of July Celebration, Apple Festival, Crawford &amp; Vernon County Fair, Wild West Days, Villa Louis Carriage Classic, Kickapoo Sump Dodger, Driftless Area Art Festival, and wine tasting event in Prairie Du Chien._x000a__x000a_Property is located on ATV/UTV route. Crawford County has 650 miles of road routes throughout the county. On a trip through the county you will enjoy the unique landscape of forests, rivers, hills, and valleys._x000a__x000a_Crawford County is a highly desirable county for bow and gun hunting. Property is available for various hunting seasons including deer, duck, geese, and turkey fee. The private hiking trail may not be available during hunting season._x000a__x000a_Bring your boat and launch at public boat landing. Lynxville is 3.7 miles from property._x000a__x000a_No smoking or e-cigarettes. _x000a__x000a_Crawford County is located in southwest Wisconsin in the heart of the unique Driftless Region. This small area that includes portions of Wisconsin, Minnesota, Iowa, and Illinois was bypassed by glaciers in the last Ice Age. As a result, the area avoided the flattening effect of glaciers on the land. Glacial runoff created many river valleys, steep hills, and limestone bluffs throughout the region. The county is bordered on the west by the Mississippi River, the Wisconsin River to the south, and the Kickapoo River divides the county north to south._x000a__x000a_Whether you bring your family, have a girls weekend, or come with friends you are bound to enjoy some cowboy life._x000a__x000a_Codys Ranch makes every effort to provide you a safe and enjoyable experience at the ranch. However, riding horses, being around cattle, horses, dogs and other farm animals, hiking, being around ponds, being in the barn, barnyard and other out-buildings, being around machinery, equipment, and other objects, and participating in activities on the ranch by their very nature include risks of serious injury. Each guest will need to sign a liability release."/>
    <n v="2"/>
    <s v="Check in: 16:00, Check out: 11:00, Cancellation policy: Super Strict, Accepts bookings: 12"/>
    <n v="43.259304983910617"/>
    <n v="-91.005425840533675"/>
    <s v="Yes"/>
    <x v="0"/>
    <s v="No"/>
    <s v="Yes"/>
    <x v="0"/>
    <s v="Yes"/>
    <x v="0"/>
    <s v="Yes"/>
    <s v="Yes"/>
    <s v="Yes"/>
    <s v="Yes"/>
    <s v="No"/>
    <s v="No"/>
    <s v="Not Listed"/>
    <s v="No"/>
    <s v="Not Listed"/>
    <s v="Not Listed"/>
    <s v="No"/>
    <s v="No"/>
    <s v="No"/>
    <s v="No"/>
    <s v="No"/>
    <s v="No"/>
    <s v="No"/>
    <s v="No"/>
    <s v="No"/>
    <s v="No"/>
    <s v="No"/>
    <s v="Yes"/>
    <s v="Yes"/>
    <s v="Yes"/>
    <s v="Yes"/>
    <s v="No"/>
    <s v="No"/>
    <s v="No"/>
    <s v="No"/>
    <s v="Yes"/>
    <s v="Yes"/>
    <s v="Yes"/>
    <s v="Yes"/>
    <s v="Yes"/>
    <s v="No"/>
    <s v="No"/>
    <s v="No"/>
    <s v="No"/>
    <s v="No"/>
    <s v="Yes"/>
    <s v="No"/>
    <s v="No"/>
    <s v="No"/>
    <s v="Yes"/>
    <s v="No"/>
    <s v="Yes"/>
    <s v="Yes"/>
    <s v="No"/>
    <s v="No"/>
  </r>
  <r>
    <s v="Hipcamp"/>
    <s v="Kristy  C.’s Land"/>
    <s v="Cabin"/>
    <s v="cabin"/>
    <s v="Cabin"/>
    <n v="1"/>
    <n v="0"/>
    <n v="6"/>
    <n v="0"/>
    <n v="0"/>
    <n v="0"/>
    <s v="Price"/>
    <x v="72"/>
    <x v="1"/>
    <m/>
    <s v="United States"/>
    <x v="42"/>
    <x v="46"/>
    <n v="155"/>
    <n v="125"/>
    <n v="112"/>
    <n v="35"/>
    <n v="0.93"/>
    <n v="117"/>
    <n v="156"/>
    <n v="125"/>
    <n v="112"/>
    <n v="109"/>
    <x v="40"/>
    <n v="122"/>
    <n v="115"/>
    <n v="116"/>
    <n v="122"/>
    <n v="115"/>
    <n v="121"/>
    <n v="116"/>
    <n v="121"/>
    <n v="116"/>
    <n v="121"/>
    <s v="https://www.hipcamp.com/en-GB/land/wisconsin-kristy-c-s-land-1-zwjhp901"/>
    <s v="**newly upgraded to solar** _x000a__x000a_If you are looking for the perfect Up North rustic weekend get away we have the perfect spot for you. Nestled back in the woods off the beaten path up in the small little town of Prentice WI is CCR Rustic Retreat. This quaint little off-grid cabin is found on the side of our family’s cattle ranch. It's the perfect &quot;farmcation&quot; spot. It's a studio style A frame connected to hundreds of acres of trails. The land provides access to the Price County snowmobile trail and the ATV route. You can hike, snow shoe, cross country ski, ride wheeler, snowmobile, UTV, or even horses to the 6 1/2 acre private lake that’s secluded further back on the property. Where you can take out the paddle boat or kayaks for a relaxing afternoon on the water. Wake up in the morning to enjoy your coffee on the front deck overlooking the field of cattle and/or horses. You can hike the woods and forage for lunch, we provide books for this adventure to make sure you are safe. You can go berry picking for a sweet snack. Kids can wade in the creek and build fairy gardens and houses. It truly is a magically place! Have a picnic on the dock, or in the picnic area by the historic 100+ year old beaver dam that holds the chain of lakes together. Wake up in the morning and collect eggs from our chickens and ducks for a protein packed breakfast. We can arrange for a whole ranch life experience. Help feed the animals, when it’s season, tend to and enjoy the fresh garden, if it’s calving or failing season you can even help witness the miracle of birth. Run around and give snacks to the goats. There are hundreds of acres at your disposal to explore and find adventure. _x000a__x000a_While there is no indoor plumbing, just an outhouse, the cabin is equipped with a solar, and an outhouse. There is a black stone, fire pit available for cooking and a Kurig for your morning cup of coffee. You can bring your horses up and park them in a small paddock out the front door. There is water available with hose access across the 40, up by the barn. In the warmer months we can bring out a 300 gravity tank for water access on site for longer stays or by request. _x000a__x000a_We also offer bear, coyote, bobcat, and grouse hunting packages. You can have the opportunity to see abundant wildlife including deer, bear, coyotes, bobcat, smaller woodland creatures, and a multitude of feathered friends. We offer “farm fresh food” packages including home grown beef, pork, and fresh duck and chicken eggs from our own farm. _x000a__x000a_We are with in 20 miles of many lakes and rivers for fishing opportunities, as well as amazing sight seeing opportunities like Timm’s Hill and Big Falls. Also it connects to public land that is land locked, as well as close to other public land like the National Forest and school forest._x000a__x000a_Pictures from around our property and local areas to explore (example: Timms Hill, Big Falls, Jump River, Cranberry Lake)_x000a__x000a_4x4 required_x000a__x000a_No fireworks"/>
    <n v="1"/>
    <s v="Check in: 14:00, Check out: 12:00, Cancellation policy: Flexible, Accepts bookings: 12"/>
    <n v="45.511650000000003"/>
    <n v="-90.204700000000003"/>
    <s v="Yes"/>
    <x v="0"/>
    <s v="Yes"/>
    <s v="Yes"/>
    <x v="1"/>
    <s v="Yes"/>
    <x v="0"/>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Belle Creek Bluff"/>
    <s v="Green Canopy Cabin"/>
    <s v="cabin"/>
    <s v="Cabin"/>
    <n v="3"/>
    <n v="0"/>
    <n v="6"/>
    <n v="0"/>
    <n v="0"/>
    <n v="0"/>
    <s v="Goodhue"/>
    <x v="73"/>
    <x v="0"/>
    <m/>
    <s v="United States"/>
    <x v="43"/>
    <x v="47"/>
    <n v="44"/>
    <n v="40"/>
    <n v="36"/>
    <n v="36"/>
    <n v="1"/>
    <n v="40"/>
    <n v="48"/>
    <n v="50"/>
    <n v="36"/>
    <n v="40"/>
    <x v="101"/>
    <n v="51"/>
    <n v="48"/>
    <n v="49"/>
    <n v="51"/>
    <n v="48"/>
    <n v="50"/>
    <n v="49"/>
    <n v="51"/>
    <n v="49"/>
    <n v="51"/>
    <s v="https://www.hipcamp.com/en-GB/land/minnesota-belle-creek-bluff-6p0hj7v6"/>
    <s v="Welcome to Green Canopy Cabin! Situated on the bluff of Belle Creek this cabin space is rustic and simple but sweet. Part of the adventure will be getting to it - but it's worth it!! :-)_x000a__x000a__x000a__x000a_PLEASE NOTE: Green Canopy Cabin is on the other side of Belle Creek and requires crossing the creek in order to get to the cabin. It's recommended that you pack / walk your gear across the creek. It is a slow flowing water crossing with water that ranges between 3 - 6 inches high. Rain / muck boots or strappy durable sandals work great for walking across it. Park your vehicle on the road, prior to the creek crossing point at the orange safety cones. The creek is roughly 40 ft wide and the cabin is a short 2 min walk on the road once across."/>
    <n v="1"/>
    <s v="Check in: 14:00, Check out: 12:00, Cancellation policy: Moderate, Accepts bookings: 6"/>
    <n v="44.551540000000003"/>
    <n v="-92.720280000000002"/>
    <s v="Yes"/>
    <x v="0"/>
    <s v="Yes"/>
    <s v="No"/>
    <x v="1"/>
    <s v="No"/>
    <x v="1"/>
    <s v="Yes"/>
    <s v="No"/>
    <s v="No"/>
    <s v="No"/>
    <s v="No"/>
    <s v="No"/>
    <s v="Not Listed"/>
    <s v="No"/>
    <s v="Not Listed"/>
    <s v="Not Listed"/>
    <s v="No"/>
    <s v="No"/>
    <s v="No"/>
    <s v="No"/>
    <s v="No"/>
    <s v="No"/>
    <s v="No"/>
    <s v="No"/>
    <s v="No"/>
    <s v="No"/>
    <s v="No"/>
    <s v="No"/>
    <s v="Yes"/>
    <s v="Yes"/>
    <s v="Yes"/>
    <s v="Yes"/>
    <s v="No"/>
    <s v="No"/>
    <s v="No"/>
    <s v="Yes"/>
    <s v="Yes"/>
    <s v="No"/>
    <s v="Yes"/>
    <s v="Yes"/>
    <s v="No"/>
    <s v="Yes"/>
    <s v="Yes"/>
    <s v="No"/>
    <s v="Yes"/>
    <s v="No"/>
    <s v="Yes"/>
    <s v="No"/>
    <s v="No"/>
    <s v="No"/>
    <s v="No"/>
    <s v="No"/>
    <s v="Yes"/>
    <s v="No"/>
    <s v="No"/>
  </r>
  <r>
    <s v="Hipcamp"/>
    <s v="Echo Valley Farm"/>
    <s v="Rustic Spring Cabin"/>
    <s v="cabin"/>
    <s v="Cabin"/>
    <n v="4"/>
    <n v="0"/>
    <n v="3"/>
    <n v="0"/>
    <n v="0"/>
    <n v="0"/>
    <s v="Vernon"/>
    <x v="69"/>
    <x v="1"/>
    <m/>
    <s v="United States"/>
    <x v="41"/>
    <x v="43"/>
    <n v="93"/>
    <n v="65"/>
    <n v="65"/>
    <n v="28"/>
    <n v="0.2"/>
    <n v="65"/>
    <n v="93"/>
    <n v="65"/>
    <n v="65"/>
    <n v="13"/>
    <x v="97"/>
    <n v="65"/>
    <n v="65"/>
    <n v="65"/>
    <n v="65"/>
    <n v="65"/>
    <n v="65"/>
    <n v="65"/>
    <n v="65"/>
    <n v="65"/>
    <n v="65"/>
    <s v="https://www.hipcamp.com/en-GB/land/wisconsin-echo-valley-farm-nelhl9x1"/>
    <s v="Rustic cabin next to a spring and herb gardens. Simple, private space with electricity. Indoor sink. Grill and fire pit available. Drive up to the cabin is possible. Compost toilet is a few steps outside. This cabin is located near another farm resident's cabin.3 miles from Wildcat Mountain State Park and 7 miles from the Kickapoo Valley Reserve. Great for hiking, getting unhooked from electronics and back to Nature.Our Bakery is open on Sat.-Sun, May 7 - October 30, 9 am - 4pm. Please arrive before dark."/>
    <n v="2"/>
    <s v="Check in: 14:00, Check out: 11:00, Cancellation policy: Flexible, Accepts bookings: 9"/>
    <n v="43.704300000000018"/>
    <n v="-90.526820000000001"/>
    <s v="Yes"/>
    <x v="0"/>
    <s v="No"/>
    <s v="Yes"/>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Echo Valley Farm"/>
    <s v="Maggie's Place"/>
    <s v="cabin"/>
    <s v="Cabin"/>
    <n v="4"/>
    <n v="0"/>
    <n v="3"/>
    <n v="0"/>
    <n v="0"/>
    <n v="0"/>
    <s v="Vernon"/>
    <x v="69"/>
    <x v="1"/>
    <m/>
    <s v="United States"/>
    <x v="3"/>
    <x v="43"/>
    <n v="93"/>
    <n v="65"/>
    <n v="65"/>
    <n v="33"/>
    <n v="0.26"/>
    <n v="65"/>
    <n v="93"/>
    <n v="65"/>
    <n v="65"/>
    <n v="17"/>
    <x v="97"/>
    <n v="65"/>
    <n v="65"/>
    <n v="65"/>
    <n v="65"/>
    <n v="65"/>
    <n v="65"/>
    <n v="65"/>
    <n v="65"/>
    <n v="65"/>
    <n v="65"/>
    <s v="https://www.hipcamp.com/en-GB/land/wisconsin-echo-valley-farm-nelhl9x1"/>
    <s v="Enjoy simple living in this charming cabin set in the heart of our farm. Walk the property or go the short distance to Wildcat Mountain State Park or to the Kickapoo Valley Reserve. A hiker's paradise you can also enjoy fresh baked goods from our bakery May through October, or pre order throughout the year. Please arrive before dark."/>
    <n v="2"/>
    <s v="Check in: 14:00, Check out: 11:00, Cancellation policy: Moderate, Accepts bookings: 9"/>
    <n v="43.704300000000018"/>
    <n v="-90.526820000000001"/>
    <s v="Yes"/>
    <x v="0"/>
    <s v="No"/>
    <s v="No"/>
    <x v="0"/>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Echo Valley Farm"/>
    <s v="Straw Clay Cabin"/>
    <s v="cabin"/>
    <s v="Cabin"/>
    <n v="4"/>
    <n v="0"/>
    <n v="4"/>
    <n v="0"/>
    <n v="0"/>
    <n v="0"/>
    <s v="Vernon"/>
    <x v="69"/>
    <x v="1"/>
    <m/>
    <s v="United States"/>
    <x v="44"/>
    <x v="48"/>
    <n v="110"/>
    <n v="75"/>
    <n v="73"/>
    <n v="14"/>
    <n v="7.0000000000000007E-2"/>
    <n v="75"/>
    <n v="112"/>
    <n v="75"/>
    <n v="75"/>
    <n v="5"/>
    <x v="47"/>
    <n v="75"/>
    <n v="75"/>
    <n v="75"/>
    <n v="75"/>
    <n v="75"/>
    <n v="75"/>
    <n v="75"/>
    <n v="75"/>
    <n v="75"/>
    <n v="75"/>
    <s v="https://www.hipcamp.com/en-GB/land/wisconsin-echo-valley-farm-nelhl9x1"/>
    <s v="This Earthen house is made of sand, straw and clay. Nestled into a valley it makes for a peaceful getaway with a unique feel. The cabin has four comfortable single beds. There is a fire pit and a grill. A hand washing sink; and compost toilet. Outdoor shower is available in warm weather. We can haul your gear, or you may be able to drive in (weather/road condition depending). It is a short walk to our Bakery, shower, and main parking area. Please arrive before dark. There is no refrigerator, please bring a cooler. Please bring your own utensils, dishes and cookware."/>
    <n v="2"/>
    <s v="Check in: 14:00, Check out: 11:00, Cancellation policy: Moderate, Accepts bookings: 9"/>
    <n v="43.704300000000018"/>
    <n v="-90.526820000000001"/>
    <s v="Yes"/>
    <x v="0"/>
    <s v="No"/>
    <s v="Yes"/>
    <x v="0"/>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Twin Folk Farms"/>
    <s v="Hidden Hills Off Grid Cabin"/>
    <s v="cabin"/>
    <s v="Cabin"/>
    <n v="3"/>
    <n v="0"/>
    <n v="6"/>
    <n v="0"/>
    <n v="0"/>
    <n v="0"/>
    <s v="Pierce"/>
    <x v="74"/>
    <x v="1"/>
    <m/>
    <s v="United States"/>
    <x v="45"/>
    <x v="49"/>
    <n v="167"/>
    <n v="109"/>
    <n v="99"/>
    <n v="69"/>
    <n v="1"/>
    <n v="109"/>
    <n v="176"/>
    <n v="109"/>
    <n v="109"/>
    <n v="109"/>
    <x v="77"/>
    <n v="109"/>
    <n v="109"/>
    <n v="109"/>
    <n v="109"/>
    <n v="109"/>
    <n v="109"/>
    <n v="109"/>
    <n v="109"/>
    <n v="109"/>
    <n v="109"/>
    <s v="https://www.hipcamp.com/en-GB/land/wisconsin-twin-folk-farms-2ejh58lo"/>
    <s v="Soak in some relaxing days of slow, nature infused living, with our solar powered, off grid cabin. Glamping! The cabin is privately located, and tucked back in a wooded nook of our 125 acre farm. You'll arrive, get settled in, and breath in a deep sigh of peace._x000a__x000a_To access the cabin you drive through the field roads to the parking sign. Pack your belongings in the wagons provided, and hike the remaining few minutes through the woods, and up to the cabin! It's an adventure getting back to the cabin, but once you get there, you realize that you're private, yet very accessible to hopping on the highway and heading into town. Red Wing is only 12 minutes away, with modern amenities and charming shops. Ellsworth is equally close, known as the 'cheese curd capital'._x000a__x000a_The solar is available yet limited, so be conscious to always turn off lights and only plug in things that are absolutely necessary (like your cell phone). Enjoy the use of the gas stove/oven, the grill,  and the firepit. _x000a__x000a_The solar isn't strong enough for a fridge, but there's a cooler provided. _x000a__x000a_The cabin has no water or plumbing. We will have a 5 gallon jug of potable water ready for you, and you are welcome to drive to our yard and get more. Just let us know ahead of time. Our residence is a half mile from the cabin._x000a__x000a_The wooden outhouse overlooking the woods is perfect for daytime use. The camping toilet inside the cabin is ideal for those night-time trips when you want to keep it quick. Take your pick. ;-) _x000a__x000a_The two twin beds in the loft are ready for those who like to climb ladders (be careful!), and the two full size custom built log futons on the main level provide more sleeping options. The twin beds will be assembled with fresh sheets, and there are bins of fresh bedding by the futons. You can make them if you wish, otherwise, they'll stay closed to keep the living area spacious._x000a__x000a_Experiment with our off grid coffee/tea station. Poke around and play the games on the butcherblock table, use the fire sticks, read some books, find fancy drinkware. Explore the trails. Drink your morning coffee out on the wooden rocker on the deck._x000a__x000a_We're working on a private outdoor solar shower setup, and we don't promise it, but hope to get it perfected soon!_x000a__x000a_Your well behaved dogs are very much welcome. We expect you to wipe their feet upon entering, and keep them off of the furniture. We charge a pet fee. We hope it won't happen, but will charge for damages like chewing and destroying property. Please pick up feces that are deposited in the yard area. Let's keep the cabin nice for future guests. Only keep your dogs off leash if they come when called. We have sheep on the property which could cause some dogs to become excited."/>
    <n v="2"/>
    <s v="Check in: 14:00, Check out: 12:00, Cancellation policy: Moderate, Accepts bookings: 6"/>
    <n v="44.66179779247048"/>
    <n v="-92.513130281311305"/>
    <s v="Yes"/>
    <x v="0"/>
    <s v="Yes"/>
    <s v="Yes"/>
    <x v="0"/>
    <s v="Yes"/>
    <x v="0"/>
    <s v="Yes"/>
    <s v="No"/>
    <s v="No"/>
    <s v="No"/>
    <s v="No"/>
    <s v="No"/>
    <s v="Not Listed"/>
    <s v="No"/>
    <s v="Not Listed"/>
    <s v="Not Listed"/>
    <s v="No"/>
    <s v="No"/>
    <s v="No"/>
    <s v="No"/>
    <s v="No"/>
    <s v="No"/>
    <s v="No"/>
    <s v="No"/>
    <s v="No"/>
    <s v="No"/>
    <s v="No"/>
    <s v="No"/>
    <s v="Yes"/>
    <s v="No"/>
    <s v="Yes"/>
    <s v="No"/>
    <s v="No"/>
    <s v="No"/>
    <s v="No"/>
    <s v="No"/>
    <s v="No"/>
    <s v="Yes"/>
    <s v="Yes"/>
    <s v="Yes"/>
    <s v="Yes"/>
    <s v="No"/>
    <s v="No"/>
    <s v="No"/>
    <s v="No"/>
    <s v="Yes"/>
    <s v="No"/>
    <s v="No"/>
    <s v="No"/>
    <s v="Yes"/>
    <s v="No"/>
    <s v="No"/>
    <s v="Yes"/>
    <s v="No"/>
    <s v="No"/>
  </r>
  <r>
    <s v="Hipcamp"/>
    <s v="Maus Resort"/>
    <s v="Maus Resort"/>
    <s v="cabin"/>
    <s v="Cabin"/>
    <n v="1"/>
    <n v="0"/>
    <n v="12"/>
    <n v="0"/>
    <n v="0"/>
    <n v="0"/>
    <s v="Shawano"/>
    <x v="75"/>
    <x v="1"/>
    <m/>
    <s v="United States"/>
    <x v="46"/>
    <x v="50"/>
    <n v="791"/>
    <n v="600"/>
    <n v="500"/>
    <n v="516"/>
    <n v="0"/>
    <n v="600"/>
    <n v="827"/>
    <n v="600"/>
    <n v="600"/>
    <n v="0"/>
    <x v="102"/>
    <n v="600"/>
    <n v="600"/>
    <n v="600"/>
    <n v="600"/>
    <n v="600"/>
    <n v="600"/>
    <n v="600"/>
    <n v="600"/>
    <n v="600"/>
    <n v="600"/>
    <s v="https://www.hipcamp.com/en-GB/land/wisconsin-maus-resort-v1qhe1el"/>
    <s v="Enjoy a beautiful spot in the country where you can hear all the sounds of nature. You're only a few yards from a cabin or the pavilion where you can make your meals, the hot tub and bathhouse are right in the middle, a sandy waterfront and firepit are off to one side. You're nestled in a little valley where you don't see cars or city lights. Just the stars at night and farm fields or swamp/ trees. You're about a 1/2 mile from the nearest farm which has some small farm animals. The property is sprayed for mosquitos so little bug repellent is needed. The nearest small town is only 2 miles away with a great little grocery store and take out diner. If you'd like to go for a walk your on a dead-end road that goes about a 1/2 mile each way. Great for biking. _x000a__x000a_Cooking... In the pavilion is a black stone griddle, a three burner propane cooker, microwave and fridge/freezer. We do have pots and pans, and washable silverware. You can also cook over a fire by lower the grate. _x000a__x000a_In the bathhouse half of the room has a compostable potty &amp; shower and the other half which is separated by a locking sliding door has a kitchen sink which is where we wash dishes and hands. Towels are provided for the shower and kitchen sink. _x000a__x000a_For swimming and other outdoor games, we have 3 floating mats, a swing out onto the water, a carpetball table, cornhole, sand volleyball court, 3 kayaks and a paddleboat plus board games in the pavilion. The pond is zero entry by dock to about 11&quot; feet. The pond was dug to irrigate fields but now has become a camping area instead. There are panfish and perch in the pond. _x000a__x000a_WIFI, yes! We also have a Roku tv in the pavilion, and each cabin with a local TV package. _x000a__x000a_Cabin 1 has AC Cabin 2 does not have AC, both have fans and heaters, beds, coffee pot, corner table, TV, and bedding is provided._x000a__x000a_Firewood is also provided. _x000a__x000a_If you decide to order takeout we have a great deli at our local market, I suggest getting the broasted chicken and potatoes. It is only 2 minutes away. A menu will be provided in each cabin."/>
    <n v="1"/>
    <s v="Check in: 14:00, Check out: 12:00, Cancellation policy: Moderate, Accepts bookings: 6"/>
    <n v="45.015810633178212"/>
    <n v="-89.032457925505923"/>
    <s v="Yes"/>
    <x v="0"/>
    <s v="Yes"/>
    <s v="Yes"/>
    <x v="0"/>
    <s v="Yes"/>
    <x v="0"/>
    <s v="Yes"/>
    <s v="Yes"/>
    <s v="No"/>
    <s v="Yes"/>
    <s v="No"/>
    <s v="No"/>
    <s v="Not Listed"/>
    <s v="No"/>
    <s v="Not Listed"/>
    <s v="Not Listed"/>
    <s v="No"/>
    <s v="No"/>
    <s v="No"/>
    <s v="No"/>
    <s v="No"/>
    <s v="No"/>
    <s v="No"/>
    <s v="No"/>
    <s v="No"/>
    <s v="No"/>
    <s v="No"/>
    <s v="No"/>
    <s v="Yes"/>
    <s v="Yes"/>
    <s v="Yes"/>
    <s v="Yes"/>
    <s v="No"/>
    <s v="No"/>
    <s v="No"/>
    <s v="No"/>
    <s v="Yes"/>
    <s v="No"/>
    <s v="No"/>
    <s v="Yes"/>
    <s v="Yes"/>
    <s v="No"/>
    <s v="No"/>
    <s v="No"/>
    <s v="Yes"/>
    <s v="Yes"/>
    <s v="No"/>
    <s v="Yes"/>
    <s v="No"/>
    <s v="Yes"/>
    <s v="No"/>
    <s v="No"/>
    <s v="Yes"/>
    <s v="No"/>
    <s v="No"/>
  </r>
  <r>
    <s v="Hipcamp"/>
    <s v="Ice Hole Vacation Stay"/>
    <s v="Peddle and Paddle get away"/>
    <s v="cabin"/>
    <s v="Cabin"/>
    <n v="1"/>
    <n v="0"/>
    <n v="8"/>
    <n v="0"/>
    <n v="0"/>
    <n v="0"/>
    <s v="Chippewa"/>
    <x v="76"/>
    <x v="1"/>
    <m/>
    <s v="United States"/>
    <x v="43"/>
    <x v="23"/>
    <n v="128"/>
    <n v="125"/>
    <n v="100"/>
    <n v="106"/>
    <n v="0.01"/>
    <n v="108"/>
    <n v="128"/>
    <n v="125"/>
    <n v="100"/>
    <n v="2"/>
    <x v="54"/>
    <n v="118"/>
    <n v="105"/>
    <n v="107"/>
    <n v="118"/>
    <n v="105"/>
    <n v="117"/>
    <n v="106"/>
    <n v="117"/>
    <n v="106"/>
    <n v="118"/>
    <s v="https://www.hipcamp.com/en-GB/land/wisconsin-ice-hole-vacation-stay-xryhm897"/>
    <s v="Cabin built by Amish with pioneer theme and full bathroom. Covered bridge for seating. Gas patio fire pit with swing on deck. Firewood pit with ability to grill. 2 kayaks and 3 bikes available for use. Bell tent available with 5 cots for extra charge. Sleep 10 easily. Places for tent set up. Couple get away or group. One site on property for RV/camper without hook ups. Millyard Park across blue bridge. Visitor center with Cornell’s history and information. Also location of last pulpwood stacker standing today."/>
    <n v="2"/>
    <s v="Check in: 14:00, Check out: 12:00, Cancellation policy: Super Strict (30 Days), Accepts bookings: 12"/>
    <n v="45.164084000000003"/>
    <n v="-91.162169000000006"/>
    <s v="Yes"/>
    <x v="0"/>
    <s v="No"/>
    <s v="No"/>
    <x v="0"/>
    <s v="Yes"/>
    <x v="1"/>
    <s v="Yes"/>
    <s v="No"/>
    <s v="No"/>
    <s v="No"/>
    <s v="No"/>
    <s v="No"/>
    <s v="Not Listed"/>
    <s v="No"/>
    <s v="Not Listed"/>
    <s v="Not Listed"/>
    <s v="No"/>
    <s v="No"/>
    <s v="No"/>
    <s v="No"/>
    <s v="No"/>
    <s v="No"/>
    <s v="No"/>
    <s v="No"/>
    <s v="No"/>
    <s v="No"/>
    <s v="No"/>
    <s v="No"/>
    <s v="Yes"/>
    <s v="Yes"/>
    <s v="Yes"/>
    <s v="Yes"/>
    <s v="No"/>
    <s v="Yes"/>
    <s v="No"/>
    <s v="Yes"/>
    <s v="No"/>
    <s v="No"/>
    <s v="No"/>
    <s v="Yes"/>
    <s v="No"/>
    <s v="No"/>
    <s v="No"/>
    <s v="No"/>
    <s v="No"/>
    <s v="No"/>
    <s v="Yes"/>
    <s v="No"/>
    <s v="No"/>
    <s v="No"/>
    <s v="No"/>
    <s v="No"/>
    <s v="No"/>
    <s v="Yes"/>
    <s v="No"/>
  </r>
  <r>
    <s v="Hipcamp"/>
    <s v="Cloverdale Cabins"/>
    <s v="Cloverdale Cabins|Hottub|Sleeps16"/>
    <s v="cabin"/>
    <s v="Cabin"/>
    <n v="5"/>
    <n v="0"/>
    <n v="16"/>
    <n v="0"/>
    <n v="0"/>
    <n v="0"/>
    <s v="Pine"/>
    <x v="35"/>
    <x v="0"/>
    <m/>
    <s v="United States"/>
    <x v="28"/>
    <x v="51"/>
    <n v="793"/>
    <n v="700"/>
    <n v="450"/>
    <n v="546"/>
    <n v="1"/>
    <n v="700"/>
    <n v="827"/>
    <n v="700"/>
    <n v="700"/>
    <n v="700"/>
    <x v="103"/>
    <n v="700"/>
    <n v="700"/>
    <n v="700"/>
    <n v="700"/>
    <n v="700"/>
    <n v="700"/>
    <n v="700"/>
    <n v="700"/>
    <n v="700"/>
    <n v="700"/>
    <s v="https://www.hipcamp.com/en-GB/land/minnesota-cloverdale-cabins-ex9hqw20"/>
    <s v="Relax, Kick back with a book, bring your bikes, hiking shoes and a fishing pole , stroll to the nearby creeks. Enjoy an adventure at St Croix State Park by day and the Casino by night. Board games and a bonfire are a great end to the day! You &amp; your guests get the ENTIRE 10 acres of the Cloverdale Cabins Property. Guest count 1-8 will reserve cabin only, larger groups guests 9-12 and guests 13-16 will be in tiny homes. _x000a__x000a_Property is not exclusive unless all 3 cabins are booked by your party. To book your smaller party, book on the individual listings for the proper cabin/tiny home to accommodate your group size.  REC ROOM + HOTTUB: Can be used during your stay for a small fee. Please inquire and pay fee prior to arrival._x000a__x000a_CABIN: (Sleeps 8)Queen bed, Double bed, Double+Twin single, Air mattress_x000a__x000a_BLUE TINY: (Sleeps 4)Double bed,  2-Twin beds_x000a__x000a_GREEN COTTAGE/TINY: (Sleeps 4)Full bed, Twin bed (with trundle)-best for kids_x000a__x000a_***ONLY BOOK FOR GROUP SIZE 13-16 people. FOR SMALLER, USE OTHER LISTINGS LIKE THE COZY CABIN, BLUE TINY HOME, or GREEN COTTAGE HOME.****_x000a__x000a_HOUSE RULES:_x000a__x000a_ ******PROPERTY IS NOT EXCLUSIVE UNLESS ALL 3 CABINS ARE BOOKED BY YOUR PARTY. THERE MAY BE OTHER GROUPS ON THE PROPERTY DURING YOUR STAY.*****_x000a__x000a_ATTENTION: all guest counts must be approved and any guests 8-12 can sleep in the Blue Tiny Home (book separately), and 13-16 in the Green Cottage Home (book separately). _x000a__x000a_Guest must report problems/complaints to host immediately, and provide time-stamped video/photo evidence if requested. Guest must give host opportunity to remedy the problem within a reasonable time frame. No refunds can be issued if these guidelines are not followed. _x000a__x000a_We are on SEPTIC! Nothing but toilet paper down the toilets please. _x000a__x000a_Please dump trash in outside dumpster before leaving. Dump all food from fridge and cupboards (only condiments can remain in fridge.) Please wash all dirty dishes and put away. If left on drying rack clean, this is ok. Extremely dirty home condition will be subject to an extra $100 cleaning fee. We try our best to keep it clean This is a cabin, you will see critters and insects, but we strive to keep them outside._x000a__x000a_Outdoor amenities such as the grill, fire pit, and plastic chairs are not maintained by the cleaner and are the responsibility of the guest to make sure it is clean for next use. If something needs to be fixed, please let us know so we can have maintenance check it out._x000a__x000a_You may park under the car port._x000a__x000a_All other out buildings and barns are not part of the reservation and guests are not allowed to use them. Please keep an eye on your children. _x000a__x000a_No smoking of ANY KIND indoors! $200 smoking fee per day enforced if violated. If you smoke outside, please do not leave butts or throw them in grass or on deck. _x000a__x000a_Message host for pet approval. Pet fee of $100. Limit in size and quantity. No pets on furniture. No pets left alone unattended. Clean up after your pets. Pet damage fees will be applied if rules are not followed. _x000a__x000a_Quiet Hours are 12am-8am.Our neighbors live and work here. Please respect them._x000a__x000a_Guests provide wood for firepit. _x000a__x000a_Only the guest that booked the reservation is allowed to check in.We allow early check in and late check out when and if we can accommodate with cleaners and other guests. Must be approved 3 days before booking. We can not accommodate last minute changes in check out times.Early Check in fee of $25 up to an additional 2 hours, arrive as early as 2pmLate checkout fee of $25 up to an additional 2 hours, up to 12pm. Any late checkouts beyond 2 hours will be charged for an additional day (base rate, no discounts). This does not allow you to stay the additional day, but is a penalty for staying past the 2 hours. Thanks for respecting our cleaners time. _x000a__x000a_Anyone caught violating any house rules will be grounds for immediate termination of reservation and removal from property without a refund._x000a__x000a_Guests must have a valid working number per policies, however due to safety we will only communicate with guests through the Hipcamp Site/App. All guests must be declared on the reservation._x000a__x000a_If there is a guest complaint during the reservation and they have made it known to Hipcamp or the host, they are giving permission for the host and their team to access the property to remedy the situation._x000a__x000a_Video/Audio Surveillance: The property has surveillance cameras placed to monitor all vehicles and persons that enter and exit the property and to verify the guest count arriving to the cabin when needed. This video and audio footage is not shared publicly and is recorded and retained by Host and staff for liability reasons as in the case this Agreement is being violated and/or proof is needed related to any access or incident occurring on the property. All cameras are located on the exterior of the cabin and monitor exterior doors, drives, and some of the exterior surfaces surrounding the outside of the structure. In no way do the devices infringe upon Guests’ expectations of privacy during their stay and Guests do not need to expect to be monitored during their stay, but are being made aware of the cameras’ presence. These will be utilized if an issue arises or is suspected, and confirmation or clarification is needed regarding activity on the property at any time. Any attempt at disabling or obscuring the cameras is prohibited and may result in Guests being removed from the property without refund."/>
    <n v="2"/>
    <s v="Check in: 16:00, Check out: 10:00, Cancellation policy: Super Strict (30 Days), Accepts bookings: 6"/>
    <n v="46.012928567384137"/>
    <n v="-92.657997920404313"/>
    <s v="Yes"/>
    <x v="0"/>
    <s v="Yes"/>
    <s v="Yes"/>
    <x v="0"/>
    <s v="Yes"/>
    <x v="0"/>
    <s v="Yes"/>
    <s v="Yes"/>
    <s v="Yes"/>
    <s v="Yes"/>
    <s v="No"/>
    <s v="No"/>
    <s v="Not Listed"/>
    <s v="No"/>
    <s v="Not Listed"/>
    <s v="Not Listed"/>
    <s v="No"/>
    <s v="No"/>
    <s v="No"/>
    <s v="No"/>
    <s v="No"/>
    <s v="No"/>
    <s v="No"/>
    <s v="No"/>
    <s v="No"/>
    <s v="No"/>
    <s v="Yes"/>
    <s v="Yes"/>
    <s v="Yes"/>
    <s v="No"/>
    <s v="Yes"/>
    <s v="Yes"/>
    <s v="No"/>
    <s v="No"/>
    <s v="No"/>
    <s v="Yes"/>
    <s v="Yes"/>
    <s v="No"/>
    <s v="Yes"/>
    <s v="Yes"/>
    <s v="No"/>
    <s v="Yes"/>
    <s v="No"/>
    <s v="No"/>
    <s v="No"/>
    <s v="No"/>
    <s v="Yes"/>
    <s v="No"/>
    <s v="No"/>
    <s v="Yes"/>
    <s v="No"/>
    <s v="No"/>
    <s v="Yes"/>
    <s v="Yes"/>
    <s v="No"/>
  </r>
  <r>
    <s v="Hipcamp"/>
    <s v="Cloverdale Cabins"/>
    <s v="Green Cottage|Hottub|NearCasino"/>
    <s v="cabin"/>
    <s v="Cabin"/>
    <n v="5"/>
    <n v="0"/>
    <n v="4"/>
    <n v="0"/>
    <n v="0"/>
    <n v="0"/>
    <s v="Pine"/>
    <x v="35"/>
    <x v="0"/>
    <m/>
    <s v="United States"/>
    <x v="47"/>
    <x v="26"/>
    <n v="164"/>
    <n v="115"/>
    <n v="75"/>
    <n v="22"/>
    <n v="1"/>
    <n v="75"/>
    <n v="148"/>
    <n v="75"/>
    <n v="75"/>
    <n v="75"/>
    <x v="47"/>
    <n v="75"/>
    <n v="75"/>
    <n v="75"/>
    <n v="75"/>
    <n v="75"/>
    <n v="75"/>
    <n v="75"/>
    <n v="75"/>
    <n v="75"/>
    <n v="75"/>
    <s v="https://www.hipcamp.com/en-GB/land/minnesota-cloverdale-cabins-ex9hqw20"/>
    <s v="Enjoy the sounds of nature when you stay in this unique tiny home. Relax and cozy up with a book, explore our land, creek, visit St Croix State Park, enjoy Grand Casino. Full bed, twin bed with a trundle (best for kids). So this tiny home is perfect to sleep up to 4 guests. Fridge, air fryer, coffee maker to enjoy your fresh cup of coffee when you wake. Property is not exclusive unless all 3 cabins are booked by your party. There may be other groups on the property during your stay._x000a__x000a_SLEEPS 4 GUESTS: REC ROOM and HOT TUB can be added on your stay for an additional fee._x000a__x000a_HOUSE RULES: ******PROPERTY IS NOT EXCLUSIVE UNLESS ALL 3 CABINS ARE BOOKED BY YOUR PARTY. THERE MAY BE OTHER GROUPS ON THE PROPERTY DURING YOUR STAY.*****_x000a__x000a_ATTENTION: all guest counts must be approved. We can host up to 16 people utilizing the Cozy Cabin (sleeps 8) + Blue Tiny (sleeps 4) + Green Cottage/Tiny (sleeps 4) so please inquire about your big party booking. _x000a__x000a_Guest must report problems/complaints to host immediately, and provide time-stamped video/photo evidence if requested. Guest must give host opportunity to remedy the problem within a reasonable time frame. No refunds can be issued if these guidelines are not followed. _x000a__x000a_We are on SEPTIC! Nothing but toilet paper down the toilets please._x000a__x000a_Please dump trash in outside dumpster before leaving. Dump all food from fridge and cupboards (only condiments can remain in fridge.) Please wash all dirty dishes and put away. If left on drying rack clean, this is ok. Extremely dirty home condition will be subject to an extra $100 cleaning fee. We try our best to keep it clean This is a cabin, you will see critters and insects, but we strive to keep them outside._x000a__x000a_Outdoor amenities such as the grill, fire pit, and plastic chairs are not maintained by the cleaner and are the responsibility of the guest to make sure it is clean for next use. If something needs to be fixed, please let us know so we can have maintenance check it out._x000a__x000a_All other out buildings and barns are not part of the reservation and guests are not allowed to use them. Please keep an eye on your children._x000a__x000a_No smoking of ANY KIND indoors!$200 smoking fee per day enforced if violated. If you smoke outside, please do not leave butts or throw them in grass or on deck._x000a__x000a_Message host for pet approval. Pet fee of $90. Limit in size and quantity. No pets on furniture. No pets left alone unattended. Clean up after your pets. Pet damage fees will be applied if rules are not followed._x000a__x000a_Quiet Hours are 12am-8am.Our neighbors live and work here. Please respect them._x000a__x000a_Guests provide wood for firepit._x000a__x000a_Only the guest that booked the reservation is allowed to check in.We allow early check in and late check out when and if we can accommodate with cleaners and other guests. Must be approved 3 days before booking. We can not accommodate last minute changes in check out times.Early Check in fee of $25 up to an additional 2 hours, arrive as early as 2pmLate checkout fee of $25 up to an additional 2 hours, up to 12pm. Any late checkouts beyond 2 hours will be charged for an additional day (base rate, no discounts). This does not allow you to stay the additional day, but is a penalty for staying past the 2 hours. Thanks for respecting our cleaners time._x000a__x000a_Anyone caught violating any house rules will be grounds for immediate termination of reservation and removal from property without a refund._x000a__x000a_Guests must have a valid working phone number per Hipcamp policies, however due to safety we will only communicate with guests through the Hipcamp Site/App. All guests must be declared on the reservation._x000a__x000a_If there is a guest complaint during the reservation and they have made it known to Hipcamp or the host, they are giving permission for the host and their team to access the property to remedy the situation._x000a__x000a_Video/Audio Surveillance: The property has surveillance cameras placed to monitor all vehicles and persons that enter and exit the property and to verify the guest count arriving to the cabin when needed. This video and audio footage is not shared publicly and is recorded and retained by Host and staff for liability reasons as in the case this Agreement is being violated and/or proof is needed related to any access or incident occurring on the property. All cameras are located on the exterior of the cabin and monitor exterior doors, drives, and some of the exterior surfaces surrounding the outside of the structure. In no way do the devices infringe upon Guests’ expectations of privacy during their stay and Guests do not need to expect to be monitored during their stay, but are being made aware of the cameras’ presence. These will be utilized if an issue arises or is suspected, and confirmation or clarification is needed regarding activity on the property at any time. Any attempt at disabling or obscuring the cameras is prohibited and may result in Guests being removed from the property without refund."/>
    <n v="3"/>
    <s v="Check in: 16:00, Check out: 10:00, Cancellation policy: Super Strict, Accepts bookings: 6"/>
    <n v="46.012928567384137"/>
    <n v="-92.657997920404313"/>
    <s v="Yes"/>
    <x v="0"/>
    <s v="Yes"/>
    <s v="Yes"/>
    <x v="0"/>
    <s v="Yes"/>
    <x v="0"/>
    <s v="No"/>
    <s v="Yes"/>
    <s v="No"/>
    <s v="No"/>
    <s v="No"/>
    <s v="No"/>
    <s v="Not Listed"/>
    <s v="No"/>
    <s v="Not Listed"/>
    <s v="Not Listed"/>
    <s v="No"/>
    <s v="No"/>
    <s v="No"/>
    <s v="No"/>
    <s v="No"/>
    <s v="No"/>
    <s v="No"/>
    <s v="No"/>
    <s v="No"/>
    <s v="No"/>
    <s v="Yes"/>
    <s v="Yes"/>
    <s v="Yes"/>
    <s v="No"/>
    <s v="Yes"/>
    <s v="Yes"/>
    <s v="No"/>
    <s v="No"/>
    <s v="No"/>
    <s v="Yes"/>
    <s v="Yes"/>
    <s v="No"/>
    <s v="Yes"/>
    <s v="Yes"/>
    <s v="No"/>
    <s v="Yes"/>
    <s v="No"/>
    <s v="No"/>
    <s v="No"/>
    <s v="No"/>
    <s v="Yes"/>
    <s v="No"/>
    <s v="No"/>
    <s v="Yes"/>
    <s v="No"/>
    <s v="No"/>
    <s v="Yes"/>
    <s v="Yes"/>
    <s v="No"/>
  </r>
  <r>
    <s v="Hipcamp"/>
    <s v="Cozy Oaks"/>
    <s v="Rustic clean cabin"/>
    <s v="cabin"/>
    <s v="Cabin"/>
    <n v="1"/>
    <n v="0"/>
    <n v="4"/>
    <n v="0"/>
    <n v="0"/>
    <n v="0"/>
    <s v="Barron"/>
    <x v="77"/>
    <x v="1"/>
    <m/>
    <s v="United States"/>
    <x v="7"/>
    <x v="6"/>
    <n v="118"/>
    <n v="100"/>
    <n v="100"/>
    <n v="5"/>
    <n v="0"/>
    <n v="100"/>
    <n v="119"/>
    <n v="100"/>
    <n v="100"/>
    <n v="0"/>
    <x v="51"/>
    <n v="100"/>
    <n v="100"/>
    <n v="100"/>
    <n v="100"/>
    <n v="100"/>
    <n v="100"/>
    <n v="100"/>
    <n v="100"/>
    <n v="100"/>
    <n v="100"/>
    <s v="https://www.hipcamp.com/en-GB/land/wisconsin-cozy-oaks-7rvh8d2k"/>
    <s v="The cabin sleeps 4-5. The corner wood stove keeps the cabin plenty warm and wood is available in the woodshed. There’s an outdoor fire ring available for campfires and cookouts as well as a gas grill. _x000a__x000a_We are 1/2 mile from the Tiscobia/ice age trail as well as 1 mile from red cedar lake landing. Long lake is a short 5 mile drive. There are also any number of crystal clear wilderness lakes within minutes of the cabin and the Red Cedar river Is just a few miles away. There are two small convenience stores within a 10 minute drive if you need food/supplies. The cabin is on an atv spur. You can access hundreds of miles of atv trails but since it’s a spur road we get very limited traffic."/>
    <n v="1"/>
    <s v="Check in: 14:00, Check out: 12:00, Cancellation policy: Flexible, Accepts bookings: 12"/>
    <n v="45.634309999999999"/>
    <n v="-91.624949999999998"/>
    <s v="Yes"/>
    <x v="0"/>
    <s v="Yes"/>
    <s v="No"/>
    <x v="1"/>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Kickback’s Angler Shack"/>
    <s v="Kickback’s Angler Shack"/>
    <s v="cabin"/>
    <s v="Cabin"/>
    <n v="1"/>
    <n v="0"/>
    <n v="4"/>
    <n v="0"/>
    <n v="0"/>
    <n v="0"/>
    <s v="Dunn"/>
    <x v="78"/>
    <x v="1"/>
    <m/>
    <s v="United States"/>
    <x v="30"/>
    <x v="52"/>
    <n v="141"/>
    <n v="120"/>
    <n v="120"/>
    <n v="35"/>
    <n v="0.09"/>
    <n v="120"/>
    <n v="142"/>
    <n v="120"/>
    <n v="120"/>
    <n v="11"/>
    <x v="104"/>
    <n v="120"/>
    <n v="120"/>
    <n v="120"/>
    <n v="120"/>
    <n v="120"/>
    <n v="120"/>
    <n v="120"/>
    <n v="120"/>
    <n v="120"/>
    <n v="120"/>
    <s v="https://www.hipcamp.com/en-GB/land/wisconsin-kickback-s-angler-shack-pw1h5x72"/>
    <s v="The space The cabin is a simple one room log cabin with small loft area. Peaceful and well insulated. It features a great porch area with a great view of the site and the creek. A sitting area near the creek is perfect for cooking and visiting with your group. The creek is sandy and clear. Excellent for swimming! You must pack out what you pack in._x000a__x000a_A rundown of the basics:_x000a__x000a_Accessibility: Access to the cabin is NON-MOTORIZED only. The cabin is accessible by foot or snowshoe. No motorized vehicles, of any kind, are allowed. The walk in is approximately 200-300 feet. It may be helpful to pull a sled or wagon (not provided) depending on the amount of gear you are bringing._x000a__x000a_Accommodations: Sleeps up to 4 in the cabin but you may have tents. There is a full size mattress in the small loft area, a full size futon and 3 cots. Pillows and linens are not provided. All guests must be registered or will be asked to leave._x000a__x000a_Bathrooms: Site utilizes a composting toilet for sanitation purposes, which is available year-round. No indoor plumbing or access to water. _x000a__x000a_Water: There is no running water or direct access to water at the cabin. Public water is available in the city of Eau Claire or the village of Elk Mound._x000a__x000a_Cooking: Please use outdoor fire pit with tri-pod for all cooking. Cooking inside the cabin is only permitted during the winter months. Use extreme caution when cooking inside the cabin._x000a__x000a_Electricity: There is solar power. A few lamps and a cell phone charging unit. Otherwise, no access to power._x000a__x000a_Firewood: Dead and down wood can be collected from the surrounding forest for use in the outdoor fire ring. _x000a__x000a_Pets: No pets allowed within the cabin or on the premises. _x000a__x000a_Trash: There is no onsite dumpster for trash. You must pack out what you pack in. _x000a__x000a_Smoking: No smoking inside the cabin. If you do smoke outside, please discard butts appropriately._x000a__x000a_Guest access: Parking will be at the designated area off County Road C._x000a__x000a_The cabin is located approximately 200-300 feet south of the parking area. Access to the cabin is not far._x000a__x000a_The cabin is near the Town of Union Conservancy walking and biking trails._x000a__x000a_During the snow covered season, access to the cabin will be via snowshoes or a clearing will be made. _x000a__x000a_Be prepared for whatever Mother Nature throws at you. In the summer, that's heat, rain, bugs, etc. Even the occasional really cold summer night. In the winter, that's heavy snow, wind and extreme cold. Please review the weather reports before you come and plan accordingly._x000a__x000a_Other things to note: Leave No Trace camping principles are strictly implied. You must pack out what you pack in._x000a__x000a_The cabin is located in the middle of the forest. Although, the cabin is pretty tight, we do have the occasional mouse get in. Please let us know if you see signs of mice. The sooner we know about it, the sooner we can address it._x000a__x000a_Noise: This cabin is located off a roadway and in a valley. You may hear an occasional vehicle but the site is extremely private. _x000a__x000a_Cell phone coverage is hit or miss at the cabin. Please plan accordingly._x000a__x000a_Dunn County Licensed"/>
    <n v="2"/>
    <s v="Check in: 14:00, Check out: 12:00, Cancellation policy: Moderate, Accepts bookings: 12"/>
    <n v="44.795390309625468"/>
    <n v="-91.65587691195806"/>
    <s v="Yes"/>
    <x v="0"/>
    <s v="No"/>
    <s v="No"/>
    <x v="1"/>
    <s v="No"/>
    <x v="1"/>
    <s v="Yes"/>
    <s v="No"/>
    <s v="No"/>
    <s v="No"/>
    <s v="No"/>
    <s v="No"/>
    <s v="Not Listed"/>
    <s v="No"/>
    <s v="Not Listed"/>
    <s v="Not Listed"/>
    <s v="No"/>
    <s v="No"/>
    <s v="No"/>
    <s v="No"/>
    <s v="No"/>
    <s v="No"/>
    <s v="No"/>
    <s v="No"/>
    <s v="No"/>
    <s v="No"/>
    <s v="No"/>
    <s v="No"/>
    <s v="Yes"/>
    <s v="Yes"/>
    <s v="Yes"/>
    <s v="Yes"/>
    <s v="No"/>
    <s v="No"/>
    <s v="No"/>
    <s v="Yes"/>
    <s v="No"/>
    <s v="Yes"/>
    <s v="Yes"/>
    <s v="Yes"/>
    <s v="No"/>
    <s v="No"/>
    <s v="No"/>
    <s v="No"/>
    <s v="No"/>
    <s v="No"/>
    <s v="Yes"/>
    <s v="No"/>
    <s v="No"/>
    <s v="No"/>
    <s v="No"/>
    <s v="No"/>
    <s v="No"/>
    <s v="No"/>
    <s v="No"/>
  </r>
  <r>
    <s v="Hipcamp"/>
    <s v="The Larson Campground"/>
    <s v="Lodging "/>
    <s v="cabin"/>
    <s v="Cabin"/>
    <n v="2"/>
    <n v="0"/>
    <n v="4"/>
    <n v="0"/>
    <n v="0"/>
    <n v="0"/>
    <s v="Minnehaha"/>
    <x v="79"/>
    <x v="3"/>
    <m/>
    <s v="United States"/>
    <x v="5"/>
    <x v="6"/>
    <n v="118"/>
    <n v="100"/>
    <n v="100"/>
    <n v="7"/>
    <n v="1"/>
    <n v="100"/>
    <n v="119"/>
    <n v="100"/>
    <n v="100"/>
    <n v="100"/>
    <x v="51"/>
    <n v="100"/>
    <n v="100"/>
    <n v="100"/>
    <n v="100"/>
    <n v="100"/>
    <n v="100"/>
    <n v="100"/>
    <n v="100"/>
    <n v="100"/>
    <n v="100"/>
    <s v="https://www.hipcamp.com/en-GB/land/south-dakota-the-larson-campground-lz9h61nv"/>
    <s v="Welcome to the Larson Homestead!_x000a__x000a_Our 13. 5 acres has a lovely view of the pasture, creek, and surrounding farms. We have cows, chickens, dogs, cats, and kittens. Depending on when you come, you could witness baby chicks hatching or baby calves being born. You can wander around the pasture and creek during your stay. There are many RV spots with power along with a pool! _x000a__x000a_Firewood is available on site. We reserve the right to prohibit fires if we feel it’s too dry or windy._x000a__x000a_A picnic shelter is available to use for assistance if extra bedding or space is needed. The picnic shelter is equipped with a loft along with refrigeration, stove, oven, microwave, sink, shower and a toilet. Next to the picnic shelter is a large area to have a bonfire where you can grill food, listen to music or just relax around and enjoy the scenery!_x000a__x000a_Along with your stay, we provide beanbag boards and bags for your entertainment. If your family is traveling with four wheelers or dirt bikes we have a large area to explore along with a man-made track that is on the edge of the yard. _x000a__x000a_We are located 11 miles north off of interstate 90. We are 15 miles from Sioux Falls and 6 miles from Garretson where are you have the opportunity to visit Devils Gulch, Split Rock Park, or Palisades State Park. _x000a__x000a_We have a large area for children to run and play including 3 different playsets and a sandbox._x000a__x000a_Our animals would love to meet you!_x000a__x000a_**Note: indoor lodging sleeps 4 people as there are two couches, and one bed that can sleep 2. However, there is unlimited availability outside for tenting."/>
    <n v="1"/>
    <s v="Check in: 14:00, Check out: 12:00, Cancellation policy: Flexible, Accepts bookings: 12"/>
    <n v="43.733379999999997"/>
    <n v="-96.606269999999995"/>
    <s v="Yes"/>
    <x v="0"/>
    <s v="Yes"/>
    <s v="Yes"/>
    <x v="0"/>
    <s v="Yes"/>
    <x v="0"/>
    <s v="Yes"/>
    <s v="Yes"/>
    <s v="No"/>
    <s v="No"/>
    <s v="No"/>
    <s v="No"/>
    <s v="Not Listed"/>
    <s v="No"/>
    <s v="Not Listed"/>
    <s v="Not Listed"/>
    <s v="No"/>
    <s v="No"/>
    <s v="No"/>
    <s v="No"/>
    <s v="No"/>
    <s v="No"/>
    <s v="No"/>
    <s v="No"/>
    <s v="No"/>
    <s v="No"/>
    <s v="No"/>
    <s v="No"/>
    <s v="Yes"/>
    <s v="No"/>
    <s v="No"/>
    <s v="Yes"/>
    <s v="No"/>
    <s v="No"/>
    <s v="No"/>
    <s v="No"/>
    <s v="No"/>
    <s v="No"/>
    <s v="Yes"/>
    <s v="No"/>
    <s v="No"/>
    <s v="No"/>
    <s v="No"/>
    <s v="No"/>
    <s v="No"/>
    <s v="Yes"/>
    <s v="Yes"/>
    <s v="No"/>
    <s v="No"/>
    <s v="No"/>
    <s v="No"/>
    <s v="No"/>
    <s v="No"/>
    <s v="No"/>
    <s v="No"/>
  </r>
  <r>
    <s v="Hipcamp"/>
    <s v="Presque Isle Campground"/>
    <s v="Tiny House (Presque Isle #30)"/>
    <s v="cabin"/>
    <s v="Cabin"/>
    <n v="7"/>
    <n v="0"/>
    <n v="4"/>
    <n v="0"/>
    <n v="0"/>
    <n v="0"/>
    <s v="Vilas"/>
    <x v="80"/>
    <x v="1"/>
    <m/>
    <s v="United States"/>
    <x v="16"/>
    <x v="53"/>
    <n v="289"/>
    <n v="149"/>
    <n v="135"/>
    <n v="126"/>
    <n v="1"/>
    <n v="149"/>
    <n v="294"/>
    <n v="149"/>
    <n v="149"/>
    <n v="149"/>
    <x v="98"/>
    <n v="149"/>
    <n v="149"/>
    <n v="149"/>
    <n v="149"/>
    <n v="149"/>
    <n v="149"/>
    <n v="149"/>
    <n v="149"/>
    <n v="149"/>
    <n v="149"/>
    <s v="https://www.hipcamp.com/en-GB/land/wisconsin-presque-isle-campground-06yh719y"/>
    <s v="The woodwork in this lovely park model cabin on Stateline Lake is amazing. Exquisitely finished knotty wood ceilings, walls and cabinets adorn this well maintained cabin resulting in the perfect north woods ambiance . The private bedroom is also finished with knotty wood including built-in dressers. The sofa converts to a bed for sleeping up to 4 adults. The kitchen is well furnished and has a bar countertop seating 4. The cabin has an air conditioner and an outside fire pit and picnic table. Linens provided"/>
    <n v="1"/>
    <s v="Check in: 16:00, Check out: 11:00, Cancellation policy: Strict, Accepts bookings: 12"/>
    <n v="46.25797"/>
    <n v="-89.718580000000003"/>
    <s v="Yes"/>
    <x v="0"/>
    <s v="Yes"/>
    <s v="Yes"/>
    <x v="0"/>
    <s v="Yes"/>
    <x v="0"/>
    <s v="Yes"/>
    <s v="No"/>
    <s v="No"/>
    <s v="No"/>
    <s v="No"/>
    <s v="No"/>
    <s v="Not Listed"/>
    <s v="No"/>
    <s v="Not Listed"/>
    <s v="Not Listed"/>
    <s v="No"/>
    <s v="No"/>
    <s v="No"/>
    <s v="No"/>
    <s v="No"/>
    <s v="No"/>
    <s v="No"/>
    <s v="No"/>
    <s v="No"/>
    <s v="No"/>
    <s v="No"/>
    <s v="No"/>
    <s v="Yes"/>
    <s v="Yes"/>
    <s v="Yes"/>
    <s v="Yes"/>
    <s v="No"/>
    <s v="No"/>
    <s v="No"/>
    <s v="Yes"/>
    <s v="Yes"/>
    <s v="No"/>
    <s v="No"/>
    <s v="Yes"/>
    <s v="No"/>
    <s v="No"/>
    <s v="No"/>
    <s v="No"/>
    <s v="No"/>
    <s v="No"/>
    <s v="No"/>
    <s v="Yes"/>
    <s v="No"/>
    <s v="No"/>
    <s v="No"/>
    <s v="No"/>
    <s v="Yes"/>
    <s v="Yes"/>
    <s v="No"/>
  </r>
  <r>
    <s v="Hipcamp"/>
    <s v="Sailor Springs Glamping"/>
    <s v="Anchor The A-Frame Cabin"/>
    <s v="cabin"/>
    <s v="Cabin"/>
    <n v="4"/>
    <n v="0"/>
    <n v="2"/>
    <n v="0"/>
    <n v="0"/>
    <n v="0"/>
    <s v="Bayfield"/>
    <x v="25"/>
    <x v="1"/>
    <m/>
    <s v="United States"/>
    <x v="48"/>
    <x v="17"/>
    <n v="184"/>
    <n v="150"/>
    <n v="150"/>
    <n v="73"/>
    <n v="1"/>
    <n v="150"/>
    <n v="186"/>
    <n v="150"/>
    <n v="150"/>
    <n v="150"/>
    <x v="55"/>
    <n v="150"/>
    <n v="150"/>
    <n v="150"/>
    <n v="150"/>
    <n v="150"/>
    <n v="150"/>
    <n v="150"/>
    <n v="150"/>
    <n v="150"/>
    <n v="150"/>
    <s v="https://www.hipcamp.com/en-GB/land/wisconsin-sailor-springs-glamping-1xmh1yzo"/>
    <s v="Escape to your own private sanctuary in the woods with Anchor, a charming A-frame cabin. Nestled among the trees, this cozy cabin boasts a stunning view of a spring-fed creek just steps away from the porch. Accessible only via a scenic quarter-mile hike from the trailhead, this secluded cabin is the perfect place to experience off-grid living for a night or two. Complete with a wood stove. You'll stay warm and comfortable while enjoying the peace and tranquility of nature. A private porta-potty is located nearby for your convenience. Anchor accommodates up to two guests, making it the ideal romantic getaway or solo escape._x000a__x000a_Make your overnight adventure unforgettable by pairing it with our other business, True North Sailing Charters. Let us take you out to explore the breathtaking Apostle Islands under sail."/>
    <n v="1"/>
    <s v="Check in: 15:00, Check out: 11:00, Cancellation policy: Flexible, Accepts bookings: 12"/>
    <n v="46.845500000000001"/>
    <n v="-90.799210000000002"/>
    <s v="Yes"/>
    <x v="0"/>
    <s v="Yes"/>
    <s v="Yes"/>
    <x v="1"/>
    <s v="Yes"/>
    <x v="1"/>
    <s v="No"/>
    <s v="No"/>
    <s v="No"/>
    <s v="No"/>
    <s v="No"/>
    <s v="No"/>
    <s v="Not Listed"/>
    <s v="No"/>
    <s v="Not Listed"/>
    <s v="Not Listed"/>
    <s v="No"/>
    <s v="No"/>
    <s v="No"/>
    <s v="No"/>
    <s v="No"/>
    <s v="No"/>
    <s v="No"/>
    <s v="No"/>
    <s v="No"/>
    <s v="No"/>
    <s v="No"/>
    <s v="No"/>
    <s v="Yes"/>
    <s v="Yes"/>
    <s v="Yes"/>
    <s v="Yes"/>
    <s v="No"/>
    <s v="No"/>
    <s v="No"/>
    <s v="Yes"/>
    <s v="Yes"/>
    <s v="Yes"/>
    <s v="No"/>
    <s v="Yes"/>
    <s v="No"/>
    <s v="Yes"/>
    <s v="No"/>
    <s v="No"/>
    <s v="Yes"/>
    <s v="No"/>
    <s v="Yes"/>
    <s v="Yes"/>
    <s v="No"/>
    <s v="No"/>
    <s v="No"/>
    <s v="No"/>
    <s v="Yes"/>
    <s v="Yes"/>
    <s v="Yes"/>
  </r>
  <r>
    <s v="Hipcamp"/>
    <s v="Aefintyr"/>
    <s v="Treehouse Cabin in the Bluffs #2"/>
    <s v="cabin"/>
    <s v="Cabin"/>
    <n v="11"/>
    <n v="0"/>
    <n v="4"/>
    <n v="0"/>
    <n v="0"/>
    <n v="0"/>
    <s v="Winona"/>
    <x v="8"/>
    <x v="0"/>
    <m/>
    <s v="United States"/>
    <x v="8"/>
    <x v="2"/>
    <n v="174"/>
    <n v="124"/>
    <n v="98"/>
    <n v="37"/>
    <n v="0.2"/>
    <n v="101"/>
    <n v="178"/>
    <n v="127"/>
    <n v="98"/>
    <n v="20"/>
    <x v="29"/>
    <n v="108"/>
    <n v="99"/>
    <n v="102"/>
    <n v="108"/>
    <n v="99"/>
    <n v="100"/>
    <n v="101"/>
    <n v="105"/>
    <n v="102"/>
    <n v="105"/>
    <s v="https://www.hipcamp.com/en-GB/land/minnesota-aefintyr-lz9hooll"/>
    <s v="Enjoy driftless woodland valley views from this &quot;reimagined rustic&quot;, one-room, 12 by 16 foot cabin on posts in the trees. Perfect for guests looking for a camping / glamping experience but prefer lodging accommodations. Linens and towels provided. Corner bunk with 3 twin mattresses. Couch converts to a full bed. Heat, electricity, wi-fi, mini fridge, microwave and coffee pot. Hanging hammock chairs outside underneath the cabin. Private firepit. Shared outdoor seating areas and gas grill. Cabin does not have plumbing. Year-round heated bathhouse with hot water, showers, toilets and drinking water available within 50 feet. Hiking trail and woodland areas to explore on the 14-acre property. Firewood is available for purchase on site. This unit is one of three treehouse cabins available on the property._x000a__x000a_If you have any special requests for additional services or amenities, please ask us! We have additional camping and lodging options on site and nearby if you have additional people in your group._x000a__x000a_Why stay? Perfect relaxation destination or home base for your Whitewater Valley adventures. Enjoy a campfire in the private fire pit and the amazing stars on a clear night. Check out the trout fishing, hiking, wildlife, wildflowers, fall colors, biking, river tubing, swimming, canoeing or kayaking. Within 2 miles of Whitewater State Park, the Elba Fire Tower, Whitewater State Wildlife Management Area (hunting, trout fishing, hiking, wildlife viewing) and the Whitewater River State Water Trail (canoe/kayak/tube). There is a gas station (bait and fishing supplies, convenience store items), 2 bars and a restaurant/coffee shop within a mile in the town of Elba. The Whitewater Wines Winery is 5.6 miles up the road._x000a__x000a_Shared campground amenities: Bathhouse with 2 private individual rooms, each with a hot shower, vanity and flush toilet. Propane grill with side burner. Community area (requires short hike) with tent shelters (2, each 10' x 20'), outdoor furniture, tables, chairs, propane grill w/ side burner, firepit w/ cooking grate/skillet. Stargazing area with reclining chairs (requires short hike)._x000a__x000a_Cell service: AT&amp;T typically works well, Verizon works intermittently, and T-mobile doesn't have a good signal._x000a__x000a_Wi-fi: Available at the cabin, data speeds up to 25 Mbps._x000a__x000a_Parking: On site, 2 vehicle limit, no vehicles larger than a full-size truck, no trailers._x000a__x000a_Host accessibility: Available 24/7/365 via phone and email/messaging, frequently on site._x000a__x000a_Security: Campground community areas are under video surveillance._x000a__x000a_Setting: Aefintyr campground is located in the hilly, wooded, blufflands of the Whitewater River Valley just north of the tiny town of Elba, MN. Views are primarily of the woods and valleys. The campground is off of a 2 lane county highway so there is some intermittent road noise. It is otherwise very peaceful and filled with the sounds of nature, including lots of birds and other wildlife._x000a__x000a_Aefintyr is a peaceful place with chill vibes and we like to keep it that way! It is not a place for parties or rowdy groups. We like to listen to nature, not loud music or rowdy people blabbering into the night. Please see our rules/polices to know what to expect._x000a__x000a_20240909"/>
    <n v="1"/>
    <s v="Check in: 16:00, Check out: 11:00, Cancellation policy: Strict, Accepts bookings: 12"/>
    <n v="44.096687000000003"/>
    <n v="-92.018897999999993"/>
    <s v="Yes"/>
    <x v="0"/>
    <s v="Yes"/>
    <s v="Yes"/>
    <x v="0"/>
    <s v="Yes"/>
    <x v="1"/>
    <s v="Yes"/>
    <s v="Yes"/>
    <s v="No"/>
    <s v="No"/>
    <s v="No"/>
    <s v="No"/>
    <s v="Not Listed"/>
    <s v="No"/>
    <s v="Not Listed"/>
    <s v="Not Listed"/>
    <s v="No"/>
    <s v="No"/>
    <s v="No"/>
    <s v="No"/>
    <s v="No"/>
    <s v="No"/>
    <s v="No"/>
    <s v="No"/>
    <s v="No"/>
    <s v="No"/>
    <s v="No"/>
    <s v="No"/>
    <s v="No"/>
    <s v="Yes"/>
    <s v="Yes"/>
    <s v="Yes"/>
    <s v="No"/>
    <s v="No"/>
    <s v="No"/>
    <s v="Yes"/>
    <s v="No"/>
    <s v="No"/>
    <s v="No"/>
    <s v="Yes"/>
    <s v="No"/>
    <s v="No"/>
    <s v="No"/>
    <s v="No"/>
    <s v="No"/>
    <s v="No"/>
    <s v="No"/>
    <s v="No"/>
    <s v="No"/>
    <s v="No"/>
    <s v="No"/>
    <s v="No"/>
    <s v="Yes"/>
    <s v="No"/>
    <s v="No"/>
  </r>
  <r>
    <s v="Hipcamp"/>
    <s v="Off-Grid Cabin"/>
    <s v="Off Grid Cabin"/>
    <s v="cabin"/>
    <s v="Cabin"/>
    <n v="1"/>
    <n v="0"/>
    <n v="3"/>
    <n v="0"/>
    <n v="0"/>
    <n v="0"/>
    <s v="St. Louis"/>
    <x v="49"/>
    <x v="0"/>
    <m/>
    <s v="United States"/>
    <x v="49"/>
    <x v="54"/>
    <n v="222"/>
    <n v="110"/>
    <n v="88"/>
    <n v="61"/>
    <n v="0.27"/>
    <n v="95"/>
    <n v="217"/>
    <n v="110"/>
    <n v="88"/>
    <n v="28"/>
    <x v="105"/>
    <n v="104"/>
    <n v="92"/>
    <n v="94"/>
    <n v="104"/>
    <n v="92"/>
    <n v="103"/>
    <n v="93"/>
    <n v="103"/>
    <n v="93"/>
    <n v="104"/>
    <s v="https://www.hipcamp.com/en-GB/land/minnesota-off-grid-cabin-3-xryhlvdm"/>
    <s v="Check in is available anytime after 4 on your day of arrival. Check out is at 10am. Once you cross the bridge you will see the cabin. We have a cart or sled on the cabin side for you to bring your belongings across the bridge. Code is #### (we will provide on day of arrival)_x000a__x000a_You will need to bring drinking/cooking water and firewood with you. We recommend two bundles of firewood per day. Menards, Holiday and Whole Foods all sell it in Duluth. You’re welcome to collect kindling from fallen branches on the property._x000a__x000a_After doing dishes please dump out the bucket that is outside of the cabin, opposite the sink, or it will freeze and your sink will back up. Do not flip the switch above the furnace, make sure it is “off&quot;. The compost toilet works great for bowel movements, but we do ask you to limit urination if ever possible. Please be careful by the sauna, there is some cabling that holds up our solar panel and the ground can be slippery._x000a__x000a_We currently have no electricity. Trialing a few solar lights._x000a__x000a_The sauna needs about 1 hour of a roaring fire to get warm. We typically build a ‘first’ fire and then use a long stick to shove it deep in the fire box and then build a second fire."/>
    <n v="1"/>
    <s v="Check in: 16:00, Check out: 10:00, Cancellation policy: Moderate, Accepts bookings: 6"/>
    <n v="46.97251"/>
    <n v="-91.918509999999998"/>
    <s v="Yes"/>
    <x v="0"/>
    <s v="No"/>
    <s v="No"/>
    <x v="1"/>
    <s v="Yes"/>
    <x v="0"/>
    <s v="Yes"/>
    <s v="No"/>
    <s v="No"/>
    <s v="No"/>
    <s v="No"/>
    <s v="No"/>
    <s v="Not Listed"/>
    <s v="No"/>
    <s v="Not Listed"/>
    <s v="Not Listed"/>
    <s v="No"/>
    <s v="No"/>
    <s v="No"/>
    <s v="No"/>
    <s v="No"/>
    <s v="No"/>
    <s v="No"/>
    <s v="No"/>
    <s v="No"/>
    <s v="No"/>
    <s v="No"/>
    <s v="No"/>
    <s v="Yes"/>
    <s v="Yes"/>
    <s v="Yes"/>
    <s v="No"/>
    <s v="No"/>
    <s v="No"/>
    <s v="No"/>
    <s v="No"/>
    <s v="No"/>
    <s v="No"/>
    <s v="No"/>
    <s v="Yes"/>
    <s v="Yes"/>
    <s v="No"/>
    <s v="No"/>
    <s v="No"/>
    <s v="No"/>
    <s v="No"/>
    <s v="Yes"/>
    <s v="No"/>
    <s v="No"/>
    <s v="No"/>
    <s v="No"/>
    <s v="No"/>
    <s v="No"/>
    <s v="No"/>
    <s v="No"/>
  </r>
  <r>
    <s v="Hipcamp"/>
    <s v="Serenity Valley"/>
    <s v="Serenity Valley"/>
    <s v="cabin"/>
    <s v="Cabin"/>
    <n v="1"/>
    <n v="0"/>
    <n v="6"/>
    <n v="0"/>
    <n v="0"/>
    <n v="0"/>
    <s v="Pierce"/>
    <x v="81"/>
    <x v="1"/>
    <m/>
    <s v="United States"/>
    <x v="50"/>
    <x v="55"/>
    <n v="364"/>
    <n v="500"/>
    <n v="68"/>
    <n v="4"/>
    <n v="0"/>
    <n v="110"/>
    <n v="189"/>
    <n v="500"/>
    <n v="85"/>
    <n v="0"/>
    <x v="26"/>
    <n v="85"/>
    <n v="85"/>
    <n v="85"/>
    <n v="85"/>
    <n v="85"/>
    <n v="85"/>
    <n v="85"/>
    <n v="85"/>
    <n v="85"/>
    <n v="85"/>
    <s v="https://www.hipcamp.com/en-GB/land/wisconsin-serenity-valley-1-qeohjr9e"/>
    <s v="This is 40 acres of Wisconsin’s beauty and relaxation away from any type of city life. This is off the grid living. There is no water or electricity. There is an outhouse. There is a lot of wildlife to watch while sitting on the wrap around porch on the 2015 build Amish cabin. There are raspberries and blackberries everywhere on the land in the summer months. Inside, there is a loft with 2 double beds and downstairs there is a double bed, wood burning stove and sitting area. There is an outdoor fire pit for cooking. There are several hiking paths on the property. Around the area there are several lakes, cute/quaint shops and restaurants. I hope you enjoy our paradise as much as we do! Please note, we are asking for at least a 3 night minimum. This a mushroom and berry foreger’s dream! Also, at the end of the stay we just ask you take any trash you’ve accumulated with you, make sure the toilet seat is down in the outhouse, lights is off in outhouse and widows secured locked and closed and blinds drawn. Thank you!"/>
    <n v="1"/>
    <s v="Check in: 14:00, Check out: 12:00, Cancellation policy: Flexible, Accepts bookings: 12"/>
    <n v="44.606265999999998"/>
    <n v="-92.180197000000007"/>
    <s v="Yes"/>
    <x v="0"/>
    <s v="Yes"/>
    <s v="No"/>
    <x v="1"/>
    <s v="Yes"/>
    <x v="1"/>
    <s v="No"/>
    <s v="No"/>
    <s v="No"/>
    <s v="No"/>
    <s v="No"/>
    <s v="No"/>
    <s v="Not Listed"/>
    <s v="No"/>
    <s v="Not Listed"/>
    <s v="Not Listed"/>
    <s v="No"/>
    <s v="No"/>
    <s v="No"/>
    <s v="No"/>
    <s v="No"/>
    <s v="No"/>
    <s v="No"/>
    <s v="No"/>
    <s v="No"/>
    <s v="No"/>
    <s v="No"/>
    <s v="Yes"/>
    <s v="Yes"/>
    <s v="Yes"/>
    <s v="Yes"/>
    <s v="Yes"/>
    <s v="No"/>
    <s v="No"/>
    <s v="No"/>
    <s v="No"/>
    <s v="Yes"/>
    <s v="Yes"/>
    <s v="Yes"/>
    <s v="Yes"/>
    <s v="No"/>
    <s v="No"/>
    <s v="No"/>
    <s v="No"/>
    <s v="No"/>
    <s v="Yes"/>
    <s v="No"/>
    <s v="No"/>
    <s v="No"/>
    <s v="No"/>
    <s v="No"/>
    <s v="No"/>
    <s v="Yes"/>
    <s v="No"/>
    <s v="No"/>
  </r>
  <r>
    <s v="Hipcamp"/>
    <s v="Sunset Pines MN"/>
    <s v="Burr Oak Cabin"/>
    <s v="cabin"/>
    <s v="Cabin"/>
    <n v="35"/>
    <n v="0"/>
    <n v="6"/>
    <n v="0"/>
    <n v="0"/>
    <n v="0"/>
    <s v="Cass"/>
    <x v="3"/>
    <x v="0"/>
    <m/>
    <s v="United States"/>
    <x v="1"/>
    <x v="1"/>
    <s v="No data"/>
    <s v="No data"/>
    <s v="No data"/>
    <s v="No data"/>
    <n v="1"/>
    <n v="140"/>
    <n v="155"/>
    <n v="140"/>
    <n v="140"/>
    <n v="140"/>
    <x v="106"/>
    <n v="267"/>
    <n v="140"/>
    <n v="140"/>
    <n v="140"/>
    <n v="186"/>
    <n v="199"/>
    <n v="247"/>
    <n v="267"/>
    <n v="172"/>
    <n v="184"/>
    <s v="https://www.hipcamp.com/en-GB/land/minnesota-sunset-pines-mn-1-wz6hvzyz"/>
    <s v="Burr Oak offers:•2 Bedrooms, one queen bed, two twin beds, queen futon in living room•Fully equipped kitchen•Full bath•Bed linens for the queen bed and 2 twin beds•TV/DVD•Charcoal Grill.•Outside deck•Fire Pit•Rates based on 4 person occupancy, 6 max.•Please bring your own towels•We do not accept pets in the Burr Oak cottage. We do have listings for area kennels if you would like to board your pet locally"/>
    <n v="1"/>
    <s v="Check in: 14:00, Check out: 12:00, Cancellation policy: Flexible, Accepts bookings: 12"/>
    <n v="46.798609999999996"/>
    <n v="-94.526229999999998"/>
    <s v="Yes"/>
    <x v="0"/>
    <s v="No"/>
    <s v="Yes"/>
    <x v="0"/>
    <s v="Yes"/>
    <x v="0"/>
    <s v="Yes"/>
    <s v="No"/>
    <s v="Yes"/>
    <s v="No"/>
    <s v="Yes"/>
    <s v="No"/>
    <s v="Not Listed"/>
    <s v="No"/>
    <s v="Not Listed"/>
    <s v="Not Listed"/>
    <s v="No"/>
    <s v="No"/>
    <s v="No"/>
    <s v="No"/>
    <s v="No"/>
    <s v="No"/>
    <s v="No"/>
    <s v="No"/>
    <s v="No"/>
    <s v="No"/>
    <s v="No"/>
    <s v="Yes"/>
    <s v="Yes"/>
    <s v="Yes"/>
    <s v="Yes"/>
    <s v="Yes"/>
    <s v="No"/>
    <s v="No"/>
    <s v="No"/>
    <s v="Yes"/>
    <s v="Yes"/>
    <s v="No"/>
    <s v="No"/>
    <s v="Yes"/>
    <s v="Yes"/>
    <s v="No"/>
    <s v="No"/>
    <s v="No"/>
    <s v="Yes"/>
    <s v="No"/>
    <s v="Yes"/>
    <s v="Yes"/>
    <s v="No"/>
    <s v="Yes"/>
    <s v="No"/>
    <s v="No"/>
    <s v="No"/>
    <s v="Yes"/>
    <s v="No"/>
  </r>
  <r>
    <s v="Hipcamp"/>
    <s v="Rustic Log Cabin Retreat"/>
    <s v="Woodsy Cozy Cabin"/>
    <s v="cabin"/>
    <s v="Cabin"/>
    <n v="3"/>
    <n v="0"/>
    <n v="6"/>
    <n v="0"/>
    <n v="0"/>
    <n v="0"/>
    <s v="Clark"/>
    <x v="82"/>
    <x v="1"/>
    <m/>
    <s v="United States"/>
    <x v="51"/>
    <x v="56"/>
    <n v="197"/>
    <n v="165"/>
    <n v="150"/>
    <n v="146"/>
    <n v="1"/>
    <n v="150"/>
    <n v="186"/>
    <n v="150"/>
    <n v="150"/>
    <n v="150"/>
    <x v="55"/>
    <n v="150"/>
    <n v="150"/>
    <n v="150"/>
    <n v="150"/>
    <n v="150"/>
    <n v="150"/>
    <n v="150"/>
    <n v="150"/>
    <n v="150"/>
    <n v="150"/>
    <s v="https://www.hipcamp.com/en-GB/land/wisconsin-rustic-log-cabin-retreat-1xmh06ml"/>
    <s v="Sleeps 6 (2 queen beds in loft, full size futon on 1st level and living area). Not hooked up to solar yet but has gas lanterns to illuminate the inside. Covered porch area. Choose to cook on Coleman camp stove in the cabin or griddle in pavilion. The loft gets warm in the very hot, humid summer months, but futon is available where it's cooler. Rental of this cabin includes use of the pavilion and campfire area."/>
    <n v="2"/>
    <s v="Check in: 14:00, Check out: 12:00, Cancellation policy: Strict, Accepts bookings: 9"/>
    <n v="44.580030000000001"/>
    <n v="-90.661640000000006"/>
    <s v="Yes"/>
    <x v="0"/>
    <s v="Yes"/>
    <s v="No"/>
    <x v="1"/>
    <s v="Yes"/>
    <x v="0"/>
    <s v="Yes"/>
    <s v="No"/>
    <s v="No"/>
    <s v="No"/>
    <s v="No"/>
    <s v="No"/>
    <s v="Not Listed"/>
    <s v="No"/>
    <s v="Not Listed"/>
    <s v="Not Listed"/>
    <s v="No"/>
    <s v="No"/>
    <s v="No"/>
    <s v="No"/>
    <s v="No"/>
    <s v="No"/>
    <s v="No"/>
    <s v="No"/>
    <s v="No"/>
    <s v="No"/>
    <s v="No"/>
    <s v="No"/>
    <s v="Yes"/>
    <s v="Yes"/>
    <s v="Yes"/>
    <s v="No"/>
    <s v="No"/>
    <s v="No"/>
    <s v="No"/>
    <s v="No"/>
    <s v="Yes"/>
    <s v="Yes"/>
    <s v="No"/>
    <s v="No"/>
    <s v="No"/>
    <s v="No"/>
    <s v="No"/>
    <s v="No"/>
    <s v="No"/>
    <s v="Yes"/>
    <s v="No"/>
    <s v="No"/>
    <s v="No"/>
    <s v="No"/>
    <s v="No"/>
    <s v="No"/>
    <s v="Yes"/>
    <s v="No"/>
    <s v="No"/>
  </r>
  <r>
    <s v="Hipcamp"/>
    <s v="Rustic Log Cabin Retreat"/>
    <s v="Sugar Shack Cabin"/>
    <s v="cabin"/>
    <s v="Cabin"/>
    <n v="3"/>
    <n v="0"/>
    <n v="3"/>
    <n v="0"/>
    <n v="0"/>
    <n v="0"/>
    <s v="Clark"/>
    <x v="82"/>
    <x v="1"/>
    <m/>
    <s v="United States"/>
    <x v="52"/>
    <x v="57"/>
    <n v="160"/>
    <n v="130"/>
    <n v="130"/>
    <n v="118"/>
    <n v="1"/>
    <n v="130"/>
    <n v="161"/>
    <n v="130"/>
    <n v="130"/>
    <n v="130"/>
    <x v="107"/>
    <n v="130"/>
    <n v="130"/>
    <n v="130"/>
    <n v="130"/>
    <n v="130"/>
    <n v="130"/>
    <n v="130"/>
    <n v="130"/>
    <n v="130"/>
    <n v="130"/>
    <s v="https://www.hipcamp.com/en-GB/land/wisconsin-rustic-log-cabin-retreat-1xmh06ml"/>
    <s v="The Sugar Shack Cabin is our smaller cabin but with a few more amenties. Sleeps 3 (Twin bed in the loft with large window and full size futon on lower level). Bedding is provided. The cabin also doubles as our sugar shack, so you'll have to share it with our large syrup cooker. This cabin is powered by solar power. Has a gas stove/oven available for cooking. Included with rental is use of the pavilion, the campfire area to enjoy a relaxing night by the fire, and the rest of the grounds. All amenities are the same as listed in the Cozy Cabin listing. No other reservations will be accepted during your stay."/>
    <n v="2"/>
    <s v="Check in: 14:00, Check out: 12:00, Cancellation policy: Strict, Accepts bookings: 9"/>
    <n v="44.580030000000001"/>
    <n v="-90.661640000000006"/>
    <s v="Yes"/>
    <x v="0"/>
    <s v="Yes"/>
    <s v="Yes"/>
    <x v="1"/>
    <s v="Yes"/>
    <x v="0"/>
    <s v="Yes"/>
    <s v="No"/>
    <s v="No"/>
    <s v="No"/>
    <s v="No"/>
    <s v="No"/>
    <s v="Not Listed"/>
    <s v="No"/>
    <s v="Not Listed"/>
    <s v="Not Listed"/>
    <s v="No"/>
    <s v="No"/>
    <s v="No"/>
    <s v="No"/>
    <s v="No"/>
    <s v="No"/>
    <s v="No"/>
    <s v="No"/>
    <s v="No"/>
    <s v="No"/>
    <s v="No"/>
    <s v="No"/>
    <s v="Yes"/>
    <s v="Yes"/>
    <s v="Yes"/>
    <s v="No"/>
    <s v="No"/>
    <s v="No"/>
    <s v="No"/>
    <s v="No"/>
    <s v="Yes"/>
    <s v="Yes"/>
    <s v="No"/>
    <s v="No"/>
    <s v="No"/>
    <s v="No"/>
    <s v="No"/>
    <s v="No"/>
    <s v="No"/>
    <s v="Yes"/>
    <s v="No"/>
    <s v="No"/>
    <s v="No"/>
    <s v="No"/>
    <s v="No"/>
    <s v="No"/>
    <s v="Yes"/>
    <s v="No"/>
    <s v="No"/>
  </r>
  <r>
    <s v="Hipcamp"/>
    <s v="Rustic Log Cabin Retreat"/>
    <s v="Entire Rustic Cozy Retreat"/>
    <s v="cabin"/>
    <s v="Cabin"/>
    <n v="3"/>
    <n v="0"/>
    <n v="9"/>
    <n v="0"/>
    <n v="0"/>
    <n v="0"/>
    <s v="Clark"/>
    <x v="82"/>
    <x v="1"/>
    <m/>
    <s v="United States"/>
    <x v="51"/>
    <x v="58"/>
    <n v="288"/>
    <n v="245"/>
    <n v="225"/>
    <n v="214"/>
    <n v="1"/>
    <n v="237"/>
    <n v="293"/>
    <n v="245"/>
    <n v="230"/>
    <n v="237"/>
    <x v="108"/>
    <n v="245"/>
    <n v="245"/>
    <n v="245"/>
    <n v="245"/>
    <n v="245"/>
    <n v="245"/>
    <n v="245"/>
    <n v="245"/>
    <n v="245"/>
    <n v="245"/>
    <s v="https://www.hipcamp.com/en-GB/land/wisconsin-rustic-log-cabin-retreat-1xmh06ml"/>
    <s v="This is perfect for a family gathering or friends to reconnect. This site includes the Cozy Cabin and the Sugar Shack Cabin. Included is use of the pavilion, the cozy campfire area, and the entire grounds with its many amenities."/>
    <n v="2"/>
    <s v="Check in: 14:00, Check out: 12:00, Cancellation policy: Strict, Accepts bookings: 9"/>
    <n v="44.580030000000001"/>
    <n v="-90.661640000000006"/>
    <s v="Yes"/>
    <x v="0"/>
    <s v="Yes"/>
    <s v="Yes"/>
    <x v="1"/>
    <s v="Yes"/>
    <x v="0"/>
    <s v="Yes"/>
    <s v="No"/>
    <s v="No"/>
    <s v="No"/>
    <s v="No"/>
    <s v="No"/>
    <s v="Not Listed"/>
    <s v="No"/>
    <s v="Not Listed"/>
    <s v="Not Listed"/>
    <s v="No"/>
    <s v="No"/>
    <s v="No"/>
    <s v="No"/>
    <s v="No"/>
    <s v="No"/>
    <s v="No"/>
    <s v="No"/>
    <s v="No"/>
    <s v="No"/>
    <s v="No"/>
    <s v="No"/>
    <s v="Yes"/>
    <s v="Yes"/>
    <s v="Yes"/>
    <s v="No"/>
    <s v="No"/>
    <s v="No"/>
    <s v="No"/>
    <s v="No"/>
    <s v="Yes"/>
    <s v="Yes"/>
    <s v="No"/>
    <s v="No"/>
    <s v="No"/>
    <s v="No"/>
    <s v="No"/>
    <s v="No"/>
    <s v="No"/>
    <s v="Yes"/>
    <s v="No"/>
    <s v="No"/>
    <s v="No"/>
    <s v="No"/>
    <s v="No"/>
    <s v="No"/>
    <s v="Yes"/>
    <s v="No"/>
    <s v="No"/>
  </r>
  <r>
    <s v="Hipcamp"/>
    <s v="The Country Crib"/>
    <s v="Prairie Cabin with river access"/>
    <s v="cabin"/>
    <s v="Cabin"/>
    <n v="1"/>
    <n v="0"/>
    <n v="10"/>
    <n v="0"/>
    <n v="0"/>
    <n v="0"/>
    <s v="Clayton"/>
    <x v="83"/>
    <x v="4"/>
    <m/>
    <s v="United States"/>
    <x v="50"/>
    <x v="59"/>
    <n v="386"/>
    <n v="275"/>
    <n v="248"/>
    <n v="2"/>
    <n v="7.0000000000000007E-2"/>
    <n v="257"/>
    <n v="391"/>
    <n v="275"/>
    <n v="248"/>
    <n v="17"/>
    <x v="13"/>
    <n v="267"/>
    <n v="253"/>
    <n v="255"/>
    <n v="267"/>
    <n v="253"/>
    <n v="267"/>
    <n v="254"/>
    <n v="267"/>
    <n v="254"/>
    <n v="267"/>
    <s v="https://www.hipcamp.com/en-GB/land/iowa-the-country-crib-qeohjejw"/>
    <s v="The lodge has lofted sleeping quarters with 4 queen beds, two bathrooms, indoor and outdoor showers, full kitchen, and dining/living room areas. There is also an outdoor shower if you desire. Wifi available. _x000a__x000a_You will have access to a covered concrete deck, an open-air Bin-Bar and outdoor fire ring. Your cabin has a 360 degree view of wildflower prairies with both sunrise and sunset. Guests have access to over 110 acres of prairie walking trails that surround the lodge. There are two beach access points to the Turkey River (North and East of the property). You are welcome to use the beach and / or float down the river from Elgin (or put in at the 10-mile bridge) and portage into the property. If your party wants to expand to a larger group, there are 3 RV camp sites available for rent (electrical, sewer, and water hook up) next to the lodge."/>
    <n v="2"/>
    <s v="Check in: 14:00, Check out: 12:00, Cancellation policy: Strict, Accepts bookings: 3"/>
    <n v="42.853969999999997"/>
    <n v="-91.405395999999996"/>
    <s v="Yes"/>
    <x v="0"/>
    <s v="No"/>
    <s v="Yes"/>
    <x v="0"/>
    <s v="Yes"/>
    <x v="0"/>
    <s v="Yes"/>
    <s v="Yes"/>
    <s v="Yes"/>
    <s v="No"/>
    <s v="Yes"/>
    <s v="No"/>
    <s v="Not Listed"/>
    <s v="No"/>
    <s v="Not Listed"/>
    <s v="Not Listed"/>
    <s v="No"/>
    <s v="No"/>
    <s v="No"/>
    <s v="No"/>
    <s v="No"/>
    <s v="No"/>
    <s v="No"/>
    <s v="No"/>
    <s v="No"/>
    <s v="No"/>
    <s v="No"/>
    <s v="Yes"/>
    <s v="Yes"/>
    <s v="Yes"/>
    <s v="Yes"/>
    <s v="Yes"/>
    <s v="No"/>
    <s v="No"/>
    <s v="No"/>
    <s v="Yes"/>
    <s v="Yes"/>
    <s v="Yes"/>
    <s v="Yes"/>
    <s v="Yes"/>
    <s v="No"/>
    <s v="No"/>
    <s v="No"/>
    <s v="No"/>
    <s v="Yes"/>
    <s v="Yes"/>
    <s v="Yes"/>
    <s v="Yes"/>
    <s v="No"/>
    <s v="Yes"/>
    <s v="No"/>
    <s v="No"/>
    <s v="Yes"/>
    <s v="No"/>
    <s v="No"/>
  </r>
  <r>
    <s v="Hipcamp"/>
    <s v="River Retreat Tiny Homes"/>
    <s v="River Retreat"/>
    <s v="cabin"/>
    <s v="Cabin"/>
    <n v="1"/>
    <n v="0"/>
    <n v="6"/>
    <n v="0"/>
    <n v="0"/>
    <n v="0"/>
    <s v="Clark"/>
    <x v="84"/>
    <x v="1"/>
    <m/>
    <s v="United States"/>
    <x v="53"/>
    <x v="60"/>
    <n v="266"/>
    <n v="175"/>
    <n v="158"/>
    <n v="87"/>
    <n v="0.34"/>
    <n v="163"/>
    <n v="275"/>
    <n v="175"/>
    <n v="158"/>
    <n v="58"/>
    <x v="52"/>
    <n v="170"/>
    <n v="161"/>
    <n v="162"/>
    <n v="170"/>
    <n v="161"/>
    <n v="170"/>
    <n v="162"/>
    <n v="170"/>
    <n v="162"/>
    <n v="170"/>
    <s v="https://www.hipcamp.com/en-GB/land/wisconsin-river-retreat-tiny-homes-mxvhqk92"/>
    <s v="The property is equipped with all the modern comforts you need for a comfortable stay. You'll also have access to over 25 acres of trails, woods and the river that are connected to the property, perfect for exploring the beautiful natural surroundings._x000a__x000a_During the winter months, guests can enjoy the nearby cross-country ski trails, just a few steps from the front door. And after a long day of exploring, relax and unwind in the wood-burning sauna or cozy up by the fire pit, with plenty of wood provided._x000a__x000a_In the summer, guests can take advantage of the paddle boards, kayaks, and canoe available for use. A dolly and cart are also provided to make it easy to transport the kayaks to and from the river, just a short walk away._x000a__x000a_Whether you're seeking adventure or a peaceful retreat, our tiny homes on the river offer the perfect balance. Book your stay today and experience the beauty of Willard, Wisconsin."/>
    <n v="3"/>
    <s v="Check in: 15:00, Check out: 10:00, Cancellation policy: Moderate, Accepts bookings: 12"/>
    <n v="44.773147814768613"/>
    <n v="-90.796300887394139"/>
    <s v="Yes"/>
    <x v="0"/>
    <s v="Yes"/>
    <s v="Yes"/>
    <x v="0"/>
    <s v="Yes"/>
    <x v="0"/>
    <s v="No"/>
    <s v="Yes"/>
    <s v="Yes"/>
    <s v="No"/>
    <s v="No"/>
    <s v="No"/>
    <s v="Not Listed"/>
    <s v="No"/>
    <s v="Not Listed"/>
    <s v="Not Listed"/>
    <s v="No"/>
    <s v="No"/>
    <s v="No"/>
    <s v="No"/>
    <s v="No"/>
    <s v="No"/>
    <s v="No"/>
    <s v="No"/>
    <s v="No"/>
    <s v="No"/>
    <s v="No"/>
    <s v="Yes"/>
    <s v="Yes"/>
    <s v="Yes"/>
    <s v="Yes"/>
    <s v="Yes"/>
    <s v="No"/>
    <s v="No"/>
    <s v="No"/>
    <s v="Yes"/>
    <s v="Yes"/>
    <s v="No"/>
    <s v="Yes"/>
    <s v="Yes"/>
    <s v="No"/>
    <s v="No"/>
    <s v="No"/>
    <s v="No"/>
    <s v="Yes"/>
    <s v="No"/>
    <s v="Yes"/>
    <s v="No"/>
    <s v="No"/>
    <s v="No"/>
    <s v="No"/>
    <s v="No"/>
    <s v="Yes"/>
    <s v="No"/>
    <s v="No"/>
  </r>
  <r>
    <s v="Hipcamp"/>
    <s v="Peaceful Cabin In The Woods"/>
    <s v="Peaceful Cabin In The Woods"/>
    <s v="cabin"/>
    <s v="Cabin"/>
    <n v="0"/>
    <n v="0"/>
    <n v="4"/>
    <n v="0"/>
    <n v="0"/>
    <n v="0"/>
    <s v="Kanabec"/>
    <x v="85"/>
    <x v="0"/>
    <m/>
    <s v="United States"/>
    <x v="1"/>
    <x v="1"/>
    <s v="No data"/>
    <s v="No data"/>
    <s v="No data"/>
    <s v="No data"/>
    <n v="1"/>
    <n v="126"/>
    <n v="315"/>
    <n v="130"/>
    <n v="124"/>
    <n v="126"/>
    <x v="45"/>
    <n v="0"/>
    <n v="0"/>
    <n v="0"/>
    <n v="0"/>
    <n v="0"/>
    <n v="0"/>
    <n v="0"/>
    <n v="0"/>
    <n v="0"/>
    <n v="0"/>
    <s v="https://www.hipcamp.com/en-GB/land/minnesota-peaceful-cabin-in-the-woods-06yhrnmw"/>
    <s v="Kick back and relax in this calm, quiet, and stylish space. This is an Amish cabin with must-have amenities away from the city but not too far. The Quamba lake boat launch is within walking distance, literally within 1000 feet. And, Pokegama lake is right around the corner for swimming as well. 🌲🌲🌲_x000a__x000a_Pets fees (we will need to add it manually to the booking as Hipcamp doesn’t have an option currently) $50 per pet for short term $100 per pet for long term_x000a__x000a_Early check-in per request and depending on availability: $50 for 2-4 hours Late Checkout per request and depending on availability: $50 for 2-4 hours"/>
    <n v="2"/>
    <s v="Check in: 16:00, Check out: 10:00, Cancellation policy: Super Strict, Accepts bookings: 3"/>
    <n v="45.891229000000003"/>
    <n v="-93.176509999999993"/>
    <s v="Yes"/>
    <x v="0"/>
    <s v="Yes"/>
    <s v="No"/>
    <x v="1"/>
    <s v="Yes"/>
    <x v="0"/>
    <s v="No"/>
    <s v="Yes"/>
    <s v="No"/>
    <s v="No"/>
    <s v="No"/>
    <s v="No"/>
    <s v="Not Listed"/>
    <s v="No"/>
    <s v="Not Listed"/>
    <s v="Not Listed"/>
    <s v="No"/>
    <s v="No"/>
    <s v="No"/>
    <s v="No"/>
    <s v="No"/>
    <s v="No"/>
    <s v="No"/>
    <s v="No"/>
    <s v="No"/>
    <s v="No"/>
    <s v="No"/>
    <s v="Yes"/>
    <s v="Yes"/>
    <s v="Yes"/>
    <s v="Yes"/>
    <s v="Yes"/>
    <s v="No"/>
    <s v="No"/>
    <s v="No"/>
    <s v="No"/>
    <s v="Yes"/>
    <s v="No"/>
    <s v="Yes"/>
    <s v="No"/>
    <s v="Yes"/>
    <s v="No"/>
    <s v="No"/>
    <s v="No"/>
    <s v="No"/>
    <s v="No"/>
    <s v="No"/>
    <s v="No"/>
    <s v="No"/>
    <s v="Yes"/>
    <s v="No"/>
    <s v="No"/>
    <s v="Yes"/>
    <s v="No"/>
    <s v="No"/>
  </r>
  <r>
    <s v="Hipcamp"/>
    <s v="Fall Hall Glen"/>
    <s v="The Lodge"/>
    <s v="cabin"/>
    <s v="Cabin"/>
    <n v="5"/>
    <n v="0"/>
    <n v="9"/>
    <n v="0"/>
    <n v="0"/>
    <n v="0"/>
    <s v="Jackson"/>
    <x v="66"/>
    <x v="1"/>
    <m/>
    <s v="United States"/>
    <x v="54"/>
    <x v="21"/>
    <n v="94"/>
    <n v="80"/>
    <n v="80"/>
    <n v="66"/>
    <n v="1"/>
    <n v="80"/>
    <n v="95"/>
    <n v="80"/>
    <n v="80"/>
    <n v="80"/>
    <x v="27"/>
    <n v="80"/>
    <n v="80"/>
    <n v="80"/>
    <n v="80"/>
    <n v="80"/>
    <n v="80"/>
    <n v="80"/>
    <n v="80"/>
    <n v="80"/>
    <n v="80"/>
    <s v="https://www.hipcamp.com/en-GB/land/wisconsin-fall-hall-glen-qeoh9p75"/>
    <s v="The Lodge is a historic site constructed crica 1940. Used as the original lodging for this hunting and fishing resort, The Lodge is built high on a ridge overlooking the river and its mighty waterfalls. Staying in The Lodge, you find yourself feeling enveloped and accepted by nature as you listen to the birds and rushing water. _x000a__x000a_In the second floor of The Lodge you will find six separate rooms with 1-2 beds in each room with and open concept ceiling. While the rooms are on the small and cozy side, the first floor of The Lodge is an open common space left in its original hunting lodge theme. You will also enjoy two large screened balcony areas. _x000a__x000a_Renting The Lodge also comes with access to the public bathhouse. The Lodge has no heating or air conditioning. Fans are provided."/>
    <n v="1"/>
    <s v="Check in: 14:00, Check out: 11:00, Cancellation policy: Moderate, Accepts bookings: 6"/>
    <n v="44.198080635711143"/>
    <n v="-90.840767117018615"/>
    <s v="Yes"/>
    <x v="0"/>
    <s v="Yes"/>
    <s v="Yes"/>
    <x v="0"/>
    <s v="Yes"/>
    <x v="1"/>
    <s v="No"/>
    <s v="Yes"/>
    <s v="No"/>
    <s v="No"/>
    <s v="No"/>
    <s v="No"/>
    <s v="Not Listed"/>
    <s v="No"/>
    <s v="Not Listed"/>
    <s v="Not Listed"/>
    <s v="No"/>
    <s v="No"/>
    <s v="No"/>
    <s v="No"/>
    <s v="No"/>
    <s v="No"/>
    <s v="No"/>
    <s v="No"/>
    <s v="No"/>
    <s v="No"/>
    <s v="No"/>
    <s v="Yes"/>
    <s v="Yes"/>
    <s v="Yes"/>
    <s v="Yes"/>
    <s v="Yes"/>
    <s v="No"/>
    <s v="Yes"/>
    <s v="No"/>
    <s v="Yes"/>
    <s v="No"/>
    <s v="No"/>
    <s v="No"/>
    <s v="No"/>
    <s v="No"/>
    <s v="Yes"/>
    <s v="No"/>
    <s v="No"/>
    <s v="Yes"/>
    <s v="No"/>
    <s v="Yes"/>
    <s v="No"/>
    <s v="No"/>
    <s v="No"/>
    <s v="No"/>
    <s v="No"/>
    <s v="Yes"/>
    <s v="No"/>
    <s v="No"/>
  </r>
  <r>
    <s v="Hipcamp"/>
    <s v="Buck bottoms"/>
    <s v="Buck Bottoms Lodge"/>
    <s v="cabin"/>
    <s v="Cabin"/>
    <n v="3"/>
    <n v="0"/>
    <n v="5"/>
    <n v="0"/>
    <n v="0"/>
    <n v="0"/>
    <s v="Buffalo"/>
    <x v="45"/>
    <x v="1"/>
    <m/>
    <s v="United States"/>
    <x v="13"/>
    <x v="57"/>
    <n v="153"/>
    <n v="150"/>
    <n v="120"/>
    <n v="0"/>
    <n v="1"/>
    <n v="130"/>
    <n v="154"/>
    <n v="150"/>
    <n v="120"/>
    <n v="130"/>
    <x v="109"/>
    <n v="142"/>
    <n v="126"/>
    <n v="128"/>
    <n v="142"/>
    <n v="126"/>
    <n v="141"/>
    <n v="127"/>
    <n v="141"/>
    <n v="127"/>
    <n v="142"/>
    <s v="https://www.hipcamp.com/en-GB/land/wisconsin-buck-bottoms-88lhxqov"/>
    <s v="Cozy 14 x 24 cabin with bunk beds and a pull out couch sleeps 4. Beautiful view of the Buffalo river sitting on the porch after a fun day of kayaking or swimming. Enjoy a bonfire or even a cozy fire in the cabin on a cold evening."/>
    <n v="1"/>
    <s v="Check in: 13:00, Check out: 11:00, Cancellation policy: Flexible, Accepts bookings: 3"/>
    <n v="44.579320481999922"/>
    <n v="-91.650731758946094"/>
    <s v="Yes"/>
    <x v="0"/>
    <s v="Yes"/>
    <s v="No"/>
    <x v="1"/>
    <s v="Yes"/>
    <x v="0"/>
    <s v="No"/>
    <s v="No"/>
    <s v="No"/>
    <s v="No"/>
    <s v="No"/>
    <s v="No"/>
    <s v="Not Listed"/>
    <s v="No"/>
    <s v="Not Listed"/>
    <s v="Not Listed"/>
    <s v="No"/>
    <s v="No"/>
    <s v="No"/>
    <s v="No"/>
    <s v="No"/>
    <s v="No"/>
    <s v="No"/>
    <s v="No"/>
    <s v="No"/>
    <s v="No"/>
    <s v="No"/>
    <s v="No"/>
    <s v="No"/>
    <s v="No"/>
    <s v="No"/>
    <s v="Yes"/>
    <s v="No"/>
    <s v="No"/>
    <s v="No"/>
    <s v="Yes"/>
    <s v="No"/>
    <s v="No"/>
    <s v="No"/>
    <s v="Yes"/>
    <s v="Yes"/>
    <s v="No"/>
    <s v="No"/>
    <s v="No"/>
    <s v="Yes"/>
    <s v="Yes"/>
    <s v="Yes"/>
    <s v="Yes"/>
    <s v="No"/>
    <s v="No"/>
    <s v="No"/>
    <s v="No"/>
    <s v="No"/>
    <s v="No"/>
    <s v="No"/>
  </r>
  <r>
    <s v="Hipcamp"/>
    <s v="Fall Hall Glen"/>
    <s v="Whispering Falls"/>
    <s v="cabin"/>
    <s v="Cabin"/>
    <n v="5"/>
    <n v="0"/>
    <n v="4"/>
    <n v="0"/>
    <n v="0"/>
    <n v="0"/>
    <s v="Jackson"/>
    <x v="66"/>
    <x v="1"/>
    <m/>
    <s v="United States"/>
    <x v="9"/>
    <x v="21"/>
    <n v="94"/>
    <n v="80"/>
    <n v="80"/>
    <n v="51"/>
    <n v="1"/>
    <n v="80"/>
    <n v="95"/>
    <n v="80"/>
    <n v="80"/>
    <n v="80"/>
    <x v="27"/>
    <n v="80"/>
    <n v="80"/>
    <n v="80"/>
    <n v="80"/>
    <n v="80"/>
    <n v="80"/>
    <n v="80"/>
    <n v="80"/>
    <n v="80"/>
    <n v="80"/>
    <s v="https://www.hipcamp.com/en-GB/land/wisconsin-fall-hall-glen-qeoh9p75"/>
    <s v="Whispering Falls is a small log cabin situated in the corner of the property. This cabin is quite and homey while remaining close to the river. While their is no running water in this cabin, the public bathhouse is only a short walk from the cabin. Whispering falls is located next to another rental cabin, you can message ahead of time to see if you will have any neighbors."/>
    <n v="1"/>
    <s v="Check in: 14:00, Check out: 12:00, Cancellation policy: Moderate, Accepts bookings: 6"/>
    <n v="44.198080635711143"/>
    <n v="-90.840767117018615"/>
    <s v="Yes"/>
    <x v="0"/>
    <s v="Yes"/>
    <s v="Yes"/>
    <x v="0"/>
    <s v="Yes"/>
    <x v="1"/>
    <s v="No"/>
    <s v="No"/>
    <s v="No"/>
    <s v="No"/>
    <s v="No"/>
    <s v="No"/>
    <s v="Not Listed"/>
    <s v="No"/>
    <s v="Not Listed"/>
    <s v="Not Listed"/>
    <s v="No"/>
    <s v="No"/>
    <s v="No"/>
    <s v="No"/>
    <s v="No"/>
    <s v="No"/>
    <s v="No"/>
    <s v="No"/>
    <s v="No"/>
    <s v="No"/>
    <s v="No"/>
    <s v="Yes"/>
    <s v="Yes"/>
    <s v="Yes"/>
    <s v="Yes"/>
    <s v="Yes"/>
    <s v="No"/>
    <s v="Yes"/>
    <s v="No"/>
    <s v="Yes"/>
    <s v="No"/>
    <s v="No"/>
    <s v="No"/>
    <s v="No"/>
    <s v="No"/>
    <s v="Yes"/>
    <s v="No"/>
    <s v="No"/>
    <s v="Yes"/>
    <s v="No"/>
    <s v="Yes"/>
    <s v="No"/>
    <s v="No"/>
    <s v="No"/>
    <s v="No"/>
    <s v="No"/>
    <s v="Yes"/>
    <s v="No"/>
    <s v="No"/>
  </r>
  <r>
    <s v="Hipcamp"/>
    <s v="Nature Nook"/>
    <s v="Nature Nook Cabin"/>
    <s v="cabin"/>
    <s v="Cabin"/>
    <n v="1"/>
    <n v="0"/>
    <n v="2"/>
    <n v="0"/>
    <n v="0"/>
    <n v="0"/>
    <s v="Marquette"/>
    <x v="86"/>
    <x v="1"/>
    <m/>
    <s v="United States"/>
    <x v="1"/>
    <x v="1"/>
    <s v="No data"/>
    <s v="No data"/>
    <s v="No data"/>
    <s v="No data"/>
    <n v="1"/>
    <n v="114"/>
    <n v="164"/>
    <n v="114"/>
    <n v="114"/>
    <n v="114"/>
    <x v="45"/>
    <n v="0"/>
    <n v="0"/>
    <n v="0"/>
    <n v="0"/>
    <n v="0"/>
    <n v="0"/>
    <n v="0"/>
    <n v="0"/>
    <n v="0"/>
    <n v="0"/>
    <s v="https://www.hipcamp.com/en-GB/land/wisconsin-nature-nook-2-v1qh97pe"/>
    <s v="Take it easy at this unique and tranquil getaway. At 350 sq feet, this quaint cabin for two is cozy and comfortable. Nature Nook sits on the hill of a 3 acre lake peninsula shared only by the host's home. _x000a__x000a_The cabin has both a front, screened in patio and a back deck over-looking a marsh where you can observe many species of water fowl. You can also sit at the fire pit surrounded by trees. Across the drive are walking paths through the woods down to the lake-front. It is lovely to look at...but too weedy to go swimming._x000a__x000a_Kitchen is smaller, with a microwave, toaster oven and dual hotplate for cooking. Gnomes watch over the coffee nook with a Keurig, a selection of k-cups to get you started, and a refillable k-cup if you want to bring your own grounds. There is also a gas grill in front of the cabin, by the seating area. _x000a__x000a_Please note that this is a small cabin, with a small kitchen and small bathroom. There is a photo of the shower basin to demonstrate the size. Also, we are about half a mile from a railway crossing where they do blow their horns. It has not been an issue, but we want to be transparent._x000a__x000a_Our property is surrounded on all sides by nature including: a lake, DNR marshland and woods. You will probably see or encounter wildlife during your stay at the Nature Nook. This could include: deer, rabbits, owls, eagles, foxes, black squirrels, mice, ants, mosquitoes, lake flies, giggers, or spiders. These creatures reside in nature, and while we take steps to secure the cabin, we ultimately have little control over Mother Nature. _x000a__x000a_Parking is free and directly in front of the cabin. If you have any questions, please don't hesitate to reach out through the app. Thank you and safe travels."/>
    <n v="2"/>
    <s v="Check in: 15:00, Check out: 11:00, Cancellation policy: Moderate, Accepts bookings: 12"/>
    <n v="43.784967146300183"/>
    <n v="-89.573059621879807"/>
    <s v="Yes"/>
    <x v="0"/>
    <s v="No"/>
    <s v="Yes"/>
    <x v="0"/>
    <s v="Yes"/>
    <x v="1"/>
    <s v="Yes"/>
    <s v="Yes"/>
    <s v="No"/>
    <s v="No"/>
    <s v="No"/>
    <s v="No"/>
    <s v="Not Listed"/>
    <s v="No"/>
    <s v="Not Listed"/>
    <s v="Not Listed"/>
    <s v="No"/>
    <s v="No"/>
    <s v="No"/>
    <s v="No"/>
    <s v="No"/>
    <s v="No"/>
    <s v="No"/>
    <s v="No"/>
    <s v="No"/>
    <s v="No"/>
    <s v="No"/>
    <s v="No"/>
    <s v="Yes"/>
    <s v="Yes"/>
    <s v="Yes"/>
    <s v="No"/>
    <s v="No"/>
    <s v="No"/>
    <s v="No"/>
    <s v="No"/>
    <s v="Yes"/>
    <s v="No"/>
    <s v="Yes"/>
    <s v="Yes"/>
    <s v="No"/>
    <s v="No"/>
    <s v="No"/>
    <s v="No"/>
    <s v="No"/>
    <s v="No"/>
    <s v="No"/>
    <s v="No"/>
    <s v="No"/>
    <s v="No"/>
    <s v="No"/>
    <s v="No"/>
    <s v="No"/>
    <s v="Yes"/>
    <s v="No"/>
  </r>
  <r>
    <s v="Hipcamp"/>
    <s v="The Specialty Crop"/>
    <s v="Specialty Log Cabin"/>
    <s v="cabin"/>
    <s v="Cabin"/>
    <n v="4"/>
    <n v="0"/>
    <n v="4"/>
    <n v="0"/>
    <n v="0"/>
    <n v="0"/>
    <s v="Lincoln"/>
    <x v="87"/>
    <x v="3"/>
    <m/>
    <s v="United States"/>
    <x v="23"/>
    <x v="48"/>
    <n v="92"/>
    <n v="75"/>
    <n v="75"/>
    <n v="27"/>
    <n v="1"/>
    <n v="75"/>
    <n v="93"/>
    <n v="75"/>
    <n v="75"/>
    <n v="75"/>
    <x v="47"/>
    <n v="75"/>
    <n v="75"/>
    <n v="75"/>
    <n v="75"/>
    <n v="75"/>
    <n v="75"/>
    <n v="75"/>
    <n v="75"/>
    <n v="75"/>
    <n v="75"/>
    <s v="https://www.hipcamp.com/en-GB/land/south-dakota-the-specialty-crop-lz9hw67l"/>
    <s v="The little log cabin at The Specialty Crop farm is the perfect whimsical camper cabin experience. Our all pine and log interior is a cozy furnished space for your camper cabin stay. Make a fire for cooking over or entertainment. Watch the sunrise through the window from bed. Meander through the garden to watch the sunset. Just 30 minutes from Sioux Falls, where you will find great restaurants and plenty of entertainment. Vermillion and Sioux City are under an hour drive and also offer lots of tourist options. Or keep it rural and explore quaint small towns or the fantastic nearby SD state park, Newton Hills. Or keep it totally local and wander our five acre property complete with wood paths, garden and farm animals to visit. Let us &quot;make camp&quot; for you while you enjoy the prairie!"/>
    <n v="1"/>
    <s v="Check in: 15:00, Check out: 12:00, Cancellation policy: Flexible, Accepts bookings: 3"/>
    <n v="43.12764"/>
    <n v="-96.662419999999997"/>
    <s v="Yes"/>
    <x v="0"/>
    <s v="No"/>
    <s v="No"/>
    <x v="0"/>
    <s v="Yes"/>
    <x v="1"/>
    <s v="Yes"/>
    <s v="Yes"/>
    <s v="No"/>
    <s v="No"/>
    <s v="No"/>
    <s v="No"/>
    <s v="Not Listed"/>
    <s v="No"/>
    <s v="Not Listed"/>
    <s v="Not Listed"/>
    <s v="No"/>
    <s v="No"/>
    <s v="No"/>
    <s v="No"/>
    <s v="No"/>
    <s v="No"/>
    <s v="No"/>
    <s v="No"/>
    <s v="No"/>
    <s v="No"/>
    <s v="No"/>
    <s v="No"/>
    <s v="Yes"/>
    <s v="No"/>
    <s v="Yes"/>
    <s v="No"/>
    <s v="No"/>
    <s v="No"/>
    <s v="No"/>
    <s v="No"/>
    <s v="No"/>
    <s v="No"/>
    <s v="Yes"/>
    <s v="Yes"/>
    <s v="No"/>
    <s v="No"/>
    <s v="No"/>
    <s v="No"/>
    <s v="No"/>
    <s v="Yes"/>
    <s v="No"/>
    <s v="No"/>
    <s v="No"/>
    <s v="No"/>
    <s v="No"/>
    <s v="No"/>
    <s v="No"/>
    <s v="No"/>
    <s v="No"/>
  </r>
  <r>
    <s v="Hipcamp"/>
    <s v="River Road Campground Luverne"/>
    <s v="Blue Cabin"/>
    <s v="cabin"/>
    <s v="Cabin"/>
    <n v="19"/>
    <n v="0"/>
    <n v="3"/>
    <n v="0"/>
    <n v="0"/>
    <n v="0"/>
    <s v="Rock"/>
    <x v="88"/>
    <x v="0"/>
    <m/>
    <s v="United States"/>
    <x v="42"/>
    <x v="5"/>
    <n v="74"/>
    <n v="60"/>
    <n v="60"/>
    <n v="19"/>
    <n v="1"/>
    <n v="60"/>
    <n v="75"/>
    <n v="60"/>
    <n v="60"/>
    <n v="60"/>
    <x v="53"/>
    <n v="60"/>
    <n v="60"/>
    <n v="60"/>
    <n v="60"/>
    <n v="60"/>
    <n v="60"/>
    <n v="60"/>
    <n v="60"/>
    <n v="60"/>
    <n v="60"/>
    <s v="https://www.hipcamp.com/en-GB/land/minnesota-river-road-campground-luverne-88lhr8lw"/>
    <s v="Camping Cabin (No bathroom). Our Blue Cabin is located in a beautiful area among the trees. Full size bed and a twin bunk, Table and chairs. Outside fire pit and deck. Electric and Water at cabin site. Shower house/bathrooms located near the cabin. Family friendly cabin where you'll enjoy front porch seating, campfire, a perfect way to enjoy the great outdoors. Bring your own linens. Portable AC unit available for hot days/nights. Our Camping Cabin offers a more traditional camping experience because it lacks a bathroom and kitchen."/>
    <n v="1"/>
    <s v="Check in: 14:00, Check out: 12:00, Cancellation policy: Flexible, Accepts bookings: 6"/>
    <n v="43.645349000000003"/>
    <n v="-96.189052599999997"/>
    <s v="Yes"/>
    <x v="0"/>
    <s v="Yes"/>
    <s v="Yes"/>
    <x v="0"/>
    <s v="Yes"/>
    <x v="1"/>
    <s v="No"/>
    <s v="Yes"/>
    <s v="No"/>
    <s v="No"/>
    <s v="Yes"/>
    <s v="No"/>
    <s v="Not Listed"/>
    <s v="No"/>
    <s v="Not Listed"/>
    <s v="Not Listed"/>
    <s v="No"/>
    <s v="No"/>
    <s v="No"/>
    <s v="No"/>
    <s v="No"/>
    <s v="No"/>
    <s v="No"/>
    <s v="No"/>
    <s v="No"/>
    <s v="No"/>
    <s v="Yes"/>
    <s v="No"/>
    <s v="Yes"/>
    <s v="Yes"/>
    <s v="Yes"/>
    <s v="No"/>
    <s v="No"/>
    <s v="No"/>
    <s v="No"/>
    <s v="Yes"/>
    <s v="No"/>
    <s v="No"/>
    <s v="No"/>
    <s v="Yes"/>
    <s v="No"/>
    <s v="No"/>
    <s v="No"/>
    <s v="No"/>
    <s v="No"/>
    <s v="No"/>
    <s v="No"/>
    <s v="No"/>
    <s v="No"/>
    <s v="No"/>
    <s v="No"/>
    <s v="No"/>
    <s v="No"/>
    <s v="No"/>
    <s v="No"/>
  </r>
  <r>
    <s v="Hipcamp"/>
    <s v="Bayberry Acres on Danger Lake"/>
    <s v="Chalet on Danger Lake"/>
    <s v="cabin"/>
    <s v="Cabin"/>
    <n v="3"/>
    <n v="0"/>
    <n v="4"/>
    <n v="0"/>
    <n v="0"/>
    <n v="0"/>
    <s v="Pine"/>
    <x v="89"/>
    <x v="0"/>
    <m/>
    <s v="United States"/>
    <x v="55"/>
    <x v="6"/>
    <n v="118"/>
    <n v="100"/>
    <n v="100"/>
    <n v="13"/>
    <n v="0.01"/>
    <n v="100"/>
    <n v="119"/>
    <n v="100"/>
    <n v="100"/>
    <n v="1"/>
    <x v="51"/>
    <n v="100"/>
    <n v="100"/>
    <n v="100"/>
    <n v="100"/>
    <n v="100"/>
    <n v="100"/>
    <n v="100"/>
    <n v="100"/>
    <n v="100"/>
    <n v="100"/>
    <s v="https://www.hipcamp.com/en-GB/land/minnesota-bayberry-acres-on-danger-lake-xryhk7p0"/>
    <s v="The Chalet is a beautiful space for 2 - 6 people. (Look through the pictures) Complete with kitchen and bar (2 burners, microwave, air fryer, Keurig, fridge), the Chalet has a full bathroom, a log bunkbed, and a queen size bed. Fireplace works with wood provided. This place is perfect for ice fishing outing on Rush Lake, only 2 miles from the public access. The host can provide everything needed for a ice fishing outing. In summer, there is a frisbee golf course at the park! No animals are allowed inside, but your pets can sleep in a crate in the attached pole barn."/>
    <n v="1"/>
    <s v="Check in: 14:00, Check out: 12:00, Cancellation policy: Moderate, Accepts bookings: 12"/>
    <n v="45.734470000000002"/>
    <n v="-93.086269999999999"/>
    <s v="Yes"/>
    <x v="0"/>
    <s v="Yes"/>
    <s v="Yes"/>
    <x v="0"/>
    <s v="Yes"/>
    <x v="0"/>
    <s v="Yes"/>
    <s v="Yes"/>
    <s v="No"/>
    <s v="No"/>
    <s v="No"/>
    <s v="No"/>
    <s v="Not Listed"/>
    <s v="No"/>
    <s v="Not Listed"/>
    <s v="Not Listed"/>
    <s v="No"/>
    <s v="No"/>
    <s v="No"/>
    <s v="No"/>
    <s v="No"/>
    <s v="No"/>
    <s v="No"/>
    <s v="No"/>
    <s v="No"/>
    <s v="No"/>
    <s v="No"/>
    <s v="Yes"/>
    <s v="Yes"/>
    <s v="Yes"/>
    <s v="Yes"/>
    <s v="Yes"/>
    <s v="No"/>
    <s v="No"/>
    <s v="No"/>
    <s v="No"/>
    <s v="Yes"/>
    <s v="No"/>
    <s v="Yes"/>
    <s v="No"/>
    <s v="No"/>
    <s v="No"/>
    <s v="No"/>
    <s v="No"/>
    <s v="Yes"/>
    <s v="No"/>
    <s v="No"/>
    <s v="No"/>
    <s v="No"/>
    <s v="No"/>
    <s v="No"/>
    <s v="No"/>
    <s v="Yes"/>
    <s v="Yes"/>
    <s v="No"/>
  </r>
  <r>
    <s v="Hipcamp"/>
    <s v="Wedges Creek Hideaway Pizza Farm!"/>
    <s v="001) Deluxe Cabin 1"/>
    <s v="cabin"/>
    <s v="Cabin"/>
    <n v="17"/>
    <n v="0"/>
    <n v="2"/>
    <n v="0"/>
    <n v="0"/>
    <n v="0"/>
    <s v="Clark"/>
    <x v="84"/>
    <x v="1"/>
    <m/>
    <s v="United States"/>
    <x v="0"/>
    <x v="6"/>
    <n v="108"/>
    <n v="120"/>
    <n v="90"/>
    <n v="39"/>
    <n v="0"/>
    <n v="121"/>
    <n v="132"/>
    <n v="136"/>
    <n v="116"/>
    <n v="0"/>
    <x v="28"/>
    <n v="130"/>
    <n v="120"/>
    <n v="120"/>
    <n v="130"/>
    <n v="120"/>
    <n v="130"/>
    <n v="120"/>
    <n v="130"/>
    <n v="120"/>
    <n v="130"/>
    <s v="https://www.hipcamp.com/en-GB/land/wisconsin-wedges-creek-hideaway-pizza-farm-xryhyx92"/>
    <s v="Single room cabins to relax and enjoy. Includes bathroom and shower. Linens and towels provided._x000a__x000a_NOTE: Cabin bathrooms are available May-October."/>
    <n v="1"/>
    <s v="Check in: 14:00, Check out: 12:00, Cancellation policy: Strict, Accepts bookings: 12"/>
    <n v="44.697923022445913"/>
    <n v="-90.682613574922001"/>
    <s v="No"/>
    <x v="0"/>
    <s v="Yes"/>
    <s v="No"/>
    <x v="0"/>
    <s v="Yes"/>
    <x v="1"/>
    <s v="No"/>
    <s v="Yes"/>
    <s v="No"/>
    <s v="No"/>
    <s v="Yes"/>
    <s v="No"/>
    <s v="Not Listed"/>
    <s v="No"/>
    <s v="Not Listed"/>
    <s v="Not Listed"/>
    <s v="No"/>
    <s v="No"/>
    <s v="No"/>
    <s v="No"/>
    <s v="No"/>
    <s v="No"/>
    <s v="No"/>
    <s v="No"/>
    <s v="No"/>
    <s v="No"/>
    <s v="Yes"/>
    <s v="Yes"/>
    <s v="Yes"/>
    <s v="No"/>
    <s v="Yes"/>
    <s v="No"/>
    <s v="No"/>
    <s v="No"/>
    <s v="No"/>
    <s v="No"/>
    <s v="No"/>
    <s v="No"/>
    <s v="No"/>
    <s v="Yes"/>
    <s v="Yes"/>
    <s v="No"/>
    <s v="No"/>
    <s v="No"/>
    <s v="No"/>
    <s v="Yes"/>
    <s v="Yes"/>
    <s v="No"/>
    <s v="No"/>
    <s v="No"/>
    <s v="No"/>
    <s v="No"/>
    <s v="Yes"/>
    <s v="No"/>
    <s v="No"/>
  </r>
  <r>
    <s v="Hipcamp"/>
    <s v="Wedges Creek Hideaway Pizza Farm!"/>
    <s v="002) Deluxe Cabin 2"/>
    <s v="cabin"/>
    <s v="Cabin"/>
    <n v="17"/>
    <n v="0"/>
    <n v="2"/>
    <n v="0"/>
    <n v="0"/>
    <n v="0"/>
    <s v="Clark"/>
    <x v="84"/>
    <x v="1"/>
    <m/>
    <s v="United States"/>
    <x v="56"/>
    <x v="6"/>
    <n v="108"/>
    <n v="120"/>
    <n v="90"/>
    <n v="40"/>
    <n v="0"/>
    <n v="121"/>
    <n v="132"/>
    <n v="136"/>
    <n v="116"/>
    <n v="0"/>
    <x v="28"/>
    <n v="130"/>
    <n v="120"/>
    <n v="120"/>
    <n v="130"/>
    <n v="120"/>
    <n v="130"/>
    <n v="120"/>
    <n v="130"/>
    <n v="120"/>
    <n v="130"/>
    <s v="https://www.hipcamp.com/en-GB/land/wisconsin-wedges-creek-hideaway-pizza-farm-xryhyx92"/>
    <s v="Relax in our premier cozy cabin with a full bathroom and shower. Linens and towels provided._x000a__x000a_NOTE: Cabin bathrooms are available May-October"/>
    <n v="1"/>
    <s v="Check in: 14:00, Check out: 12:00, Cancellation policy: Strict, Accepts bookings: 12"/>
    <n v="44.697923022445913"/>
    <n v="-90.682613574922001"/>
    <s v="No"/>
    <x v="0"/>
    <s v="Yes"/>
    <s v="Yes"/>
    <x v="0"/>
    <s v="Yes"/>
    <x v="1"/>
    <s v="No"/>
    <s v="Yes"/>
    <s v="No"/>
    <s v="No"/>
    <s v="Yes"/>
    <s v="No"/>
    <s v="Not Listed"/>
    <s v="No"/>
    <s v="Not Listed"/>
    <s v="Not Listed"/>
    <s v="No"/>
    <s v="No"/>
    <s v="No"/>
    <s v="No"/>
    <s v="No"/>
    <s v="No"/>
    <s v="No"/>
    <s v="No"/>
    <s v="No"/>
    <s v="No"/>
    <s v="Yes"/>
    <s v="Yes"/>
    <s v="Yes"/>
    <s v="No"/>
    <s v="Yes"/>
    <s v="No"/>
    <s v="No"/>
    <s v="No"/>
    <s v="No"/>
    <s v="No"/>
    <s v="No"/>
    <s v="No"/>
    <s v="No"/>
    <s v="Yes"/>
    <s v="Yes"/>
    <s v="No"/>
    <s v="No"/>
    <s v="No"/>
    <s v="No"/>
    <s v="Yes"/>
    <s v="Yes"/>
    <s v="No"/>
    <s v="No"/>
    <s v="No"/>
    <s v="No"/>
    <s v="No"/>
    <s v="Yes"/>
    <s v="No"/>
    <s v="No"/>
  </r>
  <r>
    <s v="Hipcamp"/>
    <s v="Wedges Creek Hideaway Pizza Farm!"/>
    <s v="003) Small Cabin"/>
    <s v="cabin"/>
    <s v="Cabin"/>
    <n v="17"/>
    <n v="0"/>
    <n v="2"/>
    <n v="0"/>
    <n v="0"/>
    <n v="0"/>
    <s v="Clark"/>
    <x v="84"/>
    <x v="1"/>
    <m/>
    <s v="United States"/>
    <x v="57"/>
    <x v="61"/>
    <n v="87"/>
    <n v="90"/>
    <n v="76"/>
    <n v="32"/>
    <n v="0"/>
    <n v="80"/>
    <n v="89"/>
    <n v="94"/>
    <n v="74"/>
    <n v="0"/>
    <x v="110"/>
    <n v="88"/>
    <n v="78"/>
    <n v="78"/>
    <n v="88"/>
    <n v="78"/>
    <n v="88"/>
    <n v="78"/>
    <n v="88"/>
    <n v="78"/>
    <n v="88"/>
    <s v="https://www.hipcamp.com/en-GB/land/wisconsin-wedges-creek-hideaway-pizza-farm-xryhyx92"/>
    <s v="Cozy cabin with queen bed tucked up against the large woods. Linens and towels provided. Small pets with a kennel are permitted._x000a__x000a_NOTE: Cabin is located 90 yards from showerhouse bathrooms."/>
    <n v="1"/>
    <s v="Check in: 14:00, Check out: 12:00, Cancellation policy: Strict, Accepts bookings: 12"/>
    <n v="44.697923022445913"/>
    <n v="-90.682613574922001"/>
    <s v="No"/>
    <x v="0"/>
    <s v="No"/>
    <s v="No"/>
    <x v="0"/>
    <s v="Yes"/>
    <x v="1"/>
    <s v="No"/>
    <s v="Yes"/>
    <s v="No"/>
    <s v="No"/>
    <s v="Yes"/>
    <s v="No"/>
    <s v="Not Listed"/>
    <s v="No"/>
    <s v="Not Listed"/>
    <s v="Not Listed"/>
    <s v="No"/>
    <s v="No"/>
    <s v="No"/>
    <s v="No"/>
    <s v="No"/>
    <s v="No"/>
    <s v="No"/>
    <s v="No"/>
    <s v="No"/>
    <s v="No"/>
    <s v="Yes"/>
    <s v="Yes"/>
    <s v="Yes"/>
    <s v="No"/>
    <s v="Yes"/>
    <s v="No"/>
    <s v="No"/>
    <s v="No"/>
    <s v="No"/>
    <s v="No"/>
    <s v="No"/>
    <s v="No"/>
    <s v="No"/>
    <s v="Yes"/>
    <s v="Yes"/>
    <s v="No"/>
    <s v="No"/>
    <s v="No"/>
    <s v="No"/>
    <s v="Yes"/>
    <s v="Yes"/>
    <s v="No"/>
    <s v="No"/>
    <s v="No"/>
    <s v="No"/>
    <s v="No"/>
    <s v="Yes"/>
    <s v="No"/>
    <s v="No"/>
  </r>
  <r>
    <s v="Hipcamp"/>
    <s v="Wedges Creek Hideaway Pizza Farm!"/>
    <s v="004) Big Cabin"/>
    <s v="cabin"/>
    <s v="Cabin"/>
    <n v="17"/>
    <n v="0"/>
    <n v="4"/>
    <n v="0"/>
    <n v="0"/>
    <n v="0"/>
    <s v="Clark"/>
    <x v="84"/>
    <x v="1"/>
    <m/>
    <s v="United States"/>
    <x v="2"/>
    <x v="62"/>
    <n v="97"/>
    <n v="105"/>
    <n v="89"/>
    <n v="41"/>
    <n v="0"/>
    <n v="95"/>
    <n v="106"/>
    <n v="110"/>
    <n v="89"/>
    <n v="0"/>
    <x v="105"/>
    <n v="103"/>
    <n v="93"/>
    <n v="93"/>
    <n v="103"/>
    <n v="93"/>
    <n v="103"/>
    <n v="93"/>
    <n v="103"/>
    <n v="93"/>
    <n v="103"/>
    <s v="https://www.hipcamp.com/en-GB/land/wisconsin-wedges-creek-hideaway-pizza-farm-xryhyx92"/>
    <s v="Spacious single room cabin with queen bed and pull out couch. Linens and towels provided._x000a__x000a_NOTE: Cabin is located 100 yards from shower house."/>
    <n v="1"/>
    <s v="Check in: 14:00, Check out: 12:00, Cancellation policy: Strict, Accepts bookings: 12"/>
    <n v="44.697923022445913"/>
    <n v="-90.682613574922001"/>
    <s v="No"/>
    <x v="0"/>
    <s v="Yes"/>
    <s v="Yes"/>
    <x v="0"/>
    <s v="Yes"/>
    <x v="1"/>
    <s v="No"/>
    <s v="Yes"/>
    <s v="No"/>
    <s v="No"/>
    <s v="Yes"/>
    <s v="No"/>
    <s v="Not Listed"/>
    <s v="No"/>
    <s v="Not Listed"/>
    <s v="Not Listed"/>
    <s v="No"/>
    <s v="No"/>
    <s v="No"/>
    <s v="No"/>
    <s v="No"/>
    <s v="No"/>
    <s v="No"/>
    <s v="No"/>
    <s v="No"/>
    <s v="No"/>
    <s v="Yes"/>
    <s v="Yes"/>
    <s v="Yes"/>
    <s v="No"/>
    <s v="Yes"/>
    <s v="No"/>
    <s v="No"/>
    <s v="No"/>
    <s v="No"/>
    <s v="No"/>
    <s v="No"/>
    <s v="No"/>
    <s v="No"/>
    <s v="Yes"/>
    <s v="Yes"/>
    <s v="No"/>
    <s v="No"/>
    <s v="No"/>
    <s v="No"/>
    <s v="Yes"/>
    <s v="Yes"/>
    <s v="No"/>
    <s v="No"/>
    <s v="No"/>
    <s v="No"/>
    <s v="No"/>
    <s v="Yes"/>
    <s v="No"/>
    <s v="No"/>
  </r>
  <r>
    <s v="Hipcamp"/>
    <s v="Wedges Creek Hideaway Pizza Farm!"/>
    <s v="005) Deluxe 2-bedroom Cabin"/>
    <s v="cabin"/>
    <s v="Cabin"/>
    <n v="17"/>
    <n v="0"/>
    <n v="6"/>
    <n v="0"/>
    <n v="0"/>
    <n v="0"/>
    <s v="Clark"/>
    <x v="84"/>
    <x v="1"/>
    <m/>
    <s v="United States"/>
    <x v="2"/>
    <x v="16"/>
    <n v="186"/>
    <n v="175"/>
    <n v="175"/>
    <n v="80"/>
    <n v="0.8"/>
    <n v="172"/>
    <n v="186"/>
    <n v="194"/>
    <n v="158"/>
    <n v="136"/>
    <x v="60"/>
    <n v="168"/>
    <n v="161"/>
    <n v="161"/>
    <n v="168"/>
    <n v="161"/>
    <n v="168"/>
    <n v="161"/>
    <n v="168"/>
    <n v="161"/>
    <n v="168"/>
    <s v="https://www.hipcamp.com/en-GB/land/wisconsin-wedges-creek-hideaway-pizza-farm-xryhyx92"/>
    <s v="This two bedroom cabins has a bedroom with a queen, a bedroom with twin beds, and it has a futon in the living room. A full kitchen/stove/refrigerator along with a full bath. Linens and towels provided. No pets permitted in this cabin."/>
    <n v="1"/>
    <s v="Check in: 14:00, Check out: 12:00, Cancellation policy: Strict, Accepts bookings: 12"/>
    <n v="44.697923022445913"/>
    <n v="-90.682613574922001"/>
    <s v="No"/>
    <x v="0"/>
    <s v="No"/>
    <s v="No"/>
    <x v="0"/>
    <s v="Yes"/>
    <x v="0"/>
    <s v="No"/>
    <s v="Yes"/>
    <s v="No"/>
    <s v="No"/>
    <s v="Yes"/>
    <s v="No"/>
    <s v="Not Listed"/>
    <s v="No"/>
    <s v="Not Listed"/>
    <s v="Not Listed"/>
    <s v="No"/>
    <s v="No"/>
    <s v="No"/>
    <s v="No"/>
    <s v="No"/>
    <s v="No"/>
    <s v="No"/>
    <s v="No"/>
    <s v="No"/>
    <s v="No"/>
    <s v="Yes"/>
    <s v="Yes"/>
    <s v="Yes"/>
    <s v="No"/>
    <s v="Yes"/>
    <s v="No"/>
    <s v="No"/>
    <s v="No"/>
    <s v="No"/>
    <s v="No"/>
    <s v="No"/>
    <s v="No"/>
    <s v="No"/>
    <s v="Yes"/>
    <s v="Yes"/>
    <s v="No"/>
    <s v="No"/>
    <s v="No"/>
    <s v="No"/>
    <s v="Yes"/>
    <s v="Yes"/>
    <s v="No"/>
    <s v="No"/>
    <s v="No"/>
    <s v="No"/>
    <s v="No"/>
    <s v="Yes"/>
    <s v="No"/>
    <s v="No"/>
  </r>
  <r>
    <s v="Hipcamp"/>
    <s v="Driftless Retreat 🍃 🎶 📚"/>
    <s v="Driftless Retreat"/>
    <s v="cabin"/>
    <s v="Cabin"/>
    <n v="1"/>
    <n v="0"/>
    <n v="2"/>
    <n v="0"/>
    <n v="0"/>
    <n v="0"/>
    <s v="Crawford"/>
    <x v="90"/>
    <x v="1"/>
    <m/>
    <s v="United States"/>
    <x v="58"/>
    <x v="33"/>
    <n v="94"/>
    <n v="80"/>
    <n v="60"/>
    <n v="30"/>
    <n v="1"/>
    <n v="65"/>
    <n v="106"/>
    <n v="75"/>
    <n v="60"/>
    <n v="65"/>
    <x v="61"/>
    <n v="71"/>
    <n v="63"/>
    <n v="64"/>
    <n v="71"/>
    <n v="63"/>
    <n v="70"/>
    <n v="64"/>
    <n v="70"/>
    <n v="64"/>
    <n v="71"/>
    <s v="https://www.hipcamp.com/en-GB/land/wisconsin-driftless-retreat-v1qh7rzq"/>
    <s v="Feel free to explore the 3-acre property and discover nearby attractions like Rush Creek State Natural Area, Blackhawk Park, Mt. Hosmer, Effigy Mounds National Monument, Wyalusing State Park, Kickapoo Valley Reserve, Wildcat Mountain State Park, and more._x000a__x000a_This property is located in a rural setting, so you can expect to hear occasional noise from passing farm equipment and trucks. Across the street, a hobby farm adds to the countryside charm, and you may hear the morning greeting of a rooster and honking of geese. It's not uncommon to see deer on the lawn, as there is an orchard neighboring the south end of the property that they like to frequent, and you'll likely hear coyotes howling in the distance at night. Also note that while we do our best to keep nature outside the cabin, be aware that bugs and mice do sometimes happen._x000a__x000a_As a guest at Driftless Retreat, you're responsible for leaving the cabin in clean condition. Please wash all dishes, place all furniture in its original setting and remove all trash and recyclables from the property upon departure (take extra care to make sure there is absolutely no food left in the cabin)._x000a__x000a_Driftless Retreat is best suited for solo travelers or pairs."/>
    <n v="2"/>
    <s v="Check in: 14:00, Check out: 11:00, Cancellation policy: Flexible, Accepts bookings: 9"/>
    <n v="43.382223000000003"/>
    <n v="-91.096401"/>
    <s v="Yes"/>
    <x v="0"/>
    <s v="Yes"/>
    <s v="No"/>
    <x v="1"/>
    <s v="Yes"/>
    <x v="0"/>
    <s v="No"/>
    <s v="Yes"/>
    <s v="No"/>
    <s v="No"/>
    <s v="No"/>
    <s v="No"/>
    <s v="Not Listed"/>
    <s v="No"/>
    <s v="Not Listed"/>
    <s v="Not Listed"/>
    <s v="No"/>
    <s v="No"/>
    <s v="No"/>
    <s v="No"/>
    <s v="No"/>
    <s v="No"/>
    <s v="No"/>
    <s v="No"/>
    <s v="No"/>
    <s v="No"/>
    <s v="No"/>
    <s v="Yes"/>
    <s v="Yes"/>
    <s v="Yes"/>
    <s v="Yes"/>
    <s v="Yes"/>
    <s v="No"/>
    <s v="No"/>
    <s v="No"/>
    <s v="Yes"/>
    <s v="Yes"/>
    <s v="No"/>
    <s v="Yes"/>
    <s v="Yes"/>
    <s v="No"/>
    <s v="No"/>
    <s v="No"/>
    <s v="No"/>
    <s v="No"/>
    <s v="No"/>
    <s v="No"/>
    <s v="No"/>
    <s v="No"/>
    <s v="No"/>
    <s v="No"/>
    <s v="No"/>
    <s v="Yes"/>
    <s v="No"/>
    <s v="No"/>
  </r>
  <r>
    <s v="Hipcamp"/>
    <s v="River Forest Campground &amp; Rafting"/>
    <s v="Village Cabin 1"/>
    <s v="cabin"/>
    <s v="Cabin"/>
    <n v="50"/>
    <n v="0"/>
    <n v="2"/>
    <n v="0"/>
    <n v="0"/>
    <n v="0"/>
    <s v="Langlade"/>
    <x v="91"/>
    <x v="1"/>
    <m/>
    <s v="United States"/>
    <x v="59"/>
    <x v="63"/>
    <n v="89"/>
    <n v="55"/>
    <n v="55"/>
    <n v="26"/>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Village Cabin 2"/>
    <s v="cabin"/>
    <s v="Cabin"/>
    <n v="50"/>
    <n v="0"/>
    <n v="2"/>
    <n v="0"/>
    <n v="0"/>
    <n v="0"/>
    <s v="Langlade"/>
    <x v="91"/>
    <x v="1"/>
    <m/>
    <s v="United States"/>
    <x v="57"/>
    <x v="63"/>
    <n v="89"/>
    <n v="55"/>
    <n v="55"/>
    <n v="23"/>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Village Cabin 3"/>
    <s v="cabin"/>
    <s v="Cabin"/>
    <n v="50"/>
    <n v="0"/>
    <n v="4"/>
    <n v="0"/>
    <n v="0"/>
    <n v="0"/>
    <s v="Langlade"/>
    <x v="91"/>
    <x v="1"/>
    <m/>
    <s v="United States"/>
    <x v="23"/>
    <x v="63"/>
    <n v="89"/>
    <n v="55"/>
    <n v="55"/>
    <n v="20"/>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Sleeps 4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No"/>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Village Cabin 4 "/>
    <s v="cabin"/>
    <s v="Cabin"/>
    <n v="50"/>
    <n v="0"/>
    <n v="4"/>
    <n v="0"/>
    <n v="0"/>
    <n v="0"/>
    <s v="Langlade"/>
    <x v="91"/>
    <x v="1"/>
    <m/>
    <s v="United States"/>
    <x v="60"/>
    <x v="63"/>
    <n v="89"/>
    <n v="55"/>
    <n v="55"/>
    <n v="22"/>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Sleeps 4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Village Cabin 5"/>
    <s v="cabin"/>
    <s v="Cabin"/>
    <n v="50"/>
    <n v="0"/>
    <n v="4"/>
    <n v="0"/>
    <n v="0"/>
    <n v="0"/>
    <s v="Langlade"/>
    <x v="91"/>
    <x v="1"/>
    <m/>
    <s v="United States"/>
    <x v="60"/>
    <x v="63"/>
    <n v="89"/>
    <n v="55"/>
    <n v="55"/>
    <n v="22"/>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Sleeps 4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Village Cabin 6"/>
    <s v="cabin"/>
    <s v="Cabin"/>
    <n v="50"/>
    <n v="0"/>
    <n v="4"/>
    <n v="0"/>
    <n v="0"/>
    <n v="0"/>
    <s v="Langlade"/>
    <x v="91"/>
    <x v="1"/>
    <m/>
    <s v="United States"/>
    <x v="18"/>
    <x v="63"/>
    <n v="89"/>
    <n v="55"/>
    <n v="55"/>
    <n v="23"/>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Sleeps 4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Village Cabin 7"/>
    <s v="cabin"/>
    <s v="Cabin"/>
    <n v="50"/>
    <n v="0"/>
    <n v="4"/>
    <n v="0"/>
    <n v="0"/>
    <n v="0"/>
    <s v="Langlade"/>
    <x v="91"/>
    <x v="1"/>
    <m/>
    <s v="United States"/>
    <x v="41"/>
    <x v="43"/>
    <n v="100"/>
    <n v="65"/>
    <n v="65"/>
    <n v="28"/>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Sleeps 4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Village Cabin 8"/>
    <s v="cabin"/>
    <s v="Cabin"/>
    <n v="50"/>
    <n v="0"/>
    <n v="2"/>
    <n v="0"/>
    <n v="0"/>
    <n v="0"/>
    <s v="Langlade"/>
    <x v="91"/>
    <x v="1"/>
    <m/>
    <s v="United States"/>
    <x v="57"/>
    <x v="63"/>
    <n v="89"/>
    <n v="55"/>
    <n v="55"/>
    <n v="23"/>
    <n v="1"/>
    <n v="55"/>
    <n v="89"/>
    <n v="55"/>
    <n v="55"/>
    <n v="55"/>
    <x v="111"/>
    <n v="75"/>
    <n v="55"/>
    <n v="55"/>
    <n v="55"/>
    <n v="56"/>
    <n v="56"/>
    <n v="66"/>
    <n v="75"/>
    <n v="56"/>
    <n v="57"/>
    <s v="https://www.hipcamp.com/en-GB/land/wisconsin-river-forest-campground-rafting-v1qh71dn"/>
    <s v="Rustic cabins for the “camper” who likes a roof over their head. It’s located on a wooded site with fire pits and picnic tables. There is a main gathering grassy area with a fire ring for community events._x000a__x000a_The cabins have electricity. Water, shower, &amp; bathroom facilities are only a short walk away._x000a__x000a_Guests must bring their own bedding._x000a__x000a_Cabins 1,2, &amp; 8 have queen-sized mattresses._x000a__x000a_Cabins 3-7 have 2 bunk beds that will fit 4 people on twin-sized mattresses.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Cabin Amanita "/>
    <s v="cabin"/>
    <s v="Cabin"/>
    <n v="50"/>
    <n v="0"/>
    <n v="5"/>
    <n v="0"/>
    <n v="0"/>
    <n v="0"/>
    <s v="Langlade"/>
    <x v="91"/>
    <x v="1"/>
    <m/>
    <s v="United States"/>
    <x v="61"/>
    <x v="43"/>
    <n v="100"/>
    <n v="65"/>
    <n v="65"/>
    <n v="39"/>
    <n v="1"/>
    <n v="65"/>
    <n v="100"/>
    <n v="65"/>
    <n v="65"/>
    <n v="65"/>
    <x v="112"/>
    <n v="95"/>
    <n v="65"/>
    <n v="65"/>
    <n v="65"/>
    <n v="67"/>
    <n v="67"/>
    <n v="86"/>
    <n v="95"/>
    <n v="68"/>
    <n v="69"/>
    <s v="https://www.hipcamp.com/en-GB/land/wisconsin-river-forest-campground-rafting-v1qh71dn"/>
    <s v="Porched cabin, 1 full bed and 3 single beds, microwave &amp; minifridge on a wooded lot. Sleeps 5 and could place an extra tent at 10.00 per person per night with greater than 5 guests. There is enough space for 1 extra tent._x000a__x000a_There is AC/Heat in this unit_x000a__x000a_Guests must bring their own bedding.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River Forest Campground &amp; Rafting"/>
    <s v="Cabin Bolete"/>
    <s v="cabin"/>
    <s v="Cabin"/>
    <n v="50"/>
    <n v="0"/>
    <n v="4"/>
    <n v="0"/>
    <n v="0"/>
    <n v="0"/>
    <s v="Langlade"/>
    <x v="91"/>
    <x v="1"/>
    <m/>
    <s v="United States"/>
    <x v="62"/>
    <x v="63"/>
    <n v="89"/>
    <n v="55"/>
    <n v="55"/>
    <n v="30"/>
    <n v="1"/>
    <n v="55"/>
    <n v="89"/>
    <n v="55"/>
    <n v="55"/>
    <n v="55"/>
    <x v="111"/>
    <n v="75"/>
    <n v="55"/>
    <n v="55"/>
    <n v="55"/>
    <n v="56"/>
    <n v="56"/>
    <n v="66"/>
    <n v="75"/>
    <n v="56"/>
    <n v="57"/>
    <s v="https://www.hipcamp.com/en-GB/land/wisconsin-river-forest-campground-rafting-v1qh71dn"/>
    <s v="Cabin Bolete (Bowl Eat) Is the name of a mushroom commonly found on the forest floor here._x000a__x000a_Nestled into the forest, this cabin is ready to sleep 4, with electricity. Firepit and picnic table included._x000a__x000a_This unit has A/C &amp; Heat_x000a__x000a_Guests must bring their own bedding._x000a__x000a_This site also has a nice spot for an extra tent. Each guest camping above 4, included in the cabin rental, will be subject to regular camping fees of $10.00 per person per night._x000a__x000a_Fall, winter, spring: Fall: Starting now through Mid October is Beautiful Fall colors! Peak Season Fall colors is the 1st week in October._x000a__x000a_Winter: Mid December through March these cabins have snow mobile trail access right on Nicolet Trail._x000a__x000a_Spring: The best water of the year for Rafting, and whitewater Kayaking._x000a__x000a_Sept-may: the water in the campground is shut off, 3 gallons of potable water will be available inside the cabin in a water jug with pump. Showers and bathrooms will be shut off, but porta-potties are a short walk from the cabins. There is a 2 night minimum during these stays."/>
    <n v="1"/>
    <s v="Check in: 14:00, Check out: 12:00, Cancellation policy: Strict, Accepts bookings: 12"/>
    <n v="45.129446999999999"/>
    <n v="-88.662610000000001"/>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r>
  <r>
    <s v="Hipcamp"/>
    <s v="Kick Back Tiny Shack"/>
    <s v="Kick Back Tiny Shack"/>
    <s v="cabin"/>
    <s v="Cabin"/>
    <n v="1"/>
    <n v="0"/>
    <n v="4"/>
    <n v="0"/>
    <n v="0"/>
    <n v="0"/>
    <s v="St. Louis"/>
    <x v="49"/>
    <x v="0"/>
    <m/>
    <s v="United States"/>
    <x v="17"/>
    <x v="64"/>
    <n v="191"/>
    <n v="165"/>
    <n v="100"/>
    <n v="29"/>
    <n v="1"/>
    <n v="100"/>
    <n v="186"/>
    <n v="100"/>
    <n v="100"/>
    <n v="100"/>
    <x v="113"/>
    <n v="130"/>
    <n v="100"/>
    <n v="100"/>
    <n v="100"/>
    <n v="103"/>
    <n v="109"/>
    <n v="106"/>
    <n v="130"/>
    <n v="105"/>
    <n v="124"/>
    <s v="https://www.hipcamp.com/en-US/land/minnesota-kick-back-tiny-shack-nelh1m1w"/>
    <s v="About this space_x000a__x000a_The &quot;Kick Back Tiny Shack&quot; is tucked in the woods on part of our 6 acres of land. The cabin has a queen size bed, small futon bed (for a child) along with a single camp cot. This tiny house can sleep up to four people (2-3 most comfortably) depending on your needs. There is a mini fridge with mini freezer along with a mini gas range/oven, microwave, coffee pot and toaster. There is a TV with only local channels available. Wi-Fi is available at nearby restaurants. The cabin has a freestanding gas fireplace to keep you cozy and warm. Come prepared to relax. This is a rustic cabin with all amenities so no need to pack up dishes, bedding, towels, etc. (bring sleeping bag and pillow for anything other than the queen size bed.) The kitchen is fully stocked with your basic cooking and dining essentials. If you don't want to do dishes you are welcome to bring your own paper plates, etc. There is no running water, but you will be supplied with pump faucet with 5 gallons of water for the kitchen sink for doing dishes, etc. You can heat water on the stove with the camp coffee pot supplied. In addition, drinking water will be supplied also. There is a heated outhouse next to the cabin which has a shower stall in which you can shower with a. Towels will be available and if you need more water, you can contact us, and we can refill at our home which is located next door. The contact information will be provided with your booking confirmation. Please allow notice in case we are not home at the time. You have your own private yard on our 6 acres with a firepit and grill off of the back deck. If you chose to bring a four-wheeler, canoe, boat or snowmobile there is plenty of parking space depending on the quantity. Come and unwind or explore than many wonders that the Northwoods has to offer! Although we are animal lovers, no pets are allowed. No smoking is allowed in the cabin. Ashtrays will be available to you if you would like to smoke outside. Please do not leave cigarette butts anywhere but in the ashtrays or firepit. When using firepit be aware of wind and do not have campfire in extremely windy days/nights. Extinguish fire when not attended. Buckets of water will be available during dry times of the year. Please note that at certain times burning bans may be in effect. Bring bug spray in the spring/summer! Be aware that this is bear country and store your food inside. The interior of the cabin is newly refinished. The exterior will be improved as time goes by. This is a private wooded lot. Lakes, rivers and trails are nearby. For those looking for a quiet place, it is mainly a quiet area to listen to the sounds of nature. The cabin is set back but it is located on a main road in which people do travel. You may hear gunshots at times as neighbors may be hunting on their land, etc. Keep in mind that this is a VERY low/to NO crime area. Please be considerate to our neighbors. Quiet time is between 10pm to 8am. The Kick Back Tiny Shack is located about 25 miles north of The City of Duluth, about 30 miles from the Miller Hill Mall Area, 25 miles northwest of Two Harbors, 80 miles south of Ely. The Mother Bear Ski Trail is approximately 12 miles north for cross country skiing and snowshoeing. The Pequaywan Area Walking Trail is located approximately 4 miles North. The Skibo Scenic Lookout is located approximately 40 miles away. We have snowshoes available for rent. Please bring your own cross-country skis. Events in Duluth some of which include Grandmas Marathon and Beargrease Sled Dog Race. Explore thousands of acres of public forest land and endless miles of some of the best recreational trails Minnesota has to offer. There are plenty of outdoor activities surrounding us including: Canoeing, Kayaking, fishing, swimming, rock picking, fall colors, snowshoeing, cross country skiing, four wheeling, snowmobiling and hunting. Hunting is not allowed at your site. Please check local plat maps for public hunting land nearby. We are located approximately 3 miles away from snowmobile trails. Nearby at The Pequaywan Inn bar/restaurant there will soon be snowmobile rentals available. Please call them for details 218-848-2201. There is gas available 24/7 at the Pequaywan Inn. There are many local events at the Pequaywan Inn along with Hugos bar 218-848-2220. Hugos Bar is a set up bar/restaurant and also has a small grocery store and a liquor store, gas, bait and propane."/>
    <n v="2"/>
    <s v="Check in: 15:00, Check out: 10:00, Cancellation policy: Moderate, Accepts bookings: 12"/>
    <n v="47.118687999999999"/>
    <n v="-91.982240000000004"/>
    <s v="Yes"/>
    <x v="0"/>
    <s v="No"/>
    <s v="No"/>
    <x v="0"/>
    <s v="Yes"/>
    <x v="0"/>
    <s v="Yes"/>
    <s v="No"/>
    <s v="No"/>
    <s v="No"/>
    <s v="No"/>
    <s v="No"/>
    <s v="Not Listed"/>
    <s v="No"/>
    <s v="Not Listed"/>
    <s v="Not Listed"/>
    <s v="No"/>
    <s v="No"/>
    <s v="No"/>
    <s v="No"/>
    <s v="No"/>
    <s v="No"/>
    <s v="No"/>
    <s v="No"/>
    <s v="No"/>
    <s v="No"/>
    <s v="No"/>
    <s v="Yes"/>
    <s v="Yes"/>
    <s v="Yes"/>
    <s v="Yes"/>
    <s v="Yes"/>
    <s v="No"/>
    <s v="No"/>
    <s v="No"/>
    <s v="Yes"/>
    <s v="Yes"/>
    <s v="No"/>
    <s v="Yes"/>
    <s v="Yes"/>
    <s v="No"/>
    <s v="No"/>
    <s v="No"/>
    <s v="No"/>
    <s v="No"/>
    <s v="No"/>
    <s v="No"/>
    <s v="No"/>
    <s v="No"/>
    <s v="No"/>
    <s v="No"/>
    <s v="No"/>
    <s v="Yes"/>
    <s v="No"/>
    <s v="N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
  <r>
    <s v="Hipcamp"/>
    <s v="Healing Waters"/>
    <s v="Rivers Fork"/>
    <s v="dome"/>
    <s v="Dome"/>
    <n v="4"/>
    <n v="0"/>
    <n v="4"/>
    <n v="0"/>
    <n v="0"/>
    <n v="0"/>
    <s v="Douglas"/>
    <x v="0"/>
    <x v="0"/>
    <m/>
    <s v="United States"/>
    <x v="0"/>
    <x v="0"/>
    <n v="218"/>
    <n v="140"/>
    <n v="108"/>
    <n v="18"/>
    <n v="1"/>
    <n v="112"/>
    <n v="221"/>
    <n v="120"/>
    <n v="108"/>
    <n v="112"/>
    <n v="114"/>
    <n v="117"/>
    <n v="110"/>
    <n v="111"/>
    <n v="117"/>
    <n v="110"/>
    <n v="116"/>
    <n v="111"/>
    <n v="116"/>
    <n v="111"/>
    <n v="117"/>
    <s v="https://www.hipcamp.com/en-GB/land/oregon-healing-waters-r57h8vqe"/>
    <s v="Enjoy 2 queen beds with nice sheets in this secluded dome style tent right on the river. A cot is also available. The addituonal charge is $25 for the additional guest per nite. Call or text host for special arrangements or accommodations .Toilet, hot shower, and cooking devices provided.Romantic ,natural setting. A riverside bbq area with tables and chairs . Over a mile of walking trails.Explore the private island, walk around the beaver pond,or enjoy the many surrounding activities on the upper South Umpqua river. Just a few miles to the Rouge Umpqua Wilderness. The last 6 pics are of places close to the site. Site specific pictures will be added later as the spring/summer season approaches."/>
    <n v="2"/>
    <s v="Check in: 15:00, Check out: 11:00, Cancellation policy: Strict, Accepts bookings: 12"/>
    <n v="43.075780000000002"/>
    <n v="-122.66271999999999"/>
    <s v="No"/>
    <x v="0"/>
    <s v="Yes"/>
    <s v="No"/>
    <x v="0"/>
    <s v="Yes"/>
    <x v="0"/>
    <s v="Yes"/>
    <s v="Yes"/>
    <s v="No"/>
    <s v="No"/>
    <s v="No"/>
    <s v="No"/>
    <s v="Not Listed"/>
    <s v="No"/>
    <s v="Not Listed"/>
    <s v="Not Listed"/>
    <s v="No"/>
    <s v="No"/>
    <s v="No"/>
    <s v="No"/>
    <s v="No"/>
    <s v="No"/>
    <s v="No"/>
    <s v="No"/>
    <s v="No"/>
    <s v="No"/>
    <s v="No"/>
    <s v="No"/>
    <s v="No"/>
    <s v="Yes"/>
    <s v="Yes"/>
    <s v="No"/>
    <s v="No"/>
    <s v="Yes"/>
    <s v="Yes"/>
    <s v="Yes"/>
    <s v="No"/>
    <s v="No"/>
    <s v="Yes"/>
    <s v="Yes"/>
    <s v="No"/>
    <s v="Yes"/>
    <s v="No"/>
    <s v="Yes"/>
    <s v="No"/>
    <s v="No"/>
    <s v="Yes"/>
    <s v="Yes"/>
    <s v="No"/>
    <s v="No"/>
    <s v="No"/>
    <s v="No"/>
    <s v="No"/>
    <s v="No"/>
    <s v="No"/>
    <s v="No"/>
    <s v="No"/>
    <s v="Yes"/>
    <m/>
    <m/>
    <m/>
    <m/>
    <m/>
    <m/>
    <m/>
    <m/>
    <m/>
    <m/>
  </r>
  <r>
    <s v="Hipcamp"/>
    <s v="EL EL Cool Ranch"/>
    <s v="Geodesic Dome"/>
    <s v="dome"/>
    <s v="Dome"/>
    <n v="1"/>
    <n v="0"/>
    <n v="4"/>
    <n v="0"/>
    <n v="0"/>
    <n v="0"/>
    <s v="Mendocino"/>
    <x v="1"/>
    <x v="1"/>
    <m/>
    <s v="United States"/>
    <x v="1"/>
    <x v="1"/>
    <s v="No data"/>
    <s v="No data"/>
    <s v="No data"/>
    <s v="No data"/>
    <n v="1"/>
    <n v="100"/>
    <n v="208"/>
    <n v="100"/>
    <n v="100"/>
    <n v="100"/>
    <n v="100"/>
    <n v="100"/>
    <n v="100"/>
    <n v="100"/>
    <n v="100"/>
    <n v="100"/>
    <n v="100"/>
    <n v="100"/>
    <n v="100"/>
    <n v="100"/>
    <n v="100"/>
    <s v="https://www.hipcamp.com/en-GB/land/california-el-el-cool-ranch-06yhpr9n"/>
    <s v="NOTE! Please read the whole description and reach out if you have questions before booking. Thank you! 30 ft geodesic dome on a west facing slope tucked into a woodland hillside. Incredible views with immediate access to hiking and adventures. Full indoor kitchen, full size bed and a full size mattress in the loft for the brave. Bedding for the bed below is provided as well as towels. Please bring additional bedding if you wish to use the mattress in the loft. Clawfoot tub and woodstove inside. Composting toilet and shower in shared shower house 25ft from dome. Dome is within a 2 acre fenced compound with other very cool residents, all on a larger 80 acre property just 6.5 miles SW of Ukiah, CA."/>
    <n v="2"/>
    <s v="Check in: 14:00, Check out: 12:00, Cancellation policy: Strict, Accepts bookings: 12"/>
    <n v="39.093662999999999"/>
    <n v="-123.215103"/>
    <s v="Yes"/>
    <x v="0"/>
    <s v="Yes"/>
    <s v="Yes"/>
    <x v="0"/>
    <s v="No"/>
    <x v="0"/>
    <s v="No"/>
    <s v="Yes"/>
    <s v="No"/>
    <s v="No"/>
    <s v="No"/>
    <s v="No"/>
    <s v="Not Listed"/>
    <s v="No"/>
    <s v="Not Listed"/>
    <s v="Not Listed"/>
    <s v="No"/>
    <s v="No"/>
    <s v="No"/>
    <s v="No"/>
    <s v="No"/>
    <s v="No"/>
    <s v="No"/>
    <s v="No"/>
    <s v="No"/>
    <s v="No"/>
    <s v="No"/>
    <s v="No"/>
    <s v="No"/>
    <s v="No"/>
    <s v="No"/>
    <s v="No"/>
    <s v="No"/>
    <s v="No"/>
    <s v="No"/>
    <s v="No"/>
    <s v="No"/>
    <s v="No"/>
    <s v="No"/>
    <s v="No"/>
    <s v="No"/>
    <s v="Yes"/>
    <s v="No"/>
    <s v="Yes"/>
    <s v="No"/>
    <s v="No"/>
    <s v="No"/>
    <s v="Yes"/>
    <s v="Yes"/>
    <s v="Yes"/>
    <s v="No"/>
    <s v="No"/>
    <s v="No"/>
    <s v="No"/>
    <s v="No"/>
    <s v="Yes"/>
    <s v="No"/>
    <s v="Yes"/>
    <m/>
    <m/>
    <m/>
    <m/>
    <m/>
    <m/>
    <m/>
    <m/>
    <m/>
    <m/>
  </r>
  <r>
    <s v="Hipcamp"/>
    <s v="The Domes At Catskills"/>
    <s v="The Flagler Dome (1)"/>
    <s v="dome"/>
    <s v="Dome"/>
    <n v="5"/>
    <n v="0"/>
    <n v="2"/>
    <n v="0"/>
    <n v="0"/>
    <n v="0"/>
    <s v="Sullivan"/>
    <x v="2"/>
    <x v="2"/>
    <m/>
    <s v="United States"/>
    <x v="1"/>
    <x v="1"/>
    <s v="No data"/>
    <s v="No data"/>
    <s v="No data"/>
    <s v="No data"/>
    <n v="0.75"/>
    <n v="269"/>
    <n v="334"/>
    <n v="325"/>
    <n v="225"/>
    <n v="204"/>
    <n v="276"/>
    <n v="340"/>
    <n v="245"/>
    <n v="245"/>
    <n v="245"/>
    <n v="296"/>
    <n v="340"/>
    <n v="296"/>
    <n v="299"/>
    <n v="245"/>
    <n v="245"/>
    <s v="https://www.hipcamp.com/en-GB/land/new-york-the-domes-at-catskills-zwjhl22w"/>
    <s v="The Flagler dome boasts luxurious bathroom with shower, vegan bath products, cotton spa towels, queen bed with exquisite ironed linens, fully stocked galley kitchen with refrigerator, induction cooktop, espresso maker. The dome features a dining area, gas indoor fireplace with club chair seating, additional reading nook. Outside use the wood-burning firepit, propane grill, table, or just relax on one of the deck lounge chairs."/>
    <n v="2"/>
    <s v="Check in: 16:00, Check out: 11:00, Cancellation policy: Strict, Accepts bookings: 6"/>
    <n v="41.763888000000001"/>
    <n v="-74.790938999999995"/>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Yes"/>
    <s v="Yes"/>
    <s v="Yes"/>
    <s v="No"/>
    <s v="No"/>
    <s v="No"/>
    <s v="No"/>
    <s v="No"/>
    <s v="No"/>
    <s v="No"/>
    <s v="No"/>
    <s v="No"/>
    <s v="No"/>
    <s v="No"/>
    <s v="No"/>
    <s v="Yes"/>
    <m/>
    <m/>
    <m/>
    <m/>
    <m/>
    <m/>
    <m/>
    <m/>
    <m/>
    <m/>
  </r>
  <r>
    <s v="Hipcamp"/>
    <s v="Private Riverfront Dome With AC"/>
    <s v="Private Dome On Riverside"/>
    <s v="dome"/>
    <s v="Dome"/>
    <n v="1"/>
    <n v="0"/>
    <n v="4"/>
    <n v="0"/>
    <n v="0"/>
    <n v="0"/>
    <s v="Stone"/>
    <x v="3"/>
    <x v="3"/>
    <m/>
    <s v="United States"/>
    <x v="1"/>
    <x v="1"/>
    <s v="No data"/>
    <s v="No data"/>
    <s v="No data"/>
    <s v="No data"/>
    <n v="1"/>
    <n v="149"/>
    <n v="217"/>
    <n v="149"/>
    <n v="149"/>
    <n v="149"/>
    <n v="149"/>
    <n v="149"/>
    <n v="149"/>
    <n v="149"/>
    <n v="149"/>
    <n v="149"/>
    <n v="149"/>
    <n v="149"/>
    <n v="149"/>
    <n v="149"/>
    <n v="149"/>
    <s v="https://www.hipcamp.com/en-GB/land/missouri-private-riverfront-dome-with-ac-lz9hkkd0"/>
    <s v="Bedrooms: 1 Bed: 1 Bathrooms: 1 Beautiful views of nearby bluffs, the Hidden Valley golf course, and the James River on approx. 10 acres. There is a guest manual on the TV stand inside the geodome with a description of how to use all equipment. If you need anything just shout! Guest safety Security cameras/audio recording devices Carbon monoxide alarm Smoke alarm. Must climb stairs. Nearby river Heights without rails or protection Potentially dangerous animals in nature."/>
    <n v="1"/>
    <s v="Check in: 14:00, Check out: 12:00, Cancellation policy: Strict, Accepts bookings: 12"/>
    <n v="36.985872000000001"/>
    <n v="-93.362536000000006"/>
    <s v="No"/>
    <x v="0"/>
    <s v="Yes"/>
    <s v="Yes"/>
    <x v="0"/>
    <s v="Yes"/>
    <x v="1"/>
    <s v="No"/>
    <s v="Yes"/>
    <s v="No"/>
    <s v="No"/>
    <s v="No"/>
    <s v="No"/>
    <s v="Not Listed"/>
    <s v="No"/>
    <s v="Not Listed"/>
    <s v="Not Listed"/>
    <s v="No"/>
    <s v="No"/>
    <s v="No"/>
    <s v="No"/>
    <s v="No"/>
    <s v="No"/>
    <s v="No"/>
    <s v="No"/>
    <s v="No"/>
    <s v="No"/>
    <s v="No"/>
    <s v="No"/>
    <s v="No"/>
    <s v="No"/>
    <s v="No"/>
    <s v="No"/>
    <s v="No"/>
    <s v="No"/>
    <s v="No"/>
    <s v="No"/>
    <s v="No"/>
    <s v="No"/>
    <s v="No"/>
    <s v="No"/>
    <s v="No"/>
    <s v="Yes"/>
    <s v="No"/>
    <s v="No"/>
    <s v="No"/>
    <s v="No"/>
    <s v="No"/>
    <s v="Yes"/>
    <s v="No"/>
    <s v="No"/>
    <s v="No"/>
    <s v="No"/>
    <s v="No"/>
    <s v="No"/>
    <s v="No"/>
    <s v="No"/>
    <s v="No"/>
    <s v="Yes"/>
    <m/>
    <m/>
    <m/>
    <m/>
    <m/>
    <m/>
    <m/>
    <m/>
    <m/>
    <m/>
  </r>
  <r>
    <s v="Hipcamp"/>
    <s v="Contrast Cove Glamping Dome"/>
    <s v="Contrast Cove In Smoky Mountains"/>
    <s v="dome"/>
    <s v="Dome"/>
    <n v="2"/>
    <n v="0"/>
    <n v="6"/>
    <n v="0"/>
    <n v="0"/>
    <n v="0"/>
    <s v="Cocke"/>
    <x v="4"/>
    <x v="4"/>
    <m/>
    <s v="United States"/>
    <x v="1"/>
    <x v="1"/>
    <s v="No data"/>
    <s v="No data"/>
    <s v="No data"/>
    <s v="No data"/>
    <n v="0.3"/>
    <n v="195"/>
    <n v="348"/>
    <n v="195"/>
    <n v="195"/>
    <n v="58"/>
    <n v="195"/>
    <n v="195"/>
    <n v="195"/>
    <n v="195"/>
    <n v="195"/>
    <n v="195"/>
    <n v="195"/>
    <n v="195"/>
    <n v="195"/>
    <n v="195"/>
    <n v="195"/>
    <s v="https://www.hipcamp.com/en-GB/land/tennessee-contrast-cove-glamping-dome-r57h09o9"/>
    <s v="Welcome to our unique Glamping dome with a modern twist, where the elegance of black and white interiors meets the breathtaking beauty of the Smoky Mountains. Nestled in a secluded spot, our dome offers unparalleled views of the majestic mountains, providing a serene backdrop for your getaway._x000a__x000a_Step inside our stylishly designed dome, where sleek black accents contrast with crisp white walls, creating a chic and contemporary ambiance. Large windows frame the stunning vistas of the Smoky Mountains, allowing you to immerse yourself in nature from the comfort of your luxurious retreat._x000a__x000a_Relax in the cozy seating area adorned with plush black and white furnishings, perfect for unwinding after a day of exploration. As the sun sets behind the mountains, gather around the fireplace and bask in its warm glow, while savoring the tranquility of the evening._x000a__x000a_The sleek and modern bathroom features elegant black fixtures and pristine white tiles, providing a spa-like experience amidst the wilderness. And when it's time to rest, sink into the sumptuous bedding and drift off to sleep with the sound of nature as your lullaby._x000a__x000a_During the day, venture out to discover the wonders of the Smoky Mountains, with hiking trails and scenic overlooks just moments away. Return to your dome in the evening and dine al fresco on the private deck, as you watch the stars emerge against the backdrop of the mountain skyline._x000a__x000a_Whether you're seeking a romantic retreat or a solo adventure, our glamping dome with black and white interiors offers a luxurious escape amidst the beauty of the Smoky Mountains. Book your stay with us today and experience the magic of this extraordinary destination."/>
    <n v="2"/>
    <s v="Check in: 16:00, Check out: 10:00, Cancellation policy: Strict (21 days), Accepts bookings: 12"/>
    <n v="35.81676499999999"/>
    <n v="-83.143207000000004"/>
    <s v="No"/>
    <x v="0"/>
    <s v="No"/>
    <s v="Yes"/>
    <x v="0"/>
    <s v="Yes"/>
    <x v="0"/>
    <s v="Yes"/>
    <s v="Yes"/>
    <s v="Yes"/>
    <s v="Yes"/>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Three Ponds Community"/>
    <s v="Geodesic Sunset Dome"/>
    <s v="dome"/>
    <s v="Dome"/>
    <n v="7"/>
    <n v="0"/>
    <n v="4"/>
    <n v="0"/>
    <n v="0"/>
    <n v="0"/>
    <s v="Osage"/>
    <x v="5"/>
    <x v="5"/>
    <m/>
    <s v="United States"/>
    <x v="2"/>
    <x v="2"/>
    <n v="70"/>
    <n v="69"/>
    <n v="59"/>
    <n v="49"/>
    <n v="0.59"/>
    <n v="62"/>
    <n v="74"/>
    <n v="69"/>
    <n v="59"/>
    <n v="38"/>
    <n v="64"/>
    <n v="66"/>
    <n v="61"/>
    <n v="61"/>
    <n v="66"/>
    <n v="61"/>
    <n v="66"/>
    <n v="61"/>
    <n v="66"/>
    <n v="61"/>
    <n v="66"/>
    <s v="https://www.hipcamp.com/en-GB/land/oklahoma-three-ponds-community-xryhyn29"/>
    <s v="This dome is tucked away and overlooks our second pond. You get an amazing view of the sunset and your own private space. Heating and air are a must in Oklahoma and we got you covered so you are comfortable all year long. You also get access to our beautiful outdoor shower and our amazing compost toilet for a truly unique experience."/>
    <n v="1"/>
    <s v="Check in: 15:00, Check out: 10:00, Cancellation policy: Moderate, Accepts bookings: 3"/>
    <n v="36.221097899999997"/>
    <n v="-96.192168199999998"/>
    <s v="Yes"/>
    <x v="0"/>
    <s v="No"/>
    <s v="Yes"/>
    <x v="0"/>
    <s v="Yes"/>
    <x v="0"/>
    <s v="Yes"/>
    <s v="No"/>
    <s v="No"/>
    <s v="No"/>
    <s v="No"/>
    <s v="No"/>
    <s v="Not Listed"/>
    <s v="No"/>
    <s v="Not Listed"/>
    <s v="Not Listed"/>
    <s v="No"/>
    <s v="No"/>
    <s v="No"/>
    <s v="No"/>
    <s v="No"/>
    <s v="No"/>
    <s v="No"/>
    <s v="No"/>
    <s v="No"/>
    <s v="Yes"/>
    <s v="No"/>
    <s v="No"/>
    <s v="No"/>
    <s v="Yes"/>
    <s v="Yes"/>
    <s v="No"/>
    <s v="No"/>
    <s v="Yes"/>
    <s v="No"/>
    <s v="No"/>
    <s v="No"/>
    <s v="No"/>
    <s v="No"/>
    <s v="Yes"/>
    <s v="No"/>
    <s v="Yes"/>
    <s v="No"/>
    <s v="No"/>
    <s v="No"/>
    <s v="No"/>
    <s v="No"/>
    <s v="Yes"/>
    <s v="Yes"/>
    <s v="No"/>
    <s v="No"/>
    <s v="No"/>
    <s v="No"/>
    <s v="No"/>
    <s v="No"/>
    <s v="No"/>
    <s v="No"/>
    <s v="Yes"/>
    <m/>
    <m/>
    <m/>
    <m/>
    <m/>
    <m/>
    <m/>
    <m/>
    <m/>
    <m/>
  </r>
  <r>
    <s v="Hipcamp"/>
    <s v="Glamping with the Wild Horses"/>
    <s v="Serene Dream Glamping Dome"/>
    <s v="dome"/>
    <s v="Dome"/>
    <n v="3"/>
    <n v="0"/>
    <n v="2"/>
    <n v="0"/>
    <n v="0"/>
    <n v="0"/>
    <s v="Windham"/>
    <x v="6"/>
    <x v="6"/>
    <m/>
    <s v="United States"/>
    <x v="1"/>
    <x v="1"/>
    <s v="No data"/>
    <s v="No data"/>
    <s v="No data"/>
    <s v="No data"/>
    <n v="0.01"/>
    <n v="210"/>
    <n v="261"/>
    <n v="245"/>
    <n v="196"/>
    <n v="3"/>
    <n v="219"/>
    <n v="231"/>
    <n v="206"/>
    <n v="209"/>
    <n v="231"/>
    <n v="206"/>
    <n v="230"/>
    <n v="208"/>
    <n v="230"/>
    <n v="208"/>
    <n v="231"/>
    <s v="https://www.hipcamp.com/en-GB/land/connecticut-glamping-with-the-wild-horses-9mxhlklv"/>
    <s v="Immerse yourself in a botanical themed dome with soothing earth tones and plants with a king sized bed. Enjoy the view of our beautiful forest below you from the panoramic window of your dome, surrounded by nature, with your horse by your side. This dome is insulated with a wood stove to keep you cozy and warm throughout the year. Curl up by the fire and enjoy the fall foliage and the sound of thundering hoofbeats as our herd plays nearby._x000a__x000a_Once you settle in, enjoy over five miles of trails on site, as well as access to hundreds of miles of trails just a mile down the road. Our local rail trail connects to Pachaug State Forest, Carbuncle Pond, Nicholas Farm Management Area and more amazing areas to explore. _x000a__x000a_Once you return, take a hot soak in our outdoor antique clawfoot tub as you take in the wildlife of the forest, including our herd of formerly wild mustangs. Please bring a bathing suit as this is a shared area. _x000a__x000a_Feel the sand between your toes and enjoy a yoga class in our large transparent geodome to stretch out and limber up. _x000a__x000a_We also offer arts and craft classes, such as “Paint you Pet” with our resident artist, Jody Whitsell (google her!) as well as crafts like build your own terrarium, painting rocks, working with clay and more. _x000a__x000a_If you’re joining us in July or August, you can forage for your breakfast on our 40 acres of organic wild blueberries, huckleberries and blackberries."/>
    <n v="1"/>
    <s v="Check in: 14:00, Check out: 12:00, Cancellation policy: Strict, Accepts bookings: 12"/>
    <n v="41.714193999999999"/>
    <n v="-71.808401000000003"/>
    <s v="Yes"/>
    <x v="0"/>
    <s v="No"/>
    <s v="No"/>
    <x v="0"/>
    <s v="Yes"/>
    <x v="1"/>
    <s v="No"/>
    <s v="No"/>
    <s v="No"/>
    <s v="Yes"/>
    <s v="No"/>
    <s v="No"/>
    <s v="Not Listed"/>
    <s v="No"/>
    <s v="Not Listed"/>
    <s v="Not Listed"/>
    <s v="No"/>
    <s v="No"/>
    <s v="No"/>
    <s v="No"/>
    <s v="No"/>
    <s v="No"/>
    <s v="No"/>
    <s v="No"/>
    <s v="No"/>
    <s v="No"/>
    <s v="No"/>
    <s v="No"/>
    <s v="No"/>
    <s v="No"/>
    <s v="No"/>
    <s v="No"/>
    <s v="No"/>
    <s v="No"/>
    <s v="No"/>
    <s v="No"/>
    <s v="No"/>
    <s v="No"/>
    <s v="No"/>
    <s v="No"/>
    <s v="No"/>
    <s v="No"/>
    <s v="No"/>
    <s v="No"/>
    <s v="No"/>
    <s v="No"/>
    <s v="No"/>
    <s v="Yes"/>
    <s v="Yes"/>
    <s v="No"/>
    <s v="No"/>
    <s v="No"/>
    <s v="No"/>
    <s v="No"/>
    <s v="No"/>
    <s v="No"/>
    <s v="No"/>
    <s v="Yes"/>
    <m/>
    <m/>
    <m/>
    <m/>
    <m/>
    <m/>
    <m/>
    <m/>
    <m/>
    <m/>
  </r>
  <r>
    <s v="Hipcamp"/>
    <s v="Glamping with the Wild Horses"/>
    <s v="Comfy Contrasts Glamping Dome"/>
    <s v="dome"/>
    <s v="Dome"/>
    <n v="3"/>
    <n v="0"/>
    <n v="2"/>
    <n v="0"/>
    <n v="0"/>
    <n v="0"/>
    <s v="Windham"/>
    <x v="6"/>
    <x v="6"/>
    <m/>
    <s v="United States"/>
    <x v="1"/>
    <x v="1"/>
    <s v="No data"/>
    <s v="No data"/>
    <s v="No data"/>
    <s v="No data"/>
    <n v="0"/>
    <n v="211"/>
    <n v="261"/>
    <n v="270"/>
    <n v="178"/>
    <n v="0"/>
    <n v="224"/>
    <n v="242"/>
    <n v="207"/>
    <n v="214"/>
    <n v="242"/>
    <n v="207"/>
    <n v="232"/>
    <n v="210"/>
    <n v="238"/>
    <n v="213"/>
    <n v="238"/>
    <s v="https://www.hipcamp.com/en-GB/land/connecticut-glamping-with-the-wild-horses-9mxhlklv"/>
    <s v="Simple and elegant, the comfy contrast dome features a full sized bed and couch. Enjoy the view of our beautiful forest below you from the panoramic window of your dome, surrounded by nature, with your horse by your side. Each dome includes a paddock for your horse, access to water, and hay is available for purchase or you can bring your own. _x000a__x000a_Once you settle in, enjoy over five miles of trails on site, as well as access to hundreds of miles of trails just a mile down the road. Our local rail trail connects to Pachaug State Forest, Carbuncle Pond, Nicholas Farm Management Area and more amazing areas to explore. _x000a__x000a_Once you return, take a hot soak in our outdoor antique clawfoot tub as you take in the wildlife of the forest, including our herd of formerly wild mustangs. Please bring a bathing suit as this is a shared area. _x000a__x000a_Feel the sand between your toes and enjoy a yoga class in our large transparent geodome to stretch out and limber up for your next adventure. _x000a__x000a_We also offer arts and craft classes, such as “Paint you Pet” with our resident artist, Jody Whitsell (google her!) as well as crafts like build your own terrarium, painting rocks, working with clay and more. _x000a__x000a_If you’re joining us in July or August, you can forage for your breakfast on our 40 acres of organic wild blueberries, huckleberries and blackberries."/>
    <n v="1"/>
    <s v="Check in: 14:00, Check out: 12:00, Cancellation policy: Strict, Accepts bookings: 12"/>
    <n v="41.714193999999999"/>
    <n v="-71.808401000000003"/>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Yes"/>
    <s v="Yes"/>
    <s v="No"/>
    <s v="No"/>
    <s v="No"/>
    <s v="No"/>
    <s v="No"/>
    <s v="No"/>
    <s v="No"/>
    <s v="No"/>
    <s v="Yes"/>
    <m/>
    <m/>
    <m/>
    <m/>
    <m/>
    <m/>
    <m/>
    <m/>
    <m/>
    <m/>
  </r>
  <r>
    <s v="Hipcamp"/>
    <s v="Heartland Collective &amp; Retreat"/>
    <s v="Dome (&quot;Athena&quot;)"/>
    <s v="dome"/>
    <s v="Dome"/>
    <n v="6"/>
    <n v="0"/>
    <n v="4"/>
    <n v="0"/>
    <n v="0"/>
    <n v="0"/>
    <s v="Nevada"/>
    <x v="7"/>
    <x v="1"/>
    <m/>
    <s v="United States"/>
    <x v="3"/>
    <x v="3"/>
    <n v="181"/>
    <n v="147"/>
    <n v="118"/>
    <n v="114"/>
    <n v="1"/>
    <n v="128"/>
    <n v="185"/>
    <n v="147"/>
    <n v="118"/>
    <n v="128"/>
    <n v="131"/>
    <n v="139"/>
    <n v="123"/>
    <n v="125"/>
    <n v="139"/>
    <n v="123"/>
    <n v="138"/>
    <n v="125"/>
    <n v="138"/>
    <n v="125"/>
    <n v="139"/>
    <s v="https://www.hipcamp.com/en-GB/land/california-heartland-collective-retreat-1xmh19zn"/>
    <s v="Welcome to Heartland Collective Nestled on 25 off-grid, solar-powered acres, Heartland is a glamping, camping, and event retreat designed for those seeking a deeper connection to nature and community. Inspired by permaculture principles, we blend the raw beauty of wilderness with an artistic, collaborative spirit, inviting you to experience a regenerative way of living._x000a__x000a_The Heartland Experience Here, life flows in harmony with the land. We embrace doing more with less, co-creating spaces where individuality and collective purpose merge. Whether you're seeking rest, adventure, or inspiration, Heartland offers a retreat from the chaos—a glimpse of what’s possible when we build together._x000a__x000a_PSA: No Lake Access We have various water features on the property, but there is NO LAKE ACCESS for swimming or recreational use._x000a__x000a_Seasonal Magic 🌿 Spring (March-May): Lush, green, and vibrant. Crisp nights bring layers! ☀️ Summer (June-July, closed August): Warm days, golden hills, and shady oak groves. 🍂 Fall (September - November): Cooler temps, stunning scenery, and great hiking. ❄️ Winter (December - January, closed February): Cozy, rain-kissed landscapes with no snow—just rainbows._x000a__x000a_Stay With Us Athena is our most luxurious accommodation. It's a gorgeous 300 sq foot geodesic dome with a deck, chairs, and privacy. King size bed. Little desk. A cozy modern place you can call home :) _x000a__x000a_Essentials 🍽 Food: Bring your own. A communal kitchen with a fridge/freezer is available (no ice). 🐾 Pets: Leashed dogs welcome ($10/dog/night, 2 max). Please clean up after them. ♻️ Leave No Trace: Pack out all trash/recycling. We compost food scraps (no meat/seafood) 🌎 Inclusivity: All are welcome. Not yet fully ADA-friendly, accessibility is in our future plans_x000a__x000a_On-Site Enhancements ✨ Infinipod Multi-Sensory Experience – A unique meditation journey using sound, vibration, and VR. ($60/hr) 🐔 Hen House Therapy – Connect with our friendly hens. ($20/30 min) 🥚 Farm Fresh Eggs – 6 for $6 | 1 dozen for $10 ✨ Sauna &amp; Cold Plunges - Enjoy a 2hr session for $40 for up to 4 people_x000a__x000a_Nearby Essentials 🛒 Stores &amp; Fuel – Plan ahead; the nearest market and gas station are 30 minutes away_x000a__x000a_We welcome you to Heartland Collective! 🌿✨"/>
    <n v="2"/>
    <s v="Check in: 15:00, Check out: 11:00, Cancellation policy: Strict, Accepts bookings: 3"/>
    <n v="39.056922700000001"/>
    <n v="-121.277607"/>
    <s v="No"/>
    <x v="0"/>
    <s v="Yes"/>
    <s v="Yes"/>
    <x v="0"/>
    <s v="No"/>
    <x v="0"/>
    <s v="Yes"/>
    <s v="No"/>
    <s v="No"/>
    <s v="No"/>
    <s v="No"/>
    <s v="No"/>
    <s v="Not Listed"/>
    <s v="No"/>
    <s v="Not Listed"/>
    <s v="Not Listed"/>
    <s v="No"/>
    <s v="No"/>
    <s v="No"/>
    <s v="No"/>
    <s v="No"/>
    <s v="No"/>
    <s v="No"/>
    <s v="No"/>
    <s v="No"/>
    <s v="Yes"/>
    <s v="No"/>
    <s v="No"/>
    <s v="No"/>
    <s v="Yes"/>
    <s v="Yes"/>
    <s v="Yes"/>
    <s v="Yes"/>
    <s v="Yes"/>
    <s v="No"/>
    <s v="Yes"/>
    <s v="Yes"/>
    <s v="No"/>
    <s v="No"/>
    <s v="Yes"/>
    <s v="No"/>
    <s v="No"/>
    <s v="No"/>
    <s v="Yes"/>
    <s v="Yes"/>
    <s v="No"/>
    <s v="No"/>
    <s v="Yes"/>
    <s v="Yes"/>
    <s v="Yes"/>
    <s v="No"/>
    <s v="No"/>
    <s v="No"/>
    <s v="No"/>
    <s v="Yes"/>
    <s v="No"/>
    <s v="No"/>
    <s v="No"/>
    <m/>
    <m/>
    <m/>
    <m/>
    <m/>
    <m/>
    <m/>
    <m/>
    <m/>
    <m/>
  </r>
  <r>
    <s v="Hipcamp"/>
    <s v="Hurricane Mills Glamping"/>
    <s v="Hurricane Mills Glamping"/>
    <s v="dome"/>
    <s v="Dome"/>
    <n v="1"/>
    <n v="0"/>
    <n v="6"/>
    <n v="0"/>
    <n v="0"/>
    <n v="0"/>
    <s v="Humphreys"/>
    <x v="8"/>
    <x v="4"/>
    <m/>
    <s v="United States"/>
    <x v="1"/>
    <x v="1"/>
    <s v="No data"/>
    <s v="No data"/>
    <s v="No data"/>
    <s v="No data"/>
    <n v="0.51"/>
    <n v="130"/>
    <n v="254"/>
    <n v="150"/>
    <n v="120"/>
    <n v="67"/>
    <n v="136"/>
    <n v="149"/>
    <n v="127"/>
    <n v="128"/>
    <n v="142"/>
    <n v="129"/>
    <n v="149"/>
    <n v="127"/>
    <n v="141"/>
    <n v="127"/>
    <n v="142"/>
    <s v="https://www.hipcamp.com/en-GB/land/tennessee-hurricane-mills-glamping-1xmh86qp"/>
    <s v="Picture yourself nestled in a luxurious glamping geodome, where comfort meets nature. The air is filled with the warm, inviting scent of a crackling campfire, as you unwind under a star-speckled sky. This idyllic retreat offers the perfect blend of outdoor adventure and plush amenities, allowing you to relax in style and comfort. This glamping experience promises a rejuvenating escape from the hustle and bustle of everyday life."/>
    <n v="2"/>
    <s v="Check in: 15:00, Check out: 11:00, Cancellation policy: Strict, Accepts bookings: 12"/>
    <n v="35.880215"/>
    <n v="-87.831104999999994"/>
    <s v="Yes"/>
    <x v="0"/>
    <s v="Yes"/>
    <s v="No"/>
    <x v="0"/>
    <s v="Yes"/>
    <x v="0"/>
    <s v="Yes"/>
    <s v="Yes"/>
    <s v="No"/>
    <s v="No"/>
    <s v="No"/>
    <s v="No"/>
    <s v="Not Listed"/>
    <s v="No"/>
    <s v="Not Listed"/>
    <s v="Not Listed"/>
    <s v="No"/>
    <s v="No"/>
    <s v="No"/>
    <s v="No"/>
    <s v="No"/>
    <s v="No"/>
    <s v="No"/>
    <s v="No"/>
    <s v="No"/>
    <s v="No"/>
    <s v="No"/>
    <s v="No"/>
    <s v="No"/>
    <s v="No"/>
    <s v="No"/>
    <s v="No"/>
    <s v="No"/>
    <s v="No"/>
    <s v="No"/>
    <s v="No"/>
    <s v="No"/>
    <s v="No"/>
    <s v="No"/>
    <s v="No"/>
    <s v="No"/>
    <s v="No"/>
    <s v="Yes"/>
    <s v="No"/>
    <s v="No"/>
    <s v="No"/>
    <s v="No"/>
    <s v="Yes"/>
    <s v="No"/>
    <s v="No"/>
    <s v="No"/>
    <s v="No"/>
    <s v="No"/>
    <s v="No"/>
    <s v="No"/>
    <s v="No"/>
    <s v="No"/>
    <s v="No"/>
    <m/>
    <m/>
    <m/>
    <m/>
    <m/>
    <m/>
    <m/>
    <m/>
    <m/>
    <m/>
  </r>
  <r>
    <s v="Hipcamp"/>
    <s v="Mountain View Dome on Forest Farm"/>
    <s v="Dome Retreat on Agroforestry Farm"/>
    <s v="dome"/>
    <s v="Dome"/>
    <n v="1"/>
    <n v="0"/>
    <n v="4"/>
    <n v="0"/>
    <n v="0"/>
    <n v="0"/>
    <s v="Schoharie"/>
    <x v="9"/>
    <x v="2"/>
    <m/>
    <s v="United States"/>
    <x v="1"/>
    <x v="1"/>
    <s v="No data"/>
    <s v="No data"/>
    <s v="No data"/>
    <s v="No data"/>
    <n v="1"/>
    <n v="190"/>
    <n v="327"/>
    <n v="190"/>
    <n v="190"/>
    <n v="190"/>
    <n v="190"/>
    <n v="190"/>
    <n v="190"/>
    <n v="190"/>
    <n v="190"/>
    <n v="190"/>
    <n v="190"/>
    <n v="190"/>
    <n v="190"/>
    <n v="190"/>
    <n v="190"/>
    <s v="https://www.hipcamp.com/en-GB/land/new-york-mountain-view-dome-on-forest-farm-ex9h56ke"/>
    <s v="Welcome to The Dome on Long Future Farms! Our unique farm lodging is designed to provide a unique and relaxing experience for 2-4 guests, with a focus on minimizing our environmental impact and supporting local ecological farming._x000a__x000a_Our dome offers a breathtaking view of our 171-acre agroforestry land, hills and ponds, allowing you to truly connect with the natural beauty of the region._x000a__x000a_This place is an ideal choice for those seeking outdoor adventures or relaxation in all seasons. Go swim in the ponds. Walk around the property at your own pace to explore the farm. Savor the sunset from our private terrace as you grill up a feast. And for the ultimate stargazing experience, gather around our private firepit for a cozy evening under the stars. The location also provides direct access to snowmobile trails leading all the way up to Canada and is close to natural caves, the stunning Catskill Mountains and Cooperstown, NY._x000a__x000a_Geodesic domes can be an exciting and unique experience for adults and children, especially on a farm. To maintain a warm and welcoming environment for all our visitors, we strongly invite you to read our House Rules prior to booking._x000a__x000a_The Dome is equipped with modern and environmentally friendly amenities to ensure a comfortable stay. We have opted for dry toilets. Instructions on how to easily use them are available in The Dome. This choice reflects our values and desire to educate guests on sustainable living. Dry toilets are deeply rooted in Finnish culture, fitting perfectly with Ben (co-owner of HazelHuts)'s Finnish background and our commitment to sustainability._x000a__x000a_Guests have access to the private dome and outdoor dining area, as well as the farm. The storage unit under the dome is not accessible._x000a__x000a_All amenities listed below are available exclusively for the guest/s: - Comfortable queen bed with king and queen-size pillows and luxury linens - Two comfortable twin-size beds with luxury linens - Large dining table and seating area with outlets - Kitchen with a full-size fridge, electric hot plates, oven, coffee maker, toaster, kettle, cookware, blender, cooking utensils, &amp; tableware - Tea, coffee, chocolate milk powder, creamers - Olive oil, balsamic vinegar, salt, pepper, spices, herbs - Heating and air conditioning (AC) - Solar fan - High-speed internet/WiFi - Smoke and Carbon Monoxide Detector - Wood stove ​- Full 3-piece bathroom with sink, large mirror, dry toilets, walk-in rain shower, and hand shower (instructions on how to easily use dry toilets are available in The Dome) - Soap, shampoo, conditioner, and body wash - Bath towels - Hair blow dryer - Iron and ironing board - Board games and books - Portable Bluetooth speaker - Private outdoor dining area - Outdoor lounge chairs - Charcoal grill - Private campfire pit ​- Firewood​"/>
    <n v="1"/>
    <s v="Check in: 15:00, Check out: 11:00, Cancellation policy: Strict (21 days), Accepts bookings: 6"/>
    <n v="42.722090000000001"/>
    <n v="-74.591701"/>
    <s v="Yes"/>
    <x v="0"/>
    <s v="No"/>
    <s v="Yes"/>
    <x v="0"/>
    <s v="Yes"/>
    <x v="0"/>
    <s v="Yes"/>
    <s v="Yes"/>
    <s v="No"/>
    <s v="No"/>
    <s v="Yes"/>
    <s v="No"/>
    <s v="Not Listed"/>
    <s v="No"/>
    <s v="Not Listed"/>
    <s v="Not Listed"/>
    <s v="No"/>
    <s v="No"/>
    <s v="No"/>
    <s v="No"/>
    <s v="No"/>
    <s v="No"/>
    <s v="No"/>
    <s v="No"/>
    <s v="No"/>
    <s v="No"/>
    <s v="No"/>
    <s v="No"/>
    <s v="No"/>
    <s v="No"/>
    <s v="No"/>
    <s v="No"/>
    <s v="No"/>
    <s v="No"/>
    <s v="No"/>
    <s v="No"/>
    <s v="No"/>
    <s v="No"/>
    <s v="No"/>
    <s v="No"/>
    <s v="No"/>
    <s v="Yes"/>
    <s v="No"/>
    <s v="No"/>
    <s v="No"/>
    <s v="No"/>
    <s v="No"/>
    <s v="No"/>
    <s v="Yes"/>
    <s v="No"/>
    <s v="No"/>
    <s v="No"/>
    <s v="No"/>
    <s v="No"/>
    <s v="Yes"/>
    <s v="No"/>
    <s v="No"/>
    <s v="Yes"/>
    <m/>
    <m/>
    <m/>
    <m/>
    <m/>
    <m/>
    <m/>
    <m/>
    <m/>
    <m/>
  </r>
  <r>
    <s v="Hipcamp"/>
    <s v="joyville, camping site on elk creek"/>
    <s v="Site 1     small dome "/>
    <s v="dome"/>
    <s v="Dome"/>
    <n v="3"/>
    <n v="0"/>
    <n v="6"/>
    <n v="0"/>
    <n v="0"/>
    <n v="0"/>
    <s v="Watauga"/>
    <x v="10"/>
    <x v="7"/>
    <m/>
    <s v="United States"/>
    <x v="4"/>
    <x v="4"/>
    <n v="100"/>
    <n v="100"/>
    <n v="60"/>
    <n v="15"/>
    <n v="0.56999999999999995"/>
    <n v="96"/>
    <n v="114"/>
    <n v="100"/>
    <n v="80"/>
    <n v="56"/>
    <n v="100"/>
    <n v="100"/>
    <n v="100"/>
    <n v="100"/>
    <n v="100"/>
    <n v="100"/>
    <n v="100"/>
    <n v="100"/>
    <n v="100"/>
    <n v="100"/>
    <n v="100"/>
    <s v="https://www.hipcamp.com/en-GB/land/north-carolina-joyville-camping-site-on-elk-creek-dw9hn2ll"/>
    <s v="Site 1 is a dome with two rollaway beds. site has more room for tents and other shelters. Beautiful view over looking Elk Creek, deck and other camp sites. Easy walk to swimming hole, and access to fire wood."/>
    <n v="1"/>
    <s v="Check in: 14:00, Check out: 12:00, Cancellation policy: Moderate, Accepts bookings: 12"/>
    <n v="36.18676"/>
    <n v="-81.518232999999995"/>
    <s v="Yes"/>
    <x v="0"/>
    <s v="Yes"/>
    <s v="Yes"/>
    <x v="1"/>
    <s v="Yes"/>
    <x v="1"/>
    <s v="Yes"/>
    <s v="Yes"/>
    <s v="No"/>
    <s v="No"/>
    <s v="Yes"/>
    <s v="No"/>
    <s v="Not Listed"/>
    <s v="No"/>
    <s v="Not Listed"/>
    <s v="Not Listed"/>
    <s v="No"/>
    <s v="No"/>
    <s v="No"/>
    <s v="No"/>
    <s v="No"/>
    <s v="No"/>
    <s v="No"/>
    <s v="No"/>
    <s v="No"/>
    <s v="Yes"/>
    <s v="No"/>
    <s v="No"/>
    <s v="No"/>
    <s v="Yes"/>
    <s v="Yes"/>
    <s v="Yes"/>
    <s v="Yes"/>
    <s v="Yes"/>
    <s v="Yes"/>
    <s v="Yes"/>
    <s v="Yes"/>
    <s v="No"/>
    <s v="Yes"/>
    <s v="Yes"/>
    <s v="No"/>
    <s v="Yes"/>
    <s v="No"/>
    <s v="Yes"/>
    <s v="No"/>
    <s v="No"/>
    <s v="No"/>
    <s v="Yes"/>
    <s v="No"/>
    <s v="No"/>
    <s v="No"/>
    <s v="No"/>
    <s v="No"/>
    <s v="No"/>
    <s v="No"/>
    <s v="Yes"/>
    <s v="No"/>
    <s v="Yes"/>
    <m/>
    <m/>
    <m/>
    <m/>
    <m/>
    <m/>
    <m/>
    <m/>
    <m/>
    <m/>
  </r>
  <r>
    <s v="Hipcamp"/>
    <s v="Redeemers Ridge Retreat"/>
    <s v="Stargazer Dome"/>
    <s v="dome"/>
    <s v="Dome"/>
    <n v="4"/>
    <n v="0"/>
    <n v="2"/>
    <n v="0"/>
    <n v="0"/>
    <n v="0"/>
    <s v="Alleghany"/>
    <x v="11"/>
    <x v="7"/>
    <m/>
    <s v="United States"/>
    <x v="1"/>
    <x v="1"/>
    <s v="No data"/>
    <s v="No data"/>
    <s v="No data"/>
    <s v="No data"/>
    <n v="1"/>
    <n v="95"/>
    <n v="150"/>
    <n v="95"/>
    <n v="95"/>
    <n v="95"/>
    <n v="95"/>
    <n v="95"/>
    <n v="95"/>
    <n v="0"/>
    <n v="0"/>
    <n v="0"/>
    <n v="0"/>
    <n v="0"/>
    <n v="0"/>
    <n v="95"/>
    <n v="95"/>
    <s v="https://www.hipcamp.com/en-GB/land/north-carolina-redeemers-ridge-retreat-ex9h561m"/>
    <s v="Coming Soon - “Stargazer Dome”, primitive hard sided (not vinyl) Ekodome imported from Turkey. This dome is the size of a 16x16x9tall room and will be furnished with a queen bed with bedding, lanterns, 2 chairs, toilet, charging station. The Dome sits on an elevated deck on the side of a hill with views of the mountains and a covered deck with picnic table outdoor kitchenette and outdoor shower. In addition a smokeless wood fire pit and 2 Adirondack chairs with supplies for one fire (additional firewood available for sale). This dome is semi private, meaning there are other people out of sight yet on the property camping and sharing the trails."/>
    <n v="2"/>
    <s v="Check in: 16:00, Check out: 12:00, Cancellation policy: Strict (14 days), Accepts bookings: 6"/>
    <n v="36.535449999999997"/>
    <n v="-81.233069999999998"/>
    <s v="Yes"/>
    <x v="0"/>
    <s v="No"/>
    <s v="No"/>
    <x v="0"/>
    <s v="Yes"/>
    <x v="0"/>
    <s v="Yes"/>
    <s v="No"/>
    <s v="No"/>
    <s v="No"/>
    <s v="No"/>
    <s v="No"/>
    <s v="Not Listed"/>
    <s v="No"/>
    <s v="Not Listed"/>
    <s v="Not Listed"/>
    <s v="No"/>
    <s v="No"/>
    <s v="No"/>
    <s v="No"/>
    <s v="No"/>
    <s v="No"/>
    <s v="No"/>
    <s v="No"/>
    <s v="No"/>
    <s v="No"/>
    <s v="No"/>
    <s v="No"/>
    <s v="No"/>
    <s v="No"/>
    <s v="No"/>
    <s v="No"/>
    <s v="No"/>
    <s v="No"/>
    <s v="No"/>
    <s v="No"/>
    <s v="No"/>
    <s v="No"/>
    <s v="No"/>
    <s v="No"/>
    <s v="No"/>
    <s v="No"/>
    <s v="No"/>
    <s v="Yes"/>
    <s v="No"/>
    <s v="No"/>
    <s v="No"/>
    <s v="Yes"/>
    <s v="Yes"/>
    <s v="No"/>
    <s v="No"/>
    <s v="No"/>
    <s v="No"/>
    <s v="No"/>
    <s v="No"/>
    <s v="No"/>
    <s v="No"/>
    <s v="Yes"/>
    <m/>
    <m/>
    <m/>
    <m/>
    <m/>
    <m/>
    <m/>
    <m/>
    <m/>
    <m/>
  </r>
  <r>
    <s v="Hipcamp"/>
    <s v="The Domes At Catskills"/>
    <s v="The Cromwell Dome (2)"/>
    <s v="dome"/>
    <s v="Dome"/>
    <n v="5"/>
    <n v="0"/>
    <n v="2"/>
    <n v="0"/>
    <n v="0"/>
    <n v="0"/>
    <s v="Sullivan"/>
    <x v="2"/>
    <x v="2"/>
    <m/>
    <s v="United States"/>
    <x v="1"/>
    <x v="1"/>
    <s v="No data"/>
    <s v="No data"/>
    <s v="No data"/>
    <s v="No data"/>
    <n v="0.28000000000000003"/>
    <n v="268"/>
    <n v="332"/>
    <n v="325"/>
    <n v="225"/>
    <n v="83"/>
    <n v="276"/>
    <n v="340"/>
    <n v="245"/>
    <n v="245"/>
    <n v="245"/>
    <n v="296"/>
    <n v="340"/>
    <n v="296"/>
    <n v="299"/>
    <n v="245"/>
    <n v="245"/>
    <s v="https://www.hipcamp.com/en-GB/land/new-york-the-domes-at-catskills-zwjhl22w"/>
    <s v="The Cromwell dome boasts luxurious bathroom with shower, vegan bath products, cotton spa towels, queen bed with exquisite ironed linens, fully stocked galley kitchen with refrigerator, induction cooktop, espresso maker. The dome features a dining area, gas indoor fireplace with club chair seating, additional reading nook. Outside use the wood-burning firepit, propane grill, table, or just relax on one of the deck lounge chairs."/>
    <n v="2"/>
    <s v="Check in: 15:00, Check out: 11:00, Cancellation policy: Strict, Accepts bookings: 6"/>
    <n v="41.763888000000001"/>
    <n v="-74.790938999999995"/>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Yes"/>
    <s v="Yes"/>
    <s v="Yes"/>
    <s v="No"/>
    <s v="No"/>
    <s v="No"/>
    <s v="No"/>
    <s v="No"/>
    <s v="No"/>
    <s v="No"/>
    <s v="No"/>
    <s v="No"/>
    <s v="No"/>
    <s v="No"/>
    <s v="No"/>
    <s v="Yes"/>
    <m/>
    <m/>
    <m/>
    <m/>
    <m/>
    <m/>
    <m/>
    <m/>
    <m/>
    <m/>
  </r>
  <r>
    <s v="Hipcamp"/>
    <s v="Surfer Beach And Tree Sanctuary"/>
    <s v="Surfer Beach And Tree Sanctuary"/>
    <s v="dome"/>
    <s v="Dome"/>
    <n v="1"/>
    <n v="0"/>
    <n v="5"/>
    <n v="0"/>
    <n v="0"/>
    <n v="0"/>
    <s v="Brevard"/>
    <x v="12"/>
    <x v="8"/>
    <m/>
    <s v="United States"/>
    <x v="1"/>
    <x v="1"/>
    <s v="No data"/>
    <s v="No data"/>
    <s v="No data"/>
    <s v="No data"/>
    <n v="1"/>
    <n v="70"/>
    <n v="119"/>
    <n v="99"/>
    <n v="48"/>
    <n v="70"/>
    <n v="78"/>
    <n v="81"/>
    <n v="75"/>
    <n v="76"/>
    <n v="81"/>
    <n v="75"/>
    <n v="81"/>
    <n v="75"/>
    <n v="81"/>
    <n v="75"/>
    <n v="81"/>
    <s v="https://www.hipcamp.com/en-GB/land/florida-surfer-beach-and-tree-sanctuary-r57h0qp5"/>
    <s v="Sleeps 4, maybe 5. Not 7. Dont know where hipcamp got 7... Dome site is tucked under a tree canopy, a short walk to a surfer beach. Close to a bathroom, open air outside shower, and fire pit, A/C, mini-heater, fan, and mini-fridge included. If 1 or 2 people stay, the queen bed is made up with a fitted sheet, a flat sheet, a comforter, and 4 pillows. (2 shams, 2 pillows.) There is a couch as well. If 3 or 4 people stay, the queen is set and ready, and the couch is converted to a bunk. Twin beds with sheets and a comforter on each bed. The couch pillows become the twin bed pillows. Bring extra pillows if you like your creature comforts. We also try to keep extra blankets and a couple of towels available. On the subject of showers, The outside open air shower is cod water. If hot water is desired with the outside shower, a 5 gallon solar heated bag is placed in the sun on the high table next to the surfboard shower. A private shower tent is behind dome with its own shower bag. _x000a__x000a_1 power strip of electricity provided. 5G internet network and works very well on the common area porch. Dome is carpeted, and the ground under the carpet is ... ground.. lumpy and a bit bumpy, but like a tent. Be aware of the dips and lumps. There is a river too. Kayaks at sunset, anyone?_x000a__x000a_This is a real treat for any nature or beach lover."/>
    <n v="2"/>
    <s v="Check in: 14:00, Check out: 10:00, Cancellation policy: Moderate, Accepts bookings: 6"/>
    <n v="27.951409999999999"/>
    <n v="-80.694239999999994"/>
    <s v="Yes"/>
    <x v="0"/>
    <s v="No"/>
    <s v="Yes"/>
    <x v="0"/>
    <s v="Yes"/>
    <x v="1"/>
    <s v="Yes"/>
    <s v="Yes"/>
    <s v="No"/>
    <s v="No"/>
    <s v="No"/>
    <s v="No"/>
    <s v="Not Listed"/>
    <s v="No"/>
    <s v="Not Listed"/>
    <s v="Not Listed"/>
    <s v="No"/>
    <s v="No"/>
    <s v="No"/>
    <s v="No"/>
    <s v="No"/>
    <s v="No"/>
    <s v="No"/>
    <s v="No"/>
    <s v="No"/>
    <s v="No"/>
    <s v="No"/>
    <s v="No"/>
    <s v="No"/>
    <s v="No"/>
    <s v="No"/>
    <s v="No"/>
    <s v="No"/>
    <s v="No"/>
    <s v="No"/>
    <s v="No"/>
    <s v="No"/>
    <s v="No"/>
    <s v="No"/>
    <s v="No"/>
    <s v="Yes"/>
    <s v="No"/>
    <s v="Yes"/>
    <s v="No"/>
    <s v="No"/>
    <s v="No"/>
    <s v="No"/>
    <s v="Yes"/>
    <s v="No"/>
    <s v="No"/>
    <s v="No"/>
    <s v="No"/>
    <s v="No"/>
    <s v="No"/>
    <s v="No"/>
    <s v="No"/>
    <s v="No"/>
    <s v="Yes"/>
    <m/>
    <m/>
    <m/>
    <m/>
    <m/>
    <m/>
    <m/>
    <m/>
    <m/>
    <m/>
  </r>
  <r>
    <s v="Hipcamp"/>
    <s v="Starlight Haven at Weiss Lake"/>
    <s v="Montgomery Geodesic Dome"/>
    <s v="dome"/>
    <s v="Dome"/>
    <n v="15"/>
    <n v="0"/>
    <n v="4"/>
    <n v="0"/>
    <n v="0"/>
    <n v="0"/>
    <s v="Cherokee"/>
    <x v="13"/>
    <x v="9"/>
    <m/>
    <s v="United States"/>
    <x v="1"/>
    <x v="1"/>
    <s v="No data"/>
    <s v="No data"/>
    <s v="No data"/>
    <s v="No data"/>
    <n v="0.46"/>
    <n v="156"/>
    <n v="254"/>
    <n v="192"/>
    <n v="122"/>
    <n v="73"/>
    <n v="192"/>
    <n v="204"/>
    <n v="181"/>
    <n v="181"/>
    <n v="198"/>
    <n v="183"/>
    <n v="203"/>
    <n v="184"/>
    <n v="204"/>
    <n v="182"/>
    <n v="198"/>
    <s v="https://www.hipcamp.com/en-GB/land/alabama-starlight-haven-at-weiss-lake-6p0hlo71"/>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lake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just steps away from Weiss Lake._x000a__x000a_Starlight Haven sits on a breathtaking 48-acres, inviting you to immerse yourself in its natural beauty. Be sure to take time to explore the property’s scenic trails, lounge on the dock, or glide across the waters of Weiss Lake in a kayak. This is your sanctuary for adventure and relaxation, where every moment connects you more deeply with the splendor of the surroundings._x000a__x000a_We respect your privacy and ask you to respect the privacy of our other guests. There are other accommodations on the property."/>
    <n v="1"/>
    <s v="Check in: 16:00, Check out: 11:00, Cancellation policy: Strict (21 days), Accepts bookings: 12"/>
    <n v="34.208841"/>
    <n v="-85.478493999999998"/>
    <s v="Yes"/>
    <x v="0"/>
    <s v="No"/>
    <s v="No"/>
    <x v="0"/>
    <s v="Yes"/>
    <x v="0"/>
    <s v="No"/>
    <s v="Yes"/>
    <s v="No"/>
    <s v="Yes"/>
    <s v="No"/>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No"/>
    <m/>
    <m/>
    <m/>
    <m/>
    <m/>
    <m/>
    <m/>
    <m/>
    <m/>
    <m/>
  </r>
  <r>
    <s v="Hipcamp"/>
    <s v="Starlight Haven at Weiss Lake"/>
    <s v="Monarch Geodesic Dome"/>
    <s v="dome"/>
    <s v="Dome"/>
    <n v="15"/>
    <n v="0"/>
    <n v="4"/>
    <n v="0"/>
    <n v="0"/>
    <n v="0"/>
    <s v="Cherokee"/>
    <x v="13"/>
    <x v="9"/>
    <m/>
    <s v="United States"/>
    <x v="1"/>
    <x v="1"/>
    <s v="No data"/>
    <s v="No data"/>
    <s v="No data"/>
    <s v="No data"/>
    <n v="0.35"/>
    <n v="156"/>
    <n v="254"/>
    <n v="192"/>
    <n v="122"/>
    <n v="58"/>
    <n v="192"/>
    <n v="204"/>
    <n v="181"/>
    <n v="181"/>
    <n v="198"/>
    <n v="183"/>
    <n v="203"/>
    <n v="184"/>
    <n v="204"/>
    <n v="182"/>
    <n v="198"/>
    <s v="https://www.hipcamp.com/en-GB/land/alabama-starlight-haven-at-weiss-lake-6p0hlo71"/>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lake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just steps away from Weiss Lake._x000a__x000a_Starlight Haven sits on a breathtaking 48-acres, inviting you to immerse yourself in its natural beauty. Be sure to take time to explore the property’s scenic trails, lounge on the dock, or glide across the waters of Weiss Lake in a kayak. This is your sanctuary for adventure and relaxation, where every moment connects you more deeply with the splendor of the surroundings._x000a__x000a_We respect your privacy and ask you to respect the privacy of our other guests. There are other accommodations on the property."/>
    <n v="1"/>
    <s v="Check in: 16:00, Check out: 11:00, Cancellation policy: Strict (21 days), Accepts bookings: 12"/>
    <n v="34.208841"/>
    <n v="-85.478493999999998"/>
    <s v="Yes"/>
    <x v="0"/>
    <s v="Yes"/>
    <s v="Yes"/>
    <x v="0"/>
    <s v="Yes"/>
    <x v="0"/>
    <s v="No"/>
    <s v="Yes"/>
    <s v="No"/>
    <s v="Yes"/>
    <s v="No"/>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No"/>
    <m/>
    <m/>
    <m/>
    <m/>
    <m/>
    <m/>
    <m/>
    <m/>
    <m/>
    <m/>
  </r>
  <r>
    <s v="Hipcamp"/>
    <s v="Peaceful Family Farm"/>
    <s v="Cozy Dome Tucked in the Woods"/>
    <s v="dome"/>
    <s v="Dome"/>
    <n v="6"/>
    <n v="0"/>
    <n v="4"/>
    <n v="0"/>
    <n v="0"/>
    <n v="0"/>
    <s v="Seminole"/>
    <x v="14"/>
    <x v="5"/>
    <m/>
    <s v="United States"/>
    <x v="5"/>
    <x v="5"/>
    <n v="81"/>
    <n v="40"/>
    <n v="40"/>
    <n v="8"/>
    <n v="0.74"/>
    <n v="40"/>
    <n v="82"/>
    <n v="40"/>
    <n v="40"/>
    <n v="30"/>
    <n v="40"/>
    <n v="40"/>
    <n v="40"/>
    <n v="40"/>
    <n v="40"/>
    <n v="40"/>
    <n v="40"/>
    <n v="40"/>
    <n v="40"/>
    <n v="40"/>
    <n v="40"/>
    <s v="https://www.hipcamp.com/en-GB/land/oklahoma-peaceful-family-farm-nelhmo5x"/>
    <s v="Disconnect from the busy day to day, and reconnect with each other in fresh air, tucked away into the woods!_x000a__x000a_Our clear domes have the ability to be as fully visually immersed in your surroundings, or pull the privacy curtain shut as you desire. _x000a__x000a_One open space contains a queen sized bed, and a pull out sofa, and a small table with chairs. _x000a__x000a_A community style bathhouse dome is in the works, and in the meantime, we have a community RV bathroom containing a toilet, shower + sink for your use!_x000a__x000a_Setup a hammock, walk the property, find a trail, enjoy the goats. We have a children’s play area that we are always adding on to. _x000a__x000a_Our 22 acre farm is only a few miles off of I-40! Only 15 minutes from both Shawnee + Seminole, including most big box stores + restaurants. _x000a__x000a_Fresh eggs and raw cow’s milk available upon request! Please inquire about these at least 48 hours prior to your check in."/>
    <n v="1"/>
    <s v="Check in: 15:00, Check out: 11:00, Cancellation policy: Super Strict, Accepts bookings: 9"/>
    <n v="35.325159999999997"/>
    <n v="-96.773250000000004"/>
    <s v="Yes"/>
    <x v="0"/>
    <s v="No"/>
    <s v="Yes"/>
    <x v="0"/>
    <s v="Yes"/>
    <x v="1"/>
    <s v="No"/>
    <s v="No"/>
    <s v="Yes"/>
    <s v="No"/>
    <s v="Yes"/>
    <s v="No"/>
    <s v="Not Listed"/>
    <s v="No"/>
    <s v="Not Listed"/>
    <s v="Not Listed"/>
    <s v="No"/>
    <s v="No"/>
    <s v="No"/>
    <s v="No"/>
    <s v="No"/>
    <s v="No"/>
    <s v="No"/>
    <s v="No"/>
    <s v="No"/>
    <s v="No"/>
    <s v="No"/>
    <s v="No"/>
    <s v="No"/>
    <s v="Yes"/>
    <s v="No"/>
    <s v="No"/>
    <s v="No"/>
    <s v="No"/>
    <s v="No"/>
    <s v="Yes"/>
    <s v="No"/>
    <s v="No"/>
    <s v="No"/>
    <s v="Yes"/>
    <s v="No"/>
    <s v="No"/>
    <s v="No"/>
    <s v="No"/>
    <s v="No"/>
    <s v="No"/>
    <s v="No"/>
    <s v="Yes"/>
    <s v="Yes"/>
    <s v="No"/>
    <s v="No"/>
    <s v="No"/>
    <s v="No"/>
    <s v="No"/>
    <s v="Yes"/>
    <s v="No"/>
    <s v="No"/>
    <s v="No"/>
    <m/>
    <m/>
    <m/>
    <m/>
    <m/>
    <m/>
    <m/>
    <m/>
    <m/>
    <m/>
  </r>
  <r>
    <s v="Hipcamp"/>
    <s v="Starlight Haven at Weiss Lake"/>
    <s v="Camellia Geodesic Dome"/>
    <s v="dome"/>
    <s v="Dome"/>
    <n v="15"/>
    <n v="0"/>
    <n v="4"/>
    <n v="0"/>
    <n v="0"/>
    <n v="0"/>
    <s v="Cherokee"/>
    <x v="13"/>
    <x v="9"/>
    <m/>
    <s v="United States"/>
    <x v="1"/>
    <x v="1"/>
    <s v="No data"/>
    <s v="No data"/>
    <s v="No data"/>
    <s v="No data"/>
    <n v="0.43"/>
    <n v="156"/>
    <n v="254"/>
    <n v="192"/>
    <n v="122"/>
    <n v="68"/>
    <n v="192"/>
    <n v="204"/>
    <n v="181"/>
    <n v="181"/>
    <n v="198"/>
    <n v="183"/>
    <n v="203"/>
    <n v="184"/>
    <n v="204"/>
    <n v="182"/>
    <n v="198"/>
    <s v="https://www.hipcamp.com/en-GB/land/alabama-starlight-haven-at-weiss-lake-6p0hlo71"/>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lake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just steps away from Weiss Lake._x000a__x000a_Starlight Haven sits on a breathtaking 48-acres, inviting you to immerse yourself in its natural beauty. Be sure to take time to explore the property’s scenic trails, lounge on the dock, or glide across the waters of Weiss Lake in a kayak. This is your sanctuary for adventure and relaxation, where every moment connects you more deeply with the splendor of the surroundings._x000a__x000a_We respect your privacy and ask you to respect the privacy of our other guests. There are other accommodations on the property."/>
    <n v="1"/>
    <s v="Check in: 16:00, Check out: 11:00, Cancellation policy: Strict (21 days), Accepts bookings: 12"/>
    <n v="34.208841"/>
    <n v="-85.478493999999998"/>
    <s v="Yes"/>
    <x v="0"/>
    <s v="No"/>
    <s v="No"/>
    <x v="0"/>
    <s v="Yes"/>
    <x v="0"/>
    <s v="No"/>
    <s v="Yes"/>
    <s v="No"/>
    <s v="Yes"/>
    <s v="No"/>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No"/>
    <m/>
    <m/>
    <m/>
    <m/>
    <m/>
    <m/>
    <m/>
    <m/>
    <m/>
    <m/>
  </r>
  <r>
    <s v="Hipcamp"/>
    <s v="Starlight Haven at Weiss Lake"/>
    <s v="Bateau Geodesic Dome"/>
    <s v="dome"/>
    <s v="Dome"/>
    <n v="15"/>
    <n v="0"/>
    <n v="4"/>
    <n v="0"/>
    <n v="0"/>
    <n v="0"/>
    <s v="Cherokee"/>
    <x v="13"/>
    <x v="9"/>
    <m/>
    <s v="United States"/>
    <x v="1"/>
    <x v="1"/>
    <s v="No data"/>
    <s v="No data"/>
    <s v="No data"/>
    <s v="No data"/>
    <n v="0.42"/>
    <n v="156"/>
    <n v="254"/>
    <n v="192"/>
    <n v="122"/>
    <n v="66"/>
    <n v="192"/>
    <n v="204"/>
    <n v="181"/>
    <n v="181"/>
    <n v="198"/>
    <n v="183"/>
    <n v="203"/>
    <n v="184"/>
    <n v="204"/>
    <n v="182"/>
    <n v="198"/>
    <s v="https://www.hipcamp.com/en-GB/land/alabama-starlight-haven-at-weiss-lake-6p0hlo71"/>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lake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just steps away from Weiss Lake._x000a__x000a_Starlight Haven sits on a breathtaking 48-acres, inviting you to immerse yourself in its natural beauty. Be sure to take time to explore the property’s scenic trails, lounge on the dock, or glide across the waters of Weiss Lake in a kayak. This is your sanctuary for adventure and relaxation, where every moment connects you more deeply with the splendor of the surroundings._x000a__x000a_We respect your privacy and ask you to respect the privacy of our other guests. There are other accommodations on the property."/>
    <n v="1"/>
    <s v="Check in: 16:00, Check out: 11:00, Cancellation policy: Strict (21 days), Accepts bookings: 12"/>
    <n v="34.208841"/>
    <n v="-85.478493999999998"/>
    <s v="Yes"/>
    <x v="0"/>
    <s v="No"/>
    <s v="No"/>
    <x v="0"/>
    <s v="Yes"/>
    <x v="0"/>
    <s v="No"/>
    <s v="Yes"/>
    <s v="No"/>
    <s v="Yes"/>
    <s v="No"/>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No"/>
    <m/>
    <m/>
    <m/>
    <m/>
    <m/>
    <m/>
    <m/>
    <m/>
    <m/>
    <m/>
  </r>
  <r>
    <s v="Hipcamp"/>
    <s v="Starlight Haven at Weiss Lake"/>
    <s v="Hank Aaron Geodesic Dome"/>
    <s v="dome"/>
    <s v="Dome"/>
    <n v="15"/>
    <n v="0"/>
    <n v="4"/>
    <n v="0"/>
    <n v="0"/>
    <n v="0"/>
    <s v="Cherokee"/>
    <x v="13"/>
    <x v="9"/>
    <m/>
    <s v="United States"/>
    <x v="1"/>
    <x v="1"/>
    <s v="No data"/>
    <s v="No data"/>
    <s v="No data"/>
    <s v="No data"/>
    <n v="0.46"/>
    <n v="156"/>
    <n v="254"/>
    <n v="192"/>
    <n v="122"/>
    <n v="72"/>
    <n v="192"/>
    <n v="204"/>
    <n v="181"/>
    <n v="181"/>
    <n v="198"/>
    <n v="183"/>
    <n v="203"/>
    <n v="184"/>
    <n v="204"/>
    <n v="182"/>
    <n v="198"/>
    <s v="https://www.hipcamp.com/en-GB/land/alabama-starlight-haven-at-weiss-lake-6p0hlo71"/>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lake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just steps away from Weiss Lake._x000a__x000a_Starlight Haven sits on a breathtaking 48-acres, inviting you to immerse yourself in its natural beauty. Be sure to take time to explore the property’s scenic trails, lounge on the dock, or glide across the waters of Weiss Lake in a kayak. This is your sanctuary for adventure and relaxation, where every moment connects you more deeply with the splendor of the surroundings._x000a__x000a_We respect your privacy and ask you to respect the privacy of our other guests. There are other accommodations on the property."/>
    <n v="1"/>
    <s v="Check in: 16:00, Check out: 11:00, Cancellation policy: Strict (21 days), Accepts bookings: 12"/>
    <n v="34.208841"/>
    <n v="-85.478493999999998"/>
    <s v="Yes"/>
    <x v="0"/>
    <s v="Yes"/>
    <s v="Yes"/>
    <x v="0"/>
    <s v="Yes"/>
    <x v="0"/>
    <s v="No"/>
    <s v="Yes"/>
    <s v="No"/>
    <s v="Yes"/>
    <s v="No"/>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No"/>
    <m/>
    <m/>
    <m/>
    <m/>
    <m/>
    <m/>
    <m/>
    <m/>
    <m/>
    <m/>
  </r>
  <r>
    <s v="Hipcamp"/>
    <s v="Starlight Haven at Weiss Lake"/>
    <s v="Weiss Geodesic Dome"/>
    <s v="dome"/>
    <s v="Dome"/>
    <n v="15"/>
    <n v="0"/>
    <n v="4"/>
    <n v="0"/>
    <n v="0"/>
    <n v="0"/>
    <s v="Cherokee"/>
    <x v="13"/>
    <x v="9"/>
    <m/>
    <s v="United States"/>
    <x v="1"/>
    <x v="1"/>
    <s v="No data"/>
    <s v="No data"/>
    <s v="No data"/>
    <s v="No data"/>
    <n v="0.3"/>
    <n v="156"/>
    <n v="254"/>
    <n v="192"/>
    <n v="122"/>
    <n v="48"/>
    <n v="192"/>
    <n v="204"/>
    <n v="181"/>
    <n v="181"/>
    <n v="198"/>
    <n v="183"/>
    <n v="203"/>
    <n v="184"/>
    <n v="204"/>
    <n v="182"/>
    <n v="198"/>
    <s v="https://www.hipcamp.com/en-GB/land/alabama-starlight-haven-at-weiss-lake-6p0hlo71"/>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lake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just steps away from Weiss Lake._x000a__x000a_Starlight Haven sits on a breathtaking 48-acres, inviting you to immerse yourself in its natural beauty. Be sure to take time to explore the property’s scenic trails, lounge on the dock, or glide across the waters of Weiss Lake in a kayak. This is your sanctuary for adventure and relaxation, where every moment connects you more deeply with the splendor of the surroundings._x000a__x000a_We respect your privacy and ask you to respect the privacy of our other guests. There are other accommodations on the property."/>
    <n v="1"/>
    <s v="Check in: 16:00, Check out: 11:00, Cancellation policy: Strict (21 days), Accepts bookings: 12"/>
    <n v="34.208841"/>
    <n v="-85.478493999999998"/>
    <s v="Yes"/>
    <x v="0"/>
    <s v="No"/>
    <s v="Yes"/>
    <x v="0"/>
    <s v="Yes"/>
    <x v="0"/>
    <s v="No"/>
    <s v="Yes"/>
    <s v="No"/>
    <s v="Yes"/>
    <s v="No"/>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No"/>
    <m/>
    <m/>
    <m/>
    <m/>
    <m/>
    <m/>
    <m/>
    <m/>
    <m/>
    <m/>
  </r>
  <r>
    <s v="Hipcamp"/>
    <s v="Geodomes Of South Texas"/>
    <s v="Atascosa Suite Facing The Lake"/>
    <s v="dome"/>
    <s v="Dome"/>
    <n v="1"/>
    <n v="0"/>
    <n v="2"/>
    <n v="0"/>
    <n v="0"/>
    <n v="0"/>
    <s v="Atascosa"/>
    <x v="15"/>
    <x v="10"/>
    <m/>
    <s v="United States"/>
    <x v="1"/>
    <x v="1"/>
    <s v="No data"/>
    <s v="No data"/>
    <s v="No data"/>
    <s v="No data"/>
    <n v="1"/>
    <n v="239"/>
    <n v="377"/>
    <n v="239"/>
    <n v="239"/>
    <n v="239"/>
    <n v="239"/>
    <n v="239"/>
    <n v="239"/>
    <n v="239"/>
    <n v="239"/>
    <n v="239"/>
    <n v="239"/>
    <n v="239"/>
    <n v="239"/>
    <n v="239"/>
    <n v="239"/>
    <s v="https://www.hipcamp.com/en-GB/land/texas-geodomes-of-south-texas-2ejhkdwo"/>
    <s v="Escape to our idyllic camping property nestled amidst nature's embrace. Enjoy a serene 1-acre lake, firepits, BBQ pits, hammocks, and a variety of games. Explore the waters with kayaking and pedal boats, then unwind in air-conditioned rooms with ensuite toilets and showers. Stay connected with WiFi and indulge in outdoor bliss._x000a__x000a_To Book entire place for up to 10 guest message us. _x000a__x000a_Facebook: Geodomes of South Texas Instagram: Geodomes Of South Texas Tiktok: Geodomes Of South Texas"/>
    <n v="2"/>
    <s v="Check in: 16:00, Check out: 11:00, Cancellation policy: Super Strict, Accepts bookings: 12"/>
    <n v="28.850973"/>
    <n v="-98.677989999999994"/>
    <s v="No"/>
    <x v="0"/>
    <s v="No"/>
    <s v="No"/>
    <x v="0"/>
    <s v="Yes"/>
    <x v="0"/>
    <s v="Yes"/>
    <s v="Yes"/>
    <s v="No"/>
    <s v="No"/>
    <s v="No"/>
    <s v="No"/>
    <s v="Not Listed"/>
    <s v="No"/>
    <s v="Not Listed"/>
    <s v="Not Listed"/>
    <s v="No"/>
    <s v="No"/>
    <s v="No"/>
    <s v="No"/>
    <s v="No"/>
    <s v="No"/>
    <s v="No"/>
    <s v="No"/>
    <s v="No"/>
    <s v="No"/>
    <s v="No"/>
    <s v="No"/>
    <s v="No"/>
    <s v="No"/>
    <s v="No"/>
    <s v="No"/>
    <s v="No"/>
    <s v="No"/>
    <s v="No"/>
    <s v="No"/>
    <s v="No"/>
    <s v="No"/>
    <s v="No"/>
    <s v="No"/>
    <s v="No"/>
    <s v="Yes"/>
    <s v="No"/>
    <s v="No"/>
    <s v="Yes"/>
    <s v="No"/>
    <s v="No"/>
    <s v="No"/>
    <s v="Yes"/>
    <s v="Yes"/>
    <s v="No"/>
    <s v="No"/>
    <s v="No"/>
    <s v="No"/>
    <s v="No"/>
    <s v="No"/>
    <s v="No"/>
    <s v="Yes"/>
    <m/>
    <m/>
    <m/>
    <m/>
    <m/>
    <m/>
    <m/>
    <m/>
    <m/>
    <m/>
  </r>
  <r>
    <s v="Hipcamp"/>
    <s v="Colorful Camping at Beakertopia✨️🌈"/>
    <s v="Alabama’s One&amp;Only Aircrete Dome"/>
    <s v="dome"/>
    <s v="Dome"/>
    <n v="20"/>
    <n v="0"/>
    <n v="2"/>
    <n v="0"/>
    <n v="0"/>
    <n v="0"/>
    <s v="Baldwin"/>
    <x v="16"/>
    <x v="9"/>
    <m/>
    <s v="United States"/>
    <x v="6"/>
    <x v="6"/>
    <n v="243"/>
    <n v="200"/>
    <n v="180"/>
    <n v="171"/>
    <n v="0"/>
    <n v="103"/>
    <n v="152"/>
    <n v="200"/>
    <n v="90"/>
    <n v="0"/>
    <n v="103"/>
    <n v="131"/>
    <n v="92"/>
    <n v="92"/>
    <n v="97"/>
    <n v="127"/>
    <n v="131"/>
    <n v="92"/>
    <n v="97"/>
    <n v="92"/>
    <n v="97"/>
    <s v="https://www.hipcamp.com/en-GB/land/alabama-colorful-camping-at-beakertopia-dw9h25ky"/>
    <s v="Friends of Beakertopia, we couldn’t be more excited to share our brand new Aircrete Dome with you!_x000a__x000a_We’ve spent the last 2.5 years building this one-of-a-kind resonant structure and it’s finally your chance to experience the magic for yourself. From pouring the foundation and each brick by hand, to manually carving each curve and constructing a castle style door from scratch, we built every single thing ourselves with no prior experience. We hope it will inspire you to follow your own DIY dreams and build something you can love &amp; be proud of. _x000a__x000a_We wanted to leave the floor plan very open for yoga, meditation, playing instruments, dance, ceremony space, etc, so this is just your sleeping space. You will access our outdoor kitchen/lounge area and eco-bathroom for all exterior needs._x000a__x000a_The dome features a skylight at its 16 ft peak and a round sit-in window with a gorgeous view of our 150-year-old oak grove and Sioux tipi. You’re sure to wake up relaxed and refreshed in our comfy queen sized bed with Cooling Gel-Infused mattress topper. For the entire interior of the dome, we chose a heavily studied color (Baker-Miller Pink) that’s proven to help people feel more calm and relaxed. The immense feeling of love and familiarity you feel, as you walk through the vulva door and into the pink womb, is beyond compare. Our intention when designing this was to inspire a feeling of “coming home” and we believe we truly captured just that._x000a__x000a_In current mainstream society it’s very easy to forget we’re all just human expressions of the Divine. This temple space exists to take you out of society for some time and immerse you into a physical representation of the dance between the Sacred Feminine and Divine Masculine. To remind you of the divinity that exists inside each and every one of us- to reconnect with your own true nature. Whether you’re one of the many visitors we’ve had during the last 2.5 years who saw this structure under construction and couldn’t wait to come back for it’s completion, or this is your very first time seeing it, we happily invite you all to come stay here. We poured our absolute heart and soul into every inch of this space and can’t wait for you to feel the love for yourself as you ground in to this sacred space!"/>
    <n v="1"/>
    <s v="Check in: 14:00, Check out: 11:00, Cancellation policy: Strict, Accepts bookings: 12"/>
    <n v="30.311381999999998"/>
    <n v="-87.757823999999999"/>
    <s v="Yes"/>
    <x v="0"/>
    <s v="No"/>
    <s v="Yes"/>
    <x v="0"/>
    <s v="Yes"/>
    <x v="0"/>
    <s v="Yes"/>
    <s v="Yes"/>
    <s v="Yes"/>
    <s v="No"/>
    <s v="No"/>
    <s v="No"/>
    <s v="Not Listed"/>
    <s v="No"/>
    <s v="Not Listed"/>
    <s v="Not Listed"/>
    <s v="No"/>
    <s v="No"/>
    <s v="No"/>
    <s v="No"/>
    <s v="No"/>
    <s v="No"/>
    <s v="No"/>
    <s v="No"/>
    <s v="No"/>
    <s v="Yes"/>
    <s v="No"/>
    <s v="No"/>
    <s v="Yes"/>
    <s v="Yes"/>
    <s v="Yes"/>
    <s v="No"/>
    <s v="No"/>
    <s v="Yes"/>
    <s v="No"/>
    <s v="Yes"/>
    <s v="Yes"/>
    <s v="No"/>
    <s v="No"/>
    <s v="Yes"/>
    <s v="Yes"/>
    <s v="No"/>
    <s v="No"/>
    <s v="No"/>
    <s v="No"/>
    <s v="No"/>
    <s v="No"/>
    <s v="No"/>
    <s v="No"/>
    <s v="No"/>
    <s v="No"/>
    <s v="No"/>
    <s v="No"/>
    <s v="No"/>
    <s v="No"/>
    <s v="No"/>
    <s v="No"/>
    <s v="No"/>
    <m/>
    <m/>
    <m/>
    <m/>
    <m/>
    <m/>
    <m/>
    <m/>
    <m/>
    <m/>
  </r>
  <r>
    <s v="Hipcamp"/>
    <s v="Art City Tucumcari"/>
    <s v="Shift Pod"/>
    <s v="dome"/>
    <s v="Dome"/>
    <n v="17"/>
    <n v="0"/>
    <n v="2"/>
    <n v="0"/>
    <n v="0"/>
    <n v="0"/>
    <s v="Quay"/>
    <x v="17"/>
    <x v="11"/>
    <m/>
    <s v="United States"/>
    <x v="1"/>
    <x v="1"/>
    <s v="No data"/>
    <s v="No data"/>
    <s v="No data"/>
    <s v="No data"/>
    <n v="1"/>
    <n v="85"/>
    <n v="108"/>
    <n v="85"/>
    <n v="85"/>
    <n v="85"/>
    <n v="85"/>
    <n v="85"/>
    <n v="85"/>
    <n v="85"/>
    <n v="85"/>
    <n v="85"/>
    <n v="85"/>
    <n v="85"/>
    <n v="85"/>
    <n v="85"/>
    <n v="85"/>
    <s v="https://www.hipcamp.com/en-GB/land/new-mexico-art-city-tucumcari-y0zhvj1v"/>
    <s v="A private air-conditioned pod with a mattress, pillows, and sheets._x000a__x000a_Bring your own blanket for extra comfort. _x000a__x000a_Access all shared facilities including our bathhouse, outdoor kitchen, and Big Art park._x000a__x000a_Please arrive before dark."/>
    <n v="1"/>
    <s v="Check in: 14:00, Check out: 12:00, Cancellation policy: Moderate, Accepts bookings: 3"/>
    <n v="35.231997999999997"/>
    <n v="-103.77011400000001"/>
    <s v="Yes"/>
    <x v="0"/>
    <s v="Yes"/>
    <s v="Yes"/>
    <x v="0"/>
    <s v="Yes"/>
    <x v="0"/>
    <s v="Yes"/>
    <s v="No"/>
    <s v="No"/>
    <s v="Yes"/>
    <s v="Yes"/>
    <s v="No"/>
    <s v="Not Listed"/>
    <s v="No"/>
    <s v="Not Listed"/>
    <s v="Not Listed"/>
    <s v="No"/>
    <s v="No"/>
    <s v="No"/>
    <s v="No"/>
    <s v="No"/>
    <s v="No"/>
    <s v="No"/>
    <s v="No"/>
    <s v="No"/>
    <s v="No"/>
    <s v="No"/>
    <s v="No"/>
    <s v="No"/>
    <s v="No"/>
    <s v="No"/>
    <s v="No"/>
    <s v="No"/>
    <s v="No"/>
    <s v="No"/>
    <s v="No"/>
    <s v="No"/>
    <s v="No"/>
    <s v="No"/>
    <s v="No"/>
    <s v="No"/>
    <s v="No"/>
    <s v="No"/>
    <s v="No"/>
    <s v="No"/>
    <s v="Yes"/>
    <s v="No"/>
    <s v="No"/>
    <s v="No"/>
    <s v="Yes"/>
    <s v="Yes"/>
    <s v="No"/>
    <s v="No"/>
    <s v="No"/>
    <s v="No"/>
    <s v="No"/>
    <s v="No"/>
    <s v="No"/>
    <m/>
    <m/>
    <m/>
    <m/>
    <m/>
    <m/>
    <m/>
    <m/>
    <m/>
    <m/>
  </r>
  <r>
    <s v="Hipcamp"/>
    <s v="Beautiful Sunrise &amp; Sunset RV"/>
    <s v="Star tent "/>
    <s v="dome"/>
    <s v="Dome"/>
    <n v="4"/>
    <n v="0"/>
    <n v="10"/>
    <n v="0"/>
    <n v="0"/>
    <n v="0"/>
    <s v="Contra Costa"/>
    <x v="18"/>
    <x v="1"/>
    <m/>
    <s v="United States"/>
    <x v="1"/>
    <x v="1"/>
    <s v="No data"/>
    <s v="No data"/>
    <s v="No data"/>
    <s v="No data"/>
    <n v="0.61"/>
    <n v="191"/>
    <n v="295"/>
    <n v="200"/>
    <n v="186"/>
    <n v="116"/>
    <n v="193"/>
    <n v="196"/>
    <n v="189"/>
    <n v="190"/>
    <n v="196"/>
    <n v="189"/>
    <n v="196"/>
    <n v="189"/>
    <n v="196"/>
    <n v="189"/>
    <n v="196"/>
    <s v="https://www.hipcamp.com/en-GB/land/california-beautiful-sunrise-sunset-rv-9mxhw9zk"/>
    <s v="Star tent sit will locate in the 1.5 ac flat lot on the hill top ..will enjoy the sunset and sunrise .on the top will have the two bathroom and a hot shower next to in the small building..and the setting area have bbq and tables and fire pits and more"/>
    <n v="1"/>
    <s v="Check in: 14:00, Check out: 11:00, Cancellation policy: Moderate, Accepts bookings: 6"/>
    <n v="37.808839999999996"/>
    <n v="-121.79533000000001"/>
    <s v="No"/>
    <x v="0"/>
    <s v="Yes"/>
    <s v="Yes"/>
    <x v="0"/>
    <s v="Yes"/>
    <x v="0"/>
    <s v="Yes"/>
    <s v="Yes"/>
    <s v="No"/>
    <s v="No"/>
    <s v="No"/>
    <s v="No"/>
    <s v="Not Listed"/>
    <s v="No"/>
    <s v="Not Listed"/>
    <s v="Not Listed"/>
    <s v="No"/>
    <s v="No"/>
    <s v="No"/>
    <s v="No"/>
    <s v="No"/>
    <s v="No"/>
    <s v="No"/>
    <s v="No"/>
    <s v="No"/>
    <s v="No"/>
    <s v="No"/>
    <s v="No"/>
    <s v="No"/>
    <s v="Yes"/>
    <s v="No"/>
    <s v="No"/>
    <s v="No"/>
    <s v="No"/>
    <s v="No"/>
    <s v="No"/>
    <s v="No"/>
    <s v="No"/>
    <s v="No"/>
    <s v="Yes"/>
    <s v="No"/>
    <s v="No"/>
    <s v="No"/>
    <s v="No"/>
    <s v="No"/>
    <s v="No"/>
    <s v="No"/>
    <s v="No"/>
    <s v="No"/>
    <s v="Yes"/>
    <s v="No"/>
    <s v="No"/>
    <s v="No"/>
    <s v="No"/>
    <s v="No"/>
    <s v="No"/>
    <s v="No"/>
    <s v="No"/>
    <m/>
    <m/>
    <m/>
    <m/>
    <m/>
    <m/>
    <m/>
    <m/>
    <m/>
    <m/>
  </r>
  <r>
    <s v="Hipcamp"/>
    <s v="ComfyDome Glamping"/>
    <s v="Pond-Side Dome"/>
    <s v="dome"/>
    <s v="Dome"/>
    <n v="2"/>
    <n v="0"/>
    <n v="4"/>
    <n v="0"/>
    <n v="0"/>
    <n v="0"/>
    <s v="Lincoln"/>
    <x v="19"/>
    <x v="12"/>
    <m/>
    <s v="United States"/>
    <x v="1"/>
    <x v="1"/>
    <s v="No data"/>
    <s v="No data"/>
    <s v="No data"/>
    <s v="No data"/>
    <n v="1"/>
    <n v="96"/>
    <n v="124"/>
    <n v="115"/>
    <n v="86"/>
    <n v="96"/>
    <n v="100"/>
    <n v="107"/>
    <n v="92"/>
    <n v="94"/>
    <n v="107"/>
    <n v="92"/>
    <n v="106"/>
    <n v="93"/>
    <n v="106"/>
    <n v="93"/>
    <n v="107"/>
    <s v="https://www.hipcamp.com/en-GB/land/maine-comfydome-glamping-5x5hd88y"/>
    <s v="Nestled beside our charming frog and turtle pond, the Pond-Side Dome provides a unique retreat all year round. Enjoy breathtaking night sky views and breathe in the crisp, refreshing air. While lying in bed, you can gaze upward and enjoy a stunning display! Natural beauty surrounds you from all angles, and there is plenty of open space to enjoy your glampsite with complete comfort and ease._x000a__x000a_We are an off-grid glampground that provides a unique experience to our guests. We utilize solar power to operate our domes, significantly reducing our carbon footprint and minimizing our environmental impact. Our solar energy system is remarkable, but it can be unreliable on cloudy days. To ensure our guests' comfort, we have thoughtfully installed shade cloth traps that can be adjusted to provide the perfect balance during peak temperatures._x000a__x000a_At our glampground, we're all about redefining luxury camping in nature. We're dedicated to immersing our guests in the natural environment, offering them a chance to unwind and appreciate the beauty around them. Nature is at the core of our existence and should be experienced in its purest form._x000a__x000a_Remember to bring your linens, blankets, pillows, and towels! We can provide everything you need for an additional fee of $95."/>
    <n v="1"/>
    <s v="Check in: 16:00, Check out: 11:00, Cancellation policy: Strict, Accepts bookings: 12"/>
    <n v="44.214179999999999"/>
    <n v="-69.458250000000007"/>
    <s v="Yes"/>
    <x v="0"/>
    <s v="Yes"/>
    <s v="No"/>
    <x v="0"/>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White Camel"/>
    <s v="White Camel"/>
    <s v="dome"/>
    <s v="Dome"/>
    <n v="1"/>
    <n v="0"/>
    <n v="4"/>
    <n v="0"/>
    <n v="0"/>
    <n v="0"/>
    <s v="Kane"/>
    <x v="20"/>
    <x v="13"/>
    <m/>
    <s v="United States"/>
    <x v="1"/>
    <x v="1"/>
    <s v="No data"/>
    <s v="No data"/>
    <s v="No data"/>
    <s v="No data"/>
    <n v="0"/>
    <n v="229"/>
    <n v="305"/>
    <n v="240"/>
    <n v="216"/>
    <n v="0"/>
    <n v="240"/>
    <n v="240"/>
    <n v="240"/>
    <n v="240"/>
    <n v="240"/>
    <n v="240"/>
    <n v="240"/>
    <n v="240"/>
    <n v="240"/>
    <n v="240"/>
    <n v="240"/>
    <s v="https://www.hipcamp.com/en-GB/land/utah-white-camel-5x5hd2z5"/>
    <s v="At White Camel , we aim to create a harmonious balance between modern comforts and the beauty of nature. Each dome is designed to provide you with the feeling of being at home in the great outdoors, surrounded by the peaceful landscape of Utah's red rocks._x000a__x000a_Our spacious geodesic domes are fully equipped with comfortable beds, cozy linens, and stylish decor._x000a__x000a_Each dome also comes with its own private outdoor seating area, BBQ grill, and a fire pit, perfect for enjoying the stunning views and fresh mountain air._x000a__x000a_Escape to luxury and serenity at our geodesic dome resort in the breathtaking red rock landscapes of Utah. Experience a unique and unforgettable stay in one of our beautifully designed domes, fully equipped with all the modern amenities to make your stay comfortable and convenient._x000a__x000a_Each dome boasts a spacious king-size bed, a private bathroom, and a fully equipped kitchenette, providing you with all the comforts of home._x000a__x000a_You'll wake up every morning to stunning panoramic views of the red rocks through the large picture window in your dome, the perfect start to a day of adventure and exploration._x000a__x000a_Book your stay at our luxury geodesic dome resort in Utah today and experience the ultimate in comfort, style, and natural beauty."/>
    <n v="1"/>
    <s v="Check in: 15:00, Check out: 11:00, Cancellation policy: Strict, Accepts bookings: 12"/>
    <n v="37.025525000000002"/>
    <n v="-112.430643"/>
    <s v="No"/>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Yes"/>
    <s v="No"/>
    <s v="No"/>
    <s v="No"/>
    <s v="No"/>
    <s v="No"/>
    <s v="No"/>
    <s v="No"/>
    <m/>
    <m/>
    <m/>
    <m/>
    <m/>
    <m/>
    <m/>
    <m/>
    <m/>
    <m/>
  </r>
  <r>
    <s v="Hipcamp"/>
    <s v="ComfyDome Glamping"/>
    <s v="Forest-Side Dome"/>
    <s v="dome"/>
    <s v="Dome"/>
    <n v="2"/>
    <n v="0"/>
    <n v="2"/>
    <n v="0"/>
    <n v="0"/>
    <n v="0"/>
    <s v="Lincoln"/>
    <x v="19"/>
    <x v="12"/>
    <m/>
    <s v="United States"/>
    <x v="1"/>
    <x v="1"/>
    <s v="No data"/>
    <s v="No data"/>
    <s v="No data"/>
    <s v="No data"/>
    <n v="1"/>
    <n v="96"/>
    <n v="124"/>
    <n v="115"/>
    <n v="86"/>
    <n v="96"/>
    <n v="100"/>
    <n v="107"/>
    <n v="92"/>
    <n v="94"/>
    <n v="107"/>
    <n v="92"/>
    <n v="106"/>
    <n v="93"/>
    <n v="106"/>
    <n v="93"/>
    <n v="107"/>
    <s v="https://www.hipcamp.com/en-GB/land/maine-comfydome-glamping-5x5hd88y"/>
    <s v="Nestled comfortably against the tree line, the Forest-Side Dome is the perfect location to witness the mesmerizing moonrise. You can also enjoy a breathtaking view of the Milky Way in the stunning starscape. With natural beauty in every direction and plenty of open space, you can relish your glamping experience to the fullest!_x000a__x000a_We are an off-grid glampground that provides a unique experience to our guests. We utilize solar power to operate our domes, significantly reducing our carbon footprint and minimizing our environmental impact. Our solar energy system is remarkable, but it can be unreliable on cloudy days. To ensure our guests' comfort, we have thoughtfully installed shade cloth traps that can be adjusted to provide the perfect balance during peak temperatures._x000a__x000a_At our glampground, we're all about redefining luxury camping in nature. We're dedicated to immersing our guests in the natural environment, offering them a chance to unwind and appreciate the beauty around them. Nature is at the core of our existence and should be experienced in its purest form._x000a__x000a_Remember to bring your linens, blankets, pillows, and towels! For an additional fee of $95, we can provide everything you need._x000a__x000a_Thank you!"/>
    <n v="1"/>
    <s v="Check in: 16:00, Check out: 11:00, Cancellation policy: Strict, Accepts bookings: 12"/>
    <n v="44.214179999999999"/>
    <n v="-69.458250000000007"/>
    <s v="Yes"/>
    <x v="0"/>
    <s v="Yes"/>
    <s v="No"/>
    <x v="0"/>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Quiet Home near American River"/>
    <s v="Large Dome near American River"/>
    <s v="dome"/>
    <s v="Dome"/>
    <n v="1"/>
    <n v="0"/>
    <n v="6"/>
    <n v="0"/>
    <n v="0"/>
    <n v="0"/>
    <s v="El Dorado"/>
    <x v="21"/>
    <x v="1"/>
    <m/>
    <s v="United States"/>
    <x v="1"/>
    <x v="1"/>
    <s v="No data"/>
    <s v="No data"/>
    <s v="No data"/>
    <s v="No data"/>
    <n v="0.3"/>
    <n v="168"/>
    <n v="387"/>
    <n v="180"/>
    <n v="162"/>
    <n v="53"/>
    <n v="171"/>
    <n v="175"/>
    <n v="166"/>
    <n v="167"/>
    <n v="175"/>
    <n v="166"/>
    <n v="174"/>
    <n v="166"/>
    <n v="174"/>
    <n v="166"/>
    <n v="175"/>
    <s v="https://www.hipcamp.com/en-GB/land/california-quiet-home-near-american-river-dw9hej5w"/>
    <s v="Welcome to our unique dome retreat nestled in the serene Sierra Foothills! If you're seeking a tranquil getaway surrounded by nature's symphony, privacy, and breathtaking views, look no further. Our dome offers a peaceful escape where the only sounds you'll hear are the wind rustling through the trees and the delightful chorus of various birdsongs._x000a__x000a_Located amidst the natural beauty of the Sierra Foothills, our dome provides a secluded oasis away from the hustle and bustle of city life."/>
    <n v="2"/>
    <s v="Check in: 16:00, Check out: 11:00, Cancellation policy: Strict, Accepts bookings: 15"/>
    <n v="38.820891000000003"/>
    <n v="-120.860962"/>
    <s v="Yes"/>
    <x v="0"/>
    <s v="No"/>
    <s v="Yes"/>
    <x v="0"/>
    <s v="Yes"/>
    <x v="0"/>
    <s v="Yes"/>
    <s v="Yes"/>
    <s v="Yes"/>
    <s v="No"/>
    <s v="No"/>
    <s v="No"/>
    <s v="Not Listed"/>
    <s v="No"/>
    <s v="Not Listed"/>
    <s v="Not Listed"/>
    <s v="No"/>
    <s v="No"/>
    <s v="No"/>
    <s v="No"/>
    <s v="No"/>
    <s v="No"/>
    <s v="No"/>
    <s v="No"/>
    <s v="No"/>
    <s v="No"/>
    <s v="No"/>
    <s v="No"/>
    <s v="No"/>
    <s v="No"/>
    <s v="No"/>
    <s v="No"/>
    <s v="No"/>
    <s v="No"/>
    <s v="No"/>
    <s v="No"/>
    <s v="No"/>
    <s v="No"/>
    <s v="No"/>
    <s v="No"/>
    <s v="No"/>
    <s v="No"/>
    <s v="No"/>
    <s v="Yes"/>
    <s v="No"/>
    <s v="No"/>
    <s v="No"/>
    <s v="Yes"/>
    <s v="No"/>
    <s v="No"/>
    <s v="No"/>
    <s v="No"/>
    <s v="No"/>
    <s v="No"/>
    <s v="No"/>
    <s v="Yes"/>
    <s v="No"/>
    <s v="Yes"/>
    <m/>
    <m/>
    <m/>
    <m/>
    <m/>
    <m/>
    <m/>
    <m/>
    <m/>
    <m/>
  </r>
  <r>
    <s v="Hipcamp"/>
    <s v="LAKESIDE GETAWAY ON DOUGLAS"/>
    <s v="1 Day Pavilion Party 9am-9pm"/>
    <s v="dome"/>
    <s v="Dome"/>
    <n v="40"/>
    <n v="0"/>
    <n v="60"/>
    <n v="0"/>
    <n v="0"/>
    <n v="0"/>
    <s v="Jefferson"/>
    <x v="22"/>
    <x v="4"/>
    <m/>
    <s v="United States"/>
    <x v="7"/>
    <x v="7"/>
    <n v="132"/>
    <n v="125"/>
    <n v="100"/>
    <n v="30"/>
    <n v="1"/>
    <n v="108"/>
    <n v="142"/>
    <n v="125"/>
    <n v="100"/>
    <n v="108"/>
    <n v="112"/>
    <n v="118"/>
    <n v="105"/>
    <n v="107"/>
    <n v="118"/>
    <n v="105"/>
    <n v="117"/>
    <n v="106"/>
    <n v="117"/>
    <n v="106"/>
    <n v="118"/>
    <s v="https://www.hipcamp.com/en-GB/land/tennessee-lakeside-getaway-on-douglas-6p0hp61j"/>
    <s v="Great for Family Reunion, Birthday, Shower, etc.... This is available most days 9am-9pm ***Call or text ahead to be sure we are open and not already booked out to campers*** 423-231-9399 Note: This program is made for an overnight stay so some details are just a default setting/you will need to pick the next day as check out but... This option is actually for 1 day- 9am-9pm, plenty of time not to be rushed for decorating, cooking, relaxing, and clean up.***This does have an &quot;instant booking&quot; option however... Text or Call: 423-231-9399 to confirm our calendar before booking, thanks! Reminder NO ALCOHOL needed to have a good time here."/>
    <n v="1"/>
    <s v="Check in: 09:00, Check out: 21:00, Cancellation policy: Strict, Accepts bookings: 12"/>
    <n v="36.027479999999997"/>
    <n v="-83.320570000000004"/>
    <s v="Yes"/>
    <x v="0"/>
    <s v="No"/>
    <s v="No"/>
    <x v="0"/>
    <s v="Yes"/>
    <x v="0"/>
    <s v="Yes"/>
    <s v="No"/>
    <s v="No"/>
    <s v="No"/>
    <s v="No"/>
    <s v="No"/>
    <s v="Not Listed"/>
    <s v="No"/>
    <s v="Not Listed"/>
    <s v="Not Listed"/>
    <s v="No"/>
    <s v="No"/>
    <s v="No"/>
    <s v="No"/>
    <s v="No"/>
    <s v="No"/>
    <s v="No"/>
    <s v="No"/>
    <s v="No"/>
    <s v="Yes"/>
    <s v="No"/>
    <s v="No"/>
    <s v="No"/>
    <s v="No"/>
    <s v="Yes"/>
    <s v="No"/>
    <s v="No"/>
    <s v="Yes"/>
    <s v="No"/>
    <s v="No"/>
    <s v="Yes"/>
    <s v="No"/>
    <s v="No"/>
    <s v="No"/>
    <s v="No"/>
    <s v="Yes"/>
    <s v="No"/>
    <s v="No"/>
    <s v="Yes"/>
    <s v="No"/>
    <s v="No"/>
    <s v="No"/>
    <s v="No"/>
    <s v="No"/>
    <s v="No"/>
    <s v="No"/>
    <s v="No"/>
    <s v="No"/>
    <s v="No"/>
    <s v="No"/>
    <s v="No"/>
    <s v="No"/>
    <m/>
    <m/>
    <m/>
    <m/>
    <m/>
    <m/>
    <m/>
    <m/>
    <m/>
    <m/>
  </r>
  <r>
    <s v="Hipcamp"/>
    <s v="Panoramic Dome Incredible Views"/>
    <s v="Glamping Dome Incredible 360 Views"/>
    <s v="dome"/>
    <s v="Dome"/>
    <n v="1"/>
    <n v="0"/>
    <n v="6"/>
    <n v="0"/>
    <n v="0"/>
    <n v="0"/>
    <s v="Fresno"/>
    <x v="23"/>
    <x v="1"/>
    <m/>
    <s v="United States"/>
    <x v="1"/>
    <x v="1"/>
    <s v="No data"/>
    <s v="No data"/>
    <s v="No data"/>
    <s v="No data"/>
    <n v="0"/>
    <n v="192"/>
    <n v="259"/>
    <n v="192"/>
    <n v="192"/>
    <n v="0"/>
    <n v="192"/>
    <n v="192"/>
    <n v="192"/>
    <n v="192"/>
    <n v="192"/>
    <n v="192"/>
    <n v="192"/>
    <n v="192"/>
    <n v="192"/>
    <n v="192"/>
    <n v="192"/>
    <s v="https://www.hipcamp.com/en-GB/land/california-panoramic-dome-incredible-views-xryhw02e"/>
    <s v="Additional $10 per person for tent camping (6 total) $5 for each small pet (2 total), base price is for 2 guests only (dome)._x000a__x000a_There are cornole games along with a patio set outside, bbq and water heater valves must be closed right after user. An added butane stove is available but must be used inside the bbq when it's cooled or hasn't been used for over an hour. No jumping off the swing, must sign liability waiver before arrival to property."/>
    <n v="1"/>
    <s v="Check in: 15:00, Check out: 10:00, Cancellation policy: Strict, Accepts bookings: 12"/>
    <n v="36.677034999999997"/>
    <n v="-119.180296"/>
    <s v="No"/>
    <x v="0"/>
    <s v="Yes"/>
    <s v="No"/>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Unique Dome | Games | Fishing | TV"/>
    <s v="The Mirror Dome"/>
    <s v="dome"/>
    <s v="Dome"/>
    <n v="1"/>
    <n v="0"/>
    <n v="2"/>
    <n v="0"/>
    <n v="0"/>
    <n v="0"/>
    <s v="Hancock"/>
    <x v="11"/>
    <x v="14"/>
    <m/>
    <s v="United States"/>
    <x v="1"/>
    <x v="1"/>
    <s v="No data"/>
    <s v="No data"/>
    <s v="No data"/>
    <s v="No data"/>
    <n v="1"/>
    <n v="87"/>
    <n v="192"/>
    <n v="100"/>
    <n v="80"/>
    <n v="87"/>
    <n v="89"/>
    <n v="94"/>
    <n v="84"/>
    <n v="85"/>
    <n v="94"/>
    <n v="84"/>
    <n v="94"/>
    <n v="85"/>
    <n v="94"/>
    <n v="85"/>
    <n v="94"/>
    <s v="https://www.hipcamp.com/en-GB/land/georgia-unique-dome-games-fishing-tv-5x5hyloe"/>
    <s v="🎙️ “Literally the coolest space I’ve ever stayed in!”_x000a__x000a_🏕️Glamping Experience near Lake Sinclair_x000a__x000a_‼️ This is glamorous camping! We do not have a shower. But we offer a dry flush toilet and a portable hand wash station._x000a__x000a_⭐️ Social Media Standout ⭐️ Coffee Bar ⭐️ Mini Golf Challenge ⭐️ Corn Hole ⭐️ Giant 4 In-A-Row ⭐️ Smart TV ⭐️ Games_x000a__x000a_Enjoy this 107sqft Geo Dome equipped with a Full Bed, AC, Wifi, Coffee, Games, Books, &amp; More..._x000a__x000a_5 mins - Elmo’s East Lake Bar &amp; Grill 5 mins - Anslie Cafe &amp; Mini Mart 13 mins - Cosbys Landing Boat Ramp 25 mins - City of Milledgeville 39 mins - Lakeside Bait &amp; Tackle"/>
    <n v="1"/>
    <s v="Check in: 15:00, Check out: 11:00, Cancellation policy: Moderate, Accepts bookings: 6"/>
    <n v="33.203063999999998"/>
    <n v="-83.212980000000002"/>
    <s v="No"/>
    <x v="0"/>
    <s v="Yes"/>
    <s v="Yes"/>
    <x v="1"/>
    <s v="Yes"/>
    <x v="1"/>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The Haven"/>
    <s v="The Dome on Hominy Creek"/>
    <s v="dome"/>
    <s v="Dome"/>
    <n v="1"/>
    <n v="0"/>
    <n v="2"/>
    <n v="0"/>
    <n v="0"/>
    <n v="0"/>
    <s v="Buncombe"/>
    <x v="24"/>
    <x v="7"/>
    <m/>
    <s v="United States"/>
    <x v="1"/>
    <x v="1"/>
    <s v="No data"/>
    <s v="No data"/>
    <s v="No data"/>
    <s v="No data"/>
    <n v="1"/>
    <n v="180"/>
    <n v="283"/>
    <n v="180"/>
    <n v="180"/>
    <n v="180"/>
    <n v="180"/>
    <n v="180"/>
    <n v="180"/>
    <n v="180"/>
    <n v="180"/>
    <n v="180"/>
    <n v="180"/>
    <n v="180"/>
    <n v="180"/>
    <n v="180"/>
    <n v="180"/>
    <s v="https://www.hipcamp.com/en-GB/land/north-carolina-the-haven-g6p0h7e9"/>
    <s v="Come experience the ultimate retreat. This brand new dome blends modern elegance within nature's embrace. Nestled amidst 6 forested acres, our dome offers a tranquil escape from the bustle of everyday life. Enjoy evenings in the hot tub under the stars or cozy up to the outdoor fire pit. Enjoy your mornings with a cup of coffee by the creek, cool off with an afternoon dip, or relax in the bamboo forest. Located just 20 minutes from downtown Asheville and 10 minutes from the Blue Ridge Parkway."/>
    <n v="2"/>
    <s v="Check in: 15:00, Check out: 11:00, Cancellation policy: Moderate, Accepts bookings: 9"/>
    <n v="35.536099999999998"/>
    <n v="-82.692700000000002"/>
    <s v="Yes"/>
    <x v="0"/>
    <s v="No"/>
    <s v="Yes"/>
    <x v="0"/>
    <s v="Yes"/>
    <x v="0"/>
    <s v="Yes"/>
    <s v="Yes"/>
    <s v="No"/>
    <s v="Yes"/>
    <s v="No"/>
    <s v="No"/>
    <s v="Not Listed"/>
    <s v="No"/>
    <s v="Not Listed"/>
    <s v="Not Listed"/>
    <s v="No"/>
    <s v="No"/>
    <s v="No"/>
    <s v="No"/>
    <s v="No"/>
    <s v="No"/>
    <s v="No"/>
    <s v="No"/>
    <s v="No"/>
    <s v="Yes"/>
    <s v="No"/>
    <s v="No"/>
    <s v="No"/>
    <s v="Yes"/>
    <s v="Yes"/>
    <s v="No"/>
    <s v="Yes"/>
    <s v="Yes"/>
    <s v="No"/>
    <s v="Yes"/>
    <s v="No"/>
    <s v="No"/>
    <s v="No"/>
    <s v="Yes"/>
    <s v="No"/>
    <s v="Yes"/>
    <s v="No"/>
    <s v="Yes"/>
    <s v="No"/>
    <s v="No"/>
    <s v="No"/>
    <s v="Yes"/>
    <s v="No"/>
    <s v="No"/>
    <s v="No"/>
    <s v="No"/>
    <s v="No"/>
    <s v="No"/>
    <s v="No"/>
    <s v="Yes"/>
    <s v="No"/>
    <s v="Yes"/>
    <m/>
    <m/>
    <m/>
    <m/>
    <m/>
    <m/>
    <m/>
    <m/>
    <m/>
    <m/>
  </r>
  <r>
    <s v="Hipcamp"/>
    <s v="Into The Woods"/>
    <s v="The Dome"/>
    <s v="dome"/>
    <s v="Dome"/>
    <n v="1"/>
    <n v="0"/>
    <n v="2"/>
    <n v="0"/>
    <n v="0"/>
    <n v="0"/>
    <s v="Burnett"/>
    <x v="25"/>
    <x v="15"/>
    <m/>
    <s v="United States"/>
    <x v="1"/>
    <x v="1"/>
    <s v="No data"/>
    <s v="No data"/>
    <s v="No data"/>
    <s v="No data"/>
    <n v="0.84"/>
    <n v="57"/>
    <n v="68"/>
    <n v="65"/>
    <n v="53"/>
    <n v="48"/>
    <n v="62"/>
    <n v="63"/>
    <n v="60"/>
    <n v="60"/>
    <n v="63"/>
    <n v="60"/>
    <n v="63"/>
    <n v="60"/>
    <n v="63"/>
    <n v="60"/>
    <n v="63"/>
    <s v="https://www.hipcamp.com/en-GB/land/wisconsin-into-the-woods-4-nelhr27y"/>
    <s v="This is the only site on this property. Enjoy!_x000a__x000a_20ft geodesic dome with bed, solar powered fan and compostable toilet. _x000a__x000a_Rustic camping with some unusual amenities and a bed!_x000a__x000a_Biking, fishing, lakes, antiques, golf (regular, mini and disc), 4-wheeling and just relaxing. _x000a__x000a_Bring your own cooking equipment and dishes. Small charcoal grill available to use."/>
    <n v="2"/>
    <s v="Check in: 15:00, Check out: 12:00, Cancellation policy: Strict, Accepts bookings: 9"/>
    <n v="45.8337"/>
    <n v="-92.346159999999998"/>
    <s v="Yes"/>
    <x v="0"/>
    <s v="Yes"/>
    <s v="No"/>
    <x v="1"/>
    <s v="No"/>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Blowing Rock TreePod &amp; Geodome"/>
    <s v="GeoDome 100 mi Views 2½ mi to BR"/>
    <s v="dome"/>
    <s v="Dome"/>
    <n v="2"/>
    <n v="0"/>
    <n v="2"/>
    <n v="0"/>
    <n v="0"/>
    <n v="0"/>
    <s v="Caldwell"/>
    <x v="26"/>
    <x v="7"/>
    <m/>
    <s v="United States"/>
    <x v="1"/>
    <x v="1"/>
    <s v="No data"/>
    <s v="No data"/>
    <s v="No data"/>
    <s v="No data"/>
    <n v="0.49"/>
    <n v="166"/>
    <n v="403"/>
    <n v="199"/>
    <n v="149"/>
    <n v="88"/>
    <n v="173"/>
    <n v="185"/>
    <n v="159"/>
    <n v="162"/>
    <n v="185"/>
    <n v="159"/>
    <n v="184"/>
    <n v="162"/>
    <n v="184"/>
    <n v="162"/>
    <n v="185"/>
    <s v="https://www.hipcamp.com/en-GB/land/north-carolina-blowing-rock-treepod-geodome-2ejhkm00"/>
    <s v="**Hurricane Helene Update**_x000a__x000a_Fortunately and unlike some towns in Western North Carolina to the west of us, Blowing Rock and Boone area faired very well. Fortunately, both of our domes did not sustain any damage and are fully operational and never stop hosting Hipcampers. All of the main and secondary roads are fully operational in our area and the businesses and restaurants are fully operational and open at normal business hours. We’d like to welcome you and your closest to enjoy the views at our dome post Helene!_x000a__x000a_**********_x000a__x000a_The Blowing Rock GeoDome, a perfect haven to enjoy The High Country. While being only 2.5 miles from Main St in Blowing Rock, enjoy 100 mile views in a personal and serene retreat just minutes from Boone. Soak in the well-appointed deck, kitchen, lux bathroom and dome featuring a private hot tub, fire table, grill, hammock, outdoor kitchen, and cozy outdoor furniture. Unwind and rejuvenate while enjoying our 20 acres of trails and private pond._x000a__x000a_Ask about our 2nd dome &amp; stay w/friends!_x000a__x000a_—————————————————————_x000a__x000a_—————————————————————_x000a__x000a_The Blowing Rock GeoDome is all about creating lasting memories. Enjoy stunning 100-mile views from the deck, King Bed, hot tub, and a well-stocked kitchenette with a luxurious glamping bathroom. Sleep under the stars in a comfy King Bed with a transparent roof and use the fully functional bathroom with hot water and conventional flushing toilet. The 300-square-foot GeoDome is located just steps away from your own private and nearby 250-square-foot bathhouse._x000a__x000a_Nestled among the treetops and carved into the mountain, the GeoDome has a deck with a hot tub, fire pit, grill, and hammock for relaxation._x000a__x000a_Whether reading, napping, relaxing under the stars, or enjoying nature on outdoor furniture or in the hot tub after hiking, you might spot birds and deer. Explore the 20 acres around the GeoDome, including our private pond complete with fish for the catching._x000a__x000a_The GeoDome itself is a cozy retreat and includes a well-equipped kitchen, a unique bathroom just steps away, a working/dining area, and a comfy sleeping space with high-speed wifi for entertainment. Enjoy a coffee and tea bar, along with the essential shampoos and soaps provided for your convenience._x000a__x000a_All of this just minutes to Main Street in Blowing Rock, NC one of North Carolina's premier mountain towns._x000a__x000a_—————————————————————_x000a__x000a_—————————————————————_x000a__x000a_OTHER PROPERTY DETAILS_x000a__x000a_LOCATION: The Treepod is located on a 17 acre tract of land with another GeoDome. Both domes can be booked individually or together (please see my other listings in my profile for availability)._x000a__x000a_ My goal is always to maximize privacy and I’ve worked hard to create guest seclusion and minimize visibility from the other dome. With that, the domes are separated by 150 feet but are connected via a staircase that has been built into the mountain. If another couple is staying in the other dome during your stay, it is likely that you may hear them during your stay._x000a__x000a_Finally, our ideal location and close proximity to Blowing Rock is a direct result of our proximity to NC 321. Guests should be aware that they may hear road noise._x000a__x000a_STEEP MOUNTAIN DRIVEWAY: Please note that the driveway to the TreePod is a mountain road that is ONLY accessible by AWD, 4x4. If you are not comfortable driving on gravel mountain roads, or do not have a 4x4, AWD or Front Wheel Drive vehicle, you’re welcome to park at a dedicated space at the top of the driveway and take a 450’ hike to the dome. _x000a__x000a_WINTER WEATHER: In the event of a winter weather during your stay you will be required to park at the top of the driveway regardless of what type of vehicle you arrive in. This does involve a short 350’ walk from that location to the GeoDome door. In general snow fall is light and usually melts the next day. _x000a__x000a_HEATING/COOLING: The Treepod includes both heating and cooling as well as several space heaters and electric blankets. While we make every attempt to create a comfortable environment the Treepod is not insulated in the same way your home may be and does not heat and cool like a conventional home or apartment. We’ll provide the heated blankets, please bring plenty of warm clothing in the winter._x000a__x000a_PARKING: Parking is FREE and on Premises but we are only able to accommodate ONE vehicle during your stay. _x000a__x000a_KITCHEN: During the winter months, the kitchen sink may be closed to prevent freezing pipes. If so, water is accessible in the fully functional and heated bathroom. As always, your welcome to use the grill with the supplied grilling tools for cooking. You’ll also find a French coffee press, water kettle, and coffee/creamer/sugar in the event that the Keurig is not available."/>
    <n v="2"/>
    <s v="Check in: 16:00, Check out: 10:00, Cancellation policy: Strict, Accepts bookings: 12"/>
    <n v="36.114019999999996"/>
    <n v="-81.654807000000005"/>
    <s v="No"/>
    <x v="0"/>
    <s v="Yes"/>
    <s v="Yes"/>
    <x v="0"/>
    <s v="Yes"/>
    <x v="0"/>
    <s v="Yes"/>
    <s v="Yes"/>
    <s v="No"/>
    <s v="Yes"/>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The Secret Garden in Portland"/>
    <s v="The Private Secret Garden "/>
    <s v="dome"/>
    <s v="Dome"/>
    <n v="3"/>
    <n v="0"/>
    <n v="4"/>
    <n v="0"/>
    <n v="0"/>
    <n v="0"/>
    <s v="Multnomah"/>
    <x v="27"/>
    <x v="0"/>
    <m/>
    <s v="United States"/>
    <x v="8"/>
    <x v="8"/>
    <n v="226"/>
    <n v="165"/>
    <n v="157"/>
    <n v="103"/>
    <n v="7.0000000000000007E-2"/>
    <n v="160"/>
    <n v="229"/>
    <n v="165"/>
    <n v="157"/>
    <n v="11"/>
    <n v="161"/>
    <n v="163"/>
    <n v="158"/>
    <n v="159"/>
    <n v="163"/>
    <n v="158"/>
    <n v="162"/>
    <n v="159"/>
    <n v="162"/>
    <n v="159"/>
    <n v="163"/>
    <s v="https://www.hipcamp.com/en-GB/land/oregon-the-secret-garden-in-portland-lz9hwleo"/>
    <s v="Turn the whole campground into your private retreat. We offer the Secret Garden including the Dome and one tent site. The site accommodates up to 4 guests. _x000a__x000a_Welcome to the Secrets Garden Campground, a hidden gem nestled amidst nature's beauty, offering a tranquil escape from the hustle and bustle of everyday life. Our campground is designed to provide a serene and immersive outdoor experience, where guests can unwind, explore, and connect with nature._x000a__x000a_One of the unique features of Secrets Garden Campground is the opportunity to rent out the entire property. This exclusive offer allows groups, families, or special events to enjoy complete privacy and uninterrupted access to all our facilities. _x000a__x000a_Our property boasts a variety of charming accommodations, from cozy cabins to spacious tents, each thoughtfully designed to blend comfort with the natural surroundings. Guests can relax by the campfire, or enjoy a picnic in the orchard. With a full rental, you'll have the freedom to create your own schedule and activities, and don’t have to worry about other campers."/>
    <n v="1"/>
    <s v="Check in: 16:00, Check out: 11:00, Cancellation policy: Super Strict, Accepts bookings: 12"/>
    <n v="45.504644999999996"/>
    <n v="-122.590807"/>
    <s v="Yes"/>
    <x v="0"/>
    <s v="No"/>
    <s v="No"/>
    <x v="1"/>
    <s v="Yes"/>
    <x v="1"/>
    <s v="Yes"/>
    <s v="Yes"/>
    <s v="No"/>
    <s v="No"/>
    <s v="Yes"/>
    <s v="No"/>
    <s v="Not Listed"/>
    <s v="No"/>
    <s v="Not Listed"/>
    <s v="Not Listed"/>
    <s v="No"/>
    <s v="No"/>
    <s v="No"/>
    <s v="No"/>
    <s v="No"/>
    <s v="No"/>
    <s v="No"/>
    <s v="No"/>
    <s v="No"/>
    <s v="No"/>
    <s v="No"/>
    <s v="No"/>
    <s v="No"/>
    <s v="Yes"/>
    <s v="No"/>
    <s v="No"/>
    <s v="No"/>
    <s v="No"/>
    <s v="No"/>
    <s v="Yes"/>
    <s v="No"/>
    <s v="No"/>
    <s v="No"/>
    <s v="No"/>
    <s v="No"/>
    <s v="No"/>
    <s v="No"/>
    <s v="No"/>
    <s v="No"/>
    <s v="No"/>
    <s v="No"/>
    <s v="No"/>
    <s v="Yes"/>
    <s v="Yes"/>
    <s v="No"/>
    <s v="No"/>
    <s v="No"/>
    <s v="No"/>
    <s v="Yes"/>
    <s v="No"/>
    <s v="No"/>
    <s v="Yes"/>
    <m/>
    <m/>
    <m/>
    <m/>
    <m/>
    <m/>
    <m/>
    <m/>
    <m/>
    <m/>
  </r>
  <r>
    <s v="Hipcamp"/>
    <s v="Rancheros De Santa Fe Resort"/>
    <s v="Glamping Tent"/>
    <s v="dome"/>
    <s v="Dome"/>
    <n v="87"/>
    <n v="0"/>
    <n v="2"/>
    <n v="0"/>
    <n v="0"/>
    <n v="0"/>
    <s v="Santa Fe"/>
    <x v="28"/>
    <x v="11"/>
    <m/>
    <s v="United States"/>
    <x v="1"/>
    <x v="1"/>
    <s v="No data"/>
    <s v="No data"/>
    <s v="No data"/>
    <s v="No data"/>
    <n v="1"/>
    <n v="34"/>
    <n v="65"/>
    <n v="36"/>
    <n v="30"/>
    <n v="34"/>
    <n v="55"/>
    <n v="55"/>
    <n v="55"/>
    <n v="0"/>
    <n v="0"/>
    <n v="0"/>
    <n v="0"/>
    <n v="0"/>
    <n v="0"/>
    <n v="55"/>
    <n v="55"/>
    <s v="https://www.hipcamp.com/en-GB/land/new-mexico-rancheros-de-santa-fe-resort-1-qeohlrwd"/>
    <s v="Discover the perfect blend of luxury and nature in our modern rustic glamping tents. Each tent is thoughtfully designed to provide a cozy and comfortable retreat, featuring plush linens and stylish decor that seamlessly combines rustic charm with contemporary elegance. Nestled in a serene, natural setting, our glamping tents offer all the comforts of home, allowing you to unwind and relax in the great outdoors. Whether you're lounging on the comfortable beds or taking in the beauty of the surrounding landscape, our glamping experience promises an unforgettable stay. Book your escape today and elevate your camping adventure to a new level of comfort and sophistication."/>
    <n v="2"/>
    <s v="Check in: 15:00, Check out: 10:00, Cancellation policy: Strict (14 days), Accepts bookings: 12"/>
    <n v="35.545962000000003"/>
    <n v="-105.86405999999999"/>
    <s v="No"/>
    <x v="0"/>
    <s v="No"/>
    <s v="Yes"/>
    <x v="0"/>
    <s v="Yes"/>
    <x v="1"/>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eo-dome Glamping"/>
    <s v="Glamping Geo-dome on a small farm"/>
    <s v="dome"/>
    <s v="Dome"/>
    <n v="1"/>
    <n v="0"/>
    <n v="4"/>
    <n v="0"/>
    <n v="0"/>
    <n v="0"/>
    <s v="Fairfield"/>
    <x v="29"/>
    <x v="16"/>
    <m/>
    <s v="United States"/>
    <x v="1"/>
    <x v="1"/>
    <s v="No data"/>
    <s v="No data"/>
    <s v="No data"/>
    <s v="No data"/>
    <n v="1"/>
    <n v="102"/>
    <n v="121"/>
    <n v="119"/>
    <n v="99"/>
    <n v="102"/>
    <n v="112"/>
    <n v="119"/>
    <n v="105"/>
    <n v="108"/>
    <n v="119"/>
    <n v="105"/>
    <n v="115"/>
    <n v="107"/>
    <n v="117"/>
    <n v="108"/>
    <n v="117"/>
    <s v="https://www.hipcamp.com/en-GB/land/ohio-geo-dome-glamping-v1qhz11o"/>
    <s v="Parking at the front of the property, you’ll make your way to the trail where you will find 2 rugged wagons and some lanterns. Load your gear and the lanterns into the wagons and take a leisurely .25 mile walk thru the woods to get to the dome. Other inside amenities include air conditioning, electric kettle, pour over coffee maker, organic teas and local coffee, 4 stainless steel insulated cups for your use while at the dome, eggs from our farm provided for your breakfast, 2 padded camp cots (pillows and linens provided to accommodate 2 additional guests for a total of 4) and a pack and play can be provided upon request. _x000a__x000a_Outside amenities include 22” griddle and cooking utensils, two outdoor recliners, fire pit and wood, 4 folding camp chairs, pie irons for cooking over the camp fire, utility sink for washing hands and dishes, outhouse attached to the dome’s deck with foot flush toilet. _x000a__x000a_For a small extra charge we will provide a gourmet s’mores basket and/or a cast iron pan with gourmet cheese, fruit and bread to grill over your fire."/>
    <n v="1"/>
    <s v="Check in: 15:00, Check out: 12:00, Cancellation policy: Strict, Accepts bookings: 12"/>
    <n v="39.761127999999999"/>
    <n v="-82.825928000000005"/>
    <s v="Yes"/>
    <x v="0"/>
    <s v="No"/>
    <s v="Yes"/>
    <x v="1"/>
    <s v="Yes"/>
    <x v="0"/>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Yes"/>
    <s v="No"/>
    <s v="No"/>
    <s v="No"/>
    <s v="No"/>
    <s v="No"/>
    <s v="Yes"/>
    <s v="No"/>
    <s v="No"/>
    <s v="Yes"/>
    <m/>
    <m/>
    <m/>
    <m/>
    <m/>
    <m/>
    <m/>
    <m/>
    <m/>
    <m/>
  </r>
  <r>
    <s v="Hipcamp"/>
    <s v="Glamping Remote"/>
    <s v="Luxury Dome With AC &amp; Heat "/>
    <s v="dome"/>
    <s v="Dome"/>
    <n v="6"/>
    <n v="0"/>
    <n v="2"/>
    <n v="0"/>
    <n v="0"/>
    <n v="0"/>
    <s v="Cass"/>
    <x v="30"/>
    <x v="10"/>
    <m/>
    <s v="United States"/>
    <x v="1"/>
    <x v="1"/>
    <s v="No data"/>
    <s v="No data"/>
    <s v="No data"/>
    <s v="No data"/>
    <n v="0.3"/>
    <n v="100"/>
    <n v="175"/>
    <n v="100"/>
    <n v="100"/>
    <n v="30"/>
    <n v="100"/>
    <n v="100"/>
    <n v="100"/>
    <n v="100"/>
    <n v="100"/>
    <n v="100"/>
    <n v="100"/>
    <n v="100"/>
    <n v="100"/>
    <n v="100"/>
    <n v="100"/>
    <s v="https://www.hipcamp.com/en-GB/land/texas-glamping-remote-1-5x5hd168"/>
    <s v="Welcome to Glamping Remote! This modern geodesic dome isn't your ordinary vacation home. This beautiful dome is fully furnished and located in the East Texas Piney Woods in a small rural town on an old homestead. Come here and relax and enjoy being surrounded by nature. Imagine waking up to deer in the meadow and birds all around. You can even sit on the deck and enjoy a cup of coffee or tea while breathing in the fresh country air. Come here to unwind and take in all the country views."/>
    <n v="1"/>
    <s v="Check in: 18:00, Check out: 12:00, Cancellation policy: Strict, Accepts bookings: 12"/>
    <n v="33.164637999999997"/>
    <n v="-94.354382000000001"/>
    <s v="No"/>
    <x v="0"/>
    <s v="Yes"/>
    <s v="Yes"/>
    <x v="0"/>
    <s v="Yes"/>
    <x v="0"/>
    <s v="No"/>
    <s v="Yes"/>
    <s v="No"/>
    <s v="No"/>
    <s v="No"/>
    <s v="No"/>
    <s v="Not Listed"/>
    <s v="No"/>
    <s v="Not Listed"/>
    <s v="Not Listed"/>
    <s v="No"/>
    <s v="No"/>
    <s v="No"/>
    <s v="No"/>
    <s v="No"/>
    <s v="No"/>
    <s v="No"/>
    <s v="No"/>
    <s v="No"/>
    <s v="No"/>
    <s v="No"/>
    <s v="No"/>
    <s v="No"/>
    <s v="Yes"/>
    <s v="Yes"/>
    <s v="No"/>
    <s v="No"/>
    <s v="No"/>
    <s v="No"/>
    <s v="No"/>
    <s v="Yes"/>
    <s v="No"/>
    <s v="Yes"/>
    <s v="Yes"/>
    <s v="No"/>
    <s v="No"/>
    <s v="No"/>
    <s v="No"/>
    <s v="No"/>
    <s v="No"/>
    <s v="No"/>
    <s v="No"/>
    <s v="Yes"/>
    <s v="No"/>
    <s v="No"/>
    <s v="No"/>
    <s v="No"/>
    <s v="No"/>
    <s v="Yes"/>
    <s v="No"/>
    <s v="No"/>
    <s v="Yes"/>
    <m/>
    <m/>
    <m/>
    <m/>
    <m/>
    <m/>
    <m/>
    <m/>
    <m/>
    <m/>
  </r>
  <r>
    <s v="Hipcamp"/>
    <s v="Sowilo Retreat"/>
    <s v="Amanita Dome.Food &amp; drinks included"/>
    <s v="dome"/>
    <s v="Dome"/>
    <n v="6"/>
    <n v="0"/>
    <n v="2"/>
    <n v="0"/>
    <n v="0"/>
    <n v="0"/>
    <s v="Washington"/>
    <x v="31"/>
    <x v="2"/>
    <m/>
    <s v="United States"/>
    <x v="9"/>
    <x v="9"/>
    <n v="219"/>
    <n v="169"/>
    <n v="135"/>
    <n v="11"/>
    <n v="0.08"/>
    <n v="147"/>
    <n v="232"/>
    <n v="169"/>
    <n v="135"/>
    <n v="13"/>
    <n v="151"/>
    <n v="160"/>
    <n v="142"/>
    <n v="144"/>
    <n v="160"/>
    <n v="142"/>
    <n v="159"/>
    <n v="144"/>
    <n v="159"/>
    <n v="144"/>
    <n v="159"/>
    <s v="https://www.hipcamp.com/en-GB/land/new-york-sowilo-retreat-06yhpyjy"/>
    <s v="Nature retreat with modern tiny houses and geodesic domes._x000a__x000a_Indulge in the ultimate relaxation with our all-inclusive service, treating you to delectable healthy cuisine and snug accommodations. Our charming domes offer the luxurious comfort of a hotel room. A private bathroom with shower for the dome is located in the main building.Elevate your culinary adventures with and outdoor grill, inviting you to sizzle up some delights during your stay. Delight in the convenience of a la carte breakfast and dinner, served in our cozy Eatery or delivered straight to your unit._x000a__x000a_Recharge your body and soul at our on-site studio, practice yoga or workouts both morning and evening. Step outside and explore the breathtaking hiking trail winding around our property, inviting you to immerse yourself in nature's splendor._x000a__x000a_Venture further afield for a plethora of day activities, from swimming and hiking to canoeing, kayaking, biking, and skiing, all just a short drive away. Discover the charming nearby towns of Saratoga Springs, Clifton Park, Troy, Bennington, Dorset, and Manchester, each offering their own unique allure just 30 minutes from our retreat._x000a__x000a_PLEASE NOTE: THE RENTAL PRICE IS PER PERSON; EACH ADDITIONAL GUEST MUST PAY A FEE FOR OUR ALL-INCLUSIVE SERVICE!"/>
    <n v="1"/>
    <s v="Check in: 15:00, Check out: 11:00, Cancellation policy: Strict, Accepts bookings: 12"/>
    <n v="43.018239999999999"/>
    <n v="-73.429749999999999"/>
    <s v="Yes"/>
    <x v="0"/>
    <s v="Yes"/>
    <s v="Yes"/>
    <x v="0"/>
    <s v="Yes"/>
    <x v="1"/>
    <s v="No"/>
    <s v="Yes"/>
    <s v="Yes"/>
    <s v="No"/>
    <s v="No"/>
    <s v="No"/>
    <s v="Not Listed"/>
    <s v="No"/>
    <s v="Not Listed"/>
    <s v="Not Listed"/>
    <s v="No"/>
    <s v="No"/>
    <s v="No"/>
    <s v="No"/>
    <s v="No"/>
    <s v="No"/>
    <s v="No"/>
    <s v="No"/>
    <s v="No"/>
    <s v="No"/>
    <s v="Yes"/>
    <s v="No"/>
    <s v="No"/>
    <s v="Yes"/>
    <s v="Yes"/>
    <s v="No"/>
    <s v="No"/>
    <s v="Yes"/>
    <s v="No"/>
    <s v="No"/>
    <s v="No"/>
    <s v="No"/>
    <s v="No"/>
    <s v="Yes"/>
    <s v="No"/>
    <s v="No"/>
    <s v="No"/>
    <s v="Yes"/>
    <s v="No"/>
    <s v="No"/>
    <s v="No"/>
    <s v="No"/>
    <s v="Yes"/>
    <s v="No"/>
    <s v="No"/>
    <s v="No"/>
    <s v="No"/>
    <s v="No"/>
    <s v="No"/>
    <s v="No"/>
    <s v="No"/>
    <s v="Yes"/>
    <m/>
    <m/>
    <m/>
    <m/>
    <m/>
    <m/>
    <m/>
    <m/>
    <m/>
    <m/>
  </r>
  <r>
    <s v="Hipcamp"/>
    <s v="Glamping Dome - Central Vermont"/>
    <s v="Private Glamping Dome - Central VT"/>
    <s v="dome"/>
    <s v="Dome"/>
    <n v="1"/>
    <n v="0"/>
    <n v="2"/>
    <n v="0"/>
    <n v="0"/>
    <n v="0"/>
    <s v="Orange"/>
    <x v="32"/>
    <x v="17"/>
    <m/>
    <s v="United States"/>
    <x v="1"/>
    <x v="1"/>
    <s v="No data"/>
    <s v="No data"/>
    <s v="No data"/>
    <s v="No data"/>
    <n v="1"/>
    <n v="159"/>
    <n v="210"/>
    <n v="179"/>
    <n v="143"/>
    <n v="159"/>
    <n v="0"/>
    <n v="0"/>
    <n v="0"/>
    <n v="0"/>
    <n v="0"/>
    <n v="0"/>
    <n v="0"/>
    <n v="0"/>
    <n v="0"/>
    <n v="0"/>
    <n v="0"/>
    <s v="https://www.hipcamp.com/en-US/land/vermont-glamping-dome-central-vermont-ozxh1w2r"/>
    <s v="Our glamping dome combines the wild allure of nature with hotel-room comfort. With nearly half of the dome's surface clear, you’ll experience an intimate connection with the outdoors while feeling completely safe and cozy. * Outdoor shower closed for the season. Personal body wipes provided in outhouse. _x000a__x000a_Decorated with a specially curated Japandi interior design and featuring upholstered and insulated wall coverings, our glamping dome offers a perfect retreat for couples and individuals. Enjoy 180-degree panoramic views of the stunning surroundings from the comfort of your space._x000a__x000a_Located just a mile outside of Randolph Village, Vermont, Maple Hill Hideaway provides a peaceful sanctuary where you can immerse yourself in the serene beauty of Vermont's landscape._x000a__x000a_The dome is nestled within a large meadow and can only be reached on foot. Guests will need to park in a designated area and then walk up the logging road about 200 feet to the dome. _x000a__x000a_Please ensure you wear appropriate footwear and are prepared for uneven ground. Due to the terrain, the dome may not be suitable for individuals with mobility challenges._x000a__x000a_Check out the Guest book for more suggestions/information on local watering holes, outdoor activities, and trail maps!_x000a__x000a_Outdoor Activities at Maple Hill Hideaway: • Trails: Wander our winding trails through lush forests and meadows. You might spot neighboring cows grazing peacefully, reminiscent of a postcard from Ben &amp; Jerry’s. • Brook: Hike to the tranquil babbling brook, perfect for finding colorful stones as souvenirs and splashing around on hot days. • Swimming Hole: Cool off in our refreshing swimming hole during warm summer days. We have tubes available for floating but use caution when hiking down to the brook. • Winter Fun: Bring your snowshoes, cross-country skis, and sleds for winter adventures or head to Randolph for local sledding. • Barn Tour: Check out our historic barn (two barns attached over 100 years ago). Just contact the hosts to arrange a viewing, weather and schedule permitting. • Farmhouse Garden (seasonal): Need some fresh lettuce and tomato for your burgers, or basil and parsley for your salad? Come to the farmhouse garden and help yourself. Contact the hosts for assistance._x000a__x000a_Nearby Destinations (driving times, weather permitting): • Randolph Village: 5 min • Hyde-Kingsbury Covered Bridge: 20 min • Montague Golf Club: 7 min • Allis State Park: 25 min • Montpelier: 32 min • Killington Ski Area: 53 min • Pico Ski Area: 53 min • Bolton Valley Ski Area: 54 min • Sugarbush Ski Area: 44 min • Mad River Glen Ski Area: 52 min • Stowe Village: 51 min • Mt. Mansfield Ski Area: 59 min • Woodstock: 40 min • Burlington: 60 min • Queeche State Park: 37 min The Dome About the Dome: Situated on 50 private acres, our geodesic dome is a four-season retreat built on a platform deck with beautiful eastern views. The dome blends luxury with nature, providing comfort while keeping you sheltered from the elements all year round._x000a__x000a_Features: • Glampsite: The dome sits on a platform on a grassy lawn with mowed trails through a large, private meadow, string lights for ambiance, comfy chairs, and a smokeless Solo Stove campfire. There is a gas grill for outdoor cooking. Enjoy morning coffee at a small table with chairs. Coming soon, a wood-fired hot tub (fall 2024). • Modern Amenities: While we provide many comforts, remember this is a rural property, and you may encounter wildlife and bugs. We strive to keep the dome critter-free, but some may still make appearances. Please bring bug repellant and check for ticks before bed. • No Pets Please: Emotional support animals are considered on a case-by-case basis with documentation and a $200 deposit. • Fun Fact: Geodesic domes are incredibly strong due to their shape, distributing weight evenly without needing internal columns._x000a__x000a_Inside the Dome: • Electricity: Yes, the dome has electricity. • Outlets: USB and 110 outlets in the nightstand. Bring your chargers, tablets, speakers, and other devices to make you feel at home. • Heating: Four-season insulation kit and a full-size wood stove keep the dome warm in winter. Wood and an electric blanket are provided for chilly nights. • Air Conditioning: In the warmer months, we have A/C that should be left on to prevent the dome from getting hot. We also recommend keeping the curtains closed when the sun is at its peak. • Operating Windows: We have two port-hole windows that are great for ventilation, though they don’t have screens, so bugs may get in. • Blackout Curtains: These are great for sleeping in late (although waking up to nature is spectacular!). They also keep the dome cool in summer and warm in winter. Contact the host if you have any problems opening or closing the curtains. • Sleeping Arrangements: Queen-sized bed with luxury bedding and plenty of pillows. • Kitchenette: Includes coffee/tea mugs/basic dinnerware, complimentary tea and coffee. Bring your favorite K-Cups and tea bags in addition to our provided Starbucks and Green Mountain offerings. Mini moos, sugar, and sugar substitute provided. Filtered drinking water, a small refrigerator with a mini freezer. Wine glasses and a wine opener. _x000a__x000a_Note: There is no cooktop or running water in the dome. • Blankets: Outdoor blanket (one side is waterproof) and a throw blanket for extra warmth, as well as an electric blanket for those extra chilly nights. • Fire Extinguisher: No open flame candles are permitted in the dome. The only fire should be in the wood stove. Please contact the host if help is needed starting a fire in the wood stove. No smoking of any kind (cigarettes, vapes, marijuana). • CO2/Smoke Detector: Please contact the host if the alarm goes off and you cannot silence it. • Flashlights: We have provided bright LED flashlights for use. They come in handy for trips to the outhouse at night. Bring headlamps for extra light!_x000a__x000a_Outside the Dome: • Relax by the Fire: VT handmade Adirondack chairs and a Solo Stove with wood are available for campfires. Don’t forget to bring s’more fixings. • Smoking: Please leave no trace of smoking behind. Do not use the Solo Stove to dispose of cigarette butts. Please pack out all paraphernalia. • Bathroom: A “not-your-average-outhouse” is 20 feet away with a high-tech, waterless toilet and foot pump sink featuring Lunaroma foaming soap. A hair-dryer is available. There are extra outlets available. The outhouse is heated in winter, and there's an outdoor heated shower available in three seasons with biodegradable products. Winter Access From December to mid-April, we typically have significant snow. You'll arrive to a warm dome, but snow boots or micro spikes may be needed to trek the 200 feet from the parking area. We have snowshoes to use when the snow is really deep. Additional Highlights • Morning Coffee: Enjoy your coffee or tea while taking in the scenic views. • Activities: Play cornhole (provided), hike around the field, relax by the campfire, or float in the swimming hole (tubes available). • Games: Various games provided for your entertainment. • Nearby Dining: Experience world-class dining at the James Beard award-winning restaurant, SAAP, just a scenic 2-mile drive away. A neighborhood favorite restaurant One Main and many Seven Daisy award-winning spots are throughout the area. Don’t miss the best breakfast sandwich in town at Wit &amp; Grit. • Brewery: Bent Hill Brewery, six miles away, features meat-free food, great beer, and a beautiful setting. • Adventure: The Ridgeline Outdoor Collective's &quot;Hale Trail&quot; for mountain biking is less than a ¼ mile away. Check out all the trails at the Ridgeline Outdoor Collective and Trailforks. Bring your bikes! • Skiing: Conveniently located less than an hour from New England's premier skiing destinations. Whether you're seeking outdoor adventures or tranquil relaxation, Maple Hill Hideaway offers something for everyone._x000a__x000a_***NO CLEANING FEE***"/>
    <n v="2"/>
    <s v="Check in: 16:00, Check out: 11:00, Cancellation policy: Moderate, Accepts bookings: 6"/>
    <n v="43.921039999999998"/>
    <n v="-72.709419999999994"/>
    <s v="Yes"/>
    <x v="0"/>
    <s v="No"/>
    <s v="Yes"/>
    <x v="1"/>
    <s v="Yes"/>
    <x v="0"/>
    <s v="No"/>
    <s v="Yes"/>
    <s v="No"/>
    <s v="No"/>
    <s v="No"/>
    <s v="No"/>
    <s v="Not Listed"/>
    <s v="No"/>
    <s v="Not Listed"/>
    <s v="Not Listed"/>
    <s v="No"/>
    <s v="No"/>
    <s v="No"/>
    <s v="No"/>
    <s v="No"/>
    <s v="No"/>
    <s v="No"/>
    <s v="No"/>
    <s v="No"/>
    <s v="No"/>
    <s v="No"/>
    <s v="No"/>
    <s v="No"/>
    <s v="No"/>
    <s v="No"/>
    <s v="No"/>
    <s v="No"/>
    <s v="No"/>
    <s v="No"/>
    <s v="No"/>
    <s v="No"/>
    <s v="No"/>
    <s v="No"/>
    <s v="No"/>
    <s v="No"/>
    <s v="Yes"/>
    <s v="No"/>
    <s v="Yes"/>
    <s v="No"/>
    <s v="No"/>
    <s v="No"/>
    <s v="Yes"/>
    <s v="No"/>
    <s v="No"/>
    <s v="No"/>
    <s v="No"/>
    <s v="No"/>
    <s v="No"/>
    <s v="Yes"/>
    <s v="No"/>
    <s v="No"/>
    <s v="Yes"/>
    <m/>
    <m/>
    <m/>
    <m/>
    <m/>
    <m/>
    <m/>
    <m/>
    <m/>
    <m/>
  </r>
  <r>
    <s v="Hipcamp"/>
    <s v="Ferncrest Campground"/>
    <s v="Dome Tent - Double Bed with Hot Tub"/>
    <s v="dome"/>
    <s v="Dome"/>
    <n v="6"/>
    <n v="0"/>
    <n v="4"/>
    <n v="0"/>
    <n v="0"/>
    <n v="0"/>
    <s v="Pike"/>
    <x v="33"/>
    <x v="18"/>
    <m/>
    <s v="United States"/>
    <x v="1"/>
    <x v="1"/>
    <s v="No data"/>
    <s v="No data"/>
    <s v="No data"/>
    <s v="No data"/>
    <n v="1"/>
    <n v="250"/>
    <n v="310"/>
    <n v="269"/>
    <n v="202"/>
    <n v="250"/>
    <n v="269"/>
    <n v="269"/>
    <n v="269"/>
    <n v="269"/>
    <n v="269"/>
    <n v="269"/>
    <n v="269"/>
    <n v="269"/>
    <n v="269"/>
    <n v="269"/>
    <n v="269"/>
    <s v="https://www.hipcamp.com/en-GB/land/pennsylvania-ferncrest-campground-pw1hvq7z"/>
    <s v="Our Dome Tents have been transformed into guest suites with the most premium comforts including a private cedar hot tub. Our Double Dome Tent includes 2 full beds for up to 4 guests. _x000a__x000a_In addition to a private, wood-burning hot tub, each climate-controlled Dome Tent has a mini-refrigerator, cooler, microwave, indoor and outdoor private wood-burning fire pit. All linens and toiletries are provided._x000a__x000a_This tent is Dog-Friendly. An additional $40/night for up to 2 dogs applies."/>
    <n v="2"/>
    <s v="Check in: 15:00, Check out: 11:00, Cancellation policy: Strict (14 days), Accepts bookings: 12"/>
    <n v="41.291020000000003"/>
    <n v="-75.222808999999998"/>
    <s v="Yes"/>
    <x v="0"/>
    <s v="Yes"/>
    <s v="Yes"/>
    <x v="0"/>
    <s v="Yes"/>
    <x v="1"/>
    <s v="Yes"/>
    <s v="Yes"/>
    <s v="No"/>
    <s v="Yes"/>
    <s v="Yes"/>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Riverfront Glamping &amp; Camping"/>
    <s v="Unique Riverfront Geo Dome"/>
    <s v="dome"/>
    <s v="Dome"/>
    <n v="10"/>
    <n v="0"/>
    <n v="4"/>
    <n v="0"/>
    <n v="0"/>
    <n v="0"/>
    <s v="Cowlitz"/>
    <x v="34"/>
    <x v="19"/>
    <m/>
    <s v="United States"/>
    <x v="1"/>
    <x v="1"/>
    <s v="No data"/>
    <s v="No data"/>
    <s v="No data"/>
    <s v="No data"/>
    <n v="1"/>
    <n v="141"/>
    <n v="206"/>
    <n v="175"/>
    <n v="135"/>
    <n v="141"/>
    <n v="142"/>
    <n v="146"/>
    <n v="138"/>
    <n v="139"/>
    <n v="146"/>
    <n v="138"/>
    <n v="145"/>
    <n v="139"/>
    <n v="145"/>
    <n v="139"/>
    <n v="146"/>
    <s v="https://www.hipcamp.com/en-GB/land/washington-riverfront-glamping-camping-y0zhw90o"/>
    <s v="Escape to a unique glamping experience in our stunning 24' geodesic dome. This spacious dome offers comfort and style, featuring panoramic windows that provide breathtaking views of the secluded riverfront forest. Inside, you'll find a cozy sleeping area loft with a full bed, and two twin sleeping pads. Sleeps 4 comfortably, but can accommodate up to 6 with added sleeping pads (we can provide). Battery powered ambient lighting, and a small kitchenette table top for meal prep. The dome is equipped with a wood burning stove, living room area, sunset porch and a private trail down to the Kalama River. Outside, enjoy a private fire pit for evening bonfires and stargazing under the vast night sky. Composting and flushable toilet just a short walk away."/>
    <n v="2"/>
    <s v="Check in: 14:00, Check out: 12:00, Cancellation policy: Flexible, Accepts bookings: 6"/>
    <n v="46.006430000000002"/>
    <n v="-122.70195"/>
    <s v="Yes"/>
    <x v="0"/>
    <s v="Yes"/>
    <s v="Yes"/>
    <x v="1"/>
    <s v="Yes"/>
    <x v="1"/>
    <s v="No"/>
    <s v="No"/>
    <s v="No"/>
    <s v="No"/>
    <s v="No"/>
    <s v="No"/>
    <s v="Not Listed"/>
    <s v="No"/>
    <s v="Not Listed"/>
    <s v="Not Listed"/>
    <s v="No"/>
    <s v="No"/>
    <s v="No"/>
    <s v="No"/>
    <s v="No"/>
    <s v="No"/>
    <s v="No"/>
    <s v="No"/>
    <s v="No"/>
    <s v="No"/>
    <s v="No"/>
    <s v="No"/>
    <s v="No"/>
    <s v="No"/>
    <s v="No"/>
    <s v="No"/>
    <s v="No"/>
    <s v="No"/>
    <s v="No"/>
    <s v="No"/>
    <s v="No"/>
    <s v="No"/>
    <s v="No"/>
    <s v="No"/>
    <s v="No"/>
    <s v="Yes"/>
    <s v="Yes"/>
    <s v="No"/>
    <s v="No"/>
    <s v="No"/>
    <s v="No"/>
    <s v="Yes"/>
    <s v="No"/>
    <s v="No"/>
    <s v="No"/>
    <s v="No"/>
    <s v="No"/>
    <s v="No"/>
    <s v="No"/>
    <s v="No"/>
    <s v="No"/>
    <s v="Yes"/>
    <m/>
    <m/>
    <m/>
    <m/>
    <m/>
    <m/>
    <m/>
    <m/>
    <m/>
    <m/>
  </r>
  <r>
    <s v="Hipcamp"/>
    <s v="Ferncrest Campground"/>
    <s v="Dome Tent - King Bed with Hot Tub"/>
    <s v="dome"/>
    <s v="Dome"/>
    <n v="6"/>
    <n v="0"/>
    <n v="2"/>
    <n v="0"/>
    <n v="0"/>
    <n v="0"/>
    <s v="Pike"/>
    <x v="33"/>
    <x v="18"/>
    <m/>
    <s v="United States"/>
    <x v="1"/>
    <x v="1"/>
    <s v="No data"/>
    <s v="No data"/>
    <s v="No data"/>
    <s v="No data"/>
    <n v="1"/>
    <n v="241"/>
    <n v="298"/>
    <n v="259"/>
    <n v="194"/>
    <n v="241"/>
    <n v="259"/>
    <n v="259"/>
    <n v="259"/>
    <n v="259"/>
    <n v="259"/>
    <n v="259"/>
    <n v="259"/>
    <n v="259"/>
    <n v="259"/>
    <n v="259"/>
    <n v="259"/>
    <s v="https://www.hipcamp.com/en-GB/land/pennsylvania-ferncrest-campground-pw1hvq7z"/>
    <s v="Our Dome Tents have been transformed into guest suites with the most premium comforts including a private cedar hot tub. Our King Dome Tent includes 1 King Bed for up to 2 guests. Additional cots are available to accommodate up to 4 guests for an additional fee - please contact us if interested._x000a__x000a_In addition to a private hot tub, each climate-controlled Dome Tent has a mini-refrigerator, cooler, microwave, indoor and outdoor private wood-burning fire pit. All linens and toiletries are provided._x000a__x000a_This tent is Dog-Friendly. An additional $40/night for up to 2 dogs applies."/>
    <n v="2"/>
    <s v="Check in: 15:00, Check out: 11:00, Cancellation policy: Strict (14 days), Accepts bookings: 12"/>
    <n v="41.291020000000003"/>
    <n v="-75.222808999999998"/>
    <s v="Yes"/>
    <x v="0"/>
    <s v="Yes"/>
    <s v="Yes"/>
    <x v="0"/>
    <s v="Yes"/>
    <x v="1"/>
    <s v="Yes"/>
    <s v="Yes"/>
    <s v="No"/>
    <s v="Yes"/>
    <s v="Yes"/>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Ferncrest Campground"/>
    <s v="Dome Tent - Double Bed"/>
    <s v="dome"/>
    <s v="Dome"/>
    <n v="6"/>
    <n v="0"/>
    <n v="4"/>
    <n v="0"/>
    <n v="0"/>
    <n v="0"/>
    <s v="Pike"/>
    <x v="33"/>
    <x v="18"/>
    <m/>
    <s v="United States"/>
    <x v="1"/>
    <x v="1"/>
    <s v="No data"/>
    <s v="No data"/>
    <s v="No data"/>
    <s v="No data"/>
    <n v="1"/>
    <n v="231"/>
    <n v="287"/>
    <n v="249"/>
    <n v="187"/>
    <n v="231"/>
    <n v="249"/>
    <n v="249"/>
    <n v="249"/>
    <n v="249"/>
    <n v="249"/>
    <n v="249"/>
    <n v="249"/>
    <n v="249"/>
    <n v="249"/>
    <n v="249"/>
    <n v="249"/>
    <s v="https://www.hipcamp.com/en-GB/land/pennsylvania-ferncrest-campground-pw1hvq7z"/>
    <s v="Our Dome Tents have been transformed into guest suites with the most premium comforts. Our Double Dome Tent includes 2 full beds and can accommodate 4 guests. _x000a__x000a_Each climate-controlled Dome Tent has a mini-refrigerator, cooler, microwave, indoor and outdoor private wood-burning fire pit. All linens and toiletries are provided and our modern bathhouse is just around the corner. _x000a__x000a_This tent is Dog-Friendly. An additional $40/night for up to 2 dogs applies"/>
    <n v="2"/>
    <s v="Check in: 15:00, Check out: 11:00, Cancellation policy: Strict (14 days), Accepts bookings: 12"/>
    <n v="41.291020000000003"/>
    <n v="-75.222808999999998"/>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Ferncrest Campground"/>
    <s v="Dome Tent - King Bed"/>
    <s v="dome"/>
    <s v="Dome"/>
    <n v="6"/>
    <n v="0"/>
    <n v="2"/>
    <n v="0"/>
    <n v="0"/>
    <n v="0"/>
    <s v="Pike"/>
    <x v="33"/>
    <x v="18"/>
    <m/>
    <s v="United States"/>
    <x v="1"/>
    <x v="1"/>
    <s v="No data"/>
    <s v="No data"/>
    <s v="No data"/>
    <s v="No data"/>
    <n v="1"/>
    <n v="222"/>
    <n v="275"/>
    <n v="239"/>
    <n v="179"/>
    <n v="222"/>
    <n v="239"/>
    <n v="239"/>
    <n v="239"/>
    <n v="239"/>
    <n v="239"/>
    <n v="239"/>
    <n v="239"/>
    <n v="239"/>
    <n v="239"/>
    <n v="239"/>
    <n v="239"/>
    <s v="https://www.hipcamp.com/en-GB/land/pennsylvania-ferncrest-campground-pw1hvq7z"/>
    <s v="Our Dome Tents have been transformed into guest suites with the most premium comforts. Our King Dome Tent includes 1 King Bed for up to 2 guests. Additional cots are available to accommodate up to 3 guests for an additional fee - please contact us if interested._x000a__x000a_Each climate-controlled Dome Tent has a mini-refrigerator, RTIC cooler, microwave, indoor and outdoor private wood-burning fire pit. All linens and toiletries are provided._x000a__x000a_This tent is Dog-Friendly. An additional $40/night for up to 2 dogs applies."/>
    <n v="2"/>
    <s v="Check in: 15:00, Check out: 11:00, Cancellation policy: Strict (14 days), Accepts bookings: 12"/>
    <n v="41.291020000000003"/>
    <n v="-75.222808999999998"/>
    <s v="Yes"/>
    <x v="0"/>
    <s v="Yes"/>
    <s v="Yes"/>
    <x v="0"/>
    <s v="Yes"/>
    <x v="1"/>
    <s v="Yes"/>
    <s v="Yes"/>
    <s v="No"/>
    <s v="No"/>
    <s v="Yes"/>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Yosemite Gateway -Serenity Hills"/>
    <s v="YOSEMITE GATEWAY GEO DOME"/>
    <s v="dome"/>
    <s v="Dome"/>
    <n v="0"/>
    <n v="0"/>
    <n v="2"/>
    <n v="0"/>
    <n v="0"/>
    <n v="0"/>
    <s v="Tuolumne"/>
    <x v="35"/>
    <x v="1"/>
    <m/>
    <s v="United States"/>
    <x v="10"/>
    <x v="10"/>
    <n v="96"/>
    <n v="100"/>
    <n v="50"/>
    <n v="3"/>
    <s v="No data"/>
    <s v="No data"/>
    <s v="No data"/>
    <s v="No data"/>
    <s v="No data"/>
    <s v="No data"/>
    <n v="0"/>
    <n v="0"/>
    <n v="0"/>
    <n v="0"/>
    <n v="0"/>
    <n v="0"/>
    <n v="0"/>
    <n v="0"/>
    <n v="0"/>
    <n v="0"/>
    <n v="0"/>
    <s v="https://www.hipcamp.com/en-GB/land/california-yosemite-gateway-serenity-hills-1xmh0exe"/>
    <s v="Welcome to Yosemite gateway in Groveland Ca... We are 28 mins to west gate called Tioga Gate. We are also very close to Big Oak Flat entrance. We are 8 min to Groveland town. We have a beautiful brand new geo dome that we have made for your pleasure. It sits in the middle of the property. We also have a main home and two tiny homes on that property. You will have access to Porta potty and Utility sink with hose for shower ( working on shower now)"/>
    <n v="1"/>
    <s v="Check in: 14:00, Check out: 12:00, Cancellation policy: Strict, Accepts bookings: 3"/>
    <n v="37.818950000000001"/>
    <n v="-120.13451999999999"/>
    <s v="No"/>
    <x v="0"/>
    <s v="No"/>
    <s v="No"/>
    <x v="0"/>
    <s v="Yes"/>
    <x v="1"/>
    <s v="Yes"/>
    <s v="Yes"/>
    <s v="Yes"/>
    <s v="No"/>
    <s v="No"/>
    <s v="No"/>
    <s v="Not Listed"/>
    <s v="No"/>
    <s v="Not Listed"/>
    <s v="Not Listed"/>
    <s v="No"/>
    <s v="No"/>
    <s v="No"/>
    <s v="No"/>
    <s v="No"/>
    <s v="No"/>
    <s v="No"/>
    <s v="No"/>
    <s v="No"/>
    <s v="No"/>
    <s v="Yes"/>
    <s v="No"/>
    <s v="No"/>
    <s v="Yes"/>
    <s v="No"/>
    <s v="No"/>
    <s v="No"/>
    <s v="No"/>
    <s v="No"/>
    <s v="Yes"/>
    <s v="No"/>
    <s v="No"/>
    <s v="No"/>
    <s v="Yes"/>
    <s v="No"/>
    <s v="No"/>
    <s v="No"/>
    <s v="Yes"/>
    <s v="No"/>
    <s v="No"/>
    <s v="No"/>
    <s v="No"/>
    <s v="No"/>
    <s v="No"/>
    <s v="No"/>
    <s v="No"/>
    <s v="No"/>
    <s v="No"/>
    <s v="Yes"/>
    <s v="No"/>
    <s v="No"/>
    <s v="Yes"/>
    <m/>
    <m/>
    <m/>
    <m/>
    <m/>
    <m/>
    <m/>
    <m/>
    <m/>
    <m/>
  </r>
  <r>
    <s v="Hipcamp"/>
    <s v="Off The Beaten Path Glampground"/>
    <s v="Geodesic Dome site 12"/>
    <s v="dome"/>
    <s v="Dome"/>
    <n v="2"/>
    <n v="0"/>
    <n v="4"/>
    <n v="0"/>
    <n v="0"/>
    <n v="0"/>
    <s v="Sanders"/>
    <x v="36"/>
    <x v="20"/>
    <m/>
    <s v="United States"/>
    <x v="1"/>
    <x v="1"/>
    <s v="No data"/>
    <s v="No data"/>
    <s v="No data"/>
    <s v="No data"/>
    <n v="0"/>
    <n v="130"/>
    <n v="166"/>
    <n v="130"/>
    <n v="130"/>
    <n v="0"/>
    <n v="130"/>
    <n v="130"/>
    <n v="130"/>
    <n v="130"/>
    <n v="130"/>
    <n v="130"/>
    <n v="130"/>
    <n v="130"/>
    <n v="130"/>
    <n v="130"/>
    <n v="130"/>
    <s v="https://www.hipcamp.com/en-GB/land/montana-off-the-beaten-path-glampground-v1qhzply"/>
    <s v="Situated on top of our 20-acre hill with spectacular views of the Clark Fork River and surrounding mountains. This 304 sq. ft. Off Grid dome has a queen bed, small sofa and chairs to relax in and enjoy the views. Water is provided along with 2 rechargeable fans, 2 rechargeable lanterns, A Jackery to keep your electronic devices charged. A community blackstone grill and coleman stove are also available for cooking. Porta Potty is nearby. The dome is not recommended for small children."/>
    <n v="1"/>
    <s v="Check in: 14:00, Check out: 12:00, Cancellation policy: Moderate, Accepts bookings: 12"/>
    <n v="47.459627588919908"/>
    <n v="-114.86520044615349"/>
    <s v="No"/>
    <x v="0"/>
    <s v="Yes"/>
    <s v="Yes"/>
    <x v="1"/>
    <s v="Yes"/>
    <x v="1"/>
    <s v="Yes"/>
    <s v="Yes"/>
    <s v="No"/>
    <s v="No"/>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Yes"/>
    <s v="No"/>
    <s v="No"/>
    <s v="No"/>
    <m/>
    <m/>
    <m/>
    <m/>
    <m/>
    <m/>
    <m/>
    <m/>
    <m/>
    <m/>
  </r>
  <r>
    <s v="Hipcamp"/>
    <s v="The Domes At Catskills"/>
    <s v="The Mountain View (3)"/>
    <s v="dome"/>
    <s v="Dome"/>
    <n v="5"/>
    <n v="0"/>
    <n v="2"/>
    <n v="0"/>
    <n v="0"/>
    <n v="0"/>
    <s v="Sullivan"/>
    <x v="2"/>
    <x v="2"/>
    <m/>
    <s v="United States"/>
    <x v="1"/>
    <x v="1"/>
    <s v="No data"/>
    <s v="No data"/>
    <s v="No data"/>
    <s v="No data"/>
    <n v="0.31"/>
    <n v="268"/>
    <n v="332"/>
    <n v="325"/>
    <n v="225"/>
    <n v="92"/>
    <n v="276"/>
    <n v="340"/>
    <n v="245"/>
    <n v="245"/>
    <n v="245"/>
    <n v="296"/>
    <n v="340"/>
    <n v="296"/>
    <n v="299"/>
    <n v="245"/>
    <n v="245"/>
    <s v="https://www.hipcamp.com/en-GB/land/new-york-the-domes-at-catskills-zwjhl22w"/>
    <s v="The Mountain View dome boasts luxurious bathroom with shower, vegan bath products, cotton spa towels, queen bed with exquisite ironed linens, fully stocked galley kitchen with refrigerator, induction cooktop, espresso maker. The dome features a dining area, gas indoor fireplace with club chair seating, additional reading nook. Outside use the wood-burning firepit, propane grill, table, or just relax on one of the deck lounge chairs."/>
    <n v="2"/>
    <s v="Check in: 16:00, Check out: 11:00, Cancellation policy: Strict, Accepts bookings: 6"/>
    <n v="41.763888000000001"/>
    <n v="-74.790938999999995"/>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Yes"/>
    <s v="Yes"/>
    <s v="Yes"/>
    <s v="No"/>
    <s v="No"/>
    <s v="No"/>
    <s v="No"/>
    <s v="No"/>
    <s v="No"/>
    <s v="No"/>
    <s v="No"/>
    <s v="No"/>
    <s v="No"/>
    <s v="No"/>
    <s v="No"/>
    <s v="Yes"/>
    <m/>
    <m/>
    <m/>
    <m/>
    <m/>
    <m/>
    <m/>
    <m/>
    <m/>
    <m/>
  </r>
  <r>
    <s v="Hipcamp"/>
    <s v="The Landing At Lake Ploenta"/>
    <s v="Dragonfly Yurt"/>
    <s v="dome"/>
    <s v="Dome"/>
    <n v="1"/>
    <n v="0"/>
    <n v="5"/>
    <n v="0"/>
    <n v="0"/>
    <n v="0"/>
    <s v="Snohomish"/>
    <x v="37"/>
    <x v="19"/>
    <m/>
    <s v="United States"/>
    <x v="1"/>
    <x v="1"/>
    <s v="No data"/>
    <s v="No data"/>
    <s v="No data"/>
    <s v="No data"/>
    <s v="No data"/>
    <s v="No data"/>
    <s v="No data"/>
    <s v="No data"/>
    <s v="No data"/>
    <s v="No data"/>
    <n v="0"/>
    <n v="0"/>
    <n v="0"/>
    <n v="0"/>
    <n v="0"/>
    <n v="0"/>
    <n v="0"/>
    <n v="0"/>
    <n v="0"/>
    <n v="0"/>
    <n v="0"/>
    <s v="https://www.hipcamp.com/en-GB/land/washington-the-landing-at-lake-ploenta-qeoh5jpl"/>
    <s v="This is a brand new Yurt erected in the 2024 season. You will enjoy a Queen Bed on ground floor (sleeps 2), pull out Sofa Bed in the loft (sleeps 2), and an extra cot (sleeps 1). The Yurt is erected on a raised wooden platform, has a meadow view in a private forest setting, and is approx 380 sq ft of floor space. It comes equipped with a small kitchen including refrigerator, hot plate, tea kettle, dishes, utensils, and wifi. There are a few chairs for relaxing, it is a short distance to walk around lovely Lake Ploenta, and you can also hike the trails on the back forty acres. There is a sink and shower for washing, and although water pressure is on lower end, the shower is hot! Bathroom is in a portapot 20 steps away._x000a__x000a_Available as of August 1, 2024: Coin operated Washer/Dryer available!! (located along driveway beside big green trash can; BYO detergent and bounce sheets)."/>
    <n v="1"/>
    <s v="Check in: 14:00, Check out: 12:00, Cancellation policy: Strict, Accepts bookings: 12"/>
    <n v="48.142989999999998"/>
    <n v="-122.047459"/>
    <s v="No"/>
    <x v="0"/>
    <s v="Yes"/>
    <s v="Yes"/>
    <x v="0"/>
    <s v="Yes"/>
    <x v="0"/>
    <s v="No"/>
    <s v="Yes"/>
    <s v="Yes"/>
    <s v="No"/>
    <s v="No"/>
    <s v="No"/>
    <s v="Not Listed"/>
    <s v="No"/>
    <s v="Not Listed"/>
    <s v="Not Listed"/>
    <s v="No"/>
    <s v="No"/>
    <s v="No"/>
    <s v="No"/>
    <s v="No"/>
    <s v="No"/>
    <s v="No"/>
    <s v="No"/>
    <s v="No"/>
    <s v="No"/>
    <s v="No"/>
    <s v="No"/>
    <s v="No"/>
    <s v="No"/>
    <s v="No"/>
    <s v="No"/>
    <s v="No"/>
    <s v="No"/>
    <s v="No"/>
    <s v="No"/>
    <s v="No"/>
    <s v="No"/>
    <s v="No"/>
    <s v="No"/>
    <s v="No"/>
    <s v="No"/>
    <s v="No"/>
    <s v="Yes"/>
    <s v="Yes"/>
    <s v="No"/>
    <s v="Yes"/>
    <s v="Yes"/>
    <s v="Yes"/>
    <s v="No"/>
    <s v="No"/>
    <s v="No"/>
    <s v="No"/>
    <s v="No"/>
    <s v="Yes"/>
    <s v="Yes"/>
    <s v="No"/>
    <s v="Yes"/>
    <m/>
    <m/>
    <m/>
    <m/>
    <m/>
    <m/>
    <m/>
    <m/>
    <m/>
    <m/>
  </r>
  <r>
    <s v="Hipcamp"/>
    <s v="Crystal Ranch"/>
    <s v="The Golden Sanctuary: Ceremony Dome"/>
    <s v="dome"/>
    <s v="Dome"/>
    <n v="3"/>
    <n v="0"/>
    <n v="6"/>
    <n v="0"/>
    <n v="0"/>
    <n v="0"/>
    <s v="Jefferson"/>
    <x v="38"/>
    <x v="21"/>
    <m/>
    <s v="United States"/>
    <x v="11"/>
    <x v="11"/>
    <n v="345"/>
    <n v="350"/>
    <n v="250"/>
    <n v="72"/>
    <n v="1"/>
    <n v="420"/>
    <n v="527"/>
    <n v="600"/>
    <n v="250"/>
    <n v="420"/>
    <n v="600"/>
    <n v="600"/>
    <n v="600"/>
    <n v="600"/>
    <n v="600"/>
    <n v="600"/>
    <n v="600"/>
    <n v="600"/>
    <n v="600"/>
    <n v="600"/>
    <n v="600"/>
    <s v="https://www.hipcamp.com/en-GB/land/colorado-crystal-ranch-v1qh97yx"/>
    <s v="Welcome to your dream ceremony dome built and designed on a 20ft x 20ft platform. This is the perfect place to rent for small retreats and groups of 6 or less people. Enough space to stand up, dance, or fully lay down. Nestled into the trees, ideal for sound healing, cacao, breath work, and beyond."/>
    <n v="1"/>
    <s v="Check in: 15:00, Check out: 12:00, Cancellation policy: Moderate, Accepts bookings: 6"/>
    <n v="39.905909999999999"/>
    <n v="-105.35653000000001"/>
    <s v="No"/>
    <x v="0"/>
    <s v="No"/>
    <s v="No"/>
    <x v="0"/>
    <s v="No"/>
    <x v="1"/>
    <s v="No"/>
    <s v="No"/>
    <s v="No"/>
    <s v="No"/>
    <s v="No"/>
    <s v="No"/>
    <s v="Not Listed"/>
    <s v="No"/>
    <s v="Not Listed"/>
    <s v="Not Listed"/>
    <s v="No"/>
    <s v="No"/>
    <s v="No"/>
    <s v="No"/>
    <s v="No"/>
    <s v="No"/>
    <s v="No"/>
    <s v="No"/>
    <s v="No"/>
    <s v="Yes"/>
    <s v="No"/>
    <s v="No"/>
    <s v="No"/>
    <s v="Yes"/>
    <s v="No"/>
    <s v="No"/>
    <s v="Yes"/>
    <s v="No"/>
    <s v="No"/>
    <s v="Yes"/>
    <s v="No"/>
    <s v="No"/>
    <s v="No"/>
    <s v="Yes"/>
    <s v="No"/>
    <s v="No"/>
    <s v="No"/>
    <s v="Yes"/>
    <s v="No"/>
    <s v="No"/>
    <s v="No"/>
    <s v="No"/>
    <s v="No"/>
    <s v="No"/>
    <s v="No"/>
    <s v="No"/>
    <s v="No"/>
    <s v="No"/>
    <s v="Yes"/>
    <s v="No"/>
    <s v="No"/>
    <s v="No"/>
    <m/>
    <m/>
    <m/>
    <m/>
    <m/>
    <m/>
    <m/>
    <m/>
    <m/>
    <m/>
  </r>
  <r>
    <s v="Hipcamp"/>
    <s v="Fall Creek Retreats"/>
    <s v="New Geodome Creekside, Near Boone"/>
    <s v="dome"/>
    <s v="Dome"/>
    <n v="3"/>
    <n v="0"/>
    <n v="3"/>
    <n v="0"/>
    <n v="0"/>
    <n v="0"/>
    <s v="Wilkes"/>
    <x v="39"/>
    <x v="7"/>
    <m/>
    <s v="United States"/>
    <x v="1"/>
    <x v="1"/>
    <s v="No data"/>
    <s v="No data"/>
    <s v="No data"/>
    <s v="No data"/>
    <n v="0.39"/>
    <n v="86"/>
    <n v="143"/>
    <n v="99"/>
    <n v="79"/>
    <n v="35"/>
    <n v="89"/>
    <n v="94"/>
    <n v="83"/>
    <n v="84"/>
    <n v="94"/>
    <n v="83"/>
    <n v="93"/>
    <n v="84"/>
    <n v="93"/>
    <n v="84"/>
    <n v="93"/>
    <s v="https://www.hipcamp.com/en-GB/land/north-carolina-fall-creek-retreats-lz9h5v91"/>
    <s v="Relax and unwind in a very comfortable geodome right on the creek. Enjoy stunning views and the nighttime sky around the fire pit on a cool evening, Inside, enjoy a romantic, gas log fireplace. _x000a__x000a_We have over 50 reviews at 8.6 on Air B. _x000a__x000a_The Space: HIGHLIGHTS: - Super comfortable queen bed &amp; fold out mattress for kids - Romantic gas log fireplace, dining table/chairs - Solar/Generator power for Keurig, microwave, ceiling fan, lights - Gas grill for cooking - Private port-a-toilet bathroom, camping shower, fire pit, huge bay window with creek view - Easy 7 minute drive off Highway 421, near Boone NC (20 minutes) - Cooler supplied - Camping shower supplied in warm season_x000a__x000a_This is a 200 square foot, off grid, glamping Geodome on the creek (Fall Creek Retreats), with power on demand. Enjoy your morning coffee with our supplied Keurig. Cook your food with the microwave and gas grill. Store your food and drinks in our supplied large cooler. You'll feel rested after sleeping on a very comfortable, queen bed with a romantic gas log fireplace. _x000a__x000a_Spectacular view of the creek from inside, through a 16-foot bay window, creating a unique outdoor living space right on the creek. Cozy up in the winter in front of a relaxing, propane fireplace. The Geodome provides a great escape from the hustle and bustle of city life. Come relax and rejuvenate in this peaceful and secluded setting. Enjoy the creek side fire pit in the crisp fall air!_x000a__x000a_- This is perfect for two adults. We don't recommend infants. Our accommodations are not child-proofed so parents/guardians are responsible for maintaining a safe environment. There is a full mattress for kids. - Located about 20 minutes from Boone, NC and 17 minutes from Wilkesboro off a quiet, rural road. - Seven minutes off Highway 421 - The is an upscale camping/glamping, off grid experience with power for microwave, Keurig, fan, lights. - Fire pit right on the creek. We supply one bundle of wood. - You have a private port-a-toilet and camping shower (enough for 2 quick rinse offs in warm season) - Propane fireplace for romantic evening - We supply a battery system for indoor and outdoor string lighting, phone charging, microwave, Keurig and fans - Standard door with digital code for (self check-in) - 12 foot ceiling gives you a spacious feel - Kitchen area, dining table and chairs - We supply you with some water and a camping shower (warm season). You should bring water as well. - Along with the camping shower, sanitary body wipes are supplied to freshen up year around. - Propane grill to cook and basic grill utensils, Microwave &amp; Keurig - We supply a large cooler for your food, you bring the ice - For air circulation: two 10 foot screen windows on both sides of dome for a cross breeze, ceiling fan and a small fan that blows over the bed - Easy access to Geodome along a flat, 100' trail from parking lot (carry cart provided) - We supply most everything you need and a list of items you need to bring._x000a__x000a_Amenities: - Comfortable queen bed with linens, two towels - Lighting: LED string lighting over deck, inside string lights, light in bathroom, motion lights on deck and LED candle for night lite (you bring a flashlight) - 20 x 8’ deck with great views on the creek - Adirondack chairs and table for deck - Screened gazebo on front deck for bug free zone - We have 2 active, picture only, security trail cams, one in the parking lot and one in the first trail opening. - No trail cams at the Geodome. - Paper plates, plastic utensils, plastic cups, coffee cups supplied - Semi-private area, next site is over 150′ away through dense woods, not visible from Geodome most of the year - Cell reception: text normally works but voice is spotty. Calls can be made at the top of the first hill at pull off toward Hwy 421 - First aid kit &amp; fire extinguisher, smoke detector_x000a__x000a_You have access to: - Geodome area including creek wading area - The trail coming in along the creek - Parking lot and waterfall area. - Pavilion area, covered seating &amp; corn hole set_x000a__x000a_The owner Paul, is available via messaging or by cell. Also, our cleaning manager is locally available by message or cell._x000a__x000a_This is a private neighborhood with no visible homes from the structure, along a very lightly traveled rural road. The tranquil sound of the creek will relax you. Occasionally, neighbors may fish the parking lot/waterfall area only. This is where the State releases trout._x000a__x000a_Generally guests drive in from on Fall Creek Road from Highway 421. It's the most direct path for most people. You can go the upstream direction on Fall Creek Road and take a dirt road to the Blue Ridge Parkway if you are feeling adventuresome. Parking is simple in the wide area or the gravel lot._x000a__x000a_We have 2 other glamping sites available to rent in the glamping area. Each is private, on the creek, separated by 150 feet of woods and a full size cabin (400 yards away upcreek)_x000a__x000a_Tiny Home: https://www.airbnb.com/rooms/1194297670434175017_x000a__x000a_A-Frame Tiny Cabin https://www.airbnb.com/rooms/886047860107475859_x000a__x000a_Cabin: https://www.airbnb.com/rooms/1194948619590314432_x000a__x000a_Things to do/eats Below are nearby restaurants we like, sight seeing spots, hiking trails, wineries/breweries and more!_x000a__x000a_Here a few choices that we like. Boone and Blowing Rock have so many nice restaurants. You may want to look up areas, review ratings and see what suits you best. Enjoy!_x000a__x000a_Ski Slopes: - Appalachian Ski Resort 30 minutes away - Sugar Mountain Ski Resort 45 minutes away - Beach Mountain Ski Resort 55 minutes away_x000a__x000a_Restaurants in Boone &amp; Blowing Rock to try_x000a__x000a_Dan’l Boone Inn and Restaurant (classic Basil’s Fresh Pasta and Deli Butcher Bar and Restaurant (high quality food made from regional ingredients, natural wines &amp; hand crafted cocktails) Melanie’s Food Fantasy: Cafe with Vegan options Mint Cuisine of India Pepper’s Restaurant and Bar The Speckled Trout Blowing Rock Kilwin’s Fudge &amp; Ice Cream Blowing Rock Six Pence Pub, laid back Irish Pub in Blowing Rock_x000a__x000a_West Jefferson downtown: many shops, restaurants, breweries. This is a fun visit about 20 minutes from cabin._x000a__x000a_Restaurants in the Wilkesboro area to try_x000a__x000a_Amalfi’s Italian Restaurant, good food at reasonable prices Cagney’s Restaurant, home/country style food Dooley’s, American bar pub 6th and Main, higher end restuarant Ten Ten Thai Plaza Del Sol, good Mexican food and good service 50’S Snack Bar, great breakfast_x000a__x000a_These are a sampling of the bigger, annual events in the Wilkesboro/Boone NC are, near Fall Creek Retreats. There are music events, wine and brewery events every weekend. You can search the area for more things to do._x000a__x000a_ Annual Events Merlefest April 27-30_x000a__x000a_Boonerang Music and Arts Festival, June 15-16, downtown Boone_x000a__x000a_GOOD FIELDS – AN APPALACHIAN FOOD AND FARMS FESTIVAL 1699 Linville Creek Rd, Vilas, NC 28692, Dates: June 24, 2023_x000a__x000a_High Country Jazz Festival, Fri, Jun 9 – Sun, Jun 11 559 W King St, Boone, NC_x000a__x000a_16th Annual High Country Beer Fest, Sat, 6 – 11 PM High Country Fairgrounds, 748 Roby Green Rd, Boone, NC_x000a__x000a_Blowing Rock Winterfest, JANUARY 25-28, 2024_x000a__x000a_Oktoberfest at Sugar Mountain Resort, October 7 &amp; 8_x000a__x000a_Grandfather Mtn Highland Games 2023, Thu, Jul 6 – Sun, Jul 9_x000a__x000a_MacRae Meadows, Blowing Rock Hwy, Linville, NC_x000a__x000a_Brushy Mountain Apple Festival in Downtown North Wilkesboro NC, on 10/7/2023 - The Annual Brushy Mountain Apple Festival is one of the largest one-day arts and crafts festivals in the Southeast_x000a__x000a_Annual Woolly Worm Festival, Sat, Oct 21 – Sun, Oct 22, Banner Elk, NC_x000a__x000a_Blowing Rock Halloween Festival Find lots of Halloween fun on Saturday October 26th in Blowing Rock at the Annual event_x000a__x000a_ Wineries Piccione Winery in Ronda, NC (right next door to Rafaldini Winery below) - Gorgeous views, delicious wines, food trucks, events and live music!_x000a__x000a_Rafaldini Winery, definitely a favorite in the area, next door to Piccione._x000a__x000a_Rafaldini and Piccoini are two of our favorites and they are right next door to each other. Both have incredible views and wines that make a great outing._x000a__x000a_Roaring River: hidden gem, Live music _x000a__x000a_Stardustcellars Winery In Wilkesboro - In nearby Wilkesboro, a pub with a great selection of wine and beer. You can pick up supplies at local grocery stores and make a day of it._x000a__x000a_ Breweries Breweries Near Boone, NC area · Appalachian Mountain Brewery 163 Boone Creek Dr, Boone, NC 28607 · Booneshine Brewing Company 465 Industrial Park Dr, Boone, NC 28607 · Lost Province Brewing Co. 130 N Depot St, Boone, NC 28607 · New River Brewing Smokehouse and Eatery 108 South 3rd Ave, West Jefferson, NC 28694 · Blowing Rock Brewing Company 152 Sunset Dr, Blowing Rock, NC 28605 · Boondocks Brewing – Brew Haus 302 S Jefferson Ave, West Jefferson, NC 28694 · Kettell Beerworks 567 Main St E, Banner Elk, NC 28604 Wilkesboro, NC area · TwoBoros Brewery 111 E Main St, Wilkesboro, NC 28697 · Copper Barrel Brew Haus 532 Main St, North Wilkesboro, NC 28659_x000a__x000a_ Canoe/Kayak/Boating Canoe, Rafts and Kayak Rentals_x000a__x000a_RiverGirl Fishing Co., Todd NC ( Zaloo’s Canoes, Kayaks &amp; Tubes, Jefferson NC Foothills Outdoor Adventures (Canoe &amp; kayak tours Wilkesboro) Dusty Trails Outfitters (canoe and kayak rental and tours High Mountain Expeditions, on New River in Boone Price Lake Boat Rentals, Blowing Rock, River &amp; Earth Adventures (rafting trips in Boone)"/>
    <n v="1"/>
    <s v="Check in: 15:00, Check out: 10:00, Cancellation policy: Strict, Accepts bookings: 9"/>
    <n v="36.225071"/>
    <n v="-81.434087000000005"/>
    <s v="Yes"/>
    <x v="0"/>
    <s v="Yes"/>
    <s v="No"/>
    <x v="0"/>
    <s v="Yes"/>
    <x v="0"/>
    <s v="No"/>
    <s v="No"/>
    <s v="No"/>
    <s v="No"/>
    <s v="No"/>
    <s v="No"/>
    <s v="Not Listed"/>
    <s v="No"/>
    <s v="Not Listed"/>
    <s v="Not Listed"/>
    <s v="No"/>
    <s v="No"/>
    <s v="No"/>
    <s v="No"/>
    <s v="No"/>
    <s v="No"/>
    <s v="No"/>
    <s v="No"/>
    <s v="No"/>
    <s v="No"/>
    <s v="No"/>
    <s v="No"/>
    <s v="No"/>
    <s v="No"/>
    <s v="No"/>
    <s v="No"/>
    <s v="No"/>
    <s v="No"/>
    <s v="No"/>
    <s v="No"/>
    <s v="No"/>
    <s v="No"/>
    <s v="No"/>
    <s v="No"/>
    <s v="No"/>
    <s v="No"/>
    <s v="No"/>
    <s v="Yes"/>
    <s v="No"/>
    <s v="No"/>
    <s v="No"/>
    <s v="Yes"/>
    <s v="No"/>
    <s v="No"/>
    <s v="No"/>
    <s v="No"/>
    <s v="No"/>
    <s v="No"/>
    <s v="No"/>
    <s v="Yes"/>
    <s v="No"/>
    <s v="Yes"/>
    <m/>
    <m/>
    <m/>
    <m/>
    <m/>
    <m/>
    <m/>
    <m/>
    <m/>
    <m/>
  </r>
  <r>
    <s v="Hipcamp"/>
    <s v="Carolina Domes"/>
    <s v="Carolina Domes"/>
    <s v="dome"/>
    <s v="Dome"/>
    <n v="2"/>
    <n v="0"/>
    <n v="4"/>
    <n v="0"/>
    <n v="0"/>
    <n v="0"/>
    <s v="Rutherford"/>
    <x v="40"/>
    <x v="7"/>
    <m/>
    <s v="United States"/>
    <x v="1"/>
    <x v="1"/>
    <s v="No data"/>
    <s v="No data"/>
    <s v="No data"/>
    <s v="No data"/>
    <n v="0.89"/>
    <n v="250"/>
    <n v="330"/>
    <n v="250"/>
    <n v="250"/>
    <n v="223"/>
    <n v="250"/>
    <n v="250"/>
    <n v="250"/>
    <n v="250"/>
    <n v="250"/>
    <n v="250"/>
    <n v="250"/>
    <n v="250"/>
    <n v="250"/>
    <n v="250"/>
    <n v="250"/>
    <s v="https://www.hipcamp.com/en-GB/land/north-carolina-carolina-domes-r57h9268"/>
    <s v="Luxury glamping in a serene 30 ft geodesic dome! Private jacuzzi under starlit skies. Plush queen bed + loft with twin beds. Fully equipped kitchenette &amp; BBQ grill. Nearby: Lake Lure (20 mins), Black Mountain (30 mins), Asheville (50 mins). Book now for an unforgettable adventure! Immerse yourself in nature's beauty while enjoying modern comforts. Experience the best of relaxation and exploration at our high-end dome retreat. Don't miss this extraordinary getaway! The space On Insta? Come follow us on carolinadomesglamping! If you don’t see availability for your dates on this dome our newer dome, Pondview Dome, might have availability for your dates. https://www.airbnb.com/slink/0FkfEWci_x000a__x000a_Welcome to the Carolina Dome space, a charming and unique retreat nestled in the heart of nature. This extraordinary dome is an architectural wonder designed to provide guests with a one-of-a-kind experience. Surrounded by lush greenery and picturesque landscapes, the Carolina Dome offers a perfect blend of modern comfort and rustic charm._x000a__x000a_As you step inside, you'll be greeted by an open-concept layout that seamlessly connects the kitchenette, dining area, and living space. The kitchenette is equipped with all the essentials to whip up a quick meal. The dining table, elegantly set, invites you to indulge in a delightful meal while admiring the stunning views outside._x000a__x000a_Venturing further into the dome, you'll find the loft bedroom, a cozy sanctuary perched above the main area. Ascend the rustic wooden stairs to find a luxurious queen bed adorned with plush linens, ensuring a peaceful night's sleep. The loft's large windows let in natural light during the day, allowing you to wake up to the gentle caress of sunlight and the soothing sounds of nature._x000a__x000a_The bathroom is a true oasis within the Carolina Dome. Step into the spacious bathroom to discover a lavish rock shower that mimics the sensation of bathing beneath a waterfall. For an even more indulgent experience, pamper yourself with a soothing soak in the jacuzzi tub, complete with bubbling jets that will melt away any stress or tension._x000a__x000a_Outside, the Carolina Dome offers an array of amenities that enhance the overall experience. A picnic bench allows you to enjoy al fresco dining surrounded by the tranquil beauty of nature. In the evenings, gather around the firepit under the stars, creating memories and sharing stories with loved ones. Or better yet soak up all the beauty of the mountain in your own private jacuzzi._x000a__x000a_This is glamping, be aware that there will be bugs, so please bring bug spray. We do have an HVAC unit but the heat and the cold do escape easier than that of a permanent dwelling. In addition, you need to wear footwear that is suitable for a mountain. If you have any mobility issues this might not be the experience for you, as the Dome is perched on a steep incline._x000a__x000a_Whether you're seeking a romantic getaway or a peaceful solo retreat, the Carolina Dome space promises an unforgettable escape where you can disconnect from the bustling world and reconnect with yourself and nature. Prepare to be enchanted by the unique charm and comfort that this dome offers, providing a truly magical experience in the heart of the Carolina wilderness. Guest access Guests will have access to the entire property except where another dome is situated. Including 15 acres to the summit of the mountain. Other things to note WE OFFER COMPLIMENTARY CLEANING (no charge to guests)!! This is glamping, be aware that there will be bugs, so please bring bug spray. We do have an HVAC unit but the heat and the cold do escape easier than that of a permanent dwelling. In addition, you need to wear footwear that is suitable for a mountain. if you have any mobility issues this might not be the experience for you as the Dome is perched on a steep incline._x000a__x000a_IF THIS DOME IS BOOKED OR STEEP INCLINE IS A PROBLEM we HAVE ANOTHER DOME ON THE PREMISES PONDVIEW DOME w/HotTub"/>
    <n v="2"/>
    <s v="Check in: 16:00, Check out: 10:00, Cancellation policy: Strict, Accepts bookings: 12"/>
    <n v="35.510289999999998"/>
    <n v="-82.064869999999999"/>
    <s v="Yes"/>
    <x v="0"/>
    <s v="Yes"/>
    <s v="Yes"/>
    <x v="0"/>
    <s v="Yes"/>
    <x v="0"/>
    <s v="Yes"/>
    <s v="Yes"/>
    <s v="No"/>
    <s v="Yes"/>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No"/>
    <m/>
    <m/>
    <m/>
    <m/>
    <m/>
    <m/>
    <m/>
    <m/>
    <m/>
    <m/>
  </r>
  <r>
    <s v="Hipcamp"/>
    <s v="Battle Creek Camping Resort"/>
    <s v="Aspen Dome"/>
    <s v="dome"/>
    <s v="Dome"/>
    <n v="9"/>
    <n v="0"/>
    <n v="3"/>
    <n v="0"/>
    <n v="0"/>
    <n v="0"/>
    <s v="Custer"/>
    <x v="41"/>
    <x v="22"/>
    <m/>
    <s v="United States"/>
    <x v="1"/>
    <x v="1"/>
    <s v="No data"/>
    <s v="No data"/>
    <s v="No data"/>
    <s v="No data"/>
    <n v="1"/>
    <n v="150"/>
    <n v="186"/>
    <n v="150"/>
    <n v="150"/>
    <n v="150"/>
    <n v="151"/>
    <n v="155"/>
    <n v="150"/>
    <n v="150"/>
    <n v="150"/>
    <n v="150"/>
    <n v="150"/>
    <n v="155"/>
    <n v="154"/>
    <n v="150"/>
    <n v="150"/>
    <s v="https://www.hipcamp.com/en-GB/land/south-dakota-battle-creek-camping-resort-88lhmx8z"/>
    <s v="Aspen Dome, is fully furnished with a Queen bed and coffee-bar. Comfy chair that could also double as a small bed. Private outdoor seating area with lighting and a gas and wood firepit. Wood avail to purchase. Restroom-guest fav, is a few minutes’ walk and located in a shared building, not in unit, pictures in listing. Portable AC in summer (June 1) and electric heater in winter._x000a__x000a_Non aggressive dogs allowed. Guest is responsible for any damage to property. Charge will be incurred if dog waste is not picked up. We provide dog pick up stations and enclosed park. _x000a__x000a_Self-check in. AMENITIES NO WIFI Coffee Station Electricity Outdoor sitting area with firepit Direct parking Dogs allowed, Max 2. $25.00 fee"/>
    <n v="1"/>
    <s v="Check in: 16:00, Check out: 11:00, Cancellation policy: Strict (14 days), Accepts bookings: 18"/>
    <n v="43.836815000000001"/>
    <n v="-103.271117"/>
    <s v="Yes"/>
    <x v="0"/>
    <s v="Yes"/>
    <s v="Yes"/>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Battle Creek Camping Resort"/>
    <s v="Firefly Dome"/>
    <s v="dome"/>
    <s v="Dome"/>
    <n v="9"/>
    <n v="0"/>
    <n v="3"/>
    <n v="0"/>
    <n v="0"/>
    <n v="0"/>
    <s v="Custer"/>
    <x v="41"/>
    <x v="22"/>
    <m/>
    <s v="United States"/>
    <x v="1"/>
    <x v="1"/>
    <s v="No data"/>
    <s v="No data"/>
    <s v="No data"/>
    <s v="No data"/>
    <n v="1"/>
    <n v="158"/>
    <n v="196"/>
    <n v="160"/>
    <n v="150"/>
    <n v="158"/>
    <n v="162"/>
    <n v="169"/>
    <n v="160"/>
    <n v="160"/>
    <n v="160"/>
    <n v="160"/>
    <n v="160"/>
    <n v="169"/>
    <n v="166"/>
    <n v="160"/>
    <n v="160"/>
    <s v="https://www.hipcamp.com/en-GB/land/south-dakota-battle-creek-camping-resort-88lhmx8z"/>
    <s v="Firefly, is fully furnished with a King bed, futon sofa, coffee-bar, and breakfast table. Private outdoor seating area with lighting and a gas and wood firepit. Wood avail to purchase. Restroom-guest fav, is a few minutes’ walk and located in a shared building, not in unit, pictures in listing. Portable AC in summer (June 1) and electric heater in winter._x000a__x000a_Non aggressive dogs allowed. Guest is responsible for any damage to property. Charge will be incurred if dog waste is not picked up. We provide dog pick up stations and enclosed park. _x000a__x000a_Self-check in. _x000a__x000a_AMENITIES NO WIFI Coffee Station Electricity Outdoor sitting area with firepit Direct parking Dogs allowed, Max 2. $25.00 fee"/>
    <n v="1"/>
    <s v="Check in: 16:00, Check out: 11:00, Cancellation policy: Strict (14 days), Accepts bookings: 12"/>
    <n v="43.836815000000001"/>
    <n v="-103.271117"/>
    <s v="Yes"/>
    <x v="0"/>
    <s v="Yes"/>
    <s v="Yes"/>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Battle Creek Camping Resort"/>
    <s v="Hollygazer Dome"/>
    <s v="dome"/>
    <s v="Dome"/>
    <n v="9"/>
    <n v="0"/>
    <n v="9"/>
    <n v="0"/>
    <n v="0"/>
    <n v="0"/>
    <s v="Custer"/>
    <x v="41"/>
    <x v="22"/>
    <m/>
    <s v="United States"/>
    <x v="1"/>
    <x v="1"/>
    <s v="No data"/>
    <s v="No data"/>
    <s v="No data"/>
    <s v="No data"/>
    <n v="1"/>
    <n v="192"/>
    <n v="237"/>
    <n v="200"/>
    <n v="150"/>
    <n v="192"/>
    <n v="202"/>
    <n v="211"/>
    <n v="200"/>
    <n v="200"/>
    <n v="200"/>
    <n v="200"/>
    <n v="200"/>
    <n v="211"/>
    <n v="208"/>
    <n v="200"/>
    <n v="200"/>
    <s v="https://www.hipcamp.com/en-GB/land/south-dakota-battle-creek-camping-resort-88lhmx8z"/>
    <s v="Hollygazer, is fully furnished with 4 Queen beds, dining table, chairs and coffee-bar. Private outdoor seating area with lighting and a gas and wood firepit. Wood avail to purchase. Restroom-guest fav, is a few minutes’ walk and located in a shared building, not in unit, pictures in listing. Portable AC in summer (June 1) and electric heater in winter. _x000a__x000a_Non aggressive dogs allowed. Guest is responsible for any damage to property. Charge will be incurred if dog waste is not picked up. We provide dog pick up stations and enclosed park. _x000a__x000a_Self-check in. _x000a__x000a_AMENITIES NO WIFI Coffee Station Electricity Outdoor sitting area with firepit Direct parking Dogs allowed, Max 2. $25.00 fee"/>
    <n v="1"/>
    <s v="Check in: 16:00, Check out: 11:00, Cancellation policy: Strict (14 days), Accepts bookings: 12"/>
    <n v="43.836815000000001"/>
    <n v="-103.271117"/>
    <s v="Yes"/>
    <x v="0"/>
    <s v="Yes"/>
    <s v="Yes"/>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Battle Creek Camping Resort"/>
    <s v="Ponderosa Dome"/>
    <s v="dome"/>
    <s v="Dome"/>
    <n v="9"/>
    <n v="0"/>
    <n v="10"/>
    <n v="0"/>
    <n v="0"/>
    <n v="0"/>
    <s v="Custer"/>
    <x v="41"/>
    <x v="22"/>
    <m/>
    <s v="United States"/>
    <x v="1"/>
    <x v="1"/>
    <s v="No data"/>
    <s v="No data"/>
    <s v="No data"/>
    <s v="No data"/>
    <n v="1"/>
    <n v="175"/>
    <n v="216"/>
    <n v="175"/>
    <n v="175"/>
    <n v="175"/>
    <n v="177"/>
    <n v="186"/>
    <n v="175"/>
    <n v="175"/>
    <n v="175"/>
    <n v="175"/>
    <n v="175"/>
    <n v="186"/>
    <n v="183"/>
    <n v="175"/>
    <n v="175"/>
    <s v="https://www.hipcamp.com/en-GB/land/south-dakota-battle-creek-camping-resort-88lhmx8z"/>
    <s v="Ponderosa Dome, is fully furnished with a King bed, dual twin beds, coffee-bar, and breakfast table. Private outdoor seating area with lighting and a gas and wood firepit. Wood avail to purchase. Restroom-guest fav, is a few minutes’ walk and located in a shared building, not in unit, pictures in listing. Portable AC in summer (June 1) and electric heater in winter._x000a__x000a_Non aggressive dogs allowed. Guest is responsible for any damage to property. Charge will be incurred if dog waste is not picked up. We provide dog pick up stations and enclosed park. _x000a__x000a_Self-check in. _x000a__x000a_AMENITIES NO WIFI Coffee Station Electricity Outdoor sitting area with firepit Direct parking Dogs allowed, Max 2. $25.00 fee"/>
    <n v="1"/>
    <s v="Check in: 16:00, Check out: 11:00, Cancellation policy: Strict (14 days), Accepts bookings: 12"/>
    <n v="43.836815000000001"/>
    <n v="-103.271117"/>
    <s v="Yes"/>
    <x v="0"/>
    <s v="Yes"/>
    <s v="Yes"/>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Battle Creek Camping Resort"/>
    <s v="Spruce Dome"/>
    <s v="dome"/>
    <s v="Dome"/>
    <n v="9"/>
    <n v="0"/>
    <n v="7"/>
    <n v="0"/>
    <n v="0"/>
    <n v="0"/>
    <s v="Custer"/>
    <x v="41"/>
    <x v="22"/>
    <m/>
    <s v="United States"/>
    <x v="1"/>
    <x v="1"/>
    <s v="No data"/>
    <s v="No data"/>
    <s v="No data"/>
    <s v="No data"/>
    <n v="1"/>
    <n v="183"/>
    <n v="227"/>
    <n v="225"/>
    <n v="175"/>
    <n v="183"/>
    <n v="177"/>
    <n v="186"/>
    <n v="175"/>
    <n v="175"/>
    <n v="175"/>
    <n v="175"/>
    <n v="175"/>
    <n v="186"/>
    <n v="183"/>
    <n v="175"/>
    <n v="175"/>
    <s v="https://www.hipcamp.com/en-GB/land/south-dakota-battle-creek-camping-resort-88lhmx8z"/>
    <s v="Spruce Dome, is fully furnished with a King bed, dual twin beds, coffee-bar, and breakfast table. Private outdoor seating area with lighting and a gas and wood firepit. Wood avail to purchase. Restroom-guest fav, is a few minutes’ walk and located in a shared building, not in unit, pictures in listing. Portable AC in summer (June 1) and electric heater in winter._x000a__x000a_Non aggressive dogs allowed. Guest is responsible for any damage to property. Charge will be incurred if dog waste is not picked up. We provide dog pick up stations and enclosed park. _x000a__x000a_Self-check in. _x000a__x000a_AMENITIES NO WIFI Coffee Station Electricity Outdoor sitting area with firepit Direct parking Dogs allowed, Max 2. $25.00 fee"/>
    <n v="1"/>
    <s v="Check in: 16:00, Check out: 11:00, Cancellation policy: Strict (14 days), Accepts bookings: 18"/>
    <n v="43.836815000000001"/>
    <n v="-103.271117"/>
    <s v="Yes"/>
    <x v="0"/>
    <s v="Yes"/>
    <s v="Yes"/>
    <x v="0"/>
    <s v="Yes"/>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Carolina Domes"/>
    <s v="Pondview Dome"/>
    <s v="dome"/>
    <s v="Dome"/>
    <n v="2"/>
    <n v="0"/>
    <n v="6"/>
    <n v="0"/>
    <n v="0"/>
    <n v="0"/>
    <s v="Rutherford"/>
    <x v="40"/>
    <x v="7"/>
    <m/>
    <s v="United States"/>
    <x v="1"/>
    <x v="1"/>
    <s v="No data"/>
    <s v="No data"/>
    <s v="No data"/>
    <s v="No data"/>
    <n v="0.95"/>
    <n v="195"/>
    <n v="258"/>
    <n v="225"/>
    <n v="180"/>
    <n v="185"/>
    <n v="201"/>
    <n v="212"/>
    <n v="189"/>
    <n v="192"/>
    <n v="212"/>
    <n v="189"/>
    <n v="211"/>
    <n v="191"/>
    <n v="211"/>
    <n v="191"/>
    <n v="212"/>
    <s v="https://www.hipcamp.com/en-GB/land/north-carolina-carolina-domes-r57h9268"/>
    <s v="Reconnect with nature at this unforgettable escape. Luxury Glamping in a serene 30 ft Dome in BlueRidge! PrivateJacuzzi in a Dark-sky zone. Plush Queen Bed and two full size beds in the loft. Fully equipped kitchenette, and charcoal bbq . Nearby:Lake Lure (20 mins)Black Mountain(30 mins) Asheville(50 mins) Book now for an unforgettable experience. Immerse yourself in nature, while enjoying modern comforts. Experience the best of relaxation and exploration. Don’t miss this extraordinary getaway! The space On Insta? Come follow us on carolinadomeglamping . If your dates are booked try our other dome . Treetops at Carolina Domes https://www.airbnb.com/slink/JqeXZh44_x000a__x000a_Welcome to the Carolina Dome space, a charming and unique retreat nestled in the heart of nature. This extraordinary dome is an architectural wonder designed to provide guests with a one-of-a-kind experience. Surrounded by lush greenery and picturesque landscapes, the Carolina Dome offers a perfect blend of modern comfort and rustic charm._x000a__x000a_As you step inside, you'll be greeted by an open-concept layout that seamlessly connects the kitchenette, dining area, and living space. The kitchenette is equipped with all the essentials to whip up a quick meal. The dining table, elegantly set, invites you to indulge in a delightful meal while admiring the stunning views outside._x000a__x000a_Venturing further into the dome, you'll find the loft bedroom, a cozy sanctuary perched above the main area. Ascend the rustic wooden stairs to find a luxurious queen bed adorned with plush linens, ensuring a peaceful night's sleep. The loft's large windows let in natural light during the day, allowing you to wake up to the gentle caress of sunlight and the soothing sounds of nature._x000a__x000a_The bathroom is a true oasis within the Carolina Dome. Step into the spacious bathroom to discover a lavish rock shower that mimics the sensation of bathing beneath a waterfall. For an even more indulgent experience, pamper yourself with a soothing soak in the jacuzzi tub, complete with bubbling jets that will melt away any stress or tension._x000a__x000a_Outside, the Carolina Dome offers an array of amenities that enhance the overall experience. In the evenings, gather around the firepit under the stars as the dome is located in a dark sky dome, creating memories and sharing stories with loved ones. Or better yet soak up all the beauty of the mountain in your own private jacuzzi._x000a__x000a_This is glamping, be aware that there will be bugs, so please bring bug spray. We do have an HVAC unit but the heat and the cold do escape easier than that of a permanent dwelling. In addition, you need to wear footwear that is suitable for a mountain. ._x000a__x000a_Whether you're seeking a romantic getaway or a peaceful solo retreat, the Carolina Dome space promises an unforgettable escape where you can disconnect from the bustling world and reconnect with yourself and nature. Prepare to be enchanted by the unique charm and comfort that this dome offers, providing a truly magical experience in the heart of the Carolina wilderness. Guest access You will have your own parking spot and access to the 15 acres the land is situated on, with the exception of the treetop dome space and firepit. Other things to note WE OFFER COMPLIMENTARY CLEANING (no charge to guests)!! This is glamping, be aware that there will be bugs, so please bring bug spray. We do have an HVAC unit but the heat and the cold do escape easier than that of a permanent dwelling. In addition, you need to wear footwear that is suitable for a mountain._x000a__x000a_IF THIS DOME IS BOOKED for your dates we HAVE ANOTHER DOME ON THE PREMISES :CAROLINA DOME w/HotTub"/>
    <n v="2"/>
    <s v="Check in: 16:00, Check out: 11:00, Cancellation policy: Strict, Accepts bookings: 12"/>
    <n v="35.510289999999998"/>
    <n v="-82.064869999999999"/>
    <s v="Yes"/>
    <x v="0"/>
    <s v="Yes"/>
    <s v="Yes"/>
    <x v="0"/>
    <s v="Yes"/>
    <x v="0"/>
    <s v="Yes"/>
    <s v="Yes"/>
    <s v="No"/>
    <s v="Yes"/>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No"/>
    <m/>
    <m/>
    <m/>
    <m/>
    <m/>
    <m/>
    <m/>
    <m/>
    <m/>
    <m/>
  </r>
  <r>
    <s v="Hipcamp"/>
    <s v="The Store"/>
    <s v="zen garden zome"/>
    <s v="dome"/>
    <s v="Dome"/>
    <n v="2"/>
    <n v="0"/>
    <n v="2"/>
    <n v="0"/>
    <n v="0"/>
    <n v="0"/>
    <s v="Carbon"/>
    <x v="42"/>
    <x v="13"/>
    <m/>
    <s v="United States"/>
    <x v="11"/>
    <x v="12"/>
    <n v="42"/>
    <n v="32"/>
    <n v="32"/>
    <n v="9"/>
    <n v="0.11"/>
    <n v="35"/>
    <n v="46"/>
    <n v="40"/>
    <n v="32"/>
    <n v="4"/>
    <n v="36"/>
    <n v="38"/>
    <n v="34"/>
    <n v="34"/>
    <n v="38"/>
    <n v="34"/>
    <n v="38"/>
    <n v="34"/>
    <n v="38"/>
    <n v="34"/>
    <n v="38"/>
    <s v="https://www.hipcamp.com/en-GB/land/utah-the-store-dw9hkyz8"/>
    <s v="This zome is 10' wide and comfortably sleeps two people. Bring your own sleep system or request to use ours when you book, and doze inside a beautiful geodesic structure that will recharge your body and enhance your dreams._x000a__x000a_There is a shared, public bathroom on site 100' away with toilet, sink and shower. No kitchen access at this time."/>
    <n v="1"/>
    <s v="Check in: 15:00, Check out: 11:00, Cancellation policy: Flexible, Accepts bookings: 12"/>
    <n v="39.688667000000002"/>
    <n v="-110.807957"/>
    <s v="No"/>
    <x v="0"/>
    <s v="No"/>
    <s v="Yes"/>
    <x v="0"/>
    <s v="Yes"/>
    <x v="1"/>
    <s v="Yes"/>
    <s v="Yes"/>
    <s v="No"/>
    <s v="No"/>
    <s v="No"/>
    <s v="No"/>
    <s v="Not Listed"/>
    <s v="No"/>
    <s v="Not Listed"/>
    <s v="Not Listed"/>
    <s v="No"/>
    <s v="No"/>
    <s v="No"/>
    <s v="No"/>
    <s v="No"/>
    <s v="No"/>
    <s v="No"/>
    <s v="No"/>
    <s v="No"/>
    <s v="No"/>
    <s v="No"/>
    <s v="No"/>
    <s v="No"/>
    <s v="Yes"/>
    <s v="No"/>
    <s v="No"/>
    <s v="Yes"/>
    <s v="No"/>
    <s v="No"/>
    <s v="Yes"/>
    <s v="No"/>
    <s v="No"/>
    <s v="Yes"/>
    <s v="Yes"/>
    <s v="No"/>
    <s v="No"/>
    <s v="No"/>
    <s v="Yes"/>
    <s v="No"/>
    <s v="Yes"/>
    <s v="No"/>
    <s v="No"/>
    <s v="No"/>
    <s v="No"/>
    <s v="Yes"/>
    <s v="No"/>
    <s v="No"/>
    <s v="No"/>
    <s v="No"/>
    <s v="No"/>
    <s v="No"/>
    <s v="No"/>
    <m/>
    <m/>
    <m/>
    <m/>
    <m/>
    <m/>
    <m/>
    <m/>
    <m/>
    <m/>
  </r>
  <r>
    <s v="Hipcamp"/>
    <s v="Glamping Wild"/>
    <s v="Caim - Geodome Overlooking Stream"/>
    <s v="dome"/>
    <s v="Dome"/>
    <n v="3"/>
    <n v="0"/>
    <n v="2"/>
    <n v="0"/>
    <n v="0"/>
    <n v="0"/>
    <s v="Ashe"/>
    <x v="43"/>
    <x v="7"/>
    <m/>
    <s v="United States"/>
    <x v="1"/>
    <x v="1"/>
    <s v="No data"/>
    <s v="No data"/>
    <s v="No data"/>
    <s v="No data"/>
    <n v="0.47"/>
    <n v="169"/>
    <n v="300"/>
    <n v="195"/>
    <n v="156"/>
    <n v="80"/>
    <n v="174"/>
    <n v="184"/>
    <n v="164"/>
    <n v="166"/>
    <n v="184"/>
    <n v="164"/>
    <n v="183"/>
    <n v="166"/>
    <n v="183"/>
    <n v="166"/>
    <n v="184"/>
    <s v="https://www.hipcamp.com/en-GB/land/north-carolina-glamping-wild-dw9hlerx"/>
    <s v="Caim means sanctuary in Gaelic, and this 20 foot geodome is just that, a sanctuary. Nestled in the trees over looking a stream, this geodome has all the comforts of home. Queen-sized Thuma bed with luxury mattress and bedding. Mini-split for temperature control. Full bathroom and kitchenette. Indoor and outdoor dining. Large private deck with comfy seating and fire table, Weber propane grill, 4-person dining table, large cooler and private herb garden."/>
    <n v="2"/>
    <s v="Check in: 16:00, Check out: 10:00, Cancellation policy: Strict, Accepts bookings: 12"/>
    <n v="36.546590000000002"/>
    <n v="-81.663709999999995"/>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Yes"/>
    <s v="Yes"/>
    <s v="No"/>
    <s v="No"/>
    <s v="Yes"/>
    <s v="Yes"/>
    <s v="No"/>
    <s v="No"/>
    <s v="No"/>
    <s v="No"/>
    <s v="No"/>
    <s v="No"/>
    <s v="No"/>
    <s v="No"/>
    <s v="No"/>
    <s v="No"/>
    <m/>
    <m/>
    <m/>
    <m/>
    <m/>
    <m/>
    <m/>
    <m/>
    <m/>
    <m/>
  </r>
  <r>
    <s v="Hipcamp"/>
    <s v="Glamping Wild"/>
    <s v="Dochas - Geodome Overlooking Stream"/>
    <s v="dome"/>
    <s v="Dome"/>
    <n v="3"/>
    <n v="0"/>
    <n v="2"/>
    <n v="0"/>
    <n v="0"/>
    <n v="0"/>
    <s v="Ashe"/>
    <x v="43"/>
    <x v="7"/>
    <m/>
    <s v="United States"/>
    <x v="1"/>
    <x v="1"/>
    <s v="No data"/>
    <s v="No data"/>
    <s v="No data"/>
    <s v="No data"/>
    <n v="0.47"/>
    <n v="169"/>
    <n v="300"/>
    <n v="195"/>
    <n v="156"/>
    <n v="80"/>
    <n v="174"/>
    <n v="184"/>
    <n v="164"/>
    <n v="166"/>
    <n v="184"/>
    <n v="164"/>
    <n v="183"/>
    <n v="166"/>
    <n v="183"/>
    <n v="166"/>
    <n v="184"/>
    <s v="https://www.hipcamp.com/en-GB/land/north-carolina-glamping-wild-dw9hlerx"/>
    <s v="Dochas is the Gaelic word for hope, and our hope is that your escape to the wild is the disconnect from the day-to-day that you are seeking. This 20 foot, 296 sq ft geodome sits amongst trees overlooks our stream and beach area. This geodome has all the comforts of home. Queen-sized Thuma bed with luxury mattress and bedding. Mini-split for temperature control. Full bathroom and kitchenette. Indoor and outdoor dining. Large private deck with comfy seating and fire table, Weber propane grill, 4-person dining table, large cooler and private herb garden."/>
    <n v="2"/>
    <s v="Check in: 16:00, Check out: 10:00, Cancellation policy: Strict, Accepts bookings: 12"/>
    <n v="36.546590000000002"/>
    <n v="-81.663709999999995"/>
    <s v="Yes"/>
    <x v="0"/>
    <s v="Yes"/>
    <s v="No"/>
    <x v="0"/>
    <s v="Yes"/>
    <x v="0"/>
    <s v="Yes"/>
    <s v="Yes"/>
    <s v="No"/>
    <s v="No"/>
    <s v="No"/>
    <s v="No"/>
    <s v="Not Listed"/>
    <s v="No"/>
    <s v="Not Listed"/>
    <s v="Not Listed"/>
    <s v="No"/>
    <s v="No"/>
    <s v="No"/>
    <s v="No"/>
    <s v="No"/>
    <s v="No"/>
    <s v="No"/>
    <s v="No"/>
    <s v="No"/>
    <s v="No"/>
    <s v="No"/>
    <s v="No"/>
    <s v="No"/>
    <s v="No"/>
    <s v="No"/>
    <s v="No"/>
    <s v="No"/>
    <s v="No"/>
    <s v="No"/>
    <s v="No"/>
    <s v="No"/>
    <s v="No"/>
    <s v="No"/>
    <s v="No"/>
    <s v="No"/>
    <s v="No"/>
    <s v="Yes"/>
    <s v="Yes"/>
    <s v="No"/>
    <s v="No"/>
    <s v="Yes"/>
    <s v="Yes"/>
    <s v="No"/>
    <s v="No"/>
    <s v="No"/>
    <s v="No"/>
    <s v="No"/>
    <s v="No"/>
    <s v="No"/>
    <s v="No"/>
    <s v="No"/>
    <s v="No"/>
    <m/>
    <m/>
    <m/>
    <m/>
    <m/>
    <m/>
    <m/>
    <m/>
    <m/>
    <m/>
  </r>
  <r>
    <s v="Hipcamp"/>
    <s v="Glamping Wild"/>
    <s v="Kokoro Geodome - Wetland Views"/>
    <s v="dome"/>
    <s v="Dome"/>
    <n v="3"/>
    <n v="0"/>
    <n v="2"/>
    <n v="0"/>
    <n v="0"/>
    <n v="0"/>
    <s v="Ashe"/>
    <x v="43"/>
    <x v="7"/>
    <m/>
    <s v="United States"/>
    <x v="1"/>
    <x v="1"/>
    <s v="No data"/>
    <s v="No data"/>
    <s v="No data"/>
    <s v="No data"/>
    <n v="0.47"/>
    <n v="169"/>
    <n v="300"/>
    <n v="195"/>
    <n v="156"/>
    <n v="80"/>
    <n v="174"/>
    <n v="184"/>
    <n v="164"/>
    <n v="166"/>
    <n v="184"/>
    <n v="164"/>
    <n v="183"/>
    <n v="166"/>
    <n v="183"/>
    <n v="166"/>
    <n v="184"/>
    <s v="https://www.hipcamp.com/en-GB/land/north-carolina-glamping-wild-dw9hlerx"/>
    <s v="Kokoro is Japanese for heart, and we have put our heart and soul into making this Geodome the perfect space for your escape in nature. This Geodome is perched up a bit, and offers a Birds Eye view of our wetland preserve. Steps are required to access this Geodome. Like our others, the 20 foot, 296 sq ft geodome has all the comforts of home. Queen-sized Thuma bed with luxury mattress and bedding. Mini-split for temperature control. Full bathroom and kitchenette. Indoor and outdoor dining. Large private deck with comfy seating and fire table, Weber propane grill, 4-person dining table, large cooler and private herb garden. Kokoro is a pet-free space."/>
    <n v="2"/>
    <s v="Check in: 16:00, Check out: 10:00, Cancellation policy: Strict, Accepts bookings: 12"/>
    <n v="36.546590000000002"/>
    <n v="-81.663709999999995"/>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Yes"/>
    <s v="Yes"/>
    <s v="No"/>
    <s v="No"/>
    <s v="Yes"/>
    <s v="Yes"/>
    <s v="No"/>
    <s v="No"/>
    <s v="No"/>
    <s v="No"/>
    <s v="No"/>
    <s v="No"/>
    <s v="No"/>
    <s v="No"/>
    <s v="No"/>
    <s v="No"/>
    <m/>
    <m/>
    <m/>
    <m/>
    <m/>
    <m/>
    <m/>
    <m/>
    <m/>
    <m/>
  </r>
  <r>
    <s v="Hipcamp"/>
    <s v="Twilight Retreat - Dome Glamping"/>
    <s v="Aura Oasis - Secluded Glamping Dome"/>
    <s v="dome"/>
    <s v="Dome"/>
    <n v="0"/>
    <n v="0"/>
    <n v="3"/>
    <n v="0"/>
    <n v="0"/>
    <n v="0"/>
    <s v="Mason"/>
    <x v="44"/>
    <x v="19"/>
    <m/>
    <s v="United States"/>
    <x v="1"/>
    <x v="1"/>
    <s v="No data"/>
    <s v="No data"/>
    <s v="No data"/>
    <s v="No data"/>
    <s v="No data"/>
    <s v="No data"/>
    <s v="No data"/>
    <s v="No data"/>
    <s v="No data"/>
    <s v="No data"/>
    <n v="0"/>
    <n v="0"/>
    <n v="0"/>
    <n v="0"/>
    <n v="0"/>
    <n v="0"/>
    <n v="0"/>
    <n v="0"/>
    <n v="0"/>
    <n v="0"/>
    <n v="0"/>
    <s v="https://www.hipcamp.com/en-GB/land/washington-twilight-retreat-dome-glamping-dw9hlem2"/>
    <s v="Thank you for choosing to book Aura Oasis at Twilight Retreat! Your dome and deck are completely secluded and surrounded by trees and beautiful night skies above. This is a walk-in site, but for ADA needs, a car can drive up the gravel path towards the domes and firepit for loading and unloading. Just a short walk from the communal firepit. Aura Oasis is a stair-free camping site. The bathroom building and shared kitchen are towards the center of the property. All paths are illuminated in the evenings."/>
    <n v="1"/>
    <s v="Check in: 15:00, Check out: 11:00, Cancellation policy: Flexible, Accepts bookings: 3"/>
    <n v="47.327660000000002"/>
    <n v="-122.87743"/>
    <s v="Yes"/>
    <x v="0"/>
    <s v="No"/>
    <s v="Yes"/>
    <x v="0"/>
    <s v="Yes"/>
    <x v="0"/>
    <s v="Yes"/>
    <s v="Yes"/>
    <s v="No"/>
    <s v="Yes"/>
    <s v="Yes"/>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Yes"/>
    <m/>
    <m/>
    <m/>
    <m/>
    <m/>
    <m/>
    <m/>
    <m/>
    <m/>
    <m/>
  </r>
  <r>
    <s v="Hipcamp"/>
    <s v="Twilight Retreat - Dome Glamping"/>
    <s v="Starry Grove - Forest Glamping Dome"/>
    <s v="dome"/>
    <s v="Dome"/>
    <n v="0"/>
    <n v="0"/>
    <n v="3"/>
    <n v="0"/>
    <n v="0"/>
    <n v="0"/>
    <s v="Mason"/>
    <x v="44"/>
    <x v="19"/>
    <m/>
    <s v="United States"/>
    <x v="1"/>
    <x v="1"/>
    <s v="No data"/>
    <s v="No data"/>
    <s v="No data"/>
    <s v="No data"/>
    <s v="No data"/>
    <s v="No data"/>
    <s v="No data"/>
    <s v="No data"/>
    <s v="No data"/>
    <s v="No data"/>
    <n v="0"/>
    <n v="0"/>
    <n v="0"/>
    <n v="0"/>
    <n v="0"/>
    <n v="0"/>
    <n v="0"/>
    <n v="0"/>
    <n v="0"/>
    <n v="0"/>
    <n v="0"/>
    <s v="https://www.hipcamp.com/en-GB/land/washington-twilight-retreat-dome-glamping-dw9hlem2"/>
    <s v="Thank you for choosing to book Starry Grove at Twilight Retreat! Your dome and deck are completely secluded and surrounded by trees and beautiful night skies above. This is a walk-in site, with stairs to access the deck and dome. Just a short walk from the communal firepit. The bathroom building and shared kitchen are towards the center of the property. All paths are illuminated in the evenings."/>
    <n v="1"/>
    <s v="Check in: 15:00, Check out: 11:00, Cancellation policy: Flexible, Accepts bookings: 3"/>
    <n v="47.327660000000002"/>
    <n v="-122.87743"/>
    <s v="Yes"/>
    <x v="0"/>
    <s v="No"/>
    <s v="Yes"/>
    <x v="0"/>
    <s v="Yes"/>
    <x v="0"/>
    <s v="Yes"/>
    <s v="Yes"/>
    <s v="No"/>
    <s v="Yes"/>
    <s v="Yes"/>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Yes"/>
    <m/>
    <m/>
    <m/>
    <m/>
    <m/>
    <m/>
    <m/>
    <m/>
    <m/>
    <m/>
  </r>
  <r>
    <s v="Hipcamp"/>
    <s v="Twilight Retreat - Dome Glamping"/>
    <s v="Lunar Pod-Secluded Glamping Dome"/>
    <s v="dome"/>
    <s v="Dome"/>
    <n v="0"/>
    <n v="0"/>
    <n v="3"/>
    <n v="0"/>
    <n v="0"/>
    <n v="0"/>
    <s v="Mason"/>
    <x v="44"/>
    <x v="19"/>
    <m/>
    <s v="United States"/>
    <x v="1"/>
    <x v="1"/>
    <s v="No data"/>
    <s v="No data"/>
    <s v="No data"/>
    <s v="No data"/>
    <s v="No data"/>
    <s v="No data"/>
    <s v="No data"/>
    <s v="No data"/>
    <s v="No data"/>
    <s v="No data"/>
    <n v="0"/>
    <n v="0"/>
    <n v="0"/>
    <n v="0"/>
    <n v="0"/>
    <n v="0"/>
    <n v="0"/>
    <n v="0"/>
    <n v="0"/>
    <n v="0"/>
    <n v="0"/>
    <s v="https://www.hipcamp.com/en-GB/land/washington-twilight-retreat-dome-glamping-dw9hlem2"/>
    <s v="Thank you for choosing to book Lunar Pod at Twilight Retreat! Your dome and deck are completely secluded and surrounded by trees and beautiful night skies above. You also have views of the private lake from your deck. This is a walk-in site, is just a short distance from the communal firepit, and shared bathroom building. Parking is in the market area adjacent to a shared kitchen are towards the center of the property. All paths are illuminated in the evenings."/>
    <n v="1"/>
    <s v="Check in: 15:00, Check out: 11:00, Cancellation policy: Flexible, Accepts bookings: 3"/>
    <n v="47.327660000000002"/>
    <n v="-122.87743"/>
    <s v="Yes"/>
    <x v="0"/>
    <s v="No"/>
    <s v="Yes"/>
    <x v="0"/>
    <s v="Yes"/>
    <x v="0"/>
    <s v="Yes"/>
    <s v="Yes"/>
    <s v="No"/>
    <s v="Yes"/>
    <s v="Yes"/>
    <s v="No"/>
    <s v="Not Listed"/>
    <s v="No"/>
    <s v="Not Listed"/>
    <s v="Not Listed"/>
    <s v="No"/>
    <s v="No"/>
    <s v="No"/>
    <s v="No"/>
    <s v="No"/>
    <s v="No"/>
    <s v="No"/>
    <s v="No"/>
    <s v="No"/>
    <s v="No"/>
    <s v="No"/>
    <s v="No"/>
    <s v="No"/>
    <s v="No"/>
    <s v="No"/>
    <s v="No"/>
    <s v="No"/>
    <s v="No"/>
    <s v="No"/>
    <s v="No"/>
    <s v="No"/>
    <s v="No"/>
    <s v="No"/>
    <s v="No"/>
    <s v="No"/>
    <s v="No"/>
    <s v="No"/>
    <s v="No"/>
    <s v="Yes"/>
    <s v="No"/>
    <s v="No"/>
    <s v="No"/>
    <s v="No"/>
    <s v="No"/>
    <s v="No"/>
    <s v="No"/>
    <s v="No"/>
    <s v="No"/>
    <s v="No"/>
    <s v="No"/>
    <s v="No"/>
    <s v="Yes"/>
    <m/>
    <m/>
    <m/>
    <m/>
    <m/>
    <m/>
    <m/>
    <m/>
    <m/>
    <m/>
  </r>
  <r>
    <s v="Hipcamp"/>
    <s v="Hiawassee Glamping"/>
    <s v="Glamping Dome Lake &amp; Mtn Views"/>
    <s v="dome"/>
    <s v="Dome"/>
    <n v="3"/>
    <n v="0"/>
    <n v="4"/>
    <n v="0"/>
    <n v="0"/>
    <n v="0"/>
    <s v="Towns"/>
    <x v="45"/>
    <x v="14"/>
    <m/>
    <s v="United States"/>
    <x v="1"/>
    <x v="1"/>
    <s v="No data"/>
    <s v="No data"/>
    <s v="No data"/>
    <s v="No data"/>
    <n v="0.3"/>
    <n v="322"/>
    <n v="564"/>
    <n v="399"/>
    <n v="237"/>
    <n v="98"/>
    <n v="367"/>
    <n v="382"/>
    <n v="351"/>
    <n v="355"/>
    <n v="382"/>
    <n v="351"/>
    <n v="381"/>
    <n v="354"/>
    <n v="381"/>
    <n v="354"/>
    <n v="382"/>
    <s v="https://www.hipcamp.com/en-GB/land/georgia-hiawassee-glamping-r57h92z8"/>
    <s v="Experience the charm of our Lifted Geodesic Dome Home nestled amidst breathtaking Lake and Mountain Views. Relax in our spacious outdoor area featuring a hammock bed and hot tub, immersing yourself in the serenity of nature and the quaint ambiance of a small town. Conveniently located adjacent to Hiawassee Brew and just steps away from Lake Chatuge, our property spans over 12 acres, offering not only the dome home but also unique glamping units. Indulge in leisurely strolls to nearby restaurants or Lloyd Park, where you can enjoy picnics, fishing, or water activities such as kayaking and canoeing. While we are situated within the city limits, please note that occasional traffic sounds may be heard, as we are located along the main thoroughfare."/>
    <n v="2"/>
    <s v="Check in: 16:00, Check out: 11:00, Cancellation policy: Strict, Accepts bookings: 12"/>
    <n v="34.941994000000001"/>
    <n v="-83.747569999999996"/>
    <s v="No"/>
    <x v="0"/>
    <s v="No"/>
    <s v="Yes"/>
    <x v="0"/>
    <s v="Yes"/>
    <x v="0"/>
    <s v="No"/>
    <s v="Yes"/>
    <s v="No"/>
    <s v="Yes"/>
    <s v="No"/>
    <s v="No"/>
    <s v="Not Listed"/>
    <s v="No"/>
    <s v="Not Listed"/>
    <s v="Not Listed"/>
    <s v="No"/>
    <s v="No"/>
    <s v="No"/>
    <s v="No"/>
    <s v="No"/>
    <s v="No"/>
    <s v="No"/>
    <s v="No"/>
    <s v="No"/>
    <s v="No"/>
    <s v="No"/>
    <s v="No"/>
    <s v="No"/>
    <s v="No"/>
    <s v="No"/>
    <s v="No"/>
    <s v="No"/>
    <s v="No"/>
    <s v="No"/>
    <s v="No"/>
    <s v="No"/>
    <s v="No"/>
    <s v="No"/>
    <s v="No"/>
    <s v="No"/>
    <s v="No"/>
    <s v="No"/>
    <s v="Yes"/>
    <s v="Yes"/>
    <s v="No"/>
    <s v="No"/>
    <s v="No"/>
    <s v="No"/>
    <s v="No"/>
    <s v="No"/>
    <s v="No"/>
    <s v="No"/>
    <s v="No"/>
    <s v="No"/>
    <s v="No"/>
    <s v="No"/>
    <s v="No"/>
    <m/>
    <m/>
    <m/>
    <m/>
    <m/>
    <m/>
    <m/>
    <m/>
    <m/>
    <m/>
  </r>
  <r>
    <s v="Hipcamp"/>
    <s v="Bunny Bungalow Secluded Geodome"/>
    <s v="Bunny Bungalow"/>
    <s v="dome"/>
    <s v="Dome"/>
    <n v="1"/>
    <n v="0"/>
    <n v="2"/>
    <n v="0"/>
    <n v="0"/>
    <n v="0"/>
    <s v="Perry"/>
    <x v="46"/>
    <x v="16"/>
    <m/>
    <s v="United States"/>
    <x v="1"/>
    <x v="1"/>
    <s v="No data"/>
    <s v="No data"/>
    <s v="No data"/>
    <s v="No data"/>
    <n v="0.68"/>
    <n v="259"/>
    <n v="493"/>
    <n v="299"/>
    <n v="239"/>
    <n v="182"/>
    <n v="267"/>
    <n v="282"/>
    <n v="251"/>
    <n v="255"/>
    <n v="282"/>
    <n v="251"/>
    <n v="281"/>
    <n v="254"/>
    <n v="281"/>
    <n v="254"/>
    <n v="282"/>
    <s v="https://www.hipcamp.com/en-GB/land/ohio-bunny-bungalow-secluded-geodome-xryhww9e"/>
    <s v="Spacious Geodome on 20 wooded acres in Hocking Hills Reconnect with nature at this unforgettable escape. A great place for a romantic get-away to celebrate birthdays, anniversaries, engagements and more. Quiet, private escape for a romantic get-away."/>
    <n v="2"/>
    <s v="Check in: 16:00, Check out: 11:00, Cancellation policy: Strict (14 days), Accepts bookings: 18"/>
    <n v="39.627470000000002"/>
    <n v="-82.31765"/>
    <s v="Yes"/>
    <x v="0"/>
    <s v="Yes"/>
    <s v="Yes"/>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Ferncrest Flint Creek"/>
    <s v="Dome Double"/>
    <s v="dome"/>
    <s v="Dome"/>
    <n v="3"/>
    <n v="0"/>
    <n v="4"/>
    <n v="0"/>
    <n v="0"/>
    <n v="0"/>
    <s v="Delaware"/>
    <x v="47"/>
    <x v="5"/>
    <m/>
    <s v="United States"/>
    <x v="1"/>
    <x v="1"/>
    <s v="No data"/>
    <s v="No data"/>
    <s v="No data"/>
    <s v="No data"/>
    <n v="0.68"/>
    <n v="222"/>
    <n v="262"/>
    <n v="239"/>
    <n v="179"/>
    <n v="149"/>
    <n v="239"/>
    <n v="239"/>
    <n v="239"/>
    <n v="239"/>
    <n v="239"/>
    <n v="239"/>
    <n v="239"/>
    <n v="239"/>
    <n v="239"/>
    <n v="239"/>
    <n v="239"/>
    <s v="https://www.hipcamp.com/en-GB/land/oklahoma-ferncrest-flint-creek-1-y0zhqrpq"/>
    <s v="Our Dome Tents have been upgraded into luxurious guest suites, featuring premium amenities like a private cedar hot tub._x000a__x000a_The Double Dome Tent accommodates up to 4 guests with 2 full beds. Each climate-controlled Dome Tent comes equipped with a mini-refrigerator, cooler, microwave, and both indoor and outdoor private wood-burning fire pits. All linens and toiletries are included for your convenience."/>
    <n v="2"/>
    <s v="Check in: 15:00, Check out: 11:00, Cancellation policy: Strict (14 days), Accepts bookings: 12"/>
    <n v="36.192222999999998"/>
    <n v="-94.706721000000002"/>
    <s v="Yes"/>
    <x v="0"/>
    <s v="Yes"/>
    <s v="Yes"/>
    <x v="0"/>
    <s v="Yes"/>
    <x v="1"/>
    <s v="No"/>
    <s v="Yes"/>
    <s v="No"/>
    <s v="Yes"/>
    <s v="Yes"/>
    <s v="No"/>
    <s v="Not Listed"/>
    <s v="No"/>
    <s v="Not Listed"/>
    <s v="Not Listed"/>
    <s v="No"/>
    <s v="No"/>
    <s v="No"/>
    <s v="No"/>
    <s v="No"/>
    <s v="No"/>
    <s v="No"/>
    <s v="No"/>
    <s v="No"/>
    <s v="No"/>
    <s v="No"/>
    <s v="No"/>
    <s v="No"/>
    <s v="No"/>
    <s v="No"/>
    <s v="No"/>
    <s v="No"/>
    <s v="No"/>
    <s v="No"/>
    <s v="No"/>
    <s v="No"/>
    <s v="No"/>
    <s v="No"/>
    <s v="No"/>
    <s v="No"/>
    <s v="No"/>
    <s v="No"/>
    <s v="Yes"/>
    <s v="No"/>
    <s v="No"/>
    <s v="No"/>
    <s v="Yes"/>
    <s v="No"/>
    <s v="No"/>
    <s v="No"/>
    <s v="No"/>
    <s v="No"/>
    <s v="No"/>
    <s v="No"/>
    <s v="No"/>
    <s v="No"/>
    <s v="Yes"/>
    <m/>
    <m/>
    <m/>
    <m/>
    <m/>
    <m/>
    <m/>
    <m/>
    <m/>
    <m/>
  </r>
  <r>
    <s v="Hipcamp"/>
    <s v="Ascension Acres"/>
    <s v="The Mirror Dome "/>
    <s v="dome"/>
    <s v="Dome"/>
    <n v="1"/>
    <n v="0"/>
    <n v="2"/>
    <n v="0"/>
    <n v="0"/>
    <n v="0"/>
    <s v="Las Animas"/>
    <x v="48"/>
    <x v="21"/>
    <m/>
    <s v="United States"/>
    <x v="1"/>
    <x v="1"/>
    <s v="No data"/>
    <s v="No data"/>
    <s v="No data"/>
    <s v="No data"/>
    <n v="0.83"/>
    <n v="135"/>
    <n v="168"/>
    <n v="169"/>
    <n v="118"/>
    <n v="107"/>
    <n v="0"/>
    <n v="0"/>
    <n v="0"/>
    <n v="0"/>
    <n v="0"/>
    <n v="0"/>
    <n v="0"/>
    <n v="0"/>
    <n v="0"/>
    <n v="0"/>
    <n v="0"/>
    <s v="https://www.hipcamp.com/en-US/land/colorado-ascension-acres-88lhmykm"/>
    <s v="Our mirror dome comfortably sleeps two people."/>
    <n v="1"/>
    <s v="Check in: 14:00, Check out: 12:00, Cancellation policy: Flexible, Accepts bookings: 12"/>
    <n v="37.384720000000002"/>
    <n v="-104.81998"/>
    <s v="No"/>
    <x v="0"/>
    <s v="Yes"/>
    <s v="No"/>
    <x v="1"/>
    <s v="No"/>
    <x v="0"/>
    <s v="No"/>
    <s v="No"/>
    <s v="No"/>
    <s v="Yes"/>
    <s v="No"/>
    <s v="No"/>
    <s v="Not Listed"/>
    <s v="No"/>
    <s v="Not Listed"/>
    <s v="Not Listed"/>
    <s v="No"/>
    <s v="No"/>
    <s v="No"/>
    <s v="No"/>
    <s v="No"/>
    <s v="No"/>
    <s v="No"/>
    <s v="No"/>
    <s v="No"/>
    <s v="No"/>
    <s v="No"/>
    <s v="No"/>
    <s v="No"/>
    <s v="No"/>
    <s v="No"/>
    <s v="No"/>
    <s v="No"/>
    <s v="No"/>
    <s v="No"/>
    <s v="No"/>
    <s v="No"/>
    <s v="No"/>
    <s v="No"/>
    <s v="No"/>
    <s v="No"/>
    <s v="No"/>
    <s v="No"/>
    <s v="Yes"/>
    <s v="No"/>
    <s v="No"/>
    <s v="No"/>
    <s v="No"/>
    <s v="No"/>
    <s v="Yes"/>
    <s v="No"/>
    <s v="No"/>
    <s v="No"/>
    <s v="No"/>
    <s v="Yes"/>
    <s v="No"/>
    <s v="No"/>
    <s v="Yes"/>
    <m/>
    <m/>
    <m/>
    <m/>
    <m/>
    <m/>
    <m/>
    <m/>
    <m/>
    <m/>
  </r>
  <r>
    <s v="Hipcamp"/>
    <s v="Ferncrest Flint Creek"/>
    <s v="Dome King"/>
    <s v="dome"/>
    <s v="Dome"/>
    <n v="3"/>
    <n v="0"/>
    <n v="2"/>
    <n v="0"/>
    <n v="0"/>
    <n v="0"/>
    <s v="Delaware"/>
    <x v="47"/>
    <x v="5"/>
    <m/>
    <s v="United States"/>
    <x v="1"/>
    <x v="1"/>
    <s v="No data"/>
    <s v="No data"/>
    <s v="No data"/>
    <s v="No data"/>
    <n v="0.65"/>
    <n v="213"/>
    <n v="251"/>
    <n v="229"/>
    <n v="172"/>
    <n v="137"/>
    <n v="229"/>
    <n v="229"/>
    <n v="229"/>
    <n v="229"/>
    <n v="229"/>
    <n v="229"/>
    <n v="229"/>
    <n v="229"/>
    <n v="229"/>
    <n v="229"/>
    <n v="229"/>
    <s v="https://www.hipcamp.com/en-GB/land/oklahoma-ferncrest-flint-creek-1-y0zhqrpq"/>
    <s v="Our Dome Tents have been transformed into luxurious guest suites, offering the ultimate in comfort, including a private cedar hot tub. The King Dome Tent features a King bed, accommodating up to 2 guests._x000a__x000a_Each climate-controlled Dome Tent is equipped with a mini-refrigerator, cooler, microwave, and both indoor and outdoor private wood-burning fire pits. All linens and toiletries are provided for your convenience."/>
    <n v="2"/>
    <s v="Check in: 15:00, Check out: 11:00, Cancellation policy: Strict (14 days), Accepts bookings: 12"/>
    <n v="36.192222999999998"/>
    <n v="-94.706721000000002"/>
    <s v="Yes"/>
    <x v="0"/>
    <s v="Yes"/>
    <s v="No"/>
    <x v="0"/>
    <s v="Yes"/>
    <x v="1"/>
    <s v="No"/>
    <s v="Yes"/>
    <s v="No"/>
    <s v="Yes"/>
    <s v="Yes"/>
    <s v="No"/>
    <s v="Not Listed"/>
    <s v="No"/>
    <s v="Not Listed"/>
    <s v="Not Listed"/>
    <s v="No"/>
    <s v="No"/>
    <s v="No"/>
    <s v="No"/>
    <s v="No"/>
    <s v="No"/>
    <s v="No"/>
    <s v="No"/>
    <s v="No"/>
    <s v="No"/>
    <s v="No"/>
    <s v="No"/>
    <s v="No"/>
    <s v="No"/>
    <s v="No"/>
    <s v="No"/>
    <s v="No"/>
    <s v="No"/>
    <s v="No"/>
    <s v="No"/>
    <s v="No"/>
    <s v="No"/>
    <s v="No"/>
    <s v="No"/>
    <s v="No"/>
    <s v="No"/>
    <s v="No"/>
    <s v="Yes"/>
    <s v="No"/>
    <s v="No"/>
    <s v="No"/>
    <s v="Yes"/>
    <s v="No"/>
    <s v="No"/>
    <s v="No"/>
    <s v="No"/>
    <s v="No"/>
    <s v="No"/>
    <s v="No"/>
    <s v="No"/>
    <s v="No"/>
    <s v="Yes"/>
    <m/>
    <m/>
    <m/>
    <m/>
    <m/>
    <m/>
    <m/>
    <m/>
    <m/>
    <m/>
  </r>
  <r>
    <s v="Hipcamp"/>
    <s v="Ferncrest Flint Creek"/>
    <s v="Family Dome"/>
    <s v="dome"/>
    <s v="Dome"/>
    <n v="3"/>
    <n v="0"/>
    <n v="6"/>
    <n v="0"/>
    <n v="0"/>
    <n v="0"/>
    <s v="Delaware"/>
    <x v="47"/>
    <x v="5"/>
    <m/>
    <s v="United States"/>
    <x v="1"/>
    <x v="1"/>
    <s v="No data"/>
    <s v="No data"/>
    <s v="No data"/>
    <s v="No data"/>
    <n v="0.65"/>
    <n v="250"/>
    <n v="295"/>
    <n v="269"/>
    <n v="202"/>
    <n v="161"/>
    <n v="269"/>
    <n v="269"/>
    <n v="269"/>
    <n v="269"/>
    <n v="269"/>
    <n v="269"/>
    <n v="269"/>
    <n v="269"/>
    <n v="269"/>
    <n v="269"/>
    <n v="269"/>
    <s v="https://www.hipcamp.com/en-GB/land/oklahoma-ferncrest-flint-creek-1-y0zhqrpq"/>
    <s v="Introducing our spacious Dome Tent, designed to comfortably accommodate up to 6 guests. This premium suite features a mix of sleeping arrangements, including a King bed and additional beds or cots, ensuring everyone enjoys a restful stay. The Dome Tent is equipped with a private cedar hot tub, perfect for relaxing under the stars. _x000a__x000a_You'll also find modern conveniences like a mini-refrigerator, cooler, microwave, and both indoor and outdoor private wood-burning fire pits. With climate control, plush linens, and high-quality toiletries provided, your group will experience comfort and luxury in a serene, natural setting."/>
    <n v="2"/>
    <s v="Check in: 15:00, Check out: 11:00, Cancellation policy: Strict (14 days), Accepts bookings: 12"/>
    <n v="36.192222999999998"/>
    <n v="-94.706721000000002"/>
    <s v="Yes"/>
    <x v="0"/>
    <s v="Yes"/>
    <s v="Yes"/>
    <x v="0"/>
    <s v="Yes"/>
    <x v="1"/>
    <s v="No"/>
    <s v="Yes"/>
    <s v="No"/>
    <s v="Yes"/>
    <s v="No"/>
    <s v="No"/>
    <s v="Not Listed"/>
    <s v="No"/>
    <s v="Not Listed"/>
    <s v="Not Listed"/>
    <s v="No"/>
    <s v="No"/>
    <s v="No"/>
    <s v="No"/>
    <s v="No"/>
    <s v="No"/>
    <s v="No"/>
    <s v="No"/>
    <s v="No"/>
    <s v="No"/>
    <s v="No"/>
    <s v="No"/>
    <s v="No"/>
    <s v="No"/>
    <s v="No"/>
    <s v="No"/>
    <s v="No"/>
    <s v="No"/>
    <s v="No"/>
    <s v="No"/>
    <s v="No"/>
    <s v="No"/>
    <s v="No"/>
    <s v="No"/>
    <s v="No"/>
    <s v="No"/>
    <s v="No"/>
    <s v="Yes"/>
    <s v="No"/>
    <s v="No"/>
    <s v="No"/>
    <s v="Yes"/>
    <s v="No"/>
    <s v="No"/>
    <s v="No"/>
    <s v="No"/>
    <s v="No"/>
    <s v="No"/>
    <s v="No"/>
    <s v="No"/>
    <s v="No"/>
    <s v="Yes"/>
    <m/>
    <m/>
    <m/>
    <m/>
    <m/>
    <m/>
    <m/>
    <m/>
    <m/>
    <m/>
  </r>
  <r>
    <s v="Hipcamp"/>
    <s v="Fern Haus"/>
    <s v="Mushroom Forager Dome"/>
    <s v="dome"/>
    <s v="Dome"/>
    <n v="4"/>
    <n v="0"/>
    <n v="6"/>
    <n v="0"/>
    <n v="0"/>
    <n v="0"/>
    <s v="Washington"/>
    <x v="49"/>
    <x v="0"/>
    <m/>
    <s v="United States"/>
    <x v="1"/>
    <x v="1"/>
    <s v="No data"/>
    <s v="No data"/>
    <s v="No data"/>
    <s v="No data"/>
    <n v="1"/>
    <n v="175"/>
    <n v="219"/>
    <n v="175"/>
    <n v="175"/>
    <n v="175"/>
    <n v="250"/>
    <n v="275"/>
    <n v="203"/>
    <n v="262"/>
    <n v="275"/>
    <n v="203"/>
    <n v="205"/>
    <n v="258"/>
    <n v="269"/>
    <n v="260"/>
    <n v="271"/>
    <s v="https://www.hipcamp.com/en-GB/land/oregon-fern-haus-nelh6rqe"/>
    <s v="Forager Dome is nestled inside our magical &quot;mushroom forest&quot;- a small, private wooded area that is engulfed in thousands of interesting fungi in the wet autumn and winter months. Our geodesic dome offers a serene, unplugged escape where nature meets comfort. The spacious interior features a luxury queen sized bed with cozy bedding, wood burning stove, and large windows to sit and enjoy the landscape outside. It is the perfect place to soak in the evening light as it spills through the trees. A private composting outhouse is located just a few steps away. Explore nearby trails, take a dip in the creek, go on a foraging adventure, unwind in the hammock, sit around the campfire, or just simply take in the smells and sounds while sipping a beverage under the stars."/>
    <n v="1"/>
    <s v="Check in: 15:00, Check out: 11:00, Cancellation policy: Flexible, Accepts bookings: 12"/>
    <n v="45.585684999999998"/>
    <n v="-123.21067499999999"/>
    <s v="Yes"/>
    <x v="0"/>
    <s v="No"/>
    <s v="Yes"/>
    <x v="1"/>
    <s v="Yes"/>
    <x v="0"/>
    <s v="Yes"/>
    <s v="No"/>
    <s v="No"/>
    <s v="No"/>
    <s v="Yes"/>
    <s v="No"/>
    <s v="Not Listed"/>
    <s v="No"/>
    <s v="Not Listed"/>
    <s v="Not Listed"/>
    <s v="No"/>
    <s v="No"/>
    <s v="No"/>
    <s v="No"/>
    <s v="No"/>
    <s v="No"/>
    <s v="No"/>
    <s v="No"/>
    <s v="No"/>
    <s v="No"/>
    <s v="No"/>
    <s v="No"/>
    <s v="No"/>
    <s v="Yes"/>
    <s v="Yes"/>
    <s v="No"/>
    <s v="No"/>
    <s v="Yes"/>
    <s v="No"/>
    <s v="Yes"/>
    <s v="No"/>
    <s v="No"/>
    <s v="Yes"/>
    <s v="Yes"/>
    <s v="No"/>
    <s v="No"/>
    <s v="No"/>
    <s v="No"/>
    <s v="No"/>
    <s v="No"/>
    <s v="No"/>
    <s v="Yes"/>
    <s v="Yes"/>
    <s v="No"/>
    <s v="No"/>
    <s v="No"/>
    <s v="No"/>
    <s v="No"/>
    <s v="Yes"/>
    <s v="No"/>
    <s v="No"/>
    <s v="Yes"/>
    <m/>
    <m/>
    <m/>
    <m/>
    <m/>
    <m/>
    <m/>
    <m/>
    <m/>
    <m/>
  </r>
  <r>
    <s v="Hipcamp"/>
    <s v="DayDreamer Domes"/>
    <s v="Pool/150 acres, heat/ac/full bath"/>
    <s v="dome"/>
    <s v="Dome"/>
    <n v="8"/>
    <n v="0"/>
    <n v="4"/>
    <n v="0"/>
    <n v="0"/>
    <n v="0"/>
    <s v="Allegan"/>
    <x v="50"/>
    <x v="23"/>
    <m/>
    <s v="United States"/>
    <x v="1"/>
    <x v="1"/>
    <s v="No data"/>
    <s v="No data"/>
    <s v="No data"/>
    <s v="No data"/>
    <n v="1"/>
    <n v="218"/>
    <n v="326"/>
    <n v="329"/>
    <n v="159"/>
    <n v="218"/>
    <n v="283"/>
    <n v="300"/>
    <n v="267"/>
    <n v="274"/>
    <n v="300"/>
    <n v="267"/>
    <n v="289"/>
    <n v="269"/>
    <n v="295"/>
    <n v="272"/>
    <n v="295"/>
    <s v="https://www.hipcamp.com/en-GB/land/michigan-daydreamer-domes-9mxhmo6j"/>
    <s v="Welcome to our Domes the picture here is of one of our domes we have several different domes. Please specify if you want a single or double. All domes with 1 bed have a bath/shower, 2 beds have showers. They all feature vibrant colors meet cutting-edge style. Step into a dynamic retreat for the discerning traveler seeking an energetic and contemporary escape. Nestled among the trees on the 150 former South Haven Country Club lies Dome 12. One of the first 20 domes constructed on the down defunct former golf course, that is slowly being converted to something that you have to see to believe,_x000a__x000a_Our signature Disco Domes boast a captivating golden hue, offering a scenic view through a large panoramic window. With full bathroom, power, climate control, a ceiling fan, and top-notch insulation, your night unfolds free from worry, sheltered from the elements and the bustle of fellow campers. So, kick back and unwind – we've meticulously catered to every detail._x000a__x000a_This rate is for 2 people. Additional people may be added for $50/person/night, this includes a stay and a pool pass to our brand new heated pink yes PINK pool. _x000a__x000a_Accommodation: Unwind in the embrace of our double queen beds, adorned with sumptuous luxe linens, ensuring a restful night's sleep. The room is thoughtfully furnished with modern amenities, including a mini fridge and microwave, providing convenience at your fingertips._x000a__x000a_Relaxation: Indulge in a moment of tranquility in our sleek and modern acrylic bathtub, offering the perfect retreat after a day of exploration. Let the warm water soothe your senses as you soak away the stresses of the day._x000a__x000a_Lounge Space: Kick back and relax in our inviting lounge space, complete with a stylish table, ideal for enjoying a cup of coffee or catching up on work. Whether you're planning your next adventure or simply unwinding with a good book, this cozy corner is yours to enjoy._x000a__x000a_Pop Art Flair: Immerse yourself in the lively ambiance, from vibrant wall art to unique decor pieces, every detail has been carefully curated to evoke a sense of modern creativity and high-energy fun._x000a__x000a_Escape to Serenity: Experience the perfect blend of modern luxury and vibrant flair in our Neon Nights Nirvana. Whether you're traveling for business or leisure, this chic retreat offers a haven of comfort and style for the modern-day explorer."/>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Short Mountain Holiday"/>
    <s v="South Cove Dome"/>
    <s v="dome"/>
    <s v="Dome"/>
    <n v="0"/>
    <n v="0"/>
    <n v="4"/>
    <n v="0"/>
    <n v="0"/>
    <n v="0"/>
    <s v="Cannon"/>
    <x v="51"/>
    <x v="4"/>
    <m/>
    <s v="United States"/>
    <x v="1"/>
    <x v="1"/>
    <s v="No data"/>
    <s v="No data"/>
    <s v="No data"/>
    <s v="No data"/>
    <n v="0.39"/>
    <n v="282"/>
    <n v="447"/>
    <n v="350"/>
    <n v="245"/>
    <n v="132"/>
    <n v="320"/>
    <n v="320"/>
    <n v="320"/>
    <n v="0"/>
    <n v="0"/>
    <n v="0"/>
    <n v="0"/>
    <n v="0"/>
    <n v="0"/>
    <n v="320"/>
    <n v="320"/>
    <s v="https://www.hipcamp.com/en-GB/land/tennessee-short-mountain-holiday-06yh8q2m"/>
    <s v="Escape to this luxury dome with breathtaking views for a secluded getaway. Just one hour east of Nashville Airport, nestled on 30 private acres, our dome offers the perfect blend of hotel-like comfort and the great outdoors. Enjoy heat &amp; A/C, a full bath, plush beds, and a well-equipped kitchen. Thoughtfully designed to enjoy views from the private hot tub, fire pit, king bed, and kitchen. Perfect for 2 to 4 guests, our dome is great for romantic getaways, friend trips, or a cozy family stay._x000a__x000a_SLEEPING - Cozy up and enjoy the view during the day and stargaze at night from our custom built King Bed that doubles as a couch. Roll the bistro table over to enjoy breakfast in bed. In the loft you will find two memory foam twin beds, feel free to push together for an additional king. _x000a__x000a_OUTSIDE - Step outside onto the thoughtfully designed deck that maximizes privacy while showcasing the stunning view. Unwind in the private hot tub or relax in the comfy Adirondack rocking chairs around the gas fire pit. For those who enjoy outdoor cooking, our gas grill comes with an expansive prep area. Don’t forget to enjoy some fun and games during your stay—try your hand at the 'hook and ring' on the deck or a round of corn-hole in the driveway. Feel free to explore the property and soak in the peaceful surroundings as well._x000a__x000a_BATHROOM - Light-filled bathroom with a rainwater shower-head, cozy bathrobes, shower essentials and a standard flush toilet._x000a__x000a_KITCHEN - Enjoy cooking with a view in our stocked kitchen. Includes fridge, toaster oven, convection cooktop w griddle, Nespresso Vertuo w coffee &amp; espresso pods plus a Pour Over for those who want to BYOBeans. Cabinets are stocked with pots, pans, dishes, silverware, cooking and grill utensils, camping cups/coozies, wine glasses and of course coffee mugs. _x000a__x000a_LOCATION - Located in an area called Short Mountain in Cannon County, just an hour outside of Nashville. Short Mountain is the highest point in Middle Tennessee, but it is &quot;short&quot; compared to the towering peaks of its neighboring Appalachian Mountains. No matter which direction you are traveling in from you will enjoy rolling countryside views, forests, and picturesque farmland. _x000a__x000a_CELL SERVICE, WiFi &amp; TV - Although we encourage guests to disconnect from screens, we do provide fiber Wifi and have full cell service - data and voice - on all major carriers to stay connected to the real world (if you must). The Smart TV is hidden away in a moveable cabinet that emerges with the click of a button."/>
    <n v="2"/>
    <s v="Check in: 15:00, Check out: 11:00, Cancellation policy: Strict (14 days), Accepts bookings: 3"/>
    <n v="35.905625000000001"/>
    <n v="-85.967382999999998"/>
    <s v="No"/>
    <x v="0"/>
    <s v="No"/>
    <s v="Yes"/>
    <x v="0"/>
    <s v="Yes"/>
    <x v="0"/>
    <s v="No"/>
    <s v="Yes"/>
    <s v="No"/>
    <s v="Yes"/>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Gray Fox - Glamping Near The Dragon"/>
    <s v="Toothless - Ravine Dome One"/>
    <s v="dome"/>
    <s v="Dome"/>
    <n v="1"/>
    <n v="0"/>
    <n v="2"/>
    <n v="0"/>
    <n v="0"/>
    <n v="0"/>
    <s v="Graham"/>
    <x v="52"/>
    <x v="7"/>
    <m/>
    <s v="United States"/>
    <x v="1"/>
    <x v="1"/>
    <s v="No data"/>
    <s v="No data"/>
    <s v="No data"/>
    <s v="No data"/>
    <n v="0.78"/>
    <n v="173"/>
    <n v="285"/>
    <n v="200"/>
    <n v="160"/>
    <n v="135"/>
    <n v="179"/>
    <n v="189"/>
    <n v="168"/>
    <n v="170"/>
    <n v="189"/>
    <n v="168"/>
    <n v="188"/>
    <n v="170"/>
    <n v="188"/>
    <n v="170"/>
    <n v="189"/>
    <s v="https://www.hipcamp.com/en-GB/land/north-carolina-gray-fox-glamping-near-the-dragon-7rvhjdq9"/>
    <s v="Ravine Dome One is a fully equipped King unit with personal deck, seating area, smokeless fire pit and a spring water filled wood fired hot tub"/>
    <n v="2"/>
    <s v="Check in: 15:00, Check out: 11:00, Cancellation policy: Moderate, Accepts bookings: 6"/>
    <n v="35.376261"/>
    <n v="-83.864166999999995"/>
    <s v="Yes"/>
    <x v="0"/>
    <s v="Yes"/>
    <s v="Yes"/>
    <x v="0"/>
    <s v="Yes"/>
    <x v="1"/>
    <s v="Yes"/>
    <s v="Yes"/>
    <s v="Yes"/>
    <s v="Yes"/>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The Landing At Lake Ploenta"/>
    <s v="Honeybee Yurt"/>
    <s v="dome"/>
    <s v="Dome"/>
    <n v="1"/>
    <n v="0"/>
    <n v="3"/>
    <n v="0"/>
    <n v="0"/>
    <n v="0"/>
    <s v="Snohomish"/>
    <x v="37"/>
    <x v="19"/>
    <m/>
    <s v="United States"/>
    <x v="1"/>
    <x v="1"/>
    <s v="No data"/>
    <s v="No data"/>
    <s v="No data"/>
    <s v="No data"/>
    <s v="No data"/>
    <s v="No data"/>
    <s v="No data"/>
    <s v="No data"/>
    <s v="No data"/>
    <s v="No data"/>
    <n v="0"/>
    <n v="0"/>
    <n v="0"/>
    <n v="0"/>
    <n v="0"/>
    <n v="0"/>
    <n v="0"/>
    <n v="0"/>
    <n v="0"/>
    <n v="0"/>
    <n v="0"/>
    <s v="https://www.hipcamp.com/en-GB/land/washington-the-landing-at-lake-ploenta-qeoh5jpl"/>
    <s v="The Honeybee Yurt offers a glamping experience with ~340 sq ft of floor space on a raised wooden platform and a Bay window with curtains. The Yurt sleeps 3 and offers a Queen bed, extra twin size cot, and fresh bedding. You can also bring your own blankets and sleeping bag if you have your favorites. The Yurt has drive-up parking and porta pot for bathroom. Bottled water and small outdoor BBQ are both provided -- you need to bring your own briquettes. Happy Camping!"/>
    <n v="1"/>
    <s v="Check in: 14:00, Check out: 12:00, Cancellation policy: Strict, Accepts bookings: 12"/>
    <n v="48.142989999999998"/>
    <n v="-122.047459"/>
    <s v="No"/>
    <x v="0"/>
    <s v="Yes"/>
    <s v="Yes"/>
    <x v="1"/>
    <s v="Yes"/>
    <x v="1"/>
    <s v="No"/>
    <s v="Yes"/>
    <s v="Yes"/>
    <s v="No"/>
    <s v="No"/>
    <s v="No"/>
    <s v="Not Listed"/>
    <s v="No"/>
    <s v="Not Listed"/>
    <s v="Not Listed"/>
    <s v="No"/>
    <s v="No"/>
    <s v="No"/>
    <s v="No"/>
    <s v="No"/>
    <s v="No"/>
    <s v="No"/>
    <s v="No"/>
    <s v="No"/>
    <s v="No"/>
    <s v="No"/>
    <s v="No"/>
    <s v="No"/>
    <s v="No"/>
    <s v="No"/>
    <s v="No"/>
    <s v="No"/>
    <s v="No"/>
    <s v="No"/>
    <s v="No"/>
    <s v="No"/>
    <s v="No"/>
    <s v="No"/>
    <s v="No"/>
    <s v="No"/>
    <s v="No"/>
    <s v="No"/>
    <s v="Yes"/>
    <s v="Yes"/>
    <s v="No"/>
    <s v="Yes"/>
    <s v="Yes"/>
    <s v="Yes"/>
    <s v="No"/>
    <s v="No"/>
    <s v="No"/>
    <s v="No"/>
    <s v="No"/>
    <s v="Yes"/>
    <s v="Yes"/>
    <s v="No"/>
    <s v="Yes"/>
    <m/>
    <m/>
    <m/>
    <m/>
    <m/>
    <m/>
    <m/>
    <m/>
    <m/>
    <m/>
  </r>
  <r>
    <s v="Hipcamp"/>
    <s v="The Blackberry Rebellion"/>
    <s v="Hand-built Forest Dome"/>
    <s v="dome"/>
    <s v="Dome"/>
    <n v="1"/>
    <n v="0"/>
    <n v="2"/>
    <n v="0"/>
    <n v="0"/>
    <n v="0"/>
    <s v="Buncombe"/>
    <x v="53"/>
    <x v="7"/>
    <m/>
    <s v="United States"/>
    <x v="1"/>
    <x v="1"/>
    <s v="No data"/>
    <s v="No data"/>
    <s v="No data"/>
    <s v="No data"/>
    <n v="1"/>
    <n v="149"/>
    <n v="246"/>
    <n v="179"/>
    <n v="134"/>
    <n v="149"/>
    <n v="155"/>
    <n v="167"/>
    <n v="143"/>
    <n v="146"/>
    <n v="167"/>
    <n v="143"/>
    <n v="165"/>
    <n v="145"/>
    <n v="165"/>
    <n v="145"/>
    <n v="166"/>
    <s v="https://www.hipcamp.com/en-GB/land/north-carolina-the-blackberry-rebellion-9mxhjylz"/>
    <s v="Relax, explore, and enjoy a one of a kind experience in our modern mountain retreat tucked away in a quiet nook overlooking a peaceful meadow. This geodesic dome is found on our 12 acre property in Alexander, NC only 20 mins from downtown Asheville! We designed this space with you in mind. Discover this amenity packed dome overlooking a lush meadow with common wildlife sightings - what more could you need? An outdoor shower? Done, your robes are waiting. _x000a__x000a_There is a short 2-min walk from the parking area to the site itself."/>
    <n v="1"/>
    <s v="Check in: 15:00, Check out: 11:00, Cancellation policy: Strict, Accepts bookings: 6"/>
    <n v="35.692348000000003"/>
    <n v="-82.635446000000002"/>
    <s v="Yes"/>
    <x v="0"/>
    <s v="No"/>
    <s v="No"/>
    <x v="0"/>
    <s v="Yes"/>
    <x v="0"/>
    <s v="No"/>
    <s v="No"/>
    <s v="No"/>
    <s v="No"/>
    <s v="No"/>
    <s v="No"/>
    <s v="Not Listed"/>
    <s v="No"/>
    <s v="Not Listed"/>
    <s v="Not Listed"/>
    <s v="No"/>
    <s v="No"/>
    <s v="No"/>
    <s v="No"/>
    <s v="No"/>
    <s v="No"/>
    <s v="No"/>
    <s v="No"/>
    <s v="No"/>
    <s v="No"/>
    <s v="No"/>
    <s v="No"/>
    <s v="No"/>
    <s v="No"/>
    <s v="No"/>
    <s v="No"/>
    <s v="No"/>
    <s v="No"/>
    <s v="No"/>
    <s v="No"/>
    <s v="No"/>
    <s v="No"/>
    <s v="No"/>
    <s v="Yes"/>
    <s v="No"/>
    <s v="No"/>
    <s v="No"/>
    <s v="No"/>
    <s v="No"/>
    <s v="No"/>
    <s v="No"/>
    <s v="Yes"/>
    <s v="Yes"/>
    <s v="No"/>
    <s v="No"/>
    <s v="No"/>
    <s v="No"/>
    <s v="No"/>
    <s v="No"/>
    <s v="No"/>
    <s v="No"/>
    <s v="Yes"/>
    <m/>
    <m/>
    <m/>
    <m/>
    <m/>
    <m/>
    <m/>
    <m/>
    <m/>
    <m/>
  </r>
  <r>
    <s v="Hipcamp"/>
    <s v="The Domes At Catskills"/>
    <s v="The Fallsview Dome"/>
    <s v="dome"/>
    <s v="Dome"/>
    <n v="5"/>
    <n v="0"/>
    <n v="2"/>
    <n v="0"/>
    <n v="0"/>
    <n v="0"/>
    <s v="Sullivan"/>
    <x v="2"/>
    <x v="2"/>
    <m/>
    <s v="United States"/>
    <x v="1"/>
    <x v="1"/>
    <s v="No data"/>
    <s v="No data"/>
    <s v="No data"/>
    <s v="No data"/>
    <n v="0.44"/>
    <n v="269"/>
    <n v="334"/>
    <n v="325"/>
    <n v="225"/>
    <n v="124"/>
    <n v="276"/>
    <n v="337"/>
    <n v="245"/>
    <n v="245"/>
    <n v="245"/>
    <n v="296"/>
    <n v="337"/>
    <n v="296"/>
    <n v="299"/>
    <n v="245"/>
    <n v="245"/>
    <s v="https://www.hipcamp.com/en-GB/land/new-york-the-domes-at-catskills-zwjhl22w"/>
    <s v="The newest addition to our collection, The Fallsview is sure to be a favorite of the romantically inclined. Sitting higher up and enjoying sweeping vistas of the property, The Fallsview affords a feeling of seclusion nestled in the forest. It boasts luxurious bathroom with shower, vegan bath products, cotton spa towels, queen bed with exquisite ironed linens, fully stocked galley kitchen with refrigerator, induction cooktop, and espresso maker. The dome features a dining area, gas indoor fireplace with club chair seating, and additional reading nook. Outside use the wood-burning firepit, propane grill, table, or just relax on one of the deck lounge chairs or our luxury hammock."/>
    <n v="2"/>
    <s v="Check in: 16:00, Check out: 11:00, Cancellation policy: Strict, Accepts bookings: 6"/>
    <n v="41.763888000000001"/>
    <n v="-74.790938999999995"/>
    <s v="Yes"/>
    <x v="0"/>
    <s v="Yes"/>
    <s v="No"/>
    <x v="0"/>
    <s v="Yes"/>
    <x v="0"/>
    <s v="Yes"/>
    <s v="Yes"/>
    <s v="No"/>
    <s v="No"/>
    <s v="No"/>
    <s v="No"/>
    <s v="Not Listed"/>
    <s v="No"/>
    <s v="Not Listed"/>
    <s v="Not Listed"/>
    <s v="No"/>
    <s v="No"/>
    <s v="No"/>
    <s v="No"/>
    <s v="No"/>
    <s v="No"/>
    <s v="No"/>
    <s v="No"/>
    <s v="No"/>
    <s v="No"/>
    <s v="No"/>
    <s v="No"/>
    <s v="No"/>
    <s v="No"/>
    <s v="No"/>
    <s v="No"/>
    <s v="No"/>
    <s v="No"/>
    <s v="No"/>
    <s v="No"/>
    <s v="No"/>
    <s v="No"/>
    <s v="No"/>
    <s v="No"/>
    <s v="No"/>
    <s v="No"/>
    <s v="Yes"/>
    <s v="Yes"/>
    <s v="Yes"/>
    <s v="No"/>
    <s v="No"/>
    <s v="No"/>
    <s v="No"/>
    <s v="No"/>
    <s v="No"/>
    <s v="No"/>
    <s v="No"/>
    <s v="No"/>
    <s v="No"/>
    <s v="No"/>
    <s v="No"/>
    <s v="Yes"/>
    <m/>
    <m/>
    <m/>
    <m/>
    <m/>
    <m/>
    <m/>
    <m/>
    <m/>
    <m/>
  </r>
  <r>
    <s v="Hipcamp"/>
    <s v="Starlight Haven Hot Springs"/>
    <s v="MacArthur Geodesic Dome - Deluxe Dome"/>
    <s v="dome"/>
    <s v="Dome"/>
    <n v="21"/>
    <n v="0"/>
    <n v="4"/>
    <n v="0"/>
    <n v="0"/>
    <n v="0"/>
    <s v="Garland"/>
    <x v="54"/>
    <x v="24"/>
    <m/>
    <s v="United States"/>
    <x v="1"/>
    <x v="1"/>
    <s v="No data"/>
    <s v="No data"/>
    <s v="No data"/>
    <s v="No data"/>
    <n v="0.49"/>
    <n v="216"/>
    <n v="319"/>
    <n v="358"/>
    <n v="146"/>
    <n v="110"/>
    <n v="328"/>
    <n v="377"/>
    <n v="280"/>
    <n v="286"/>
    <n v="373"/>
    <n v="280"/>
    <n v="377"/>
    <n v="285"/>
    <n v="365"/>
    <n v="292"/>
    <n v="367"/>
    <s v="https://www.hipcamp.com/en-GB/land/arkansas-starlight-haven-hot-springs-xryhw6w8"/>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mountain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Caraway Geodesic Dome - Deluxe Dome"/>
    <s v="dome"/>
    <s v="Dome"/>
    <n v="21"/>
    <n v="0"/>
    <n v="4"/>
    <n v="0"/>
    <n v="0"/>
    <n v="0"/>
    <s v="Garland"/>
    <x v="54"/>
    <x v="24"/>
    <m/>
    <s v="United States"/>
    <x v="1"/>
    <x v="1"/>
    <s v="No data"/>
    <s v="No data"/>
    <s v="No data"/>
    <s v="No data"/>
    <n v="0.38"/>
    <n v="214"/>
    <n v="318"/>
    <n v="358"/>
    <n v="146"/>
    <n v="88"/>
    <n v="328"/>
    <n v="377"/>
    <n v="280"/>
    <n v="286"/>
    <n v="373"/>
    <n v="280"/>
    <n v="377"/>
    <n v="285"/>
    <n v="365"/>
    <n v="292"/>
    <n v="367"/>
    <s v="https://www.hipcamp.com/en-GB/land/arkansas-starlight-haven-hot-springs-xryhw6w8"/>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mountain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Honeybee Geodesic Dome - Deluxe Dome"/>
    <s v="dome"/>
    <s v="Dome"/>
    <n v="21"/>
    <n v="0"/>
    <n v="4"/>
    <n v="0"/>
    <n v="0"/>
    <n v="0"/>
    <s v="Garland"/>
    <x v="54"/>
    <x v="24"/>
    <m/>
    <s v="United States"/>
    <x v="1"/>
    <x v="1"/>
    <s v="No data"/>
    <s v="No data"/>
    <s v="No data"/>
    <s v="No data"/>
    <n v="0.39"/>
    <n v="216"/>
    <n v="319"/>
    <n v="358"/>
    <n v="146"/>
    <n v="92"/>
    <n v="328"/>
    <n v="377"/>
    <n v="280"/>
    <n v="286"/>
    <n v="373"/>
    <n v="280"/>
    <n v="377"/>
    <n v="285"/>
    <n v="365"/>
    <n v="292"/>
    <n v="367"/>
    <s v="https://www.hipcamp.com/en-GB/land/arkansas-starlight-haven-hot-springs-xryhw6w8"/>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mountain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Ozark Geodesic Dome - Deluxe Dome"/>
    <s v="dome"/>
    <s v="Dome"/>
    <n v="21"/>
    <n v="0"/>
    <n v="4"/>
    <n v="0"/>
    <n v="0"/>
    <n v="0"/>
    <s v="Garland"/>
    <x v="54"/>
    <x v="24"/>
    <m/>
    <s v="United States"/>
    <x v="1"/>
    <x v="1"/>
    <s v="No data"/>
    <s v="No data"/>
    <s v="No data"/>
    <s v="No data"/>
    <n v="0.39"/>
    <n v="216"/>
    <n v="319"/>
    <n v="358"/>
    <n v="146"/>
    <n v="93"/>
    <n v="328"/>
    <n v="377"/>
    <n v="280"/>
    <n v="286"/>
    <n v="373"/>
    <n v="280"/>
    <n v="377"/>
    <n v="285"/>
    <n v="365"/>
    <n v="292"/>
    <n v="367"/>
    <s v="https://www.hipcamp.com/en-GB/land/arkansas-starlight-haven-hot-springs-xryhw6w8"/>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mountain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Mockingbird Geodesic Dome - Deluxe Dome"/>
    <s v="dome"/>
    <s v="Dome"/>
    <n v="21"/>
    <n v="0"/>
    <n v="4"/>
    <n v="0"/>
    <n v="0"/>
    <n v="0"/>
    <s v="Garland"/>
    <x v="54"/>
    <x v="24"/>
    <m/>
    <s v="United States"/>
    <x v="1"/>
    <x v="1"/>
    <s v="No data"/>
    <s v="No data"/>
    <s v="No data"/>
    <s v="No data"/>
    <n v="0.39"/>
    <n v="216"/>
    <n v="319"/>
    <n v="358"/>
    <n v="146"/>
    <n v="93"/>
    <n v="328"/>
    <n v="377"/>
    <n v="280"/>
    <n v="286"/>
    <n v="373"/>
    <n v="280"/>
    <n v="377"/>
    <n v="285"/>
    <n v="365"/>
    <n v="292"/>
    <n v="367"/>
    <s v="https://www.hipcamp.com/en-GB/land/arkansas-starlight-haven-hot-springs-xryhw6w8"/>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mountain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McMath Geodesic Dome - Deluxe Dome"/>
    <s v="dome"/>
    <s v="Dome"/>
    <n v="21"/>
    <n v="0"/>
    <n v="4"/>
    <n v="0"/>
    <n v="0"/>
    <n v="0"/>
    <s v="Garland"/>
    <x v="54"/>
    <x v="24"/>
    <m/>
    <s v="United States"/>
    <x v="1"/>
    <x v="1"/>
    <s v="No data"/>
    <s v="No data"/>
    <s v="No data"/>
    <s v="No data"/>
    <n v="0.39"/>
    <n v="216"/>
    <n v="319"/>
    <n v="358"/>
    <n v="146"/>
    <n v="94"/>
    <n v="328"/>
    <n v="377"/>
    <n v="280"/>
    <n v="286"/>
    <n v="373"/>
    <n v="280"/>
    <n v="377"/>
    <n v="285"/>
    <n v="365"/>
    <n v="292"/>
    <n v="367"/>
    <s v="https://www.hipcamp.com/en-GB/land/arkansas-starlight-haven-hot-springs-xryhw6w8"/>
    <s v="Inside our Deluxe Dome, you will be greeted by a cozy, modernly furnished living space, featuring a queen size bed adorned with luxury linens and a loft featuring two (2) twin beds. The Deluxe Dome is 415 sq. ft, sleeps up to 4 people, and offers a warm, inviting atmosphere with panoramic views that will help you feel calm and relaxed._x000a__x000a_Our Deluxe Dome comes with a private bathroom and kitchenette, complete with all the necessities to prepare a meal. The dining area is ideal for enjoying a meal with nice mountain views. Each Deluxe Dome features a private deck, perched 6ft to 10ft high with a relaxing hot tub, a gas grill, and comfortable outdoor lounge furniture, making it the perfect spot for an outdoor dining experience or lounging under the stars._x000a__x000a_Staying in our Deluxe Dome is not only an experience but also a commitment to sustainability. We supply organic and natural bathroom essentials, aligning with our dedication to preserving the environment._x000a__x000a_The Deluxe Dome is perfect for couples seeking a romantic getaway, friends traveling together, or families in search of a fun vacation. For those in search of an intimate, private, and memorable experience, our Deluxe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Little Rock Geodesic Dome - Premier Dome"/>
    <s v="dome"/>
    <s v="Dome"/>
    <n v="21"/>
    <n v="0"/>
    <n v="2"/>
    <n v="0"/>
    <n v="0"/>
    <n v="0"/>
    <s v="Garland"/>
    <x v="54"/>
    <x v="24"/>
    <m/>
    <s v="United States"/>
    <x v="1"/>
    <x v="1"/>
    <s v="No data"/>
    <s v="No data"/>
    <s v="No data"/>
    <s v="No data"/>
    <n v="0.38"/>
    <n v="207"/>
    <n v="298"/>
    <n v="331"/>
    <n v="135"/>
    <n v="86"/>
    <n v="304"/>
    <n v="348"/>
    <n v="261"/>
    <n v="264"/>
    <n v="345"/>
    <n v="261"/>
    <n v="348"/>
    <n v="263"/>
    <n v="337"/>
    <n v="270"/>
    <n v="339"/>
    <s v="https://www.hipcamp.com/en-GB/land/arkansas-starlight-haven-hot-springs-xryhw6w8"/>
    <s v="Inside our Premier Dome, you will be greeted by a cozy, modernly furnished living space, featuring a queen size bed adorned with luxury linens. The Premier Dome is 315 sq. ft, sleeps up to 2 people, and offers a warm, inviting atmosphere with panoramic views that will help you feel calm and relaxed._x000a__x000a_Our Premier Dome comes with A/C &amp; heat, a private bathroom and kitchenette, complete with all the necessities to prepare a meal. The dining area is ideal for enjoying a meal with nice mountain views. Each Premier Dome features a private deck, perched 6ft to 10ft high with a relaxing hot tub, a gas grill, and comfortable outdoor lounge furniture, making it the perfect spot for an outdoor dining experience or lounging under the stars._x000a__x000a_Staying in our Premier Dome is not only an experience but also a commitment to sustainability. We supply organic and natural bathroom essentials, aligning with our dedication to preserving the environment._x000a__x000a_The Premier Dome is perfect for couples seeking a romantic getaway, friends traveling together, or solo travelers in search of a serene retreat. For those in search of an intimate, private, and memorable experience, our Premier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Babe Ruth Geodesic Dome - Premier Dome"/>
    <s v="dome"/>
    <s v="Dome"/>
    <n v="21"/>
    <n v="0"/>
    <n v="2"/>
    <n v="0"/>
    <n v="0"/>
    <n v="0"/>
    <s v="Garland"/>
    <x v="54"/>
    <x v="24"/>
    <m/>
    <s v="United States"/>
    <x v="1"/>
    <x v="1"/>
    <s v="No data"/>
    <s v="No data"/>
    <s v="No data"/>
    <s v="No data"/>
    <n v="0.5"/>
    <n v="206"/>
    <n v="298"/>
    <n v="331"/>
    <n v="147"/>
    <n v="106"/>
    <n v="304"/>
    <n v="348"/>
    <n v="261"/>
    <n v="264"/>
    <n v="345"/>
    <n v="261"/>
    <n v="348"/>
    <n v="263"/>
    <n v="337"/>
    <n v="270"/>
    <n v="339"/>
    <s v="https://www.hipcamp.com/en-GB/land/arkansas-starlight-haven-hot-springs-xryhw6w8"/>
    <s v="Inside our Premier Dome, you will be greeted by a cozy, modernly furnished living space, featuring a queen size bed adorned with luxury linens. The Premier Dome is 315 sq. ft, sleeps up to 2 people, and offers a warm, inviting atmosphere with panoramic views that will help you feel calm and relaxed._x000a__x000a_Our Premier Dome comes with A/C &amp; heat, a private bathroom and kitchenette, complete with all the necessities to prepare a meal. The dining area is ideal for enjoying a meal with nice mountain views. Each Premier Dome features a private deck, perched 6ft to 10ft high with a relaxing hot tub, a gas grill, and comfortable outdoor lounge furniture, making it the perfect spot for an outdoor dining experience or lounging under the stars._x000a__x000a_Staying in our Premier Dome is not only an experience but also a commitment to sustainability. We supply organic and natural bathroom essentials, aligning with our dedication to preserving the environment._x000a__x000a_The Premier Dome is perfect for couples seeking a romantic getaway, friends traveling together, or solo travelers in search of a serene retreat. For those in search of an intimate, private, and memorable experience, our Premier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Quapaw Geodesic Dome - Premier Dome"/>
    <s v="dome"/>
    <s v="Dome"/>
    <n v="21"/>
    <n v="0"/>
    <n v="2"/>
    <n v="0"/>
    <n v="0"/>
    <n v="0"/>
    <s v="Garland"/>
    <x v="54"/>
    <x v="24"/>
    <m/>
    <s v="United States"/>
    <x v="1"/>
    <x v="1"/>
    <s v="No data"/>
    <s v="No data"/>
    <s v="No data"/>
    <s v="No data"/>
    <n v="0.47"/>
    <n v="207"/>
    <n v="298"/>
    <n v="331"/>
    <n v="135"/>
    <n v="106"/>
    <n v="304"/>
    <n v="348"/>
    <n v="261"/>
    <n v="264"/>
    <n v="345"/>
    <n v="261"/>
    <n v="348"/>
    <n v="263"/>
    <n v="337"/>
    <n v="270"/>
    <n v="339"/>
    <s v="https://www.hipcamp.com/en-GB/land/arkansas-starlight-haven-hot-springs-xryhw6w8"/>
    <s v="Inside our Premier Dome, you will be greeted by a cozy, modernly furnished living space, featuring a queen size bed adorned with luxury linens. The Premier Dome is 315 sq. ft, sleeps up to 2 people, and offers a warm, inviting atmosphere with panoramic views that will help you feel calm and relaxed._x000a__x000a_Our Premier Dome comes with A/C &amp; heat, a private bathroom and kitchenette, complete with all the necessities to prepare a meal. The dining area is ideal for enjoying a meal with nice mountain views. Each Premier Dome features a private deck, perched 6ft to 10ft high with a relaxing hot tub, a gas grill, and comfortable outdoor lounge furniture, making it the perfect spot for an outdoor dining experience or lounging under the stars._x000a__x000a_Staying in our Premier Dome is not only an experience but also a commitment to sustainability. We supply organic and natural bathroom essentials, aligning with our dedication to preserving the environment._x000a__x000a_The Premier Dome is perfect for couples seeking a romantic getaway, friends traveling together, or solo travelers in search of a serene retreat. For those in search of an intimate, private, and memorable experience, our Premier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Fordyce Geodesic Dome - Premier Dome"/>
    <s v="dome"/>
    <s v="Dome"/>
    <n v="21"/>
    <n v="0"/>
    <n v="2"/>
    <n v="0"/>
    <n v="0"/>
    <n v="0"/>
    <s v="Garland"/>
    <x v="54"/>
    <x v="24"/>
    <m/>
    <s v="United States"/>
    <x v="1"/>
    <x v="1"/>
    <s v="No data"/>
    <s v="No data"/>
    <s v="No data"/>
    <s v="No data"/>
    <n v="0.32"/>
    <n v="207"/>
    <n v="298"/>
    <n v="331"/>
    <n v="147"/>
    <n v="76"/>
    <n v="304"/>
    <n v="348"/>
    <n v="261"/>
    <n v="264"/>
    <n v="345"/>
    <n v="261"/>
    <n v="348"/>
    <n v="263"/>
    <n v="337"/>
    <n v="270"/>
    <n v="339"/>
    <s v="https://www.hipcamp.com/en-GB/land/arkansas-starlight-haven-hot-springs-xryhw6w8"/>
    <s v="Inside our Premier Dome, you will be greeted by a cozy, modernly furnished living space, featuring a queen size bed adorned with luxury linens. The Premier Dome is 315 sq. ft, sleeps up to 2 people, and offers a warm, inviting atmosphere with panoramic views that will help you feel calm and relaxed._x000a__x000a_Our Premier Dome comes with A/C &amp; heat, a private bathroom and kitchenette, complete with all the necessities to prepare a meal. The dining area is ideal for enjoying a meal with nice mountain views. Each Premier Dome features a private deck, perched 6ft to 10ft high with a relaxing hot tub, a gas grill, and comfortable outdoor lounge furniture, making it the perfect spot for an outdoor dining experience or lounging under the stars._x000a__x000a_Staying in our Premier Dome is not only an experience but also a commitment to sustainability. We supply organic and natural bathroom essentials, aligning with our dedication to preserving the environment._x000a__x000a_The Premier Dome is perfect for couples seeking a romantic getaway, friends traveling together, or solo travelers in search of a serene retreat. For those in search of an intimate, private, and memorable experience, our Premier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Apple Blossom Geodesic Dome - Premier Dome"/>
    <s v="dome"/>
    <s v="Dome"/>
    <n v="21"/>
    <n v="0"/>
    <n v="2"/>
    <n v="0"/>
    <n v="0"/>
    <n v="0"/>
    <s v="Garland"/>
    <x v="54"/>
    <x v="24"/>
    <m/>
    <s v="United States"/>
    <x v="1"/>
    <x v="1"/>
    <s v="No data"/>
    <s v="No data"/>
    <s v="No data"/>
    <s v="No data"/>
    <n v="0.47"/>
    <n v="207"/>
    <n v="298"/>
    <n v="331"/>
    <n v="147"/>
    <n v="105"/>
    <n v="304"/>
    <n v="348"/>
    <n v="261"/>
    <n v="264"/>
    <n v="345"/>
    <n v="261"/>
    <n v="348"/>
    <n v="263"/>
    <n v="337"/>
    <n v="270"/>
    <n v="339"/>
    <s v="https://www.hipcamp.com/en-GB/land/arkansas-starlight-haven-hot-springs-xryhw6w8"/>
    <s v="Inside our Premier Dome, you will be greeted by a cozy, modernly furnished living space, featuring a queen size bed adorned with luxury linens. The Premier Dome is 315 sq. ft, sleeps up to 2 people, and offers a warm, inviting atmosphere with panoramic views that will help you feel calm and relaxed._x000a__x000a_Our Premier Dome comes with A/C &amp; heat, a private bathroom and kitchenette, complete with all the necessities to prepare a meal. The dining area is ideal for enjoying a meal with nice mountain views. Each Premier Dome features a private deck, perched 6ft to 10ft high with a relaxing hot tub, a gas grill, and comfortable outdoor lounge furniture, making it the perfect spot for an outdoor dining experience or lounging under the stars._x000a__x000a_Staying in our Premier Dome is not only an experience but also a commitment to sustainability. We supply organic and natural bathroom essentials, aligning with our dedication to preserving the environment._x000a__x000a_The Premier Dome is perfect for couples seeking a romantic getaway, friends traveling together, or solo travelers in search of a serene retreat. For those in search of an intimate, private, and memorable experience, our Premier Dome offers an unparalleled blend of modern comforts and outdoor immersion. You’ll enjoy this unique, novel accommodation nestled among the treetops of the Ouachita Mountains."/>
    <n v="1"/>
    <s v="Check in: 16:00, Check out: 11:00, Cancellation policy: Super Strict (30 Days), Accepts bookings: 12"/>
    <n v="34.5503"/>
    <n v="-93.093789999999998"/>
    <s v="No"/>
    <x v="0"/>
    <s v="Yes"/>
    <s v="No"/>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Diamond Geodesic Dome - Couples Deluxe Dome"/>
    <s v="dome"/>
    <s v="Dome"/>
    <n v="21"/>
    <n v="0"/>
    <n v="2"/>
    <n v="0"/>
    <n v="0"/>
    <n v="0"/>
    <s v="Garland"/>
    <x v="54"/>
    <x v="24"/>
    <m/>
    <s v="United States"/>
    <x v="1"/>
    <x v="1"/>
    <s v="No data"/>
    <s v="No data"/>
    <s v="No data"/>
    <s v="No data"/>
    <n v="0.62"/>
    <n v="219"/>
    <n v="323"/>
    <n v="351"/>
    <n v="156"/>
    <n v="143"/>
    <n v="322"/>
    <n v="369"/>
    <n v="277"/>
    <n v="280"/>
    <n v="366"/>
    <n v="277"/>
    <n v="369"/>
    <n v="280"/>
    <n v="358"/>
    <n v="286"/>
    <n v="360"/>
    <s v="https://www.hipcamp.com/en-GB/land/arkansas-starlight-haven-hot-springs-xryhw6w8"/>
    <s v="Inside our Couples Deluxe Dome, you'll find a cozy, modern living space featuring a queen-size bed adorned with luxury linens and a loft lounge area. The Couples Deluxe Dome is 415 sq. ft., sleeps up to 2 people, and offers a warm, inviting atmosphere with panoramic views that will help you feel calm and relaxed._x000a__x000a_Our Couples Deluxe Dome includes a private bathroom and kitchenette, equipped with all the necessities for preparing a meal. The dining area is perfect for enjoying a meal with stunning mountain views. Each Deluxe Dome features a private deck, elevated 6ft to 10ft high, with a relaxing hot tub, a gas grill, and comfortable outdoor lounge furniture. It's the perfect spot for outdoor dining or lounging under the stars._x000a__x000a_Staying in our Couples Deluxe Dome is not just an experience; it's also a commitment to sustainability. We provide organic and natural bathroom essentials, reflecting our dedication to preserving the environment._x000a__x000a_The Couples Deluxe Dome is ideal for couples seeking a romantic getaway or friends traveling together. For those in search of an intimate, private, and memorable experience, our Couples Deluxe Dome offers an unparalleled blend of modern comforts and outdoor immersion. You’ll love this unique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tarlight Haven Hot Springs"/>
    <s v="Square Dance Geodesic Dome - Couples Deluxe Dome"/>
    <s v="dome"/>
    <s v="Dome"/>
    <n v="21"/>
    <n v="0"/>
    <n v="2"/>
    <n v="0"/>
    <n v="0"/>
    <n v="0"/>
    <s v="Garland"/>
    <x v="54"/>
    <x v="24"/>
    <m/>
    <s v="United States"/>
    <x v="1"/>
    <x v="1"/>
    <s v="No data"/>
    <s v="No data"/>
    <s v="No data"/>
    <s v="No data"/>
    <n v="0.57999999999999996"/>
    <n v="219"/>
    <n v="323"/>
    <n v="351"/>
    <n v="156"/>
    <n v="134"/>
    <n v="322"/>
    <n v="369"/>
    <n v="277"/>
    <n v="280"/>
    <n v="366"/>
    <n v="277"/>
    <n v="369"/>
    <n v="280"/>
    <n v="358"/>
    <n v="286"/>
    <n v="360"/>
    <s v="https://www.hipcamp.com/en-GB/land/arkansas-starlight-haven-hot-springs-xryhw6w8"/>
    <s v="Inside our Couples Deluxe Dome, you'll find a cozy, modern living space featuring a queen-size bed adorned with luxury linens and a loft lounge area. The Couples Deluxe Dome is 415 sq. ft., sleeps up to 2 people, and offers a warm, inviting atmosphere with panoramic views that will help you feel calm and relaxed._x000a__x000a_Our Couples Deluxe Dome includes a private bathroom and kitchenette, equipped with all the necessities for preparing a meal. The dining area is perfect for enjoying a meal with stunning mountain views. Each Deluxe Dome features a private deck, elevated 6ft to 10ft high, with a relaxing hot tub, a gas grill, and comfortable outdoor lounge furniture. It's the perfect spot for outdoor dining or lounging under the stars._x000a__x000a_Staying in our Couples Deluxe Dome is not just an experience; it's also a commitment to sustainability. We provide organic and natural bathroom essentials, reflecting our dedication to preserving the environment._x000a__x000a_The Couples Deluxe Dome is ideal for couples seeking a romantic getaway or friends traveling together. For those in search of an intimate, private, and memorable experience, our Couples Deluxe Dome offers an unparalleled blend of modern comforts and outdoor immersion. You’ll love this unique accommodation nestled among the treetops of the Ouachita Mountains."/>
    <n v="1"/>
    <s v="Check in: 16:00, Check out: 11:00, Cancellation policy: Super Strict (30 Days), Accepts bookings: 12"/>
    <n v="34.5503"/>
    <n v="-93.093789999999998"/>
    <s v="No"/>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Redeemers Ridge Retreat"/>
    <s v="Stargazer"/>
    <s v="dome"/>
    <s v="Dome"/>
    <n v="4"/>
    <n v="0"/>
    <n v="2"/>
    <n v="0"/>
    <n v="0"/>
    <n v="0"/>
    <s v="Alleghany"/>
    <x v="11"/>
    <x v="7"/>
    <m/>
    <s v="United States"/>
    <x v="1"/>
    <x v="1"/>
    <s v="No data"/>
    <s v="No data"/>
    <s v="No data"/>
    <s v="No data"/>
    <n v="1"/>
    <n v="97"/>
    <n v="149"/>
    <n v="99"/>
    <n v="95"/>
    <n v="97"/>
    <n v="95"/>
    <n v="95"/>
    <n v="95"/>
    <n v="95"/>
    <n v="95"/>
    <n v="95"/>
    <n v="95"/>
    <n v="95"/>
    <n v="95"/>
    <n v="95"/>
    <n v="95"/>
    <s v="https://www.hipcamp.com/en-GB/land/north-carolina-redeemers-ridge-retreat-ex9h561m"/>
    <s v="GRAND OPENING May, 2025 special - book 3 or more nights in May 2025 and get a $50 refund at check-in! Experience this hard sided (not vinyl) 16x16x9tall semi-primitive geodesic dome that is truly unique. Glass windows that open, glass ceiling, imported from Turkey. Simply Gorgeous! Stargazer is furnished with a queen bed with bedding, 2 lounging chairs, desk, toilet, outside shower (bring your own towels), porch with kitchenette (NO FRIDGE) and charging station (BRING YOUR OWN COOLER). Tucked into the side of an embankment, this dome overlooks a spring fed creek and the Blue Ridge Mountains in the distance. Enjoy the outdoor hot shower 3 steps from the dome. No need to leave the comfort of the dome for the bathroom, an odorless portable unit is inside. And of course star gazing from the comfort of the queen bed or lounge chairs under the glass ceiling is amazing! Onsite experiences include walking trails with spectacular sunrise vistas, old cabin ruins, creek, old barn, and country roads. A private smokeless camp fire ring with views, cooking-grilling equipment, and capturing a container of cold mountain spring water to drink at the spout are all options. This location is semi-private, meaning there are other people out of sight yet on the property camping and sharing the trails. TO ENSURE WE CAN PROVIDE YOU THE BEST EXPERIENCE POSSIBLE, we ask all those requesting a booking to first read our guest guidelines located on this sight or our website. Contact us if you have any questions. Relax - Renew - Redeemers Ridge Retreat Awaits You!"/>
    <n v="2"/>
    <s v="Check in: 16:00, Check out: 12:00, Cancellation policy: Strict (14 days), Accepts bookings: 6"/>
    <n v="36.535449999999997"/>
    <n v="-81.233069999999998"/>
    <s v="Yes"/>
    <x v="0"/>
    <s v="No"/>
    <s v="Yes"/>
    <x v="0"/>
    <s v="Yes"/>
    <x v="0"/>
    <s v="Yes"/>
    <s v="No"/>
    <s v="No"/>
    <s v="No"/>
    <s v="No"/>
    <s v="No"/>
    <s v="Not Listed"/>
    <s v="No"/>
    <s v="Not Listed"/>
    <s v="Not Listed"/>
    <s v="No"/>
    <s v="No"/>
    <s v="No"/>
    <s v="No"/>
    <s v="No"/>
    <s v="No"/>
    <s v="No"/>
    <s v="No"/>
    <s v="No"/>
    <s v="No"/>
    <s v="No"/>
    <s v="No"/>
    <s v="No"/>
    <s v="No"/>
    <s v="No"/>
    <s v="No"/>
    <s v="No"/>
    <s v="No"/>
    <s v="No"/>
    <s v="No"/>
    <s v="No"/>
    <s v="No"/>
    <s v="No"/>
    <s v="No"/>
    <s v="No"/>
    <s v="No"/>
    <s v="No"/>
    <s v="Yes"/>
    <s v="No"/>
    <s v="No"/>
    <s v="No"/>
    <s v="Yes"/>
    <s v="Yes"/>
    <s v="No"/>
    <s v="No"/>
    <s v="No"/>
    <s v="No"/>
    <s v="No"/>
    <s v="No"/>
    <s v="No"/>
    <s v="No"/>
    <s v="Yes"/>
    <m/>
    <m/>
    <m/>
    <m/>
    <m/>
    <m/>
    <m/>
    <m/>
    <m/>
    <m/>
  </r>
  <r>
    <s v="Hipcamp"/>
    <s v="High Desert Hot Spring Hideout"/>
    <s v="Furnished Dome Tent by Hot Springs"/>
    <s v="dome"/>
    <s v="Dome"/>
    <n v="15"/>
    <n v="0"/>
    <n v="4"/>
    <n v="0"/>
    <n v="0"/>
    <n v="0"/>
    <s v="San Bernardino"/>
    <x v="55"/>
    <x v="1"/>
    <m/>
    <s v="United States"/>
    <x v="12"/>
    <x v="13"/>
    <n v="143"/>
    <n v="108"/>
    <n v="106"/>
    <n v="11"/>
    <n v="0.26"/>
    <n v="108"/>
    <n v="145"/>
    <n v="108"/>
    <n v="108"/>
    <n v="28"/>
    <n v="108"/>
    <n v="108"/>
    <n v="108"/>
    <n v="108"/>
    <n v="108"/>
    <n v="108"/>
    <n v="108"/>
    <n v="108"/>
    <n v="108"/>
    <n v="108"/>
    <n v="108"/>
    <s v="https://www.hipcamp.com/en-GB/land/california-high-desert-hot-spring-hideout-lz9hwol5"/>
    <s v="Come camp with ease, where everything already set up for you! Nestled in the mountains of the high desert, we invite you to come stay in a peaceful serene setting, where beautiful natural desert scenery and mountain views surround you. This property is the perfect place to escape the city and immerse yourself in nature., with the Deep Creek Hot Springs just a 40 minute hike away, but well worth the effort! And there's so much more natural beauty to see as you explore miles of hiking and OHV trails nearby and right on the property. Our tents can accommodate about 4 guests inside, but can accommodate larger groups of 10 or more if they want to set up additional tents in the large surrounding yard, and pay regular camping rates. A shared bathroom with flushing toilets is nearby, as well as instant hot water showers available in 2 locations. Walking distance from the trailhead to the hot springs. The tent comes with a deluxe 22&quot; tall queen-size air mattress that has a clean cover sheet with and a thin blanket placed underneath to insulate. Bedding, pillows, linens and blankets are available in a locker in the tent and upon request, however, we recommend that you bring your own bedding that you will be comfortable sleeping in 30-50*F nights in. Winter temps range from 25*F to 40* F, so we recommend bringing extra blankets in Winter and early Spring, as well as hand warmer packs and hot water bottles to put in your sleeping bag! An indoor propane heater is provided in the tent, and comes with 1 small canister of propane. A canister lasts about 3 hours, additional propane available on site for $6/canister or bring your own. There is a mini-split A/C heater unit in the tent that requires electricity, and this off-the-grid tent includes 4 hours of -generated electricity with each rental day to run the heater, inside lighting, and outlet plugs to charge electronics. Additional generator hours available for the cost of fuel, $6-$7/hour. A quiet 500 watt battery powered generator is available as an alternative to the diesel fueled generator that can be used for lighting and powering up electronics if heating or air conditioning is not needed. A charging station for phones/electronics is available at the office, as well as emergency wi-fi. A gas BBQ (fuel included) and a 2-burner camp stove are provided for cooking outside at each tent, along with paper towels, disposable plates and plastic utensils. Cooking utensils, fire pit grills for briquettes, pots and pans are readily available upon request . The cold creek water in the Deep Creek canyon flows all year around, and the 6 creek-side hot spring pools are always full and consistently hot all year around, ranging in temperatures between 90F-108F. The hike to the Deep Creek Hot Springs is not an easy hike and one needs to be prepared when hiking in remote areas such as Deep Creek, where rescues can only be done by air. this hike can be fairly difficult, especially in warm weather and during the shorter colder days in Winter. In order to be prepared with the correct gear to make this hike and know the USFS rules that apply to the area, please educate yourself before coming by visiting the USFS website page for the Deep Creek area. Deep Creek is a day-use only area and does not permit glass or fires. Know before you go! *Although children are permitted to be on the property, we do not recommend bringing them due to occasional nudity that may be seen in the area and the degree of difficulty of the hike. The hike to the hot springs is fairly difficult and everyone’s health and physical fitness needs to be considered when deciding to take children, elderly people, or over-weight people."/>
    <n v="1"/>
    <s v="Check in: 14:00, Check out: 11:00, Cancellation policy: Moderate, Accepts bookings: 12"/>
    <n v="34.364661844993421"/>
    <n v="-117.1629675965729"/>
    <s v="Yes"/>
    <x v="0"/>
    <s v="Yes"/>
    <s v="Yes"/>
    <x v="0"/>
    <s v="Yes"/>
    <x v="0"/>
    <s v="Yes"/>
    <s v="No"/>
    <s v="No"/>
    <s v="No"/>
    <s v="No"/>
    <s v="No"/>
    <s v="Not Listed"/>
    <s v="No"/>
    <s v="Not Listed"/>
    <s v="Not Listed"/>
    <s v="No"/>
    <s v="No"/>
    <s v="No"/>
    <s v="No"/>
    <s v="No"/>
    <s v="No"/>
    <s v="No"/>
    <s v="No"/>
    <s v="No"/>
    <s v="No"/>
    <s v="No"/>
    <s v="No"/>
    <s v="No"/>
    <s v="Yes"/>
    <s v="Yes"/>
    <s v="No"/>
    <s v="No"/>
    <s v="No"/>
    <s v="No"/>
    <s v="Yes"/>
    <s v="No"/>
    <s v="No"/>
    <s v="Yes"/>
    <s v="Yes"/>
    <s v="No"/>
    <s v="Yes"/>
    <s v="No"/>
    <s v="Yes"/>
    <s v="No"/>
    <s v="Yes"/>
    <s v="No"/>
    <s v="Yes"/>
    <s v="No"/>
    <s v="Yes"/>
    <s v="Yes"/>
    <s v="No"/>
    <s v="Yes"/>
    <s v="No"/>
    <s v="No"/>
    <s v="No"/>
    <s v="No"/>
    <s v="No"/>
    <m/>
    <m/>
    <m/>
    <m/>
    <m/>
    <m/>
    <m/>
    <m/>
    <m/>
    <m/>
  </r>
  <r>
    <s v="Hipcamp"/>
    <s v="Glamping Remote"/>
    <s v="Luxury Dome In The Woods with AC"/>
    <s v="dome"/>
    <s v="Dome"/>
    <n v="6"/>
    <n v="0"/>
    <n v="2"/>
    <n v="0"/>
    <n v="0"/>
    <n v="0"/>
    <s v="Cass"/>
    <x v="30"/>
    <x v="10"/>
    <m/>
    <s v="United States"/>
    <x v="1"/>
    <x v="1"/>
    <s v="No data"/>
    <s v="No data"/>
    <s v="No data"/>
    <s v="No data"/>
    <n v="0.03"/>
    <n v="92"/>
    <n v="157"/>
    <n v="92"/>
    <n v="92"/>
    <n v="3"/>
    <n v="92"/>
    <n v="92"/>
    <n v="92"/>
    <n v="92"/>
    <n v="92"/>
    <n v="92"/>
    <n v="92"/>
    <n v="92"/>
    <n v="92"/>
    <n v="92"/>
    <n v="92"/>
    <s v="https://www.hipcamp.com/en-GB/land/texas-glamping-remote-1-5x5hd168"/>
    <s v="Welcome to Glamping Remote located in Douglasville, Texas! Our property is a beautifully restored old homestead that has been converted into a modern glamping experience. This two-person dome comes equipped with the modern luxuries of wifi, TV, AC, and heating. You will also have access to the shared outdoor kitchen, fire pit, bathroom and shower facilities. No pets allowed the sounds of nature when you stay in this unique place."/>
    <n v="1"/>
    <s v="Check in: 14:00, Check out: 12:00, Cancellation policy: Strict, Accepts bookings: 12"/>
    <n v="33.164637999999997"/>
    <n v="-94.354382000000001"/>
    <s v="No"/>
    <x v="0"/>
    <s v="Yes"/>
    <s v="Yes"/>
    <x v="0"/>
    <s v="Yes"/>
    <x v="0"/>
    <s v="No"/>
    <s v="Yes"/>
    <s v="No"/>
    <s v="No"/>
    <s v="No"/>
    <s v="No"/>
    <s v="Not Listed"/>
    <s v="No"/>
    <s v="Not Listed"/>
    <s v="Not Listed"/>
    <s v="No"/>
    <s v="No"/>
    <s v="No"/>
    <s v="No"/>
    <s v="No"/>
    <s v="No"/>
    <s v="No"/>
    <s v="No"/>
    <s v="No"/>
    <s v="No"/>
    <s v="No"/>
    <s v="No"/>
    <s v="No"/>
    <s v="Yes"/>
    <s v="Yes"/>
    <s v="No"/>
    <s v="No"/>
    <s v="No"/>
    <s v="No"/>
    <s v="No"/>
    <s v="Yes"/>
    <s v="No"/>
    <s v="Yes"/>
    <s v="Yes"/>
    <s v="No"/>
    <s v="No"/>
    <s v="No"/>
    <s v="No"/>
    <s v="No"/>
    <s v="No"/>
    <s v="No"/>
    <s v="No"/>
    <s v="Yes"/>
    <s v="No"/>
    <s v="No"/>
    <s v="No"/>
    <s v="No"/>
    <s v="No"/>
    <s v="Yes"/>
    <s v="No"/>
    <s v="No"/>
    <s v="Yes"/>
    <m/>
    <m/>
    <m/>
    <m/>
    <m/>
    <m/>
    <m/>
    <m/>
    <m/>
    <m/>
  </r>
  <r>
    <s v="Hipcamp"/>
    <s v="Desert Dimension"/>
    <s v="Love Dome"/>
    <s v="dome"/>
    <s v="Dome"/>
    <n v="2"/>
    <n v="0"/>
    <n v="4"/>
    <n v="0"/>
    <n v="0"/>
    <n v="0"/>
    <s v="San Bernardino"/>
    <x v="56"/>
    <x v="1"/>
    <m/>
    <s v="United States"/>
    <x v="1"/>
    <x v="1"/>
    <s v="No data"/>
    <s v="No data"/>
    <s v="No data"/>
    <s v="No data"/>
    <n v="0.24"/>
    <n v="150"/>
    <n v="236"/>
    <n v="150"/>
    <n v="150"/>
    <n v="36"/>
    <n v="150"/>
    <n v="150"/>
    <n v="150"/>
    <n v="150"/>
    <n v="150"/>
    <n v="150"/>
    <n v="150"/>
    <n v="150"/>
    <n v="150"/>
    <n v="150"/>
    <n v="150"/>
    <s v="https://www.hipcamp.com/en-GB/land/california-desert-dimension-1-y0zhq5d5"/>
    <s v="You will be staying in the Love Dome which has been decorated to make you feel the love while you are staying there. The domes are all off grid but there is a propane heater if it gets too chilly. You will also have access to the pool and hot tub when each are in season as well as the rest of the property. Enjoy!"/>
    <n v="1"/>
    <s v="Check in: 14:00, Check out: 12:00, Cancellation policy: Strict, Accepts bookings: 12"/>
    <n v="34.225569999999998"/>
    <n v="-116.12775999999999"/>
    <s v="Yes"/>
    <x v="0"/>
    <s v="Yes"/>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Yes"/>
    <s v="No"/>
    <s v="No"/>
    <s v="No"/>
    <s v="No"/>
    <s v="No"/>
    <s v="No"/>
    <s v="No"/>
    <m/>
    <m/>
    <m/>
    <m/>
    <m/>
    <m/>
    <m/>
    <m/>
    <m/>
    <m/>
  </r>
  <r>
    <s v="Hipcamp"/>
    <s v="Glamping Remote"/>
    <s v="Unique Glamping Dome in East Texas"/>
    <s v="dome"/>
    <s v="Dome"/>
    <n v="6"/>
    <n v="0"/>
    <n v="2"/>
    <n v="0"/>
    <n v="0"/>
    <n v="0"/>
    <s v="Cass"/>
    <x v="30"/>
    <x v="10"/>
    <m/>
    <s v="United States"/>
    <x v="1"/>
    <x v="1"/>
    <s v="No data"/>
    <s v="No data"/>
    <s v="No data"/>
    <s v="No data"/>
    <n v="0.01"/>
    <n v="92"/>
    <n v="157"/>
    <n v="92"/>
    <n v="92"/>
    <n v="1"/>
    <n v="92"/>
    <n v="92"/>
    <n v="92"/>
    <n v="92"/>
    <n v="92"/>
    <n v="92"/>
    <n v="92"/>
    <n v="92"/>
    <n v="92"/>
    <n v="92"/>
    <n v="92"/>
    <s v="https://www.hipcamp.com/en-GB/land/texas-glamping-remote-1-5x5hd168"/>
    <s v="Welcome to Glamping Remote located in Douglasville, Texas! Our property is a beautifully restored old homestead that has been converted into a modern glamping experience. This two-person dome comes equipped with the modern luxuries of wifi, TV, AC, and heating. You will also have access to the shared outdoor kitchen, fire pit, bathroom and shower facilities. No pets allowed."/>
    <n v="1"/>
    <s v="Check in: 14:00, Check out: 12:00, Cancellation policy: Strict, Accepts bookings: 12"/>
    <n v="33.164637999999997"/>
    <n v="-94.354382000000001"/>
    <s v="No"/>
    <x v="0"/>
    <s v="Yes"/>
    <s v="Yes"/>
    <x v="0"/>
    <s v="Yes"/>
    <x v="0"/>
    <s v="No"/>
    <s v="Yes"/>
    <s v="No"/>
    <s v="No"/>
    <s v="No"/>
    <s v="No"/>
    <s v="Not Listed"/>
    <s v="No"/>
    <s v="Not Listed"/>
    <s v="Not Listed"/>
    <s v="No"/>
    <s v="No"/>
    <s v="No"/>
    <s v="No"/>
    <s v="No"/>
    <s v="No"/>
    <s v="No"/>
    <s v="No"/>
    <s v="No"/>
    <s v="No"/>
    <s v="No"/>
    <s v="No"/>
    <s v="No"/>
    <s v="Yes"/>
    <s v="Yes"/>
    <s v="No"/>
    <s v="No"/>
    <s v="No"/>
    <s v="No"/>
    <s v="No"/>
    <s v="Yes"/>
    <s v="No"/>
    <s v="Yes"/>
    <s v="Yes"/>
    <s v="No"/>
    <s v="No"/>
    <s v="No"/>
    <s v="No"/>
    <s v="No"/>
    <s v="No"/>
    <s v="No"/>
    <s v="No"/>
    <s v="Yes"/>
    <s v="No"/>
    <s v="No"/>
    <s v="No"/>
    <s v="No"/>
    <s v="No"/>
    <s v="Yes"/>
    <s v="No"/>
    <s v="No"/>
    <s v="Yes"/>
    <m/>
    <m/>
    <m/>
    <m/>
    <m/>
    <m/>
    <m/>
    <m/>
    <m/>
    <m/>
  </r>
  <r>
    <s v="Hipcamp"/>
    <s v="Surrey Resort Russian River"/>
    <s v="Dome Tent"/>
    <s v="dome"/>
    <s v="Dome"/>
    <n v="3"/>
    <n v="0"/>
    <n v="2"/>
    <n v="0"/>
    <n v="0"/>
    <n v="0"/>
    <s v="Sonoma"/>
    <x v="57"/>
    <x v="1"/>
    <m/>
    <s v="United States"/>
    <x v="1"/>
    <x v="1"/>
    <s v="No data"/>
    <s v="No data"/>
    <s v="No data"/>
    <s v="No data"/>
    <n v="1"/>
    <n v="187"/>
    <n v="230"/>
    <n v="299"/>
    <n v="150"/>
    <n v="187"/>
    <n v="261"/>
    <n v="299"/>
    <n v="242"/>
    <n v="272"/>
    <n v="299"/>
    <n v="250"/>
    <n v="242"/>
    <n v="249"/>
    <n v="249"/>
    <n v="258"/>
    <n v="268"/>
    <s v="https://www.hipcamp.com/en-GB/land/california-surrey-resort-russian-river-r57h9z6z"/>
    <s v="For the ultimate glamping experience secure one of our lavish new dome tents. Each sports a 13’ diameter and clear windows for spectacular stargazing. Submerge yourself in the moon and stars, melt into a king bed, and then wake to go play the day away."/>
    <n v="1"/>
    <s v="Check in: 15:00, Check out: 11:00, Cancellation policy: Moderate, Accepts bookings: 18"/>
    <n v="38.502586872280403"/>
    <n v="-123.0038127632294"/>
    <s v="Yes"/>
    <x v="0"/>
    <s v="No"/>
    <s v="Yes"/>
    <x v="0"/>
    <s v="Yes"/>
    <x v="1"/>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Midtown Magic: Dome Tent Glamping"/>
    <s v="Hummingbird Alcove"/>
    <s v="dome"/>
    <s v="Dome"/>
    <n v="1"/>
    <n v="0"/>
    <n v="4"/>
    <n v="0"/>
    <n v="0"/>
    <n v="0"/>
    <s v="Pima"/>
    <x v="58"/>
    <x v="25"/>
    <m/>
    <s v="United States"/>
    <x v="1"/>
    <x v="1"/>
    <s v="No data"/>
    <s v="No data"/>
    <s v="No data"/>
    <s v="No data"/>
    <n v="0"/>
    <n v="202"/>
    <n v="344"/>
    <n v="220"/>
    <n v="200"/>
    <n v="0"/>
    <n v="203"/>
    <n v="207"/>
    <n v="201"/>
    <n v="203"/>
    <n v="207"/>
    <n v="201"/>
    <n v="202"/>
    <n v="202"/>
    <n v="205"/>
    <n v="202"/>
    <n v="205"/>
    <s v="https://www.hipcamp.com/en-GB/land/arizona-midtown-magic-dome-tent-glamping-qeohl7el"/>
    <s v="Experience glamping in the heart of the city. Our unique dome tent offers a one-of-a-kind escape, combining the tranquility of nature with the convenience of urban living."/>
    <n v="1"/>
    <s v="Check in: 16:00, Check out: 10:00, Cancellation policy: Strict (14 days), Accepts bookings: 3"/>
    <n v="32.233876000000002"/>
    <n v="-110.8638"/>
    <s v="No"/>
    <x v="0"/>
    <s v="No"/>
    <s v="Yes"/>
    <x v="0"/>
    <s v="Yes"/>
    <x v="0"/>
    <s v="Yes"/>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Yes"/>
    <s v="No"/>
    <m/>
    <m/>
    <m/>
    <m/>
    <m/>
    <m/>
    <m/>
    <m/>
    <m/>
    <m/>
  </r>
  <r>
    <s v="Hipcamp"/>
    <s v="Loving Heart Retreats"/>
    <s v="Geo Dome 2"/>
    <s v="dome"/>
    <s v="Dome"/>
    <n v="7"/>
    <n v="0"/>
    <n v="4"/>
    <n v="0"/>
    <n v="0"/>
    <n v="0"/>
    <s v="Burnet"/>
    <x v="59"/>
    <x v="10"/>
    <m/>
    <s v="United States"/>
    <x v="1"/>
    <x v="1"/>
    <s v="No data"/>
    <s v="No data"/>
    <s v="No data"/>
    <s v="No data"/>
    <n v="0.18"/>
    <n v="355"/>
    <n v="450"/>
    <n v="671"/>
    <n v="255"/>
    <n v="77"/>
    <n v="336"/>
    <n v="360"/>
    <n v="311"/>
    <n v="311"/>
    <n v="360"/>
    <n v="311"/>
    <n v="360"/>
    <n v="311"/>
    <n v="360"/>
    <n v="311"/>
    <n v="360"/>
    <s v="https://www.hipcamp.com/en-GB/land/texas-loving-heart-retreats-ex9hlknx"/>
    <s v="The dome allows for a maximum 4 guests - 2 adults (age 12+) and 2 children (ages 2-12)._x000a__x000a_Loving Heart Retreats is a relaxing and beautiful glamping retreat situated on over 25 acres of lush trees and hillside views, and just 12 minutes outside of Marble Falls._x000a__x000a_Enjoy the scenic vistas from the comfort of a spacious private deck, and soak in the beautiful rolling hills of Marble Falls. Explore the walking trails and enjoy being wrapped in nature and the calming sounds of songbirds. Relax and enjoy the beautiful sunset by the on-site pond._x000a__x000a_Our geo dome sits on a beautiful and spacious deck overlooking the hill country. Lounge outside and enjoy a coffee or evening beverage, and take in the stunning views. Or relax on the playful hammock, built directly into the platform. In the evenings, Edison string lights create a relaxed ambiance._x000a__x000a_Inside, find the comforts of a hotel room inside the safari tent. Plunge into a peaceful night’s sleep in the cozy king-sized bed with comfy bedding and linens. An additional full-sized air mattress is available for extra guests._x000a__x000a_The living space also includes a sitting area and the conveniences of a counter-height refrigerator (with freezer shelf), microwave, and coffeemaker. A standing telescope and tripod provide an opportunity to explore the endless night sky, free of light pollution far away from the city. Color-changing interior mood lighting can be controlled via remote._x000a__x000a_Your attached, personal bathroom includes a marble-top double sink vanity, toilet, and a private shower. Enjoy the plush set of towels. Since we have developed a carefully placed water and septic system in an intimate and remote retreat, we ask that our guests help us preserve the environment by moderating use of water."/>
    <n v="1"/>
    <s v="Check in: 16:00, Check out: 11:00, Cancellation policy: Super Strict (30 Days), Accepts bookings: 12"/>
    <n v="30.648925012951221"/>
    <n v="-98.228245757274635"/>
    <s v="No"/>
    <x v="0"/>
    <s v="Yes"/>
    <s v="Yes"/>
    <x v="0"/>
    <s v="Yes"/>
    <x v="1"/>
    <s v="No"/>
    <s v="No"/>
    <s v="No"/>
    <s v="No"/>
    <s v="No"/>
    <s v="No"/>
    <s v="Not Listed"/>
    <s v="No"/>
    <s v="Not Listed"/>
    <s v="Not Listed"/>
    <s v="No"/>
    <s v="No"/>
    <s v="No"/>
    <s v="No"/>
    <s v="No"/>
    <s v="No"/>
    <s v="No"/>
    <s v="No"/>
    <s v="No"/>
    <s v="No"/>
    <s v="No"/>
    <s v="No"/>
    <s v="No"/>
    <s v="Yes"/>
    <s v="Yes"/>
    <s v="Yes"/>
    <s v="No"/>
    <s v="Yes"/>
    <s v="No"/>
    <s v="Yes"/>
    <s v="No"/>
    <s v="No"/>
    <s v="Yes"/>
    <s v="Yes"/>
    <s v="No"/>
    <s v="No"/>
    <s v="No"/>
    <s v="Yes"/>
    <s v="No"/>
    <s v="No"/>
    <s v="No"/>
    <s v="No"/>
    <s v="No"/>
    <s v="No"/>
    <s v="No"/>
    <s v="No"/>
    <s v="No"/>
    <s v="No"/>
    <s v="No"/>
    <s v="No"/>
    <s v="No"/>
    <s v="Yes"/>
    <m/>
    <m/>
    <m/>
    <m/>
    <m/>
    <m/>
    <m/>
    <m/>
    <m/>
    <m/>
  </r>
  <r>
    <s v="Hipcamp"/>
    <s v="Loving Heart Retreats"/>
    <s v="Geo Dome 3"/>
    <s v="dome"/>
    <s v="Dome"/>
    <n v="7"/>
    <n v="0"/>
    <n v="4"/>
    <n v="0"/>
    <n v="0"/>
    <n v="0"/>
    <s v="Burnet"/>
    <x v="59"/>
    <x v="10"/>
    <m/>
    <s v="United States"/>
    <x v="1"/>
    <x v="1"/>
    <s v="No data"/>
    <s v="No data"/>
    <s v="No data"/>
    <s v="No data"/>
    <n v="0.22"/>
    <n v="351"/>
    <n v="446"/>
    <n v="671"/>
    <n v="235"/>
    <n v="84"/>
    <n v="316"/>
    <n v="348"/>
    <n v="283"/>
    <n v="283"/>
    <n v="348"/>
    <n v="283"/>
    <n v="348"/>
    <n v="283"/>
    <n v="348"/>
    <n v="283"/>
    <n v="348"/>
    <s v="https://www.hipcamp.com/en-GB/land/texas-loving-heart-retreats-ex9hlknx"/>
    <s v="The dome allows for a maximum 4 guests - 2 adults (age 12+) and 2 children (ages 2-12)._x000a__x000a_Loving Heart Retreats is a relaxing and beautiful glamping retreat situated on over 25 acres of lush trees and hillside views, and just 12 minutes outside of Marble Falls._x000a__x000a_Enjoy the scenic vistas from the comfort of a spacious private deck, and soak in the beautiful rolling hills of Marble Falls. Explore the walking trails and enjoy being wrapped in nature and the calming sounds of songbirds. Relax and enjoy the beautiful sunset by the on-site pond._x000a__x000a_Our geo dome sits on a beautiful and spacious deck overlooking the hill country. Lounge outside and enjoy a coffee or evening beverage, and take in the stunning views. Or relax on the playful hammock, built directly into the platform. In the evenings, Edison string lights create a relaxed ambiance._x000a__x000a_Inside, find the comforts of a hotel room inside the safari tent. Plunge into a peaceful night’s sleep in the cozy king-sized bed with comfy bedding and linens. An additional full-sized air mattress is available for extra guests._x000a__x000a_The living space also includes a sitting area and the conveniences of a counter-height refrigerator (with freezer shelf), microwave, and coffeemaker. A standing telescope and tripod provide an opportunity to explore the endless night sky, free of light pollution far away from the city. Color-changing interior mood lighting can be controlled via remote._x000a__x000a_Your attached, personal bathroom includes a marble-top double sink vanity, toilet, and a private shower. Enjoy the plush set of towels. Since we have developed a carefully placed water and septic system in an intimate and remote retreat, we ask that our guests help us preserve the environment by moderating use of water."/>
    <n v="1"/>
    <s v="Check in: 16:00, Check out: 11:00, Cancellation policy: Super Strict (30 Days), Accepts bookings: 12"/>
    <n v="30.648925012951221"/>
    <n v="-98.228245757274635"/>
    <s v="No"/>
    <x v="0"/>
    <s v="Yes"/>
    <s v="Yes"/>
    <x v="0"/>
    <s v="Yes"/>
    <x v="1"/>
    <s v="No"/>
    <s v="No"/>
    <s v="No"/>
    <s v="No"/>
    <s v="No"/>
    <s v="No"/>
    <s v="Not Listed"/>
    <s v="No"/>
    <s v="Not Listed"/>
    <s v="Not Listed"/>
    <s v="No"/>
    <s v="No"/>
    <s v="No"/>
    <s v="No"/>
    <s v="No"/>
    <s v="No"/>
    <s v="No"/>
    <s v="No"/>
    <s v="No"/>
    <s v="No"/>
    <s v="No"/>
    <s v="No"/>
    <s v="No"/>
    <s v="Yes"/>
    <s v="Yes"/>
    <s v="Yes"/>
    <s v="No"/>
    <s v="Yes"/>
    <s v="No"/>
    <s v="Yes"/>
    <s v="No"/>
    <s v="No"/>
    <s v="Yes"/>
    <s v="Yes"/>
    <s v="No"/>
    <s v="No"/>
    <s v="No"/>
    <s v="Yes"/>
    <s v="No"/>
    <s v="No"/>
    <s v="No"/>
    <s v="No"/>
    <s v="No"/>
    <s v="No"/>
    <s v="No"/>
    <s v="No"/>
    <s v="No"/>
    <s v="No"/>
    <s v="No"/>
    <s v="No"/>
    <s v="No"/>
    <s v="Yes"/>
    <m/>
    <m/>
    <m/>
    <m/>
    <m/>
    <m/>
    <m/>
    <m/>
    <m/>
    <m/>
  </r>
  <r>
    <s v="Hipcamp"/>
    <s v="Loving Heart Retreats"/>
    <s v="Geo Dome 4"/>
    <s v="dome"/>
    <s v="Dome"/>
    <n v="7"/>
    <n v="0"/>
    <n v="4"/>
    <n v="0"/>
    <n v="0"/>
    <n v="0"/>
    <s v="Burnet"/>
    <x v="59"/>
    <x v="10"/>
    <m/>
    <s v="United States"/>
    <x v="1"/>
    <x v="1"/>
    <s v="No data"/>
    <s v="No data"/>
    <s v="No data"/>
    <s v="No data"/>
    <n v="0.32"/>
    <n v="390"/>
    <n v="485"/>
    <n v="714"/>
    <n v="255"/>
    <n v="127"/>
    <n v="336"/>
    <n v="360"/>
    <n v="311"/>
    <n v="311"/>
    <n v="360"/>
    <n v="311"/>
    <n v="360"/>
    <n v="311"/>
    <n v="360"/>
    <n v="311"/>
    <n v="360"/>
    <s v="https://www.hipcamp.com/en-GB/land/texas-loving-heart-retreats-ex9hlknx"/>
    <s v="The dome allows for a maximum 4 guests - 2 adults (age 12+) and 2 children (ages 2-12). _x000a__x000a_Loving Heart Retreats is a relaxing and beautiful glamping retreat situated on over 25 acres of lush trees and hillside views, and just 12 minutes outside of Marble Falls. _x000a__x000a_Enjoy the scenic vistas from the comfort of a spacious private deck, and soak in the beautiful rolling hills of Marble Falls. Explore the walking trails and enjoy being wrapped in nature and the calming sounds of songbirds. Relax and enjoy the beautiful sunset by the on-site pond. _x000a__x000a_Our geo dome sits on a beautiful and spacious deck overlooking the hill country. Lounge outside and enjoy a coffee or evening beverage, and take in the stunning views. Or relax on the playful hammock, built directly into the platform. In the evenings, Edison string lights create a relaxed ambiance. _x000a__x000a_Inside, find the comforts of a hotel room inside the safari tent. Plunge into a peaceful night’s sleep in the cozy king-sized bed with comfy bedding and linens. An additional full-sized air mattress is available for extra guests. _x000a__x000a_The living space also includes a sitting area and the conveniences of a counter-height refrigerator (with freezer shelf), microwave, and coffeemaker. A standing telescope and tripod provide an opportunity to explore the endless night sky, free of light pollution far away from the city. Color-changing interior mood lighting can be controlled via remote. _x000a__x000a_Your attached, personal bathroom includes a marble-top double sink vanity, toilet, and a private shower. Enjoy the plush set of towels. Since we have developed a carefully placed water and septic system in an intimate and remote retreat, we ask that our guests help us preserve the environment by moderating use of water."/>
    <n v="1"/>
    <s v="Check in: 16:00, Check out: 11:00, Cancellation policy: Super Strict (30 Days), Accepts bookings: 12"/>
    <n v="30.648925012951221"/>
    <n v="-98.228245757274635"/>
    <s v="No"/>
    <x v="0"/>
    <s v="Yes"/>
    <s v="Yes"/>
    <x v="0"/>
    <s v="Yes"/>
    <x v="1"/>
    <s v="No"/>
    <s v="No"/>
    <s v="No"/>
    <s v="No"/>
    <s v="No"/>
    <s v="No"/>
    <s v="Not Listed"/>
    <s v="No"/>
    <s v="Not Listed"/>
    <s v="Not Listed"/>
    <s v="No"/>
    <s v="No"/>
    <s v="No"/>
    <s v="No"/>
    <s v="No"/>
    <s v="No"/>
    <s v="No"/>
    <s v="No"/>
    <s v="No"/>
    <s v="No"/>
    <s v="No"/>
    <s v="No"/>
    <s v="No"/>
    <s v="Yes"/>
    <s v="Yes"/>
    <s v="Yes"/>
    <s v="No"/>
    <s v="Yes"/>
    <s v="No"/>
    <s v="Yes"/>
    <s v="No"/>
    <s v="No"/>
    <s v="Yes"/>
    <s v="Yes"/>
    <s v="No"/>
    <s v="No"/>
    <s v="No"/>
    <s v="Yes"/>
    <s v="No"/>
    <s v="No"/>
    <s v="No"/>
    <s v="No"/>
    <s v="No"/>
    <s v="No"/>
    <s v="No"/>
    <s v="No"/>
    <s v="No"/>
    <s v="No"/>
    <s v="No"/>
    <s v="No"/>
    <s v="No"/>
    <s v="Yes"/>
    <m/>
    <m/>
    <m/>
    <m/>
    <m/>
    <m/>
    <m/>
    <m/>
    <m/>
    <m/>
  </r>
  <r>
    <s v="Hipcamp"/>
    <s v="Silver Spur Homestead"/>
    <s v="Silver Spur Sky View Dome"/>
    <s v="dome"/>
    <s v="Dome"/>
    <n v="1"/>
    <n v="0"/>
    <n v="2"/>
    <n v="0"/>
    <n v="0"/>
    <n v="0"/>
    <s v="Cochise"/>
    <x v="60"/>
    <x v="25"/>
    <m/>
    <s v="United States"/>
    <x v="13"/>
    <x v="14"/>
    <n v="324"/>
    <n v="240"/>
    <n v="240"/>
    <n v="0"/>
    <n v="0"/>
    <n v="266"/>
    <n v="354"/>
    <n v="330"/>
    <n v="240"/>
    <n v="0"/>
    <n v="275"/>
    <n v="297"/>
    <n v="254"/>
    <n v="262"/>
    <n v="297"/>
    <n v="254"/>
    <n v="284"/>
    <n v="258"/>
    <n v="292"/>
    <n v="260"/>
    <n v="292"/>
    <s v="https://www.hipcamp.com/en-US/land/arizona-silver-spur-homestead-xryhm67x"/>
    <s v="SSH Sky View Dome - Stargazing Retreat in Tombstone, AZ_x000a__x000a_Escape to the SSH Sky View Dome, your cozy oasis nestled in the heart of Tombstone, Arizona! Immerse yourself in the breathtaking night skies as you stargaze from the comfort of your own star-gazing dome, where the enchanting views of the mountains and historic Tombstone create an unforgettable experience._x000a__x000a_Our thoughtfully designed space features a plush, cozy bed, perfect for snuggling up after a day of adventure. Relax in our Old West soaker tub, ideal for unwinding and soaking in the ambiance of the Wild West._x000a__x000a_Located just a short 5-minute walk to downtown Tombstone, you'll have easy access to all the local attractions, shops, and dining options. Whether you're here for a romantic getaway, a solo retreat, or an adventurous escape, the SSH Sky View Dome offers a unique blend of comfort and charm._x000a__x000a_Book your stay today and create memories that will last a lifetime under the starry skies of Tombstone!"/>
    <n v="1"/>
    <s v="Check in: 15:00, Check out: 11:00, Cancellation policy: Flexible, Accepts bookings: 12"/>
    <n v="31.70925999999999"/>
    <n v="-110.0624"/>
    <s v="Yes"/>
    <x v="0"/>
    <s v="No"/>
    <s v="Yes"/>
    <x v="0"/>
    <s v="Yes"/>
    <x v="1"/>
    <s v="No"/>
    <s v="Yes"/>
    <s v="No"/>
    <s v="No"/>
    <s v="No"/>
    <s v="No"/>
    <s v="Not Listed"/>
    <s v="No"/>
    <s v="Not Listed"/>
    <s v="Not Listed"/>
    <s v="No"/>
    <s v="No"/>
    <s v="No"/>
    <s v="No"/>
    <s v="No"/>
    <s v="No"/>
    <s v="No"/>
    <s v="No"/>
    <s v="No"/>
    <s v="No"/>
    <s v="No"/>
    <s v="No"/>
    <s v="No"/>
    <s v="Yes"/>
    <s v="Yes"/>
    <s v="Yes"/>
    <s v="No"/>
    <s v="No"/>
    <s v="No"/>
    <s v="Yes"/>
    <s v="No"/>
    <s v="No"/>
    <s v="Yes"/>
    <s v="Yes"/>
    <s v="No"/>
    <s v="No"/>
    <s v="Yes"/>
    <s v="No"/>
    <s v="No"/>
    <s v="No"/>
    <s v="No"/>
    <s v="No"/>
    <s v="No"/>
    <s v="No"/>
    <s v="Yes"/>
    <s v="No"/>
    <s v="No"/>
    <s v="No"/>
    <s v="No"/>
    <s v="No"/>
    <s v="No"/>
    <s v="No"/>
    <m/>
    <m/>
    <m/>
    <m/>
    <m/>
    <m/>
    <m/>
    <m/>
    <m/>
    <m/>
  </r>
  <r>
    <s v="Hipcamp"/>
    <s v="Field Trip Glamping Travelers Rest"/>
    <s v="Domes"/>
    <s v="dome"/>
    <s v="Dome"/>
    <n v="9"/>
    <n v="0"/>
    <n v="5"/>
    <n v="0"/>
    <n v="0"/>
    <n v="0"/>
    <s v="Greenville"/>
    <x v="61"/>
    <x v="26"/>
    <m/>
    <s v="United States"/>
    <x v="1"/>
    <x v="1"/>
    <s v="No data"/>
    <s v="No data"/>
    <s v="No data"/>
    <s v="No data"/>
    <n v="0"/>
    <n v="163"/>
    <n v="168"/>
    <n v="170"/>
    <n v="160"/>
    <n v="0"/>
    <n v="0"/>
    <n v="0"/>
    <n v="0"/>
    <n v="0"/>
    <n v="0"/>
    <n v="0"/>
    <n v="0"/>
    <n v="0"/>
    <n v="0"/>
    <n v="0"/>
    <n v="0"/>
    <s v="https://www.hipcamp.com/en-US/land/south-carolina-field-trip-glamping-travelers-rest-qeohle5z"/>
    <s v="Spacious geo dome tucked back in the woods, perfect for two people. Features a queen sized bed with an option for an additional twin cot for a max capacity of 3 people. Heat and air conditioning, luxury bedding, coffee maker, seating area, private outdoor fire pit."/>
    <n v="1"/>
    <s v="Check in: 15:00, Check out: 11:00, Cancellation policy: Strict, Accepts bookings: 12"/>
    <n v="35.067360000000001"/>
    <n v="-82.428280000000001"/>
    <s v="Yes"/>
    <x v="0"/>
    <s v="No"/>
    <s v="Yes"/>
    <x v="0"/>
    <s v="Yes"/>
    <x v="1"/>
    <s v="No"/>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Field Trip Glamping Travelers Rest"/>
    <s v="Unit 14 - Dog-Friendly Dome"/>
    <s v="dome"/>
    <s v="Dome"/>
    <n v="9"/>
    <n v="0"/>
    <n v="3"/>
    <n v="0"/>
    <n v="0"/>
    <n v="0"/>
    <s v="Greenville"/>
    <x v="61"/>
    <x v="26"/>
    <m/>
    <s v="United States"/>
    <x v="1"/>
    <x v="1"/>
    <s v="No data"/>
    <s v="No data"/>
    <s v="No data"/>
    <s v="No data"/>
    <n v="0.06"/>
    <n v="190"/>
    <n v="237"/>
    <n v="190"/>
    <n v="190"/>
    <n v="11"/>
    <n v="193"/>
    <n v="198"/>
    <n v="191"/>
    <n v="191"/>
    <n v="198"/>
    <n v="191"/>
    <n v="192"/>
    <n v="192"/>
    <n v="194"/>
    <n v="192"/>
    <n v="194"/>
    <s v="https://www.hipcamp.com/en-US/land/south-carolina-field-trip-glamping-travelers-rest-qeohle5z"/>
    <s v="Spacious geo dome tucked back in the woods, perfect for two people and their furry friend. Features a queen sized bed with an option for an additional twin cot for a max capacity of 3 people. Heat and air conditioning, luxury bedding, coffee maker, seating area, private outdoor fire pit."/>
    <n v="1"/>
    <s v="Check in: 15:00, Check out: 11:00, Cancellation policy: Strict, Accepts bookings: 12"/>
    <n v="35.067360000000001"/>
    <n v="-82.428280000000001"/>
    <s v="Yes"/>
    <x v="0"/>
    <s v="Yes"/>
    <s v="Yes"/>
    <x v="0"/>
    <s v="Yes"/>
    <x v="1"/>
    <s v="Yes"/>
    <s v="Yes"/>
    <s v="Yes"/>
    <s v="Yes"/>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Field Trip Glamping Travelers Rest"/>
    <s v="Dog-Friendly Dome"/>
    <s v="dome"/>
    <s v="Dome"/>
    <n v="9"/>
    <n v="0"/>
    <n v="5"/>
    <n v="0"/>
    <n v="0"/>
    <n v="0"/>
    <s v="Greenville"/>
    <x v="61"/>
    <x v="26"/>
    <m/>
    <s v="United States"/>
    <x v="1"/>
    <x v="1"/>
    <s v="No data"/>
    <s v="No data"/>
    <s v="No data"/>
    <s v="No data"/>
    <n v="0"/>
    <n v="197"/>
    <n v="202"/>
    <n v="200"/>
    <n v="190"/>
    <n v="0"/>
    <n v="0"/>
    <n v="0"/>
    <n v="0"/>
    <n v="0"/>
    <n v="0"/>
    <n v="0"/>
    <n v="0"/>
    <n v="0"/>
    <n v="0"/>
    <n v="0"/>
    <n v="0"/>
    <s v="https://www.hipcamp.com/en-US/land/south-carolina-field-trip-glamping-travelers-rest-qeohle5z"/>
    <s v="Spacious geo dome tucked back in the woods, perfect for two people and their furry friend. Features a queen sized bed with an option for an additional twin cot for a max capacity of 3 people. Heat and air conditioning, luxury bedding, coffee maker, seating area, private outdoor fire pit."/>
    <n v="1"/>
    <s v="Check in: 15:00, Check out: 11:00, Cancellation policy: Strict, Accepts bookings: 12"/>
    <n v="35.067360000000001"/>
    <n v="-82.428280000000001"/>
    <s v="Yes"/>
    <x v="0"/>
    <s v="Yes"/>
    <s v="No"/>
    <x v="0"/>
    <s v="Yes"/>
    <x v="1"/>
    <s v="No"/>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Rushmore Skies Retreat"/>
    <s v="Nature's Nod"/>
    <s v="dome"/>
    <s v="Dome"/>
    <n v="3"/>
    <n v="0"/>
    <n v="3"/>
    <n v="0"/>
    <n v="0"/>
    <n v="0"/>
    <s v="Custer"/>
    <x v="41"/>
    <x v="22"/>
    <m/>
    <s v="United States"/>
    <x v="1"/>
    <x v="1"/>
    <s v="No data"/>
    <s v="No data"/>
    <s v="No data"/>
    <s v="No data"/>
    <n v="1"/>
    <n v="349"/>
    <n v="354"/>
    <n v="349"/>
    <n v="349"/>
    <n v="349"/>
    <n v="297"/>
    <n v="349"/>
    <n v="221"/>
    <n v="349"/>
    <n v="349"/>
    <n v="327"/>
    <n v="335"/>
    <n v="221"/>
    <n v="254"/>
    <n v="259"/>
    <n v="285"/>
    <s v="https://www.hipcamp.com/en-US/land/south-dakota-rushmore-skies-retreat-wz6hqp92"/>
    <s v="Perfect for two adults, this 23' dome with a huge bay window and private bathroom is surrounded on 3 sides by mature naturally occurring trees and a steep gulch. Enjoy the outdoor rocking chairs with your personal gas firepit, or have your meal outside on your personal picnic table. Wander to the beautiful Common area with a community gas fire pit, or sit in one of three secluded sitting areas with amazing views. You're welcome to use the putting green, too! Just let us know and we'll share a putter and a couple golf balls!"/>
    <n v="2"/>
    <s v="Check in: 14:00, Check out: 12:00, Cancellation policy: Moderate, Accepts bookings: 3"/>
    <n v="43.830806259681552"/>
    <n v="-103.2830685494107"/>
    <s v="Yes"/>
    <x v="0"/>
    <s v="No"/>
    <s v="Yes"/>
    <x v="0"/>
    <s v="Yes"/>
    <x v="0"/>
    <s v="Yes"/>
    <s v="No"/>
    <s v="Yes"/>
    <s v="No"/>
    <s v="No"/>
    <s v="No"/>
    <s v="Not Listed"/>
    <s v="No"/>
    <s v="Not Listed"/>
    <s v="Not Listed"/>
    <s v="No"/>
    <s v="No"/>
    <s v="No"/>
    <s v="No"/>
    <s v="No"/>
    <s v="No"/>
    <s v="No"/>
    <s v="No"/>
    <s v="No"/>
    <s v="Yes"/>
    <s v="Yes"/>
    <s v="No"/>
    <s v="No"/>
    <s v="Yes"/>
    <s v="Yes"/>
    <s v="Yes"/>
    <s v="Yes"/>
    <s v="No"/>
    <s v="No"/>
    <s v="Yes"/>
    <s v="No"/>
    <s v="No"/>
    <s v="Yes"/>
    <s v="Yes"/>
    <s v="No"/>
    <s v="No"/>
    <s v="No"/>
    <s v="Yes"/>
    <s v="No"/>
    <s v="No"/>
    <s v="No"/>
    <s v="No"/>
    <s v="No"/>
    <s v="No"/>
    <s v="No"/>
    <s v="No"/>
    <s v="No"/>
    <s v="No"/>
    <s v="No"/>
    <s v="No"/>
    <s v="No"/>
    <s v="No"/>
    <m/>
    <m/>
    <m/>
    <m/>
    <m/>
    <m/>
    <m/>
    <m/>
    <m/>
    <m/>
  </r>
  <r>
    <s v="Hipcamp"/>
    <s v="Rushmore Skies Retreat"/>
    <s v="Star Gazing"/>
    <s v="dome"/>
    <s v="Dome"/>
    <n v="3"/>
    <n v="0"/>
    <n v="2"/>
    <n v="0"/>
    <n v="0"/>
    <n v="0"/>
    <s v="Custer"/>
    <x v="41"/>
    <x v="22"/>
    <m/>
    <s v="United States"/>
    <x v="1"/>
    <x v="1"/>
    <s v="No data"/>
    <s v="No data"/>
    <s v="No data"/>
    <s v="No data"/>
    <n v="1"/>
    <n v="279"/>
    <n v="284"/>
    <n v="279"/>
    <n v="279"/>
    <n v="279"/>
    <n v="244"/>
    <n v="279"/>
    <n v="193"/>
    <n v="279"/>
    <n v="279"/>
    <n v="264"/>
    <n v="270"/>
    <n v="193"/>
    <n v="214"/>
    <n v="218"/>
    <n v="234"/>
    <s v="https://www.hipcamp.com/en-US/land/south-dakota-rushmore-skies-retreat-wz6hqp92"/>
    <s v="Stare at the stars in this cozy 16' dome with dramatic skylight window, a huge bay window, AND a private bathroom! This dome is surrounded on 3 sides by mature, naturally-occurring trees and a steep gulch. Enjoy a picnic near your private fire pit. Wander to the beautiful Common area or sit in one of three secluded sitting areas with amazing views. Like golf? We've got a big beautiful putting green, and a couple extra putters &amp; balls for you!"/>
    <n v="2"/>
    <s v="Check in: 14:00, Check out: 12:00, Cancellation policy: Moderate, Accepts bookings: 3"/>
    <n v="43.830806259681552"/>
    <n v="-103.2830685494107"/>
    <s v="Yes"/>
    <x v="0"/>
    <s v="No"/>
    <s v="Yes"/>
    <x v="0"/>
    <s v="Yes"/>
    <x v="0"/>
    <s v="Yes"/>
    <s v="No"/>
    <s v="Yes"/>
    <s v="No"/>
    <s v="No"/>
    <s v="No"/>
    <s v="Not Listed"/>
    <s v="No"/>
    <s v="Not Listed"/>
    <s v="Not Listed"/>
    <s v="No"/>
    <s v="No"/>
    <s v="No"/>
    <s v="No"/>
    <s v="No"/>
    <s v="No"/>
    <s v="No"/>
    <s v="No"/>
    <s v="No"/>
    <s v="Yes"/>
    <s v="Yes"/>
    <s v="No"/>
    <s v="No"/>
    <s v="Yes"/>
    <s v="Yes"/>
    <s v="Yes"/>
    <s v="Yes"/>
    <s v="No"/>
    <s v="No"/>
    <s v="Yes"/>
    <s v="No"/>
    <s v="No"/>
    <s v="Yes"/>
    <s v="Yes"/>
    <s v="No"/>
    <s v="No"/>
    <s v="No"/>
    <s v="Yes"/>
    <s v="No"/>
    <s v="No"/>
    <s v="No"/>
    <s v="No"/>
    <s v="No"/>
    <s v="No"/>
    <s v="No"/>
    <s v="No"/>
    <s v="No"/>
    <s v="No"/>
    <s v="No"/>
    <s v="No"/>
    <s v="No"/>
    <s v="No"/>
    <m/>
    <m/>
    <m/>
    <m/>
    <m/>
    <m/>
    <m/>
    <m/>
    <m/>
    <m/>
  </r>
  <r>
    <s v="Hipcamp"/>
    <s v="Eco-Dome: Sunsets. Stars. Serenity."/>
    <s v="Eco-Dome - Queen Bed &amp; Floor Space"/>
    <s v="dome"/>
    <s v="Dome"/>
    <n v="1"/>
    <n v="0"/>
    <n v="4"/>
    <n v="0"/>
    <n v="0"/>
    <n v="0"/>
    <s v="Brewster"/>
    <x v="62"/>
    <x v="10"/>
    <m/>
    <s v="United States"/>
    <x v="1"/>
    <x v="1"/>
    <s v="No data"/>
    <s v="No data"/>
    <s v="No data"/>
    <s v="No data"/>
    <n v="0.42"/>
    <n v="51"/>
    <n v="120"/>
    <n v="66"/>
    <n v="45"/>
    <n v="21"/>
    <n v="48"/>
    <n v="51"/>
    <n v="46"/>
    <n v="47"/>
    <n v="51"/>
    <n v="46"/>
    <n v="49"/>
    <n v="47"/>
    <n v="50"/>
    <n v="47"/>
    <n v="50"/>
    <s v="https://www.hipcamp.com/en-US/land/texas-eco-dome-sunsets-stars-serenity-y0zhqx6m"/>
    <s v="Our gorgeous Earthen-Dome has ONE Queen size bed, complete with warm/clean linens. There is enough *floor space* for an additional (2) guests inside the dome (but you will have to provide your own sleeping bags/pillows, etc.). _x000a__x000a_You are free to wander the 5-acre area between the dirt road &amp; the dome. Although the surrounding area is empty, please do not wander onto neighbors property._x000a__x000a_Your Space Includes: -(One) Queen Size, Organic Birch Mattress -(Two) Eco-Rest Pillows -Organic Coyuchi Sheets &amp; Natural Wool Comforter -Large Terracotta Lamp -Electricity For Powering BASIC devices -Cell Service -A Clean, dedicated Porta-Potty -(NO SHOWER/SINK ON SITE) -(NO HEAT/AIR CONDITIONING)_x000a__x000a_***PLEASE BE AWARE*** This property runs on solar power. It can ONLY power BASIC devices. (Phones, Laptop, Speaker, ONLY) NO LARGE DEVICES!"/>
    <n v="1"/>
    <s v="Check in: 16:00, Check out: 12:00, Cancellation policy: Strict (14 days), Accepts bookings: 3"/>
    <n v="29.554254520960011"/>
    <n v="-103.505089032906"/>
    <s v="No"/>
    <x v="0"/>
    <s v="No"/>
    <s v="No"/>
    <x v="1"/>
    <s v="No"/>
    <x v="1"/>
    <s v="No"/>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Yes"/>
    <s v="No"/>
    <s v="No"/>
    <s v="No"/>
    <s v="No"/>
    <s v="No"/>
    <s v="No"/>
    <s v="No"/>
    <m/>
    <m/>
    <m/>
    <m/>
    <m/>
    <m/>
    <m/>
    <m/>
    <m/>
    <m/>
  </r>
  <r>
    <s v="Hipcamp"/>
    <s v="The Domes At Catskills"/>
    <s v="The Pinewood Dome"/>
    <s v="dome"/>
    <s v="Dome"/>
    <n v="5"/>
    <n v="0"/>
    <n v="2"/>
    <n v="0"/>
    <n v="0"/>
    <n v="0"/>
    <s v="Sullivan"/>
    <x v="2"/>
    <x v="2"/>
    <m/>
    <s v="United States"/>
    <x v="1"/>
    <x v="1"/>
    <s v="No data"/>
    <s v="No data"/>
    <s v="No data"/>
    <s v="No data"/>
    <n v="0.17"/>
    <n v="273"/>
    <n v="338"/>
    <n v="425"/>
    <n v="245"/>
    <n v="52"/>
    <n v="280"/>
    <n v="343"/>
    <n v="248"/>
    <n v="249"/>
    <n v="253"/>
    <n v="298"/>
    <n v="343"/>
    <n v="296"/>
    <n v="299"/>
    <n v="248"/>
    <n v="251"/>
    <s v="https://www.hipcamp.com/en-GB/land/new-york-the-domes-at-catskills-zwjhl22w"/>
    <s v="The Pinewood Dome boasts luxurious bathroom with shower, vegan bath products, cotton spa towels, queen bed with exquisite ironed linens, fully stocked galley kitchen with refrigerator, induction cooktop, espresso maker. The dome features a dining area, gas indoor fireplace with club chair seating, additional reading nook. Outside use the wood-burning firepit, propane grill, table, or just relax on one of the deck lounge chairs."/>
    <n v="2"/>
    <s v="Check in: 15:00, Check out: 11:00, Cancellation policy: Strict, Accepts bookings: 6"/>
    <n v="41.763888000000001"/>
    <n v="-74.790938999999995"/>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Yes"/>
    <s v="Yes"/>
    <s v="Yes"/>
    <s v="No"/>
    <s v="No"/>
    <s v="No"/>
    <s v="No"/>
    <s v="No"/>
    <s v="No"/>
    <s v="No"/>
    <s v="No"/>
    <s v="No"/>
    <s v="No"/>
    <s v="No"/>
    <s v="No"/>
    <s v="Yes"/>
    <m/>
    <m/>
    <m/>
    <m/>
    <m/>
    <m/>
    <m/>
    <m/>
    <m/>
    <m/>
  </r>
  <r>
    <s v="Hipcamp"/>
    <s v="Seven Pines River Resort"/>
    <s v="Riverside Glamping Dome Retreat"/>
    <s v="dome"/>
    <s v="Dome"/>
    <n v="23"/>
    <n v="0"/>
    <n v="2"/>
    <n v="0"/>
    <n v="0"/>
    <n v="0"/>
    <s v="Wayne"/>
    <x v="63"/>
    <x v="4"/>
    <m/>
    <s v="United States"/>
    <x v="1"/>
    <x v="1"/>
    <s v="No data"/>
    <s v="No data"/>
    <s v="No data"/>
    <s v="No data"/>
    <n v="0.03"/>
    <n v="274"/>
    <n v="336"/>
    <n v="329"/>
    <n v="254"/>
    <n v="9"/>
    <n v="281"/>
    <n v="299"/>
    <n v="265"/>
    <n v="272"/>
    <n v="299"/>
    <n v="265"/>
    <n v="288"/>
    <n v="268"/>
    <n v="294"/>
    <n v="270"/>
    <n v="294"/>
    <s v="https://www.hipcamp.com/en-GB/land/tennessee-seven-pines-river-resort-wz6he9yp"/>
    <s v="Glamping in a Riverside Geodome _x000a__x000a_Discover a cozy retreat surrounded by nature at Seven Pines River Resort. This spacious geodome is designed for comfort and adventure, offering a one-of-a-kind glamping experience along the scenic Buffalo River._x000a__x000a_Inside Your Dome:_x000a__x000a_- King-size bed for ultimate relaxation. - AC and heat to keep you comfortable year-round. - Fully equipped kitchenette with a two-burner plate, fridge/freezer, and cookware. - A cozy dining area perfect for meals, games, or planning your next adventure._x000a__x000a_Step Outside:_x000a__x000a_Relax on your private patio with Adirondack chairs and a solo fire pit—ideal for stargazing or morning coffee._x000a__x000a_Easy access to our modern, private bathhouse with hot showers._x000a__x000a_Things to Do:_x000a__x000a_- Float down the Buffalo River (seasonal tubing available). - Take a hike on our Hidden Holler Trail. - Visit with friendly goats on a guided farm tour. - Unwind with peaceful river views and breathtaking night skies._x000a__x000a_Good to Know:_x000a__x000a_- Firewood is available for purchase. - Bring your favorite meals or snacks—local grocery stores are nearby. - Stop by PuckerWilly's the resort's on-site general store, for camping essentials, snacks, merchandise, and more. - Unwind in our adults-only 21+ sandbox area, where soft sand and peaceful river views create the perfect spot for relaxation. _x000a__x000a_Open year-round, making the geodome perfect for a fall getaway, a cozy winter retreat, or a summer escape._x000a__x000a_Escape the noise and reconnect with nature in this riverside geodome. Whether you're stargazing by the fire or exploring the trails, this is the perfect spot to create lasting memories._x000a__x000a_Book your stay today and experience the charm of this Tennessee riverside hideaway!"/>
    <n v="1"/>
    <s v="Check in: 14:00, Check out: 11:00, Cancellation policy: Strict, Accepts bookings: 12"/>
    <n v="35.426166694904623"/>
    <n v="-87.705325307012401"/>
    <s v="Yes"/>
    <x v="0"/>
    <s v="No"/>
    <s v="Yes"/>
    <x v="0"/>
    <s v="Yes"/>
    <x v="0"/>
    <s v="No"/>
    <s v="Yes"/>
    <s v="No"/>
    <s v="No"/>
    <s v="No"/>
    <s v="No"/>
    <s v="Not Listed"/>
    <s v="No"/>
    <s v="Not Listed"/>
    <s v="Not Listed"/>
    <s v="No"/>
    <s v="No"/>
    <s v="No"/>
    <s v="No"/>
    <s v="No"/>
    <s v="No"/>
    <s v="No"/>
    <s v="No"/>
    <s v="No"/>
    <s v="Yes"/>
    <s v="No"/>
    <s v="No"/>
    <s v="No"/>
    <s v="Yes"/>
    <s v="Yes"/>
    <s v="No"/>
    <s v="No"/>
    <s v="Yes"/>
    <s v="No"/>
    <s v="No"/>
    <s v="No"/>
    <s v="No"/>
    <s v="No"/>
    <s v="Yes"/>
    <s v="No"/>
    <s v="Yes"/>
    <s v="Yes"/>
    <s v="Yes"/>
    <s v="No"/>
    <s v="No"/>
    <s v="No"/>
    <s v="Yes"/>
    <s v="Yes"/>
    <s v="No"/>
    <s v="No"/>
    <s v="No"/>
    <s v="No"/>
    <s v="No"/>
    <s v="Yes"/>
    <s v="No"/>
    <s v="No"/>
    <s v="Yes"/>
    <m/>
    <m/>
    <m/>
    <m/>
    <m/>
    <m/>
    <m/>
    <m/>
    <m/>
    <m/>
  </r>
  <r>
    <s v="Hipcamp"/>
    <s v="Ayni Acres"/>
    <s v="Creekside Dome #1 + Forest Spa"/>
    <s v="dome"/>
    <s v="Dome"/>
    <n v="8"/>
    <n v="0"/>
    <n v="2"/>
    <n v="0"/>
    <n v="0"/>
    <n v="0"/>
    <s v="Lewis"/>
    <x v="64"/>
    <x v="19"/>
    <m/>
    <s v="United States"/>
    <x v="1"/>
    <x v="1"/>
    <s v="No data"/>
    <s v="No data"/>
    <s v="No data"/>
    <s v="No data"/>
    <n v="0.27"/>
    <n v="142"/>
    <n v="211"/>
    <n v="165"/>
    <n v="120"/>
    <n v="43"/>
    <n v="163"/>
    <n v="165"/>
    <n v="160"/>
    <n v="162"/>
    <n v="165"/>
    <n v="160"/>
    <n v="161"/>
    <n v="161"/>
    <n v="164"/>
    <n v="162"/>
    <n v="164"/>
    <s v="https://www.hipcamp.com/en-US/land/washington-ayni-acres-lz9h52k6"/>
    <s v="DOME #1 Get away in nature and stay under the stars in this cozy well insulated and heated dome nestled along the tranquil riverside. Enjoy breathtaking PNW views through the panoramic window or stargaze through the skylight from the comfort of your king size bed. This dome has it's own private fire pit. Additional features; clothing rack, tea kettle, and French press inside dome. Shared/communal amenities are: kitchen, dining area, fire pit, wood fired hot tubs, infrared sauna, cold plunge, and 4 shared bathrooms (no toilet inside the dome). _x000a__x000a_PROPERTY Nestled along the serene edge of a creek, this sprawling 68-acre property offers a perfect getaway for nature lovers and relaxation seekers. The retreat features cozy lodging options, each equipped with power and heat for ultimate comfort. Guests can explore the scenic surroundings on groomed trails leading to each accommodation, or venture off the beaten path to discover nature trails throughout the property._x000a__x000a_GUEST ACCESS OF PROPERTY Guests will have access to their individual lodging accommodation as well as the 'community house' which includes 4 luxury bathrooms, full size kitchen with gas stove and the great room/dining area. The property features wood fired hot tubs, an infrared sauna and cold plunge that guests are free to use. Guests are not allowed in the barn, other guests lodging accommodations or the host house. Guests are not allowed to drive to their lodging due to soft ground, please park in the parking lot and walk your things to your lodging._x000a__x000a_CHECK-IN and WELCOME I'll be happy to greet you in person if I'm available when you arrive. If for any reason I’m not able to meet you in person, I’ll make sure everything you need is clearly explained in the check-in instructions. Please feel free to reach out if you need anything during your stay. Safe travels, and I hope you have a wonderful time here!"/>
    <n v="1"/>
    <s v="Check in: 15:00, Check out: 12:00, Cancellation policy: Moderate, Accepts bookings: 12"/>
    <n v="46.487282999999998"/>
    <n v="-122.53024499999999"/>
    <s v="Yes"/>
    <x v="0"/>
    <s v="No"/>
    <s v="Yes"/>
    <x v="0"/>
    <s v="Yes"/>
    <x v="0"/>
    <s v="Yes"/>
    <s v="Yes"/>
    <s v="No"/>
    <s v="Yes"/>
    <s v="No"/>
    <s v="No"/>
    <s v="Not Listed"/>
    <s v="No"/>
    <s v="Not Listed"/>
    <s v="Not Listed"/>
    <s v="No"/>
    <s v="No"/>
    <s v="No"/>
    <s v="No"/>
    <s v="No"/>
    <s v="No"/>
    <s v="No"/>
    <s v="No"/>
    <s v="No"/>
    <s v="No"/>
    <s v="No"/>
    <s v="No"/>
    <s v="No"/>
    <s v="No"/>
    <s v="No"/>
    <s v="No"/>
    <s v="No"/>
    <s v="No"/>
    <s v="No"/>
    <s v="No"/>
    <s v="No"/>
    <s v="No"/>
    <s v="No"/>
    <s v="No"/>
    <s v="No"/>
    <s v="Yes"/>
    <s v="No"/>
    <s v="Yes"/>
    <s v="No"/>
    <s v="No"/>
    <s v="Yes"/>
    <s v="Yes"/>
    <s v="Yes"/>
    <s v="No"/>
    <s v="No"/>
    <s v="No"/>
    <s v="No"/>
    <s v="No"/>
    <s v="Yes"/>
    <s v="Yes"/>
    <s v="No"/>
    <s v="Yes"/>
    <m/>
    <m/>
    <m/>
    <m/>
    <m/>
    <m/>
    <m/>
    <m/>
    <m/>
    <m/>
  </r>
  <r>
    <s v="Hipcamp"/>
    <s v="Ayni Acres"/>
    <s v="Creekside Dome #2 + Forest Spa"/>
    <s v="dome"/>
    <s v="Dome"/>
    <n v="8"/>
    <n v="0"/>
    <n v="4"/>
    <n v="0"/>
    <n v="0"/>
    <n v="0"/>
    <s v="Lewis"/>
    <x v="64"/>
    <x v="19"/>
    <m/>
    <s v="United States"/>
    <x v="1"/>
    <x v="1"/>
    <s v="No data"/>
    <s v="No data"/>
    <s v="No data"/>
    <s v="No data"/>
    <n v="0.35"/>
    <n v="145"/>
    <n v="217"/>
    <n v="170"/>
    <n v="120"/>
    <n v="57"/>
    <n v="173"/>
    <n v="176"/>
    <n v="171"/>
    <n v="173"/>
    <n v="176"/>
    <n v="171"/>
    <n v="171"/>
    <n v="172"/>
    <n v="174"/>
    <n v="172"/>
    <n v="174"/>
    <s v="https://www.hipcamp.com/en-US/land/washington-ayni-acres-lz9h52k6"/>
    <s v="DOME #2 Escape to nature in this cozy well insulated and heated dome nestled along the tranquil riverside with two full size beds, two vintage lounge chairs, luggage bench, umbrellas, tea kettle, French press. Enjoy breathtaking views through the panoramic window or stargaze through the skylight from the comfort of your sanctuary. Access these shared spaces; wood fired hot tubs, infrared sauna, claw foot cold plunge, fire pit, shared kitchen and 4 bathrooms with bidets. (no toilet inside dome)._x000a__x000a_PROPERTY Nestled along the serene edge of a creek, this sprawling 68-acre property offers a perfect getaway for nature lovers and relaxation seekers. The retreat features cozy lodging options, each equipped with power and heat for ultimate comfort. Guests can explore the scenic surroundings on groomed trails leading to each accommodation, or venture off the beaten path to discover nature trails throughout the property._x000a__x000a_GUEST ACCESS OF PROPERTY Guests will have access to their individual lodging accommodation as well as the 'community house' which includes 4 luxury bathrooms, full size kitchen with gas stove and the great room/dining area. The property features wood fired hot tubs, an infrared sauna and cold plunge that guests are free to use. Guests are not allowed in the barn, other guests lodging accommodations or the host house. Guests are not allowed to drive to their lodging due to soft ground, please park in the parking lot and walk your things to your lodging._x000a__x000a_CHECK-IN and WELCOME I'll be happy to greet you in person if I'm available when you arrive. If for any reason I’m not able to meet you in person, I’ll make sure everything you need is clearly explained in the check-in instructions. Please feel free to reach out if you need anything during your stay. Safe travels, and I hope you have a wonderful time here!"/>
    <n v="1"/>
    <s v="Check in: 15:00, Check out: 12:00, Cancellation policy: Moderate, Accepts bookings: 12"/>
    <n v="46.487282999999998"/>
    <n v="-122.53024499999999"/>
    <s v="Yes"/>
    <x v="0"/>
    <s v="No"/>
    <s v="Yes"/>
    <x v="0"/>
    <s v="Yes"/>
    <x v="0"/>
    <s v="Yes"/>
    <s v="Yes"/>
    <s v="No"/>
    <s v="Yes"/>
    <s v="No"/>
    <s v="No"/>
    <s v="Not Listed"/>
    <s v="No"/>
    <s v="Not Listed"/>
    <s v="Not Listed"/>
    <s v="No"/>
    <s v="No"/>
    <s v="No"/>
    <s v="No"/>
    <s v="No"/>
    <s v="No"/>
    <s v="No"/>
    <s v="No"/>
    <s v="No"/>
    <s v="No"/>
    <s v="No"/>
    <s v="No"/>
    <s v="No"/>
    <s v="No"/>
    <s v="No"/>
    <s v="No"/>
    <s v="No"/>
    <s v="No"/>
    <s v="No"/>
    <s v="No"/>
    <s v="No"/>
    <s v="No"/>
    <s v="No"/>
    <s v="No"/>
    <s v="No"/>
    <s v="Yes"/>
    <s v="No"/>
    <s v="Yes"/>
    <s v="No"/>
    <s v="No"/>
    <s v="Yes"/>
    <s v="Yes"/>
    <s v="Yes"/>
    <s v="No"/>
    <s v="No"/>
    <s v="No"/>
    <s v="No"/>
    <s v="No"/>
    <s v="Yes"/>
    <s v="Yes"/>
    <s v="No"/>
    <s v="Yes"/>
    <m/>
    <m/>
    <m/>
    <m/>
    <m/>
    <m/>
    <m/>
    <m/>
    <m/>
    <m/>
  </r>
  <r>
    <s v="Hipcamp"/>
    <s v="The Dome Home"/>
    <s v="The Dome Home near Lake Palestine"/>
    <s v="dome"/>
    <s v="Dome"/>
    <n v="1"/>
    <n v="0"/>
    <n v="4"/>
    <n v="0"/>
    <n v="0"/>
    <n v="0"/>
    <s v="Cherokee"/>
    <x v="65"/>
    <x v="10"/>
    <m/>
    <s v="United States"/>
    <x v="1"/>
    <x v="1"/>
    <s v="No data"/>
    <s v="No data"/>
    <s v="No data"/>
    <s v="No data"/>
    <n v="0.35"/>
    <n v="116"/>
    <n v="305"/>
    <n v="125"/>
    <n v="112"/>
    <n v="43"/>
    <n v="118"/>
    <n v="122"/>
    <n v="115"/>
    <n v="116"/>
    <n v="122"/>
    <n v="115"/>
    <n v="121"/>
    <n v="116"/>
    <n v="121"/>
    <n v="116"/>
    <n v="121"/>
    <s v="https://www.hipcamp.com/en-US/land/texas-the-dome-home-9mxho5y1"/>
    <s v="Our DOME HOME is anything but ordinary with it's concrete dome construction. Located in a gated community at Lake Palestine in Bullard, Tx. This home features a private on property hot tub for relaxing, outdoor grill for cooking and outdoor fire pit for more outdoor enjoyment. Some come relax and enjoy this unique structure and it's beautiful back yard sunsets._x000a__x000a_🛏 2 bedrooms (queen beds) 🛁 2 bath (1 tub/shower combo, 1 shower only) 📌 private on property hot tub 🔥 outdoor fire pit &amp; seating ♠️ large outdoor games (corn hole, washers, large jenga, connect 4, dominos &amp; more 🎣 fishing dock, community picnic area, playground, boat ramp &amp; swimming pool available for guest use (some of these items are seasonal. We do not control the dates or hours) ✨️ Upon request we will accommodate and earlier check in if available to the best of our availability"/>
    <n v="1"/>
    <s v="Check in: 16:00, Check out: 10:00, Cancellation policy: Strict (21 days), Accepts bookings: 12"/>
    <n v="32.110388"/>
    <n v="-95.416922999999997"/>
    <s v="Yes"/>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Electric Echo Lake"/>
    <s v="Glamping Dome"/>
    <s v="dome"/>
    <s v="Dome"/>
    <n v="2"/>
    <n v="0"/>
    <n v="5"/>
    <n v="0"/>
    <n v="0"/>
    <n v="0"/>
    <s v="Chenango"/>
    <x v="66"/>
    <x v="2"/>
    <m/>
    <s v="United States"/>
    <x v="1"/>
    <x v="1"/>
    <s v="No data"/>
    <s v="No data"/>
    <s v="No data"/>
    <s v="No data"/>
    <n v="1"/>
    <n v="128"/>
    <n v="176"/>
    <n v="160"/>
    <n v="116"/>
    <n v="128"/>
    <n v="133"/>
    <n v="143"/>
    <n v="123"/>
    <n v="127"/>
    <n v="143"/>
    <n v="123"/>
    <n v="137"/>
    <n v="124"/>
    <n v="141"/>
    <n v="126"/>
    <n v="141"/>
    <s v="https://www.hipcamp.com/en-US/land/new-york-electric-echo-lake-lz9h5e2w"/>
    <s v="Coming Soon!!! Early Booking Opens May 1st! Secure your stay and be among the first to experience Echo Lake's newest glamping retreat._x000a__x000a_Escape to nature in our spacious 16 ft geodesic dome, designed forr comfort and relaxation."/>
    <n v="1"/>
    <s v="Check in: 14:00, Check out: 11:00, Cancellation policy: Flexible, Accepts bookings: 6"/>
    <n v="42.299069000000003"/>
    <n v="-75.562467999999996"/>
    <s v="Yes"/>
    <x v="0"/>
    <s v="Yes"/>
    <s v="No"/>
    <x v="0"/>
    <s v="Yes"/>
    <x v="1"/>
    <s v="No"/>
    <s v="No"/>
    <s v="No"/>
    <s v="No"/>
    <s v="No"/>
    <s v="No"/>
    <s v="Not Listed"/>
    <s v="No"/>
    <s v="Not Listed"/>
    <s v="Not Listed"/>
    <s v="No"/>
    <s v="No"/>
    <s v="No"/>
    <s v="No"/>
    <s v="No"/>
    <s v="No"/>
    <s v="No"/>
    <s v="No"/>
    <s v="No"/>
    <s v="No"/>
    <s v="No"/>
    <s v="No"/>
    <s v="No"/>
    <s v="No"/>
    <s v="No"/>
    <s v="No"/>
    <s v="No"/>
    <s v="No"/>
    <s v="No"/>
    <s v="No"/>
    <s v="No"/>
    <s v="No"/>
    <s v="No"/>
    <s v="No"/>
    <s v="No"/>
    <s v="No"/>
    <s v="No"/>
    <s v="Yes"/>
    <s v="Yes"/>
    <s v="No"/>
    <s v="No"/>
    <s v="Yes"/>
    <s v="No"/>
    <s v="No"/>
    <s v="No"/>
    <s v="No"/>
    <s v="No"/>
    <s v="No"/>
    <s v="No"/>
    <s v="No"/>
    <s v="No"/>
    <s v="Yes"/>
    <m/>
    <m/>
    <m/>
    <m/>
    <m/>
    <m/>
    <m/>
    <m/>
    <m/>
    <m/>
  </r>
  <r>
    <s v="Hipcamp"/>
    <s v="Camp Cruz Glamping Retreat"/>
    <s v="Group Glamping at Camp Cruz"/>
    <s v="dome"/>
    <s v="Dome"/>
    <n v="3"/>
    <n v="0"/>
    <n v="10"/>
    <n v="0"/>
    <n v="0"/>
    <n v="0"/>
    <s v="Santa Cruz"/>
    <x v="67"/>
    <x v="1"/>
    <m/>
    <s v="United States"/>
    <x v="1"/>
    <x v="1"/>
    <s v="No data"/>
    <s v="No data"/>
    <s v="No data"/>
    <s v="No data"/>
    <n v="1"/>
    <n v="427"/>
    <n v="701"/>
    <n v="550"/>
    <n v="270"/>
    <n v="427"/>
    <n v="435"/>
    <n v="455"/>
    <n v="416"/>
    <n v="425"/>
    <n v="455"/>
    <n v="416"/>
    <n v="440"/>
    <n v="420"/>
    <n v="449"/>
    <n v="423"/>
    <n v="449"/>
    <s v="https://www.hipcamp.com/en-US/land/california-camp-cruz-glamping-retreat-1-88lhyn7r"/>
    <s v="PLEASE READ all the details in this listing in order to avoid confusion about sleeping accommodations: Camp Cruz is a glampground offered to enjoy and connect with nature. Booking this site gives you two bedrooms: a dome and a yurt, and the whole glampground privately to yourselves. We require a two night minimum stay for weekends.. The base price on this listing is for 4 people and two bedrooms. Up to 6 more guests can be added for a fee. Guests have access to a large geodome furnished as a living room equipped with a pool table, foosball table, a TV/DVD player, a stereo, and more. This space is not intended for sleeping. Camp Cruz features a fully equipped outdoor kitchen, clean composting toilets, hot showers, and much more. The kitchen includes a propane oven/stove with pots, pans, cooking and eating utensils, a collection of spices, a charcoal grill (guests must bring their own briquettes), a sink with potable well water, a full-sized refrigerator, and an industrial coffee maker. We provide paper towels, hand sanitizer, dish and hand soap. There is a full-sized ping pong table in the kitchen area for your enjoyment. THE BEDROOM NESTS… The Raven’s Nest has electricity with an electric heater and a double-sized futon bed. It features a large round window seat that looks out towards the garden. The Owl’s Nest is equipped with electricity and a wood stove for heat with firewood provided. There is a double-sized futon bed with a heated mattress pad. A private deck wraps around half of the bedroom. Guests are expected to bring their own bedding or you can request that we provide linens and bedding by selecting it in the extras option. OUTDOORS there is a propane fire pit, benches and tables, decks, hammocks, a garden, a year-round creek with a small sandy beach, disc golf baskets, kids play equipment, and enough open space to set up your tents and spread out. **Guests traveling with a dog (we only allow one dog) will be lodged in the Owl’s Nest, as we want to keep one structure pet free for our guests who are allergic. We require that your dog never be left unattended during your stay. We appreciate your understanding!"/>
    <n v="1"/>
    <s v="Check in: 14:00, Check out: 12:00, Cancellation policy: Strict (14 days), Accepts bookings: 12"/>
    <n v="37.051130000000001"/>
    <n v="-121.80903499999999"/>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Yes"/>
    <s v="No"/>
    <s v="Yes"/>
    <s v="No"/>
    <s v="No"/>
    <s v="No"/>
    <s v="Yes"/>
    <s v="No"/>
    <s v="No"/>
    <s v="No"/>
    <s v="No"/>
    <s v="No"/>
    <s v="No"/>
    <s v="No"/>
    <s v="Yes"/>
    <s v="No"/>
    <s v="Yes"/>
    <m/>
    <m/>
    <m/>
    <m/>
    <m/>
    <m/>
    <m/>
    <m/>
    <m/>
    <m/>
  </r>
  <r>
    <s v="Hipcamp"/>
    <s v="Colorful Camping at Beakertopia✨️🌈"/>
    <s v="Stargaze in Style at The Luna Dome"/>
    <s v="dome"/>
    <s v="Dome"/>
    <n v="20"/>
    <n v="0"/>
    <n v="2"/>
    <n v="0"/>
    <n v="0"/>
    <n v="0"/>
    <s v="Baldwin"/>
    <x v="16"/>
    <x v="9"/>
    <m/>
    <s v="United States"/>
    <x v="1"/>
    <x v="1"/>
    <s v="No data"/>
    <s v="No data"/>
    <s v="No data"/>
    <s v="No data"/>
    <n v="0.08"/>
    <n v="93"/>
    <n v="134"/>
    <n v="100"/>
    <n v="90"/>
    <n v="8"/>
    <n v="95"/>
    <n v="97"/>
    <n v="92"/>
    <n v="93"/>
    <n v="97"/>
    <n v="92"/>
    <n v="97"/>
    <n v="92"/>
    <n v="97"/>
    <n v="92"/>
    <n v="97"/>
    <s v="https://www.hipcamp.com/en-GB/land/alabama-colorful-camping-at-beakertopia-dw9h25ky"/>
    <s v="Escape to nature without sacrificing comfort in our 16-ft Luna Dome by Ekodome! Nestled in the heart of Beakertopia, this unique geodesic retreat offers a queen-size bed, heating &amp; cooling, and a mesmerizing aquatic epoxy floor that adds an artistic, underwater vibe to your stay._x000a__x000a_By day, relax in a peaceful, wooded setting, and by night, watch the stars through the dome’s skylight ceiling. Whether you're seeking a romantic getaway, a creative recharge, or a glamping adventure, the Luna Dome is your perfect escape. Outdoor kitchen &amp; restroom facilities located about 300 feet from the Luna Dome site._x000a__x000a_Book now and experience the magic of Beakertopia!"/>
    <n v="1"/>
    <s v="Check in: 14:00, Check out: 11:00, Cancellation policy: Strict, Accepts bookings: 12"/>
    <n v="30.311381999999998"/>
    <n v="-87.757823999999999"/>
    <s v="Yes"/>
    <x v="0"/>
    <s v="No"/>
    <s v="Yes"/>
    <x v="0"/>
    <s v="Yes"/>
    <x v="0"/>
    <s v="Yes"/>
    <s v="Yes"/>
    <s v="Yes"/>
    <s v="No"/>
    <s v="No"/>
    <s v="No"/>
    <s v="Not Listed"/>
    <s v="No"/>
    <s v="Not Listed"/>
    <s v="Not Listed"/>
    <s v="No"/>
    <s v="No"/>
    <s v="No"/>
    <s v="No"/>
    <s v="No"/>
    <s v="No"/>
    <s v="No"/>
    <s v="No"/>
    <s v="No"/>
    <s v="Yes"/>
    <s v="No"/>
    <s v="No"/>
    <s v="Yes"/>
    <s v="Yes"/>
    <s v="Yes"/>
    <s v="No"/>
    <s v="No"/>
    <s v="Yes"/>
    <s v="No"/>
    <s v="Yes"/>
    <s v="Yes"/>
    <s v="No"/>
    <s v="No"/>
    <s v="Yes"/>
    <s v="Yes"/>
    <s v="No"/>
    <s v="No"/>
    <s v="No"/>
    <s v="No"/>
    <s v="No"/>
    <s v="No"/>
    <s v="No"/>
    <s v="No"/>
    <s v="No"/>
    <s v="No"/>
    <s v="No"/>
    <s v="No"/>
    <s v="No"/>
    <s v="No"/>
    <s v="No"/>
    <s v="No"/>
    <s v="No"/>
    <m/>
    <m/>
    <m/>
    <m/>
    <m/>
    <m/>
    <m/>
    <m/>
    <m/>
    <m/>
  </r>
  <r>
    <s v="Hipcamp"/>
    <s v="Camp Cruz Glamping Retreat"/>
    <s v="&quot;Raven's Nest&quot; Dome at Camp Cruz"/>
    <s v="dome"/>
    <s v="Dome"/>
    <n v="3"/>
    <n v="0"/>
    <n v="4"/>
    <n v="0"/>
    <n v="0"/>
    <n v="0"/>
    <s v="Santa Cruz"/>
    <x v="67"/>
    <x v="1"/>
    <m/>
    <s v="United States"/>
    <x v="1"/>
    <x v="1"/>
    <s v="No data"/>
    <s v="No data"/>
    <s v="No data"/>
    <s v="No data"/>
    <n v="1"/>
    <n v="242"/>
    <n v="400"/>
    <n v="275"/>
    <n v="225"/>
    <n v="242"/>
    <n v="241"/>
    <n v="253"/>
    <n v="231"/>
    <n v="235"/>
    <n v="253"/>
    <n v="231"/>
    <n v="244"/>
    <n v="233"/>
    <n v="249"/>
    <n v="235"/>
    <n v="249"/>
    <s v="https://www.hipcamp.com/en-US/land/california-camp-cruz-glamping-retreat-1-88lhyn7r"/>
    <s v="PLEASE READ all the details in this listing in order to avoid confusion. Camp Cruz is a glampground offered to enjoy and connect with nature. Booking this site gives you the Raven's Nest as your private bedroom. The Raven’s Nest has electricity with an electric heater, a double-sized futon bed, and a large round window seat that looks out towards the garden. You must bring your own bedding or you may add linens and bedding under the EXTRAS option on this listing if you wish for us to provide it. The base price for this listing is for 2 people. You may add 2 more guests who will be allowed to set up a personal camping tent of their own for a small additional fee. If you would like to reserve both bedrooms, please go to our listing for Group Glamping. Guests have private access to a geodome furnished as a living room equipped with a lounge area, a pool table, foosball table, stereo, games, and much more. Camp Cruz features a fully equipped outdoor kitchen, clean composting toilets, hot showers, and much more. The kitchen includes a propane oven/stove with pots, pans, cooking and eating utensils, a collection of spices, a charcoal grill (guests must bring their own briquettes), a sink with potable well water, a full-sized refrigerator, and an industrial coffee maker. We provide paper towels, hand sanitizer, and soap. There is a ping pong table in the kitchen area for your enjoyment. Outdoors, there is a propane fire pit, benches and tables, decks, hammocks, a garden, a year-round creek with easy access, disc golf baskets, kid's play equipment, and enough open space to set up your tents and spread out. **Guests traveling with a dog (we only allow one dog) must book the Owl’s Nest, as we want to the Raven's Nest &quot;pet-free&quot; for our guests who are allergic. We require that your dog never be left unattended during your stay. We appreciate your understanding!"/>
    <n v="1"/>
    <s v="Check in: 14:00, Check out: 12:00, Cancellation policy: Strict, Accepts bookings: 12"/>
    <n v="37.051130000000001"/>
    <n v="-121.80903499999999"/>
    <s v="Yes"/>
    <x v="0"/>
    <s v="Yes"/>
    <s v="Yes"/>
    <x v="0"/>
    <s v="Yes"/>
    <x v="0"/>
    <s v="Yes"/>
    <s v="Yes"/>
    <s v="No"/>
    <s v="No"/>
    <s v="Yes"/>
    <s v="No"/>
    <s v="Not Listed"/>
    <s v="No"/>
    <s v="Not Listed"/>
    <s v="Not Listed"/>
    <s v="No"/>
    <s v="No"/>
    <s v="No"/>
    <s v="No"/>
    <s v="No"/>
    <s v="No"/>
    <s v="No"/>
    <s v="No"/>
    <s v="No"/>
    <s v="No"/>
    <s v="No"/>
    <s v="No"/>
    <s v="No"/>
    <s v="No"/>
    <s v="No"/>
    <s v="No"/>
    <s v="No"/>
    <s v="No"/>
    <s v="No"/>
    <s v="No"/>
    <s v="No"/>
    <s v="No"/>
    <s v="No"/>
    <s v="No"/>
    <s v="No"/>
    <s v="Yes"/>
    <s v="No"/>
    <s v="Yes"/>
    <s v="No"/>
    <s v="No"/>
    <s v="No"/>
    <s v="Yes"/>
    <s v="No"/>
    <s v="No"/>
    <s v="No"/>
    <s v="No"/>
    <s v="No"/>
    <s v="No"/>
    <s v="No"/>
    <s v="Yes"/>
    <s v="No"/>
    <s v="Yes"/>
    <m/>
    <m/>
    <m/>
    <m/>
    <m/>
    <m/>
    <m/>
    <m/>
    <m/>
    <m/>
  </r>
  <r>
    <s v="Hipcamp"/>
    <s v="TennesseeGlamping Domes Savage Gulf"/>
    <s v="Luxury Eagle's Nest Glamping Dome"/>
    <s v="dome"/>
    <s v="Dome"/>
    <n v="1"/>
    <n v="0"/>
    <n v="4"/>
    <n v="0"/>
    <n v="0"/>
    <n v="0"/>
    <s v="Grundy"/>
    <x v="68"/>
    <x v="4"/>
    <m/>
    <s v="United States"/>
    <x v="1"/>
    <x v="1"/>
    <s v="No data"/>
    <s v="No data"/>
    <s v="No data"/>
    <s v="No data"/>
    <n v="1"/>
    <n v="261"/>
    <n v="437"/>
    <n v="440"/>
    <n v="160"/>
    <n v="261"/>
    <n v="286"/>
    <n v="360"/>
    <n v="213"/>
    <n v="236"/>
    <n v="360"/>
    <n v="213"/>
    <n v="330"/>
    <n v="223"/>
    <n v="348"/>
    <n v="231"/>
    <n v="348"/>
    <s v="https://www.hipcamp.com/en-AU/land/tennessee-tennesseeglamping-domes-savage-gulf-5x5hkpyj"/>
    <s v="Our first dome, which was featured on Discovery' Channel's Building Off the Grid offers guests a blend of romance and adventure. Picture yourself waking up to a stunning sunrise right from your bed, enjoying a fresh cup of coffee. As the day progresses, enjoy easy access to a scenic trail winding through captivating rock formations. Rediscover your inner child on our wooden swings! Afterwards, relax in your private hot tub or gather around the fire pit to unwind._x000a__x000a_Want to bring a dog or 2? No problem, just select &quot;Bring a Pet&quot; under extras to ensure your furry friend is added to the reservation."/>
    <n v="2"/>
    <s v="Check in: 16:00, Check out: 10:00, Cancellation policy: Strict, Accepts bookings: 3"/>
    <n v="35.479985999999997"/>
    <n v="-85.784097000000003"/>
    <s v="Yes"/>
    <x v="0"/>
    <s v="Yes"/>
    <s v="Yes"/>
    <x v="0"/>
    <s v="Yes"/>
    <x v="0"/>
    <s v="No"/>
    <s v="Yes"/>
    <s v="No"/>
    <s v="Yes"/>
    <s v="No"/>
    <s v="No"/>
    <s v="Not Listed"/>
    <s v="No"/>
    <s v="Not Listed"/>
    <s v="Not Listed"/>
    <s v="No"/>
    <s v="No"/>
    <s v="No"/>
    <s v="No"/>
    <s v="No"/>
    <s v="No"/>
    <s v="No"/>
    <s v="No"/>
    <s v="No"/>
    <s v="No"/>
    <s v="No"/>
    <s v="No"/>
    <s v="No"/>
    <s v="No"/>
    <s v="No"/>
    <s v="No"/>
    <s v="No"/>
    <s v="No"/>
    <s v="No"/>
    <s v="No"/>
    <s v="No"/>
    <s v="No"/>
    <s v="No"/>
    <s v="No"/>
    <s v="No"/>
    <s v="No"/>
    <s v="No"/>
    <s v="Yes"/>
    <s v="No"/>
    <s v="Yes"/>
    <s v="No"/>
    <s v="No"/>
    <s v="No"/>
    <s v="No"/>
    <s v="No"/>
    <s v="No"/>
    <s v="No"/>
    <s v="No"/>
    <s v="No"/>
    <s v="No"/>
    <s v="No"/>
    <s v="Yes"/>
    <m/>
    <m/>
    <m/>
    <m/>
    <m/>
    <m/>
    <m/>
    <m/>
    <m/>
    <m/>
  </r>
  <r>
    <s v="Hipcamp"/>
    <s v="The Golden Dome At Golden Pine"/>
    <s v="The Golden Dome At Golden Pine"/>
    <s v="dome"/>
    <s v="Dome"/>
    <n v="1"/>
    <n v="0"/>
    <n v="6"/>
    <n v="0"/>
    <n v="0"/>
    <n v="0"/>
    <s v="Bastrop"/>
    <x v="69"/>
    <x v="10"/>
    <m/>
    <s v="United States"/>
    <x v="1"/>
    <x v="1"/>
    <s v="No data"/>
    <s v="No data"/>
    <s v="No data"/>
    <s v="No data"/>
    <n v="0.15"/>
    <n v="438"/>
    <n v="738"/>
    <n v="544"/>
    <n v="396"/>
    <n v="66"/>
    <n v="453"/>
    <n v="490"/>
    <n v="419"/>
    <n v="433"/>
    <n v="490"/>
    <n v="419"/>
    <n v="469"/>
    <n v="425"/>
    <n v="481"/>
    <n v="430"/>
    <n v="481"/>
    <s v="https://www.hipcamp.com/en-US/land/texas-the-golden-dome-at-golden-pine-kk9hk0ke"/>
    <s v="Large geodesic dome. You will have full access to all the dome's amenities."/>
    <n v="2"/>
    <s v="Check in: 16:00, Check out: 11:00, Cancellation policy: Strict, Accepts bookings: 12"/>
    <n v="29.969079762476071"/>
    <n v="-97.302421378564077"/>
    <s v="No"/>
    <x v="0"/>
    <s v="Yes"/>
    <s v="Yes"/>
    <x v="0"/>
    <s v="Yes"/>
    <x v="0"/>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Field Trip Glamping Travelers Rest"/>
    <s v="Unit 15 - Dog-Friendly Dome"/>
    <s v="dome"/>
    <s v="Dome"/>
    <n v="9"/>
    <n v="0"/>
    <n v="3"/>
    <n v="0"/>
    <n v="0"/>
    <n v="0"/>
    <s v="Greenville"/>
    <x v="61"/>
    <x v="26"/>
    <m/>
    <s v="United States"/>
    <x v="1"/>
    <x v="1"/>
    <s v="No data"/>
    <s v="No data"/>
    <s v="No data"/>
    <s v="No data"/>
    <n v="0"/>
    <n v="190"/>
    <n v="270"/>
    <n v="190"/>
    <n v="190"/>
    <n v="0"/>
    <n v="193"/>
    <n v="196"/>
    <n v="191"/>
    <n v="193"/>
    <n v="196"/>
    <n v="191"/>
    <n v="192"/>
    <n v="192"/>
    <n v="194"/>
    <n v="192"/>
    <n v="194"/>
    <s v="https://www.hipcamp.com/en-US/land/south-carolina-field-trip-glamping-travelers-rest-qeohle5z"/>
    <s v="Spacious geo dome tucked back in the woods, perfect for two people and their furry friend. Features a queen sized bed with an option for an additional twin cot for a max capacity of 3 people. Heat and air conditioning, luxury bedding, coffee maker, seating area, private outdoor fire pit."/>
    <n v="1"/>
    <s v="Check in: 15:00, Check out: 11:00, Cancellation policy: Strict, Accepts bookings: 12"/>
    <n v="35.067360000000001"/>
    <n v="-82.428280000000001"/>
    <s v="Yes"/>
    <x v="0"/>
    <s v="Yes"/>
    <s v="No"/>
    <x v="0"/>
    <s v="Yes"/>
    <x v="1"/>
    <s v="Yes"/>
    <s v="Yes"/>
    <s v="Yes"/>
    <s v="Yes"/>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Field Trip Glamping Travelers Rest"/>
    <s v="Unit 18 - Dog-Friendly Dome"/>
    <s v="dome"/>
    <s v="Dome"/>
    <n v="9"/>
    <n v="0"/>
    <n v="3"/>
    <n v="0"/>
    <n v="0"/>
    <n v="0"/>
    <s v="Greenville"/>
    <x v="61"/>
    <x v="26"/>
    <m/>
    <s v="United States"/>
    <x v="1"/>
    <x v="1"/>
    <s v="No data"/>
    <s v="No data"/>
    <s v="No data"/>
    <s v="No data"/>
    <n v="0"/>
    <n v="190"/>
    <n v="270"/>
    <n v="190"/>
    <n v="190"/>
    <n v="0"/>
    <n v="193"/>
    <n v="196"/>
    <n v="191"/>
    <n v="193"/>
    <n v="196"/>
    <n v="191"/>
    <n v="192"/>
    <n v="192"/>
    <n v="194"/>
    <n v="192"/>
    <n v="194"/>
    <s v="https://www.hipcamp.com/en-US/land/south-carolina-field-trip-glamping-travelers-rest-qeohle5z"/>
    <s v="Spacious geo dome tucked back in the woods, perfect for two people and their furry friend. Features a queen sized bed with an option for an additional twin cot for a max capacity of 3 people. Heat and air conditioning, luxury bedding, coffee maker, seating area, private outdoor fire pit."/>
    <n v="1"/>
    <s v="Check in: 15:00, Check out: 11:00, Cancellation policy: Strict, Accepts bookings: 12"/>
    <n v="35.067360000000001"/>
    <n v="-82.428280000000001"/>
    <s v="Yes"/>
    <x v="0"/>
    <s v="Yes"/>
    <s v="Yes"/>
    <x v="0"/>
    <s v="Yes"/>
    <x v="1"/>
    <s v="Yes"/>
    <s v="Yes"/>
    <s v="Yes"/>
    <s v="Yes"/>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Field Trip Glamping Travelers Rest"/>
    <s v="Unit 16  - Geodome"/>
    <s v="dome"/>
    <s v="Dome"/>
    <n v="9"/>
    <n v="0"/>
    <n v="3"/>
    <n v="0"/>
    <n v="0"/>
    <n v="0"/>
    <s v="Greenville"/>
    <x v="61"/>
    <x v="26"/>
    <m/>
    <s v="United States"/>
    <x v="1"/>
    <x v="1"/>
    <s v="No data"/>
    <s v="No data"/>
    <s v="No data"/>
    <s v="No data"/>
    <n v="0"/>
    <n v="170"/>
    <n v="245"/>
    <n v="170"/>
    <n v="170"/>
    <n v="0"/>
    <n v="173"/>
    <n v="176"/>
    <n v="171"/>
    <n v="173"/>
    <n v="176"/>
    <n v="171"/>
    <n v="171"/>
    <n v="172"/>
    <n v="174"/>
    <n v="172"/>
    <n v="174"/>
    <s v="https://www.hipcamp.com/en-US/land/south-carolina-field-trip-glamping-travelers-rest-qeohle5z"/>
    <s v="Spacious geo dome tucked back in the woods, perfect for two people. Features a queen sized bed with an option for an additional twin cot for a max capacity of 3 people. Heat and air conditioning, luxury bedding, coffee maker, seating area, private outdoor fire pit. Enjoy our group amenities including wood-fired hot tub, cold plunge, and cedar sauna."/>
    <n v="1"/>
    <s v="Check in: 15:00, Check out: 11:00, Cancellation policy: Strict, Accepts bookings: 12"/>
    <n v="35.067360000000001"/>
    <n v="-82.428280000000001"/>
    <s v="Yes"/>
    <x v="0"/>
    <s v="Yes"/>
    <s v="Yes"/>
    <x v="0"/>
    <s v="Yes"/>
    <x v="1"/>
    <s v="Yes"/>
    <s v="Yes"/>
    <s v="Yes"/>
    <s v="Yes"/>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Field Trip Glamping Travelers Rest"/>
    <s v="Unit 17 - Geodome"/>
    <s v="dome"/>
    <s v="Dome"/>
    <n v="9"/>
    <n v="0"/>
    <n v="3"/>
    <n v="0"/>
    <n v="0"/>
    <n v="0"/>
    <s v="Greenville"/>
    <x v="61"/>
    <x v="26"/>
    <m/>
    <s v="United States"/>
    <x v="1"/>
    <x v="1"/>
    <s v="No data"/>
    <s v="No data"/>
    <s v="No data"/>
    <s v="No data"/>
    <n v="0"/>
    <n v="170"/>
    <n v="245"/>
    <n v="170"/>
    <n v="170"/>
    <n v="0"/>
    <n v="173"/>
    <n v="176"/>
    <n v="171"/>
    <n v="173"/>
    <n v="176"/>
    <n v="171"/>
    <n v="171"/>
    <n v="172"/>
    <n v="174"/>
    <n v="172"/>
    <n v="174"/>
    <s v="https://www.hipcamp.com/en-US/land/south-carolina-field-trip-glamping-travelers-rest-qeohle5z"/>
    <s v="Spacious geo dome tucked back in the woods, perfect for two people. Features a queen sized bed with an option for an additional twin cot for a max capacity of 3 people. Heat and air conditioning, luxury bedding, coffee maker, seating area, private outdoor fire pit. Enjoy our group amenities including wood-fired hot tub, cold plunge, and cedar sauna."/>
    <n v="1"/>
    <s v="Check in: 15:00, Check out: 11:00, Cancellation policy: Strict, Accepts bookings: 12"/>
    <n v="35.067360000000001"/>
    <n v="-82.428280000000001"/>
    <s v="Yes"/>
    <x v="0"/>
    <s v="Yes"/>
    <s v="Yes"/>
    <x v="0"/>
    <s v="Yes"/>
    <x v="1"/>
    <s v="Yes"/>
    <s v="Yes"/>
    <s v="Yes"/>
    <s v="Yes"/>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Sowilo Retreat"/>
    <s v="Indica Dome. Food &amp; drinks included"/>
    <s v="dome"/>
    <s v="Dome"/>
    <n v="6"/>
    <n v="0"/>
    <n v="2"/>
    <n v="0"/>
    <n v="0"/>
    <n v="0"/>
    <s v="Washington"/>
    <x v="31"/>
    <x v="2"/>
    <m/>
    <s v="United States"/>
    <x v="1"/>
    <x v="1"/>
    <s v="No data"/>
    <s v="No data"/>
    <s v="No data"/>
    <s v="No data"/>
    <n v="0"/>
    <n v="147"/>
    <n v="233"/>
    <n v="169"/>
    <n v="135"/>
    <n v="0"/>
    <n v="0"/>
    <n v="0"/>
    <n v="0"/>
    <n v="0"/>
    <n v="0"/>
    <n v="0"/>
    <n v="0"/>
    <n v="0"/>
    <n v="0"/>
    <n v="0"/>
    <n v="0"/>
    <s v="https://www.hipcamp.com/en-GB/land/new-york-sowilo-retreat-06yhpyjy"/>
    <s v="Nature retreat with modern tiny houses and geodesic domes._x000a__x000a_Indulge in the ultimate relaxation with our all-inclusive service, treating you to delectable healthy cuisine and snug accommodations. Our charming domes offer the luxurious comfort of a hotel room. A private bathroom with shower for the dome is located in the main building.Elevate your culinary adventures with and outdoor grill, inviting you to sizzle up some delights during your stay. Delight in the convenience of a la carte breakfast and dinner, served in our cozy Eatery or delivered straight to your unit._x000a__x000a_Recharge your body and soul at our on-site studio, practice yoga or workouts both morning and evening. Step outside and explore the breathtaking hiking trail winding around our property, inviting you to immerse yourself in nature's splendor._x000a__x000a_Venture further afield for a plethora of day activities, from swimming and hiking to canoeing, kayaking, biking, and skiing, all just a short drive away. Discover the charming nearby towns of Saratoga Springs, Clifton Park, Troy, Bennington, Dorset, and Manchester, each offering their own unique allure just 30 minutes from our retreat._x000a__x000a_PLEASE NOTE: THE RENTAL PRICE IS PER PERSON; EACH ADDITIONAL GUEST MUST PAY A FEE FOR OUR ALL-INCLUSIVE SERVICE!"/>
    <n v="1"/>
    <s v="Check in: 15:00, Check out: 11:00, Cancellation policy: Moderate, Accepts bookings: 12"/>
    <n v="43.018239999999999"/>
    <n v="-73.429749999999999"/>
    <s v="Yes"/>
    <x v="0"/>
    <s v="Yes"/>
    <s v="Yes"/>
    <x v="0"/>
    <s v="Yes"/>
    <x v="0"/>
    <s v="No"/>
    <s v="Yes"/>
    <s v="Yes"/>
    <s v="No"/>
    <s v="No"/>
    <s v="No"/>
    <s v="Not Listed"/>
    <s v="No"/>
    <s v="Not Listed"/>
    <s v="Not Listed"/>
    <s v="No"/>
    <s v="No"/>
    <s v="No"/>
    <s v="No"/>
    <s v="No"/>
    <s v="No"/>
    <s v="No"/>
    <s v="No"/>
    <s v="No"/>
    <s v="No"/>
    <s v="Yes"/>
    <s v="No"/>
    <s v="No"/>
    <s v="Yes"/>
    <s v="Yes"/>
    <s v="No"/>
    <s v="No"/>
    <s v="Yes"/>
    <s v="No"/>
    <s v="No"/>
    <s v="No"/>
    <s v="No"/>
    <s v="No"/>
    <s v="Yes"/>
    <s v="No"/>
    <s v="No"/>
    <s v="No"/>
    <s v="Yes"/>
    <s v="No"/>
    <s v="No"/>
    <s v="No"/>
    <s v="No"/>
    <s v="Yes"/>
    <s v="No"/>
    <s v="No"/>
    <s v="No"/>
    <s v="No"/>
    <s v="No"/>
    <s v="No"/>
    <s v="No"/>
    <s v="No"/>
    <s v="Yes"/>
    <m/>
    <m/>
    <m/>
    <m/>
    <m/>
    <m/>
    <m/>
    <m/>
    <m/>
    <m/>
  </r>
  <r>
    <s v="Hipcamp"/>
    <s v="Yak Eco Camp"/>
    <s v="North Carolina + Large Dome 1 "/>
    <s v="dome"/>
    <s v="Dome"/>
    <n v="1"/>
    <n v="0"/>
    <n v="4"/>
    <n v="0"/>
    <n v="0"/>
    <n v="0"/>
    <s v="Transylvania"/>
    <x v="70"/>
    <x v="7"/>
    <m/>
    <s v="United States"/>
    <x v="1"/>
    <x v="1"/>
    <s v="No data"/>
    <s v="No data"/>
    <s v="No data"/>
    <s v="No data"/>
    <n v="0"/>
    <n v="265"/>
    <n v="383"/>
    <n v="265"/>
    <n v="265"/>
    <n v="0"/>
    <n v="0"/>
    <n v="0"/>
    <n v="0"/>
    <n v="0"/>
    <n v="0"/>
    <n v="0"/>
    <n v="0"/>
    <n v="0"/>
    <n v="0"/>
    <n v="0"/>
    <n v="0"/>
    <s v="https://www.hipcamp.com/en-GB/land/north-carolina-yak-eco-camp-mxvhljlz"/>
    <s v="Dome Site #1 – Luxury Glamping in the Blue Ridge Mountains Experience a one-of-a-kind geodesic dome stay on 22 acres of private mountain land in Rosman, NC. Perfect for couples and adventure seekers, this dome offers modern comforts while immersing you in nature’s beauty._x000a__x000a_🌲 What You’ll Get: Private, climate-controlled dome with a plush queen-sized bed Spacious deck with forest views, ideal for morning coffee or stargazing Full private bathroom with a hot shower inside the dome Efficient kitchenette for easy meal prep Fire pit for cozy evenings under the stars 🚶 What’s Nearby:_x000a__x000a_Pisgah National Forest &amp; DuPont State Park (Waterfalls &amp; hiking trails) Trout-stocked private pond – fishing &amp; paddle boating included Brevard’s charming downtown – breweries, shops, and local eats 🚗 Getting Here &amp; Amenities:_x000a__x000a_Free onsite parking steps from your dome Linens, towels, and firewood available Pet-friendly! Bring your adventure pup Book your escape today and immerse yourself in the beauty of the Blue Ridge Mountains while enjoying all the comforts of a luxury stay!"/>
    <n v="1"/>
    <s v="Check in: 14:00, Check out: 12:00, Cancellation policy: Strict, Accepts bookings: 12"/>
    <n v="35.126990999999997"/>
    <n v="-82.827174999999997"/>
    <s v="Yes"/>
    <x v="0"/>
    <s v="Yes"/>
    <s v="No"/>
    <x v="0"/>
    <s v="Yes"/>
    <x v="0"/>
    <s v="No"/>
    <s v="No"/>
    <s v="No"/>
    <s v="No"/>
    <s v="No"/>
    <s v="No"/>
    <s v="Not Listed"/>
    <s v="No"/>
    <s v="Not Listed"/>
    <s v="Not Listed"/>
    <s v="No"/>
    <s v="No"/>
    <s v="No"/>
    <s v="No"/>
    <s v="No"/>
    <s v="No"/>
    <s v="No"/>
    <s v="No"/>
    <s v="No"/>
    <s v="Yes"/>
    <s v="No"/>
    <s v="No"/>
    <s v="No"/>
    <s v="Yes"/>
    <s v="Yes"/>
    <s v="Yes"/>
    <s v="Yes"/>
    <s v="Yes"/>
    <s v="Yes"/>
    <s v="Yes"/>
    <s v="Yes"/>
    <s v="No"/>
    <s v="No"/>
    <s v="Yes"/>
    <s v="No"/>
    <s v="Yes"/>
    <s v="No"/>
    <s v="Yes"/>
    <s v="No"/>
    <s v="No"/>
    <s v="No"/>
    <s v="No"/>
    <s v="No"/>
    <s v="No"/>
    <s v="No"/>
    <s v="No"/>
    <s v="No"/>
    <s v="No"/>
    <s v="No"/>
    <s v="No"/>
    <s v="No"/>
    <s v="Yes"/>
    <m/>
    <m/>
    <m/>
    <m/>
    <m/>
    <m/>
    <m/>
    <m/>
    <m/>
    <m/>
  </r>
  <r>
    <s v="Hipcamp"/>
    <s v="DayDreamer Domes"/>
    <s v="Dome 3: Modern Boho Hideaway"/>
    <s v="dome"/>
    <s v="Dome"/>
    <n v="8"/>
    <n v="0"/>
    <n v="2"/>
    <n v="0"/>
    <n v="0"/>
    <n v="0"/>
    <s v="Allegan"/>
    <x v="50"/>
    <x v="23"/>
    <m/>
    <s v="United States"/>
    <x v="1"/>
    <x v="1"/>
    <s v="No data"/>
    <s v="No data"/>
    <s v="No data"/>
    <s v="No data"/>
    <n v="1"/>
    <n v="121"/>
    <n v="139"/>
    <n v="129"/>
    <n v="119"/>
    <n v="121"/>
    <n v="0"/>
    <n v="0"/>
    <n v="0"/>
    <n v="0"/>
    <n v="0"/>
    <n v="0"/>
    <n v="0"/>
    <n v="0"/>
    <n v="0"/>
    <n v="0"/>
    <n v="0"/>
    <s v="https://www.hipcamp.com/en-GB/land/michigan-daydreamer-domes-9mxhmo6j"/>
    <s v="Welcome to our Modern Boho Hideaway, where contemporary luxury meets bohemian charm. Step into a stylish oasis designed for the discerning traveler seeking comfort and sophistication.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2 guests._x000a__x000a_PLEASE NOTE: CHILDREN AGED 4+ ARE WELCOMED TO STAY WITH US. Absolutely no children under the age of 4 are allowed in the pool._x000a__x000a_Accommodation: Unwind in the embrace of our single queen bed, adorned with sumptuous luxe linens, ensuring a restful night's sleep. The room is thoughtfully furnished with modern amenities, including a mini fridge and microwave, providing convenience at your fingertips._x000a__x000a_Relaxation: Indulge in a moment of tranquility in our sleek and modern acrylic bathtub, offering the perfect retreat after a day of exploration. Let the warm water soothe your senses as you soak away the stresses of the day._x000a__x000a_Lounge Space: Kick back and relax in our inviting lounge space, complete with a stylish table, ideal for enjoying a cup of coffee or catching up on work. Whether you're planning your next adventure or simply unwinding with a good book, this cozy corner is yours to enjoy._x000a__x000a_Bohemian Touches: Immerse yourself in the eclectic ambiance of our Boho Hideaway, adorned with subtle bohemian touches that add character and warmth to the space. From vibrant textiles to unique artwork, every detail has been carefully curated to evoke a sense of wanderlust and creativity._x000a__x000a_Escape to Serenity: Experience the perfect blend of modern and bohemian flair in our Modern Boho Hideaway. Whether you're traveling for business or leisure, this chic retreat offers a haven of comfort and style for the modern-day explorer."/>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DayDreamer Domes"/>
    <s v="Dome 4: Coastal Breeze Suite"/>
    <s v="dome"/>
    <s v="Dome"/>
    <n v="8"/>
    <n v="0"/>
    <n v="4"/>
    <n v="0"/>
    <n v="0"/>
    <n v="0"/>
    <s v="Allegan"/>
    <x v="50"/>
    <x v="23"/>
    <m/>
    <s v="United States"/>
    <x v="1"/>
    <x v="1"/>
    <s v="No data"/>
    <s v="No data"/>
    <s v="No data"/>
    <s v="No data"/>
    <n v="1"/>
    <n v="166"/>
    <n v="189"/>
    <n v="209"/>
    <n v="149"/>
    <n v="166"/>
    <n v="0"/>
    <n v="0"/>
    <n v="0"/>
    <n v="0"/>
    <n v="0"/>
    <n v="0"/>
    <n v="0"/>
    <n v="0"/>
    <n v="0"/>
    <n v="0"/>
    <n v="0"/>
    <s v="https://www.hipcamp.com/en-GB/land/michigan-daydreamer-domes-9mxhmo6j"/>
    <s v="Welcome to the Coastal Breeze Suite, where the tranquility of the sea meets modern elegance. Step into a serene sanctuary inspired by the sea, with soothing shades of blue and airy décor, offering the perfect blend of relaxation and seaside sophistication for your unique retreat.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4 guests._x000a__x000a_PLEASE NOTE: CHILDREN AGED 4+ ARE WELCOMED TO STAY WITH US. Absolutely no children under the age of 4 are allowed in the pool._x000a__x000a_Accommodation: Unwind in the embrace of our double queen beds, adorned with sumptuous luxe linens in soft coastal blues, ensuring a restful night's sleep. The room is thoughtfully furnished with modern amenities, including a mini fridge and microwave, providing convenience at your fingertips._x000a__x000a_Relaxation: Freshen up after a day of adventure in our sleek and modern shower, perfect for a quick and rejuvenating rinse. This refreshing shower offers you the ideal space to unwind and wash away the day._x000a__x000a_Coastal Bliss: Immerse yourself in the calming ambiance of our Coastal Breeze Suite, where different hues of blue evoke the serenity of the ocean. With coastal-inspired décor and artistic touches throughout, this suite provides a refreshing retreat, perfect for unwinding and embracing the peaceful seaside vibe._x000a__x000a_Escape to Tranquility: Experience the perfect blend of modern sophistication and coastal charm in our Coastal Breeze Suite. Whether you're here to relax or explore, this chic sanctuary offers a haven of comfort and style, tailored for the traveler seeking a serene, ocean-inspired escape."/>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DayDreamer Domes"/>
    <s v="Dome 7: Rebel Rouge Retreat"/>
    <s v="dome"/>
    <s v="Dome"/>
    <n v="8"/>
    <n v="0"/>
    <n v="2"/>
    <n v="0"/>
    <n v="0"/>
    <n v="0"/>
    <s v="Allegan"/>
    <x v="50"/>
    <x v="23"/>
    <m/>
    <s v="United States"/>
    <x v="1"/>
    <x v="1"/>
    <s v="No data"/>
    <s v="No data"/>
    <s v="No data"/>
    <s v="No data"/>
    <n v="1"/>
    <n v="121"/>
    <n v="139"/>
    <n v="129"/>
    <n v="119"/>
    <n v="121"/>
    <n v="0"/>
    <n v="0"/>
    <n v="0"/>
    <n v="0"/>
    <n v="0"/>
    <n v="0"/>
    <n v="0"/>
    <n v="0"/>
    <n v="0"/>
    <n v="0"/>
    <n v="0"/>
    <s v="https://www.hipcamp.com/en-GB/land/michigan-daydreamer-domes-9mxhmo6j"/>
    <s v="Welcome to our Rebel Rouge Retreat, where edgy sophistication meets modern luxury. Step into a bold sanctuary designed for the discerning traveler seeking a unique and stylish escape.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2 guests._x000a__x000a_PLEASE NOTE: CHILDREN AGED 4+ ARE WELCOMED TO STAY WITH US. Absolutely no children under the age of 4 are allowed in the pool._x000a__x000a_Accommodation: Unwind in the embrace of our single queen bed, adorned with sumptuous luxe linens, ensuring a restful night's sleep. The room is thoughtfully furnished with modern amenities, including a mini fridge and microwave, providing convenience at your fingertips._x000a__x000a_Relaxation: Indulge in a moment of tranquility in our sleek and modern acrylic bathtub, offering the perfect retreat after a day of exploration. Let the warm water soothe your senses as you soak away the stresses of the day._x000a__x000a_Lounge Space: Kick back and relax in our inviting lounge space, complete with a stylish table, ideal for enjoying a cup of coffee or catching up on work. Whether you're planning your next adventure or simply unwinding with a good book, this cozy corner is yours to enjoy._x000a__x000a_Rock 'n' Roll Vibes: Immerse yourself in the rebellious ambiance of our Rebel Rouge Retreat, adorned with striking black and red décor and collaged floors that add character and a touch of rock 'n' roll. From bold accents to unique artwork, every detail has been carefully curated to evoke a sense of edgy sophistication and creativity._x000a__x000a_Escape to Serenity: Experience the perfect blend of modern elegance and rebellious flair in our Rebel Rouge Retreat. Whether you're traveling for business or leisure, this chic retreat offers a haven of comfort and style for the modern-day explorer."/>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DayDreamer Domes"/>
    <s v="Dome 10: Desert Boho Bungalow"/>
    <s v="dome"/>
    <s v="Dome"/>
    <n v="8"/>
    <n v="0"/>
    <n v="2"/>
    <n v="0"/>
    <n v="0"/>
    <n v="0"/>
    <s v="Allegan"/>
    <x v="50"/>
    <x v="23"/>
    <m/>
    <s v="United States"/>
    <x v="1"/>
    <x v="1"/>
    <s v="No data"/>
    <s v="No data"/>
    <s v="No data"/>
    <s v="No data"/>
    <n v="1"/>
    <n v="121"/>
    <n v="139"/>
    <n v="129"/>
    <n v="119"/>
    <n v="121"/>
    <n v="0"/>
    <n v="0"/>
    <n v="0"/>
    <n v="0"/>
    <n v="0"/>
    <n v="0"/>
    <n v="0"/>
    <n v="0"/>
    <n v="0"/>
    <n v="0"/>
    <n v="0"/>
    <s v="https://www.hipcamp.com/en-GB/land/michigan-daydreamer-domes-9mxhmo6j"/>
    <s v="Welcome to our Rebel Rouge Retreat, where edgy sophistication meets modern luxury. Step into a bold sanctuary designed for the discerning traveler seeking a unique and stylish escape.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2 guests._x000a__x000a_PLEASE NOTE: CHILDREN AGED 4+ ARE WELCOMED TO STAY WITH US. Absolutely no children under the age of 4 are allowed in the pool._x000a__x000a_Accommodation: Unwind in the embrace of our single queen bed, adorned with sumptuous luxe linens, ensuring a restful night's sleep. The room is thoughtfully furnished with modern amenities, including a mini fridge and microwave, providing convenience at your fingertips._x000a__x000a_Relaxation: Indulge in a moment of tranquility in our sleek and modern acrylic bathtub, offering the perfect retreat after a day of exploration. Let the warm water soothe your senses as you soak away the stresses of the day._x000a__x000a_Lounge Space: Kick back and relax in our inviting lounge space, complete with a stylish table, ideal for enjoying a cup of coffee or catching up on work. Whether you're planning your next adventure or simply unwinding with a good book, this cozy corner is yours to enjoy._x000a__x000a_Rock 'n' Roll Vibes: Immerse yourself in the rebellious ambiance of our Rebel Rouge Retreat, adorned with striking black and red décor and collaged floors that add character and a touch of rock 'n' roll. From bold accents to unique artwork, every detail has been carefully curated to evoke a sense of edgy sophistication and creativity._x000a__x000a_Escape to Serenity: Experience the perfect blend of modern elegance and rebellious flair in our Rebel Rouge Retreat. Whether you're traveling for business or leisure, this chic retreat offers a haven of comfort and style for the modern-day explorer."/>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DayDreamer Domes"/>
    <s v="Dome 12: Neon Nights Nirvana"/>
    <s v="dome"/>
    <s v="Dome"/>
    <n v="8"/>
    <n v="0"/>
    <n v="4"/>
    <n v="0"/>
    <n v="0"/>
    <n v="0"/>
    <s v="Allegan"/>
    <x v="50"/>
    <x v="23"/>
    <m/>
    <s v="United States"/>
    <x v="1"/>
    <x v="1"/>
    <s v="No data"/>
    <s v="No data"/>
    <s v="No data"/>
    <s v="No data"/>
    <n v="1"/>
    <n v="166"/>
    <n v="189"/>
    <n v="209"/>
    <n v="149"/>
    <n v="166"/>
    <n v="0"/>
    <n v="0"/>
    <n v="0"/>
    <n v="0"/>
    <n v="0"/>
    <n v="0"/>
    <n v="0"/>
    <n v="0"/>
    <n v="0"/>
    <n v="0"/>
    <n v="0"/>
    <s v="https://www.hipcamp.com/en-GB/land/michigan-daydreamer-domes-9mxhmo6j"/>
    <s v="Welcome to the Coastal Breeze Suite, where the tranquility of the sea meets modern elegance. Step into a serene sanctuary inspired by the sea, with soothing shades of blue and airy décor, offering the perfect blend of relaxation and seaside sophistication for your unique retreat.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4 guests._x000a__x000a_PLEASE NOTE: CHILDREN AGED 4+ ARE WELCOMED TO STAY WITH US. Absolutely no children under the age of 4 are allowed in the pool._x000a__x000a_Accommodation: Unwind in the embrace of our double queen beds, adorned with sumptuous luxe linens in soft coastal blues, ensuring a restful night's sleep. The room is thoughtfully furnished with modern amenities, including a mini fridge and microwave, providing convenience at your fingertips._x000a__x000a_Relaxation: Freshen up after a day of adventure in our sleek and modern shower, perfect for a quick and rejuvenating rinse. This refreshing shower offers you the ideal space to unwind and wash away the day._x000a__x000a_Coastal Bliss: Immerse yourself in the calming ambiance of our Coastal Breeze Suite, where different hues of blue evoke the serenity of the ocean. With coastal-inspired décor and artistic touches throughout, this suite provides a refreshing retreat, perfect for unwinding and embracing the peaceful seaside vibe._x000a__x000a_Escape to Tranquility: Experience the perfect blend of modern sophistication and coastal charm in our Coastal Breeze Suite. Whether you're here to relax or explore, this chic sanctuary offers a haven of comfort and style, tailored for the traveler seeking a serene, ocean-inspired escape."/>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DayDreamer Domes"/>
    <s v="Dome 26: Frida's Garden Getaway"/>
    <s v="dome"/>
    <s v="Dome"/>
    <n v="8"/>
    <n v="0"/>
    <n v="2"/>
    <n v="0"/>
    <n v="0"/>
    <n v="0"/>
    <s v="Allegan"/>
    <x v="50"/>
    <x v="23"/>
    <m/>
    <s v="United States"/>
    <x v="1"/>
    <x v="1"/>
    <s v="No data"/>
    <s v="No data"/>
    <s v="No data"/>
    <s v="No data"/>
    <n v="1"/>
    <n v="121"/>
    <n v="139"/>
    <n v="129"/>
    <n v="119"/>
    <n v="121"/>
    <n v="0"/>
    <n v="0"/>
    <n v="0"/>
    <n v="0"/>
    <n v="0"/>
    <n v="0"/>
    <n v="0"/>
    <n v="0"/>
    <n v="0"/>
    <n v="0"/>
    <n v="0"/>
    <s v="https://www.hipcamp.com/en-GB/land/michigan-daydreamer-domes-9mxhmo6j"/>
    <s v="Welcome to Frida’s Garden Getaway, where the vibrant spirit of nature meets artistic flair. Step into a colorful sanctuary inspired by lush gardens and Frida Kahlo’s bold creativity. With a palette of greens, purples, reds, and all the colors of a jungle in bloom, this is a retreat designed for those who crave a unique, lively, and immersive escape.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4 guests._x000a__x000a_PLEASE NOTE: CHILDREN AGED 4+ ARE WELCOMED TO STAY WITH US. Absolutely no children under the age of 4 are allowed in the pool._x000a__x000a_Accommodation: Relax in the embrace of our double queen beds, draped in luxe linens that complement the rich garden hues around you. The space is thoughtfully furnished with modern amenities, including a mini fridge and microwave, to ensure your convenience._x000a__x000a_Relaxation: Unwind in our stunning acrylic bathtub, where you can soak in the tranquility of your surroundings after a day of exploration. Whether it's a hot bath to end the day or a peaceful morning soak, you’ll feel rejuvenated in this perfect retreat._x000a__x000a_Lounge Space: Kick back and relax in our inviting lounge space, complete with a stylish table and chairs, ideal for enjoying a cup of coffee or planning your next adventure. This cozy seating area is perfect for unwinding or catching up on some quiet moments._x000a__x000a_Vibrant Garden Bliss: Immerse yourself in the wild, colorful ambiance of Frida’s Garden Getaway, where the eclectic mix of greens, purples, reds, and bold patterns create an inspired, lively retreat. The rich décor and artistic touches evoke a sense of freedom and creativity, offering the perfect space to unwind and get inspired._x000a__x000a_Escape to Vibrance: Experience the perfect blend of nature and art in Frida’s Garden Getaway..."/>
    <n v="2"/>
    <s v="Check in: 16:00, Check out: 11:00, Cancellation policy: Super Strict (30 Days), Accepts bookings: 6"/>
    <n v="42.448346000000001"/>
    <n v="-86.249951999999993"/>
    <s v="Yes"/>
    <x v="0"/>
    <s v="No"/>
    <s v="No"/>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DayDreamer Domes"/>
    <s v="Dome 28: Mystic Aura Lounge"/>
    <s v="dome"/>
    <s v="Dome"/>
    <n v="8"/>
    <n v="0"/>
    <n v="2"/>
    <n v="0"/>
    <n v="0"/>
    <n v="0"/>
    <s v="Allegan"/>
    <x v="50"/>
    <x v="23"/>
    <m/>
    <s v="United States"/>
    <x v="1"/>
    <x v="1"/>
    <s v="No data"/>
    <s v="No data"/>
    <s v="No data"/>
    <s v="No data"/>
    <n v="1"/>
    <n v="121"/>
    <n v="139"/>
    <n v="129"/>
    <n v="119"/>
    <n v="121"/>
    <n v="0"/>
    <n v="0"/>
    <n v="0"/>
    <n v="0"/>
    <n v="0"/>
    <n v="0"/>
    <n v="0"/>
    <n v="0"/>
    <n v="0"/>
    <n v="0"/>
    <n v="0"/>
    <s v="https://www.hipcamp.com/en-GB/land/michigan-daydreamer-domes-9mxhmo6j"/>
    <s v="Welcome to the Mystic Aura Lounge, where mystical charm and serene energy come together in perfect harmony. Step into a sanctuary adorned with captivating evil eye designs and an ambiance that soothes the soul. This dome offers an otherworldly retreat, ideal for those who crave a tranquil and protective space with an air of mystery.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4 guests._x000a__x000a_PLEASE NOTE: CHILDREN AGED 4+ ARE WELCOMED TO STAY WITH US. Absolutely no children under the age of 4 are allowed in the pool._x000a__x000a_Accommodation: Rest in the embrace of our double queen beds, draped in luxe linens, and surrounded by an atmosphere designed for ultimate relaxation. Modern amenities, including a mini fridge and microwave, offer you the convenience needed for a comfortable stay._x000a__x000a_Relaxation: Rejuvenate in our sleek acrylic bathtub, perfect for unwinding after a day of adventure. The calm, mystical aura of the dome envelops you as you soak, letting you fully relax and drift into a state of bliss._x000a__x000a_Lounge Space: The inviting lounge area features a stylish table and seating, ideal for enjoying a peaceful moment, a reflective meditation, or simply planning your next adventure. This space is designed for unwinding, with an ambiance that encourages mindfulness and tranquility._x000a__x000a_Mystical Escape: The Mystic Aura Lounge offers a space of subtle elegance and a calming energy. The unique décor, highlighted by protective evil eye motifs, creates an environment of serenity and peace. Every corner of this dome encourages you to slow down, breathe, and connect with your inner calm._x000a__x000a_Escape to Serenity: Step into the mysterious yet soothing world of the Mystic Aura Lounge, where every detail is crafted to provide you with an unforgettable retreat..."/>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DayDreamer Domes"/>
    <s v="Dome 29: Indigo Ember Escape"/>
    <s v="dome"/>
    <s v="Dome"/>
    <n v="8"/>
    <n v="0"/>
    <n v="4"/>
    <n v="0"/>
    <n v="0"/>
    <n v="0"/>
    <s v="Allegan"/>
    <x v="50"/>
    <x v="23"/>
    <m/>
    <s v="United States"/>
    <x v="1"/>
    <x v="1"/>
    <s v="No data"/>
    <s v="No data"/>
    <s v="No data"/>
    <s v="No data"/>
    <n v="1"/>
    <n v="166"/>
    <n v="189"/>
    <n v="209"/>
    <n v="149"/>
    <n v="166"/>
    <n v="0"/>
    <n v="0"/>
    <n v="0"/>
    <n v="0"/>
    <n v="0"/>
    <n v="0"/>
    <n v="0"/>
    <n v="0"/>
    <n v="0"/>
    <n v="0"/>
    <n v="0"/>
    <s v="https://www.hipcamp.com/en-GB/land/michigan-daydreamer-domes-9mxhmo6j"/>
    <s v="Welcome to the Indigo Ember Escape, where bohemian flair meets modern elegance. Step into a serene sanctuary adorned with deep indigos and warm tones, offering the perfect blend of relaxation and artistic sophistication for your unique retreat._x000a__x000a_Our signature Disco Domes boast a captivating golden hue, offering a scenic view through a large panoramic window. With full power, climate control, a ceiling fan, and top-notch insulation, your night unfolds free from worry, sheltered from the elements and the bustle of fellow campers. So, kick back and unwind – we've meticulously catered to every detail._x000a__x000a_Included in this stay in our single Queen Bed Disco Dome is full access to all amenities, including our Pool Club. This room accommodates up to 4 guests._x000a__x000a_PLEASE NOTE: CHILDREN AGED 4+ ARE WELCOMED TO STAY WITH US. Absolutely no children under the age of 4 are allowed in the pool._x000a__x000a_Accommodation: Unwind in the embrace of our double queen beds, adorned with sumptuous luxe linens, ensuring a restful night's sleep. The room is thoughtfully furnished with modern amenities, including a mini fridge and microwave, providing convenience at your fingertips._x000a__x000a_Relaxation: Freshen up after a day of adventure in our sleek and modern shower, perfect for a quick and rejuvenating rinse. This refreshing shower offers you the ideal space to unwind and wash away the day._x000a__x000a_Bohemian Bliss: Immerse yourself in the vibrant ambiance of our Indigo Ember Escape, where rich indigo hues and warm ember tones set the stage for a bohemian retreat like no other. The eclectic décor and artistic touches evoke a sense of creative freedom and laid-back luxury, making this the perfect space to unwind and inspire._x000a__x000a_Escape to Tranquility: Experience the perfect blend of modern sophistication and bohemian flair in our Indigo Ember Escape. Whether you're here to relax or explore, this chic sanctuary offers a haven of comfort and style, tailored for the free-spirited traveler seeking something truly unique."/>
    <n v="2"/>
    <s v="Check in: 16:00, Check out: 11:00, Cancellation policy: Super Strict (30 Days), Accepts bookings: 6"/>
    <n v="42.448346000000001"/>
    <n v="-86.249951999999993"/>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Yes"/>
    <s v="No"/>
    <s v="No"/>
    <s v="Yes"/>
    <m/>
    <m/>
    <m/>
    <m/>
    <m/>
    <m/>
    <m/>
    <m/>
    <m/>
    <m/>
  </r>
  <r>
    <s v="Hipcamp"/>
    <s v="Glamping with the Wild Horses"/>
    <s v="The Bunk Dome"/>
    <s v="dome"/>
    <s v="Dome"/>
    <n v="3"/>
    <n v="0"/>
    <n v="6"/>
    <n v="0"/>
    <n v="0"/>
    <n v="0"/>
    <s v="Windham"/>
    <x v="6"/>
    <x v="6"/>
    <m/>
    <s v="United States"/>
    <x v="1"/>
    <x v="1"/>
    <s v="No data"/>
    <s v="No data"/>
    <s v="No data"/>
    <s v="No data"/>
    <n v="0"/>
    <n v="178"/>
    <n v="220"/>
    <n v="178"/>
    <n v="178"/>
    <n v="0"/>
    <n v="0"/>
    <n v="0"/>
    <n v="0"/>
    <n v="0"/>
    <n v="0"/>
    <n v="0"/>
    <n v="0"/>
    <n v="0"/>
    <n v="0"/>
    <n v="0"/>
    <n v="0"/>
    <s v="https://www.hipcamp.com/en-GB/land/connecticut-glamping-with-the-wild-horses-9mxhlklv"/>
    <s v="Our bunk dome is an insulated geodome that is much more basic than our glamping domes. Bring your own pillow and sleeping bag and up to five friends! There are foam pads to set up your sleeping bags on. The bathroom is a shared outhouse about 50' away. You will also have access to our outdoor shower and hot tub (seasonal: april-october)._x000a__x000a_Once you settle in, enjoy over five miles of trails on site, as well as access to hundreds of miles of trails just a mile down the road. Our local rail trail connects to Pachaug State Forest, Carbuncle Pond, Nicholas Farm Management Area and more amazing areas to explore. _x000a__x000a_Once you return, take a hot soak in our outdoor antique clawfoot tub as you take in the wildlife of the forest, including our herd of formerly wild mustangs. Please bring a bathing suit as this is a shared area. _x000a__x000a_Feel the sand between your toes and enjoy a yoga class in our large transparent geodome to stretch out and limber up. _x000a__x000a_We also offer arts and craft classes, such as “Paint you Pet” with our resident artist, Jody Whitsell (google her!) as well as crafts like build your own terrarium, painting rocks, working with clay and more. _x000a__x000a_If you’re joining us in July or August, you can forage for your breakfast on our 40 acres of organic wild blueberries, huckleberries and blackberries."/>
    <n v="1"/>
    <s v="Check in: 14:00, Check out: 12:00, Cancellation policy: Strict, Accepts bookings: 12"/>
    <n v="41.714193999999999"/>
    <n v="-71.808401000000003"/>
    <s v="Yes"/>
    <x v="0"/>
    <s v="No"/>
    <s v="No"/>
    <x v="0"/>
    <s v="Yes"/>
    <x v="1"/>
    <s v="No"/>
    <s v="No"/>
    <s v="No"/>
    <s v="Yes"/>
    <s v="No"/>
    <s v="No"/>
    <s v="Not Listed"/>
    <s v="No"/>
    <s v="Not Listed"/>
    <s v="Not Listed"/>
    <s v="No"/>
    <s v="No"/>
    <s v="No"/>
    <s v="No"/>
    <s v="No"/>
    <s v="No"/>
    <s v="No"/>
    <s v="No"/>
    <s v="No"/>
    <s v="No"/>
    <s v="No"/>
    <s v="No"/>
    <s v="No"/>
    <s v="No"/>
    <s v="No"/>
    <s v="No"/>
    <s v="No"/>
    <s v="No"/>
    <s v="No"/>
    <s v="No"/>
    <s v="No"/>
    <s v="No"/>
    <s v="No"/>
    <s v="No"/>
    <s v="No"/>
    <s v="No"/>
    <s v="No"/>
    <s v="No"/>
    <s v="No"/>
    <s v="No"/>
    <s v="No"/>
    <s v="Yes"/>
    <s v="Yes"/>
    <s v="No"/>
    <s v="No"/>
    <s v="No"/>
    <s v="No"/>
    <s v="No"/>
    <s v="No"/>
    <s v="No"/>
    <s v="No"/>
    <s v="Yes"/>
    <m/>
    <m/>
    <m/>
    <m/>
    <m/>
    <m/>
    <m/>
    <m/>
    <m/>
    <m/>
  </r>
  <r>
    <s v="Hipcamp"/>
    <s v="Clear Creek Getaway."/>
    <s v="Glam lookout "/>
    <s v="dome"/>
    <s v="Dome"/>
    <n v="11"/>
    <n v="0"/>
    <n v="4"/>
    <n v="0"/>
    <n v="0"/>
    <n v="0"/>
    <s v="Clear Creek"/>
    <x v="71"/>
    <x v="21"/>
    <m/>
    <s v="United States"/>
    <x v="1"/>
    <x v="1"/>
    <s v="No data"/>
    <s v="No data"/>
    <s v="No data"/>
    <s v="No data"/>
    <n v="0"/>
    <n v="90"/>
    <n v="136"/>
    <n v="90"/>
    <n v="90"/>
    <n v="0"/>
    <n v="0"/>
    <n v="0"/>
    <n v="0"/>
    <n v="0"/>
    <n v="0"/>
    <n v="0"/>
    <n v="0"/>
    <n v="0"/>
    <n v="0"/>
    <n v="0"/>
    <n v="0"/>
    <s v="https://www.hipcamp.com/en-GB/land/colorado-clear-creek-getaway-88lh9xvm"/>
    <s v="Nice dome, tent on a deck great views Highway can be a little bit noisy, but the night views from inside are great"/>
    <n v="1"/>
    <s v="Check in: 14:00, Check out: 12:00, Cancellation policy: Super Strict, Accepts bookings: 12"/>
    <n v="39.762782000000001"/>
    <n v="-105.597943"/>
    <s v="No"/>
    <x v="0"/>
    <s v="Yes"/>
    <s v="No"/>
    <x v="1"/>
    <s v="No"/>
    <x v="1"/>
    <s v="Yes"/>
    <s v="No"/>
    <s v="No"/>
    <s v="No"/>
    <s v="No"/>
    <s v="No"/>
    <s v="Not Listed"/>
    <s v="No"/>
    <s v="Not Listed"/>
    <s v="Not Listed"/>
    <s v="No"/>
    <s v="No"/>
    <s v="No"/>
    <s v="No"/>
    <s v="No"/>
    <s v="No"/>
    <s v="No"/>
    <s v="No"/>
    <s v="No"/>
    <s v="Yes"/>
    <s v="Yes"/>
    <s v="No"/>
    <s v="No"/>
    <s v="Yes"/>
    <s v="Yes"/>
    <s v="Yes"/>
    <s v="Yes"/>
    <s v="No"/>
    <s v="Yes"/>
    <s v="Yes"/>
    <s v="No"/>
    <s v="No"/>
    <s v="Yes"/>
    <s v="Yes"/>
    <s v="No"/>
    <s v="No"/>
    <s v="No"/>
    <s v="Yes"/>
    <s v="No"/>
    <s v="No"/>
    <s v="No"/>
    <s v="Yes"/>
    <s v="No"/>
    <s v="No"/>
    <s v="No"/>
    <s v="Yes"/>
    <s v="No"/>
    <s v="No"/>
    <s v="Yes"/>
    <s v="No"/>
    <s v="No"/>
    <s v="Yes"/>
    <m/>
    <m/>
    <m/>
    <m/>
    <m/>
    <m/>
    <m/>
    <m/>
    <m/>
    <m/>
  </r>
  <r>
    <s v="Hipcamp"/>
    <s v="Oz Farm"/>
    <s v="The Domes"/>
    <s v="dome"/>
    <s v="Dome"/>
    <n v="7"/>
    <n v="0"/>
    <n v="8"/>
    <n v="0"/>
    <n v="0"/>
    <n v="0"/>
    <s v="Mendocino"/>
    <x v="72"/>
    <x v="1"/>
    <m/>
    <s v="United States"/>
    <x v="14"/>
    <x v="15"/>
    <n v="539"/>
    <n v="425"/>
    <n v="425"/>
    <n v="425"/>
    <n v="1"/>
    <n v="425"/>
    <n v="544"/>
    <n v="425"/>
    <n v="425"/>
    <n v="425"/>
    <n v="425"/>
    <n v="425"/>
    <n v="425"/>
    <n v="425"/>
    <n v="425"/>
    <n v="425"/>
    <n v="425"/>
    <n v="425"/>
    <n v="425"/>
    <n v="425"/>
    <n v="425"/>
    <s v="https://www.hipcamp.com/en-GB/land/california-oz-farm-gv1qhdd5"/>
    <s v="The Domes, a double-dome geodesic structure perched over the south bank of the Garcia River, is accessible to guests via a small seasonal footbridge only from early June through mid-October. The Domes can function as a fully self-contained facility separate from the Community House: it has its own large living space, fully equipped kitchen, indoor flush toilet, and hot-water bath (bathtub and outdoor shower)._x000a__x000a_The Domes provide a complete retreat from normal life. Tucked away in the forest, on the edge of the Garcia River, they are truly the perfect getaway spot. Beautiful architecture coupled with ample space, this rental is a wonderful fit for almost any group! Accessed by a short foot bridge over the river, this magical space is sure to enlighten and enliven._x000a__x000a_The Domes include:_x000a__x000a__x000a_- Full Kitchen _x000a_- Flushing toilet _x000a_- Living space _x000a_- 5 double beds _x000a_- Complete privacy _x000a_- Two wood burning heaters _x000a_- Bath _x000a_- Wraparound deck _x000a_- River access directly outside of Domes _x000a_- 4 USB outlets + Lights _x000a_- No electrical outlets  _x000a_The Domes have a 4-night minimum, and we will only honor booking requests for at least this amount of time_x000a__x000a_Booking notice: Availability is displayed one month from the current date. Please check back a month in advance from the date that you are looking to camp to book your spot. Happy camping!"/>
    <n v="4"/>
    <s v="Check in: 14:00, Check out: 12:00, Cancellation policy: Strict, Accepts bookings: 3"/>
    <n v="38.952567779864673"/>
    <n v="-123.6570109246272"/>
    <s v="Yes"/>
    <x v="0"/>
    <s v="Yes"/>
    <s v="Yes"/>
    <x v="0"/>
    <s v="No"/>
    <x v="1"/>
    <s v="Yes"/>
    <s v="No"/>
    <s v="No"/>
    <s v="No"/>
    <s v="No"/>
    <s v="No"/>
    <s v="Not Listed"/>
    <s v="No"/>
    <s v="Not Listed"/>
    <s v="Not Listed"/>
    <s v="No"/>
    <s v="No"/>
    <s v="No"/>
    <s v="No"/>
    <s v="No"/>
    <s v="No"/>
    <s v="No"/>
    <s v="No"/>
    <s v="No"/>
    <s v="Yes"/>
    <s v="No"/>
    <s v="No"/>
    <s v="Yes"/>
    <s v="Yes"/>
    <s v="Yes"/>
    <s v="Yes"/>
    <s v="No"/>
    <s v="Yes"/>
    <s v="No"/>
    <s v="Yes"/>
    <s v="No"/>
    <s v="No"/>
    <s v="No"/>
    <s v="Yes"/>
    <s v="Yes"/>
    <s v="Yes"/>
    <s v="No"/>
    <s v="No"/>
    <s v="No"/>
    <s v="No"/>
    <s v="No"/>
    <s v="Yes"/>
    <s v="Yes"/>
    <s v="No"/>
    <s v="No"/>
    <s v="No"/>
    <s v="No"/>
    <s v="Yes"/>
    <s v="Yes"/>
    <s v="No"/>
    <s v="No"/>
    <s v="Yes"/>
    <m/>
    <m/>
    <m/>
    <m/>
    <m/>
    <m/>
    <m/>
    <m/>
    <m/>
    <m/>
  </r>
  <r>
    <s v="Hipcamp"/>
    <s v="Quarry Brook"/>
    <s v="Geodesic Dome at Quarry Brook"/>
    <s v="dome"/>
    <s v="Dome"/>
    <n v="3"/>
    <n v="0"/>
    <n v="4"/>
    <n v="0"/>
    <n v="0"/>
    <n v="0"/>
    <s v="Windham"/>
    <x v="73"/>
    <x v="17"/>
    <m/>
    <s v="United States"/>
    <x v="15"/>
    <x v="16"/>
    <n v="231"/>
    <n v="145"/>
    <n v="145"/>
    <n v="61"/>
    <n v="0.22"/>
    <n v="145"/>
    <n v="258"/>
    <n v="145"/>
    <n v="145"/>
    <n v="32"/>
    <n v="145"/>
    <n v="145"/>
    <n v="145"/>
    <n v="145"/>
    <n v="145"/>
    <n v="145"/>
    <n v="145"/>
    <n v="145"/>
    <n v="145"/>
    <n v="145"/>
    <n v="145"/>
    <s v="https://www.hipcamp.com/en-GB/land/vermont-quarry-brook-gozxhylw"/>
    <s v="Let us share our little piece of Vermont with you!_x000a__x000a_Miles of trails accessible from your site. Abandoned rock quarry for taking a dip or a short canoe paddle._x000a__x000a_Located off a dirt road, tucked into a corner of our working homestead and farm, you'll find a space to relax, unwind, and reconnect._x000a__x000a_About Us_x000a__x000a_Our goal is to make the joy of slowing down and connecting accessible to all. Much of our free time is spent with our hands in the dirt. We raise a diverse variety of animals and produce to provide for ourselves and our community. We have a variety of goods available throughout the year - so please let us know if you would be interested in our eggs, garlic, squash, or meats to enjoy here or take home! Follow us at @QuarryBrookVT on Instagram._x000a__x000a_We have two wonderful dogs, Bodhi and Chaco. You might also see one of our three cats roaming around during your stay. All of our fur-friends are friendly, sociable, and very loving._x000a__x000a_What’s Nearby_x000a__x000a_There's a million reasons we've chosen this area to call home. Spend your time just being, or explore the many farms, restaurants, galleries, shops, and activities Southern Vermont has to offer._x000a__x000a_We’re located 5 miles from downtown Putney where you’ll find Next Stage Arts, Yellow Barn International Music Center, and the Sandglass Theater. We also have a great food co-op, general store, and a few restaurants._x000a__x000a_If you’re looking for a hike with a great view, it’s absolutely worth checking out Putney Mountain and The Pinnacle. Easily hiked in a couple of hours or less._x000a__x000a_We’re 17 miles from Brattleboro - where you’ll find a larger variety of restaurants and local shops. We’re also blessed with a year-round farmers market - which is not to be missed! _x000a__x000a_We’re passionate about good quality food and supporting our local farmers and businesses. We would love the opportunity to recommend some of our favorite spots.  _x000a__x000a_The Dome_x000a__x000a_When you arrive, you'll drive part-way up our forested driveway, and see a sign for the pull-off to park your car. The dome is a short 1/8 mi hike in. Wagon provided so you can carry all your gear in on one trip - and settle right in! _x000a__x000a_The dome is built on top of a platform and fully furnished with a queen size bed and linens. The wood stove will keep you toasty on a chilly Vermont evening. Cozy up next to the fire pit while soaking in the stars. Firewood provided. Cell phone reception is reliable. For a little more light during winter nights, we've added electricity._x000a__x000a_The private picnic area includes a wash station with basic cooking gear (e.g., propane cooking stove, french press, plates, silverware, pan). We will provide potable water._x000a__x000a_We have an outhouse with a dry sawdust composting bucket arrangement. Clear instructions will be provided upon your arrival._x000a__x000a_The dome is insulated, and available for hardy souls looking for winter camping options, snowshoeing, skiing, etc._x000a__x000a_Trash must be left in designated receptacles._x000a__x000a_Pet Policy_x000a__x000a_Dogs welcome. We expect you'll clean-up after them in a reasonable manner. Please be mindful our chickens are free range. We also ask that you don’t leave them on the site unattended_x000a__x000a_***PLEASE NOTE: There will be a fee of $10 for each pet/night. Please select that you are adding an additional person to your booking which will automatically cover this fee.***_x000a__x000a_Personalizing your Stay_x000a__x000a_Let us arrange for french press and granola service, a dozen farm-fresh eggs, hard cider &amp; artisanal small-batch chocolates, s'mores kits, and more. All local of course!_x000a__x000a_Interaction with Guests  Everything will be set-up for you, but we’re around and always available via cell if you should have any questions."/>
    <n v="1"/>
    <s v="Check in: 15:00, Check out: 11:00, Cancellation policy: Strict, Accepts bookings: 12"/>
    <n v="43.02182858667291"/>
    <n v="-72.489341693115236"/>
    <s v="Yes"/>
    <x v="0"/>
    <s v="Yes"/>
    <s v="Yes"/>
    <x v="1"/>
    <s v="Yes"/>
    <x v="0"/>
    <s v="Yes"/>
    <s v="Yes"/>
    <s v="No"/>
    <s v="No"/>
    <s v="No"/>
    <s v="No"/>
    <s v="Not Listed"/>
    <s v="No"/>
    <s v="Not Listed"/>
    <s v="Not Listed"/>
    <s v="No"/>
    <s v="No"/>
    <s v="No"/>
    <s v="No"/>
    <s v="No"/>
    <s v="No"/>
    <s v="No"/>
    <s v="No"/>
    <s v="No"/>
    <s v="Yes"/>
    <s v="Yes"/>
    <s v="Yes"/>
    <s v="No"/>
    <s v="Yes"/>
    <s v="Yes"/>
    <s v="No"/>
    <s v="No"/>
    <s v="Yes"/>
    <s v="No"/>
    <s v="Yes"/>
    <s v="Yes"/>
    <s v="No"/>
    <s v="No"/>
    <s v="Yes"/>
    <s v="No"/>
    <s v="Yes"/>
    <s v="No"/>
    <s v="No"/>
    <s v="No"/>
    <s v="No"/>
    <s v="No"/>
    <s v="No"/>
    <s v="No"/>
    <s v="No"/>
    <s v="No"/>
    <s v="No"/>
    <s v="No"/>
    <s v="No"/>
    <s v="No"/>
    <s v="No"/>
    <s v="No"/>
    <s v="Yes"/>
    <m/>
    <m/>
    <m/>
    <m/>
    <m/>
    <m/>
    <m/>
    <m/>
    <m/>
    <m/>
  </r>
  <r>
    <s v="Hipcamp"/>
    <s v="Quarter Spring Farm"/>
    <s v="Thunder Dome"/>
    <s v="dome"/>
    <s v="Dome"/>
    <n v="1"/>
    <n v="0"/>
    <n v="4"/>
    <n v="0"/>
    <n v="0"/>
    <n v="0"/>
    <s v="De Kalb"/>
    <x v="51"/>
    <x v="4"/>
    <m/>
    <s v="United States"/>
    <x v="0"/>
    <x v="17"/>
    <n v="94"/>
    <n v="75"/>
    <n v="68"/>
    <n v="11"/>
    <n v="0.04"/>
    <n v="64"/>
    <n v="88"/>
    <n v="75"/>
    <n v="54"/>
    <n v="3"/>
    <n v="57"/>
    <n v="58"/>
    <n v="55"/>
    <n v="56"/>
    <n v="58"/>
    <n v="55"/>
    <n v="58"/>
    <n v="55"/>
    <n v="58"/>
    <n v="55"/>
    <n v="58"/>
    <s v="https://www.hipcamp.com/en-GB/land/tennessee-quarter-spring-farm-y0zhzl6e"/>
    <s v="Rest easy on our beautiful knoll with a pastoral view. We have constructed a geodesic dome on the edge of our working farm. The hike to it is short and moderate, and the view of the Tennessee hills is spectacular.  Parking is available near our farmhouse, which is about a five minute hike from the dome.  We will be happy to load your gear on our UTV to make set up a little easier for you if we are available to do so. There are plenty of outdoor activities including biking, canoeing, swimming, and fishing.  Center Hill lake is about a ten minute drive. There are numerous state parks within 50 miles, including Fall Creek Falls, Virgin Falls, Burgess Falls, and many more. We have a few hiking trails on our own property as well. You can hike out with the goats in the morning, or spend your afternoon watching the sheep grazing on our pasture. This really is a beautiful and peaceful environment, a perfect relaxing getaway from the hectic pace of modern life.  "/>
    <n v="1"/>
    <s v="Check in: 16:00, Check out: 12:00, Cancellation policy: Moderate, Accepts bookings: 12"/>
    <n v="36.030900000000003"/>
    <n v="-85.922600000000003"/>
    <s v="Yes"/>
    <x v="0"/>
    <s v="No"/>
    <s v="Yes"/>
    <x v="1"/>
    <s v="No"/>
    <x v="1"/>
    <s v="Yes"/>
    <s v="No"/>
    <s v="No"/>
    <s v="No"/>
    <s v="No"/>
    <s v="No"/>
    <s v="Not Listed"/>
    <s v="No"/>
    <s v="Not Listed"/>
    <s v="Not Listed"/>
    <s v="No"/>
    <s v="No"/>
    <s v="No"/>
    <s v="No"/>
    <s v="No"/>
    <s v="No"/>
    <s v="No"/>
    <s v="No"/>
    <s v="No"/>
    <s v="Yes"/>
    <s v="No"/>
    <s v="No"/>
    <s v="No"/>
    <s v="Yes"/>
    <s v="Yes"/>
    <s v="No"/>
    <s v="No"/>
    <s v="Yes"/>
    <s v="No"/>
    <s v="Yes"/>
    <s v="Yes"/>
    <s v="No"/>
    <s v="No"/>
    <s v="Yes"/>
    <s v="No"/>
    <s v="Yes"/>
    <s v="No"/>
    <s v="No"/>
    <s v="Yes"/>
    <s v="No"/>
    <s v="No"/>
    <s v="No"/>
    <s v="Yes"/>
    <s v="No"/>
    <s v="No"/>
    <s v="Yes"/>
    <s v="No"/>
    <s v="No"/>
    <s v="No"/>
    <s v="No"/>
    <s v="No"/>
    <s v="Yes"/>
    <m/>
    <m/>
    <m/>
    <m/>
    <m/>
    <m/>
    <m/>
    <m/>
    <m/>
    <m/>
  </r>
  <r>
    <s v="Hipcamp"/>
    <s v="Smoke and Camp ~ 420 Friendly"/>
    <s v="Site 1 - Stargazing Pods ~ Now Pre-booking!"/>
    <s v="dome"/>
    <s v="Dome"/>
    <n v="2"/>
    <n v="0"/>
    <n v="4"/>
    <n v="0"/>
    <n v="0"/>
    <n v="0"/>
    <s v="Park"/>
    <x v="74"/>
    <x v="21"/>
    <m/>
    <s v="United States"/>
    <x v="1"/>
    <x v="1"/>
    <s v="No data"/>
    <s v="No data"/>
    <s v="No data"/>
    <s v="No data"/>
    <n v="0"/>
    <n v="275"/>
    <n v="354"/>
    <n v="275"/>
    <n v="275"/>
    <n v="0"/>
    <n v="275"/>
    <n v="275"/>
    <n v="275"/>
    <n v="0"/>
    <n v="0"/>
    <n v="0"/>
    <n v="0"/>
    <n v="0"/>
    <n v="0"/>
    <n v="275"/>
    <n v="275"/>
    <s v="https://www.hipcamp.com/en-GB/land/colorado-smoke-and-camp-420-friendly-wz6h7zod"/>
    <s v="Come really enjoy the outdoors in our NEW Stargazing Pods! Camp in real style with these temperature controlled pods. These were purchased from the Origional Creator Pierre-Stephan Dumas from France! Pre-booking starts from July 15th 2018 onwards (year round) SUMMARY Escape the hustle and bustle of the city when staying on the spacious and private 20 acre property. Nestled in peaceful Pine Junction, Enjoy everything from skiing and mountain biking to hiking and rafting, along with the metropolitan luxuries of Denver, just 50 minutes away, during your stay. THE LOCATION Start your morning with a hearty breakfast at The Cutthroat Cafe and after a day in the mountains, grab a tasty brew from Mad Jack's Mountain Brewery - both located in Bailey, just 12 minutes away. Make sure to visit The Sasquatch Outpost for an educative and immersive Bigfoot Tour or a souvenir to take home to your friends! During the day, explore Staunton State Park and Mt. Bailey - where hiking, biking, and fishing can all be enjoyed. While these 2 destinations are extremely close to the property, you'll find plenty to do just slightly farther. Drive up the highest paved road in North America to the 14,265-foot peak of Mt. Evans or hike Mt. Bierstadt to conquer your first 14'er. Come winter, venture further into the Rocky Mountains to enjoy all of your favorite snow adventures! You'll find several ski areas within 2 hours of the property, including Loveland Ski Area and Winter Park Resort. There's also snowmobiling, snowshoeing, and cross-country skiing nearby. Return to society with a trip to Denver proper - located only 50 minutes away. Explore it's eclectic neighborhoods, like River North or Lower Highlands, shop the 16th Street Mall, and catch a Rockies', Avalanche's, or Bronco's game depending on the season. If you're a music lover, don't miss a chance to see your favorite band play live at the stunning Red Rocks Amphitheater, which also features hiking trails and the Colorado Music Hall of Fame. ADDITIONAL DETAILS - Peaceful and private Pine Junction location minutes from outdoor activities including skiing, hiking, and mountain biking, along with destinations such as Mt. Evans and Mt. Bierstadt. Plus, it's only a short drive from restaurants in Bailey and Conifer, and 50 minutes from Denver! - Nearest Commercial Airport: Denver International Airport - 8500 Peña Blvd, Denver, CO 80249, (~ 65 miles away) Onsite Event Information: - Maximum number of people allowed at the property: 50 - Additional event fee: Yes; dependent on the type of event - Outside vendors: Allowed - Event parking: Ample parking on 20 acres at the home - Alcohol policies: Allowed with additional event insurance for events HOUSE RULES Policies: - 420 smoking in designated areas/campsites - No pets allowed - Events, parties and large gatherings considered with prior homeowner approval"/>
    <n v="1"/>
    <s v="Check in: 14:00, Check out: 12:00, Cancellation policy: Moderate, Accepts bookings: 12"/>
    <n v="39.473126800000003"/>
    <n v="-105.40846310000001"/>
    <s v="Yes"/>
    <x v="0"/>
    <s v="No"/>
    <s v="Yes"/>
    <x v="0"/>
    <s v="Yes"/>
    <x v="0"/>
    <s v="Yes"/>
    <s v="Yes"/>
    <s v="No"/>
    <s v="No"/>
    <s v="No"/>
    <s v="No"/>
    <s v="Not Listed"/>
    <s v="No"/>
    <s v="Not Listed"/>
    <s v="Not Listed"/>
    <s v="No"/>
    <s v="No"/>
    <s v="No"/>
    <s v="No"/>
    <s v="No"/>
    <s v="No"/>
    <s v="No"/>
    <s v="No"/>
    <s v="No"/>
    <s v="Yes"/>
    <s v="Yes"/>
    <s v="No"/>
    <s v="No"/>
    <s v="Yes"/>
    <s v="Yes"/>
    <s v="Yes"/>
    <s v="Yes"/>
    <s v="No"/>
    <s v="Yes"/>
    <s v="Yes"/>
    <s v="Yes"/>
    <s v="No"/>
    <s v="No"/>
    <s v="Yes"/>
    <s v="No"/>
    <s v="No"/>
    <s v="No"/>
    <s v="Yes"/>
    <s v="No"/>
    <s v="No"/>
    <s v="No"/>
    <s v="No"/>
    <s v="No"/>
    <s v="No"/>
    <s v="No"/>
    <s v="No"/>
    <s v="No"/>
    <s v="Yes"/>
    <s v="Yes"/>
    <s v="No"/>
    <s v="No"/>
    <s v="Yes"/>
    <m/>
    <m/>
    <m/>
    <m/>
    <m/>
    <m/>
    <m/>
    <m/>
    <m/>
    <m/>
  </r>
  <r>
    <s v="Hipcamp"/>
    <s v="Smoke and Camp ~ 420 Friendly"/>
    <s v="Site 2 - Stargazing Pods ~ Now Pre-booking!"/>
    <s v="dome"/>
    <s v="Dome"/>
    <n v="2"/>
    <n v="0"/>
    <n v="4"/>
    <n v="0"/>
    <n v="0"/>
    <n v="0"/>
    <s v="Park"/>
    <x v="74"/>
    <x v="21"/>
    <m/>
    <s v="United States"/>
    <x v="1"/>
    <x v="1"/>
    <s v="No data"/>
    <s v="No data"/>
    <s v="No data"/>
    <s v="No data"/>
    <n v="0"/>
    <n v="275"/>
    <n v="354"/>
    <n v="275"/>
    <n v="275"/>
    <n v="0"/>
    <n v="275"/>
    <n v="275"/>
    <n v="275"/>
    <n v="0"/>
    <n v="0"/>
    <n v="0"/>
    <n v="0"/>
    <n v="0"/>
    <n v="0"/>
    <n v="275"/>
    <n v="275"/>
    <s v="https://www.hipcamp.com/en-GB/land/colorado-smoke-and-camp-420-friendly-wz6h7zod"/>
    <s v="Come really enjoy the outdoors in our NEW Stargazing Pods! Camp in real style with these temperature controlled pods. These were purchased from the Origional Creator Pierre-Stephan Dumas from France! Pre-booking starts from July 15th 2018 onwards (year round) SUMMARY Escape the hustle and bustle of the city when staying on the spacious and private 20 acre property. Nestled in peaceful Pine Junction, Enjoy everything from skiing and mountain biking to hiking and rafting, along with the metropolitan luxuries of Denver, just 50 minutes away, during your stay. THE LOCATION Start your morning with a hearty breakfast at The Cutthroat Cafe and after a day in the mountains, grab a tasty brew from Mad Jack's Mountain Brewery - both located in Bailey, just 12 minutes away. Make sure to visit The Sasquatch Outpost for an educative and immersive Bigfoot Tour or a souvenir to take home to your friends! During the day, explore Staunton State Park and Mt. Bailey - where hiking, biking, and fishing can all be enjoyed. While these 2 destinations are extremely close to the property, you'll find plenty to do just slightly farther. Drive up the highest paved road in North America to the 14,265-foot peak of Mt. Evans or hike Mt. Bierstadt to conquer your first 14'er. Come winter, venture further into the Rocky Mountains to enjoy all of your favorite snow adventures! You'll find several ski areas within 2 hours of the property, including Loveland Ski Area and Winter Park Resort. There's also snowmobiling, snowshoeing, and cross-country skiing nearby. Return to society with a trip to Denver proper - located only 50 minutes away. Explore it's eclectic neighborhoods, like River North or Lower Highlands, shop the 16th Street Mall, and catch a Rockies', Avalanche's, or Bronco's game depending on the season. If you're a music lover, don't miss a chance to see your favorite band play live at the stunning Red Rocks Amphitheater, which also features hiking trails and the Colorado Music Hall of Fame. ADDITIONAL DETAILS - Peaceful and private Pine Junction location minutes from outdoor activities including skiing, hiking, and mountain biking, along with destinations such as Mt. Evans and Mt. Bierstadt. Plus, it's only a short drive from restaurants in Bailey and Conifer, and 50 minutes from Denver! - Nearest Commercial Airport: Denver International Airport - 8500 Peña Blvd, Denver, CO 80249, (~ 65 miles away) Onsite Event Information: - Maximum number of people allowed at the property: 50 - Additional event fee: Yes; dependent on the type of event - Outside vendors: Allowed - Event parking: Ample parking on 20 acres at the home - Alcohol policies: Allowed with additional event insurance for events HOUSE RULES Policies: - 420 smoking in designated areas/campsites - No pets allowed - Events, parties and large gatherings considered with prior homeowner approval"/>
    <n v="1"/>
    <s v="Check in: 14:00, Check out: 12:00, Cancellation policy: Moderate, Accepts bookings: 12"/>
    <n v="39.473126800000003"/>
    <n v="-105.40846310000001"/>
    <s v="Yes"/>
    <x v="0"/>
    <s v="No"/>
    <s v="Yes"/>
    <x v="0"/>
    <s v="Yes"/>
    <x v="0"/>
    <s v="Yes"/>
    <s v="Yes"/>
    <s v="No"/>
    <s v="No"/>
    <s v="No"/>
    <s v="No"/>
    <s v="Not Listed"/>
    <s v="No"/>
    <s v="Not Listed"/>
    <s v="Not Listed"/>
    <s v="No"/>
    <s v="No"/>
    <s v="No"/>
    <s v="No"/>
    <s v="No"/>
    <s v="No"/>
    <s v="No"/>
    <s v="No"/>
    <s v="No"/>
    <s v="Yes"/>
    <s v="Yes"/>
    <s v="No"/>
    <s v="No"/>
    <s v="Yes"/>
    <s v="Yes"/>
    <s v="Yes"/>
    <s v="Yes"/>
    <s v="No"/>
    <s v="Yes"/>
    <s v="Yes"/>
    <s v="Yes"/>
    <s v="No"/>
    <s v="No"/>
    <s v="Yes"/>
    <s v="No"/>
    <s v="No"/>
    <s v="No"/>
    <s v="Yes"/>
    <s v="No"/>
    <s v="No"/>
    <s v="No"/>
    <s v="No"/>
    <s v="No"/>
    <s v="No"/>
    <s v="No"/>
    <s v="No"/>
    <s v="No"/>
    <s v="Yes"/>
    <s v="Yes"/>
    <s v="No"/>
    <s v="No"/>
    <s v="Yes"/>
    <m/>
    <m/>
    <m/>
    <m/>
    <m/>
    <m/>
    <m/>
    <m/>
    <m/>
    <m/>
  </r>
  <r>
    <s v="Hipcamp"/>
    <s v="Retreat Center Campsites"/>
    <s v="The Country Dome Home"/>
    <s v="dome"/>
    <s v="Dome"/>
    <n v="4"/>
    <n v="0"/>
    <n v="2"/>
    <n v="0"/>
    <n v="0"/>
    <n v="0"/>
    <s v="Allegan"/>
    <x v="75"/>
    <x v="23"/>
    <m/>
    <s v="United States"/>
    <x v="16"/>
    <x v="16"/>
    <n v="239"/>
    <n v="200"/>
    <n v="132"/>
    <n v="114"/>
    <n v="1"/>
    <n v="138"/>
    <n v="243"/>
    <n v="150"/>
    <n v="132"/>
    <n v="138"/>
    <n v="141"/>
    <n v="145"/>
    <n v="136"/>
    <n v="137"/>
    <n v="145"/>
    <n v="136"/>
    <n v="144"/>
    <n v="136"/>
    <n v="144"/>
    <n v="136"/>
    <n v="145"/>
    <s v="https://www.hipcamp.com/en-GB/land/michigan-retreat-center-campsites-6p0h2jl1"/>
    <s v="      An elegant and stylish geodesic dome is warm and inviting. It has an incredible view of rural Michigan farmland and offers a lovely relaxing time. The dome is off the grid, spacious, light and airy. A comfy bed with the soft night noises of crickets and bullfrogs will lull you to sleep. In the morning a riot of bird songs will greet you. The dome is set on twenty acres of private land with forests. The tent space includes almost an acre of land in an open yet private setting on a grassy hill overlooking a pastures, picturesque barns and an orchard.  _x000a__x000a_       There is a nearby shade tent that offers a lovely sitting space for reading, cooking, eating, or practicing yoga. The outdoor kitchen has a propane griddle which is perfect for cooking your morning pancakes, or evening burgers. Pots, coffee pot, silverware, plates, three gallons of potable water and utensils are also provided. A small privacy tent contains a composting toilet. No eating in bed. Stains on the blankets will be charged $35 for each blanket. _x000a__x000a_     There is plenty to do in the area.  If you are looking for small town life Fennville is a great fit.  There you will find the homey, Root Cafe, with its art gallery, and the upscale Salt of the Earth restaurant. Saugatuck Dunes State Park has hiking trails, beaches, and a historic home, the Felt Mansion. Saugatuck and Douglass both have lovely art galleries, cute downtowns, marinas, and delicious restaurants.  The Blue Coast artist studios, breweries, wineries and wonderful restaurants are sprinkled across the county. The cute towns of Saugatuck and Douglass with great restaurants and beaches are 15 minutes away. The village of Fennville has two excellent restaurants, Root Cafe and Gallery and Salt of the Earth. The city of Holland is thirty minutes north and has Windmill Island, Dutch Village, a cute downtown, craft beers, and beaches as well.   _x000a__x000a_   The geodesic dome accommodates two adults comfortably. Contact me about bringing children. No pets or overnight guests are allowed."/>
    <n v="2"/>
    <s v="Check in: 15:00, Check out: 11:00, Cancellation policy: Flexible, Accepts bookings: 12"/>
    <n v="42.551164700000001"/>
    <n v="-86.178225499999996"/>
    <s v="Yes"/>
    <x v="0"/>
    <s v="No"/>
    <s v="No"/>
    <x v="0"/>
    <s v="No"/>
    <x v="0"/>
    <s v="Yes"/>
    <s v="No"/>
    <s v="No"/>
    <s v="No"/>
    <s v="No"/>
    <s v="No"/>
    <s v="Not Listed"/>
    <s v="No"/>
    <s v="Not Listed"/>
    <s v="Not Listed"/>
    <s v="No"/>
    <s v="No"/>
    <s v="No"/>
    <s v="No"/>
    <s v="No"/>
    <s v="No"/>
    <s v="No"/>
    <s v="No"/>
    <s v="No"/>
    <s v="Yes"/>
    <s v="No"/>
    <s v="No"/>
    <s v="Yes"/>
    <s v="Yes"/>
    <s v="Yes"/>
    <s v="Yes"/>
    <s v="No"/>
    <s v="Yes"/>
    <s v="No"/>
    <s v="Yes"/>
    <s v="Yes"/>
    <s v="Yes"/>
    <s v="No"/>
    <s v="Yes"/>
    <s v="No"/>
    <s v="No"/>
    <s v="Yes"/>
    <s v="No"/>
    <s v="Yes"/>
    <s v="No"/>
    <s v="Yes"/>
    <s v="Yes"/>
    <s v="Yes"/>
    <s v="Yes"/>
    <s v="No"/>
    <s v="No"/>
    <s v="No"/>
    <s v="No"/>
    <s v="Yes"/>
    <s v="No"/>
    <s v="No"/>
    <s v="Yes"/>
    <m/>
    <m/>
    <m/>
    <m/>
    <m/>
    <m/>
    <m/>
    <m/>
    <m/>
    <m/>
  </r>
  <r>
    <s v="Hipcamp"/>
    <s v="Earth Harmony"/>
    <s v="Earth Harmony Institute Dome"/>
    <s v="dome"/>
    <s v="Dome"/>
    <n v="1"/>
    <n v="0"/>
    <n v="2"/>
    <n v="0"/>
    <n v="0"/>
    <n v="0"/>
    <s v="Pima"/>
    <x v="58"/>
    <x v="25"/>
    <m/>
    <s v="United States"/>
    <x v="13"/>
    <x v="18"/>
    <n v="234"/>
    <n v="200"/>
    <n v="200"/>
    <n v="0"/>
    <n v="1"/>
    <n v="200"/>
    <n v="236"/>
    <n v="200"/>
    <n v="200"/>
    <n v="200"/>
    <n v="200"/>
    <n v="200"/>
    <n v="200"/>
    <n v="0"/>
    <n v="0"/>
    <n v="0"/>
    <n v="0"/>
    <n v="0"/>
    <n v="0"/>
    <n v="200"/>
    <n v="200"/>
    <s v="https://www.hipcamp.com/en-GB/land/arizona-earth-harmony-qeohk9o8"/>
    <s v="Earth Harmony Wellness Institute &amp; Nature Reserve is a southwestern Tucson, AZ eco-retreat located along the Sierrita Mountains, with views of Baboquivari Mountain, Kitt Peak Mountains, Coyote Mountains, Tucson Mountain Park, and Saguaro Mountains. _x000a__x000a_Experience an environmentally-friendly extended stay of glamping in our geodesic dome huts, which include raw vegan organic meals, and daily yoga, meditation, qigong, and sound therapy classes. We offer sweat lodge Himalayan salt (halo therapy), and an array of natural spa and wellness services, classes, and certification courses."/>
    <n v="1"/>
    <s v="Check in: 14:00, Check out: 12:00, Cancellation policy: Strict, Accepts bookings: 3"/>
    <n v="32.042642000000001"/>
    <n v="-111.27536000000001"/>
    <s v="No"/>
    <x v="0"/>
    <s v="No"/>
    <s v="Yes"/>
    <x v="0"/>
    <s v="Yes"/>
    <x v="1"/>
    <s v="Yes"/>
    <s v="No"/>
    <s v="No"/>
    <s v="No"/>
    <s v="No"/>
    <s v="No"/>
    <s v="Not Listed"/>
    <s v="No"/>
    <s v="Not Listed"/>
    <s v="Not Listed"/>
    <s v="No"/>
    <s v="No"/>
    <s v="No"/>
    <s v="No"/>
    <s v="No"/>
    <s v="No"/>
    <s v="No"/>
    <s v="No"/>
    <s v="No"/>
    <s v="No"/>
    <s v="No"/>
    <s v="No"/>
    <s v="No"/>
    <s v="Yes"/>
    <s v="No"/>
    <s v="Yes"/>
    <s v="No"/>
    <s v="No"/>
    <s v="No"/>
    <s v="No"/>
    <s v="No"/>
    <s v="No"/>
    <s v="No"/>
    <s v="No"/>
    <s v="No"/>
    <s v="No"/>
    <s v="No"/>
    <s v="Yes"/>
    <s v="No"/>
    <s v="No"/>
    <s v="No"/>
    <s v="No"/>
    <s v="No"/>
    <s v="No"/>
    <s v="Yes"/>
    <s v="No"/>
    <s v="No"/>
    <s v="No"/>
    <s v="No"/>
    <s v="No"/>
    <s v="No"/>
    <s v="No"/>
    <m/>
    <m/>
    <m/>
    <m/>
    <m/>
    <m/>
    <m/>
    <m/>
    <m/>
    <m/>
  </r>
  <r>
    <s v="Hipcamp"/>
    <s v="Kokomo Farms"/>
    <s v="Lily Pad Glamping  memory foam bed"/>
    <s v="dome"/>
    <s v="Dome"/>
    <n v="8"/>
    <n v="0"/>
    <n v="2"/>
    <n v="0"/>
    <n v="0"/>
    <n v="0"/>
    <s v="Suwannee"/>
    <x v="76"/>
    <x v="8"/>
    <m/>
    <s v="United States"/>
    <x v="17"/>
    <x v="19"/>
    <n v="88"/>
    <n v="69"/>
    <n v="69"/>
    <n v="23"/>
    <n v="0.35"/>
    <n v="69"/>
    <n v="86"/>
    <n v="69"/>
    <n v="69"/>
    <n v="24"/>
    <n v="69"/>
    <n v="69"/>
    <n v="69"/>
    <n v="69"/>
    <n v="69"/>
    <n v="69"/>
    <n v="69"/>
    <n v="69"/>
    <n v="69"/>
    <n v="69"/>
    <n v="69"/>
    <s v="https://www.hipcamp.com/en-GB/land/florida-kokomo-farms-3xryh6mp"/>
    <s v="This newly remodeled room has a queen size memory foam bed , netflix projector tv, ceiling fan, ac and plantation shutters. Enjoy the sound of the waterfall into the koi fish pond  and romantic hotub nearby in the Zen garden. This is a glamping room on the front porch of the main house, not an inside room so bugs may be present as they are endemic to florida. Experience the wonders of camping in comfort , the garden has propane bbq grill and stove top, a shared mini fridge is available, along with a coffee station and cooking amenities. Try an awesome hot shower in the Glampers bathroom (bathroom is shared with other glampers).  Wander around the large property, have a picnic in the garden or curl up with a good book on the porch while learning that &quot;the art of doing Nothing can Actually Be Something&quot;!! Naps are Encouraged!"/>
    <n v="1"/>
    <s v="Check in: 15:00, Check out: 11:00, Cancellation policy: Super Strict, Accepts bookings: 3"/>
    <n v="30.246320000000001"/>
    <n v="-83.152789999999996"/>
    <s v="Yes"/>
    <x v="0"/>
    <s v="No"/>
    <s v="No"/>
    <x v="0"/>
    <s v="Yes"/>
    <x v="0"/>
    <s v="Yes"/>
    <s v="Yes"/>
    <s v="No"/>
    <s v="No"/>
    <s v="No"/>
    <s v="No"/>
    <s v="Not Listed"/>
    <s v="No"/>
    <s v="Not Listed"/>
    <s v="Not Listed"/>
    <s v="No"/>
    <s v="No"/>
    <s v="No"/>
    <s v="No"/>
    <s v="No"/>
    <s v="No"/>
    <s v="No"/>
    <s v="No"/>
    <s v="No"/>
    <s v="Yes"/>
    <s v="No"/>
    <s v="No"/>
    <s v="No"/>
    <s v="Yes"/>
    <s v="No"/>
    <s v="Yes"/>
    <s v="No"/>
    <s v="Yes"/>
    <s v="No"/>
    <s v="Yes"/>
    <s v="Yes"/>
    <s v="No"/>
    <s v="No"/>
    <s v="Yes"/>
    <s v="No"/>
    <s v="Yes"/>
    <s v="No"/>
    <s v="No"/>
    <s v="No"/>
    <s v="No"/>
    <s v="No"/>
    <s v="Yes"/>
    <s v="Yes"/>
    <s v="No"/>
    <s v="No"/>
    <s v="No"/>
    <s v="Yes"/>
    <s v="No"/>
    <s v="No"/>
    <s v="No"/>
    <s v="No"/>
    <s v="Yes"/>
    <m/>
    <m/>
    <m/>
    <m/>
    <m/>
    <m/>
    <m/>
    <m/>
    <m/>
    <m/>
  </r>
  <r>
    <s v="Hipcamp"/>
    <s v="Cedar Bloom"/>
    <s v="Forest Gnome Dome,  Cedar Bloom"/>
    <s v="dome"/>
    <s v="Dome"/>
    <n v="67"/>
    <n v="0"/>
    <n v="2"/>
    <n v="0"/>
    <n v="0"/>
    <n v="0"/>
    <s v="Josephine"/>
    <x v="77"/>
    <x v="0"/>
    <m/>
    <s v="United States"/>
    <x v="18"/>
    <x v="20"/>
    <n v="219"/>
    <n v="177"/>
    <n v="155"/>
    <n v="97"/>
    <n v="0.15"/>
    <n v="155"/>
    <n v="200"/>
    <n v="155"/>
    <n v="155"/>
    <n v="23"/>
    <n v="155"/>
    <n v="155"/>
    <n v="155"/>
    <n v="155"/>
    <n v="155"/>
    <n v="155"/>
    <n v="155"/>
    <n v="155"/>
    <n v="155"/>
    <n v="155"/>
    <n v="155"/>
    <s v="https://www.hipcamp.com/en-GB/land/oregon-cedar-bloom-3ex9h798"/>
    <s v="Located right off the 199 Redwood Highway,  we welcome you to our Dome home. The dome is also just a 2 minute walk to the lands pristine swimming hole.  This dome is also just a 2 minute walk to the shared commercial kitchen, bathroom, shower and sauna.  Cedar Bloom has available power and cell phone service. Cell phone service works great if you have AT&amp;T or Verizon. Internet is limited but is available. We have several giant meadows with thousands of trees surrounding. We are right on the Illinois River with a mile of river frontage and 3 incredible swim spots. It's a great place to come and recharge and renew._x000a__x000a_We are surrounded by beautiful scenery in all directions! We are close to the Redwoods, The Oregon Caves and so much more. We are close to major cities such as Grants Pass, Medford, Crescent City and Ashland. _x000a__x000a_MORE ABOUT CEDAR BLOOM..._x000a__x000a_Cedar Bloom was purchased in the spring of 2017 by Spirit Weavers Gathering as a place of peace and healing, for all walks of life. Spirit Weavers is an annual womens gathering which happens once a year each June. We host over 1,000 women in just two weeks on the land. We are located on the Illinois River just outside Cave Junction, Oregon. _x000a__x000a_Our Main House was built in 1962 and retains the flavor of the 60’s with a beautiful Mid Century Modern feel. It houses a kitchen, dining area, a living room, five bedrooms and three bathrooms.  It currently houses Agustin and Mea and their seven year old daughter Naia._x000a__x000a_Grateful to be voted #1 staff pick on Hipcamp this year! _x000a__x000a_FIRST NATIONS PEOPLE OF THE ILLINOIS VALLEY_x000a__x000a_For thousands of years, the Takelma people lived in the Illinois and Rogue River valleys, what is now known as Josephine County. They lived in small bands close to the land. Interior southwest Oregon has pronounced seasons and the ancient Takelma adapted to these seasons by spending spring, summer and early fall months collecting and storing food for the winter season. _x000a__x000a_Salmon was central to their food source and way of life. The salmon diet was supplemented by game, such as deer, elk, beaver, bear, antelope and bighorn sheep. Smaller mammals, such as squirrels, rabbits and gophers, might have been snared by both men and women. They gathered the root of the Camas plant, part of the asparagus family, as well as acorns from the two native species of Oaks, the Oregon white oak and California black oak. Other vegetation included manzanita berries, pine nuts, tarweed seeds, wild plums and sunflowers. The Takelma are also known to have cultivated a native tobacco plant, but otherwise relied on the fruits of the wilderness for their survival. The main utensils included horn, bone and wood-made implements and a great variety of baskets constructed generally by twining on a hazel warp. Stone was used in the making of arrowheads and pestles. The clothing and personal adornment of the Takelma was similar to the tribes of northern California. Notable characteristics include facial painting, red-headed woodpecker scalps for men and basket caps for women. The women also tattooed the skin in three stripes and men tattooed the left arm. _x000a__x000a_European Settlement of the Illinois Valley began by the 1830’s, as the gold and logging industries developed. By the end of 1856, the traditional residents of the Rogue and Illinois River valleys were forcibly removed and relocated to the Siletz Reservation on the central Oregon coast. The Takelma were joined on the reservations by their neighbors, the Athapaskans and the Shasta, as well as tribes from even farther away, such as the Coos and Tillamook. It is reported that by 1906 less than ten Takelma were alive and able to speak their native language.In 1994, for the first time in over 140 years, an ancient ceremony took place to welcome home and give thanks for the returning salmon, on the Kanaka Flats of the Applegate River. People of all heritages were welcomed at the annual Salmon Gathering on the Applegate River until 2006. In 2007, the ceremony was moved to the place where it was held for thousands of years: the Tilomikh (Powerhouse Falls), on the Rogue River near Gold Hill, Oregon. Since then, the ceremony has taken place annually in its traditional location, demonstrating that the Takelma culture is alive and will continue into the future. _x000a__x000a_Today, Takelma descendents continue to reside on or near the Siletz and Grand Ronde reservations. The Pilgrims brought back the Salmon Ceremony to Southern Oregon. Due to the Pilgrim’s contribution in returning the Salmon Ceremony to Jackson County, Agnis Baker-Pilgrim is known to some locals as the ‘Keeper of the Sacred Salmon Ceremony. Agnes, one of the oldest grandmothers of the International Council of the 13 Indigenous Grandmothers, has returned to the Rogue Valley and today her voice can be heard strong and clear, proving that the spirit and blood of her people are still with us._x000a__x000a_PLANT &amp; ANIMAL RELATIONS _x000a__x000a_We are very fortunate to be surrounded by a widely diverse population of flora and fauna. As caretakers of this sacred land, we feel a strong responsibility to honor our plant and animal allies by not only protecting them and their habitat, but also to help educate others about what lives and grows here by providing people with opportunities to experience the beauty of these plants and animals for themselves. For this reason, We are honored to host the many different groups who will gather here on this land for learning and communing with the nature that flourishes here. We feel very fortunate to be involved in this process of helping promote a sustainable and abundant future for all living things on this planet by sharing knowledge and skills from the human past that can make a sustainable lifestyle a reality for everyone everywhere._x000a__x000a_The animals here include, but are not limited to deer, foxes, coyote, raccoon, skunks, and sometimes black bear though we havent seen any yet! The birds that surround us are migratory geese, quail, wild turkeys, hawks, ospreys and eagles. The fish that call the Illinois River their home are the Salmon People, Steelhead &amp; Trout along with their friends the otter and ducks. The Land is a no-hunting zone so the animals here are abudant and safe._x000a__x000a_The plant life here is incredibly diverse. This land is home to many native grasses, ferns, and berries, wild flowers, as well as many other edible and medicinal plants and fungi such as mugwort, self-heal, soap root, and a variety of mushrooms. The tree population is a blend of hardwoods like Manzanita, Madrone, and several kinds of Oaks along with mature Fir, Pine, Cedar trees, Alder, Maple and Apples. With special attention to management of non-native and invasive plants, Spirit Weavers is committed to maintaining a well balanced forest ecosystem with high biodiversity._x000a__x000a_TIMES Please clean up and check out of your site by 12:am on the day of your departure. You can check in by 2:pm on the day of your arrival._x000a__x000a_CLIMATE &amp; THE ILLINOIS VALLEY Cedar Bloom holds the heart during the summer. Temps can range from 75-95 during the day and generally cools down to the 70's during the evenings. Swimming in the summer months is delicious. We have mostly pebbly beaches and a jagged rock and sand beach right where the Swimming hole is. The river is chilly until late June and it cools down again in late September. _x000a__x000a_NEIGHBORS There is another campground right next door but since we have 100 acres, you never really see a soul besides us! Please use our pathways to travel property next to us, and respect the privacy and tranquility of our neighbors by not keeping late hours or playing loud music. _x000a__x000a_EMERGENCIES If someone needs to reach you in an emergency, Cell phones work great on the land. If you don't get service and need to contact someone our land phones are available._x000a__x000a_SHOWER HOUSE &amp; SAUNA We have twelve showers total.  The first shower house is open showering with 4 showers and the 2nd shower house has 8 stalls. You are also welcome to use the sauna throughout your stay.  _x000a__x000a_COMPOST TOILET The &quot;Honeydew Station&quot; is our two chamber composting toilet.  It looks like a tiny house and you will see it on your right as you drive in.  Instructions are inside! _x000a__x000a_TEA HOUSE We have a lovely donation based tea house on the land that has loose leaf tea and coffee for you.  This is a great place to hang out and meet folks or just to have some quiet time alone. _x000a__x000a_FOOD &amp; WATER Please bring your own food to camp. Town is close so if you need to run errands to grab food its a short drive away. All of our water is on a well and is super clean and ran through a UV light. Please keep food and garbage out of the reach and smell of animals so we don’t have animal visitors at night.  _x000a__x000a_GARBAGE If you pack it in, please pack it out when you leave._x000a__x000a_FIRES Depending on the time of year, cooking fires are permissible in the fire pits provided. June-Sept there can sometimes be fire bans in the county.  Please NO bonfires. We have fire wood in the forest around the meadow for use for cooking fires but please bring your own wood to the land. We also have wood available for purchase in the Camp Store. _x000a__x000a_PETS  If you must bring your pet, please message us before hand.  We ask that you clean up after your pup while here.  We have doggie bags in the camp store. _x000a__x000a_THE RIVER &amp; SWIMMING HOLES We have a mile of river frontage and there is tons of space for all.  Keiki Beach located down the trail from the sauna is the more shallow and flatter part of the river.  This is a great spot for families!  Mermaid Rock which is located down the trail to your left of the main house is our large swimming hole with deeper waters.  This part of the river is clothing optional.  Please be aware of the rocks down at Mermaid Rock &amp; Dock.  The rocks are tricky to walk on for both adults and especially children.  Please keep your eyes on your children at all times while at the river.  Feel free to bring rafts to play on.  _x000a__x000a_CAMP STORE  If you happen to forget anything we have a camp store that is located in the main meadow.  The Camp store sells everything from supplies to books and trinkets.  If you text Mea she can meet you there anytime.  _x000a__x000a_GRATITUDE We feel honored to be stewards of this land. One of our main visions for this land is to protect its cultural and environmental heritage. We are excited to share about the native food forest we will be cultivating for the local community and beyond. We will also be placing the land into a conservation trust so no logging or future development can occur. For the many years to come, we will explore the ways can live in harmony with the natural world for the greater good of people and the plants and animals we depend on. We welcome you to Cedar Bloom!  _x000a__x000a_FOR MORE INFORMATION ON THE LAND AND EVENTS HERE, PLEASE VISIT CEDAR BLOOM FARM &amp; THE SPIRIT WEAVERS GATHERING WEBSITE OR ON INSTAGRAM @cedarbloomfarm"/>
    <n v="1"/>
    <s v="Check in: 15:00, Check out: 12:00, Cancellation policy: Moderate, Accepts bookings: 9"/>
    <n v="42.173061424390738"/>
    <n v="-123.6612860336772"/>
    <s v="Yes"/>
    <x v="0"/>
    <s v="Yes"/>
    <s v="Yes"/>
    <x v="0"/>
    <s v="No"/>
    <x v="1"/>
    <s v="Yes"/>
    <s v="Yes"/>
    <s v="No"/>
    <s v="No"/>
    <s v="No"/>
    <s v="No"/>
    <s v="Not Listed"/>
    <s v="No"/>
    <s v="Not Listed"/>
    <s v="Not Listed"/>
    <s v="No"/>
    <s v="No"/>
    <s v="No"/>
    <s v="No"/>
    <s v="No"/>
    <s v="No"/>
    <s v="No"/>
    <s v="No"/>
    <s v="No"/>
    <s v="Yes"/>
    <s v="No"/>
    <s v="No"/>
    <s v="No"/>
    <s v="Yes"/>
    <s v="Yes"/>
    <s v="No"/>
    <s v="No"/>
    <s v="Yes"/>
    <s v="No"/>
    <s v="Yes"/>
    <s v="No"/>
    <s v="No"/>
    <s v="No"/>
    <s v="Yes"/>
    <s v="No"/>
    <s v="Yes"/>
    <s v="Yes"/>
    <s v="No"/>
    <s v="No"/>
    <s v="No"/>
    <s v="No"/>
    <s v="Yes"/>
    <s v="Yes"/>
    <s v="Yes"/>
    <s v="No"/>
    <s v="No"/>
    <s v="No"/>
    <s v="No"/>
    <s v="Yes"/>
    <s v="No"/>
    <s v="No"/>
    <s v="Yes"/>
    <m/>
    <m/>
    <m/>
    <m/>
    <m/>
    <m/>
    <m/>
    <m/>
    <m/>
    <m/>
  </r>
  <r>
    <s v="Hipcamp"/>
    <s v="Harmony House Homestay"/>
    <s v="Sleep in a Pod Under the Night Sky!"/>
    <s v="dome"/>
    <s v="Dome"/>
    <n v="1"/>
    <n v="0"/>
    <n v="2"/>
    <n v="0"/>
    <n v="0"/>
    <n v="0"/>
    <s v="Yavapai"/>
    <x v="78"/>
    <x v="25"/>
    <m/>
    <s v="United States"/>
    <x v="19"/>
    <x v="21"/>
    <n v="206"/>
    <n v="149"/>
    <n v="119"/>
    <n v="43"/>
    <n v="0.32"/>
    <n v="129"/>
    <n v="212"/>
    <n v="149"/>
    <n v="119"/>
    <n v="44"/>
    <n v="133"/>
    <n v="141"/>
    <n v="125"/>
    <n v="127"/>
    <n v="141"/>
    <n v="125"/>
    <n v="140"/>
    <n v="127"/>
    <n v="140"/>
    <n v="127"/>
    <n v="141"/>
    <s v="https://www.hipcamp.com/en-GB/land/arizona-harmony-house-homestay-4nelhe2q"/>
    <s v="This room comes with a special experience - nestled on a raised deck, watch the magical, dark Sedona sky from the stargazing pod. Great for reflection, solitude, and experiencing the stars, a full moon, calming sounds of rain or snowflakes falling. Give yourself the gift of relaxation in nature._x000a__x000a_*During the warmer seasons, the pod is ready at 6-7pm sundown. For the winter season, we do our best to provide warmth for you inside of the pod with a heated blanket. Because it is not insulated, it does get chilly at night so dress appropriately.  _x000a__x000a_We are open rain or shine!_x000a__x000a_For your convenience, our cozy bathroom is equipped with the amenities: towels, shampoo, soap and a hairdryer are provided. _x000a__x000a_You will have access to your own private bedroom indoors, shared bathroom and your stargazing pod, not the entire property._x000a__x000a_Please respect the privacy of others and we kindly ask that you don't wander the property into other guests' rooms._x000a__x000a_Parking - 1 car per booking. No RVs or oversize trucks, please. SUVs and minivans are fine._x000a__x000a_We host FREE meditation classes by appointment only._x000a__x000a_Regarding late hours - for a peaceful night sleep, we ask our guests to quiet down completely by 10pm. For late arrivals, please come quietly. :)_x000a__x000a_Looking forward to having you!_x000a__x000a_Before you arrive you will be asked to complete guest verification through third-party provider Truvi. This is done to ensure we are keeping up-to-date with short-term rental regulations as well as providing both our guests and our properties with extra protection. Truvi will contact you via email and/or text to complete the verification. Please do so prior to arriving at the property to enable a quick and easy check-in process."/>
    <n v="1"/>
    <s v="Check in: 16:00, Check out: 10:00, Cancellation policy: Super Strict (30 Days), Accepts bookings: 6"/>
    <n v="34.869500000000002"/>
    <n v="-111.80719999999999"/>
    <s v="No"/>
    <x v="0"/>
    <s v="No"/>
    <s v="No"/>
    <x v="0"/>
    <s v="Yes"/>
    <x v="1"/>
    <s v="No"/>
    <s v="Yes"/>
    <s v="No"/>
    <s v="No"/>
    <s v="No"/>
    <s v="No"/>
    <s v="Not Listed"/>
    <s v="No"/>
    <s v="Not Listed"/>
    <s v="Not Listed"/>
    <s v="No"/>
    <s v="No"/>
    <s v="No"/>
    <s v="No"/>
    <s v="No"/>
    <s v="No"/>
    <s v="No"/>
    <s v="No"/>
    <s v="No"/>
    <s v="No"/>
    <s v="No"/>
    <s v="No"/>
    <s v="No"/>
    <s v="Yes"/>
    <s v="No"/>
    <s v="Yes"/>
    <s v="Yes"/>
    <s v="Yes"/>
    <s v="No"/>
    <s v="Yes"/>
    <s v="No"/>
    <s v="No"/>
    <s v="Yes"/>
    <s v="No"/>
    <s v="No"/>
    <s v="No"/>
    <s v="No"/>
    <s v="Yes"/>
    <s v="No"/>
    <s v="No"/>
    <s v="No"/>
    <s v="Yes"/>
    <s v="No"/>
    <s v="No"/>
    <s v="Yes"/>
    <s v="No"/>
    <s v="No"/>
    <s v="No"/>
    <s v="No"/>
    <s v="No"/>
    <s v="Yes"/>
    <s v="No"/>
    <m/>
    <m/>
    <m/>
    <m/>
    <m/>
    <m/>
    <m/>
    <m/>
    <m/>
    <m/>
  </r>
  <r>
    <s v="Hipcamp"/>
    <s v="Our Farm in Strasburg, VA"/>
    <s v="The Half-Moon Dome at Our Farm"/>
    <s v="dome"/>
    <s v="Dome"/>
    <n v="2"/>
    <n v="0"/>
    <n v="2"/>
    <n v="0"/>
    <n v="0"/>
    <n v="0"/>
    <s v="Shenandoah"/>
    <x v="79"/>
    <x v="27"/>
    <m/>
    <s v="United States"/>
    <x v="20"/>
    <x v="4"/>
    <n v="123"/>
    <n v="85"/>
    <n v="85"/>
    <n v="63"/>
    <n v="0.99"/>
    <n v="85"/>
    <n v="125"/>
    <n v="85"/>
    <n v="85"/>
    <n v="84"/>
    <n v="85"/>
    <n v="85"/>
    <n v="85"/>
    <n v="85"/>
    <n v="85"/>
    <n v="85"/>
    <n v="85"/>
    <n v="85"/>
    <n v="85"/>
    <n v="85"/>
    <n v="85"/>
    <s v="https://www.hipcamp.com/en-GB/land/virginia-our-farm-in-strasburg-va-ex9h819w"/>
    <s v="The Half-Moon Dome is over 200 sqft with an 8ft tall ceiling at the middle. The Dome is equipped with a zipper door and has a canvas cover with windows and screens and features a large bay window that allows views of Little North Mountain and a full view of the farm. There is a solar exhaust fan and wooden floors as well as a queen bed with linens and some causal seating. _x000a__x000a_There is no electricity or running water and no WIFI. We do provide solar-powered and battery-powered lights. _x000a__x000a_Outside, there is a fire pit and seating area as well as a grill and a dining area. Some firewood is provided. _x000a__x000a_Lastly, we have a modern outhouse near-by with a compost toilet - but no running water. _x000a__x000a_We are happy to offer breakfast options for a donation. We also have grass-fed beef from the farm for sale by the pound and vegetables when they are in season. We take cash and Venmo._x000a__x000a_You are welcome and encouraged to explore the area, walk around the pastures, and come to the house to say HI. Happy to tell folks more about the farm and give tours as requested._x000a__x000a_The dome does not have ac or heat so please be prepared for the weather. In the summer we have a battery operated fan available and in the winter we are happy to provide extra blankets."/>
    <n v="1"/>
    <s v="Check in: 17:00, Check out: 12:00, Cancellation policy: Moderate, Accepts bookings: 6"/>
    <n v="39.048595800000001"/>
    <n v="-78.385521700000027"/>
    <s v="Yes"/>
    <x v="0"/>
    <s v="Yes"/>
    <s v="No"/>
    <x v="1"/>
    <s v="Yes"/>
    <x v="0"/>
    <s v="Yes"/>
    <s v="No"/>
    <s v="No"/>
    <s v="No"/>
    <s v="No"/>
    <s v="No"/>
    <s v="Not Listed"/>
    <s v="No"/>
    <s v="Not Listed"/>
    <s v="Not Listed"/>
    <s v="No"/>
    <s v="No"/>
    <s v="No"/>
    <s v="No"/>
    <s v="No"/>
    <s v="No"/>
    <s v="No"/>
    <s v="No"/>
    <s v="No"/>
    <s v="No"/>
    <s v="No"/>
    <s v="No"/>
    <s v="No"/>
    <s v="Yes"/>
    <s v="No"/>
    <s v="No"/>
    <s v="No"/>
    <s v="No"/>
    <s v="No"/>
    <s v="Yes"/>
    <s v="No"/>
    <s v="No"/>
    <s v="No"/>
    <s v="Yes"/>
    <s v="No"/>
    <s v="No"/>
    <s v="No"/>
    <s v="Yes"/>
    <s v="No"/>
    <s v="No"/>
    <s v="No"/>
    <s v="No"/>
    <s v="Yes"/>
    <s v="No"/>
    <s v="No"/>
    <s v="No"/>
    <s v="No"/>
    <s v="No"/>
    <s v="Yes"/>
    <s v="No"/>
    <s v="No"/>
    <s v="Yes"/>
    <m/>
    <m/>
    <m/>
    <m/>
    <m/>
    <m/>
    <m/>
    <m/>
    <m/>
    <m/>
  </r>
  <r>
    <s v="Hipcamp"/>
    <s v="Antelope Canyon Navajo Hogan"/>
    <s v="Site 1 - Navajo hogan (Earth home)"/>
    <s v="dome"/>
    <s v="Dome"/>
    <n v="5"/>
    <n v="0"/>
    <n v="10"/>
    <n v="0"/>
    <n v="0"/>
    <n v="0"/>
    <s v="Coconino"/>
    <x v="80"/>
    <x v="25"/>
    <m/>
    <s v="United States"/>
    <x v="13"/>
    <x v="18"/>
    <n v="304"/>
    <n v="200"/>
    <n v="200"/>
    <n v="0"/>
    <n v="0"/>
    <n v="200"/>
    <n v="306"/>
    <n v="200"/>
    <n v="200"/>
    <n v="0"/>
    <n v="200"/>
    <n v="200"/>
    <n v="200"/>
    <n v="200"/>
    <n v="200"/>
    <n v="200"/>
    <n v="200"/>
    <n v="200"/>
    <n v="200"/>
    <n v="200"/>
    <n v="200"/>
    <s v="https://www.hipcamp.com/en-GB/land/arizona-antelope-canyon-navajo-hogan-pw1hj2n2"/>
    <s v="We provide a private Navajo Hogan experience with a beautiful view 360 degree view. We are nearby all beautiful locations like the infamous Upper/Lower Antelope Canyon, Horseshoe Bend, Lake Powell, Antelope Point Marina, Little Colorado."/>
    <n v="1"/>
    <s v="Check in: 15:00, Check out: 11:00, Cancellation policy: Super Strict, Accepts bookings: 12"/>
    <n v="36.87765893034944"/>
    <n v="-111.35760368576049"/>
    <s v="Yes"/>
    <x v="0"/>
    <s v="No"/>
    <s v="Yes"/>
    <x v="1"/>
    <s v="No"/>
    <x v="1"/>
    <s v="No"/>
    <s v="No"/>
    <s v="No"/>
    <s v="No"/>
    <s v="No"/>
    <s v="No"/>
    <s v="Not Listed"/>
    <s v="No"/>
    <s v="Not Listed"/>
    <s v="Not Listed"/>
    <s v="No"/>
    <s v="No"/>
    <s v="No"/>
    <s v="No"/>
    <s v="No"/>
    <s v="No"/>
    <s v="No"/>
    <s v="No"/>
    <s v="No"/>
    <s v="Yes"/>
    <s v="No"/>
    <s v="No"/>
    <s v="No"/>
    <s v="Yes"/>
    <s v="Yes"/>
    <s v="Yes"/>
    <s v="Yes"/>
    <s v="Yes"/>
    <s v="Yes"/>
    <s v="Yes"/>
    <s v="Yes"/>
    <s v="No"/>
    <s v="No"/>
    <s v="Yes"/>
    <s v="No"/>
    <s v="Yes"/>
    <s v="Yes"/>
    <s v="Yes"/>
    <s v="Yes"/>
    <s v="Yes"/>
    <s v="No"/>
    <s v="Yes"/>
    <s v="No"/>
    <s v="Yes"/>
    <s v="Yes"/>
    <s v="Yes"/>
    <s v="No"/>
    <s v="No"/>
    <s v="Yes"/>
    <s v="No"/>
    <s v="No"/>
    <s v="No"/>
    <m/>
    <m/>
    <m/>
    <m/>
    <m/>
    <m/>
    <m/>
    <m/>
    <m/>
    <m/>
  </r>
  <r>
    <s v="Hipcamp"/>
    <s v="Antelope Canyon Navajo Hogan"/>
    <s v="Site 2 - Navajo hogan (Earth home)"/>
    <s v="dome"/>
    <s v="Dome"/>
    <n v="5"/>
    <n v="0"/>
    <n v="10"/>
    <n v="0"/>
    <n v="0"/>
    <n v="0"/>
    <s v="Coconino"/>
    <x v="80"/>
    <x v="25"/>
    <m/>
    <s v="United States"/>
    <x v="13"/>
    <x v="18"/>
    <n v="304"/>
    <n v="200"/>
    <n v="200"/>
    <n v="0"/>
    <n v="0"/>
    <n v="200"/>
    <n v="306"/>
    <n v="200"/>
    <n v="200"/>
    <n v="0"/>
    <n v="200"/>
    <n v="200"/>
    <n v="200"/>
    <n v="200"/>
    <n v="200"/>
    <n v="200"/>
    <n v="200"/>
    <n v="200"/>
    <n v="200"/>
    <n v="200"/>
    <n v="200"/>
    <s v="https://www.hipcamp.com/en-GB/land/arizona-antelope-canyon-navajo-hogan-pw1hj2n2"/>
    <s v="We provide a private Navajo Hogan experience with a beautiful view 360 degree view. We are nearby all beautiful locations like the infamous Upper/Lower Antelope Canyon, Horseshoe Bend, Lake Powell, Antelope Point Marina, Little Colorado."/>
    <n v="1"/>
    <s v="Check in: 15:00, Check out: 11:00, Cancellation policy: Super Strict, Accepts bookings: 12"/>
    <n v="36.87765893034944"/>
    <n v="-111.35760368576049"/>
    <s v="Yes"/>
    <x v="0"/>
    <s v="No"/>
    <s v="Yes"/>
    <x v="1"/>
    <s v="No"/>
    <x v="1"/>
    <s v="No"/>
    <s v="No"/>
    <s v="No"/>
    <s v="No"/>
    <s v="No"/>
    <s v="No"/>
    <s v="Not Listed"/>
    <s v="No"/>
    <s v="Not Listed"/>
    <s v="Not Listed"/>
    <s v="No"/>
    <s v="No"/>
    <s v="No"/>
    <s v="No"/>
    <s v="No"/>
    <s v="No"/>
    <s v="No"/>
    <s v="No"/>
    <s v="No"/>
    <s v="Yes"/>
    <s v="No"/>
    <s v="No"/>
    <s v="No"/>
    <s v="Yes"/>
    <s v="Yes"/>
    <s v="Yes"/>
    <s v="Yes"/>
    <s v="Yes"/>
    <s v="Yes"/>
    <s v="Yes"/>
    <s v="Yes"/>
    <s v="No"/>
    <s v="No"/>
    <s v="Yes"/>
    <s v="No"/>
    <s v="Yes"/>
    <s v="Yes"/>
    <s v="Yes"/>
    <s v="Yes"/>
    <s v="Yes"/>
    <s v="No"/>
    <s v="Yes"/>
    <s v="No"/>
    <s v="Yes"/>
    <s v="Yes"/>
    <s v="Yes"/>
    <s v="No"/>
    <s v="No"/>
    <s v="Yes"/>
    <s v="No"/>
    <s v="No"/>
    <s v="No"/>
    <m/>
    <m/>
    <m/>
    <m/>
    <m/>
    <m/>
    <m/>
    <m/>
    <m/>
    <m/>
  </r>
  <r>
    <s v="Hipcamp"/>
    <s v="Antelope Canyon Navajo Hogan"/>
    <s v="Site 3 - Navajo hogan (Earth home)"/>
    <s v="dome"/>
    <s v="Dome"/>
    <n v="5"/>
    <n v="0"/>
    <n v="10"/>
    <n v="0"/>
    <n v="0"/>
    <n v="0"/>
    <s v="Coconino"/>
    <x v="80"/>
    <x v="25"/>
    <m/>
    <s v="United States"/>
    <x v="13"/>
    <x v="18"/>
    <n v="304"/>
    <n v="200"/>
    <n v="200"/>
    <n v="0"/>
    <n v="0"/>
    <n v="200"/>
    <n v="306"/>
    <n v="200"/>
    <n v="200"/>
    <n v="0"/>
    <n v="200"/>
    <n v="200"/>
    <n v="200"/>
    <n v="200"/>
    <n v="200"/>
    <n v="200"/>
    <n v="200"/>
    <n v="200"/>
    <n v="200"/>
    <n v="200"/>
    <n v="200"/>
    <s v="https://www.hipcamp.com/en-GB/land/arizona-antelope-canyon-navajo-hogan-pw1hj2n2"/>
    <s v="We provide a private Navajo Hogan experience with a beautiful view 360 degree view. We are nearby all beautiful locations like the infamous Upper/Lower Antelope Canyon, Horseshoe Bend, Lake Powell, Antelope Point Marina, Little Colorado."/>
    <n v="1"/>
    <s v="Check in: 15:00, Check out: 11:00, Cancellation policy: Super Strict, Accepts bookings: 12"/>
    <n v="36.87765893034944"/>
    <n v="-111.35760368576049"/>
    <s v="Yes"/>
    <x v="0"/>
    <s v="No"/>
    <s v="Yes"/>
    <x v="1"/>
    <s v="No"/>
    <x v="1"/>
    <s v="No"/>
    <s v="No"/>
    <s v="No"/>
    <s v="No"/>
    <s v="No"/>
    <s v="No"/>
    <s v="Not Listed"/>
    <s v="No"/>
    <s v="Not Listed"/>
    <s v="Not Listed"/>
    <s v="No"/>
    <s v="No"/>
    <s v="No"/>
    <s v="No"/>
    <s v="No"/>
    <s v="No"/>
    <s v="No"/>
    <s v="No"/>
    <s v="No"/>
    <s v="Yes"/>
    <s v="No"/>
    <s v="No"/>
    <s v="No"/>
    <s v="Yes"/>
    <s v="Yes"/>
    <s v="Yes"/>
    <s v="Yes"/>
    <s v="Yes"/>
    <s v="Yes"/>
    <s v="Yes"/>
    <s v="Yes"/>
    <s v="No"/>
    <s v="No"/>
    <s v="Yes"/>
    <s v="No"/>
    <s v="Yes"/>
    <s v="Yes"/>
    <s v="Yes"/>
    <s v="Yes"/>
    <s v="Yes"/>
    <s v="No"/>
    <s v="Yes"/>
    <s v="No"/>
    <s v="Yes"/>
    <s v="Yes"/>
    <s v="Yes"/>
    <s v="No"/>
    <s v="No"/>
    <s v="Yes"/>
    <s v="No"/>
    <s v="No"/>
    <s v="No"/>
    <m/>
    <m/>
    <m/>
    <m/>
    <m/>
    <m/>
    <m/>
    <m/>
    <m/>
    <m/>
  </r>
  <r>
    <s v="Hipcamp"/>
    <s v="Antelope Canyon Navajo Hogan"/>
    <s v="Site 4 - Navajo hogan (Earth home)"/>
    <s v="dome"/>
    <s v="Dome"/>
    <n v="5"/>
    <n v="0"/>
    <n v="10"/>
    <n v="0"/>
    <n v="0"/>
    <n v="0"/>
    <s v="Coconino"/>
    <x v="80"/>
    <x v="25"/>
    <m/>
    <s v="United States"/>
    <x v="13"/>
    <x v="18"/>
    <n v="303"/>
    <n v="200"/>
    <n v="200"/>
    <n v="0"/>
    <n v="0"/>
    <n v="200"/>
    <n v="306"/>
    <n v="200"/>
    <n v="200"/>
    <n v="0"/>
    <n v="200"/>
    <n v="200"/>
    <n v="200"/>
    <n v="200"/>
    <n v="200"/>
    <n v="200"/>
    <n v="200"/>
    <n v="200"/>
    <n v="200"/>
    <n v="200"/>
    <n v="200"/>
    <s v="https://www.hipcamp.com/en-GB/land/arizona-antelope-canyon-navajo-hogan-pw1hj2n2"/>
    <s v="We provide a private Navajo Hogan experience with a beautiful view 360 degree view. We are nearby all beautiful locations like the infamous Upper/Lower Antelope Canyon, Horseshoe Bend, Lake Powell, Antelope Point Marina, Little Colorado."/>
    <n v="1"/>
    <s v="Check in: 15:00, Check out: 11:00, Cancellation policy: Super Strict, Accepts bookings: 12"/>
    <n v="36.87765893034944"/>
    <n v="-111.35760368576049"/>
    <s v="Yes"/>
    <x v="0"/>
    <s v="No"/>
    <s v="Yes"/>
    <x v="1"/>
    <s v="No"/>
    <x v="1"/>
    <s v="No"/>
    <s v="No"/>
    <s v="No"/>
    <s v="No"/>
    <s v="No"/>
    <s v="No"/>
    <s v="Not Listed"/>
    <s v="No"/>
    <s v="Not Listed"/>
    <s v="Not Listed"/>
    <s v="No"/>
    <s v="No"/>
    <s v="No"/>
    <s v="No"/>
    <s v="No"/>
    <s v="No"/>
    <s v="No"/>
    <s v="No"/>
    <s v="No"/>
    <s v="Yes"/>
    <s v="No"/>
    <s v="No"/>
    <s v="No"/>
    <s v="Yes"/>
    <s v="Yes"/>
    <s v="Yes"/>
    <s v="Yes"/>
    <s v="Yes"/>
    <s v="Yes"/>
    <s v="Yes"/>
    <s v="Yes"/>
    <s v="No"/>
    <s v="No"/>
    <s v="Yes"/>
    <s v="No"/>
    <s v="Yes"/>
    <s v="Yes"/>
    <s v="Yes"/>
    <s v="Yes"/>
    <s v="Yes"/>
    <s v="No"/>
    <s v="Yes"/>
    <s v="No"/>
    <s v="Yes"/>
    <s v="Yes"/>
    <s v="Yes"/>
    <s v="No"/>
    <s v="No"/>
    <s v="Yes"/>
    <s v="No"/>
    <s v="No"/>
    <s v="No"/>
    <m/>
    <m/>
    <m/>
    <m/>
    <m/>
    <m/>
    <m/>
    <m/>
    <m/>
    <m/>
  </r>
  <r>
    <s v="Hipcamp"/>
    <s v="Antelope Canyon Navajo Hogan"/>
    <s v="Site 5 - Navajo hogan (Earth home)"/>
    <s v="dome"/>
    <s v="Dome"/>
    <n v="5"/>
    <n v="0"/>
    <n v="10"/>
    <n v="0"/>
    <n v="0"/>
    <n v="0"/>
    <s v="Coconino"/>
    <x v="80"/>
    <x v="25"/>
    <m/>
    <s v="United States"/>
    <x v="21"/>
    <x v="18"/>
    <n v="304"/>
    <n v="200"/>
    <n v="200"/>
    <n v="3"/>
    <n v="0"/>
    <n v="200"/>
    <n v="306"/>
    <n v="200"/>
    <n v="200"/>
    <n v="0"/>
    <n v="200"/>
    <n v="200"/>
    <n v="200"/>
    <n v="200"/>
    <n v="200"/>
    <n v="200"/>
    <n v="200"/>
    <n v="200"/>
    <n v="200"/>
    <n v="200"/>
    <n v="200"/>
    <s v="https://www.hipcamp.com/en-GB/land/arizona-antelope-canyon-navajo-hogan-pw1hj2n2"/>
    <s v="We provide a private Navajo Hogan experience with a beautiful view 360 degree view. We are nearby all beautiful locations like the infamous Upper/Lower Antelope Canyon, Horseshoe Bend, Lake Powell, Antelope Point Marina, Little Colorado."/>
    <n v="1"/>
    <s v="Check in: 15:00, Check out: 11:00, Cancellation policy: Super Strict, Accepts bookings: 12"/>
    <n v="36.87765893034944"/>
    <n v="-111.35760368576049"/>
    <s v="Yes"/>
    <x v="0"/>
    <s v="No"/>
    <s v="Yes"/>
    <x v="1"/>
    <s v="No"/>
    <x v="1"/>
    <s v="No"/>
    <s v="No"/>
    <s v="No"/>
    <s v="No"/>
    <s v="No"/>
    <s v="No"/>
    <s v="Not Listed"/>
    <s v="No"/>
    <s v="Not Listed"/>
    <s v="Not Listed"/>
    <s v="No"/>
    <s v="No"/>
    <s v="No"/>
    <s v="No"/>
    <s v="No"/>
    <s v="No"/>
    <s v="No"/>
    <s v="No"/>
    <s v="No"/>
    <s v="Yes"/>
    <s v="No"/>
    <s v="No"/>
    <s v="No"/>
    <s v="Yes"/>
    <s v="Yes"/>
    <s v="Yes"/>
    <s v="Yes"/>
    <s v="Yes"/>
    <s v="Yes"/>
    <s v="Yes"/>
    <s v="Yes"/>
    <s v="No"/>
    <s v="No"/>
    <s v="Yes"/>
    <s v="No"/>
    <s v="Yes"/>
    <s v="Yes"/>
    <s v="Yes"/>
    <s v="Yes"/>
    <s v="Yes"/>
    <s v="No"/>
    <s v="Yes"/>
    <s v="No"/>
    <s v="Yes"/>
    <s v="Yes"/>
    <s v="Yes"/>
    <s v="No"/>
    <s v="No"/>
    <s v="Yes"/>
    <s v="No"/>
    <s v="No"/>
    <s v="No"/>
    <m/>
    <m/>
    <m/>
    <m/>
    <m/>
    <m/>
    <m/>
    <m/>
    <m/>
    <m/>
  </r>
  <r>
    <s v="Hipcamp"/>
    <s v="The Outlier Inn"/>
    <s v="Outlier Inn Geodesic Dome 1 on Farm"/>
    <s v="dome"/>
    <s v="Dome"/>
    <n v="12"/>
    <n v="0"/>
    <n v="14"/>
    <n v="0"/>
    <n v="0"/>
    <n v="0"/>
    <s v="Sullivan"/>
    <x v="81"/>
    <x v="2"/>
    <m/>
    <s v="United States"/>
    <x v="12"/>
    <x v="22"/>
    <n v="545"/>
    <n v="450"/>
    <n v="351"/>
    <n v="40"/>
    <n v="0"/>
    <n v="384"/>
    <n v="569"/>
    <n v="450"/>
    <n v="351"/>
    <n v="0"/>
    <n v="398"/>
    <n v="422"/>
    <n v="371"/>
    <n v="377"/>
    <n v="422"/>
    <n v="371"/>
    <n v="420"/>
    <n v="375"/>
    <n v="420"/>
    <n v="375"/>
    <n v="422"/>
    <s v="https://www.hipcamp.com/en-GB/land/new-york-the-outlier-inn-2ejho2zo"/>
    <s v="The Outlier Inn is a bucolic 12-acre farm in New York state’s southern Catskill mountains, 90 miles from NYC. The Inn offers a peaceful and inspiring respite from life in the Big City. We have sheep, goats, alpacas, and chickens which are accessible to guests! Please visit our website to view our Local Guide. The space The dome is an incredible &quot;Glamping&quot; space and includes one full bed with bedding. Additional guests must bring air mattresses, cots, camping air pads, sleeping bags, pillows and towels. There is a wooden floor in the dome and screen windows for airflow and to keep out bugs. For an extra fee the Dome can be used for workshop space, shoots, rehearsal space, or sleep over parties :) For guests who stay in the dome, there are outdoor double hot showers, a sink, and a claw foot bathtub. Also, a complete outdoor kitchen and grill, fridge, sink, and big fire pit are available for your use. We are located on a farm in beautiful Sullivan County, close to Bethel Woods, the Catskill Park, Neversink Unique Area and Sam's Point. There are many animals on the farm. Merino sheep, angora goats, alpacas, oberhasli dairy goats, chickens (running free so please leash dogs!), two cats and a dog named Beulah. We have a greenhouse and vegetable garden, a pond for doggies to go swimming, and a lake across the street. There is a full-service recording studio on the premises as well as a fiber arts workshop space. The wool from our alpacas is shorn and hand-spun into winter accessories. In June, a vintage clothing store is opening on the property. Check out is no later than noon on Sunday as there is a weekly yoga class at 12:30. It is donation based and anyone may join. Bring a mat! Guest access Guests are encouraged to explore the 12 acre property, relax by the pond, cuddle the alpacas, sheep, and goats, and go for a hike on the 6 mile rails-to-trails path across the street. There is access to a communal outdoor fire pit (wood is available for purchase), a 6 burner outdoor stove and grill, a hot double outdoor shower and an outhouse. High-speed internet is provided free of charge. It only works closer to the main houses, so you may have to sit outside to access it. Download those movies! We recommend stopping for groceries on your way. (If you're driving from the city, the Green Earth in Wurtsboro is an excellent stop!) Our own eggs and vegetables are available for purchase. Price per night does not include breakfast. Other things to note If you want to relax in a rural environment and experience a food-based, makers community then this is the place for you. The property has multiple dwellings and many shared spaces. We often host yoga retreats and have musicians recording in our full music studio. Please ask us if you would like to know what is happening during your stay."/>
    <n v="2"/>
    <s v="Check in: 14:00, Check out: 12:00, Cancellation policy: Super Strict, Accepts bookings: 12"/>
    <n v="41.703853000000002"/>
    <n v="-74.559349799999993"/>
    <s v="Yes"/>
    <x v="0"/>
    <s v="Yes"/>
    <s v="Yes"/>
    <x v="0"/>
    <s v="Yes"/>
    <x v="0"/>
    <s v="Yes"/>
    <s v="Yes"/>
    <s v="No"/>
    <s v="No"/>
    <s v="No"/>
    <s v="No"/>
    <s v="Not Listed"/>
    <s v="No"/>
    <s v="Not Listed"/>
    <s v="Not Listed"/>
    <s v="No"/>
    <s v="No"/>
    <s v="No"/>
    <s v="No"/>
    <s v="No"/>
    <s v="No"/>
    <s v="No"/>
    <s v="No"/>
    <s v="No"/>
    <s v="No"/>
    <s v="No"/>
    <s v="Yes"/>
    <s v="No"/>
    <s v="Yes"/>
    <s v="Yes"/>
    <s v="No"/>
    <s v="No"/>
    <s v="Yes"/>
    <s v="No"/>
    <s v="Yes"/>
    <s v="No"/>
    <s v="No"/>
    <s v="No"/>
    <s v="Yes"/>
    <s v="No"/>
    <s v="No"/>
    <s v="No"/>
    <s v="No"/>
    <s v="Yes"/>
    <s v="No"/>
    <s v="No"/>
    <s v="No"/>
    <s v="Yes"/>
    <s v="No"/>
    <s v="No"/>
    <s v="No"/>
    <s v="No"/>
    <s v="No"/>
    <s v="No"/>
    <s v="No"/>
    <s v="No"/>
    <s v="No"/>
    <m/>
    <m/>
    <m/>
    <m/>
    <m/>
    <m/>
    <m/>
    <m/>
    <m/>
    <m/>
  </r>
  <r>
    <s v="Hipcamp"/>
    <s v="105 West Ranch"/>
    <s v="Dome Tent with 100 Mile Views"/>
    <s v="dome"/>
    <s v="Dome"/>
    <n v="4"/>
    <n v="0"/>
    <n v="8"/>
    <n v="0"/>
    <n v="0"/>
    <n v="0"/>
    <s v="Teller"/>
    <x v="82"/>
    <x v="21"/>
    <m/>
    <s v="United States"/>
    <x v="22"/>
    <x v="23"/>
    <n v="169"/>
    <n v="155"/>
    <n v="125"/>
    <n v="143"/>
    <n v="1"/>
    <n v="130"/>
    <n v="162"/>
    <n v="150"/>
    <n v="120"/>
    <n v="130"/>
    <n v="134"/>
    <n v="142"/>
    <n v="126"/>
    <n v="128"/>
    <n v="142"/>
    <n v="126"/>
    <n v="141"/>
    <n v="127"/>
    <n v="141"/>
    <n v="127"/>
    <n v="142"/>
    <s v="https://www.hipcamp.com/en-AU/land/colorado-105-west-ranch-zwjhv5o2"/>
    <s v="Best views on all of Hipcamp! Over 100 acres of private camping with 100+ mile views &amp; over 3 miles of private hiking trails. All the best that Colorado has to offer...Massive aspen trees, 14,115' Pike's Peak towering above &amp; sunny meadows. Located just over an hour from Colorado Springs._x000a__x000a_This campsite sits at an elevation of nearly 10,000ft, making it one of the highest Hipcamp sites in the World! The site sits on 100 acres of private, pristine Colorado mountain land that offers over 3 miles of private hiking trails and unrivaled views in all directions. To the North is Americas Mountain- the monstrous 14,115 Pikes Peak. Expansive views from the tent to the South overlook Beaver Creek Canyon and the Arkansas river valley, which sits nearly 5,000ft below the property allowing you to easily see 100+ miles into the horizon. Take a stroll through a lush aspen grove with towering aspen trees, hike through a pine forest ravine or relax in a sunny meadow - this campsite has it all. _x000a__x000a_The campsite is very private yet accessible to many amenities and activities. Its a 15 minute drive to Victor, or 25 minutes to Cripple Creek where many tourist attractions await. Mining tours, gold panning, gaming and gambling, restaurants, railroad tours and more! Drive, bike or hike just a few miles down the road to Skagway reservoir to enjoy excellent trout fishing. There is a hiking trailhead near the dam at Skagway that follows the river into Beaver Creek canyon with tons of beautiful granite formations- fish, hike or climb in this incredible area._x000a__x000a_The Ranch is completely off the grid, without water or electricity. Because of the remote location, we operate this as “self service”. This means no cleaning fees, however, guests are required to bring their own bedding and drinking water. Additionally, guests will need to clean the rental and remove their trash before checking out._x000a__x000a_Because were in bear country, We do not provide a grill or stove to cook with. You will need to bring your own camping grill and/or stove._x000a__x000a_We do not allow wood burning camp fires. However, we do provide a propane fire pit that you can use if youd like to have a fire. Note that if youd like to use the propane fire pit, youll need to bring your own propane. The fire pit runs off a 20lb propane bottle (the same bottle that connects to home BBQ grills)._x000a__x000a_The Dome sleeps 2 people in a queen size bed. Additional guests will either need to sleep on the floor of the dome or bring their own tents to sleep outside near the dome."/>
    <n v="2"/>
    <s v="Check in: 15:00, Check out: 11:00, Cancellation policy: Moderate, Accepts bookings: 12"/>
    <n v="38.680584845366582"/>
    <n v="-105.0672411793896"/>
    <s v="Yes"/>
    <x v="0"/>
    <s v="Yes"/>
    <s v="No"/>
    <x v="0"/>
    <s v="No"/>
    <x v="1"/>
    <s v="Yes"/>
    <s v="No"/>
    <s v="No"/>
    <s v="No"/>
    <s v="No"/>
    <s v="No"/>
    <s v="Not Listed"/>
    <s v="No"/>
    <s v="Not Listed"/>
    <s v="Not Listed"/>
    <s v="No"/>
    <s v="No"/>
    <s v="No"/>
    <s v="No"/>
    <s v="No"/>
    <s v="No"/>
    <s v="No"/>
    <s v="No"/>
    <s v="No"/>
    <s v="Yes"/>
    <s v="No"/>
    <s v="No"/>
    <s v="No"/>
    <s v="Yes"/>
    <s v="Yes"/>
    <s v="No"/>
    <s v="Yes"/>
    <s v="No"/>
    <s v="No"/>
    <s v="Yes"/>
    <s v="Yes"/>
    <s v="No"/>
    <s v="Yes"/>
    <s v="Yes"/>
    <s v="No"/>
    <s v="No"/>
    <s v="No"/>
    <s v="Yes"/>
    <s v="Yes"/>
    <s v="Yes"/>
    <s v="No"/>
    <s v="Yes"/>
    <s v="No"/>
    <s v="Yes"/>
    <s v="No"/>
    <s v="No"/>
    <s v="No"/>
    <s v="No"/>
    <s v="No"/>
    <s v="No"/>
    <s v="No"/>
    <s v="Yes"/>
    <m/>
    <m/>
    <m/>
    <m/>
    <m/>
    <m/>
    <m/>
    <m/>
    <m/>
    <m/>
  </r>
  <r>
    <s v="Hipcamp"/>
    <s v="Geode Nature Domes"/>
    <s v="Geode Nature Dome | 36' Dome"/>
    <s v="dome"/>
    <s v="Dome"/>
    <n v="3"/>
    <n v="0"/>
    <n v="20"/>
    <n v="0"/>
    <n v="0"/>
    <n v="0"/>
    <s v="Ross"/>
    <x v="83"/>
    <x v="16"/>
    <m/>
    <s v="United States"/>
    <x v="23"/>
    <x v="24"/>
    <n v="1383"/>
    <n v="1200"/>
    <n v="1200"/>
    <n v="105"/>
    <n v="0"/>
    <n v="1200"/>
    <n v="1416"/>
    <n v="1200"/>
    <n v="1200"/>
    <n v="0"/>
    <n v="1200"/>
    <n v="1200"/>
    <n v="1200"/>
    <n v="1200"/>
    <n v="1200"/>
    <n v="1200"/>
    <n v="1200"/>
    <n v="1200"/>
    <n v="1200"/>
    <n v="1200"/>
    <n v="1200"/>
    <s v="https://www.hipcamp.com/en-GB/land/ohio-geode-nature-domes-1xmhny20"/>
    <s v="Come for the thrill, stay for the chill._x000a__x000a_Geode Nature Dome is a one-of-a-kind outdoor event space nestled at the foothills of the Appalacians in Chillicothe, Ohio. Designed to create epic outdoor experiences immersed in nature’s elements, our space is perfect for groups, teams, wellness getaways, and adventure-seekers of all kinds. Our unique geodesic domes and glamping sites offer you and your community a rare experience in the heart of nature surrounded by its rich elements._x000a__x000a_Thrill + Chill Escape the daily grind and tap into your divine adventurous spirit. We offer a series of exhilarating outdoor experiences that allow you to connect with the earth. Be inspired by the open fresh air, trees, mountains and seek the adventure that awaits you._x000a__x000a_However you wish to connect to nature, we provide you a range of experiences that match your energy level. Embrace your bold spirit and take on adventures like ziplining, Stand Up Paddle Board, hiking, and kayaking. Or take a deep breath and find something a little more tranquil like yoga, massage, meditation, foraging, or a nature walk._x000a__x000a_We want to share the magical space that Geode Nature Dome is while showing gratitude for our natural habitat. It is our mission to leave our space better than we found it._x000a__x000a_Adventure therapy is calling. Come for the thrill, stay for the chill. Geode Nature Dome is a one-of-a-kind outdoor event space nestled at the foothills of the Appalachians in Chillicothe, Ohio. Designed to create epic outdoor experiences immersed in nature’s elements, our space is perfect for groups, teams, wellness getaways, and adventure-seekers of all kinds. Our unique geodesic domes and glamping sites offer you and your community a rare experience in the heart of nature surrounded by its rich elements. Thrill &amp; Chill Escape the daily grind and tap into your divine adventurous spirit. We offer a series of exhilarating outdoor experiences that allow you to connect with the earth. Be inspired by the open fresh air, trees, mountains and seek the adventure that awaits you. However you wish to connect to nature, we provide you a range of experiences that match your energy level. Embrace your bold spirit and take on adventures like ziplining, mountain biking, hiking, and kayaking. Or take a deep breath and find something a little more tranquil like yoga, massage, meditation, foraging, or a nature walk. We want to share the magical space that Geode Nature Dome is while showing gratitude for our natural habitat. It is our mission to leave our space better than we found it. Adventure therapy is calling."/>
    <n v="1"/>
    <s v="Check in: 15:00, Check out: 10:00, Cancellation policy: Strict, Accepts bookings: 12"/>
    <n v="39.380849907193038"/>
    <n v="-82.909092595700812"/>
    <s v="Yes"/>
    <x v="0"/>
    <s v="No"/>
    <s v="Yes"/>
    <x v="0"/>
    <s v="Yes"/>
    <x v="1"/>
    <s v="Yes"/>
    <s v="Yes"/>
    <s v="Yes"/>
    <s v="No"/>
    <s v="No"/>
    <s v="No"/>
    <s v="Not Listed"/>
    <s v="No"/>
    <s v="Not Listed"/>
    <s v="Not Listed"/>
    <s v="No"/>
    <s v="No"/>
    <s v="No"/>
    <s v="No"/>
    <s v="No"/>
    <s v="No"/>
    <s v="No"/>
    <s v="No"/>
    <s v="No"/>
    <s v="No"/>
    <s v="No"/>
    <s v="No"/>
    <s v="No"/>
    <s v="Yes"/>
    <s v="Yes"/>
    <s v="No"/>
    <s v="No"/>
    <s v="No"/>
    <s v="No"/>
    <s v="Yes"/>
    <s v="Yes"/>
    <s v="No"/>
    <s v="No"/>
    <s v="Yes"/>
    <s v="No"/>
    <s v="No"/>
    <s v="No"/>
    <s v="No"/>
    <s v="No"/>
    <s v="No"/>
    <s v="No"/>
    <s v="No"/>
    <s v="No"/>
    <s v="No"/>
    <s v="No"/>
    <s v="No"/>
    <s v="No"/>
    <s v="No"/>
    <s v="No"/>
    <s v="No"/>
    <s v="No"/>
    <s v="Yes"/>
    <m/>
    <m/>
    <m/>
    <m/>
    <m/>
    <m/>
    <m/>
    <m/>
    <m/>
    <m/>
  </r>
  <r>
    <s v="Hipcamp"/>
    <s v="Four Acre Woods Campground"/>
    <s v="#1) Seal Cove (Queen Geodome)"/>
    <s v="dome"/>
    <s v="Dome"/>
    <n v="12"/>
    <n v="0"/>
    <n v="2"/>
    <n v="0"/>
    <n v="0"/>
    <n v="0"/>
    <s v="Hancock"/>
    <x v="84"/>
    <x v="12"/>
    <m/>
    <s v="United States"/>
    <x v="24"/>
    <x v="25"/>
    <n v="200"/>
    <n v="169"/>
    <n v="75"/>
    <n v="115"/>
    <n v="1"/>
    <n v="163"/>
    <n v="241"/>
    <n v="198"/>
    <n v="148"/>
    <n v="163"/>
    <n v="195"/>
    <n v="236"/>
    <n v="162"/>
    <n v="177"/>
    <n v="192"/>
    <n v="162"/>
    <n v="187"/>
    <n v="206"/>
    <n v="236"/>
    <n v="187"/>
    <n v="216"/>
    <s v="https://www.hipcamp.com/en-GB/land/maine-four-acre-woods-campground-nelhvz2v"/>
    <s v="Five meter (16ft) insulated geodome rental with bed and bedding included!_x000a__x000a_You will be the 1st geodome as you enter the campground on the left. Site dimensions 40ft X 22ft and comes with a picnic table, firepit and live edge wood bench. Inside the geodome you will find a queen bed with bedding, cooler and coffee service. Your campsite comes equipped with electricity and water."/>
    <n v="2"/>
    <s v="Check in: 16:00, Check out: 10:00, Cancellation policy: Strict, Accepts bookings: 18"/>
    <n v="44.195528400000001"/>
    <n v="-68.581545199999994"/>
    <s v="Yes"/>
    <x v="0"/>
    <s v="Yes"/>
    <s v="Yes"/>
    <x v="0"/>
    <s v="Yes"/>
    <x v="0"/>
    <s v="Yes"/>
    <s v="Yes"/>
    <s v="Yes"/>
    <s v="No"/>
    <s v="No"/>
    <s v="No"/>
    <s v="Not Listed"/>
    <s v="No"/>
    <s v="Not Listed"/>
    <s v="Not Listed"/>
    <s v="No"/>
    <s v="No"/>
    <s v="No"/>
    <s v="No"/>
    <s v="No"/>
    <s v="No"/>
    <s v="No"/>
    <s v="No"/>
    <s v="No"/>
    <s v="Yes"/>
    <s v="No"/>
    <s v="No"/>
    <s v="No"/>
    <s v="Yes"/>
    <s v="Yes"/>
    <s v="Yes"/>
    <s v="No"/>
    <s v="Yes"/>
    <s v="No"/>
    <s v="Yes"/>
    <s v="Yes"/>
    <s v="Yes"/>
    <s v="No"/>
    <s v="Yes"/>
    <s v="Yes"/>
    <s v="Yes"/>
    <s v="No"/>
    <s v="No"/>
    <s v="Yes"/>
    <s v="No"/>
    <s v="No"/>
    <s v="No"/>
    <s v="No"/>
    <s v="No"/>
    <s v="No"/>
    <s v="No"/>
    <s v="No"/>
    <s v="No"/>
    <s v="No"/>
    <s v="No"/>
    <s v="No"/>
    <s v="Yes"/>
    <m/>
    <m/>
    <m/>
    <m/>
    <m/>
    <m/>
    <m/>
    <m/>
    <m/>
    <m/>
  </r>
  <r>
    <s v="Hipcamp"/>
    <s v="Wilderwood Smoky Mountains"/>
    <s v="Dome 1 at Smoky Mountains Glamping"/>
    <s v="dome"/>
    <s v="Dome"/>
    <n v="3"/>
    <n v="0"/>
    <n v="2"/>
    <n v="0"/>
    <n v="0"/>
    <n v="0"/>
    <s v="Sevier"/>
    <x v="85"/>
    <x v="4"/>
    <m/>
    <s v="United States"/>
    <x v="25"/>
    <x v="26"/>
    <n v="171"/>
    <n v="105"/>
    <n v="105"/>
    <n v="39"/>
    <n v="0.26"/>
    <n v="105"/>
    <n v="173"/>
    <n v="105"/>
    <n v="105"/>
    <n v="27"/>
    <n v="105"/>
    <n v="105"/>
    <n v="105"/>
    <n v="105"/>
    <n v="105"/>
    <n v="105"/>
    <n v="105"/>
    <n v="105"/>
    <n v="105"/>
    <n v="105"/>
    <n v="105"/>
    <s v="https://www.hipcamp.com/en-GB/land/tennessee-wilderwood-smoky-mountains-06yh6qql"/>
    <s v="Enjoy the giant bay window and smaller roof windows as you take in the forest, mountaintop &amp; sky. Relax on the little porch &amp; enjoy the warm propane fire pit. Lay down in the comfy queen sized bed &amp; drift off to sleep while watching the stars on clear nights_x000a__x000a_Nestled on 140 acres in the Great Smoky Mountains, you’ll be in a quiet area where you can get away from it all. You’ll be 15 minutes from the Great Smoky Mountains National Park Cosby entrance. Just 30 minutes to Dollywood. It’s also a beautiful 25-30 minute scenic drive from Historic Gatlinburg, Pigeon Forge, Sevierville, and Newport. The property is across the street from a beautiful creek and you’ll have a mountain ridge in your back yard."/>
    <n v="1"/>
    <s v="Check in: 15:00, Check out: 11:00, Cancellation policy: Flexible, Accepts bookings: 6"/>
    <n v="35.823426035739047"/>
    <n v="-83.330320616597064"/>
    <s v="Yes"/>
    <x v="0"/>
    <s v="Yes"/>
    <s v="Yes"/>
    <x v="0"/>
    <s v="Yes"/>
    <x v="1"/>
    <s v="Yes"/>
    <s v="Yes"/>
    <s v="No"/>
    <s v="No"/>
    <s v="No"/>
    <s v="No"/>
    <s v="Not Listed"/>
    <s v="No"/>
    <s v="Not Listed"/>
    <s v="Not Listed"/>
    <s v="No"/>
    <s v="No"/>
    <s v="No"/>
    <s v="No"/>
    <s v="No"/>
    <s v="No"/>
    <s v="No"/>
    <s v="No"/>
    <s v="No"/>
    <s v="Yes"/>
    <s v="No"/>
    <s v="No"/>
    <s v="No"/>
    <s v="Yes"/>
    <s v="Yes"/>
    <s v="Yes"/>
    <s v="Yes"/>
    <s v="Yes"/>
    <s v="Yes"/>
    <s v="Yes"/>
    <s v="Yes"/>
    <s v="No"/>
    <s v="Yes"/>
    <s v="Yes"/>
    <s v="No"/>
    <s v="No"/>
    <s v="No"/>
    <s v="Yes"/>
    <s v="No"/>
    <s v="No"/>
    <s v="No"/>
    <s v="Yes"/>
    <s v="Yes"/>
    <s v="No"/>
    <s v="No"/>
    <s v="No"/>
    <s v="No"/>
    <s v="No"/>
    <s v="Yes"/>
    <s v="No"/>
    <s v="No"/>
    <s v="Yes"/>
    <m/>
    <m/>
    <m/>
    <m/>
    <m/>
    <m/>
    <m/>
    <m/>
    <m/>
    <m/>
  </r>
  <r>
    <s v="Hipcamp"/>
    <s v="Wilderwood Smoky Mountains"/>
    <s v="Dome 2 at Smoky Mountains Glamping"/>
    <s v="dome"/>
    <s v="Dome"/>
    <n v="3"/>
    <n v="0"/>
    <n v="2"/>
    <n v="0"/>
    <n v="0"/>
    <n v="0"/>
    <s v="Sevier"/>
    <x v="85"/>
    <x v="4"/>
    <m/>
    <s v="United States"/>
    <x v="15"/>
    <x v="26"/>
    <n v="171"/>
    <n v="105"/>
    <n v="105"/>
    <n v="44"/>
    <n v="0.24"/>
    <n v="105"/>
    <n v="173"/>
    <n v="105"/>
    <n v="105"/>
    <n v="26"/>
    <n v="105"/>
    <n v="105"/>
    <n v="105"/>
    <n v="105"/>
    <n v="105"/>
    <n v="105"/>
    <n v="105"/>
    <n v="105"/>
    <n v="105"/>
    <n v="105"/>
    <n v="105"/>
    <s v="https://www.hipcamp.com/en-GB/land/tennessee-wilderwood-smoky-mountains-06yh6qql"/>
    <s v="You can stay in the only camping dome shelter location in the area and get back to nature. Look out the windows at the forest, mountaintop &amp; sky. Relax on the little porch &amp; enjoy the warm propane fire pit. Lay down in the comfy queen sized bed &amp; drift off to sleep while watching the stars on clear nights_x000a__x000a_Nestled on 140 acres in the Great Smoky Mountains, you’ll be in a quiet area where you can get away from it all. You’ll be 15 minutes from the Great Smoky Mountains National Park Cosby entrance. Just 30 minutes to Dollywood. It’s also a beautiful 25-30 minute scenic drive from Historic Gatlinburg, Pigeon Forge, Sevierville, and Newport. The property is across the street from a beautiful creek and you’ll have a mountain top in your back yard."/>
    <n v="1"/>
    <s v="Check in: 15:00, Check out: 11:00, Cancellation policy: Flexible, Accepts bookings: 6"/>
    <n v="35.823426035739047"/>
    <n v="-83.330320616597064"/>
    <s v="Yes"/>
    <x v="0"/>
    <s v="No"/>
    <s v="Yes"/>
    <x v="0"/>
    <s v="Yes"/>
    <x v="1"/>
    <s v="Yes"/>
    <s v="Yes"/>
    <s v="No"/>
    <s v="No"/>
    <s v="No"/>
    <s v="No"/>
    <s v="Not Listed"/>
    <s v="No"/>
    <s v="Not Listed"/>
    <s v="Not Listed"/>
    <s v="No"/>
    <s v="No"/>
    <s v="No"/>
    <s v="No"/>
    <s v="No"/>
    <s v="No"/>
    <s v="No"/>
    <s v="No"/>
    <s v="No"/>
    <s v="Yes"/>
    <s v="No"/>
    <s v="No"/>
    <s v="No"/>
    <s v="Yes"/>
    <s v="Yes"/>
    <s v="Yes"/>
    <s v="Yes"/>
    <s v="Yes"/>
    <s v="Yes"/>
    <s v="Yes"/>
    <s v="Yes"/>
    <s v="No"/>
    <s v="Yes"/>
    <s v="Yes"/>
    <s v="No"/>
    <s v="No"/>
    <s v="No"/>
    <s v="Yes"/>
    <s v="No"/>
    <s v="No"/>
    <s v="No"/>
    <s v="Yes"/>
    <s v="Yes"/>
    <s v="No"/>
    <s v="No"/>
    <s v="No"/>
    <s v="No"/>
    <s v="No"/>
    <s v="Yes"/>
    <s v="No"/>
    <s v="No"/>
    <s v="Yes"/>
    <m/>
    <m/>
    <m/>
    <m/>
    <m/>
    <m/>
    <m/>
    <m/>
    <m/>
    <m/>
  </r>
  <r>
    <s v="Hipcamp"/>
    <s v="Serenity Dome Oasis"/>
    <s v="Serenity Dome Oasis"/>
    <s v="dome"/>
    <s v="Dome"/>
    <n v="1"/>
    <n v="0"/>
    <n v="8"/>
    <n v="0"/>
    <n v="0"/>
    <n v="0"/>
    <s v="San Bernardino"/>
    <x v="86"/>
    <x v="1"/>
    <m/>
    <s v="United States"/>
    <x v="26"/>
    <x v="27"/>
    <n v="1118"/>
    <n v="950"/>
    <n v="495"/>
    <n v="405"/>
    <n v="0.35"/>
    <n v="667"/>
    <n v="1271"/>
    <n v="950"/>
    <n v="522"/>
    <n v="288"/>
    <n v="725"/>
    <n v="831"/>
    <n v="608"/>
    <n v="634"/>
    <n v="831"/>
    <n v="608"/>
    <n v="819"/>
    <n v="628"/>
    <n v="818"/>
    <n v="628"/>
    <n v="829"/>
    <s v="https://www.hipcamp.com/en-GB/land/california-serenity-dome-oasis-dw9h6826"/>
    <s v="Perched between Joshua Tree National Park and the Integratron, this desert oasis retreat offers a bohemian getaway unlike any other. Stay in the airy geodesic dome or hangout by our three air conditioned trailers styled by local muralists and get your perfect Joshua Tree Instagram shot! — or maybe you’d rather sway in the hammock tree, cool down in the pool, or soak in the hot tub as you gaze up at a spray of stars."/>
    <n v="2"/>
    <s v="Check in: 15:00, Check out: 11:00, Cancellation policy: Super Strict (30 Days), Accepts bookings: 9"/>
    <n v="34.263722779947287"/>
    <n v="-116.3622443017459"/>
    <s v="No"/>
    <x v="0"/>
    <s v="Yes"/>
    <s v="Yes"/>
    <x v="0"/>
    <s v="Yes"/>
    <x v="0"/>
    <s v="Yes"/>
    <s v="Yes"/>
    <s v="Yes"/>
    <s v="Yes"/>
    <s v="No"/>
    <s v="No"/>
    <s v="Not Listed"/>
    <s v="No"/>
    <s v="Not Listed"/>
    <s v="Not Listed"/>
    <s v="No"/>
    <s v="No"/>
    <s v="No"/>
    <s v="No"/>
    <s v="No"/>
    <s v="No"/>
    <s v="No"/>
    <s v="No"/>
    <s v="No"/>
    <s v="No"/>
    <s v="No"/>
    <s v="No"/>
    <s v="No"/>
    <s v="Yes"/>
    <s v="No"/>
    <s v="No"/>
    <s v="Yes"/>
    <s v="Yes"/>
    <s v="No"/>
    <s v="Yes"/>
    <s v="No"/>
    <s v="No"/>
    <s v="Yes"/>
    <s v="No"/>
    <s v="No"/>
    <s v="No"/>
    <s v="No"/>
    <s v="No"/>
    <s v="No"/>
    <s v="No"/>
    <s v="No"/>
    <s v="No"/>
    <s v="No"/>
    <s v="No"/>
    <s v="Yes"/>
    <s v="No"/>
    <s v="No"/>
    <s v="No"/>
    <s v="No"/>
    <s v="No"/>
    <s v="No"/>
    <s v="No"/>
    <m/>
    <m/>
    <m/>
    <m/>
    <m/>
    <m/>
    <m/>
    <m/>
    <m/>
    <m/>
  </r>
  <r>
    <s v="Hipcamp"/>
    <s v="Chapelle Charlemagne Vineyards"/>
    <s v="Geodesic Dome Wine Tasting"/>
    <s v="dome"/>
    <s v="Dome"/>
    <n v="3"/>
    <n v="0"/>
    <n v="4"/>
    <n v="0"/>
    <n v="0"/>
    <n v="0"/>
    <s v="Rappahannock"/>
    <x v="87"/>
    <x v="27"/>
    <m/>
    <s v="United States"/>
    <x v="9"/>
    <x v="28"/>
    <n v="140"/>
    <n v="150"/>
    <n v="75"/>
    <n v="6"/>
    <n v="0.45"/>
    <n v="83"/>
    <n v="133"/>
    <n v="100"/>
    <n v="75"/>
    <n v="38"/>
    <n v="87"/>
    <n v="93"/>
    <n v="80"/>
    <n v="82"/>
    <n v="93"/>
    <n v="80"/>
    <n v="92"/>
    <n v="81"/>
    <n v="92"/>
    <n v="81"/>
    <n v="93"/>
    <s v="https://www.hipcamp.com/en-GB/land/virginia-chapelle-charlemagne-vineyards-wz6h0lqd"/>
    <s v="Enjoy a night under the stars in our glamping dome. The dome is located in an opening surrounded by trees and a spring.  The property is a short drive to 2 entrances of Shenandoah national park, Skyline drive, and the quaint town of Flint Hill."/>
    <n v="1"/>
    <s v="Check in: 14:00, Check out: 12:00, Cancellation policy: Flexible, Accepts bookings: 6"/>
    <n v="38.761666400000003"/>
    <n v="-78.062555099999997"/>
    <s v="Yes"/>
    <x v="0"/>
    <s v="Yes"/>
    <s v="No"/>
    <x v="1"/>
    <s v="Yes"/>
    <x v="0"/>
    <s v="Yes"/>
    <s v="No"/>
    <s v="No"/>
    <s v="No"/>
    <s v="No"/>
    <s v="No"/>
    <s v="Not Listed"/>
    <s v="No"/>
    <s v="Not Listed"/>
    <s v="Not Listed"/>
    <s v="No"/>
    <s v="No"/>
    <s v="No"/>
    <s v="No"/>
    <s v="No"/>
    <s v="No"/>
    <s v="No"/>
    <s v="No"/>
    <s v="No"/>
    <s v="No"/>
    <s v="No"/>
    <s v="No"/>
    <s v="No"/>
    <s v="Yes"/>
    <s v="No"/>
    <s v="No"/>
    <s v="No"/>
    <s v="No"/>
    <s v="No"/>
    <s v="Yes"/>
    <s v="No"/>
    <s v="No"/>
    <s v="No"/>
    <s v="Yes"/>
    <s v="No"/>
    <s v="No"/>
    <s v="No"/>
    <s v="No"/>
    <s v="No"/>
    <s v="No"/>
    <s v="No"/>
    <s v="Yes"/>
    <s v="Yes"/>
    <s v="No"/>
    <s v="No"/>
    <s v="No"/>
    <s v="No"/>
    <s v="No"/>
    <s v="Yes"/>
    <s v="No"/>
    <s v="No"/>
    <s v="No"/>
    <m/>
    <m/>
    <m/>
    <m/>
    <m/>
    <m/>
    <m/>
    <m/>
    <m/>
    <m/>
  </r>
  <r>
    <s v="Hipcamp"/>
    <s v="Cedar Bloom"/>
    <s v="River Overlook Dome,  Cedar Bloom"/>
    <s v="dome"/>
    <s v="Dome"/>
    <n v="67"/>
    <n v="0"/>
    <n v="4"/>
    <n v="0"/>
    <n v="0"/>
    <n v="0"/>
    <s v="Josephine"/>
    <x v="77"/>
    <x v="0"/>
    <m/>
    <s v="United States"/>
    <x v="27"/>
    <x v="29"/>
    <n v="238"/>
    <n v="188"/>
    <n v="188"/>
    <n v="105"/>
    <n v="0.04"/>
    <n v="188"/>
    <n v="239"/>
    <n v="188"/>
    <n v="188"/>
    <n v="8"/>
    <n v="188"/>
    <n v="188"/>
    <n v="188"/>
    <n v="188"/>
    <n v="188"/>
    <n v="188"/>
    <n v="188"/>
    <n v="188"/>
    <n v="188"/>
    <n v="188"/>
    <n v="188"/>
    <s v="https://www.hipcamp.com/en-GB/land/oregon-cedar-bloom-3ex9h798"/>
    <s v="Located right off the 199 Redwood Highway, we welcome you to our forest sanctuary. This giant 30' Dome is our newest addition to the land. The dome is just a few min walk down to our own private beach and swimming. This camp is a several minute walk to the main house, private communal kitchen, compost toilets, shower house and sauna. _x000a__x000a_ The dome includes a Queen sized mattresses and linen bedding. The dome is ideal for two to four people but bedding is only included for 2 people. The couch is also an additional sleeping option or feel free to bring extra pads and bedding for the floor if you have children.  _x000a__x000a_Please remember, you are still glamping so debris can get into the dome from time to time.  Being out in nature, it can be hard to keep the dome and it's white couch and additions super clean but we do our best! _x000a__x000a_The dome includes electricity, a kitchenette, fun machine to make music.  It also has a couch and several hang out nooks to read or rest.   We ask that you use our beautiful big communal kitchen which has all of your kitchen needs to cook your meals if possible! Please no shoes in the dome. _x000a__x000a_The dome isn't insulated so we cannot guarantee the stove will always keep the dome warm.  We have electric blankets inside and you can always grab hot water bottles for extra warmth.  The Gnome Dome which is a separate listing does have an electric stove inside if your looking for more warmth.  _x000a__x000a_Cedar Bloom has available power and cell phone service. Cell phone service works great if you have AT&amp;T or Verizon. Internet is limited but is available.We have several giant meadows with thousands of trees surrounding. We are right on the Illinois River with a mile of river frontage and 3 incredible swim spots. It's a great place to come and recharge and renew._x000a__x000a_We are surrounded by beautiful scenery in all directions! We are close to the Redwoods, The Oregon Caves and so much more. We are close to major cities such as Grants Pass, Medford, Crescent City and Ashland._x000a__x000a_MORE ABOUT CEDAR BLOOM..._x000a__x000a_Cedar Bloom was purchased in the spring of 2017 by Spirit Weavers Gathering as a place of peace and healing, for all walks of life. Spirit Weavers is an annual womens gathering which happens once a year each June. We host over 1,000 women in just two weeks on the land. We are located on the Illinois River just outside Cave Junction, Oregon. _x000a__x000a_Our Main House was built in 1962 and retains the flavor of the 60’s with a beautiful Mid Century Modern feel. It houses a kitchen, dining hall, a living room, five bedrooms and three bathroom with a bathtub. It currently houses Agustin and Mea and their seven year old daughter Naia._x000a__x000a_Grateful to be voted #1 Staff choice for Campground on Hipcamp this year!_x000a__x000a_FIRST NATIONS PEOPLE OF THE ILLINOIS VALLEY_x000a__x000a_For thousands of years, the Takelma people lived in the Illinois and Rogue River valleys, what is now known as Josephine County. They lived in small bands close to the land. Interior southwest Oregon has pronounced seasons and the ancient Takelma adapted to these seasons by spending spring, summer and early fall months collecting and storing food for the winter season. _x000a__x000a_Salmon was central to their food source and way of life. The salmon diet was supplemented by game, such as deer, elk, beaver, bear, antelope and bighorn sheep. Smaller mammals, such as squirrels, rabbits and gophers, might have been snared by both men and women. They gathered the root of the Camas plant, part of the asparagus family, as well as acorns from the two native species of Oaks, the Oregon white oak and California black oak. Other vegetation included manzanita berries, pine nuts, tarweed seeds, wild plums and sunflowers. The Takelma are also known to have cultivated a native tobacco plant, but otherwise relied on the fruits of the wilderness for their survival. The main utensils included horn, bone and wood-made implements and a great variety of baskets constructed generally by twining on a hazel warp. Stone was used in the making of arrowheads and pestles. The clothing and personal adornment of the Takelma was similar to the tribes of northern California. Notable characteristics include facial painting, red-headed woodpecker scalps for men and basket caps for women. The women also tattooed the skin in three stripes and men tattooed the left arm. _x000a__x000a_European Settlement of the Illinois Valley began by the 1830’s, as the gold and logging industries developed. By the end of 1856, the traditional residents of the Rogue and Illinois River valleys were forcibly removed and relocated to the Siletz Reservation on the central Oregon coast. The Takelma were joined on the reservations by their neighbors, the Athapaskans and the Shasta, as well as tribes from even farther away, such as the Coos and Tillamook. It is reported that by 1906 less than ten Takelma were alive and able to speak their native language.In 1994, for the first time in over 140 years, an ancient ceremony took place to welcome home and give thanks for the returning salmon, on the Kanaka Flats of the Applegate River. People of all heritages were welcomed at the annual Salmon Gathering on the Applegate River until 2006. In 2007, the ceremony was moved to the place where it was held for thousands of years: the Tilomikh (Powerhouse Falls), on the Rogue River near Gold Hill, Oregon. Since then, the ceremony has taken place annually in its traditional location, demonstrating that the Takelma culture is alive and will continue into the future. _x000a__x000a_Today, Takelma descendents continue to reside on or near the Siletz and Grand Ronde reservations. The Pilgrims brought back the Salmon Ceremony to Southern Oregon. Due to the Pilgrim’s contribution in returning the Salmon Ceremony to Jackson County, Agnis Baker-Pilgrim is known to some locals as the ‘Keeper of the Sacred Salmon Ceremony. Agnes, one of the oldest grandmothers of the International Council of the 13 Indigenous Grandmothers, has returned to the Rogue Valley and today her voice can be heard strong and clear, proving that the spirit and blood of her people are still with us._x000a__x000a_PLANT &amp; ANIMAL RELATIONS _x000a__x000a_We are very fortunate to be surrounded by a widely diverse population of flora and fauna. As caretakers of this sacred land, we feel a strong responsibility to honor our plant and animal allies by not only protecting them and their habitat, but also to help educate others about what lives and grows here by providing people with opportunities to experience the beauty of these plants and animals for themselves. For this reason, We are honored to host the many different groups who will gather here on this land for learning and communing with the nature that flourishes here. We feel very fortunate to be involved in this process of helping promote a sustainable and abundant future for all living things on this planet by sharing knowledge and skills from the human past that can make a sustainable lifestyle a reality for everyone everywhere._x000a__x000a_The animals here include, but are not limited to deer, foxes, coyote, raccoon, skunks, and sometimes black bear though we havent seen any yet! The birds that surround us are migratory geese, quail, wild turkeys, hawks, ospreys and eagles. The fish that call the Illinois River their home are the Salmon People, Steelhead &amp; Trout along with their friends the otter and ducks. The Land is a no-hunting zone so the animals here are abudant and safe._x000a__x000a_The plant life here is incredibly diverse. This land is home to many native grasses, ferns, and berries, wild flowers, as well as many other edible and medicinal plants and fungi such as mugwort, self-heal, soap root, and a variety of mushrooms. The tree population is a blend of hardwoods like Manzanita, Madrone, and several kinds of Oaks along with mature Fir, Pine, Cedar trees, Alder, Maple and Apples. With special attention to management of non-native and invasive plants, Spirit Weavers is committed to maintaining a well balanced forest ecosystem with high biodiversity._x000a__x000a_CHECK IN &amp; CHECK OUT You can check in by 2:pm on the day of your arrival.   *Please clean up and check out of your site by 12:pm on the day of your departure. We do not offer day passes at this time so you must be off the land by noon. _x000a__x000a_CLIMATE &amp; THE ILLINOIS VALLEY _x000a__x000a_Autumn, Winter &amp; Spring can vary from 20 degrees to 90 degrees.  Best to check our local weather map a few days before your trip to prepare.  Perhaps bring extra blankets and even a hot water bottle if you plan to camp in the Winter months. _x000a__x000a_Summer: Temps can range from 75-95 during the day and generally cools down to the 70's during the evenings. Swimming in the summer months is delicious. We have mostly pebbly beaches and a jagged rock and sand beach right where the Swimming hole is. The river is chilly until late June and it cools down again in late September. _x000a__x000a_NEIGHBORS There is another campground right next door but since we have 100 acres, you never really see a soul besides us! Please use our pathways to travel property next to us, and respect the privacy and tranquility of our neighbors by not keeping late hours or playing loud music. _x000a__x000a_EMERGENCIES If someone needs to reach you in an emergency, Cell phones work great on the land. If you don't get service and need to contact someone our land phones are available._x000a__x000a_SHOWER HOUSE &amp; SAUNA We have twelve showers total. The first shower house is open showering with 4 showers and the 2nd shower house has 8 stalls. You are also welcome to use the sauna throughout your stay._x000a__x000a_COMPOST TOILETS We have 10 amazing clean Eco Zoic Composting Toilets.  Please remember to put the seat down on the lid after each use to prevents flies from getting in.  One fly in the toilet can destroy the whole eco system we are creating._x000a__x000a_FOOD &amp; WATER Please bring your own food to camp. Town is close so if you need to run errands to grab food its a short drive away. All of our water is on a well and is super clean and ran through a UV light. Please keep food and garbage out of the reach and smell of animals so we don’t have animal visitors at night. _x000a__x000a_GARBAGE If you pack it in, please pack it out when you leave._x000a__x000a_TEA HOUSE We have a lovely donation based tea house on the land that has loose leaf tea and coffee for you.  This is a great place to hang out and meet folks or just to have some quiet time alone. _x000a__x000a_FIRES Depending on the time of year, cooking fires are permissible.  June-Sept there is a fire ban in the county so expect not to have a fire during this time. Instead you can bring a cookstove or use our kitchen. Please be EXTRA careful with any sort of fire use on the land including driving on the grassy meadows and cigarette butts which is the leading cause of fires in the states. _x000a__x000a_THE RIVER &amp; SWIMMING HOLES We have a mile of river frontage and there is tons of space for all. Keiki Beach located down the trail from the sauna is the more shallow and flatter part of the river. This is a great spot for families! Mermaid Rock which is located down the trail to your left of the main house is our large swimming hole with deeper waters. This part of the river is clothing optional. Please be aware of the rocks down at Mermaid Rock &amp; Dock. The rocks are tricky to walk on for both adults and especially children. Please keep your eyes on your children at all times while at the river. Feel free to bring rafts to play on._x000a__x000a_CAMP STORE If you happen to forget anything we have a camp store that is located in the main meadow. The Camp store sells everything from supplies to books and trinkets. If you text Mea she can meet you there anytime. _x000a__x000a_DOGS: Please make sure to pick up after your pets on the land. Dogs are not allowed in the kitchen. If your dog gets into continuous barking, please quiet them to not disturb other guests. Please make sure your dog stays on their leash during your time on the land._x000a__x000a_GRATITUDE We feel honored to be stewards of this land. One of our main visions for this land is to protect its cultural and environmental heritage. We are excited to share about the native food forest we will be cultivating for the local community and beyond. We will also be placing the land into a conservation trust so no logging or future development can occur. For the many years to come, we will explore the ways can live in harmony with the natural world for the greater good of people and the plants and animals we depend on. We welcome you to Cedar Bloom! _x000a__x000a_FOR MORE INFORMATION ON THE LAND AND EVENTS HERE, PLEASE VISIT CEDAR BLOOM FARM &amp; THE SPIRIT WEAVERS GATHERING WEBSITE OR ON INSTAGRAM @cedarbloomfarm @spiritweavers @daughterofthesun_"/>
    <n v="1"/>
    <s v="Check in: 15:00, Check out: 12:00, Cancellation policy: Moderate, Accepts bookings: 9"/>
    <n v="42.173061424390738"/>
    <n v="-123.6612860336772"/>
    <s v="Yes"/>
    <x v="0"/>
    <s v="Yes"/>
    <s v="Yes"/>
    <x v="0"/>
    <s v="No"/>
    <x v="0"/>
    <s v="Yes"/>
    <s v="Yes"/>
    <s v="No"/>
    <s v="No"/>
    <s v="No"/>
    <s v="No"/>
    <s v="Not Listed"/>
    <s v="No"/>
    <s v="Not Listed"/>
    <s v="Not Listed"/>
    <s v="No"/>
    <s v="No"/>
    <s v="No"/>
    <s v="No"/>
    <s v="No"/>
    <s v="No"/>
    <s v="No"/>
    <s v="No"/>
    <s v="No"/>
    <s v="Yes"/>
    <s v="No"/>
    <s v="No"/>
    <s v="No"/>
    <s v="Yes"/>
    <s v="Yes"/>
    <s v="No"/>
    <s v="No"/>
    <s v="Yes"/>
    <s v="No"/>
    <s v="Yes"/>
    <s v="No"/>
    <s v="No"/>
    <s v="No"/>
    <s v="Yes"/>
    <s v="No"/>
    <s v="Yes"/>
    <s v="Yes"/>
    <s v="No"/>
    <s v="No"/>
    <s v="No"/>
    <s v="No"/>
    <s v="Yes"/>
    <s v="Yes"/>
    <s v="Yes"/>
    <s v="No"/>
    <s v="No"/>
    <s v="No"/>
    <s v="No"/>
    <s v="Yes"/>
    <s v="No"/>
    <s v="No"/>
    <s v="Yes"/>
    <m/>
    <m/>
    <m/>
    <m/>
    <m/>
    <m/>
    <m/>
    <m/>
    <m/>
    <m/>
  </r>
  <r>
    <s v="Hipcamp"/>
    <s v="The Om Dome Experience"/>
    <s v="The Om Dome Experience"/>
    <s v="dome"/>
    <s v="Dome"/>
    <n v="1"/>
    <n v="0"/>
    <n v="4"/>
    <n v="0"/>
    <n v="0"/>
    <n v="0"/>
    <s v="San Bernardino"/>
    <x v="88"/>
    <x v="1"/>
    <m/>
    <s v="United States"/>
    <x v="1"/>
    <x v="1"/>
    <s v="No data"/>
    <s v="No data"/>
    <s v="No data"/>
    <s v="No data"/>
    <n v="0.66"/>
    <n v="228"/>
    <n v="414"/>
    <n v="270"/>
    <n v="200"/>
    <n v="152"/>
    <n v="233"/>
    <n v="240"/>
    <n v="226"/>
    <n v="230"/>
    <n v="240"/>
    <n v="226"/>
    <n v="233"/>
    <n v="228"/>
    <n v="237"/>
    <n v="229"/>
    <n v="237"/>
    <s v="https://www.hipcamp.com/en-GB/land/california-high-desert-dreamcloud-88lhkmmj"/>
    <s v="The Om Dome Experience~Sauna~Hot Tub~Fire Pits~Pizza Oven_x000a__x000a_There's no place like Dome._x000a__x000a_The Om Dome was designed for a whimsical escape from the &quot;day to day&quot; routines. _x000a__x000a_Simply, a unique floating feeling is captured here in what feels like a dream cloud._x000a__x000a_Find yourself immersed by gorgeous panoramic views from anywhere in your dome or deck. Stargazing from your bed is a real thing here._x000a__x000a_Short drived to stunning Joshua Tree Park_x000a__x000a_Pappys, CopperRoom, Red Dog, Integratron, Kitchen in the Desert, Luna Bakery, Dusty Blue Vintage shops, Grocery stores etc._x000a__x000a_Desert Vibes to last a while when you go home are guaranteed._x000a__x000a_The entire Dome Lounge and backyard Chill Zones are for the guests._x000a__x000a_Adirondack sunset firepit. Lower level loungers with Chiminea for Stargazing and the gas firepit snack read chill and hang zone is ALL PRIVATE FOR YOU._x000a__x000a_Nobody needs to engage unless you want them to or need help with any of our offered ammenities._x000a__x000a_THE MAIN HOUSE IS SEPERATE FROM THE DOME ZONE._x000a__x000a_We do offer private chefs and our personal &quot;Project DinnerClub&quot; cooking experiences on site so you never have to leave or drive anywhere._x000a__x000a_Anything from Outdoor Wood Fired Pizza Ovens, Farm to Table Organic Mediterranean Cuisine, and Breakfast on the Bistro deck. Please inquire about Dining optional experiences._x000a__x000a_Thank you._x000a__x000a_Come enjoy an Om Dome Experience_x000a__x000a_Unfortunately we recently removed allowing pets. Please contact us for any exceptions"/>
    <n v="2"/>
    <s v="Check in: 16:00, Check out: 11:00, Cancellation policy: Strict (21 days), Accepts bookings: 3"/>
    <n v="34.114525133208637"/>
    <n v="-116.47957054612699"/>
    <s v="Yes"/>
    <x v="0"/>
    <s v="Yes"/>
    <s v="Yes"/>
    <x v="0"/>
    <s v="Yes"/>
    <x v="0"/>
    <s v="Yes"/>
    <s v="Yes"/>
    <s v="Yes"/>
    <s v="Yes"/>
    <s v="No"/>
    <s v="No"/>
    <s v="Not Listed"/>
    <s v="No"/>
    <s v="Not Listed"/>
    <s v="Not Listed"/>
    <s v="No"/>
    <s v="No"/>
    <s v="No"/>
    <s v="No"/>
    <s v="No"/>
    <s v="No"/>
    <s v="No"/>
    <s v="No"/>
    <s v="No"/>
    <s v="No"/>
    <s v="No"/>
    <s v="No"/>
    <s v="No"/>
    <s v="Yes"/>
    <s v="No"/>
    <s v="Yes"/>
    <s v="Yes"/>
    <s v="No"/>
    <s v="No"/>
    <s v="Yes"/>
    <s v="No"/>
    <s v="No"/>
    <s v="Yes"/>
    <s v="Yes"/>
    <s v="No"/>
    <s v="No"/>
    <s v="No"/>
    <s v="Yes"/>
    <s v="No"/>
    <s v="Yes"/>
    <s v="No"/>
    <s v="Yes"/>
    <s v="No"/>
    <s v="Yes"/>
    <s v="Yes"/>
    <s v="No"/>
    <s v="Yes"/>
    <s v="No"/>
    <s v="No"/>
    <s v="Yes"/>
    <s v="Yes"/>
    <s v="Yes"/>
    <m/>
    <m/>
    <m/>
    <m/>
    <m/>
    <m/>
    <m/>
    <m/>
    <m/>
    <m/>
  </r>
  <r>
    <s v="Hipcamp"/>
    <s v="Splitrock Farm and Retreat"/>
    <s v="Baby Oaks Oasis"/>
    <s v="dome"/>
    <s v="Dome"/>
    <n v="34"/>
    <n v="0"/>
    <n v="32"/>
    <n v="0"/>
    <n v="0"/>
    <n v="0"/>
    <s v="San Diego"/>
    <x v="89"/>
    <x v="1"/>
    <m/>
    <s v="United States"/>
    <x v="25"/>
    <x v="0"/>
    <n v="153"/>
    <n v="124"/>
    <n v="79"/>
    <n v="40"/>
    <n v="0.19"/>
    <n v="109"/>
    <n v="149"/>
    <n v="132"/>
    <n v="88"/>
    <n v="23"/>
    <n v="118"/>
    <n v="131"/>
    <n v="110"/>
    <n v="111"/>
    <n v="124"/>
    <n v="114"/>
    <n v="131"/>
    <n v="110"/>
    <n v="123"/>
    <n v="110"/>
    <n v="124"/>
    <s v="https://www.hipcamp.com/en-GB/land/california-splitrock-farm-and-retreat-5x5hl905"/>
    <s v="Perfect for small groups up to 50 guests or for wellness events, ceremonies and small music performances. This site includes: a. 22ft diameter Geodome (empty, no bed or furnishings, but can be outfitted with cots) with an open front window (so breezes and sometimes fog will enter) b. plenty of flat pads for group yoga or similar c. Mother Oak Stage Amphitheatre with large granite fire pit. d. Space for up to 10 tents e. Park up to 15 cars f. There is a full outdoor kitchen available with prior permission so we can set it up. it include propane grills, sinks, prep tables, and cookware. You may add on a catered kitchen experience to your booking as well. Please contact the host for more information! _x000a__x000a_The Geodome is a great place for meditation, shade or for sleeping if you wish, just note it may get damp due to fog. This site is tucked away from other camp sites and has its own outhouse. _x000a__x000a_Bell tents can be added on to your booking so you can arrive and have camp set-up for you. _x000a__x000a_ Splitrock Farm and Retreat offers guests access to 101 acres of land, which includes beautiful views of the Pacific Ocean to the west and Mount Jacinto to the east. Guests have access to 6+ miles of walking and biking trails, including the Splitrock 5K (3.12 miles) that covers most of the property and all the key features and viewpoints. Feel free to explore the farm. _x000a__x000a_Splitrock is located 5 miles from downtown Fallbrook, 14 miles from wine tasting in Temecula, and a mile east of Camp Pendleton Nature Preserve. The Santa Margarita River Trail has a large parking lot 3 miles from Splitrock on the way into Fallbrook. Its a beautiful trail along a natural river lined with trees, and maybe you can find the locals swimming hole and tire swings where the river meets the road. Finally, the Santa Rosa Plateau offer miles of trails._x000a__x000a_The Camp Shop at The Oak Grove has two flushing toilets and sinks, two outdoor showers with solar heating, and some of those popular items that campers need or forget. _x000a__x000a_Keep children in sight as there is a variety of wildlife that visit frequently, including coyotes, bobcats, mountain lions, foxes, snakes, hawks, spiders, and more. Two Great Pyrenees patrol the property. They are sweet, loving dogs to all humans and pets._x000a__x000a_When visiting Splitrock Farm and Retreat you may hear training from Camp Pendleton. The nearby coastal and mountain terrain support a variety of military training at the base. Fleet Marine Force units use Camp Pendleton's ranges and training areas to maintain combat readiness, which can often be heard from campsites throughout the day and sometimes into the evenings. _x000a__x000a_Please NO: Hunting, fireworks, fires outside of designated fire rings, tossed cigarette butts, fruit picking, or loud music after 10 PM or before 8 AM._x000a__x000a_For more information, visit our website splitrock.farm or Instagram page @splitrockfarmandretreat."/>
    <n v="1"/>
    <s v="Check in: 14:00, Check out: 11:00, Cancellation policy: Strict, Accepts bookings: 12"/>
    <n v="33.423620999999997"/>
    <n v="-117.266779"/>
    <s v="Yes"/>
    <x v="0"/>
    <s v="Yes"/>
    <s v="No"/>
    <x v="0"/>
    <s v="No"/>
    <x v="0"/>
    <s v="Yes"/>
    <s v="No"/>
    <s v="No"/>
    <s v="No"/>
    <s v="Yes"/>
    <s v="No"/>
    <s v="Not Listed"/>
    <s v="No"/>
    <s v="Not Listed"/>
    <s v="Not Listed"/>
    <s v="No"/>
    <s v="No"/>
    <s v="No"/>
    <s v="No"/>
    <s v="No"/>
    <s v="No"/>
    <s v="No"/>
    <s v="No"/>
    <s v="No"/>
    <s v="No"/>
    <s v="No"/>
    <s v="No"/>
    <s v="No"/>
    <s v="Yes"/>
    <s v="No"/>
    <s v="Yes"/>
    <s v="Yes"/>
    <s v="No"/>
    <s v="No"/>
    <s v="Yes"/>
    <s v="No"/>
    <s v="No"/>
    <s v="Yes"/>
    <s v="Yes"/>
    <s v="Yes"/>
    <s v="Yes"/>
    <s v="No"/>
    <s v="Yes"/>
    <s v="No"/>
    <s v="Yes"/>
    <s v="No"/>
    <s v="Yes"/>
    <s v="Yes"/>
    <s v="No"/>
    <s v="Yes"/>
    <s v="Yes"/>
    <s v="No"/>
    <s v="No"/>
    <s v="Yes"/>
    <s v="No"/>
    <s v="No"/>
    <s v="Yes"/>
    <m/>
    <m/>
    <m/>
    <m/>
    <m/>
    <m/>
    <m/>
    <m/>
    <m/>
    <m/>
  </r>
  <r>
    <s v="Hipcamp"/>
    <s v="Juan  A.’s Land"/>
    <s v="Site 1 - Healthy Soul Holistic Glampings"/>
    <s v="dome"/>
    <s v="Dome"/>
    <n v="6"/>
    <n v="0"/>
    <n v="3"/>
    <n v="0"/>
    <n v="0"/>
    <n v="0"/>
    <s v="Osceola"/>
    <x v="90"/>
    <x v="8"/>
    <m/>
    <s v="United States"/>
    <x v="13"/>
    <x v="0"/>
    <n v="130"/>
    <n v="120"/>
    <n v="108"/>
    <n v="0"/>
    <n v="0"/>
    <n v="112"/>
    <n v="133"/>
    <n v="120"/>
    <n v="108"/>
    <n v="0"/>
    <n v="117"/>
    <n v="117"/>
    <n v="117"/>
    <n v="0"/>
    <n v="0"/>
    <n v="0"/>
    <n v="0"/>
    <n v="0"/>
    <n v="0"/>
    <n v="117"/>
    <n v="117"/>
    <s v="https://www.hipcamp.com/en-GB/land/florida-juan-a-s-land-mxvhrp2x"/>
    <s v="Healthy soul is the first Holistic oriented Glampings in central Florida we would love to offer more than an accommodation a space for you to enjoy an incredible experience reconnecting with your inner self through nature, meditation , yoga , hiking , breath, innipis, rituals and ancient medicines. All this activities are Included in the contribution that you would make per stay the stay is 2 Max 3 person per Glamping and we have 4 Glampings available in site you could totally come with all you friends and stay 2 in each Glamping and enjoy is a 2 day stay minimum enjoy ! Namaste"/>
    <n v="2"/>
    <s v="Check in: 10:00, Check out: 12:00, Cancellation policy: Moderate, Accepts bookings: 12"/>
    <n v="28.094642274470949"/>
    <n v="-80.97705930270358"/>
    <s v="Yes"/>
    <x v="0"/>
    <s v="Yes"/>
    <s v="Yes"/>
    <x v="0"/>
    <s v="Yes"/>
    <x v="0"/>
    <s v="Yes"/>
    <s v="No"/>
    <s v="No"/>
    <s v="No"/>
    <s v="No"/>
    <s v="No"/>
    <s v="Not Listed"/>
    <s v="No"/>
    <s v="Not Listed"/>
    <s v="Not Listed"/>
    <s v="No"/>
    <s v="No"/>
    <s v="No"/>
    <s v="No"/>
    <s v="No"/>
    <s v="No"/>
    <s v="No"/>
    <s v="No"/>
    <s v="No"/>
    <s v="No"/>
    <s v="No"/>
    <s v="No"/>
    <s v="No"/>
    <s v="Yes"/>
    <s v="Yes"/>
    <s v="Yes"/>
    <s v="No"/>
    <s v="No"/>
    <s v="Yes"/>
    <s v="Yes"/>
    <s v="Yes"/>
    <s v="No"/>
    <s v="Yes"/>
    <s v="Yes"/>
    <s v="No"/>
    <s v="No"/>
    <s v="No"/>
    <s v="No"/>
    <s v="No"/>
    <s v="No"/>
    <s v="Yes"/>
    <s v="Yes"/>
    <s v="No"/>
    <s v="No"/>
    <s v="No"/>
    <s v="No"/>
    <s v="No"/>
    <s v="No"/>
    <s v="Yes"/>
    <s v="No"/>
    <s v="No"/>
    <s v="No"/>
    <m/>
    <m/>
    <m/>
    <m/>
    <m/>
    <m/>
    <m/>
    <m/>
    <m/>
    <m/>
  </r>
  <r>
    <s v="Hipcamp"/>
    <s v="Juan  A.’s Land"/>
    <s v="Site 2 - Healthy Soul Holistic Glampings"/>
    <s v="dome"/>
    <s v="Dome"/>
    <n v="6"/>
    <n v="0"/>
    <n v="3"/>
    <n v="0"/>
    <n v="0"/>
    <n v="0"/>
    <s v="Osceola"/>
    <x v="90"/>
    <x v="8"/>
    <m/>
    <s v="United States"/>
    <x v="13"/>
    <x v="0"/>
    <n v="130"/>
    <n v="120"/>
    <n v="108"/>
    <n v="0"/>
    <n v="0"/>
    <n v="112"/>
    <n v="133"/>
    <n v="120"/>
    <n v="108"/>
    <n v="0"/>
    <n v="117"/>
    <n v="117"/>
    <n v="117"/>
    <n v="0"/>
    <n v="0"/>
    <n v="0"/>
    <n v="0"/>
    <n v="0"/>
    <n v="0"/>
    <n v="117"/>
    <n v="117"/>
    <s v="https://www.hipcamp.com/en-GB/land/florida-juan-a-s-land-mxvhrp2x"/>
    <s v="Healthy soul is the first Holistic oriented Glampings in central Florida we would love to offer more than an accommodation a space for you to enjoy an incredible experience reconnecting with your inner self through nature, meditation , yoga , hiking , breath, innipis, rituals and ancient medicines. All this activities are Included in the contribution that you would make per stay the stay is 2 Max 3 person per Glamping and we have 4 Glampings available in site you could totally come with all you friends and stay 2 in each Glamping and enjoy is a 2 day stay minimum enjoy ! Namaste"/>
    <n v="2"/>
    <s v="Check in: 10:00, Check out: 12:00, Cancellation policy: Moderate, Accepts bookings: 12"/>
    <n v="28.094642274470949"/>
    <n v="-80.97705930270358"/>
    <s v="Yes"/>
    <x v="0"/>
    <s v="Yes"/>
    <s v="Yes"/>
    <x v="0"/>
    <s v="Yes"/>
    <x v="0"/>
    <s v="Yes"/>
    <s v="No"/>
    <s v="No"/>
    <s v="No"/>
    <s v="No"/>
    <s v="No"/>
    <s v="Not Listed"/>
    <s v="No"/>
    <s v="Not Listed"/>
    <s v="Not Listed"/>
    <s v="No"/>
    <s v="No"/>
    <s v="No"/>
    <s v="No"/>
    <s v="No"/>
    <s v="No"/>
    <s v="No"/>
    <s v="No"/>
    <s v="No"/>
    <s v="No"/>
    <s v="No"/>
    <s v="No"/>
    <s v="No"/>
    <s v="Yes"/>
    <s v="Yes"/>
    <s v="Yes"/>
    <s v="No"/>
    <s v="No"/>
    <s v="Yes"/>
    <s v="Yes"/>
    <s v="Yes"/>
    <s v="No"/>
    <s v="Yes"/>
    <s v="Yes"/>
    <s v="No"/>
    <s v="No"/>
    <s v="No"/>
    <s v="No"/>
    <s v="No"/>
    <s v="No"/>
    <s v="Yes"/>
    <s v="Yes"/>
    <s v="No"/>
    <s v="No"/>
    <s v="No"/>
    <s v="No"/>
    <s v="No"/>
    <s v="No"/>
    <s v="Yes"/>
    <s v="No"/>
    <s v="No"/>
    <s v="No"/>
    <m/>
    <m/>
    <m/>
    <m/>
    <m/>
    <m/>
    <m/>
    <m/>
    <m/>
    <m/>
  </r>
  <r>
    <s v="Hipcamp"/>
    <s v="Juan  A.’s Land"/>
    <s v="Site 1 - Healthy soul experience community"/>
    <s v="dome"/>
    <s v="Dome"/>
    <n v="6"/>
    <n v="0"/>
    <n v="4"/>
    <n v="0"/>
    <n v="0"/>
    <n v="0"/>
    <s v="Osceola"/>
    <x v="90"/>
    <x v="8"/>
    <m/>
    <s v="United States"/>
    <x v="13"/>
    <x v="30"/>
    <n v="231"/>
    <n v="200"/>
    <n v="196"/>
    <n v="0"/>
    <n v="0"/>
    <n v="197"/>
    <n v="233"/>
    <n v="200"/>
    <n v="196"/>
    <n v="0"/>
    <n v="199"/>
    <n v="199"/>
    <n v="199"/>
    <n v="0"/>
    <n v="0"/>
    <n v="0"/>
    <n v="0"/>
    <n v="0"/>
    <n v="0"/>
    <n v="199"/>
    <n v="199"/>
    <s v="https://www.hipcamp.com/en-GB/land/florida-juan-a-s-land-mxvhrp2x"/>
    <s v="There is 4 glampings and 2 rvs to assist showering toilet and kitchen functions the Rvs are communal accommodations for everyone staying in the glampings, Each glamping could accommodate up to 4 people of Either same Or different groups, if you like a private glamping for maximum 3 people we have another listing for that in our profile. More than accommodations, this is an spiritual retreat experience, is a place to reconnect to our inner self with a series Of activities that we have prepared to help heal your soul and reconnect you with your divinity, like meditation, breathing exercises, innipis, yoga , hiking , music healing , bonfires , ufo hunting and ancient medicine rituals all included with your accommodation. The contribution listed is for a group of 4 however if you divide the price in 4 and come by yourself( if you don’t mine to share the space with other spiritual colleagues ) You are more than welcome . Namaste looking forward to share love and knowledge."/>
    <n v="2"/>
    <s v="Check in: 10:00, Check out: 12:00, Cancellation policy: Moderate, Accepts bookings: 12"/>
    <n v="28.094642274470949"/>
    <n v="-80.97705930270358"/>
    <s v="Yes"/>
    <x v="0"/>
    <s v="Yes"/>
    <s v="Yes"/>
    <x v="0"/>
    <s v="Yes"/>
    <x v="0"/>
    <s v="Yes"/>
    <s v="No"/>
    <s v="No"/>
    <s v="No"/>
    <s v="No"/>
    <s v="No"/>
    <s v="Not Listed"/>
    <s v="No"/>
    <s v="Not Listed"/>
    <s v="Not Listed"/>
    <s v="No"/>
    <s v="No"/>
    <s v="No"/>
    <s v="No"/>
    <s v="No"/>
    <s v="No"/>
    <s v="No"/>
    <s v="No"/>
    <s v="No"/>
    <s v="No"/>
    <s v="No"/>
    <s v="No"/>
    <s v="No"/>
    <s v="Yes"/>
    <s v="Yes"/>
    <s v="Yes"/>
    <s v="No"/>
    <s v="No"/>
    <s v="Yes"/>
    <s v="Yes"/>
    <s v="Yes"/>
    <s v="No"/>
    <s v="Yes"/>
    <s v="Yes"/>
    <s v="No"/>
    <s v="No"/>
    <s v="No"/>
    <s v="No"/>
    <s v="No"/>
    <s v="No"/>
    <s v="Yes"/>
    <s v="Yes"/>
    <s v="No"/>
    <s v="No"/>
    <s v="No"/>
    <s v="No"/>
    <s v="No"/>
    <s v="No"/>
    <s v="Yes"/>
    <s v="No"/>
    <s v="No"/>
    <s v="No"/>
    <m/>
    <m/>
    <m/>
    <m/>
    <m/>
    <m/>
    <m/>
    <m/>
    <m/>
    <m/>
  </r>
  <r>
    <s v="Hipcamp"/>
    <s v="Juan  A.’s Land"/>
    <s v="Site 2 - Healthy soul experience community"/>
    <s v="dome"/>
    <s v="Dome"/>
    <n v="6"/>
    <n v="0"/>
    <n v="4"/>
    <n v="0"/>
    <n v="0"/>
    <n v="0"/>
    <s v="Osceola"/>
    <x v="90"/>
    <x v="8"/>
    <m/>
    <s v="United States"/>
    <x v="13"/>
    <x v="30"/>
    <n v="231"/>
    <n v="200"/>
    <n v="196"/>
    <n v="0"/>
    <n v="0"/>
    <n v="197"/>
    <n v="233"/>
    <n v="200"/>
    <n v="196"/>
    <n v="0"/>
    <n v="199"/>
    <n v="199"/>
    <n v="199"/>
    <n v="0"/>
    <n v="0"/>
    <n v="0"/>
    <n v="0"/>
    <n v="0"/>
    <n v="0"/>
    <n v="199"/>
    <n v="199"/>
    <s v="https://www.hipcamp.com/en-GB/land/florida-juan-a-s-land-mxvhrp2x"/>
    <s v="There is 4 glampings and 2 rvs to assist showering toilet and kitchen functions the Rvs are communal accommodations for everyone staying in the glampings, Each glamping could accommodate up to 4 people of Either same Or different groups, if you like a private glamping for maximum 3 people we have another listing for that in our profile. More than accommodations, this is an spiritual retreat experience, is a place to reconnect to our inner self with a series Of activities that we have prepared to help heal your soul and reconnect you with your divinity, like meditation, breathing exercises, innipis, yoga , hiking , music healing , bonfires , ufo hunting and ancient medicine rituals all included with your accommodation. The contribution listed is for a group of 4 however if you divide the price in 4 and come by yourself( if you don’t mine to share the space with other spiritual colleagues ) You are more than welcome . Namaste looking forward to share love and knowledge."/>
    <n v="2"/>
    <s v="Check in: 10:00, Check out: 12:00, Cancellation policy: Moderate, Accepts bookings: 12"/>
    <n v="28.094642274470949"/>
    <n v="-80.97705930270358"/>
    <s v="Yes"/>
    <x v="0"/>
    <s v="Yes"/>
    <s v="Yes"/>
    <x v="0"/>
    <s v="Yes"/>
    <x v="0"/>
    <s v="Yes"/>
    <s v="No"/>
    <s v="No"/>
    <s v="No"/>
    <s v="No"/>
    <s v="No"/>
    <s v="Not Listed"/>
    <s v="No"/>
    <s v="Not Listed"/>
    <s v="Not Listed"/>
    <s v="No"/>
    <s v="No"/>
    <s v="No"/>
    <s v="No"/>
    <s v="No"/>
    <s v="No"/>
    <s v="No"/>
    <s v="No"/>
    <s v="No"/>
    <s v="No"/>
    <s v="No"/>
    <s v="No"/>
    <s v="No"/>
    <s v="Yes"/>
    <s v="Yes"/>
    <s v="Yes"/>
    <s v="No"/>
    <s v="No"/>
    <s v="Yes"/>
    <s v="Yes"/>
    <s v="Yes"/>
    <s v="No"/>
    <s v="Yes"/>
    <s v="Yes"/>
    <s v="No"/>
    <s v="No"/>
    <s v="No"/>
    <s v="No"/>
    <s v="No"/>
    <s v="No"/>
    <s v="Yes"/>
    <s v="Yes"/>
    <s v="No"/>
    <s v="No"/>
    <s v="No"/>
    <s v="No"/>
    <s v="No"/>
    <s v="No"/>
    <s v="Yes"/>
    <s v="No"/>
    <s v="No"/>
    <s v="No"/>
    <m/>
    <m/>
    <m/>
    <m/>
    <m/>
    <m/>
    <m/>
    <m/>
    <m/>
    <m/>
  </r>
  <r>
    <s v="Hipcamp"/>
    <s v="Juan  A.’s Land"/>
    <s v="Site 3 - Healthy soul experience community"/>
    <s v="dome"/>
    <s v="Dome"/>
    <n v="6"/>
    <n v="0"/>
    <n v="4"/>
    <n v="0"/>
    <n v="0"/>
    <n v="0"/>
    <s v="Osceola"/>
    <x v="90"/>
    <x v="8"/>
    <m/>
    <s v="United States"/>
    <x v="13"/>
    <x v="30"/>
    <n v="231"/>
    <n v="200"/>
    <n v="196"/>
    <n v="0"/>
    <n v="0"/>
    <n v="197"/>
    <n v="233"/>
    <n v="200"/>
    <n v="196"/>
    <n v="0"/>
    <n v="199"/>
    <n v="199"/>
    <n v="199"/>
    <n v="0"/>
    <n v="0"/>
    <n v="0"/>
    <n v="0"/>
    <n v="0"/>
    <n v="0"/>
    <n v="199"/>
    <n v="199"/>
    <s v="https://www.hipcamp.com/en-GB/land/florida-juan-a-s-land-mxvhrp2x"/>
    <s v="There is 4 glampings and 2 rvs to assist showering toilet and kitchen functions the Rvs are communal accommodations for everyone staying in the glampings, Each glamping could accommodate up to 4 people of Either same Or different groups, if you like a private glamping for maximum 3 people we have another listing for that in our profile. More than accommodations, this is an spiritual retreat experience, is a place to reconnect to our inner self with a series Of activities that we have prepared to help heal your soul and reconnect you with your divinity, like meditation, breathing exercises, innipis, yoga , hiking , music healing , bonfires , ufo hunting and ancient medicine rituals all included with your accommodation. The contribution listed is for a group of 4 however if you divide the price in 4 and come by yourself( if you don’t mine to share the space with other spiritual colleagues ) You are more than welcome . Namaste looking forward to share love and knowledge."/>
    <n v="2"/>
    <s v="Check in: 10:00, Check out: 12:00, Cancellation policy: Moderate, Accepts bookings: 12"/>
    <n v="28.094642274470949"/>
    <n v="-80.97705930270358"/>
    <s v="Yes"/>
    <x v="0"/>
    <s v="Yes"/>
    <s v="Yes"/>
    <x v="0"/>
    <s v="Yes"/>
    <x v="0"/>
    <s v="Yes"/>
    <s v="No"/>
    <s v="No"/>
    <s v="No"/>
    <s v="No"/>
    <s v="No"/>
    <s v="Not Listed"/>
    <s v="No"/>
    <s v="Not Listed"/>
    <s v="Not Listed"/>
    <s v="No"/>
    <s v="No"/>
    <s v="No"/>
    <s v="No"/>
    <s v="No"/>
    <s v="No"/>
    <s v="No"/>
    <s v="No"/>
    <s v="No"/>
    <s v="No"/>
    <s v="No"/>
    <s v="No"/>
    <s v="No"/>
    <s v="Yes"/>
    <s v="Yes"/>
    <s v="Yes"/>
    <s v="No"/>
    <s v="No"/>
    <s v="Yes"/>
    <s v="Yes"/>
    <s v="Yes"/>
    <s v="No"/>
    <s v="Yes"/>
    <s v="Yes"/>
    <s v="No"/>
    <s v="No"/>
    <s v="No"/>
    <s v="No"/>
    <s v="No"/>
    <s v="No"/>
    <s v="Yes"/>
    <s v="Yes"/>
    <s v="No"/>
    <s v="No"/>
    <s v="No"/>
    <s v="No"/>
    <s v="No"/>
    <s v="No"/>
    <s v="Yes"/>
    <s v="No"/>
    <s v="No"/>
    <s v="No"/>
    <m/>
    <m/>
    <m/>
    <m/>
    <m/>
    <m/>
    <m/>
    <m/>
    <m/>
    <m/>
  </r>
  <r>
    <s v="Hipcamp"/>
    <s v="Juan  A.’s Land"/>
    <s v="Site 4 - Healthy soul experience community"/>
    <s v="dome"/>
    <s v="Dome"/>
    <n v="6"/>
    <n v="0"/>
    <n v="4"/>
    <n v="0"/>
    <n v="0"/>
    <n v="0"/>
    <s v="Osceola"/>
    <x v="90"/>
    <x v="8"/>
    <m/>
    <s v="United States"/>
    <x v="13"/>
    <x v="30"/>
    <n v="231"/>
    <n v="200"/>
    <n v="196"/>
    <n v="0"/>
    <n v="0"/>
    <n v="197"/>
    <n v="233"/>
    <n v="200"/>
    <n v="196"/>
    <n v="0"/>
    <n v="199"/>
    <n v="199"/>
    <n v="199"/>
    <n v="0"/>
    <n v="0"/>
    <n v="0"/>
    <n v="0"/>
    <n v="0"/>
    <n v="0"/>
    <n v="199"/>
    <n v="199"/>
    <s v="https://www.hipcamp.com/en-GB/land/florida-juan-a-s-land-mxvhrp2x"/>
    <s v="There is 4 glampings and 2 rvs to assist showering toilet and kitchen functions the Rvs are communal accommodations for everyone staying in the glampings, Each glamping could accommodate up to 4 people of Either same Or different groups, if you like a private glamping for maximum 3 people we have another listing for that in our profile. More than accommodations, this is an spiritual retreat experience, is a place to reconnect to our inner self with a series Of activities that we have prepared to help heal your soul and reconnect you with your divinity, like meditation, breathing exercises, innipis, yoga , hiking , music healing , bonfires , ufo hunting and ancient medicine rituals all included with your accommodation. The contribution listed is for a group of 4 however if you divide the price in 4 and come by yourself( if you don’t mine to share the space with other spiritual colleagues ) You are more than welcome . Namaste looking forward to share love and knowledge."/>
    <n v="2"/>
    <s v="Check in: 10:00, Check out: 12:00, Cancellation policy: Moderate, Accepts bookings: 12"/>
    <n v="28.094642274470949"/>
    <n v="-80.97705930270358"/>
    <s v="Yes"/>
    <x v="0"/>
    <s v="Yes"/>
    <s v="Yes"/>
    <x v="0"/>
    <s v="Yes"/>
    <x v="0"/>
    <s v="Yes"/>
    <s v="No"/>
    <s v="No"/>
    <s v="No"/>
    <s v="No"/>
    <s v="No"/>
    <s v="Not Listed"/>
    <s v="No"/>
    <s v="Not Listed"/>
    <s v="Not Listed"/>
    <s v="No"/>
    <s v="No"/>
    <s v="No"/>
    <s v="No"/>
    <s v="No"/>
    <s v="No"/>
    <s v="No"/>
    <s v="No"/>
    <s v="No"/>
    <s v="No"/>
    <s v="No"/>
    <s v="No"/>
    <s v="No"/>
    <s v="Yes"/>
    <s v="Yes"/>
    <s v="Yes"/>
    <s v="No"/>
    <s v="No"/>
    <s v="Yes"/>
    <s v="Yes"/>
    <s v="Yes"/>
    <s v="No"/>
    <s v="Yes"/>
    <s v="Yes"/>
    <s v="No"/>
    <s v="No"/>
    <s v="No"/>
    <s v="No"/>
    <s v="No"/>
    <s v="No"/>
    <s v="Yes"/>
    <s v="Yes"/>
    <s v="No"/>
    <s v="No"/>
    <s v="No"/>
    <s v="No"/>
    <s v="No"/>
    <s v="No"/>
    <s v="Yes"/>
    <s v="No"/>
    <s v="No"/>
    <s v="No"/>
    <m/>
    <m/>
    <m/>
    <m/>
    <m/>
    <m/>
    <m/>
    <m/>
    <m/>
    <m/>
  </r>
  <r>
    <s v="Hipcamp"/>
    <s v="Sacred Valley Ranch Retreat"/>
    <s v="Dome Site"/>
    <s v="dome"/>
    <s v="Dome"/>
    <n v="2"/>
    <n v="0"/>
    <n v="4"/>
    <n v="0"/>
    <n v="0"/>
    <n v="0"/>
    <s v="Placer"/>
    <x v="91"/>
    <x v="1"/>
    <m/>
    <s v="United States"/>
    <x v="28"/>
    <x v="31"/>
    <n v="149"/>
    <n v="108"/>
    <n v="98"/>
    <n v="100"/>
    <n v="1"/>
    <n v="108"/>
    <n v="151"/>
    <n v="108"/>
    <n v="108"/>
    <n v="108"/>
    <n v="108"/>
    <n v="108"/>
    <n v="108"/>
    <n v="108"/>
    <n v="108"/>
    <n v="108"/>
    <n v="108"/>
    <n v="108"/>
    <n v="108"/>
    <n v="108"/>
    <n v="108"/>
    <s v="https://www.hipcamp.com/en-GB/land/california-sacred-valley-ranch-retreat-r57hnj2y"/>
    <s v="We have a private  off-grid, 20-ft dome that's furnished with two couches, dining table, refrigerator (if booking for more than one day), and futon.  You need to bring your own bedding, pillows, etc. Also, there is a porta-potty on-site. Hiking on the 150 acres is available and we also are situated next to an 1100 acre park. There is a picnic area._x000a__x000a_Special Note: Our pond is not available at this time."/>
    <n v="1"/>
    <s v="Check in: 11:00, Check out: 12:00, Cancellation policy: Flexible, Accepts bookings: 6"/>
    <n v="38.977901900000013"/>
    <n v="-121.190417"/>
    <s v="No"/>
    <x v="0"/>
    <s v="Yes"/>
    <s v="No"/>
    <x v="0"/>
    <s v="Yes"/>
    <x v="1"/>
    <s v="Yes"/>
    <s v="No"/>
    <s v="No"/>
    <s v="No"/>
    <s v="No"/>
    <s v="No"/>
    <s v="Not Listed"/>
    <s v="No"/>
    <s v="Not Listed"/>
    <s v="Not Listed"/>
    <s v="No"/>
    <s v="No"/>
    <s v="No"/>
    <s v="No"/>
    <s v="No"/>
    <s v="No"/>
    <s v="No"/>
    <s v="No"/>
    <s v="No"/>
    <s v="No"/>
    <s v="No"/>
    <s v="No"/>
    <s v="No"/>
    <s v="Yes"/>
    <s v="No"/>
    <s v="Yes"/>
    <s v="No"/>
    <s v="Yes"/>
    <s v="No"/>
    <s v="Yes"/>
    <s v="No"/>
    <s v="No"/>
    <s v="No"/>
    <s v="Yes"/>
    <s v="No"/>
    <s v="Yes"/>
    <s v="No"/>
    <s v="Yes"/>
    <s v="No"/>
    <s v="Yes"/>
    <s v="No"/>
    <s v="Yes"/>
    <s v="Yes"/>
    <s v="Yes"/>
    <s v="No"/>
    <s v="No"/>
    <s v="No"/>
    <s v="No"/>
    <s v="Yes"/>
    <s v="No"/>
    <s v="No"/>
    <s v="Yes"/>
    <m/>
    <m/>
    <m/>
    <m/>
    <m/>
    <m/>
    <m/>
    <m/>
    <m/>
    <m/>
  </r>
  <r>
    <s v="Hipcamp"/>
    <s v="Four Acre Woods Campground"/>
    <s v="#2) Heron Hideout (Double Geodome)"/>
    <s v="dome"/>
    <s v="Dome"/>
    <n v="12"/>
    <n v="0"/>
    <n v="2"/>
    <n v="0"/>
    <n v="0"/>
    <n v="0"/>
    <s v="Hancock"/>
    <x v="84"/>
    <x v="12"/>
    <m/>
    <s v="United States"/>
    <x v="29"/>
    <x v="31"/>
    <n v="162"/>
    <n v="169"/>
    <n v="75"/>
    <n v="91"/>
    <n v="1"/>
    <n v="163"/>
    <n v="235"/>
    <n v="198"/>
    <n v="148"/>
    <n v="163"/>
    <n v="195"/>
    <n v="236"/>
    <n v="162"/>
    <n v="177"/>
    <n v="192"/>
    <n v="162"/>
    <n v="187"/>
    <n v="206"/>
    <n v="236"/>
    <n v="187"/>
    <n v="216"/>
    <s v="https://www.hipcamp.com/en-GB/land/maine-four-acre-woods-campground-nelhvz2v"/>
    <s v="Four meter (13ft) Canvas Bell Tent rental with bed and bedding included!_x000a__x000a_You will be the 2nd campsite as you enter the campground on the left. Site dimensions 30ft X 24ft and comes with a picnic table, firepit and live edge wood bench. Inside the canvas tent you will find a queen cot with bedding. Your campsite comes equipped with electricity and water."/>
    <n v="2"/>
    <s v="Check in: 16:00, Check out: 10:00, Cancellation policy: Strict, Accepts bookings: 18"/>
    <n v="44.195528400000001"/>
    <n v="-68.581545199999994"/>
    <s v="Yes"/>
    <x v="0"/>
    <s v="Yes"/>
    <s v="Yes"/>
    <x v="0"/>
    <s v="Yes"/>
    <x v="0"/>
    <s v="Yes"/>
    <s v="Yes"/>
    <s v="Yes"/>
    <s v="No"/>
    <s v="No"/>
    <s v="No"/>
    <s v="Not Listed"/>
    <s v="No"/>
    <s v="Not Listed"/>
    <s v="Not Listed"/>
    <s v="No"/>
    <s v="No"/>
    <s v="No"/>
    <s v="No"/>
    <s v="No"/>
    <s v="No"/>
    <s v="No"/>
    <s v="No"/>
    <s v="No"/>
    <s v="Yes"/>
    <s v="No"/>
    <s v="No"/>
    <s v="No"/>
    <s v="Yes"/>
    <s v="Yes"/>
    <s v="Yes"/>
    <s v="No"/>
    <s v="Yes"/>
    <s v="No"/>
    <s v="Yes"/>
    <s v="Yes"/>
    <s v="Yes"/>
    <s v="No"/>
    <s v="Yes"/>
    <s v="Yes"/>
    <s v="Yes"/>
    <s v="No"/>
    <s v="No"/>
    <s v="Yes"/>
    <s v="No"/>
    <s v="No"/>
    <s v="No"/>
    <s v="No"/>
    <s v="No"/>
    <s v="No"/>
    <s v="No"/>
    <s v="No"/>
    <s v="No"/>
    <s v="No"/>
    <s v="No"/>
    <s v="No"/>
    <s v="Yes"/>
    <m/>
    <m/>
    <m/>
    <m/>
    <m/>
    <m/>
    <m/>
    <m/>
    <m/>
    <m/>
  </r>
  <r>
    <s v="Hipcamp"/>
    <s v="Big Quiet Cowboy Camping"/>
    <s v="Like no Place on Earth.  WYO DOME"/>
    <s v="dome"/>
    <s v="Dome"/>
    <n v="3"/>
    <n v="0"/>
    <n v="6"/>
    <n v="0"/>
    <n v="0"/>
    <n v="0"/>
    <s v="Park"/>
    <x v="92"/>
    <x v="28"/>
    <m/>
    <s v="United States"/>
    <x v="13"/>
    <x v="16"/>
    <n v="215"/>
    <n v="145"/>
    <n v="145"/>
    <n v="0"/>
    <n v="0"/>
    <n v="145"/>
    <n v="217"/>
    <n v="145"/>
    <n v="145"/>
    <n v="0"/>
    <n v="145"/>
    <n v="145"/>
    <n v="145"/>
    <n v="145"/>
    <n v="145"/>
    <n v="145"/>
    <n v="145"/>
    <n v="145"/>
    <n v="145"/>
    <n v="145"/>
    <n v="145"/>
    <s v="https://www.hipcamp.com/en-GB/land/wyoming-big-quiet-cowboy-camping-3qeohj9p"/>
    <s v="Concrete floor, large picture window, and a solid front door.  This geodesic dome is perfect for those that want to camp but are bothered by some of natures inconveniences.  We provide the cots and sleeping bags and the rest is up to you. Hot showers and a well maintained dry toilet are near by just bring your own bathing toiletries.   "/>
    <n v="1"/>
    <s v="Check in: 16:00, Check out: 11:00, Cancellation policy: Super Strict (30 Days), Accepts bookings: 12"/>
    <n v="44.689399999999999"/>
    <n v="-108.98050000000001"/>
    <s v="Yes"/>
    <x v="0"/>
    <s v="Yes"/>
    <s v="Yes"/>
    <x v="0"/>
    <s v="Yes"/>
    <x v="1"/>
    <s v="Yes"/>
    <s v="No"/>
    <s v="No"/>
    <s v="No"/>
    <s v="No"/>
    <s v="No"/>
    <s v="Not Listed"/>
    <s v="No"/>
    <s v="Not Listed"/>
    <s v="Not Listed"/>
    <s v="No"/>
    <s v="No"/>
    <s v="No"/>
    <s v="No"/>
    <s v="No"/>
    <s v="No"/>
    <s v="No"/>
    <s v="No"/>
    <s v="No"/>
    <s v="Yes"/>
    <s v="Yes"/>
    <s v="No"/>
    <s v="No"/>
    <s v="Yes"/>
    <s v="Yes"/>
    <s v="Yes"/>
    <s v="Yes"/>
    <s v="Yes"/>
    <s v="Yes"/>
    <s v="Yes"/>
    <s v="Yes"/>
    <s v="Yes"/>
    <s v="Yes"/>
    <s v="Yes"/>
    <s v="No"/>
    <s v="Yes"/>
    <s v="No"/>
    <s v="Yes"/>
    <s v="Yes"/>
    <s v="Yes"/>
    <s v="No"/>
    <s v="Yes"/>
    <s v="Yes"/>
    <s v="Yes"/>
    <s v="Yes"/>
    <s v="Yes"/>
    <s v="Yes"/>
    <s v="No"/>
    <s v="Yes"/>
    <s v="Yes"/>
    <s v="No"/>
    <s v="Yes"/>
    <m/>
    <m/>
    <m/>
    <m/>
    <m/>
    <m/>
    <m/>
    <m/>
    <m/>
    <m/>
  </r>
  <r>
    <s v="Hipcamp"/>
    <s v="Castella Castle Creek Glamping Park"/>
    <s v="Dome Camping Retreat in Castella"/>
    <s v="dome"/>
    <s v="Dome"/>
    <n v="1"/>
    <n v="0"/>
    <n v="12"/>
    <n v="0"/>
    <n v="0"/>
    <n v="0"/>
    <s v="Shasta"/>
    <x v="93"/>
    <x v="1"/>
    <m/>
    <s v="United States"/>
    <x v="1"/>
    <x v="1"/>
    <s v="No data"/>
    <s v="No data"/>
    <s v="No data"/>
    <s v="No data"/>
    <n v="1"/>
    <n v="165"/>
    <n v="312"/>
    <n v="165"/>
    <n v="165"/>
    <n v="165"/>
    <n v="165"/>
    <n v="165"/>
    <n v="165"/>
    <n v="165"/>
    <n v="165"/>
    <n v="165"/>
    <n v="165"/>
    <n v="165"/>
    <n v="165"/>
    <n v="165"/>
    <n v="165"/>
    <s v="https://www.hipcamp.com/en-GB/land/california-castella-castle-creek-glamping-park-pw1hdyvr"/>
    <s v="Castella, CA is a beautiful paradise valley, in the mountains, near majestic Mt Shasta! It is a magical place to camp, and explore the beautiful Castle Creek, and Sacramento River, with Castle Crags, beaconing you to come, and hike its trails. _x000a__x000a_This property now features a brand new 30’ dome, by Pacific Domes. Built last summer season, we now offer a group gathering space, plus camping at our Hipcamp site. _x000a__x000a_Take a nice cool creek, or river, dip, and don’t miss the grand adventure of tubing the river to Sweet Briar, from Castella, when the river conditions are perfect, and the weather is hot!_x000a__x000a_It’s a mountain-river-forest-creek-sun lover’s paradise park, with Castle Crags in your backyard!_x000a__x000a_Please take note that this property is situated on the bank of Castle Creek, with beautiful trees. However, the railroad runs adjacent to the property, and it is in close proximity to the freeway. So, I hope you won’t mind the passing trains during your stay. The freeway gets quieter at night, but a train will most likely pass a few times in the day, and a few times in the night."/>
    <n v="2"/>
    <s v="Check in: 14:00, Check out: 12:00, Cancellation policy: Moderate, Accepts bookings: 3"/>
    <n v="41.145500499999997"/>
    <n v="-122.3164324"/>
    <s v="No"/>
    <x v="0"/>
    <s v="Yes"/>
    <s v="Yes"/>
    <x v="1"/>
    <s v="Yes"/>
    <x v="1"/>
    <s v="Yes"/>
    <s v="No"/>
    <s v="No"/>
    <s v="No"/>
    <s v="No"/>
    <s v="No"/>
    <s v="Not Listed"/>
    <s v="No"/>
    <s v="Not Listed"/>
    <s v="Not Listed"/>
    <s v="No"/>
    <s v="No"/>
    <s v="No"/>
    <s v="No"/>
    <s v="No"/>
    <s v="No"/>
    <s v="No"/>
    <s v="No"/>
    <s v="No"/>
    <s v="Yes"/>
    <s v="Yes"/>
    <s v="No"/>
    <s v="No"/>
    <s v="Yes"/>
    <s v="Yes"/>
    <s v="Yes"/>
    <s v="Yes"/>
    <s v="Yes"/>
    <s v="No"/>
    <s v="Yes"/>
    <s v="Yes"/>
    <s v="No"/>
    <s v="Yes"/>
    <s v="Yes"/>
    <s v="No"/>
    <s v="Yes"/>
    <s v="No"/>
    <s v="Yes"/>
    <s v="No"/>
    <s v="No"/>
    <s v="No"/>
    <s v="Yes"/>
    <s v="No"/>
    <s v="No"/>
    <s v="No"/>
    <s v="No"/>
    <s v="No"/>
    <s v="No"/>
    <s v="No"/>
    <s v="No"/>
    <s v="No"/>
    <s v="Yes"/>
    <m/>
    <m/>
    <m/>
    <m/>
    <m/>
    <m/>
    <m/>
    <m/>
    <m/>
    <m/>
  </r>
  <r>
    <s v="Hipcamp"/>
    <s v="Keola Retreat Luxury Glamping Dome"/>
    <s v="Luxury Dome w/ Outdoor Bathtub"/>
    <s v="dome"/>
    <s v="Dome"/>
    <n v="1"/>
    <n v="0"/>
    <n v="2"/>
    <n v="0"/>
    <n v="0"/>
    <n v="0"/>
    <s v="Hawaii"/>
    <x v="94"/>
    <x v="29"/>
    <m/>
    <s v="United States"/>
    <x v="30"/>
    <x v="32"/>
    <n v="521"/>
    <n v="310"/>
    <n v="310"/>
    <n v="156"/>
    <n v="1"/>
    <n v="310"/>
    <n v="528"/>
    <n v="310"/>
    <n v="310"/>
    <n v="310"/>
    <n v="310"/>
    <n v="310"/>
    <n v="310"/>
    <n v="310"/>
    <n v="310"/>
    <n v="310"/>
    <n v="310"/>
    <n v="310"/>
    <n v="310"/>
    <n v="310"/>
    <n v="310"/>
    <s v="https://www.hipcamp.com/en-GB/land/hawaii-keola-retreat-luxury-glamping-dome-ex9heljw"/>
    <s v="Explore the southernmost part of the US while staying in a unique dome tent. Get away from the hustle of life, don't sacrifice on comfort &amp; enjoy the great outdoors. Featuring a concrete outdoor bathtub, queen sized bed, a full bathroom with hot water, and an outdoor cooking area. Relax by the fire, enjoy s’mores &amp; a warm bath under a starry sky at night. This is an experience you will never forget._x000a__x000a_The space_x000a__x000a_Keola Retreat is located in the southernmost region of the US in the small town of Naalehu, Big Island, Hawaii. The location is central to many hikes and go-to destinations on the south side including: South Point, Greensands Beach, Naalehu Town and Punaluu Black Sands Beach. Visit America’s southernmost restaurants, coffee shops, and bakeries._x000a__x000a_Dome Tent Features:_x000a__x000a_Concrete outdoor bathtub_x000a__x000a_Propane burner stove_x000a__x000a_Mini fridge for perishables_x000a__x000a_Everyday dinnerware &amp; silverware_x000a__x000a_Essential utensils, pots, &amp; pans_x000a__x000a_Aeropress &amp; tea kettle_x000a__x000a_Salt, pepper, cooking oil_x000a__x000a_Games for entertainment_x000a__x000a_Outdoor hammock_x000a__x000a_Romantic outdoor string lights all around the tent_x000a__x000a_Two USB outlets for charging devices_x000a__x000a_NOTE: no WiFi, no hairdryer_x000a__x000a_Being at 1,800ft elevation be prepared for cold nights and rain. The weather often fluctuates._x000a__x000a_Family lives on the property up the road._x000a__x000a_Rate includes GE tax (4.5%). _x000a__x000a_Other things to note_x000a__x000a_No check-in on Sunday"/>
    <n v="1"/>
    <s v="Check in: 13:00, Check out: 10:00, Cancellation policy: Moderate, Accepts bookings: 12"/>
    <n v="19.063292965903582"/>
    <n v="-155.64606887080711"/>
    <s v="Yes"/>
    <x v="0"/>
    <s v="No"/>
    <s v="No"/>
    <x v="0"/>
    <s v="Yes"/>
    <x v="0"/>
    <s v="No"/>
    <s v="No"/>
    <s v="No"/>
    <s v="No"/>
    <s v="No"/>
    <s v="No"/>
    <s v="Not Listed"/>
    <s v="No"/>
    <s v="Not Listed"/>
    <s v="Not Listed"/>
    <s v="No"/>
    <s v="No"/>
    <s v="No"/>
    <s v="No"/>
    <s v="No"/>
    <s v="No"/>
    <s v="No"/>
    <s v="No"/>
    <s v="No"/>
    <s v="Yes"/>
    <s v="No"/>
    <s v="No"/>
    <s v="Yes"/>
    <s v="Yes"/>
    <s v="Yes"/>
    <s v="Yes"/>
    <s v="No"/>
    <s v="Yes"/>
    <s v="No"/>
    <s v="Yes"/>
    <s v="Yes"/>
    <s v="No"/>
    <s v="Yes"/>
    <s v="Yes"/>
    <s v="No"/>
    <s v="No"/>
    <s v="No"/>
    <s v="No"/>
    <s v="No"/>
    <s v="No"/>
    <s v="No"/>
    <s v="No"/>
    <s v="No"/>
    <s v="No"/>
    <s v="No"/>
    <s v="No"/>
    <s v="No"/>
    <s v="No"/>
    <s v="No"/>
    <s v="No"/>
    <s v="No"/>
    <s v="Yes"/>
    <m/>
    <m/>
    <m/>
    <m/>
    <m/>
    <m/>
    <m/>
    <m/>
    <m/>
    <m/>
  </r>
  <r>
    <s v="Hipcamp"/>
    <s v="Idyllwild Geodesic Dome Experience"/>
    <s v="Moonpine Glamping Dome Tent 🗻"/>
    <s v="dome"/>
    <s v="Dome"/>
    <n v="2"/>
    <n v="0"/>
    <n v="4"/>
    <n v="0"/>
    <n v="0"/>
    <n v="0"/>
    <s v="Riverside"/>
    <x v="95"/>
    <x v="1"/>
    <m/>
    <s v="United States"/>
    <x v="31"/>
    <x v="33"/>
    <n v="419"/>
    <n v="275"/>
    <n v="220"/>
    <n v="184"/>
    <n v="0.12"/>
    <n v="239"/>
    <n v="423"/>
    <n v="275"/>
    <n v="220"/>
    <n v="32"/>
    <n v="246"/>
    <n v="260"/>
    <n v="231"/>
    <n v="234"/>
    <n v="260"/>
    <n v="231"/>
    <n v="258"/>
    <n v="234"/>
    <n v="258"/>
    <n v="234"/>
    <n v="259"/>
    <s v="https://www.hipcamp.com/en-GB/land/california-idyllwild-geodesic-dome-experience-06yhxx8y"/>
    <s v="*PLEASE read the full description before booking! This is a unique glamping experience!* 4WD REQUIRED NOVEMBER THROUGH MARCH* COLD TEMPERATURES*_x000a__x000a_BOOK AT YOUR OWN RISK in the WINTER months! EXPERIENCED CAMPERS ONLY. There will be NO running water from November until March due to freezing temperatures. Please plan on bringing your own water in throughout these months! _x000a__x000a_Join us in the forest for a beautiful, unique experience. Our 16-foot geodesic dome was built on a secluded portion of the property. This is a studio with a queen bed and a sofa bed that folds out to a full size bed. Please note this is truly a glamping experience but we have done our best to offer some amenities and make it as comfortable as possible. This is perfect for a couple or small family looking for a luxury camping experience. We are a short 5-minute drive to downtown Idyllwild. There are hiking trails within walking distance from the property._x000a__x000a_Glamp Site Offerings: Grill and grill utensils, sink with running water, shower with hot water, composting toilet, cups, plates and basic silverware, small yeti cooler._x000a__x000a_Be sure to check the weather in advance and dress accordingly. *During the winter months, or below 32 degree temps we turn off the water due to pipes freezing*. _x000a__x000a_***This stay is non-refundable. By booking you understand all the risks involved with a camping experience. Including but not limited to: weather, snow, ice, insects, animals and so on.***_x000a__x000a_A note on the composting toilet: this is a bucket toilet system with sawdust as a cover material._x000a__x000a_Hypoallergenic dogs only. ($50 pet fee will apply)_x000a__x000a_3 night minimum is required for holiday weekends! _x000a__x000a_Please feel free to message us with any additional questions!"/>
    <n v="1"/>
    <s v="Check in: 16:00, Check out: 10:00, Cancellation policy: Moderate, Accepts bookings: 3"/>
    <n v="33.756373000000004"/>
    <n v="-116.742565"/>
    <s v="No"/>
    <x v="0"/>
    <s v="Yes"/>
    <s v="No"/>
    <x v="0"/>
    <s v="Yes"/>
    <x v="0"/>
    <s v="No"/>
    <s v="Yes"/>
    <s v="No"/>
    <s v="No"/>
    <s v="No"/>
    <s v="No"/>
    <s v="Not Listed"/>
    <s v="No"/>
    <s v="Not Listed"/>
    <s v="Not Listed"/>
    <s v="No"/>
    <s v="No"/>
    <s v="No"/>
    <s v="No"/>
    <s v="No"/>
    <s v="No"/>
    <s v="No"/>
    <s v="No"/>
    <s v="No"/>
    <s v="No"/>
    <s v="No"/>
    <s v="No"/>
    <s v="No"/>
    <s v="Yes"/>
    <s v="Yes"/>
    <s v="No"/>
    <s v="Yes"/>
    <s v="No"/>
    <s v="No"/>
    <s v="Yes"/>
    <s v="No"/>
    <s v="No"/>
    <s v="Yes"/>
    <s v="Yes"/>
    <s v="No"/>
    <s v="No"/>
    <s v="No"/>
    <s v="Yes"/>
    <s v="No"/>
    <s v="No"/>
    <s v="No"/>
    <s v="No"/>
    <s v="No"/>
    <s v="No"/>
    <s v="No"/>
    <s v="No"/>
    <s v="No"/>
    <s v="No"/>
    <s v="No"/>
    <s v="No"/>
    <s v="No"/>
    <s v="Yes"/>
    <m/>
    <m/>
    <m/>
    <m/>
    <m/>
    <m/>
    <m/>
    <m/>
    <m/>
    <m/>
  </r>
  <r>
    <s v="Hipcamp"/>
    <s v="Rushmore Skies Retreat"/>
    <s v="Dakota Dreams"/>
    <s v="dome"/>
    <s v="Dome"/>
    <n v="3"/>
    <n v="0"/>
    <n v="3"/>
    <n v="0"/>
    <n v="0"/>
    <n v="0"/>
    <s v="Custer"/>
    <x v="41"/>
    <x v="22"/>
    <m/>
    <s v="United States"/>
    <x v="1"/>
    <x v="1"/>
    <s v="No data"/>
    <s v="No data"/>
    <s v="No data"/>
    <s v="No data"/>
    <n v="1"/>
    <n v="349"/>
    <n v="354"/>
    <n v="349"/>
    <n v="349"/>
    <n v="349"/>
    <n v="297"/>
    <n v="349"/>
    <n v="221"/>
    <n v="349"/>
    <n v="349"/>
    <n v="327"/>
    <n v="335"/>
    <n v="221"/>
    <n v="254"/>
    <n v="259"/>
    <n v="285"/>
    <s v="https://www.hipcamp.com/en-US/land/south-dakota-rushmore-skies-retreat-wz6hqp92"/>
    <s v="Perfect for two adults, this 23' dome with a huge bay window and private bathroom is surrounded on 3 sides by mature naturally occurring trees and a steep gulch. Enjoy the outdoor rocking chairs with your personal gas fire pit, or have your meal outside on your personal picnic table. Wander to the beautiful Common area with a community gas fire pit, or sit in one of three secluded sitting areas with amazing views. You're welcome to use the putting green, too! Just let us know and we'll share a putter and a couple golf balls!"/>
    <n v="2"/>
    <s v="Check in: 14:00, Check out: 12:00, Cancellation policy: Moderate, Accepts bookings: 3"/>
    <n v="43.830806259681552"/>
    <n v="-103.2830685494107"/>
    <s v="Yes"/>
    <x v="0"/>
    <s v="No"/>
    <s v="No"/>
    <x v="0"/>
    <s v="Yes"/>
    <x v="0"/>
    <s v="Yes"/>
    <s v="No"/>
    <s v="Yes"/>
    <s v="No"/>
    <s v="No"/>
    <s v="No"/>
    <s v="Not Listed"/>
    <s v="No"/>
    <s v="Not Listed"/>
    <s v="Not Listed"/>
    <s v="No"/>
    <s v="No"/>
    <s v="No"/>
    <s v="No"/>
    <s v="No"/>
    <s v="No"/>
    <s v="No"/>
    <s v="No"/>
    <s v="No"/>
    <s v="Yes"/>
    <s v="Yes"/>
    <s v="No"/>
    <s v="No"/>
    <s v="Yes"/>
    <s v="Yes"/>
    <s v="Yes"/>
    <s v="Yes"/>
    <s v="No"/>
    <s v="No"/>
    <s v="Yes"/>
    <s v="No"/>
    <s v="No"/>
    <s v="Yes"/>
    <s v="Yes"/>
    <s v="No"/>
    <s v="No"/>
    <s v="No"/>
    <s v="Yes"/>
    <s v="No"/>
    <s v="No"/>
    <s v="No"/>
    <s v="No"/>
    <s v="No"/>
    <s v="No"/>
    <s v="No"/>
    <s v="No"/>
    <s v="No"/>
    <s v="No"/>
    <s v="No"/>
    <s v="No"/>
    <s v="No"/>
    <s v="No"/>
    <m/>
    <m/>
    <m/>
    <m/>
    <m/>
    <m/>
    <m/>
    <m/>
    <m/>
    <m/>
  </r>
  <r>
    <s v="Hipcamp"/>
    <s v="Waterfall Sanctuary"/>
    <s v="Site 2- NEW! Meadow View Dome"/>
    <s v="dome"/>
    <s v="Dome"/>
    <n v="9"/>
    <n v="0"/>
    <n v="6"/>
    <n v="0"/>
    <n v="0"/>
    <n v="0"/>
    <s v="Skamania"/>
    <x v="96"/>
    <x v="19"/>
    <m/>
    <s v="United States"/>
    <x v="26"/>
    <x v="34"/>
    <n v="261"/>
    <n v="175"/>
    <n v="109"/>
    <n v="100"/>
    <n v="0.2"/>
    <n v="163"/>
    <n v="290"/>
    <n v="175"/>
    <n v="158"/>
    <n v="33"/>
    <n v="166"/>
    <n v="170"/>
    <n v="161"/>
    <n v="162"/>
    <n v="170"/>
    <n v="161"/>
    <n v="170"/>
    <n v="162"/>
    <n v="170"/>
    <n v="162"/>
    <n v="170"/>
    <s v="https://www.hipcamp.com/en-GB/land/washington-waterfall-sanctuary-1xmh22j8"/>
    <s v="This site is the location of our brand new 27-foot diameter geodesic dome! Inside you will find sleeping accommodations for up to 6 people (1 full bed, 2 twins, a twin daybed and a twin trundle, with a dining area and a living room space, plenty of room to move around inside, and a huge gorgeous window that looks out onto the trees. For the fall and winter months there is a wood stove as well. This is a good site to pair with sites #2 or #4 if you need more than one for your group. There is a picnic table and firepit outside. PLEASE DO NOT MOVE THE FURNITURE THAT IS INSIDE OR OUTSIDE THE DOME (THIS INCLUDES THE PICNIC TABLES)- DOING SO CAUSES DAMAGE- YOU WILL BE LIABLE FOR REPAIR OR REPLACEMENT- PHOTOS ARE TAKEN OF THE INSIDE AND THE SITE BEFORE YOUR ARRIVAL AND AFTER YOUR DEPARTURE- THANK YOU"/>
    <n v="1"/>
    <s v="Check in: 16:00, Check out: 11:00, Cancellation policy: Strict, Accepts bookings: 12"/>
    <n v="45.837194599999997"/>
    <n v="-121.920474"/>
    <s v="Yes"/>
    <x v="0"/>
    <s v="Yes"/>
    <s v="Yes"/>
    <x v="0"/>
    <s v="Yes"/>
    <x v="1"/>
    <s v="Yes"/>
    <s v="No"/>
    <s v="No"/>
    <s v="No"/>
    <s v="No"/>
    <s v="No"/>
    <s v="Not Listed"/>
    <s v="No"/>
    <s v="Not Listed"/>
    <s v="Not Listed"/>
    <s v="No"/>
    <s v="No"/>
    <s v="No"/>
    <s v="No"/>
    <s v="No"/>
    <s v="No"/>
    <s v="No"/>
    <s v="No"/>
    <s v="No"/>
    <s v="Yes"/>
    <s v="Yes"/>
    <s v="No"/>
    <s v="No"/>
    <s v="Yes"/>
    <s v="Yes"/>
    <s v="No"/>
    <s v="Yes"/>
    <s v="Yes"/>
    <s v="Yes"/>
    <s v="Yes"/>
    <s v="Yes"/>
    <s v="Yes"/>
    <s v="Yes"/>
    <s v="Yes"/>
    <s v="No"/>
    <s v="Yes"/>
    <s v="No"/>
    <s v="Yes"/>
    <s v="No"/>
    <s v="No"/>
    <s v="No"/>
    <s v="Yes"/>
    <s v="Yes"/>
    <s v="No"/>
    <s v="No"/>
    <s v="No"/>
    <s v="No"/>
    <s v="No"/>
    <s v="No"/>
    <s v="Yes"/>
    <s v="No"/>
    <s v="Yes"/>
    <m/>
    <m/>
    <m/>
    <m/>
    <m/>
    <m/>
    <m/>
    <m/>
    <m/>
    <m/>
  </r>
  <r>
    <s v="Hipcamp"/>
    <s v="The Outlier Inn"/>
    <s v="Outlier Inn Dome 2 on Farm"/>
    <s v="dome"/>
    <s v="Dome"/>
    <n v="12"/>
    <n v="0"/>
    <n v="2"/>
    <n v="0"/>
    <n v="0"/>
    <n v="0"/>
    <s v="Sullivan"/>
    <x v="81"/>
    <x v="2"/>
    <m/>
    <s v="United States"/>
    <x v="32"/>
    <x v="35"/>
    <n v="326"/>
    <n v="275"/>
    <n v="201"/>
    <n v="57"/>
    <n v="0.31"/>
    <n v="226"/>
    <n v="342"/>
    <n v="275"/>
    <n v="201"/>
    <n v="77"/>
    <n v="236"/>
    <n v="254"/>
    <n v="216"/>
    <n v="220"/>
    <n v="254"/>
    <n v="216"/>
    <n v="252"/>
    <n v="219"/>
    <n v="252"/>
    <n v="219"/>
    <n v="254"/>
    <s v="https://www.hipcamp.com/en-GB/land/new-york-the-outlier-inn-2ejho2zo"/>
    <s v="The Outlier Inn is a bucolic 12-acre farm in New York state’s southern Catskill mountains, 90 miles from NYC. The Inn offers a peaceful and inspiring respite from life in the Big City. We have sheep, goats, alpacas, and chickens which are accessible to guests!_x000a__x000a_The dome is an incredible &quot;Glamping&quot; space and includes one full bed with bedding. Additional guests must bring air mattresses, cots, camping air pads, sleeping bags, pillows and towels. There is a wooden floor in the dome and screen windows for airflow and to keep out bugs._x000a__x000a_For an extra fee the Dome can be used for workshop space, shoots, rehearsal space, or sleep over parties :)_x000a__x000a_For guests who stay in the dome, there are outdoor double hot showers, a sink, and a claw foot bathtub. Also, a complete outdoor kitchen and grill, fridge, sink, and big fire pit are available for your use._x000a__x000a_We are located on a farm in beautiful Sullivan County, close to Bethel Woods, the Catskill Park, Neversink Unique Area and Sam's Point._x000a__x000a_There are many animals on the farm. Merino sheep, angora goats, alpacas, oberhasli dairy goats, chickens (running free so please leash dogs!), two cats and a dog named Beulah. We have a greenhouse and vegetable garden, a pond for doggies to go swimming, and a lake across the street._x000a__x000a_There is a full-service recording studio on the premises as well as a fiber arts workshop space. The wool from our alpacas is shorn and hand-spun into winter accessories. In June, a vintage clothing store is opening on the property._x000a__x000a_Check out is no later than noon on Sunday as there is a weekly yoga class at 12:30. It is donation based and anyone may join. Bring a mat! Guest access Guests are encouraged to explore the 12 acre property, relax by the pond, cuddle the alpacas, sheep, and goats, and go for a hike on the 6 mile rails-to-trails path across the street._x000a__x000a_There is access to a communal outdoor fire pit (wood is available for purchase), a 6 burner outdoor stove and grill, a hot double outdoor shower and an outhouse._x000a__x000a_High-speed internet is provided free of charge. It only works closer to the main houses, so you may have to sit outside to access it. Download those movies!_x000a__x000a_We recommend stopping for groceries on your way. (If you're driving from the city, the Green Earth in Wurtsboro is an excellent stop!) Our own eggs and vegetables are available for purchase. Price per night does not include breakfast. Other things to note If you want to relax in a rural environment and experience a food-based, makers community then this is the place for you._x000a__x000a_The property has multiple dwellings and many shared spaces. We often host yoga retreats and have musicians recording in our full music studio. Please ask us if you would like to know what is happening during your stay."/>
    <n v="2"/>
    <s v="Check in: 15:00, Check out: 12:00, Cancellation policy: Super Strict, Accepts bookings: 12"/>
    <n v="41.703853000000002"/>
    <n v="-74.559349799999993"/>
    <s v="Yes"/>
    <x v="0"/>
    <s v="Yes"/>
    <s v="Yes"/>
    <x v="0"/>
    <s v="Yes"/>
    <x v="0"/>
    <s v="Yes"/>
    <s v="No"/>
    <s v="No"/>
    <s v="No"/>
    <s v="No"/>
    <s v="No"/>
    <s v="Not Listed"/>
    <s v="No"/>
    <s v="Not Listed"/>
    <s v="Not Listed"/>
    <s v="No"/>
    <s v="No"/>
    <s v="No"/>
    <s v="No"/>
    <s v="No"/>
    <s v="No"/>
    <s v="No"/>
    <s v="No"/>
    <s v="No"/>
    <s v="No"/>
    <s v="No"/>
    <s v="Yes"/>
    <s v="No"/>
    <s v="Yes"/>
    <s v="Yes"/>
    <s v="No"/>
    <s v="No"/>
    <s v="Yes"/>
    <s v="No"/>
    <s v="Yes"/>
    <s v="No"/>
    <s v="No"/>
    <s v="No"/>
    <s v="Yes"/>
    <s v="No"/>
    <s v="No"/>
    <s v="No"/>
    <s v="No"/>
    <s v="Yes"/>
    <s v="No"/>
    <s v="No"/>
    <s v="No"/>
    <s v="Yes"/>
    <s v="No"/>
    <s v="No"/>
    <s v="No"/>
    <s v="No"/>
    <s v="No"/>
    <s v="No"/>
    <s v="No"/>
    <s v="No"/>
    <s v="No"/>
    <m/>
    <m/>
    <m/>
    <m/>
    <m/>
    <m/>
    <m/>
    <m/>
    <m/>
    <m/>
  </r>
  <r>
    <s v="Hipcamp"/>
    <s v="Zela G.’s Sky Mountain"/>
    <s v="Santa Barbara - Sky Mountain Dome"/>
    <s v="dome"/>
    <s v="Dome"/>
    <n v="0"/>
    <n v="0"/>
    <n v="4"/>
    <n v="0"/>
    <n v="0"/>
    <n v="0"/>
    <s v="Santa Barbara"/>
    <x v="97"/>
    <x v="1"/>
    <m/>
    <s v="United States"/>
    <x v="33"/>
    <x v="36"/>
    <n v="277"/>
    <n v="225"/>
    <n v="175"/>
    <n v="89"/>
    <n v="1"/>
    <n v="225"/>
    <n v="307"/>
    <n v="225"/>
    <n v="225"/>
    <n v="225"/>
    <n v="0"/>
    <n v="0"/>
    <n v="0"/>
    <n v="0"/>
    <n v="0"/>
    <n v="0"/>
    <n v="0"/>
    <n v="0"/>
    <n v="0"/>
    <n v="0"/>
    <n v="0"/>
    <s v="https://www.hipcamp.com/en-GB/land/california-zela-g-s-sky-mountain-88lhrq77"/>
    <s v="Welcome to Sky Mountain! Our family is happy to share with you this beautiful land in the Los Padres National Forest. Enjoy mountain and ocean views overlooking Santa Barbara. Camp among a unique variety of trees --palms, pines, oaks, &amp; chaparral. Includes electricity, kitchen amenities, filtered water, composting toilet,  and internet and cellular service. Very beautiful &amp; convenient location!_x000a__x000a_Geo Dome: This beautiful 24 foot diameter geodesic dome can accommodate up to  2 people at this time. Parking for 1 car about 125 feet from site is available. There is a kitchen, and bucket compost toilet, and a garden hose to rinse off in. There is a sleeping loft and staircase that is not safe for small children. Glamping in a dome is an awesomely unique experience! Be aware that it can get hot during the day depending on the season and weather._x000a__x000a_Fires NOT allowed. Including smoking and anything with a flame. *Please read this entire post before booking. _x000a__x000a_We are a health- and eco-conscience family aiming to live lightly on the land. We are pleased to be able to offer a place for like-minded travelers to come and enjoy a convenient and inspiring Glamping experience. Located in the beautiful mountains above Santa Barbara, the land is surrounded by nature yet conveniently close to a variety of fun things our area has to offer such as:• Cold Springs Tavern (5 min) -- lunch &amp; dinner in a unique dining experience on the old Stage Coach Road• Lizard’s Mouth rock playground (12 min) -- bouldering and hiking • Santa Barbara beaches (15-20 min) -- Hendry’s Beach, Mesa Lane Beach, Leadbetter Beach, to name just a few!• Santa Barbara downtown &amp; boat harbor (17 min)o General shopping and restaurants (10-12 min)• Santa Ynez Recreation Area (15 min) -- along Paradise Road, with swimming areas and hiking trails• Lake Cachuma (15 min) -- boating, fishing, and day use (but no swimming)• Danish town of Solvang (30 min) —Amenities: • Electricity: Available for charging phones, etc.• Wi-fi: High-speed internet • Kitchen: Filtered water, sink, refrigerator, induction cooktop, Instant Pot (pressure cooker for oatmeal/rice/beans/soups/etc.). Also supplied are bowls, plates, cups, and eating utensils.  • Toilet: Composting “Luggable Loo” bucket toilet provided_x000a__x000a_Other Details and Considerations:➢ We are a family Hip Camp with children, pets (two dogs and a cat), and neighbors (about 275 feet away)➢ Road Noise -- We live close to Highway 154, which means we are close and quick to many places but also hear some traffic noise from this two-lane road. Please take this into consideration before booking. Most people aren’t too bothered by it (and some compare the sound to waves as they come and go).➢ FIRE BAN -- Absolutely no fire! We live in an extremely high-risk fire area with very dry vegetation, so no campfires, candles, smoking, incense, lighters, matches, etc. ➢ Arrival and departure -- Arrival between 4-9 pm. Departure by 12:00 pm. ➢ Quiet hours -- Very quiet from 10:30pm to 7:30am, Semi quiet in the evening from 9:00-10:30 and in the morning till 8:00 am. Thank you for your consideration of others and of our neighbors.➢ Musical instruments, or music—Live music is greatly welcomed! Playing pre-recorded music on devices is allowed if the volume is low and is used in consideration of others and during non-quiet hours.➢ Intoxicants -- Please no illegal drugs, smoking, or excessive use of alcohol. This is a sacred space.➢ Parking – We have a somewhat bumpy driveway that is quite steep with parking at the top. ➢"/>
    <n v="1"/>
    <s v="Check in: 16:00, Check out: 14:00, Cancellation policy: Moderate, Accepts bookings: 3"/>
    <n v="34.506652000000003"/>
    <n v="-119.814538"/>
    <s v="No"/>
    <x v="0"/>
    <s v="Yes"/>
    <s v="No"/>
    <x v="0"/>
    <s v="Yes"/>
    <x v="0"/>
    <s v="Yes"/>
    <s v="Yes"/>
    <s v="Yes"/>
    <s v="No"/>
    <s v="No"/>
    <s v="No"/>
    <s v="Not Listed"/>
    <s v="No"/>
    <s v="Not Listed"/>
    <s v="Not Listed"/>
    <s v="No"/>
    <s v="No"/>
    <s v="No"/>
    <s v="No"/>
    <s v="No"/>
    <s v="No"/>
    <s v="No"/>
    <s v="No"/>
    <s v="No"/>
    <s v="Yes"/>
    <s v="No"/>
    <s v="No"/>
    <s v="Yes"/>
    <s v="Yes"/>
    <s v="Yes"/>
    <s v="No"/>
    <s v="Yes"/>
    <s v="Yes"/>
    <s v="No"/>
    <s v="Yes"/>
    <s v="Yes"/>
    <s v="No"/>
    <s v="No"/>
    <s v="Yes"/>
    <s v="No"/>
    <s v="No"/>
    <s v="No"/>
    <s v="Yes"/>
    <s v="No"/>
    <s v="No"/>
    <s v="No"/>
    <s v="No"/>
    <s v="No"/>
    <s v="No"/>
    <s v="No"/>
    <s v="No"/>
    <s v="No"/>
    <s v="No"/>
    <s v="No"/>
    <s v="No"/>
    <s v="No"/>
    <s v="No"/>
    <m/>
    <m/>
    <m/>
    <m/>
    <m/>
    <m/>
    <m/>
    <m/>
    <m/>
    <m/>
  </r>
  <r>
    <s v="Hipcamp"/>
    <s v="Bailes Farm"/>
    <s v="Dome Home under the Queen Palms"/>
    <s v="dome"/>
    <s v="Dome"/>
    <n v="2"/>
    <n v="0"/>
    <n v="4"/>
    <n v="0"/>
    <n v="0"/>
    <n v="0"/>
    <s v="San Diego"/>
    <x v="89"/>
    <x v="1"/>
    <m/>
    <s v="United States"/>
    <x v="34"/>
    <x v="9"/>
    <n v="180"/>
    <n v="149"/>
    <n v="129"/>
    <n v="75"/>
    <n v="0.36"/>
    <n v="142"/>
    <n v="192"/>
    <n v="149"/>
    <n v="139"/>
    <n v="53"/>
    <n v="143"/>
    <n v="146"/>
    <n v="141"/>
    <n v="141"/>
    <n v="146"/>
    <n v="141"/>
    <n v="146"/>
    <n v="141"/>
    <n v="146"/>
    <n v="141"/>
    <n v="146"/>
    <s v="https://www.hipcamp.com/en-GB/land/california-bailes-farm-9mxh8xo6"/>
    <s v="Bailes Farm was selected 2nd Best Hipcamp Glamping spot in USA in 2023._x000a__x000a_One of the last remaining undeveloped parts of Southern California, De Luz Heights is located adjacent to the Cleveland National Forest, and the Santa Margarita River (just a few miles from the campsite). This 12-month flowing river is the only one in Southern California that has never been altered or dammed by humans, and features a state-managed hiking trail with many water holes along the way with clear, clean water to dip into. On my 80 acres, there are no public roads going through or next to the property.  My land is 13 miles from the Pacific ocean and enjoys a relatively mild yearly climate. Giant boulders provide topographical relief and offer platforms from which to enjoy the view of the nearby Santa Margarita Mountains. The valley views are filled with olive groves, vineyards, and horse ranches. The campsite embraces all the comforts of &quot;glamping&quot;: a hot shower, composting toilet, beds with sheets provided, gas grill with a stovetop, pots and pans, kitchenware, a sink, picnic table, shaded deck, sofa, lounge chairs, and propane fire pit. The basics are provided: toilet paper, paper towels, purified drinking water, towels, sheets, cooking oil, etc. Campers need to bring their own blankets. I've created a network of hiking trails for especially fit hikers looking for a more rigorous hike than the nearby Santa Margarita River Trail. My trails lead through creek beds, over boulders, through rocky crags, with views of the Pacific ocean on a clear day. Hikers on my trails need to wear proper hiking boots with good traction. Sections of my trails will require bouldering with hands and feet. Expect to have fatigued quadriceps, some scrapes, and a sweaty hat brim._x000a__x000a_The campsite is accessible with a two-wheel drive vehicle; I drive a Kia Forte out there regularly.  However, some tips when driving a two-wheel drive car: when going uphill on a dirt road, try to keep some momentum of about 12-15 MPH.  If you stop and try to start again, your tires will spin out.  If that happens, just reverse down the hill, and try it again with more momentum._x000a__x000a_Camp Pendleton Marine corps base is nearby, so on occasions you might hear artillery fire in the distance. Their firing range is about 8-10 miles away and over several ridge lines, but it's still detectable."/>
    <n v="1"/>
    <s v="Check in: 13:00, Check out: 11:00, Cancellation policy: Strict, Accepts bookings: 12"/>
    <n v="33.425016166459493"/>
    <n v="-117.2845646309662"/>
    <s v="No"/>
    <x v="0"/>
    <s v="Yes"/>
    <s v="Yes"/>
    <x v="0"/>
    <s v="Yes"/>
    <x v="0"/>
    <s v="Yes"/>
    <s v="No"/>
    <s v="Yes"/>
    <s v="No"/>
    <s v="No"/>
    <s v="No"/>
    <s v="Not Listed"/>
    <s v="No"/>
    <s v="Not Listed"/>
    <s v="Not Listed"/>
    <s v="No"/>
    <s v="No"/>
    <s v="No"/>
    <s v="No"/>
    <s v="No"/>
    <s v="No"/>
    <s v="No"/>
    <s v="No"/>
    <s v="No"/>
    <s v="No"/>
    <s v="No"/>
    <s v="No"/>
    <s v="No"/>
    <s v="Yes"/>
    <s v="No"/>
    <s v="Yes"/>
    <s v="Yes"/>
    <s v="Yes"/>
    <s v="No"/>
    <s v="Yes"/>
    <s v="No"/>
    <s v="No"/>
    <s v="Yes"/>
    <s v="Yes"/>
    <s v="Yes"/>
    <s v="No"/>
    <s v="No"/>
    <s v="Yes"/>
    <s v="No"/>
    <s v="No"/>
    <s v="No"/>
    <s v="Yes"/>
    <s v="Yes"/>
    <s v="No"/>
    <s v="No"/>
    <s v="No"/>
    <s v="No"/>
    <s v="No"/>
    <s v="No"/>
    <s v="No"/>
    <s v="No"/>
    <s v="No"/>
    <m/>
    <m/>
    <m/>
    <m/>
    <m/>
    <m/>
    <m/>
    <m/>
    <m/>
    <m/>
  </r>
  <r>
    <s v="Hipcamp"/>
    <s v="@FarmToTableHawaii"/>
    <s v="Soundbath Sanctuary (1-2ppl)"/>
    <s v="dome"/>
    <s v="Dome"/>
    <n v="5"/>
    <n v="0"/>
    <n v="2"/>
    <n v="0"/>
    <n v="0"/>
    <n v="0"/>
    <s v="Hawaii"/>
    <x v="98"/>
    <x v="29"/>
    <m/>
    <s v="United States"/>
    <x v="35"/>
    <x v="37"/>
    <n v="357"/>
    <n v="269"/>
    <n v="114"/>
    <n v="99"/>
    <n v="0.12"/>
    <n v="121"/>
    <n v="164"/>
    <n v="132"/>
    <n v="119"/>
    <n v="14"/>
    <n v="121"/>
    <n v="124"/>
    <n v="119"/>
    <n v="121"/>
    <n v="124"/>
    <n v="119"/>
    <n v="121"/>
    <n v="120"/>
    <n v="122"/>
    <n v="121"/>
    <n v="122"/>
    <s v="https://www.hipcamp.com/en-GB/land/hawaii-farmtotablehawaii-7rvhyeeq"/>
    <s v="Book your stay inside of a geodesic dome with a luxurious queen size bed. Perfect for a solo traveler, couple, honeymooners, or a small family (you can bring a small air mattress to add to the dome. Fridge/freezer is available upon request, high speed wifi, lamps, fan, drying rack for clothes, portable/offgrid washing mechanism for small items, and clothing rack located inside the dome._x000a__x000a_Enjoy a minimalists approach where we value quality over quantity while getting a taste of semi-offgrid living - yes, there's high speed wifi, on-grid electricity, solar lights for all walking paths, unlimited drinking water, a small fridge/freezer, portable laundry bucket, clothing rack, drying rack, electric fan, a hot propane outdoor shower with excellent water pressure (communal), outhouse with a compost toliet (communal), and a large outdoor kitchen with granite countertops._x000a__x000a_You'll fall asleep to the sound of coqui frogs (earplugs recommended), and wake up to flowers, butterflies, dragonflies and songbirds. There’s plenty of space to enjoy a morning yoga/meditation practice with yoga mats/cushions provided. Feel free to play music, fall asleep to the sound of the chimes and bathe in the dome vibes._x000a__x000a_The outdoor communal kitchen is complete with a propane grill and gas burner, pots, pans, utensils, plates, cups, bowls, air fryer, toaster, and a communal picnic area.  Please note that the outhouse hosts a dry composting toliet along with a hot propane outdoor shower (communal) and fresh running well water._x000a__x000a_You can also order additional baked goods, breakfast or dinner (upon availability)_x000a__x000a_Alternatively there are nearby restaurants and the ocean is just a few minutes down the road and a short drive to Pahoa or Hilo._x000a__x000a_WHAT’S NEARBY:_x000a__x000a_WITHIN 5-15 MINS: Ocean cliffs, public labyrinth, Pahoa Town, grocery stores, restaurants, food delivery options, and a 24 hour 7-11 is available in Pahoa. _x000a__x000a_WITHIN 25-60 MINS: Hilo Town, Pohoiki Hot Ponds, Lava Tree State Park, Hawaii Volcanoes National Park, Kehena Black Sand Beach, Kalapana, hikes and caves are all within 30 minutes. Keaukaha (numerous beach parks, ocean ponds and swimmable tidepools) is approx 35 minutes._x000a__x000a_WITHIN 1.5-3HRS: Green Sand Beach and South Point are approx. 2.5 hours. Mauna Kea Mauna Loa 1.5 hrs., and Kona 2.5 hours. Ask about our excursions! _x000a__x000a_PS: Our dog, Olena, is super friendly, cuddly and loves people and dogs- expect kisses! And there are both hens and ducks on the property that keep to themselves. Coqui frogs are nearby so if the noise bothers you just shine a light near the vent and bring earplugs. Neighbors with dogs are a 1/2 acre over._x000a__x000a_Shower towels are not included however you can rent one!_x000a__x000a_PPS: We do supply garbage bins however we ask that you take your garbage with you, thank you!"/>
    <n v="2"/>
    <s v="Check in: 16:00, Check out: 11:00, Cancellation policy: Super Strict (30 Days), Accepts bookings: 6"/>
    <n v="19.574863000000001"/>
    <n v="-154.94469000000001"/>
    <s v="Yes"/>
    <x v="0"/>
    <s v="No"/>
    <s v="Yes"/>
    <x v="0"/>
    <s v="Yes"/>
    <x v="0"/>
    <s v="Yes"/>
    <s v="Yes"/>
    <s v="No"/>
    <s v="No"/>
    <s v="No"/>
    <s v="No"/>
    <s v="Not Listed"/>
    <s v="No"/>
    <s v="Not Listed"/>
    <s v="Not Listed"/>
    <s v="No"/>
    <s v="No"/>
    <s v="No"/>
    <s v="No"/>
    <s v="No"/>
    <s v="No"/>
    <s v="No"/>
    <s v="No"/>
    <s v="No"/>
    <s v="No"/>
    <s v="No"/>
    <s v="No"/>
    <s v="Yes"/>
    <s v="Yes"/>
    <s v="Yes"/>
    <s v="No"/>
    <s v="No"/>
    <s v="Yes"/>
    <s v="No"/>
    <s v="Yes"/>
    <s v="No"/>
    <s v="No"/>
    <s v="No"/>
    <s v="Yes"/>
    <s v="No"/>
    <s v="No"/>
    <s v="No"/>
    <s v="No"/>
    <s v="No"/>
    <s v="No"/>
    <s v="No"/>
    <s v="No"/>
    <s v="Yes"/>
    <s v="No"/>
    <s v="No"/>
    <s v="No"/>
    <s v="No"/>
    <s v="No"/>
    <s v="Yes"/>
    <s v="No"/>
    <s v="Yes"/>
    <s v="No"/>
    <m/>
    <m/>
    <m/>
    <m/>
    <m/>
    <m/>
    <m/>
    <m/>
    <m/>
    <m/>
  </r>
  <r>
    <s v="Hipcamp"/>
    <s v="Missing Hotel"/>
    <s v="Habibi"/>
    <s v="dome"/>
    <s v="Dome"/>
    <n v="9"/>
    <n v="0"/>
    <n v="2"/>
    <n v="0"/>
    <n v="0"/>
    <n v="0"/>
    <s v="Burnet"/>
    <x v="59"/>
    <x v="10"/>
    <m/>
    <s v="United States"/>
    <x v="36"/>
    <x v="38"/>
    <n v="548"/>
    <n v="495"/>
    <n v="371"/>
    <n v="243"/>
    <n v="0.38"/>
    <n v="415"/>
    <n v="566"/>
    <n v="684"/>
    <n v="371"/>
    <n v="169"/>
    <n v="430"/>
    <n v="461"/>
    <n v="396"/>
    <n v="404"/>
    <n v="461"/>
    <n v="396"/>
    <n v="457"/>
    <n v="402"/>
    <n v="457"/>
    <n v="402"/>
    <n v="460"/>
    <s v="https://www.hipcamp.com/en-GB/land/texas-missing-hotel-88lh69m0"/>
    <s v="Habibi is a Moroccan-inspired geodesic dome that will make you feel like you're floating in the treetops. Wake up to panoramic views at an elevation of over 1000’. Cool down in your personal plunge pool. Say hi to our mini cows! Grill a feast; enjoy sunset dining on the huge deck. This unique, mostly transparent structure is tucked away off the winding paths and arranged strategically to ensure privacy and total nature immersion. ​It’s elevated camping with the comforts of home. - 304 sq. ft. geodesic dome - Studio-style with queen bed, living lounge and desk area on the scenic side of the dome - Completely covered portion of dome for comfortable use of the closet area and bathroom - Spacious shower (with hot water), vanity and eco-friendly composting toilet - Walk-thru closet area with full length mirror, clothing hooks and storage space - Small fridge, freezer and microwave - Chemex coffeemaker (with instructions) - Complimentary coffee/tea - Huge deck with outdoor seating and personal plunge pool  (please note the pool is not heated, but it is something we are working on!) - Bluetooth-enabled speakers - Customizable lighting - Electrical outlets with USB ports for charging - A/C and heating - Privacy/cooling curtains On food:_x000a__x000a_We think cooking is a crucial and fun part of the camping experience, so you’ll have your own personal grill right outside your shelter._x000a__x000a_A few tips for the grill-inclined: - Think classic: burgers, sausages, steaks, kebabs, etc. - Nearest grocers are H-E-B in Marble Falls (supermarket, 20 min) and Parker's Corner Market in Liberty Hill (local, 15 min)_x000a__x000a_You'll have a small fridge, freezer and microwave as well, but the dome is not equipped with a hot plate or cooking crockery. If you aren’t planning on grilling, alternate food options are 15 minutes away in Marble Falls and Liberty Hill, so we recommend planning ahead for groceries and restaurant dining/take out._x000a__x000a_Onsite Activities: - The Official Sunset Tour - Forest bathing aka nature therapy - Self-guided yoga - Get the Bob Ross Package - Picnic under the live oaks - Hang out with our mini-cows, Elvis and Presley - Track down the tree swing and embrace your inner child (bonus: doubles as a core workout) - Learn some bird calls - Build something, anything - Explore a new hobby. Tell us what you’re into, and we’ll help you get started!_x000a__x000a_Please note: Cell reception and wifi can be spotty. We're happy to point out the best &quot;phone booth&quot; spots for the former, and we are constantly working to improve the latter. We appreciate your patience as we perfect our little piece of the wild. That said, in the meantime, we do urge you to embrace the option to disconnect when possible. We've found it can be quite liberating to go missing for a little while :)"/>
    <n v="2"/>
    <s v="Check in: 15:00, Check out: 11:00, Cancellation policy: Super Strict (30 Days), Accepts bookings: 6"/>
    <n v="30.604339"/>
    <n v="-98.085334000000003"/>
    <s v="No"/>
    <x v="0"/>
    <s v="Yes"/>
    <s v="Yes"/>
    <x v="0"/>
    <s v="No"/>
    <x v="0"/>
    <s v="No"/>
    <s v="Yes"/>
    <s v="No"/>
    <s v="No"/>
    <s v="No"/>
    <s v="No"/>
    <s v="Not Listed"/>
    <s v="No"/>
    <s v="Not Listed"/>
    <s v="Not Listed"/>
    <s v="No"/>
    <s v="No"/>
    <s v="No"/>
    <s v="No"/>
    <s v="No"/>
    <s v="No"/>
    <s v="No"/>
    <s v="No"/>
    <s v="No"/>
    <s v="No"/>
    <s v="No"/>
    <s v="No"/>
    <s v="No"/>
    <s v="Yes"/>
    <s v="No"/>
    <s v="No"/>
    <s v="No"/>
    <s v="No"/>
    <s v="No"/>
    <s v="No"/>
    <s v="No"/>
    <s v="No"/>
    <s v="No"/>
    <s v="No"/>
    <s v="No"/>
    <s v="No"/>
    <s v="No"/>
    <s v="No"/>
    <s v="No"/>
    <s v="No"/>
    <s v="No"/>
    <s v="No"/>
    <s v="No"/>
    <s v="No"/>
    <s v="No"/>
    <s v="No"/>
    <s v="No"/>
    <s v="No"/>
    <s v="No"/>
    <s v="No"/>
    <s v="No"/>
    <s v="No"/>
    <m/>
    <m/>
    <m/>
    <m/>
    <m/>
    <m/>
    <m/>
    <m/>
    <m/>
    <m/>
  </r>
  <r>
    <s v="Hipcamp"/>
    <s v="Missing Hotel"/>
    <s v="Vagary"/>
    <s v="dome"/>
    <s v="Dome"/>
    <n v="9"/>
    <n v="0"/>
    <n v="2"/>
    <n v="0"/>
    <n v="0"/>
    <n v="0"/>
    <s v="Burnet"/>
    <x v="59"/>
    <x v="10"/>
    <m/>
    <s v="United States"/>
    <x v="37"/>
    <x v="39"/>
    <n v="548"/>
    <n v="495"/>
    <n v="371"/>
    <n v="236"/>
    <n v="0.31"/>
    <n v="415"/>
    <n v="566"/>
    <n v="684"/>
    <n v="371"/>
    <n v="140"/>
    <n v="430"/>
    <n v="461"/>
    <n v="396"/>
    <n v="404"/>
    <n v="461"/>
    <n v="396"/>
    <n v="457"/>
    <n v="402"/>
    <n v="457"/>
    <n v="402"/>
    <n v="460"/>
    <s v="https://www.hipcamp.com/en-GB/land/texas-missing-hotel-88lh69m0"/>
    <s v="Vagary is an Abstract-inspired geodesic dome that will make you feel like you're floating in the treetops. Wake up to panoramic views at an elevation of over 1000’. Cool down in your personal plunge pool. Say hi to our mini cows! Grill a feast; enjoy sunset dining on the huge deck. This unique, mostly transparent structure is tucked away off the winding paths and arranged strategically to ensure privacy and total nature immersion. It’s elevated camping with the comforts of home.-  304 sq. ft. geodesic dome-  Studio-style with queen bed, living lounge and desk area on the scenic side of the dome-  Completely covered portion of dome for comfortable use of the closet area and bathroom-  Spacious shower (with hot water), vanity and eco-friendly composting toilet-  Walk-thru closet area with full length mirror, clothing hooks and storage space-  Small fridge, freezer and microwave-  Chemex coffeemaker (with instructions)-  Complimentary coffee/tea-  Huge deck with outdoor seating and personal plunge pool (please note the pool is not heated, but it is something we are working on!)-  Bluetooth-enabled speakers-  Customizable lighting-  Electrical outlets with USB ports for charging-  A/C and heating-  Privacy/cooling curtains_x000a__x000a_We think cooking is a crucial and fun part of the camping experience, so you’ll have your own personal grill top right outside your shelter._x000a__x000a_A few tips for the grill-inclined:-  Think classic: burgers, sausages, steaks, kebabs, etc.-  Nearest grocers are H-E-B in Marble Falls (supermarket, 20 min) and Parker's Corner Market in Liberty Hill (local, 15 min)_x000a__x000a_You'll have a small fridge, freezer and microwave as well, If you aren’t planning on grilling, alternate food options are 15 minutes away in Marble Falls and Liberty Hill, so we recommend planning ahead for groceries and restaurant dining/take out._x000a__x000a_Onsite Activities:-  The Official Sunset Tour-  Forest bathing aka nature therapy-  Self-guided yoga-  Get the Bob Ross Package-  Picnic under the live oaks-  Hang out with our mini-cows, Elvis and Presley-  Track down the tree swing and embrace your inner child (bonus: doubles as a core workout)-  Learn some bird calls-  Build something, anything-  Explore a new hobby. Tell us what you’re into, and we’ll help you get started!_x000a__x000a_Please note: Cell reception and wifi can be spotty. We're happy to point out the best &quot;phone booth&quot; spots for the former, and we are constantly working to improve the latter. We appreciate your patience as we perfect our little piece of the wild. That said, in the meantime, we do urge you to embrace the option to disconnect when possible. We've found it can be quite liberating to go missing for a little while :)"/>
    <n v="2"/>
    <s v="Check in: 15:00, Check out: 11:00, Cancellation policy: Super Strict (30 Days), Accepts bookings: 6"/>
    <n v="30.604339"/>
    <n v="-98.085334000000003"/>
    <s v="No"/>
    <x v="0"/>
    <s v="Yes"/>
    <s v="Yes"/>
    <x v="0"/>
    <s v="No"/>
    <x v="0"/>
    <s v="No"/>
    <s v="Yes"/>
    <s v="No"/>
    <s v="No"/>
    <s v="No"/>
    <s v="No"/>
    <s v="Not Listed"/>
    <s v="No"/>
    <s v="Not Listed"/>
    <s v="Not Listed"/>
    <s v="No"/>
    <s v="No"/>
    <s v="No"/>
    <s v="No"/>
    <s v="No"/>
    <s v="No"/>
    <s v="No"/>
    <s v="No"/>
    <s v="No"/>
    <s v="No"/>
    <s v="No"/>
    <s v="No"/>
    <s v="No"/>
    <s v="Yes"/>
    <s v="No"/>
    <s v="No"/>
    <s v="No"/>
    <s v="No"/>
    <s v="No"/>
    <s v="No"/>
    <s v="No"/>
    <s v="No"/>
    <s v="No"/>
    <s v="No"/>
    <s v="No"/>
    <s v="No"/>
    <s v="No"/>
    <s v="No"/>
    <s v="No"/>
    <s v="No"/>
    <s v="No"/>
    <s v="No"/>
    <s v="No"/>
    <s v="No"/>
    <s v="No"/>
    <s v="No"/>
    <s v="No"/>
    <s v="No"/>
    <s v="No"/>
    <s v="No"/>
    <s v="No"/>
    <s v="No"/>
    <m/>
    <m/>
    <m/>
    <m/>
    <m/>
    <m/>
    <m/>
    <m/>
    <m/>
    <m/>
  </r>
  <r>
    <s v="Hipcamp"/>
    <s v="Missing Hotel"/>
    <s v="Morii"/>
    <s v="dome"/>
    <s v="Dome"/>
    <n v="9"/>
    <n v="0"/>
    <n v="2"/>
    <n v="0"/>
    <n v="0"/>
    <n v="0"/>
    <s v="Burnet"/>
    <x v="59"/>
    <x v="10"/>
    <m/>
    <s v="United States"/>
    <x v="38"/>
    <x v="39"/>
    <n v="549"/>
    <n v="495"/>
    <n v="371"/>
    <n v="249"/>
    <n v="0.28000000000000003"/>
    <n v="415"/>
    <n v="566"/>
    <n v="684"/>
    <n v="371"/>
    <n v="127"/>
    <n v="430"/>
    <n v="461"/>
    <n v="396"/>
    <n v="404"/>
    <n v="461"/>
    <n v="396"/>
    <n v="457"/>
    <n v="402"/>
    <n v="457"/>
    <n v="402"/>
    <n v="460"/>
    <s v="https://www.hipcamp.com/en-GB/land/texas-missing-hotel-88lh69m0"/>
    <s v="Morii is a Vintage-inspired geodesic dome that will make you feel like you're floating in the treetops. Wake up to panoramic views at an elevation of over 1000’. Cool down in your personal plunge pool. Say hi to our mini cows! Grill a feast; enjoy sunset dining on the huge deck. This unique, mostly transparent structure is tucked away off the winding paths and arranged strategically to ensure privacy and total nature immersion. ​It’s elevated camping with the comforts of home. - 304 sq. ft. geodesic dome - Studio-style with queen bed, living lounge and desk area on the scenic side of the dome - Completely covered portion of dome for comfortable use of the closet area and bathroom - Spacious shower (with hot water), vanity and eco-friendly composting toilet - Walk-thru closet area with full length mirror, clothing hooks and storage space - Small fridge, freezer and microwave - Chemex coffeemaker (with instructions) - Complimentary coffee/tea - Huge deck with outdoor seating and personal plunge pool  (please note the pool is not heated, but it is something we are working on!) - Bluetooth-enabled speakers - Customizable lighting - Electrical outlets with USB ports for charging - A/C and heating - Privacy/cooling curtains_x000a__x000a_On food: We think cooking is a crucial and fun part of the camping experience, so you’ll have your own personal grill right outside your shelter._x000a__x000a_A few tips for the grill-inclined: - Think classic: burgers, sausages, steaks, kebabs, etc. - Nearest grocers are H-E-B in Marble Falls (supermarket, 20 min) and Parker's Corner Market in Liberty Hill (local, 15 min)_x000a__x000a_You'll have a small fridge, freezer and microwave as well, but the dome is not equipped with a hot plate or cooking crockery. If you aren’t planning on grilling, alternate food options are 15 minutes away in Marble Falls and Liberty Hill, so we recommend planning ahead for groceries and restaurant dining/take out._x000a__x000a_Onsite Activities: - The Official Sunset Tour - Forest bathing aka nature therapy - Self-guided yoga - stories optional - Get the Bob Ross Package - Picnic under the live oaks - Hang out with our mini-cows, Elvis and Presley - Track down the tree swing and embrace your inner child (bonus: doubles as a core workout) - Learn some bird calls - Build something, anything - Explore a new hobby. Tell us what you’re into, and we’ll help you get started!_x000a__x000a_Please note: Cell reception and wifi can be spotty. We're happy to point out the best &quot;phone booth&quot; spots for the former, and we are constantly working to improve the latter. We appreciate your patience as we perfect our little piece of the wild. That said, in the meantime, we do urge you to embrace the option to disconnect when possible. We've found it can be quite liberating to go missing for a little while :)"/>
    <n v="2"/>
    <s v="Check in: 15:00, Check out: 11:00, Cancellation policy: Super Strict (30 Days), Accepts bookings: 6"/>
    <n v="30.604339"/>
    <n v="-98.085334000000003"/>
    <s v="No"/>
    <x v="0"/>
    <s v="Yes"/>
    <s v="No"/>
    <x v="0"/>
    <s v="Yes"/>
    <x v="0"/>
    <s v="No"/>
    <s v="Yes"/>
    <s v="No"/>
    <s v="No"/>
    <s v="No"/>
    <s v="No"/>
    <s v="Not Listed"/>
    <s v="No"/>
    <s v="Not Listed"/>
    <s v="Not Listed"/>
    <s v="No"/>
    <s v="No"/>
    <s v="No"/>
    <s v="No"/>
    <s v="No"/>
    <s v="No"/>
    <s v="No"/>
    <s v="No"/>
    <s v="No"/>
    <s v="No"/>
    <s v="No"/>
    <s v="No"/>
    <s v="No"/>
    <s v="Yes"/>
    <s v="No"/>
    <s v="No"/>
    <s v="No"/>
    <s v="No"/>
    <s v="No"/>
    <s v="No"/>
    <s v="No"/>
    <s v="No"/>
    <s v="No"/>
    <s v="No"/>
    <s v="No"/>
    <s v="No"/>
    <s v="No"/>
    <s v="No"/>
    <s v="No"/>
    <s v="No"/>
    <s v="No"/>
    <s v="No"/>
    <s v="No"/>
    <s v="No"/>
    <s v="No"/>
    <s v="No"/>
    <s v="No"/>
    <s v="No"/>
    <s v="No"/>
    <s v="No"/>
    <s v="No"/>
    <s v="No"/>
    <m/>
    <m/>
    <m/>
    <m/>
    <m/>
    <m/>
    <m/>
    <m/>
    <m/>
    <m/>
  </r>
  <r>
    <s v="Hipcamp"/>
    <s v="Missing Hotel"/>
    <s v="Sabi"/>
    <s v="dome"/>
    <s v="Dome"/>
    <n v="9"/>
    <n v="0"/>
    <n v="2"/>
    <n v="0"/>
    <n v="0"/>
    <n v="0"/>
    <s v="Burnet"/>
    <x v="59"/>
    <x v="10"/>
    <m/>
    <s v="United States"/>
    <x v="39"/>
    <x v="39"/>
    <n v="549"/>
    <n v="495"/>
    <n v="371"/>
    <n v="251"/>
    <n v="0.4"/>
    <n v="415"/>
    <n v="566"/>
    <n v="684"/>
    <n v="371"/>
    <n v="181"/>
    <n v="430"/>
    <n v="461"/>
    <n v="396"/>
    <n v="404"/>
    <n v="461"/>
    <n v="396"/>
    <n v="457"/>
    <n v="402"/>
    <n v="457"/>
    <n v="402"/>
    <n v="460"/>
    <s v="https://www.hipcamp.com/en-GB/land/texas-missing-hotel-88lh69m0"/>
    <s v="Sabi is a Mexican-inspired geodesic dome that will make you feel like you're floating in the treetops. Wake up to panoramic views at an elevation of over 1000’. Cool down in your personal plunge pool. Say hi to our mini cows! Grill a feast; enjoy sunset dining on the huge deck. This unique, mostly transparent structure is tucked away off the winding paths and arranged strategically to ensure privacy and total nature immersion. ​It’s elevated camping with the comforts of home. - 304 sq. ft. geodesic dome - Studio-style with queen bed, living lounge and desk area on the scenic side of the dome - Completely covered portion of dome for comfortable use of the closet area and bathroom - Spacious shower (with hot water), vanity and eco-friendly composting toilet - Walk-thru closet area with full length mirror, clothing hooks and storage space - Small fridge, freezer and microwave - Chemex coffeemaker (with instructions) - Complimentary coffee/tea - Huge deck with outdoor seating and personal plunge pool  (please note the pool is not heated, but it is something we are working on!) - Bluetooth-enabled speakers - Customizable lighting - Electrical outlets with USB ports for charging - A/C and heating - Privacy/cooling curtains _x000a__x000a_We think cooking is a crucial and fun part of the camping experience, so you’ll have your own personal grill right outside your shelter._x000a__x000a_A few tips for the grill-inclined: - Think classic: burgers, sausages, steaks, kebabs, etc. - Nearest grocers are H-E-B in Marble Falls (supermarket, 20 min) and Parker's Corner Market in Liberty Hill (local, 15 min)_x000a__x000a_You'll have a small fridge, freezer and microwave as well. If you aren’t planning on grilling, alternate food options are 15 minutes away in Marble Falls and Liberty Hill, so we recommend planning ahead for groceries and restaurant dining/take out._x000a__x000a_Onsite Activities: - The Official Sunset Tour - Forest bathing aka nature therapy - Self-guided yoga - Get the Bob Ross Package - Picnic under the live oaks - Hang out with our mini-cows, Elvis and Presley - Track down the tree swing and embrace your inner child (bonus: doubles as a core workout) - Learn some bird calls - Build something, anything - Explore a new hobby. Tell us what you’re into, and we’ll help you get started!_x000a__x000a_Please note: Cell reception and wifi can be spotty. We're happy to point out the best &quot;phone booth&quot; spots for the former, and we are constantly working to improve the latter. We appreciate your patience as we perfect our little piece of the wild. That said, in the meantime, we do urge you to embrace the option to disconnect when possible. We've found it can be quite liberating to go missing for a little while :)"/>
    <n v="2"/>
    <s v="Check in: 15:00, Check out: 11:00, Cancellation policy: Super Strict (30 Days), Accepts bookings: 6"/>
    <n v="30.604339"/>
    <n v="-98.085334000000003"/>
    <s v="No"/>
    <x v="0"/>
    <s v="Yes"/>
    <s v="Yes"/>
    <x v="0"/>
    <s v="No"/>
    <x v="0"/>
    <s v="No"/>
    <s v="Yes"/>
    <s v="No"/>
    <s v="No"/>
    <s v="No"/>
    <s v="No"/>
    <s v="Not Listed"/>
    <s v="No"/>
    <s v="Not Listed"/>
    <s v="Not Listed"/>
    <s v="No"/>
    <s v="No"/>
    <s v="No"/>
    <s v="No"/>
    <s v="No"/>
    <s v="No"/>
    <s v="No"/>
    <s v="No"/>
    <s v="No"/>
    <s v="No"/>
    <s v="No"/>
    <s v="No"/>
    <s v="No"/>
    <s v="Yes"/>
    <s v="No"/>
    <s v="No"/>
    <s v="No"/>
    <s v="No"/>
    <s v="No"/>
    <s v="No"/>
    <s v="No"/>
    <s v="No"/>
    <s v="No"/>
    <s v="No"/>
    <s v="No"/>
    <s v="No"/>
    <s v="No"/>
    <s v="No"/>
    <s v="No"/>
    <s v="No"/>
    <s v="No"/>
    <s v="No"/>
    <s v="No"/>
    <s v="No"/>
    <s v="No"/>
    <s v="No"/>
    <s v="No"/>
    <s v="No"/>
    <s v="No"/>
    <s v="No"/>
    <s v="No"/>
    <s v="No"/>
    <m/>
    <m/>
    <m/>
    <m/>
    <m/>
    <m/>
    <m/>
    <m/>
    <m/>
    <m/>
  </r>
  <r>
    <s v="Hipcamp"/>
    <s v="Our Desert Domestead"/>
    <s v="StarGazer Dome"/>
    <s v="dome"/>
    <s v="Dome"/>
    <n v="2"/>
    <n v="0"/>
    <n v="3"/>
    <n v="0"/>
    <n v="0"/>
    <n v="0"/>
    <s v="San Bernardino"/>
    <x v="56"/>
    <x v="1"/>
    <m/>
    <s v="United States"/>
    <x v="40"/>
    <x v="40"/>
    <n v="257"/>
    <n v="180"/>
    <n v="144"/>
    <n v="156"/>
    <n v="0.51"/>
    <n v="156"/>
    <n v="257"/>
    <n v="180"/>
    <n v="144"/>
    <n v="84"/>
    <n v="161"/>
    <n v="170"/>
    <n v="151"/>
    <n v="153"/>
    <n v="170"/>
    <n v="151"/>
    <n v="169"/>
    <n v="153"/>
    <n v="169"/>
    <n v="153"/>
    <n v="170"/>
    <s v="https://www.hipcamp.com/en-GB/land/california-our-desert-domestead-xryh8jey"/>
    <s v="Our StarGazer geodesic dome offers privacy, expansive mountain and sunset views. At night, the star filled sky provides unmatched stargazing. Each air conditioned dome has a private hot and cold shower, private porta-potty (cleaned and sanitized after each guest), grill, picnic table, plates, utensils and grill kits, w hot and cold water dispenser and a heater and blankets for the cold nights. We are meticulous with our cleaning, changing all linens after each guest. PERMIT # CEALTS-2022-00004"/>
    <n v="1"/>
    <s v="Check in: 15:00, Check out: 11:00, Cancellation policy: Flexible, Accepts bookings: 12"/>
    <n v="34.181368999999997"/>
    <n v="-115.960695"/>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Yes"/>
    <s v="No"/>
    <s v="No"/>
    <s v="No"/>
    <s v="No"/>
    <s v="No"/>
    <s v="No"/>
    <s v="No"/>
    <m/>
    <m/>
    <m/>
    <m/>
    <m/>
    <m/>
    <m/>
    <m/>
    <m/>
    <m/>
  </r>
  <r>
    <s v="Hipcamp"/>
    <s v="Our Desert Domestead"/>
    <s v="MoonCatcher Dome"/>
    <s v="dome"/>
    <s v="Dome"/>
    <n v="2"/>
    <n v="0"/>
    <n v="4"/>
    <n v="0"/>
    <n v="0"/>
    <n v="0"/>
    <s v="San Bernardino"/>
    <x v="56"/>
    <x v="1"/>
    <m/>
    <s v="United States"/>
    <x v="14"/>
    <x v="40"/>
    <n v="257"/>
    <n v="180"/>
    <n v="144"/>
    <n v="158"/>
    <n v="0.59"/>
    <n v="156"/>
    <n v="257"/>
    <n v="180"/>
    <n v="144"/>
    <n v="94"/>
    <n v="161"/>
    <n v="170"/>
    <n v="151"/>
    <n v="153"/>
    <n v="170"/>
    <n v="151"/>
    <n v="169"/>
    <n v="153"/>
    <n v="169"/>
    <n v="153"/>
    <n v="170"/>
    <s v="https://www.hipcamp.com/en-GB/land/california-our-desert-domestead-xryh8jey"/>
    <s v="Our MoonCatcher geodesic dome offers privacy, mountain views and you can catch the sunrise from bed. At night, the star filled sky provides unmatched stargazing. Each air conditioned dome has a private hot and cold shower, private porta-potty (cleaned and sanitized after each guest), grill, picnic table, plates, utensils and grill kits, w hot and cold water dispenser and a heater and blankets for the cold nights. We are meticulous with our cleaning, changing all linens after each guest. PERMIT # CEALTS-2022-00004"/>
    <n v="1"/>
    <s v="Check in: 15:00, Check out: 11:00, Cancellation policy: Flexible, Accepts bookings: 12"/>
    <n v="34.181368999999997"/>
    <n v="-115.960695"/>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Yes"/>
    <s v="No"/>
    <s v="No"/>
    <s v="No"/>
    <s v="No"/>
    <s v="No"/>
    <s v="No"/>
    <s v="No"/>
    <m/>
    <m/>
    <m/>
    <m/>
    <m/>
    <m/>
    <m/>
    <m/>
    <m/>
    <m/>
  </r>
  <r>
    <s v="Hipcamp"/>
    <s v="Harmony's Glamping"/>
    <s v="Nature Nest Pod"/>
    <s v="dome"/>
    <s v="Dome"/>
    <n v="4"/>
    <n v="0"/>
    <n v="2"/>
    <n v="0"/>
    <n v="0"/>
    <n v="0"/>
    <s v="Santa Barbara"/>
    <x v="99"/>
    <x v="1"/>
    <m/>
    <s v="United States"/>
    <x v="41"/>
    <x v="41"/>
    <n v="376"/>
    <n v="325"/>
    <n v="200"/>
    <n v="180"/>
    <n v="1"/>
    <n v="250"/>
    <n v="413"/>
    <n v="300"/>
    <n v="225"/>
    <n v="250"/>
    <n v="257"/>
    <n v="279"/>
    <n v="234"/>
    <n v="245"/>
    <n v="279"/>
    <n v="234"/>
    <n v="255"/>
    <n v="243"/>
    <n v="277"/>
    <n v="243"/>
    <n v="279"/>
    <s v="https://www.hipcamp.com/en-GB/land/california-harmony-s-glamping-5x5hewrr"/>
    <s v="This is the perfect little getaway! Enjoy the unique experience of a Pod tucked away in the beautiful mountains of Santa Barbara! With a comfortable bed, beautiful nature view, hot shower, stove and simple kitchen equipment this is the perfect place to enjoy nature with no hassle. This Pod is about a 80feet from the other sites, also the parking area is about 200 feet. You are completely secluded in your area, you can book the fire burning hot tub, and enjoy a beautiful waterfall that is on our private property!the waterfall is a 30 minute hike from the Glamping ground. If you wish to come with friends they can book another Glamping site of their choice not far from you on the property, with any additional questions or requests you may have. Keep in mind that The drive down is a mountainous, narrow, rustic dirt road with sharp steep turns and bumps, high clearance vehicles are recommended, (Jeep Wrangler available for rent, located on site just book through extras tab) and all-wheel-drive/four-wheel-drive vehicles are preferred but not necessary. For example Teslas usually have no problem, but RVs, trailers, or large/long sprinter vans are not equipped for this road._x000a__x000a_Licensed, insured, and friendly dogs are welcome, however please make sure you pick up after them. And make sure that you add your dog as an extra they cost $60"/>
    <n v="2"/>
    <s v="Check in: 14:00, Check out: 11:00, Cancellation policy: Moderate, Accepts bookings: 12"/>
    <n v="34.476108133726157"/>
    <n v="-119.7905250836849"/>
    <s v="No"/>
    <x v="0"/>
    <s v="Yes"/>
    <s v="No"/>
    <x v="0"/>
    <s v="Yes"/>
    <x v="0"/>
    <s v="Yes"/>
    <s v="No"/>
    <s v="No"/>
    <s v="Yes"/>
    <s v="No"/>
    <s v="No"/>
    <s v="Not Listed"/>
    <s v="No"/>
    <s v="Not Listed"/>
    <s v="Not Listed"/>
    <s v="No"/>
    <s v="No"/>
    <s v="No"/>
    <s v="No"/>
    <s v="No"/>
    <s v="No"/>
    <s v="No"/>
    <s v="No"/>
    <s v="No"/>
    <s v="No"/>
    <s v="No"/>
    <s v="No"/>
    <s v="No"/>
    <s v="Yes"/>
    <s v="No"/>
    <s v="No"/>
    <s v="No"/>
    <s v="Yes"/>
    <s v="No"/>
    <s v="Yes"/>
    <s v="No"/>
    <s v="No"/>
    <s v="Yes"/>
    <s v="Yes"/>
    <s v="No"/>
    <s v="Yes"/>
    <s v="No"/>
    <s v="Yes"/>
    <s v="No"/>
    <s v="No"/>
    <s v="No"/>
    <s v="Yes"/>
    <s v="No"/>
    <s v="Yes"/>
    <s v="Yes"/>
    <s v="No"/>
    <s v="Yes"/>
    <s v="No"/>
    <s v="Yes"/>
    <s v="Yes"/>
    <s v="No"/>
    <s v="Yes"/>
    <m/>
    <m/>
    <m/>
    <m/>
    <m/>
    <m/>
    <m/>
    <m/>
    <m/>
    <m/>
  </r>
  <r>
    <s v="Hipcamp"/>
    <s v="Book 12+ Acres for Group Glamping"/>
    <s v="Fully Dressed Deck Glamping Tent"/>
    <s v="dome"/>
    <s v="Dome"/>
    <n v="3"/>
    <n v="0"/>
    <n v="3"/>
    <n v="0"/>
    <n v="0"/>
    <n v="0"/>
    <s v="Atascosa"/>
    <x v="100"/>
    <x v="10"/>
    <m/>
    <s v="United States"/>
    <x v="1"/>
    <x v="1"/>
    <s v="No data"/>
    <s v="No data"/>
    <s v="No data"/>
    <s v="No data"/>
    <n v="0.04"/>
    <n v="66"/>
    <n v="92"/>
    <n v="82"/>
    <n v="60"/>
    <n v="3"/>
    <n v="69"/>
    <n v="74"/>
    <n v="63"/>
    <n v="66"/>
    <n v="74"/>
    <n v="63"/>
    <n v="71"/>
    <n v="64"/>
    <n v="73"/>
    <n v="65"/>
    <n v="73"/>
    <s v="https://www.hipcamp.com/en-GB/land/texas-book-12-acres-for-group-glamping-kk9hj6m2"/>
    <s v="Two Room Cabin Tent nestled on a 16x16 Wood Deck with Twin Solar Light Posts. This Tent is dressed to accommodate Three Guests. There is a Raised Queen Air Mattress on one side and a Twin Cot on the other side. You have the option of an open sleeping area or separate the space with a divider. There is still enough space for a Night Stand. There is a Bistro Table and two chairs on the Deck and room for a small BBQ Pit on the other side. Bring your Sleeping Bag and favorite Pillow. There are currently two additional Decks (One 16x16 that can accommodate a large 8 person Tent and a 12x12 Deck with Tent that sleep 2-4 people with a Full Sized Air Mattress and Solar Lanterns. The area around these Decks can accommodate at least 10 Ground Tents. Guests will have access to two 7ft. bathroom with flush toilets, two seat wide showers, vanities, bath benches and lots of hot water. There is also a communal kitchen with microwave oven, smoothtop stove, large refrigerator, water dispenser, stainless steel sink for dishwashing and counter for food prep."/>
    <n v="2"/>
    <s v="Check in: 14:00, Check out: 12:00, Cancellation policy: Flexible, Accepts bookings: 12"/>
    <n v="28.885605000000002"/>
    <n v="-98.401497000000006"/>
    <s v="No"/>
    <x v="0"/>
    <s v="Yes"/>
    <s v="No"/>
    <x v="0"/>
    <s v="Yes"/>
    <x v="0"/>
    <s v="Yes"/>
    <s v="Yes"/>
    <s v="No"/>
    <s v="No"/>
    <s v="No"/>
    <s v="No"/>
    <s v="Not Listed"/>
    <s v="No"/>
    <s v="Not Listed"/>
    <s v="Not Listed"/>
    <s v="No"/>
    <s v="No"/>
    <s v="No"/>
    <s v="No"/>
    <s v="No"/>
    <s v="No"/>
    <s v="No"/>
    <s v="No"/>
    <s v="No"/>
    <s v="No"/>
    <s v="No"/>
    <s v="No"/>
    <s v="No"/>
    <s v="Yes"/>
    <s v="Yes"/>
    <s v="Yes"/>
    <s v="No"/>
    <s v="Yes"/>
    <s v="No"/>
    <s v="Yes"/>
    <s v="Yes"/>
    <s v="No"/>
    <s v="No"/>
    <s v="Yes"/>
    <s v="No"/>
    <s v="No"/>
    <s v="No"/>
    <s v="No"/>
    <s v="No"/>
    <s v="No"/>
    <s v="No"/>
    <s v="No"/>
    <s v="No"/>
    <s v="Yes"/>
    <s v="No"/>
    <s v="No"/>
    <s v="No"/>
    <s v="No"/>
    <s v="No"/>
    <s v="No"/>
    <s v="Yes"/>
    <s v="No"/>
    <m/>
    <m/>
    <m/>
    <m/>
    <m/>
    <m/>
    <m/>
    <m/>
    <m/>
    <m/>
  </r>
  <r>
    <s v="Hipcamp"/>
    <s v="Glamp by Stay Minty"/>
    <s v="Moon Dance"/>
    <s v="dome"/>
    <s v="Dome"/>
    <n v="8"/>
    <n v="0"/>
    <n v="6"/>
    <n v="0"/>
    <n v="0"/>
    <n v="0"/>
    <s v="Sevier"/>
    <x v="101"/>
    <x v="4"/>
    <m/>
    <s v="United States"/>
    <x v="13"/>
    <x v="42"/>
    <n v="806"/>
    <n v="499"/>
    <n v="499"/>
    <n v="0"/>
    <n v="1"/>
    <n v="499"/>
    <n v="817"/>
    <n v="499"/>
    <n v="499"/>
    <n v="499"/>
    <n v="499"/>
    <n v="499"/>
    <n v="499"/>
    <n v="0"/>
    <n v="0"/>
    <n v="0"/>
    <n v="0"/>
    <n v="0"/>
    <n v="0"/>
    <n v="499"/>
    <n v="499"/>
    <s v="https://www.hipcamp.com/en-GB/land/tennessee-glamp-by-stay-minty-06yhd9e2"/>
    <s v="Moon Dance is our largest dome offering unrivaled privacy and the sounds of the babbling 🏞 Dunn's Creek in the distance. The spacious interior includes a king bedroom with twin trundle and loft with two queen beds with electric fireplace. While the outside features a relaxing hot tub, charcoal grill and fire pit"/>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lamp by Stay Minty"/>
    <s v="Lucy In the Sky"/>
    <s v="dome"/>
    <s v="Dome"/>
    <n v="8"/>
    <n v="0"/>
    <n v="6"/>
    <n v="0"/>
    <n v="0"/>
    <n v="0"/>
    <s v="Sevier"/>
    <x v="101"/>
    <x v="4"/>
    <m/>
    <s v="United States"/>
    <x v="13"/>
    <x v="42"/>
    <n v="806"/>
    <n v="499"/>
    <n v="499"/>
    <n v="0"/>
    <n v="1"/>
    <n v="499"/>
    <n v="817"/>
    <n v="499"/>
    <n v="499"/>
    <n v="499"/>
    <n v="499"/>
    <n v="499"/>
    <n v="499"/>
    <n v="0"/>
    <n v="0"/>
    <n v="0"/>
    <n v="0"/>
    <n v="0"/>
    <n v="0"/>
    <n v="499"/>
    <n v="499"/>
    <s v="https://www.hipcamp.com/en-GB/land/tennessee-glamp-by-stay-minty-06yhd9e2"/>
    <s v="Ideal for couple or groups of 2-3, Lucy in the Sky is a superb studio dome with a king bed and trundle. It offers the seclusion and privacy you'll appreciate each evening while relaxing in the private hot tub or sitting by the toasty fire pit._x000a__x000a__x000a__x000a_👩‍🚀🌌ABOUT LUCY IN THE SKY - 3 guests, Hot Tub, 415 sqft_x000a__x000a__x000a__x000a_🛏️ SLEEPING ARRANGEMENTS - Bdrm ............ 1 king bed w/trundle - Living ............ Conversational Seating and electric fireplace - Kitchen ......... hot plate, fridge, dishwasher - Bathroom .... sinks, shower, toilet - Outside ........  charcoal grill, fire pit, seating, hot tub_x000a__x000a__x000a__x000a_⛺ DOME LOCATION - Surroundings .... private - Parking ................ pull right up to the dome_x000a__x000a__x000a__x000a_GUEST AMENITIES &amp; EXTRAS 🧴Shampoo, Conditioner, Body Wash, 🧼Soap, 🧻Toilet Paper,Paper Towels, Trash Bags, 🍳Cookware,🥃Glasses, 🍽️Dishware, Flatware, 🧂Salt &amp; Pepper, 🃏Games, 📻Record Player, 🛌Bedding, Blankets, Pillows, Sheets_x000a__x000a__x000a__x000a_OUTDOOR ACTIVITIES 🎣 Fishing, 🥏 Frisbee, Corn Hotel_x000a__x000a__x000a__x000a_CHECK-IN ......... 4p 🕓 CHECK OUT ..... 10a 🕙_x000a__x000a__x000a__x000a_🗺️ SITE LOCATION - Located in Cosby, Tennessee - Highlights: wildflower viewing, hiking trails - 3 miles from Nat'l Park - 22 miles from Gatlinburg"/>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lamp by Stay Minty"/>
    <s v="Midnight Rider"/>
    <s v="dome"/>
    <s v="Dome"/>
    <n v="8"/>
    <n v="0"/>
    <n v="6"/>
    <n v="0"/>
    <n v="0"/>
    <n v="0"/>
    <s v="Sevier"/>
    <x v="101"/>
    <x v="4"/>
    <m/>
    <s v="United States"/>
    <x v="13"/>
    <x v="42"/>
    <n v="807"/>
    <n v="499"/>
    <n v="499"/>
    <n v="0"/>
    <n v="1"/>
    <n v="499"/>
    <n v="817"/>
    <n v="499"/>
    <n v="499"/>
    <n v="499"/>
    <n v="499"/>
    <n v="499"/>
    <n v="499"/>
    <n v="0"/>
    <n v="0"/>
    <n v="0"/>
    <n v="0"/>
    <n v="0"/>
    <n v="0"/>
    <n v="499"/>
    <n v="499"/>
    <s v="https://www.hipcamp.com/en-GB/land/tennessee-glamp-by-stay-minty-06yhd9e2"/>
    <s v="Midnight Rider offers a private setting for up to three guests in 1 king bed, twin trundle and electric fireplace. Whether playing games, roasting marshmallows, eating or relaxing in the private hot tub, this dome includes plenty of outdoor space for gathering and relaxing. This dome is a 75 foot hike up a gravel walkway to your private space._x000a__x000a_⚠️BEFORE YOU BOOK_x000a__x000a_❗ No pets allowed ❗ 21+ to rent ❗ There will be bugs :) ❗ Reservations are non-refundable ❗ We highly recommend travel insurance ❗ Discounts not available via third parties ❗ Best price always available by booking direct ❗ Wifi or internet access may not be available. ❗ Cellular signal may not be available_x000a__x000a_🌑🚵 ABOUT MIDNIGHT RIDER - 3 guests, Hot Tub, 415 sqft_x000a__x000a_📐 SIZE MATTERS - Diameter ............... 23 feet - Height .................... 11 feet - Max Occupancy ... 3 guests (includes kids) - Max Parking .......... 2 cars _x000a__x000a_🛏️ SLEEPING ARRANGEMENTS - Bdrm ............ 1 king bed w/trundle - Living ............ Seating and electric fireplace - Kitchen ......... hot plate, fridge, dishwasher - Bathroom .... sinks, shower, toilet - Outside ........  charcoal grill, fire pit, seating, hot tub_x000a__x000a_⛺ DOME LOCATION - Surroundings .... private with hot tub and views - Parking ................ - appx a 50 ft walk - parking is on a gravel road and up-hill_x000a__x000a_GUEST AMENITIES &amp; EXTRAS 🧴Shampoo, Conditioner, Body Wash, 🧼Soap, 🧻Toilet Paper,Paper Towels, Trash Bags, 🍳Cookware,🥃Glasses, 🍽️Dishware, Flatware, 🧂Salt &amp; Pepper, 🃏Games, 📻Record Player, 🛌Bedding, Blankets, Pillows, Sheets_x000a__x000a_OUTDOOR ACTIVITIES 🎣 Fishing ,🥏 Frisbee, Corn Hole_x000a__x000a_CHECK-IN ......... 4p 🕓 CHECK OUT ..... 10a 🕙_x000a__x000a_🗺️ SITE LOCATION - Located in Cosby, Tennessee - Highlights: wildflower viewing, hiking trails - 3 miles from Nat'l Park - 22 miles from Gatlinburg"/>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lamp by Stay Minty"/>
    <s v="Interstellar Overdrive"/>
    <s v="dome"/>
    <s v="Dome"/>
    <n v="8"/>
    <n v="0"/>
    <n v="6"/>
    <n v="0"/>
    <n v="0"/>
    <n v="0"/>
    <s v="Sevier"/>
    <x v="101"/>
    <x v="4"/>
    <m/>
    <s v="United States"/>
    <x v="13"/>
    <x v="42"/>
    <n v="806"/>
    <n v="499"/>
    <n v="499"/>
    <n v="0"/>
    <n v="1"/>
    <n v="499"/>
    <n v="817"/>
    <n v="499"/>
    <n v="499"/>
    <n v="499"/>
    <n v="499"/>
    <n v="499"/>
    <n v="499"/>
    <n v="0"/>
    <n v="0"/>
    <n v="0"/>
    <n v="0"/>
    <n v="0"/>
    <n v="0"/>
    <n v="499"/>
    <n v="499"/>
    <s v="https://www.hipcamp.com/en-GB/land/tennessee-glamp-by-stay-minty-06yhd9e2"/>
    <s v="Interstellar Overdrive offers a centralized location close to all the action of the Glamp ground. It can sleep 6 comfortably and includes a king bedroom with twin trundle, loft with 2 queen beds and electric fireplace. Outside, there's a fire pit, charcoal grill and private hot tub for relaxing!_x000a__x000a_⚠️BEFORE YOU BOOK_x000a__x000a_❗ There will be bugs :) ❗ No pets allowed ❗ 21+ to rent ❗ Guests will be required to sign a liability form ❗ Reservations are non-refundable ❗ We highly recommend travel insurance ❗ Discounts not available via third parties ❗ Best price always available by booking direct ❗ Wifi or internet access may not be available. ❗ Cellular signal may not be available_x000a__x000a_🌠😊️  ABOUT INTERSTELLAR OVERDRIVE - 6 guests, Hot Tub, 1059 sqft_x000a__x000a_📐 SIZE MATTERS - Diameter ............... 30 feet - Height .................... 15 feet - Max Occupancy ... 6 guests (includes kids) - Max Parking .......... 2 cars _x000a__x000a_🛏️ SLEEPING ARRANGEMENTS - Bdrm ............ 1 king bed w/trundle - Loft ............... 2 Queen beds - Living ............ Conversational seating and electric fireplace - Kitchen ......... hot plate, fridge, dishwasher - Bathroom .... sinks, shower, toilet - Outside ........  charcoal grill, fire pit, seating, hot tub_x000a__x000a_⛺ DOME LOCATION - Surroundings .... central to yard games - Parking ................ pull up to dome_x000a__x000a_GUEST AMENITIES &amp; EXTRAS 🧴Shampoo, Conditioner, Body Wash, 🧼Soap, 🧻Toilet Paper,Paper Towels, Trash Bags, 🍳Cookware,🥃Glasses, 🍽️Dishware, Flatware, 🧂Salt &amp; Pepper, 🃏Games, 📻Record Player, 🛌Bedding, Blankets, Pillows, Sheets_x000a__x000a_OUTDOOR ACTIVITIES 🎣 Fishing ,🥏 Frisbee, Corn Hole_x000a__x000a_CHECK-IN ......... 4p 🕓 CHECK OUT ..... 10a 🕙_x000a__x000a_🗺️ SITE LOCATION - Located in Cosby, Tennessee - Highlights: wildflower viewing, hiking trails - 3 miles from Nat'l Park - 22 miles from Gatlinburg"/>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lamp by Stay Minty"/>
    <s v="Stairway To Heaven"/>
    <s v="dome"/>
    <s v="Dome"/>
    <n v="8"/>
    <n v="0"/>
    <n v="6"/>
    <n v="0"/>
    <n v="0"/>
    <n v="0"/>
    <s v="Sevier"/>
    <x v="101"/>
    <x v="4"/>
    <m/>
    <s v="United States"/>
    <x v="13"/>
    <x v="42"/>
    <n v="807"/>
    <n v="499"/>
    <n v="499"/>
    <n v="0"/>
    <n v="1"/>
    <n v="499"/>
    <n v="817"/>
    <n v="499"/>
    <n v="499"/>
    <n v="499"/>
    <n v="499"/>
    <n v="499"/>
    <n v="499"/>
    <n v="0"/>
    <n v="0"/>
    <n v="0"/>
    <n v="0"/>
    <n v="0"/>
    <n v="0"/>
    <n v="499"/>
    <n v="499"/>
    <s v="https://www.hipcamp.com/en-GB/land/tennessee-glamp-by-stay-minty-06yhd9e2"/>
    <s v="STAIRWAY TO HEAVEN offers one of the most unique features at GLAMP Dunn's Creek. Not only will you find all of life's modern conveniences but guests will enjoy their very own private stairway to heaven with fantastic views and private dining. There's a king bed with trundle, living room, kitchenette, and electric fireplace. Also features a private hot tub on the patio._x000a__x000a__x000a__x000a_⚠️BEFORE YOU BOOK_x000a__x000a__x000a__x000a_❗ No pets allowed ❗ 21+ to rent ❗ There will be bugs :) ❗ Reservations are non-refundable ❗ We highly recommend travel insurance ❗ Discounts not available via third parties ❗ Best price always available by booking direct ❗ Wifi or internet access may not be available. ❗ Cellular signal may not be available_x000a__x000a__x000a__x000a_📚😇 ABOUT STAIRWAY TO HEAVEN  - 3 guests, Private Stairway to Heaven, Hot Tub, 415 sqft. - Getting to this dome requires walking up at least 30 stairs._x000a__x000a__x000a__x000a_Booking this listing will guarantee your stay at STAIRWAY TO HEAVEN, our dome named after the famous song by Led Zeppelin and with this dome offering a private stairway to a private lookout and stars reaching to heaven, what name could be better!?_x000a__x000a__x000a__x000a_At 415 square feet, the dome is larger than the average sized hotel room so there's plenty of room to spread out and get comfy! You can expect a full sized fridge, dishwasher, microwave, countertop burner, toaster, coffee maker and electric fireplace. There's also a small dining table and seating. Outside, you'll find more seating, and a charcoal grill._x000a__x000a__x000a__x000a_📐 SIZE MATTERS - Diameter ............... 23 feet - Height .................... 11 feet - Max Occupancy ... 4 guests - Max Parking .......... 2 cars _x000a__x000a__x000a__x000a_🛏️ SLEEPING ARRANGEMENTS - Bdrm ............ 1 king bed w/trundle - Living ............ Seating and electric fireplace - Kitchen ......... hot plate, fridge, dishwasher - Bathroom .... sinks, shower, toilet - Outside ........  charcoal grill, seating_x000a__x000a__x000a__x000a_⛺ DOME LOCATION - Surroundings .... private, lots of stairs to access dome and private viewing area, private picnic area over head with great views. - Parking ................ parking lot_x000a__x000a__x000a__x000a_GUEST AMENITIES &amp; EXTRAS 🧴Shampoo, Conditioner, Body Wash, 🧼Soap, 🧻Toilet Paper,Paper Towels, Trash Bags, 🍳Cookware,🥃Glasses, 🍽️Dishware, Flatware, 🧂Salt &amp; Pepper, 🃏Games, 📻Record Player, 🛌Bedding, Blankets, Pillows, Sheets, Hot tub_x000a__x000a__x000a__x000a_OUTDOOR ACTIVITIES 🎣 Fishing,🥏 Frisbee, Corn Hole._x000a__x000a__x000a__x000a_CHECK-IN ......... 4p 🕓 CHECK OUT ..... 10a 🕙_x000a__x000a__x000a__x000a_🗺️ SITE LOCATION - Located in Cosby, Tennessee - Highlights: wildflower viewing, hiking trails - 3 miles from Nat'l Park - 22 miles from Gatlinburg"/>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lamp by Stay Minty"/>
    <s v="Riders on the Storm"/>
    <s v="dome"/>
    <s v="Dome"/>
    <n v="8"/>
    <n v="0"/>
    <n v="6"/>
    <n v="0"/>
    <n v="0"/>
    <n v="0"/>
    <s v="Sevier"/>
    <x v="101"/>
    <x v="4"/>
    <m/>
    <s v="United States"/>
    <x v="13"/>
    <x v="42"/>
    <n v="806"/>
    <n v="499"/>
    <n v="499"/>
    <n v="0"/>
    <n v="1"/>
    <n v="499"/>
    <n v="817"/>
    <n v="499"/>
    <n v="499"/>
    <n v="499"/>
    <n v="499"/>
    <n v="499"/>
    <n v="499"/>
    <n v="0"/>
    <n v="0"/>
    <n v="0"/>
    <n v="0"/>
    <n v="0"/>
    <n v="0"/>
    <n v="499"/>
    <n v="499"/>
    <s v="https://www.hipcamp.com/en-GB/land/tennessee-glamp-by-stay-minty-06yhd9e2"/>
    <s v="Spanning 30' across and  15' high, RIDERS ON THE STORM offers direct creek access and views of Dunn's Creek. This is a 1 king bedroom with twin trundle dome with a loft that has 2 queen beds. You'll also have an outdoor fire pit and charcoal grill as well as an electric fireplace inside._x000a__x000a_⚠️BEFORE YOU BOOK_x000a__x000a_❗ No pets allowed ❗ 21+ to rent ❗ There will be bugs :) ❗ Reservations are non-refundable ❗ We highly recommend travel insurance ❗ Discounts not available via third parties ❗ Best price always available by booking direct ❗ Wifi or internet access may not be available. ❗ Cellular signal may not be available_x000a__x000a_🎢⛈️ ABOUT RIDERS ON THE STORM - 6 guests, 1,059 sqft_x000a__x000a_Booking this listing will guarantee your stay at RIDERS ON THE STORM, our Dome named after the last song recorded by all four members of the Doors and Jim Morrison's last recorded song of his lifetime. The lyrical content also served as the main concept of the 1986 film, &quot;The Hitcher&quot;._x000a__x000a_At 1,059 square feet, the dome is larger than the average sized apartment so there's plenty of room to spread out and get comfy! You can expect a full sized fridge, dishwasher, microwave, countertop burner, toaster and coffee maker. There's also a small dining table with seating and even an electric fireplace to help keep you warm during the colder season. Outside, you'll find more seating, a fire pit and charcoal grill._x000a__x000a_📐 SIZE MATTERS - Diameter ............... 30 feet - Height .................... 15 feet - Max Occupancy ... 6 guests - Max Parking .......... 2 cars _x000a__x000a_🛏️ SLEEPING ARRANGEMENTS - Bdrm ............ 1 king bed w/trundle - Loft ................ 2 queen beds - Living ............ Seating and electric fireplace - Kitchen ......... hot plate, fridge, dishwasher - Bathroom .... sinks, shower, toilet - Outside ........  charcoal grill, fire pit, seating_x000a__x000a_⛺ DOME LOCATION - Surroundings .... creek view, directly on creek - Parking ................ parking lot_x000a__x000a_GUEST AMENITIES &amp; EXTRAS 🧴Shampoo, Conditioner, Body Wash, 🧼Soap, 🧻Toilet Paper,Paper Towels, Trash Bags, 🍳Cookware,🥃Glasses, 🍽️Dishware, Flatware, 🧂Salt &amp; Pepper, 🃏Games, 📻Record Player, 🛌Bedding, Blankets, Pillows, Sheets_x000a__x000a_OUTDOOR ACTIVITIES 🎣 Fishing, 🥏 Frisbee, Corn Hole_x000a__x000a_CHECK-IN ......... 4p 🕓 CHECK OUT ..... 10a 🕙_x000a__x000a_🗺️ SITE LOCATION - Located in Cosby, Tennessee - Highlights: wildflower viewing, hiking trails - 3 miles from Nat'l Park - 22 miles from Gatlinburg"/>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lamp by Stay Minty"/>
    <s v="Further on Up the Road"/>
    <s v="dome"/>
    <s v="Dome"/>
    <n v="8"/>
    <n v="0"/>
    <n v="6"/>
    <n v="0"/>
    <n v="0"/>
    <n v="0"/>
    <s v="Sevier"/>
    <x v="101"/>
    <x v="4"/>
    <m/>
    <s v="United States"/>
    <x v="13"/>
    <x v="42"/>
    <n v="808"/>
    <n v="499"/>
    <n v="499"/>
    <n v="0"/>
    <n v="1"/>
    <n v="499"/>
    <n v="817"/>
    <n v="499"/>
    <n v="499"/>
    <n v="499"/>
    <n v="499"/>
    <n v="499"/>
    <n v="499"/>
    <n v="0"/>
    <n v="0"/>
    <n v="0"/>
    <n v="0"/>
    <n v="0"/>
    <n v="0"/>
    <n v="499"/>
    <n v="499"/>
    <s v="https://www.hipcamp.com/en-GB/land/tennessee-glamp-by-stay-minty-06yhd9e2"/>
    <s v="Spanning 30' across and  15' high, our &quot;Further Up the Road&quot; Dome is a short hike uphill from the shared parking lot and has a killer private view. This dome has 1 king bedroom with a loft that has 2 queen beds and a twin trundle. This dome features an electric fireplace, outdoor fire pit, charcoal grill and a 5-person hot tub to relax in._x000a__x000a_⚠️BEFORE YOU BOOK_x000a__x000a_❗ This dome has a tough hike to get to it. The dome is about 100 feet from the road and is on an steep incline ❗ 21+ to rent ❗ There will be bugs :) ❗ Reservations are non-refundable ❗ We highly recommend travel insurance ❗ No pets ❗ Best price always available by booking direct ❗ Wifi or internet access may not be available. ❗ Cellular signal may not be available_x000a__x000a_➡️🛣️ ABOUT FURTHER UP THE ROAD - 6 guests, 1,059 sqft_x000a__x000a_Booking this listing will guarantee your stay at &quot;FURTHER UP THE ROAD&quot;, our Dome named after the song of the same name, originally written by Bruce Springsteen and later covered by Johnny Cash. The song is about living in the now because we won't be around forever. So eat, drink and be merry in this large dome sure to impress!_x000a__x000a_At 1,059 square feet, the dome is larger than the average sized apartment so there's plenty of room to spread out and get comfy! You can expect a full sized fridge, dishwasher, microwave, countertop burner, toaster and coffee maker. There's also a small dining table with seating and even an electric fireplace to help keep you warm during the colder season. Outside, you'll find more seating, a fire pit, Charcoal grill and a relaxing hot tub._x000a__x000a_📐 SIZE MATTERS - Diameter ............... 30 feet - Height .................... 15 feet - Max Occupancy ... 6 guests - Max Parking .......... 2 cars _x000a__x000a_🛏️ SLEEPING ARRANGEMENTS - Bdrm ............ 1 king bed w/trundle - Loft ................ 2 queen beds - Living ............ Seating and electric fireplace - Kitchen ......... hot plate, fridge, dishwasher - Bathroom .... sinks, shower, toilet - Outside ........  Charcoal grill, fire pit, seating_x000a__x000a_⛺ DOME LOCATION - Surroundings .... great view, very private, large eating area, hot tub, totally worth the hike! - Parking ................ 120' hike from shared parking area - gravel road + up-hill. Do not rent this dome if you don't want to hike._x000a__x000a_GUEST AMENITIES &amp; EXTRAS 🧴Shampoo, Conditioner, Body Wash, 🧼Soap, 🧻Toilet Paper,Paper Towels, Trash Bags, 🍳Cookware,🥃Glasses, 🍽️Dishware, Flatware, 🧂Salt &amp; Pepper, 🃏Games, 📻Record Player, 🛌Bedding, Blankets, Pillows, Sheets_x000a__x000a_OUTDOOR ACTIVITIES 🎣 Fishing ,🥏 Frisbee, Corn Hole._x000a__x000a_CHECK-IN ......... 4p 🕓 CHECK OUT ..... 10a 🕙_x000a__x000a_🗺️ SITE LOCATION - Located in Cosby, Tennessee - Highlights: wildflower viewing, hiking trails - 3 miles from Nat'l Park - 22 miles from Gatlinburg"/>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lamp by Stay Minty"/>
    <s v="Night Fever"/>
    <s v="dome"/>
    <s v="Dome"/>
    <n v="8"/>
    <n v="0"/>
    <n v="6"/>
    <n v="0"/>
    <n v="0"/>
    <n v="0"/>
    <s v="Sevier"/>
    <x v="101"/>
    <x v="4"/>
    <m/>
    <s v="United States"/>
    <x v="13"/>
    <x v="42"/>
    <n v="808"/>
    <n v="499"/>
    <n v="499"/>
    <n v="0"/>
    <n v="1"/>
    <n v="499"/>
    <n v="817"/>
    <n v="499"/>
    <n v="499"/>
    <n v="499"/>
    <n v="499"/>
    <n v="499"/>
    <n v="499"/>
    <n v="0"/>
    <n v="0"/>
    <n v="0"/>
    <n v="0"/>
    <n v="0"/>
    <n v="0"/>
    <n v="499"/>
    <n v="499"/>
    <s v="https://www.hipcamp.com/en-GB/land/tennessee-glamp-by-stay-minty-06yhd9e2"/>
    <s v="Spanning 30' across and 15' high, our &quot;Night Fever&quot; Dome is creek front, with it's own private deck. and short hike from the shared parking lot. There's plenty of room to spread out in this 1 king bedroom dome with a loft that has 2 queen beds. This dome features an electric fireplace, outdoor fire pit, and a charcoal grill._x000a__x000a_⚠️BEFORE YOU BOOK_x000a__x000a_❗ No pets allowed ❗ 21+ to rent ❗ There will be bugs :) ❗ Reservations are non-refundable ❗ We highly recommend travel insurance ❗ Discounts not available via third parties ❗ Best price always available by booking direct ❗ Wifi or internet access may not be available. ❗ Cellular signal may not be available_x000a__x000a_About Night Fever 🌃🌡️ - 6 guests, 1,059 sqft_x000a__x000a_As the Bee Gees wrote in their hit song Night Fever, &quot;there is somethin' going down, I can feel it&quot;! FOMO sucks so guarantee your stay today in &quot;Night Fever&quot; our dome of the same name. _x000a__x000a_At 1,059 square feet, the dome is larger than the average sized apartment so there's plenty of room to spread out and get comfy! You can expect a full sized fridge, dishwasher, microwave, countertop burner, toaster and coffee maker. There's also a small dining table with seating and even an electric fireplace to help keep you warm during the colder season. Outside, you'll find more seating, a fire pit and charcoal grill._x000a__x000a_📐 SIZE MATTERS - Diameter ............... 30 feet - Height .................... 15 feet - Max Occupancy ... 6 guests - Max Parking .......... 2 cars _x000a__x000a_🛏️ SLEEPING ARRANGEMENTS - Bdrm ............ 1 king bed w/trundle - Loft ................ 2 queen beds - Living ............ Seating and electric fireplace - Kitchen ......... hot plate, fridge, dishwasher - Bathroom .... sinks, shower, toilet - Outside ........  charcoal grill, fire pit, seating_x000a__x000a_⛺ DOME LOCATION - Surroundings .... best view, on the creek with private viewing deck - Parking ................ 100' hike from shared parking area_x000a__x000a_GUEST AMENITIES &amp; EXTRAS 🧴Shampoo, Conditioner, Body Wash, 🧼Soap, 🧻Toilet Paper,Paper Towels, Trash Bags, 🍳Cookware,🥃Glasses, 🍽️Dishware, Flatware, 🧂Salt &amp; Pepper, 🃏Games, 📻Record Player, 🛌Bedding, Blankets, Pillows, Sheets_x000a__x000a_OUTDOOR ACTIVITIES 🎣 Fishing ,🥏 Frisbee, Corn Hole_x000a__x000a_CHECK-IN ......... 4p 🕓 CHECK OUT ..... 10a 🕙_x000a__x000a_🗺️ SITE LOCATION - Located in Cosby, Tennessee - Highlights: wildflower viewing, hiking trails - 3 miles from Nat'l Park - 22 miles from Gatlinburg"/>
    <n v="3"/>
    <s v="Check in: 16:00, Check out: 10:00, Cancellation policy: Super Strict (30 Days), Accepts bookings: 12"/>
    <n v="35.773473000000003"/>
    <n v="-83.292207000000005"/>
    <s v="Yes"/>
    <x v="0"/>
    <s v="No"/>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The Awosting Club"/>
    <s v="Gunks Modern Geo-Dome with Heat/AC"/>
    <s v="dome"/>
    <s v="Dome"/>
    <n v="7"/>
    <n v="0"/>
    <n v="4"/>
    <n v="0"/>
    <n v="0"/>
    <n v="0"/>
    <s v="Ulster"/>
    <x v="102"/>
    <x v="2"/>
    <m/>
    <s v="United States"/>
    <x v="22"/>
    <x v="43"/>
    <n v="392"/>
    <n v="300"/>
    <n v="249"/>
    <n v="254"/>
    <n v="1"/>
    <n v="266"/>
    <n v="409"/>
    <n v="300"/>
    <n v="249"/>
    <n v="266"/>
    <n v="273"/>
    <n v="286"/>
    <n v="259"/>
    <n v="262"/>
    <n v="286"/>
    <n v="259"/>
    <n v="284"/>
    <n v="262"/>
    <n v="284"/>
    <n v="262"/>
    <n v="286"/>
    <s v="https://www.hipcamp.com/en-GB/land/new-york-the-awosting-club-7rvhyxe2"/>
    <s v="Closed for the season! _x000a__x000a_mmerse Yourself in Rustic Luxury - Unplug and Relax. Peaceful geo-dome situated along ravine with access to waterfalls and trails. _x000a__x000a_Come escape to one of our Modern Geo-Domes located up on the Shawangunk Ridge in Gardiner, NY. This cozy, seasonal dome (HEAT + AC) is a part of The Awosting Club, which is a private wilderness reserve._x000a__x000a_Nestled in native blueberry bushes, high above a beautiful ravine and surrounded by pine trees. This Geo-Dome overlooks the Palmaghatt Kill Stream from its wide windows and beautiful deck. Equipped with a log queen bed, skylight above, super soft linens, cozy blankets, and a down comforter in the colder months. Included are towels, a mini fridge, Keurig, coffee, charcoal grill, bluetooth speaker, lantern, umbrellas, a mini library of books and 1 gallon water for drinking. If you are coming as a family, one additional children's mattress on the floor may be added._x000a__x000a_Outside of your Geo-Dome you will find an amazing private fire pit, charcoal grill and hammock. Firewood bundles are available for purchase for $10 or you may bring your own. In addition, each site has an outhouse, which is thoroughly cleaned after each guest. A bit rustic, but there is no odor!_x000a__x000a_Geo-Domes are a short 1 - 3 minute walk from parking. Please dress accordingly in colder months. You will be greeted by our Host at the gate for check-in and guided to your site. Guest waivers to be completed at check-in. Our Geo-Domes are dog friendly and require a $75 pet fee. One dog maximum. No cats allowed.  You will have cellular service!_x000a__x000a_There are miles of private trails for hiking with an amazing private waterfall as one of your destinations! We are adjacent to Minnewaska State Park and Mohonk Preserve (both a 20 minute drive to park entrance) which offer mountain biking, rock climbing, hiking, kayaking, rock scrambling, views of the Catskills and more! Just 20 minutes outside of the colorful and active town of New Paltz, NY with many options for dinning, shopping, and entertainment._x000a__x000a_We are happy to connect you with a local massage therapist or tour guide. Send us a message for more info on how to make your stay more relaxing and fun! Nature is calling!_x000a__x000a_**History of The Awosting Club**_x000a__x000a_In the mid 1950's John Atwater Bradley, then a graduate student, attended a conference in Cragsmoor, the site of a celebrated art colony not far from what is now the Awosting Reserve and The Awosting Club. The next morning at dawn, he went out for an exploratory hike and did not return until long after dark. Bradley hiked through evergreen and hardwood forests, along bubbling streams, roaring waterfalls and shimmering mountain lakes. He discovered an incredible wilderness like none he'd ever seen, populated by whitetail deer, black bear, fox, raccoons, bobcat and coyote as well as a natural aviary of hawks, peregrine falcons, owls, eagles and pileated woodpeckers. That day he fell in love with the Shawangunk Ridge._x000a__x000a_The Bradley family still maintains the property, and after 50 years of sharing the property with educational organizations, schools, artists, writers, explorers, camps, family and friends, are excited to invite others to fall in love with the Shawangunk Ridge as John Bradley had over 70 years ago. Bradley's daughter, Camilla, and her family are keeping the Awosting traditions alive by sprucing up the camp buildings and platforms while maintaining the trails that have been used for decades for outdoor adventures: from sleeping to eating to playing to communing with nature in all her glory._x000a__x000a_*Please note images of domes come from all available, as all are similar. Exact dome location may vary.*"/>
    <n v="1"/>
    <s v="Check in: 15:00, Check out: 11:00, Cancellation policy: Strict, Accepts bookings: 18"/>
    <n v="41.682092419743327"/>
    <n v="-74.262782443130476"/>
    <s v="Yes"/>
    <x v="0"/>
    <s v="Yes"/>
    <s v="Yes"/>
    <x v="1"/>
    <s v="Yes"/>
    <x v="1"/>
    <s v="Yes"/>
    <s v="No"/>
    <s v="No"/>
    <s v="No"/>
    <s v="No"/>
    <s v="No"/>
    <s v="Not Listed"/>
    <s v="No"/>
    <s v="Not Listed"/>
    <s v="Not Listed"/>
    <s v="No"/>
    <s v="No"/>
    <s v="No"/>
    <s v="No"/>
    <s v="No"/>
    <s v="No"/>
    <s v="No"/>
    <s v="No"/>
    <s v="No"/>
    <s v="Yes"/>
    <s v="Yes"/>
    <s v="No"/>
    <s v="No"/>
    <s v="Yes"/>
    <s v="Yes"/>
    <s v="No"/>
    <s v="Yes"/>
    <s v="Yes"/>
    <s v="No"/>
    <s v="Yes"/>
    <s v="No"/>
    <s v="No"/>
    <s v="No"/>
    <s v="Yes"/>
    <s v="No"/>
    <s v="No"/>
    <s v="No"/>
    <s v="Yes"/>
    <s v="No"/>
    <s v="No"/>
    <s v="No"/>
    <s v="Yes"/>
    <s v="No"/>
    <s v="No"/>
    <s v="No"/>
    <s v="No"/>
    <s v="No"/>
    <s v="No"/>
    <s v="No"/>
    <s v="Yes"/>
    <s v="No"/>
    <s v="Yes"/>
    <m/>
    <m/>
    <m/>
    <m/>
    <m/>
    <m/>
    <m/>
    <m/>
    <m/>
    <m/>
  </r>
  <r>
    <s v="Hipcamp"/>
    <s v="The Desert Dome @ BNC Farms"/>
    <s v="The Desert Dome @ BNC Farms🌵"/>
    <s v="dome"/>
    <s v="Dome"/>
    <n v="1"/>
    <n v="0"/>
    <n v="5"/>
    <n v="0"/>
    <n v="0"/>
    <n v="0"/>
    <s v="Doña Ana"/>
    <x v="103"/>
    <x v="11"/>
    <m/>
    <s v="United States"/>
    <x v="26"/>
    <x v="44"/>
    <n v="212"/>
    <n v="110"/>
    <n v="110"/>
    <n v="76"/>
    <n v="0.66"/>
    <n v="110"/>
    <n v="214"/>
    <n v="110"/>
    <n v="110"/>
    <n v="73"/>
    <n v="110"/>
    <n v="110"/>
    <n v="110"/>
    <n v="110"/>
    <n v="110"/>
    <n v="110"/>
    <n v="110"/>
    <n v="110"/>
    <n v="110"/>
    <n v="110"/>
    <n v="110"/>
    <s v="https://www.hipcamp.com/en-GB/land/new-mexico-the-desert-dome-bnc-farms-ex9hq775"/>
    <s v="** Please read the entire description**_x000a__x000a_This is a great location to use as &quot;home base&quot; to take day trips to White Sands National Park, Guadalupe Mountains National Park, Carlsbad Caverns National Park, Hueco Tanks State park, and the cities of Hatch, Cloudcroft and Ruidoso, NM (we often go up to visit just for the day and come home).   _x000a__x000a_Our geodome was built in 2001 by multiple people within the Chaparral community. Chaparral is nestled right in between El Paso, TX and Las Cruces, NM. Both cities can be easily accessed from the dome. _x000a__x000a_The inside boasts an open floor plan with living room, dining room and full kitchen. The living room has 2 futons, large reclining couch, and a smart TV. Please come prepared with your Netflix/Hulu/Prime etc. account information. There is a full bathroom downstairs with a washer and dryer.  _x000a__x000a_The upstairs loft has a king size bed and with a unique view out the large window. There is also a half bath. _x000a__x000a_The back door has a doggy door for your fur babies that leads to a fenced in area. We understand you may want to do activities that your pet is not able to go to. Your pet is welcome to stay in the home but MUST be kenneled if left alone. Failure to do so could result in an additional fee and any repair costs. We do not recommend leaving your pets unattended during the summer months._x000a__x000a_Please remember this is the desert, there are goat heads (thorns/stickers) here aka “picas”. It’s apart of desert life, so we recommend wearing tennis shoes or boots. If you are bringing pets along we recommend doggie shoes for them although, not a requirement and most pets are fine. Pets are allowed here, please consider this if you deal with any allergies._x000a__x000a_There are Ring cameras on the outside of the dome for security purposes. _x000a__x000a_Important: June-September is monsoon season in our area. It's also summer time and very hot. The dome is run by a swamp cooler. This is much different than refrigerated air. You may find the air to be humid inside and the swamp cooler is only able to cool the house to a certain temperature. This time of year also brings flies around. The flies can be mitigated if you open and close the front door as quickly as possible. _x000a__x000a_Please note, the dome is very close to White Sands Missile range, which is an extension of Ft. Bliss. There are military trainings that occur here and you may hear noises from it. At times you may be able to watch the tracer missile's fall from the upstairs loft. This usually occurs during the summer time but can vary. We personally find it   very interesting and enjoy it  ._x000a__x000a_With that said, we do not want our guests to have any surprises when they get here about desert life. The desert is beautiful, the sunsets and sunrises are breathtaking and the dome offers quite the unique experience. We love the desert and hope you'll love it   as much as we do. We can't wait to have you as our guest! "/>
    <n v="1"/>
    <s v="Check in: 15:00, Check out: 10:00, Cancellation policy: Moderate, Accepts bookings: 12"/>
    <n v="32.059182"/>
    <n v="-106.452693"/>
    <s v="Yes"/>
    <x v="0"/>
    <s v="Yes"/>
    <s v="No"/>
    <x v="0"/>
    <s v="Yes"/>
    <x v="0"/>
    <s v="Yes"/>
    <s v="Yes"/>
    <s v="Yes"/>
    <s v="No"/>
    <s v="No"/>
    <s v="No"/>
    <s v="Not Listed"/>
    <s v="No"/>
    <s v="Not Listed"/>
    <s v="Not Listed"/>
    <s v="No"/>
    <s v="No"/>
    <s v="No"/>
    <s v="No"/>
    <s v="No"/>
    <s v="No"/>
    <s v="No"/>
    <s v="No"/>
    <s v="No"/>
    <s v="No"/>
    <s v="No"/>
    <s v="No"/>
    <s v="No"/>
    <s v="Yes"/>
    <s v="No"/>
    <s v="No"/>
    <s v="Yes"/>
    <s v="No"/>
    <s v="No"/>
    <s v="Yes"/>
    <s v="No"/>
    <s v="No"/>
    <s v="Yes"/>
    <s v="No"/>
    <s v="No"/>
    <s v="No"/>
    <s v="No"/>
    <s v="Yes"/>
    <s v="No"/>
    <s v="No"/>
    <s v="No"/>
    <s v="No"/>
    <s v="Yes"/>
    <s v="No"/>
    <s v="Yes"/>
    <s v="No"/>
    <s v="No"/>
    <s v="No"/>
    <s v="No"/>
    <s v="No"/>
    <s v="No"/>
    <s v="No"/>
    <m/>
    <m/>
    <m/>
    <m/>
    <m/>
    <m/>
    <m/>
    <m/>
    <m/>
    <m/>
  </r>
  <r>
    <s v="Hipcamp"/>
    <s v="The Hilltop Getaway"/>
    <s v="Hilltop Dome Pool Joshua Tree Vibes"/>
    <s v="dome"/>
    <s v="Dome"/>
    <n v="1"/>
    <n v="0"/>
    <n v="7"/>
    <n v="0"/>
    <n v="0"/>
    <n v="0"/>
    <s v="Los Angeles"/>
    <x v="104"/>
    <x v="1"/>
    <m/>
    <s v="United States"/>
    <x v="42"/>
    <x v="45"/>
    <n v="310"/>
    <n v="195"/>
    <n v="170"/>
    <n v="143"/>
    <n v="0.59"/>
    <n v="189"/>
    <n v="311"/>
    <n v="195"/>
    <n v="179"/>
    <n v="113"/>
    <n v="194"/>
    <n v="195"/>
    <n v="192"/>
    <n v="195"/>
    <n v="195"/>
    <n v="192"/>
    <n v="194"/>
    <n v="195"/>
    <n v="195"/>
    <n v="195"/>
    <n v="195"/>
    <s v="https://www.hipcamp.com/en-GB/land/california-the-hilltop-getaway-qeoho5xw"/>
    <s v="Welcome to The Hilltop Getaway! One of the coziest glamping spots near the Alpine Butte, Palmdale with Joshua Tree landscape just an hour from LA. The amazing 360 view from the jumbo rocks mountains on valley with Joshua Trees will make your memories unforgettable.  We also have a great landscape for your spectacular photo shoot. If you’re looking for a place to hike, relax, refresh and recharge yourself, you found the place! While our site is private and secluded, it is close to most stores you might need. Palmdale is a 10-minute drive and has a Target, Walmart, Home Depot, Ross, restaurants, fast foods, banks, and more. Additionally, you can visit a lot of unique places just few minutes from us like Antelope Valley Indian Museum, Four Aces Movie Ranch, Movie Set Diner, Club Ed Movie Set, El Mirage Dry Lake, Kill Bill Church, Antelope Valley Poppy Reserve, Joe Davies Heritage Airpark, Blackbird Airpark, Dry Town Water Park_x000a__x000a_On our space you'll find 1. Bar/Kitchen area offers a four-burner gas grill with one side burner, kitchen table, sink with foot water pump, bar counter with four chairs on the bar deck; 2. Classic wood picnic table 3. Fire pit with wood chairs and bench for lounging 4. Hammock for relaxing and stargazing 5. Toilet/Shower cabin. Thetford Porta Potti flush toilet, sink with foot water pump, mirror, Eccotemp hot shower We provide towels and soap 6. Cowboy Pool 6ft. Open seasonally May - Oct 7. The Geo Dome Tent 23ft (7M) is equipped with everything for a comfortable glamping experience_x000a__x000a_Geo Dome: - Queen bed with memory-foam mattress and bedding - Two Convertable Tri-Fold Sofa Beds - Twin Tufted Back Convertible Sofa - Foldable Camping Cot - Hammock Chair Swing - Dining Set - Nightstands - Kitchen Island with kitchen utensils, pots, tableware - Portable Power Station EcoFlow River Mini for charging and power devices - Propane Portable Heater, indoor-safe (Propane gas is include) - Solar lights - Fresh towel-Fresh linen- Books games for entertainment - fire extinguisher, first aid kit, etc._x000a__x000a_Please note - water in the tank is not drinkable and has a distinct taste Please plan for a “leave no trace” style camping and to take your trash with you upon check out"/>
    <n v="1"/>
    <s v="Check in: 14:00, Check out: 11:00, Cancellation policy: Strict, Accepts bookings: 9"/>
    <n v="34.623580799856441"/>
    <n v="-117.91173343773281"/>
    <s v="Yes"/>
    <x v="0"/>
    <s v="Yes"/>
    <s v="No"/>
    <x v="0"/>
    <s v="Yes"/>
    <x v="0"/>
    <s v="Yes"/>
    <s v="Yes"/>
    <s v="No"/>
    <s v="No"/>
    <s v="No"/>
    <s v="No"/>
    <s v="Not Listed"/>
    <s v="No"/>
    <s v="Not Listed"/>
    <s v="Not Listed"/>
    <s v="No"/>
    <s v="No"/>
    <s v="No"/>
    <s v="No"/>
    <s v="No"/>
    <s v="No"/>
    <s v="No"/>
    <s v="No"/>
    <s v="No"/>
    <s v="No"/>
    <s v="No"/>
    <s v="No"/>
    <s v="No"/>
    <s v="Yes"/>
    <s v="No"/>
    <s v="No"/>
    <s v="Yes"/>
    <s v="No"/>
    <s v="No"/>
    <s v="No"/>
    <s v="No"/>
    <s v="No"/>
    <s v="Yes"/>
    <s v="Yes"/>
    <s v="No"/>
    <s v="No"/>
    <s v="No"/>
    <s v="Yes"/>
    <s v="No"/>
    <s v="Yes"/>
    <s v="No"/>
    <s v="No"/>
    <s v="No"/>
    <s v="No"/>
    <s v="Yes"/>
    <s v="No"/>
    <s v="No"/>
    <s v="No"/>
    <s v="Yes"/>
    <s v="No"/>
    <s v="No"/>
    <s v="No"/>
    <m/>
    <m/>
    <m/>
    <m/>
    <m/>
    <m/>
    <m/>
    <m/>
    <m/>
    <m/>
  </r>
  <r>
    <s v="Hipcamp"/>
    <s v="The Awosting Club"/>
    <s v="Heated, Modern Geo-Dome @ the Gunks"/>
    <s v="dome"/>
    <s v="Dome"/>
    <n v="7"/>
    <n v="0"/>
    <n v="4"/>
    <n v="0"/>
    <n v="0"/>
    <n v="0"/>
    <s v="Ulster"/>
    <x v="102"/>
    <x v="2"/>
    <m/>
    <s v="United States"/>
    <x v="22"/>
    <x v="43"/>
    <n v="393"/>
    <n v="300"/>
    <n v="249"/>
    <n v="255"/>
    <n v="1"/>
    <n v="266"/>
    <n v="409"/>
    <n v="300"/>
    <n v="249"/>
    <n v="266"/>
    <n v="273"/>
    <n v="286"/>
    <n v="259"/>
    <n v="262"/>
    <n v="286"/>
    <n v="259"/>
    <n v="284"/>
    <n v="262"/>
    <n v="284"/>
    <n v="262"/>
    <n v="286"/>
    <s v="https://www.hipcamp.com/en-GB/land/new-york-the-awosting-club-7rvhyxe2"/>
    <s v="Closed for the season! _x000a__x000a_Immerse Yourself in Rustic Luxury - Unplug and Relax. Peaceful geo-dome situated along ravine with access to waterfalls and trails. _x000a__x000a_Come escape to one of our Modern Geo-Domes located up on the Shawangunk Ridge in Gardiner, NY. This cozy, seasonal dome (HEAT + AC) is a part of The Awosting Club, which is a private wilderness reserve._x000a__x000a_Nestled in native blueberry bushes, high above a beautiful ravine and surrounded by pine trees. This Geo-Dome overlooks the Palmaghatt Kill Stream from its wide windows and beautiful deck. Equipped with a log queen bed, skylight above, super soft linens, cozy blankets, and a down comforter in the colder months. Included are towels, a mini fridge, Keurig, coffee, charcoal grill, bluetooth speaker, lantern, umbrellas, a mini library of books and 1 gallon water for drinking. If you are coming as a family, one additional children's mattress on the floor may be added._x000a__x000a_Outside of your Geo-Dome you will find an amazing private fire pit, charcoal grill and hammock. Firewood bundles are available for purchase for $10 or you may bring your own. In addition, each site has an outhouse, which is thoroughly cleaned after each guest. A bit rustic, but there is no odor!_x000a__x000a_Geo-Domes are a short 1 - 3 minute walk from parking. Please dress accordingly in winter months. You will be greeted by our Host at the gate for check-in and guided to your site. Guest waivers to be completed at check-in. Our Geo-Domes are dog friendly and require a $75 pet fee. One dog maximum. No cats allowed.  You will have cellular service!_x000a__x000a_There are miles of private trails for hiking with an amazing private waterfall as one of your destinations! We are adjacent to Minnewaska State Park and Mohonk Preserve (both a 20 minute drive to park entrance) which offer mountain biking, rock climbing, hiking, kayaking, rock scrambling, views of the Catskills and more! Just 20 minutes outside of the colorful and active town of New Paltz, NY with many options for dinning, shopping, and entertainment._x000a__x000a_We are happy to connect you with a local massage therapist or tour guide. Send us a message for more info on how to make your stay more relaxing and fun! Nature is calling!_x000a__x000a_**History of The Awosting Club**_x000a__x000a_In the mid 1950's John Atwater Bradley, then a graduate student, attended a conference in Cragsmoor, the site of a celebrated art colony not far from what is now the Awosting Reserve and The Awosting Club. The next morning at dawn, he went out for an exploratory hike and did not return until long after dark. Bradley hiked through evergreen and hardwood forests, along bubbling streams, roaring waterfalls and shimmering mountain lakes. He discovered an incredible wilderness like none he'd ever seen, populated by whitetail deer, black bear, fox, raccoons, bobcat and coyote as well as a natural aviary of hawks, peregrine falcons, owls, eagles and pileated woodpeckers. That day he fell in love with the Shawangunk Ridge._x000a__x000a_The Bradley family still maintains the property, and after 50 years of sharing the property with educational organizations, schools, artists, writers, explorers, camps, family and friends, are excited to invite others to fall in love with the Shawangunk Ridge as John Bradley had over 70 years ago. Bradley's daughter, Camilla, and her family are keeping the Awosting traditions alive by sprucing up the camp buildings and platforms while maintaining the trails that have been used for decades for outdoor adventures: from sleeping to eating to playing to communing with nature in all her glory._x000a__x000a_*Please note images of domes come from all available, as all are similar. Exact dome location may vary.*"/>
    <n v="1"/>
    <s v="Check in: 15:00, Check out: 11:00, Cancellation policy: Strict, Accepts bookings: 18"/>
    <n v="41.682092419743327"/>
    <n v="-74.262782443130476"/>
    <s v="Yes"/>
    <x v="0"/>
    <s v="Yes"/>
    <s v="Yes"/>
    <x v="1"/>
    <s v="Yes"/>
    <x v="1"/>
    <s v="Yes"/>
    <s v="No"/>
    <s v="No"/>
    <s v="No"/>
    <s v="No"/>
    <s v="No"/>
    <s v="Not Listed"/>
    <s v="No"/>
    <s v="Not Listed"/>
    <s v="Not Listed"/>
    <s v="No"/>
    <s v="No"/>
    <s v="No"/>
    <s v="No"/>
    <s v="No"/>
    <s v="No"/>
    <s v="No"/>
    <s v="No"/>
    <s v="No"/>
    <s v="Yes"/>
    <s v="Yes"/>
    <s v="No"/>
    <s v="No"/>
    <s v="Yes"/>
    <s v="Yes"/>
    <s v="No"/>
    <s v="Yes"/>
    <s v="Yes"/>
    <s v="No"/>
    <s v="Yes"/>
    <s v="No"/>
    <s v="No"/>
    <s v="No"/>
    <s v="Yes"/>
    <s v="No"/>
    <s v="No"/>
    <s v="No"/>
    <s v="Yes"/>
    <s v="No"/>
    <s v="No"/>
    <s v="No"/>
    <s v="Yes"/>
    <s v="No"/>
    <s v="No"/>
    <s v="No"/>
    <s v="No"/>
    <s v="No"/>
    <s v="No"/>
    <s v="No"/>
    <s v="Yes"/>
    <s v="No"/>
    <s v="Yes"/>
    <m/>
    <m/>
    <m/>
    <m/>
    <m/>
    <m/>
    <m/>
    <m/>
    <m/>
    <m/>
  </r>
  <r>
    <s v="Hipcamp"/>
    <s v="El Mistico"/>
    <s v="Zia Geo Dome at El Mistico"/>
    <s v="dome"/>
    <s v="Dome"/>
    <n v="7"/>
    <n v="0"/>
    <n v="2"/>
    <n v="0"/>
    <n v="0"/>
    <n v="0"/>
    <s v="Lincoln"/>
    <x v="105"/>
    <x v="11"/>
    <m/>
    <s v="United States"/>
    <x v="43"/>
    <x v="46"/>
    <n v="374"/>
    <n v="295"/>
    <n v="251"/>
    <n v="189"/>
    <n v="0.66"/>
    <n v="266"/>
    <n v="388"/>
    <n v="295"/>
    <n v="251"/>
    <n v="180"/>
    <n v="272"/>
    <n v="283"/>
    <n v="260"/>
    <n v="262"/>
    <n v="283"/>
    <n v="260"/>
    <n v="281"/>
    <n v="262"/>
    <n v="281"/>
    <n v="262"/>
    <n v="283"/>
    <s v="https://www.hipcamp.com/en-GB/land/new-mexico-el-mistico-y0zhy52j"/>
    <s v="Unplug from the city to soak up in nature and experience a romantic getaway with an amazing sunset view at our ZIA Geo Dome at El Mistico Ranch. El Mistico Ranch consists of 30 acres of natural high desert land with natural spring waters, with Lincoln National Forest as our next door neighbor. The climate is mild here and the property is vegetated with pinon pine, juniper, and a variety of cacti. Enjoy stargazing at night, and the sought after sunrises and sunsets with a mountain view."/>
    <n v="1"/>
    <s v="Check in: 16:00, Check out: 11:00, Cancellation policy: Strict, Accepts bookings: 12"/>
    <n v="33.525499604111289"/>
    <n v="-105.7017742792389"/>
    <s v="No"/>
    <x v="0"/>
    <s v="No"/>
    <s v="No"/>
    <x v="0"/>
    <s v="Yes"/>
    <x v="0"/>
    <s v="Yes"/>
    <s v="No"/>
    <s v="No"/>
    <s v="Yes"/>
    <s v="No"/>
    <s v="No"/>
    <s v="Not Listed"/>
    <s v="No"/>
    <s v="Not Listed"/>
    <s v="Not Listed"/>
    <s v="No"/>
    <s v="No"/>
    <s v="No"/>
    <s v="No"/>
    <s v="No"/>
    <s v="No"/>
    <s v="No"/>
    <s v="No"/>
    <s v="No"/>
    <s v="Yes"/>
    <s v="Yes"/>
    <s v="No"/>
    <s v="No"/>
    <s v="Yes"/>
    <s v="Yes"/>
    <s v="Yes"/>
    <s v="Yes"/>
    <s v="No"/>
    <s v="No"/>
    <s v="Yes"/>
    <s v="No"/>
    <s v="No"/>
    <s v="No"/>
    <s v="Yes"/>
    <s v="No"/>
    <s v="No"/>
    <s v="No"/>
    <s v="Yes"/>
    <s v="No"/>
    <s v="No"/>
    <s v="No"/>
    <s v="No"/>
    <s v="No"/>
    <s v="Yes"/>
    <s v="Yes"/>
    <s v="No"/>
    <s v="No"/>
    <s v="No"/>
    <s v="No"/>
    <s v="No"/>
    <s v="No"/>
    <s v="Yes"/>
    <m/>
    <m/>
    <m/>
    <m/>
    <m/>
    <m/>
    <m/>
    <m/>
    <m/>
    <m/>
  </r>
  <r>
    <s v="Hipcamp"/>
    <s v="The Awosting Club"/>
    <s v="Gunks Modern Geo-Dome with AC/Heat."/>
    <s v="dome"/>
    <s v="Dome"/>
    <n v="7"/>
    <n v="0"/>
    <n v="4"/>
    <n v="0"/>
    <n v="0"/>
    <n v="0"/>
    <s v="Ulster"/>
    <x v="102"/>
    <x v="2"/>
    <m/>
    <s v="United States"/>
    <x v="22"/>
    <x v="43"/>
    <n v="392"/>
    <n v="300"/>
    <n v="249"/>
    <n v="254"/>
    <n v="1"/>
    <n v="266"/>
    <n v="409"/>
    <n v="300"/>
    <n v="249"/>
    <n v="266"/>
    <n v="273"/>
    <n v="286"/>
    <n v="259"/>
    <n v="262"/>
    <n v="286"/>
    <n v="259"/>
    <n v="284"/>
    <n v="262"/>
    <n v="284"/>
    <n v="262"/>
    <n v="286"/>
    <s v="https://www.hipcamp.com/en-GB/land/new-york-the-awosting-club-7rvhyxe2"/>
    <s v="Closed for the season! _x000a__x000a_Immerse Yourself in Rustic Luxury - Unplug and Relax. Peaceful geo-dome situated along ravine with access to waterfalls and trails. _x000a__x000a_Come escape to one of our Modern Geo-Domes located up on the Shawangunk Ridge in Gardiner, NY. This cozy, seasonlal dome (HEAT + AC) is a part of The Awosting Club, which is a private wilderness reserve._x000a__x000a_Nestled in native blueberry bushes, high above a beautiful ravine and surrounded by pine trees. This Geo-Dome overlooks the Palmaghatt Kill Stream from its wide windows and beautiful deck. Equipped with a log queen bed, skylight above, super soft linens, cozy blankets, and a down comforter in the colder months. Included are towels, a mini fridge, Keurig, coffee, charcoal grill, bluetooth speaker, lantern, umbrellas, a mini library of books and 1 gallon water for drinking. If you are coming as a family, one additional children's mattress on the floor may be added._x000a__x000a_Outside of your Geo-Dome you will find an amazing private fire pit, charcoal grill and hammock. Firewood bundles are available for purchase for $10 or you may bring your own. In addition, each site has an outhouse, which is thoroughly cleaned after each guest. A bit rustic, but there is no odor!_x000a__x000a_Geo-Domes are a short 1 - 3 minute walk from parking. Please dress accordingly in colder months. You will be greeted by our Host at the gate for check-in and guided to your site. Guest waivers to be completed at check-in. Our Geo-Domes are dog friendly and require a $75 pet fee. One dog maximum. No cats allowed.  You will have cellular service!_x000a__x000a_There are miles of private trails for hiking with an amazing private waterfall as one of your destinations! We are adjacent to Minnewaska State Park and Mohonk Preserve (both a 20 minute drive to park entrance) which offer mountain biking, rock climbing, hiking, kayaking, rock scrambling, views of the Catskills and more! Just 20 minutes outside of the colorful and active town of New Paltz, NY with many options for dinning, shopping, and entertainment._x000a__x000a_We are happy to connect you with a local massage therapist or tour guide. Send us a message for more info on how to make your stay more relaxing and fun! Nature is calling!_x000a__x000a_**History of The Awosting Club**_x000a__x000a_In the mid 1950's John Atwater Bradley, then a graduate student, attended a conference in Cragsmoor, the site of a celebrated art colony not far from what is now the Awosting Reserve and The Awosting Club. The next morning at dawn, he went out for an exploratory hike and did not return until long after dark. Bradley hiked through evergreen and hardwood forests, along bubbling streams, roaring waterfalls and shimmering mountain lakes. He discovered an incredible wilderness like none he'd ever seen, populated by whitetail deer, black bear, fox, raccoons, bobcat and coyote as well as a natural aviary of hawks, peregrine falcons, owls, eagles and pileated woodpeckers. That day he fell in love with the Shawangunk Ridge._x000a__x000a_The Bradley family still maintains the property, and after 50 years of sharing the property with educational organizations, schools, artists, writers, explorers, camps, family and friends, are excited to invite others to fall in love with the Shawangunk Ridge as John Bradley had over 70 years ago. Bradley's daughter, Camilla, and her family are keeping the Awosting traditions alive by sprucing up the camp buildings and platforms while maintaining the trails that have been used for decades for outdoor adventures: from sleeping to eating to playing to communing with nature in all her glory._x000a__x000a_*Please note images of domes come from all available, as all are similar. Exact dome location may vary.*"/>
    <n v="1"/>
    <s v="Check in: 15:00, Check out: 11:00, Cancellation policy: Strict, Accepts bookings: 18"/>
    <n v="41.682092419743327"/>
    <n v="-74.262782443130476"/>
    <s v="Yes"/>
    <x v="0"/>
    <s v="Yes"/>
    <s v="Yes"/>
    <x v="1"/>
    <s v="Yes"/>
    <x v="1"/>
    <s v="Yes"/>
    <s v="No"/>
    <s v="No"/>
    <s v="No"/>
    <s v="No"/>
    <s v="No"/>
    <s v="Not Listed"/>
    <s v="No"/>
    <s v="Not Listed"/>
    <s v="Not Listed"/>
    <s v="No"/>
    <s v="No"/>
    <s v="No"/>
    <s v="No"/>
    <s v="No"/>
    <s v="No"/>
    <s v="No"/>
    <s v="No"/>
    <s v="No"/>
    <s v="Yes"/>
    <s v="Yes"/>
    <s v="No"/>
    <s v="No"/>
    <s v="Yes"/>
    <s v="Yes"/>
    <s v="No"/>
    <s v="Yes"/>
    <s v="Yes"/>
    <s v="No"/>
    <s v="Yes"/>
    <s v="No"/>
    <s v="No"/>
    <s v="No"/>
    <s v="Yes"/>
    <s v="No"/>
    <s v="No"/>
    <s v="No"/>
    <s v="Yes"/>
    <s v="No"/>
    <s v="No"/>
    <s v="No"/>
    <s v="Yes"/>
    <s v="No"/>
    <s v="No"/>
    <s v="No"/>
    <s v="No"/>
    <s v="No"/>
    <s v="No"/>
    <s v="No"/>
    <s v="Yes"/>
    <s v="No"/>
    <s v="Yes"/>
    <m/>
    <m/>
    <m/>
    <m/>
    <m/>
    <m/>
    <m/>
    <m/>
    <m/>
    <m/>
  </r>
  <r>
    <s v="Hipcamp"/>
    <s v="The Awosting Club"/>
    <s v="Modern Geo-Dome w. AC/Heat in Gunks"/>
    <s v="dome"/>
    <s v="Dome"/>
    <n v="7"/>
    <n v="0"/>
    <n v="4"/>
    <n v="0"/>
    <n v="0"/>
    <n v="0"/>
    <s v="Ulster"/>
    <x v="102"/>
    <x v="2"/>
    <m/>
    <s v="United States"/>
    <x v="44"/>
    <x v="43"/>
    <n v="392"/>
    <n v="300"/>
    <n v="249"/>
    <n v="253"/>
    <n v="1"/>
    <n v="266"/>
    <n v="409"/>
    <n v="300"/>
    <n v="249"/>
    <n v="266"/>
    <n v="273"/>
    <n v="286"/>
    <n v="259"/>
    <n v="262"/>
    <n v="286"/>
    <n v="259"/>
    <n v="284"/>
    <n v="262"/>
    <n v="284"/>
    <n v="262"/>
    <n v="286"/>
    <s v="https://www.hipcamp.com/en-GB/land/new-york-the-awosting-club-7rvhyxe2"/>
    <s v="Closed for the season! _x000a__x000a_Immerse Yourself in Rustic Luxury - Unplug and Relax. Peaceful geo-dome situated along ravine with access to waterfalls and trails. _x000a__x000a_Come escape to one of our Modern Geo-Domes located up on the Shawangunk Ridge in Gardiner, NY. This cozy, seasonal dome (HEAT + AC) is a part of The Awosting Club, which is a private wilderness reserve._x000a__x000a_Nestled in native blueberry bushes, high above a beautiful ravine and surrounded by pine trees. This Geo-Dome overlooks the Palmaghatt Kill Stream from its wide windows and beautiful deck. Equipped with a log queen bed, skylight above, super soft linens, cozy blankets, and a down comforter in the colder months. Included are towels, a mini fridge, Keurig, coffee, charcoal grill, bluetooth speaker, lantern, umbrellas, a mini library of books and 1 gallon water for drinking. If you are coming as a family, one additional children's mattress on the floor may be added._x000a__x000a_Outside of your Geo-Dome you will find an amazing private fire pit, charcoal grill and hammock. Firewood bundles are available for purchase for $10 or you may bring your own. In addition, each site has an outhouse, which is thoroughly cleaned after each guest. A bit rustic, but there is no odor!_x000a__x000a_Geo-Domes are a short 1 - 3 minute walk from parking. Please dress accordingly in colder months. You will be greeted by our Host at the gate for check-in and guided to your site. Guest waivers to be completed at check-in. Our Geo-Domes are dog friendly and require a $75 pet fee. One dog maximum. No cats allowed.  You will have cellular service!_x000a__x000a_There are miles of private trails for hiking with an amazing private waterfall as one of your destinations! We are adjacent to Minnewaska State Park and Mohonk Preserve (both a 20 minute drive to park entrance) which offer mountain biking, rock climbing, hiking, kayaking, rock scrambling, views of the Catskills and more! Just 20 minutes outside of the colorful and active town of New Paltz, NY with many options for dinning, shopping, and entertainment._x000a__x000a_We are happy to connect you with a local massage therapist or tour guide. Send us a message for more info on how to make your stay more relaxing and fun! Nature is calling!_x000a__x000a_**History of The Awosting Club**_x000a__x000a_In the mid 1950's John Atwater Bradley, then a graduate student, attended a conference in Cragsmoor, the site of a celebrated art colony not far from what is now the Awosting Reserve and The Awosting Club. The next morning at dawn, he went out for an exploratory hike and did not return until long after dark. Bradley hiked through evergreen and hardwood forests, along bubbling streams, roaring waterfalls and shimmering mountain lakes. He discovered an incredible wilderness like none he'd ever seen, populated by whitetail deer, black bear, fox, raccoons, bobcat and coyote as well as a natural aviary of hawks, peregrine falcons, owls, eagles and pileated woodpeckers. That day he fell in love with the Shawangunk Ridge._x000a__x000a_The Bradley family still maintains the property, and after 50 years of sharing the property with educational organizations, schools, artists, writers, explorers, camps, family and friends, are excited to invite others to fall in love with the Shawangunk Ridge as John Bradley had over 70 years ago. Bradley's daughter, Camilla, and her family are keeping the Awosting traditions alive by sprucing up the camp buildings and platforms while maintaining the trails that have been used for decades for outdoor adventures: from sleeping to eating to playing to communing with nature in all her glory._x000a__x000a_*Please note images of domes come from all available, as all are similar. Exact dome location may vary.*"/>
    <n v="2"/>
    <s v="Check in: 15:00, Check out: 11:00, Cancellation policy: Strict, Accepts bookings: 18"/>
    <n v="41.682092419743327"/>
    <n v="-74.262782443130476"/>
    <s v="Yes"/>
    <x v="0"/>
    <s v="Yes"/>
    <s v="Yes"/>
    <x v="1"/>
    <s v="Yes"/>
    <x v="1"/>
    <s v="Yes"/>
    <s v="No"/>
    <s v="No"/>
    <s v="No"/>
    <s v="No"/>
    <s v="No"/>
    <s v="Not Listed"/>
    <s v="No"/>
    <s v="Not Listed"/>
    <s v="Not Listed"/>
    <s v="No"/>
    <s v="No"/>
    <s v="No"/>
    <s v="No"/>
    <s v="No"/>
    <s v="No"/>
    <s v="No"/>
    <s v="No"/>
    <s v="No"/>
    <s v="Yes"/>
    <s v="Yes"/>
    <s v="No"/>
    <s v="No"/>
    <s v="Yes"/>
    <s v="Yes"/>
    <s v="No"/>
    <s v="Yes"/>
    <s v="Yes"/>
    <s v="No"/>
    <s v="Yes"/>
    <s v="No"/>
    <s v="No"/>
    <s v="No"/>
    <s v="Yes"/>
    <s v="No"/>
    <s v="No"/>
    <s v="No"/>
    <s v="Yes"/>
    <s v="No"/>
    <s v="No"/>
    <s v="No"/>
    <s v="Yes"/>
    <s v="No"/>
    <s v="No"/>
    <s v="No"/>
    <s v="No"/>
    <s v="No"/>
    <s v="No"/>
    <s v="No"/>
    <s v="Yes"/>
    <s v="No"/>
    <s v="Yes"/>
    <m/>
    <m/>
    <m/>
    <m/>
    <m/>
    <m/>
    <m/>
    <m/>
    <m/>
    <m/>
  </r>
  <r>
    <s v="Hipcamp"/>
    <s v="The Awosting Club"/>
    <s v="Modern Geo-Dome AC/Heat in Gunks"/>
    <s v="dome"/>
    <s v="Dome"/>
    <n v="7"/>
    <n v="0"/>
    <n v="4"/>
    <n v="0"/>
    <n v="0"/>
    <n v="0"/>
    <s v="Ulster"/>
    <x v="102"/>
    <x v="2"/>
    <m/>
    <s v="United States"/>
    <x v="44"/>
    <x v="46"/>
    <n v="391"/>
    <n v="300"/>
    <n v="249"/>
    <n v="253"/>
    <n v="1"/>
    <n v="266"/>
    <n v="409"/>
    <n v="300"/>
    <n v="249"/>
    <n v="266"/>
    <n v="273"/>
    <n v="286"/>
    <n v="259"/>
    <n v="262"/>
    <n v="286"/>
    <n v="259"/>
    <n v="284"/>
    <n v="262"/>
    <n v="284"/>
    <n v="262"/>
    <n v="286"/>
    <s v="https://www.hipcamp.com/en-GB/land/new-york-the-awosting-club-7rvhyxe2"/>
    <s v="Closed for the season! _x000a__x000a_Immerse Yourself in Rustic Luxury - Unplug and Relax. Peaceful geo-dome situated along ravine with access to waterfalls and trails. _x000a__x000a_Come escape to one of our Modern Geo-Domes located up on the Shawangunk Ridge in Gardiner, NY. This cozy, seasonal dome (HEAT + AC) is a part of The Awosting Club, which is a private wilderness reserve._x000a__x000a_Nestled in native blueberry bushes, high above a beautiful ravine and surrounded by pine trees. This Geo-Dome overlooks the Palmaghatt Kill Stream from its wide windows and beautiful deck. Equipped with a log queen bed, skylight above, super soft linens, cozy blankets, and a down comforter in the colder months. Included are towels, a mini fridge, Keurig, coffee, charcoal grill, bluetooth speaker, lantern, umbrellas, a mini library of books and 1 gallon water for drinking. If you are coming as a family, one additional children's mattress on the floor may be added._x000a__x000a_Outside of your Geo-Dome you will find an amazing private fire pit, charcoal grill and hammock. Firewood bundles are available for purchase for $10 or you may bring your own. In addition, each site has an outhouse, which is thoroughly cleaned after each guest. A bit rustic, but there is no odor!_x000a__x000a_Geo-Domes are a short 1 - 3 minute walk from parking. Please dress accordingly in colder months. You will be greeted by our Host at the gate for check-in and guided to your site. Guest waivers to be completed at check-in. Our Geo-Domes are dog friendly and require a $75 pet fee. One dog maximum. No cats allowed.  You will have cellular service!_x000a__x000a_There are miles of private trails for hiking with an amazing private waterfall as one of your destinations! We are adjacent to Minnewaska State Park and Mohonk Preserve (both a 20 minute drive to park entrance) which offer mountain biking, rock climbing, hiking, kayaking, rock scrambling, views of the Catskills and more! Just 20 minutes outside of the colorful and active town of New Paltz, NY with many options for dinning, shopping, and entertainment._x000a__x000a_We are happy to connect you with a local massage therapist or tour guide. Send us a message for more info on how to make your stay more relaxing and fun! Nature is calling!_x000a__x000a_**History of The Awosting Club**_x000a__x000a_In the mid 1950's John Atwater Bradley, then a graduate student, attended a conference in Cragsmoor, the site of a celebrated art colony not far from what is now the Awosting Reserve and The Awosting Club. The next morning at dawn, he went out for an exploratory hike and did not return until long after dark. Bradley hiked through evergreen and hardwood forests, along bubbling streams, roaring waterfalls and shimmering mountain lakes. He discovered an incredible wilderness like none he'd ever seen, populated by whitetail deer, black bear, fox, raccoons, bobcat and coyote as well as a natural aviary of hawks, peregrine falcons, owls, eagles and pileated woodpeckers. That day he fell in love with the Shawangunk Ridge._x000a__x000a_The Bradley family still maintains the property, and after 50 years of sharing the property with educational organizations, schools, artists, writers, explorers, camps, family and friends, are excited to invite others to fall in love with the Shawangunk Ridge as John Bradley had over 70 years ago. Bradley's daughter, Camilla, and her family are keeping the Awosting traditions alive by sprucing up the camp buildings and platforms while maintaining the trails that have been used for decades for outdoor adventures: from sleeping to eating to playing to communing with nature in all her glory._x000a__x000a_*Please note images of domes come from all available, as all are similar. Exact dome location may vary.*"/>
    <n v="2"/>
    <s v="Check in: 15:00, Check out: 11:00, Cancellation policy: Strict, Accepts bookings: 18"/>
    <n v="41.682092419743327"/>
    <n v="-74.262782443130476"/>
    <s v="Yes"/>
    <x v="0"/>
    <s v="Yes"/>
    <s v="Yes"/>
    <x v="1"/>
    <s v="Yes"/>
    <x v="1"/>
    <s v="Yes"/>
    <s v="No"/>
    <s v="No"/>
    <s v="No"/>
    <s v="No"/>
    <s v="No"/>
    <s v="Not Listed"/>
    <s v="No"/>
    <s v="Not Listed"/>
    <s v="Not Listed"/>
    <s v="No"/>
    <s v="No"/>
    <s v="No"/>
    <s v="No"/>
    <s v="No"/>
    <s v="No"/>
    <s v="No"/>
    <s v="No"/>
    <s v="No"/>
    <s v="Yes"/>
    <s v="Yes"/>
    <s v="No"/>
    <s v="No"/>
    <s v="Yes"/>
    <s v="Yes"/>
    <s v="No"/>
    <s v="Yes"/>
    <s v="Yes"/>
    <s v="No"/>
    <s v="Yes"/>
    <s v="No"/>
    <s v="No"/>
    <s v="No"/>
    <s v="Yes"/>
    <s v="No"/>
    <s v="No"/>
    <s v="No"/>
    <s v="Yes"/>
    <s v="No"/>
    <s v="No"/>
    <s v="No"/>
    <s v="Yes"/>
    <s v="No"/>
    <s v="No"/>
    <s v="No"/>
    <s v="No"/>
    <s v="No"/>
    <s v="No"/>
    <s v="No"/>
    <s v="Yes"/>
    <s v="No"/>
    <s v="Yes"/>
    <m/>
    <m/>
    <m/>
    <m/>
    <m/>
    <m/>
    <m/>
    <m/>
    <m/>
    <m/>
  </r>
  <r>
    <s v="Hipcamp"/>
    <s v="Desert Hideaway w/ Electricity!"/>
    <s v="Desert Hideaway w/ Electricity"/>
    <s v="dome"/>
    <s v="Dome"/>
    <n v="1"/>
    <n v="0"/>
    <n v="6"/>
    <n v="0"/>
    <n v="0"/>
    <n v="0"/>
    <s v="San Bernardino"/>
    <x v="106"/>
    <x v="1"/>
    <m/>
    <s v="United States"/>
    <x v="23"/>
    <x v="47"/>
    <n v="306"/>
    <n v="189"/>
    <n v="129"/>
    <n v="18"/>
    <n v="0.05"/>
    <n v="189"/>
    <n v="311"/>
    <n v="189"/>
    <n v="189"/>
    <n v="10"/>
    <n v="189"/>
    <n v="189"/>
    <n v="189"/>
    <n v="189"/>
    <n v="189"/>
    <n v="189"/>
    <n v="189"/>
    <n v="189"/>
    <n v="189"/>
    <n v="189"/>
    <n v="189"/>
    <s v="https://www.hipcamp.com/en-GB/land/california-desert-hideaway-w-electricity-xryh86j1"/>
    <s v="Drive into the campsite near the rear left side of the site and park in your designated site area. There is a tent structure set up for sleeping 6 people comfortably inside. There is a Porta-potty for use. There is FULL ELECTRICiTY and HOT WATER with this rental with the use of our gas-powered generator. The lock combination instructions for the shed will be provided by the camp host after reservation. This will allow the outlets in the tent to work as well as power the lights and refrigerator. NOTE: The shower and sink water comes from our on-site water tank. If you opt to use the generator system you will need to download the app called HUBSPACE to operate the lights inside the dome. The username for HUBSPACE is: djrockk1@gmail.com and the password is Meditate1 Drinking water is not provided so you must bring your own water. Generator-powered lights come on once the generator is turned on and you are free to use the firepit and other amenities. Please be sure to tidy up and empty all trash into the big trash bin provided on the site. Also, if you use the water please be sure to cover the drains with the plugs provided on site."/>
    <n v="1"/>
    <s v="Check in: 14:00, Check out: 12:00, Cancellation policy: Moderate, Accepts bookings: 12"/>
    <n v="34.157437704945451"/>
    <n v="-116.2916515753937"/>
    <s v="Yes"/>
    <x v="0"/>
    <s v="Yes"/>
    <s v="No"/>
    <x v="0"/>
    <s v="Yes"/>
    <x v="1"/>
    <s v="Yes"/>
    <s v="No"/>
    <s v="No"/>
    <s v="No"/>
    <s v="No"/>
    <s v="No"/>
    <s v="Not Listed"/>
    <s v="No"/>
    <s v="Not Listed"/>
    <s v="Not Listed"/>
    <s v="No"/>
    <s v="No"/>
    <s v="No"/>
    <s v="No"/>
    <s v="No"/>
    <s v="No"/>
    <s v="No"/>
    <s v="No"/>
    <s v="No"/>
    <s v="No"/>
    <s v="No"/>
    <s v="No"/>
    <s v="No"/>
    <s v="Yes"/>
    <s v="No"/>
    <s v="No"/>
    <s v="Yes"/>
    <s v="No"/>
    <s v="No"/>
    <s v="No"/>
    <s v="No"/>
    <s v="No"/>
    <s v="No"/>
    <s v="No"/>
    <s v="No"/>
    <s v="No"/>
    <s v="No"/>
    <s v="No"/>
    <s v="No"/>
    <s v="No"/>
    <s v="No"/>
    <s v="No"/>
    <s v="No"/>
    <s v="No"/>
    <s v="Yes"/>
    <s v="No"/>
    <s v="No"/>
    <s v="No"/>
    <s v="No"/>
    <s v="No"/>
    <s v="No"/>
    <s v="No"/>
    <m/>
    <m/>
    <m/>
    <m/>
    <m/>
    <m/>
    <m/>
    <m/>
    <m/>
    <m/>
  </r>
  <r>
    <s v="Hipcamp"/>
    <s v="Twisting Twig Gardens and Orchard"/>
    <s v="Twisting Twig Gardens Geodesic Dome"/>
    <s v="dome"/>
    <s v="Dome"/>
    <n v="3"/>
    <n v="0"/>
    <n v="2"/>
    <n v="0"/>
    <n v="0"/>
    <n v="0"/>
    <s v="Bayfield"/>
    <x v="107"/>
    <x v="15"/>
    <m/>
    <s v="United States"/>
    <x v="45"/>
    <x v="48"/>
    <n v="145"/>
    <n v="119"/>
    <n v="110"/>
    <n v="106"/>
    <n v="1"/>
    <n v="119"/>
    <n v="149"/>
    <n v="119"/>
    <n v="119"/>
    <n v="119"/>
    <n v="119"/>
    <n v="119"/>
    <n v="119"/>
    <n v="119"/>
    <n v="119"/>
    <n v="119"/>
    <n v="119"/>
    <n v="119"/>
    <n v="119"/>
    <n v="119"/>
    <n v="119"/>
    <s v="https://www.hipcamp.com/en-GB/land/wisconsin-twisting-twig-gardens-and-orchard-kk9h06p5"/>
    <s v="Come stay in our new geodesic dome. The dome is nestled on 40 acres which includes our micro organic farm. We are on the edge of thousands of acres of forest and located about 10 miles from Bayfield, WI and 10 miles from Cornucopia, WI. We operate an off the grid solar electric farm, but there is no electricity to the dome at this time. The 314 sq ft dome has a queen size bed, woodstove, and kitchenette. The kitchenette includes a single-burner stovetop for preparing simple meals. Basic dishes, and pots and pans are provided for your use.  There is a wood stove provided for heating with firewood included. Blankets, sheets and towels are provided for guests. There is an outdoor fire ring with cooking grate, but we prefer you purchase firewood locally for outdoor fires. Water is provided in the summer months, otherwise you need to haul in during the shoulder seasons. There is no indoor plumbing in the dome and no electricity, so bring a lantern or headlamp. In the summer, you can almost drive right up to the dome, but in the shoulder seasons, a hike in is required. Check in is on your own, so arrive when it works for you! Come enjoy the magic of the Northwoods while sleeping comfortably in this slice of heaven!"/>
    <n v="1"/>
    <s v="Check in: 16:00, Check out: 11:00, Cancellation policy: Super Strict, Accepts bookings: 6"/>
    <n v="46.880499999999998"/>
    <n v="-90.927970000000002"/>
    <s v="Yes"/>
    <x v="0"/>
    <s v="No"/>
    <s v="Yes"/>
    <x v="1"/>
    <s v="Yes"/>
    <x v="0"/>
    <s v="No"/>
    <s v="No"/>
    <s v="No"/>
    <s v="No"/>
    <s v="No"/>
    <s v="No"/>
    <s v="Not Listed"/>
    <s v="No"/>
    <s v="Not Listed"/>
    <s v="Not Listed"/>
    <s v="No"/>
    <s v="No"/>
    <s v="No"/>
    <s v="No"/>
    <s v="No"/>
    <s v="No"/>
    <s v="No"/>
    <s v="No"/>
    <s v="No"/>
    <s v="Yes"/>
    <s v="Yes"/>
    <s v="No"/>
    <s v="No"/>
    <s v="Yes"/>
    <s v="Yes"/>
    <s v="No"/>
    <s v="No"/>
    <s v="Yes"/>
    <s v="No"/>
    <s v="Yes"/>
    <s v="Yes"/>
    <s v="No"/>
    <s v="No"/>
    <s v="Yes"/>
    <s v="No"/>
    <s v="No"/>
    <s v="Yes"/>
    <s v="No"/>
    <s v="Yes"/>
    <s v="No"/>
    <s v="No"/>
    <s v="No"/>
    <s v="Yes"/>
    <s v="No"/>
    <s v="No"/>
    <s v="No"/>
    <s v="No"/>
    <s v="No"/>
    <s v="No"/>
    <s v="No"/>
    <s v="No"/>
    <s v="Yes"/>
    <m/>
    <m/>
    <m/>
    <m/>
    <m/>
    <m/>
    <m/>
    <m/>
    <m/>
    <m/>
  </r>
  <r>
    <s v="Hipcamp"/>
    <s v="Saddle Ridge Retreats"/>
    <s v="Lookout Ridge Retreat"/>
    <s v="dome"/>
    <s v="Dome"/>
    <n v="3"/>
    <n v="0"/>
    <n v="3"/>
    <n v="0"/>
    <n v="0"/>
    <n v="0"/>
    <s v="Douglas"/>
    <x v="108"/>
    <x v="30"/>
    <m/>
    <s v="United States"/>
    <x v="44"/>
    <x v="49"/>
    <n v="193"/>
    <n v="150"/>
    <n v="135"/>
    <n v="135"/>
    <n v="1"/>
    <n v="140"/>
    <n v="195"/>
    <n v="150"/>
    <n v="135"/>
    <n v="140"/>
    <n v="142"/>
    <n v="146"/>
    <n v="138"/>
    <n v="139"/>
    <n v="146"/>
    <n v="138"/>
    <n v="145"/>
    <n v="139"/>
    <n v="145"/>
    <n v="139"/>
    <n v="146"/>
    <s v="https://www.hipcamp.com/en-GB/land/kansas-saddle-ridge-retreats-2ejhl960"/>
    <s v="Come create an amazing glamping experience you will never forget. Stay in our luxurious tents, make s’mores over the fire pit, go horseback riding with your family… The possibilities are endless. We’ve created a unique experience designed to mix the comfort we all crave from home with the rugged outdoor experience we love. Our tents will provide you with a comfortable, hassle free place to lay your head after a long day of hiking, fishing, grilling or what ever your heart desires. The landscape provides endless opportunities to escape into nature with your friends and family. We also have family friendly games and activities for those who just want to hang around camp and socialize."/>
    <n v="1"/>
    <s v="Check in: 14:00, Check out: 11:00, Cancellation policy: Moderate, Accepts bookings: 15"/>
    <n v="39.024389999999997"/>
    <n v="-95.200590000000005"/>
    <s v="Yes"/>
    <x v="0"/>
    <s v="No"/>
    <s v="No"/>
    <x v="0"/>
    <s v="Yes"/>
    <x v="1"/>
    <s v="Yes"/>
    <s v="No"/>
    <s v="No"/>
    <s v="No"/>
    <s v="No"/>
    <s v="No"/>
    <s v="Not Listed"/>
    <s v="No"/>
    <s v="Not Listed"/>
    <s v="Not Listed"/>
    <s v="No"/>
    <s v="No"/>
    <s v="No"/>
    <s v="No"/>
    <s v="No"/>
    <s v="No"/>
    <s v="No"/>
    <s v="No"/>
    <s v="No"/>
    <s v="Yes"/>
    <s v="No"/>
    <s v="No"/>
    <s v="No"/>
    <s v="Yes"/>
    <s v="Yes"/>
    <s v="Yes"/>
    <s v="No"/>
    <s v="Yes"/>
    <s v="No"/>
    <s v="Yes"/>
    <s v="No"/>
    <s v="No"/>
    <s v="Yes"/>
    <s v="Yes"/>
    <s v="No"/>
    <s v="Yes"/>
    <s v="No"/>
    <s v="No"/>
    <s v="No"/>
    <s v="No"/>
    <s v="No"/>
    <s v="Yes"/>
    <s v="Yes"/>
    <s v="Yes"/>
    <s v="No"/>
    <s v="No"/>
    <s v="No"/>
    <s v="No"/>
    <s v="Yes"/>
    <s v="No"/>
    <s v="No"/>
    <s v="Yes"/>
    <m/>
    <m/>
    <m/>
    <m/>
    <m/>
    <m/>
    <m/>
    <m/>
    <m/>
    <m/>
  </r>
  <r>
    <s v="Hipcamp"/>
    <s v="Treehouse Geodome In The Sierras"/>
    <s v="Treehouse Geodome In The Sierras"/>
    <s v="dome"/>
    <s v="Dome"/>
    <n v="2"/>
    <n v="0"/>
    <n v="5"/>
    <n v="0"/>
    <n v="0"/>
    <n v="0"/>
    <s v="Calaveras"/>
    <x v="109"/>
    <x v="1"/>
    <m/>
    <s v="United States"/>
    <x v="1"/>
    <x v="1"/>
    <s v="No data"/>
    <s v="No data"/>
    <s v="No data"/>
    <s v="No data"/>
    <n v="0.13"/>
    <n v="168"/>
    <n v="281"/>
    <n v="229"/>
    <n v="149"/>
    <n v="26"/>
    <n v="179"/>
    <n v="198"/>
    <n v="161"/>
    <n v="168"/>
    <n v="198"/>
    <n v="161"/>
    <n v="186"/>
    <n v="164"/>
    <n v="193"/>
    <n v="167"/>
    <n v="193"/>
    <s v="https://www.hipcamp.com/en-US/land/california-treehouse-geodome-in-the-sierras-r57hrnjm"/>
    <s v="Come experience the beauty of the Sierras nestled amongst the trees in our Treehouse Geodome. Our 550 sq ft, well insulated dome boasts a king bed, queen bed loft, outdoor bathtub with a view, indoor kitchenette and outdoor gas grill. You have seasonal access to our pool and the opportunity to get up close with our barn cats, hens, alpacas and goats. Locally, you can pan for gold, hike to waterfalls, explore the largest cave in CA, wine taste, and visit Big Trees State Park. Other things to note *During winter months, we provide propane for overnight heating (1 tank per day). Any additional tanks needed will be charged $30 per tank and must be requested* We are happy to offer Starlink highspeed internet- please note though: due to tree lines, connectivity is not solid in the dome so we have a comfortable outdoor workplace available by our pool with strong connection. (In colder months, we have a large outdoor heater there)"/>
    <n v="1"/>
    <s v="Check in: 16:00, Check out: 11:00, Cancellation policy: Strict, Accepts bookings: 12"/>
    <n v="38.261825000000002"/>
    <n v="-120.4816"/>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No"/>
    <s v="Yes"/>
    <s v="Yes"/>
    <s v="No"/>
    <s v="No"/>
    <s v="Yes"/>
    <s v="No"/>
    <s v="Yes"/>
    <s v="No"/>
    <s v="Yes"/>
    <s v="No"/>
    <s v="No"/>
    <s v="No"/>
    <s v="Yes"/>
    <s v="No"/>
    <s v="Yes"/>
    <m/>
    <m/>
    <m/>
    <m/>
    <m/>
    <m/>
    <m/>
    <m/>
    <m/>
    <m/>
  </r>
  <r>
    <s v="Hipcamp"/>
    <s v="Hay Lake Basecamp DOME and Hammocks"/>
    <s v="Hay Lake Basecamp Tent and Hammocks"/>
    <s v="dome"/>
    <s v="Dome"/>
    <n v="1"/>
    <n v="0"/>
    <n v="4"/>
    <n v="0"/>
    <n v="0"/>
    <n v="0"/>
    <s v="Crow Wing"/>
    <x v="110"/>
    <x v="31"/>
    <m/>
    <s v="United States"/>
    <x v="46"/>
    <x v="50"/>
    <n v="145"/>
    <n v="110"/>
    <n v="99"/>
    <n v="85"/>
    <n v="1"/>
    <n v="150"/>
    <n v="201"/>
    <n v="150"/>
    <n v="150"/>
    <n v="150"/>
    <n v="150"/>
    <n v="150"/>
    <n v="150"/>
    <n v="150"/>
    <n v="150"/>
    <n v="150"/>
    <n v="150"/>
    <n v="150"/>
    <n v="150"/>
    <n v="150"/>
    <n v="150"/>
    <s v="https://www.hipcamp.com/en-GB/land/minnesota-hay-lake-basecamp-tent-and-hammocks-kk9h6mkl"/>
    <s v="This sweet little half acre campsite sits right on the shore of Hay Lake, a 52 acre fishing lake just minutes from Crosby-Ironton. The site is adjacent to the public boat landing, so you can bring whatever boat you'd like. There is a private dock with a canoe and two kayaks for your use as well._x000a__x000a_The large tent easily sleeps four adults and includes two sleeping cots. It also includes basic cooking supplies and utensils. There is an outhouse on site as well._x000a__x000a_The hill overlooking the lake has several options for hammocks and provides a breathtaking view of the sunsets."/>
    <n v="2"/>
    <s v="Check in: 14:00, Check out: 12:00, Cancellation policy: Moderate, Accepts bookings: 6"/>
    <n v="46.453344999999999"/>
    <n v="-94.031334999999999"/>
    <s v="Yes"/>
    <x v="0"/>
    <s v="Yes"/>
    <s v="Yes"/>
    <x v="1"/>
    <s v="Yes"/>
    <x v="1"/>
    <s v="Yes"/>
    <s v="No"/>
    <s v="No"/>
    <s v="No"/>
    <s v="No"/>
    <s v="No"/>
    <s v="Not Listed"/>
    <s v="No"/>
    <s v="Not Listed"/>
    <s v="Not Listed"/>
    <s v="No"/>
    <s v="No"/>
    <s v="No"/>
    <s v="No"/>
    <s v="No"/>
    <s v="No"/>
    <s v="No"/>
    <s v="No"/>
    <s v="No"/>
    <s v="Yes"/>
    <s v="No"/>
    <s v="No"/>
    <s v="No"/>
    <s v="Yes"/>
    <s v="Yes"/>
    <s v="No"/>
    <s v="No"/>
    <s v="Yes"/>
    <s v="No"/>
    <s v="Yes"/>
    <s v="Yes"/>
    <s v="No"/>
    <s v="Yes"/>
    <s v="Yes"/>
    <s v="No"/>
    <s v="No"/>
    <s v="Yes"/>
    <s v="No"/>
    <s v="Yes"/>
    <s v="No"/>
    <s v="Yes"/>
    <s v="No"/>
    <s v="No"/>
    <s v="No"/>
    <s v="No"/>
    <s v="No"/>
    <s v="No"/>
    <s v="No"/>
    <s v="No"/>
    <s v="No"/>
    <s v="No"/>
    <s v="No"/>
    <m/>
    <m/>
    <m/>
    <m/>
    <m/>
    <m/>
    <m/>
    <m/>
    <m/>
    <m/>
  </r>
  <r>
    <s v="Hipcamp"/>
    <s v="Camp Therapy"/>
    <s v="Geodesic Dome @ Camp Therapy "/>
    <s v="dome"/>
    <s v="Dome"/>
    <n v="1"/>
    <n v="0"/>
    <n v="6"/>
    <n v="0"/>
    <n v="0"/>
    <n v="0"/>
    <s v="Marquette"/>
    <x v="111"/>
    <x v="23"/>
    <m/>
    <s v="United States"/>
    <x v="1"/>
    <x v="1"/>
    <s v="No data"/>
    <s v="No data"/>
    <s v="No data"/>
    <s v="No data"/>
    <n v="1"/>
    <n v="104"/>
    <n v="147"/>
    <n v="122"/>
    <n v="95"/>
    <n v="104"/>
    <n v="110"/>
    <n v="120"/>
    <n v="101"/>
    <n v="105"/>
    <n v="120"/>
    <n v="101"/>
    <n v="115"/>
    <n v="103"/>
    <n v="118"/>
    <n v="104"/>
    <n v="118"/>
    <s v="https://www.hipcamp.com/en-US/land/michigan-camp-therapy-wz6hr1ee"/>
    <s v="Sleep under the stars, watch the sunrise, and maybe even see the northern lights from the comfort of a plushy queen bed. _x000a__x000a_Drive 30 minutes from the vibrant town of Marquette up the scenic county rd 550 to arrive in the quaint town of Big Bay. Enjoy Lake superior beach access just 8 minutes away!_x000a__x000a_Book a variety of healing services for the ultimate healing experience reconnecting you to nature, yourself, and the body, mind and spirit of the special ones you bring along for the trip! _x000a__x000a_Spread out on the stunning overlook and cozy up by a campfire under the stars. Water jug provided filled with mineralized well water. Unplug from the modern world in comfort. Limited electricity available onsite. Our well-kept outhouse is steps away from the dome."/>
    <n v="1"/>
    <s v="Check in: 14:00, Check out: 12:00, Cancellation policy: Flexible, Accepts bookings: 12"/>
    <n v="46.681727000000002"/>
    <n v="-87.571028999999996"/>
    <s v="Yes"/>
    <x v="0"/>
    <s v="Yes"/>
    <s v="Yes"/>
    <x v="1"/>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Jim Moss Arena Campground"/>
    <s v="JMA Granary"/>
    <s v="dome"/>
    <s v="Dome"/>
    <n v="23"/>
    <n v="0"/>
    <n v="4"/>
    <n v="0"/>
    <n v="0"/>
    <n v="0"/>
    <s v="Fremont"/>
    <x v="112"/>
    <x v="28"/>
    <m/>
    <s v="United States"/>
    <x v="47"/>
    <x v="51"/>
    <n v="119"/>
    <n v="60"/>
    <n v="55"/>
    <n v="24"/>
    <n v="0.17"/>
    <n v="60"/>
    <n v="120"/>
    <n v="60"/>
    <n v="60"/>
    <n v="10"/>
    <n v="60"/>
    <n v="60"/>
    <n v="60"/>
    <n v="60"/>
    <n v="60"/>
    <n v="60"/>
    <n v="60"/>
    <n v="60"/>
    <n v="60"/>
    <n v="60"/>
    <n v="60"/>
    <s v="https://www.hipcamp.com/en-GB/land/wyoming-jim-moss-arena-campground-7rvhe677"/>
    <s v="If you're looking for a unique stay - you've come to the right place. The JMA Granary is quiet, cozy and comfortable! The restroom and shower at the JMA Crows Nest is just a short walk. For those 'middle of the night' bathroom needs, we have a nice port-a-potty in the outhouse, next to the Granary. Your nearest neighbors are a few chickens, ducks, rabbits and a horse named Whiskey. The granary is 15' in diameter, has air conditioning and heat. Very limited wifi inside."/>
    <n v="1"/>
    <s v="Check in: 14:00, Check out: 12:00, Cancellation policy: Flexible, Accepts bookings: 12"/>
    <n v="43.158129000000002"/>
    <n v="-108.50957"/>
    <s v="Yes"/>
    <x v="0"/>
    <s v="Yes"/>
    <s v="Yes"/>
    <x v="0"/>
    <s v="Yes"/>
    <x v="1"/>
    <s v="Yes"/>
    <s v="No"/>
    <s v="No"/>
    <s v="No"/>
    <s v="No"/>
    <s v="No"/>
    <s v="Not Listed"/>
    <s v="No"/>
    <s v="Not Listed"/>
    <s v="Not Listed"/>
    <s v="No"/>
    <s v="No"/>
    <s v="No"/>
    <s v="No"/>
    <s v="No"/>
    <s v="No"/>
    <s v="No"/>
    <s v="No"/>
    <s v="No"/>
    <s v="No"/>
    <s v="No"/>
    <s v="No"/>
    <s v="No"/>
    <s v="Yes"/>
    <s v="No"/>
    <s v="No"/>
    <s v="No"/>
    <s v="No"/>
    <s v="No"/>
    <s v="Yes"/>
    <s v="No"/>
    <s v="No"/>
    <s v="No"/>
    <s v="Yes"/>
    <s v="No"/>
    <s v="No"/>
    <s v="No"/>
    <s v="No"/>
    <s v="No"/>
    <s v="No"/>
    <s v="No"/>
    <s v="No"/>
    <s v="Yes"/>
    <s v="Yes"/>
    <s v="Yes"/>
    <s v="No"/>
    <s v="No"/>
    <s v="No"/>
    <s v="Yes"/>
    <s v="No"/>
    <s v="No"/>
    <s v="No"/>
    <m/>
    <m/>
    <m/>
    <m/>
    <m/>
    <m/>
    <m/>
    <m/>
    <m/>
    <m/>
  </r>
  <r>
    <s v="Hipcamp"/>
    <s v="Saddle Ridge Retreats"/>
    <s v="Saddle Ridge Waterside Retreat"/>
    <s v="dome"/>
    <s v="Dome"/>
    <n v="3"/>
    <n v="0"/>
    <n v="3"/>
    <n v="0"/>
    <n v="0"/>
    <n v="0"/>
    <s v="Douglas"/>
    <x v="108"/>
    <x v="30"/>
    <m/>
    <s v="United States"/>
    <x v="44"/>
    <x v="52"/>
    <n v="192"/>
    <n v="150"/>
    <n v="135"/>
    <n v="136"/>
    <n v="1"/>
    <n v="140"/>
    <n v="195"/>
    <n v="150"/>
    <n v="135"/>
    <n v="140"/>
    <n v="142"/>
    <n v="146"/>
    <n v="138"/>
    <n v="139"/>
    <n v="146"/>
    <n v="138"/>
    <n v="145"/>
    <n v="139"/>
    <n v="145"/>
    <n v="139"/>
    <n v="146"/>
    <s v="https://www.hipcamp.com/en-GB/land/kansas-saddle-ridge-retreats-2ejhl960"/>
    <s v="Saddle Ridge Retreats is located at Saffer Barn in Lawrence, Kansas. We are situated on nearly 90 gorgeous acres. There's an endless amount of manicured trails for horseback riding and hiking. A stocked pond for fishing! And of course no ranch is complete without horses! We have luxurious 16ft dome tents fully furnished to have all the comforts of a full bedroom. We even have functioning toilets, sinks, and showers with hot water! Complete with portable A/C units, making this a truly luxurious glamping experience. This is the perfect place to escape for the weekend or even a mid-week break considering we are less than 10 mins from Downtown Lawrence and 40mins from Kansas City."/>
    <n v="1"/>
    <s v="Check in: 14:00, Check out: 11:00, Cancellation policy: Moderate, Accepts bookings: 15"/>
    <n v="39.024389999999997"/>
    <n v="-95.200590000000005"/>
    <s v="Yes"/>
    <x v="0"/>
    <s v="No"/>
    <s v="No"/>
    <x v="0"/>
    <s v="Yes"/>
    <x v="1"/>
    <s v="Yes"/>
    <s v="No"/>
    <s v="No"/>
    <s v="No"/>
    <s v="No"/>
    <s v="No"/>
    <s v="Not Listed"/>
    <s v="No"/>
    <s v="Not Listed"/>
    <s v="Not Listed"/>
    <s v="No"/>
    <s v="No"/>
    <s v="No"/>
    <s v="No"/>
    <s v="No"/>
    <s v="No"/>
    <s v="No"/>
    <s v="No"/>
    <s v="No"/>
    <s v="Yes"/>
    <s v="No"/>
    <s v="No"/>
    <s v="No"/>
    <s v="Yes"/>
    <s v="Yes"/>
    <s v="Yes"/>
    <s v="No"/>
    <s v="Yes"/>
    <s v="No"/>
    <s v="Yes"/>
    <s v="No"/>
    <s v="No"/>
    <s v="Yes"/>
    <s v="Yes"/>
    <s v="No"/>
    <s v="Yes"/>
    <s v="No"/>
    <s v="No"/>
    <s v="No"/>
    <s v="No"/>
    <s v="No"/>
    <s v="Yes"/>
    <s v="Yes"/>
    <s v="Yes"/>
    <s v="No"/>
    <s v="No"/>
    <s v="No"/>
    <s v="No"/>
    <s v="Yes"/>
    <s v="No"/>
    <s v="No"/>
    <s v="Yes"/>
    <m/>
    <m/>
    <m/>
    <m/>
    <m/>
    <m/>
    <m/>
    <m/>
    <m/>
    <m/>
  </r>
  <r>
    <s v="Hipcamp"/>
    <s v="Saddle Ridge Retreats Lawrence"/>
    <s v="The Waterside Retreat"/>
    <s v="dome"/>
    <s v="Dome"/>
    <n v="3"/>
    <n v="0"/>
    <n v="3"/>
    <n v="0"/>
    <n v="0"/>
    <n v="0"/>
    <s v="Douglas"/>
    <x v="108"/>
    <x v="30"/>
    <m/>
    <s v="United States"/>
    <x v="48"/>
    <x v="52"/>
    <n v="192"/>
    <n v="149"/>
    <n v="134"/>
    <n v="130"/>
    <n v="1"/>
    <n v="139"/>
    <n v="194"/>
    <n v="149"/>
    <n v="134"/>
    <n v="139"/>
    <n v="141"/>
    <n v="145"/>
    <n v="137"/>
    <n v="138"/>
    <n v="145"/>
    <n v="137"/>
    <n v="144"/>
    <n v="138"/>
    <n v="144"/>
    <n v="138"/>
    <n v="145"/>
    <s v="https://www.hipcamp.com/en-GB/land/kansas-saddle-ridge-retreats-lawrence-1xmhvz88"/>
    <s v="This tent is right next to the pond on our property. Come enjoy the sight and sounds of nature in your Waterside Oasis! Amazing sounds of wildlife, great sunrises and sunsets!"/>
    <n v="1"/>
    <s v="Check in: 14:00, Check out: 12:00, Cancellation policy: Moderate, Accepts bookings: 15"/>
    <n v="39.024389999999997"/>
    <n v="-95.200590000000005"/>
    <s v="Yes"/>
    <x v="0"/>
    <s v="No"/>
    <s v="No"/>
    <x v="0"/>
    <s v="Yes"/>
    <x v="1"/>
    <s v="Yes"/>
    <s v="No"/>
    <s v="No"/>
    <s v="No"/>
    <s v="No"/>
    <s v="No"/>
    <s v="Not Listed"/>
    <s v="No"/>
    <s v="Not Listed"/>
    <s v="Not Listed"/>
    <s v="No"/>
    <s v="No"/>
    <s v="No"/>
    <s v="No"/>
    <s v="No"/>
    <s v="No"/>
    <s v="No"/>
    <s v="No"/>
    <s v="No"/>
    <s v="Yes"/>
    <s v="No"/>
    <s v="No"/>
    <s v="No"/>
    <s v="Yes"/>
    <s v="Yes"/>
    <s v="Yes"/>
    <s v="No"/>
    <s v="Yes"/>
    <s v="No"/>
    <s v="Yes"/>
    <s v="Yes"/>
    <s v="No"/>
    <s v="No"/>
    <s v="Yes"/>
    <s v="No"/>
    <s v="Yes"/>
    <s v="No"/>
    <s v="No"/>
    <s v="No"/>
    <s v="No"/>
    <s v="No"/>
    <s v="Yes"/>
    <s v="Yes"/>
    <s v="Yes"/>
    <s v="No"/>
    <s v="No"/>
    <s v="No"/>
    <s v="No"/>
    <s v="Yes"/>
    <s v="No"/>
    <s v="No"/>
    <s v="Yes"/>
    <m/>
    <m/>
    <m/>
    <m/>
    <m/>
    <m/>
    <m/>
    <m/>
    <m/>
    <m/>
  </r>
  <r>
    <s v="Hipcamp"/>
    <s v="Saddle Ridge Retreats Lawrence"/>
    <s v="Lookout Ridge Retreat"/>
    <s v="dome"/>
    <s v="Dome"/>
    <n v="3"/>
    <n v="0"/>
    <n v="3"/>
    <n v="0"/>
    <n v="0"/>
    <n v="0"/>
    <s v="Douglas"/>
    <x v="108"/>
    <x v="30"/>
    <m/>
    <s v="United States"/>
    <x v="28"/>
    <x v="52"/>
    <n v="191"/>
    <n v="149"/>
    <n v="134"/>
    <n v="130"/>
    <n v="1"/>
    <n v="139"/>
    <n v="194"/>
    <n v="149"/>
    <n v="134"/>
    <n v="139"/>
    <n v="141"/>
    <n v="145"/>
    <n v="137"/>
    <n v="138"/>
    <n v="145"/>
    <n v="137"/>
    <n v="144"/>
    <n v="138"/>
    <n v="144"/>
    <n v="138"/>
    <n v="145"/>
    <s v="https://www.hipcamp.com/en-GB/land/kansas-saddle-ridge-retreats-lawrence-1xmhvz88"/>
    <s v="This site is located on top of a hillside with a sprawling view of the property. At night you can see the University of Kansas campus and the famous Oread Hotel from this site."/>
    <n v="1"/>
    <s v="Check in: 14:00, Check out: 12:00, Cancellation policy: Moderate, Accepts bookings: 15"/>
    <n v="39.024389999999997"/>
    <n v="-95.200590000000005"/>
    <s v="Yes"/>
    <x v="0"/>
    <s v="No"/>
    <s v="No"/>
    <x v="0"/>
    <s v="Yes"/>
    <x v="1"/>
    <s v="Yes"/>
    <s v="No"/>
    <s v="No"/>
    <s v="No"/>
    <s v="No"/>
    <s v="No"/>
    <s v="Not Listed"/>
    <s v="No"/>
    <s v="Not Listed"/>
    <s v="Not Listed"/>
    <s v="No"/>
    <s v="No"/>
    <s v="No"/>
    <s v="No"/>
    <s v="No"/>
    <s v="No"/>
    <s v="No"/>
    <s v="No"/>
    <s v="No"/>
    <s v="Yes"/>
    <s v="No"/>
    <s v="No"/>
    <s v="No"/>
    <s v="Yes"/>
    <s v="Yes"/>
    <s v="Yes"/>
    <s v="No"/>
    <s v="Yes"/>
    <s v="No"/>
    <s v="Yes"/>
    <s v="Yes"/>
    <s v="No"/>
    <s v="No"/>
    <s v="Yes"/>
    <s v="No"/>
    <s v="Yes"/>
    <s v="No"/>
    <s v="No"/>
    <s v="No"/>
    <s v="No"/>
    <s v="No"/>
    <s v="Yes"/>
    <s v="Yes"/>
    <s v="Yes"/>
    <s v="No"/>
    <s v="No"/>
    <s v="No"/>
    <s v="No"/>
    <s v="Yes"/>
    <s v="No"/>
    <s v="No"/>
    <s v="Yes"/>
    <m/>
    <m/>
    <m/>
    <m/>
    <m/>
    <m/>
    <m/>
    <m/>
    <m/>
    <m/>
  </r>
  <r>
    <s v="Hipcamp"/>
    <s v="The Woods Tivoli"/>
    <s v="Hudson Valley Glamping Geodome"/>
    <s v="dome"/>
    <s v="Dome"/>
    <n v="1"/>
    <n v="0"/>
    <n v="4"/>
    <n v="0"/>
    <n v="0"/>
    <n v="0"/>
    <s v="Dutchess"/>
    <x v="113"/>
    <x v="2"/>
    <m/>
    <s v="United States"/>
    <x v="14"/>
    <x v="53"/>
    <n v="512"/>
    <n v="300"/>
    <n v="300"/>
    <n v="300"/>
    <n v="1"/>
    <n v="300"/>
    <n v="530"/>
    <n v="300"/>
    <n v="300"/>
    <n v="300"/>
    <n v="300"/>
    <n v="300"/>
    <n v="300"/>
    <n v="300"/>
    <n v="300"/>
    <n v="300"/>
    <n v="300"/>
    <n v="300"/>
    <n v="300"/>
    <n v="300"/>
    <n v="300"/>
    <s v="https://www.hipcamp.com/en-US/land/new-york-the-woods-tivoli-wz6hr510"/>
    <s v="The Space: _x000a__x000a_Enjoy a cozy stay at our Glamping GeoDome located in the beautiful Hudson Valley. _x000a__x000a_For those who want the camping experience without roughing it, our dome provides a beautiful, peaceful space in nature away from the hustle and bustle. _x000a__x000a_The dome holds a King Size bed and 2 twin beds with memory foam mattresses. A baby crib can be provided upon request. _x000a__x000a_Our kitchenette includes an electric kettle, pour over coffee maker, coffee, tea, mugs, cups, plates, bowls, silverware, knives, a cutting board, water dispenser, and a mini fridge. There is also a small bistro set where you can sit and enjoy your coffee. _x000a__x000a_The outdoor space provides a gas grill, grill utensils, fire pit, bistro lights, and a picnic table. _x000a__x000a_Full, private A-frame bathroom on site with hot shower, sink, and composting toilet. _x000a__x000a_For our bathroom we ask that you please use our provided biodegradable shampoos, conditioners, and soaps which are greywater friendly. _x000a__x000a_All bedding and towels are included. _x000a__x000a_Our dome has AC, a solar fan, and a ceiling fan to pull out hot air during the day and a wood burning stove to warm up those chillier nights._x000a__x000a_There are sheep and chickens on the property that provide us with fresh eggs that we would love to share with you during your stay! _x000a__x000a_Our glamping experience includes everything you need for a relaxing time. Keep in mind you’re still camping so bring your bug spray and sunscreen! _x000a__x000a_Pet Policy: Pets are allowed as long as they are leashed._x000a__x000a_Location: _x000a__x000a_The Dome is located in Tivoli, NY _x000a__x000a_Tivoli Village is a quaint little community on the banks of the Hudson River. With spectacular views of the Catskill Mountains, its no more than 5 minutes from the property. _x000a__x000a_We are minutes from Tivoli Bays and 20 minutes to both Rhinebeck and Hudson. _x000a__x000a_Just a short drive will bring you to The Catskill Mountains in New York and The Berkshire Mountains in Massachusetts. _x000a__x000a_We are a 2 hour drive from NYC, 20 minutes from the Rhinecliff-Kingston and Hudson Amtrak train stations, and a 45 minute drive north from Metro-North Railroad’s Hudson line stop in Poughkeepsie."/>
    <n v="2"/>
    <s v="Check in: 15:00, Check out: 11:00, Cancellation policy: Flexible, Accepts bookings: 12"/>
    <n v="42.066560000000003"/>
    <n v="-73.883250000000004"/>
    <s v="Yes"/>
    <x v="0"/>
    <s v="Yes"/>
    <s v="Yes"/>
    <x v="0"/>
    <s v="Yes"/>
    <x v="1"/>
    <s v="Yes"/>
    <s v="No"/>
    <s v="No"/>
    <s v="No"/>
    <s v="No"/>
    <s v="No"/>
    <s v="Not Listed"/>
    <s v="No"/>
    <s v="Not Listed"/>
    <s v="Not Listed"/>
    <s v="No"/>
    <s v="No"/>
    <s v="No"/>
    <s v="No"/>
    <s v="No"/>
    <s v="No"/>
    <s v="No"/>
    <s v="No"/>
    <s v="No"/>
    <s v="No"/>
    <s v="Yes"/>
    <s v="No"/>
    <s v="No"/>
    <s v="Yes"/>
    <s v="Yes"/>
    <s v="No"/>
    <s v="No"/>
    <s v="No"/>
    <s v="No"/>
    <s v="Yes"/>
    <s v="No"/>
    <s v="No"/>
    <s v="No"/>
    <s v="No"/>
    <s v="No"/>
    <s v="No"/>
    <s v="No"/>
    <s v="No"/>
    <s v="No"/>
    <s v="No"/>
    <s v="No"/>
    <s v="Yes"/>
    <s v="No"/>
    <s v="No"/>
    <s v="No"/>
    <s v="No"/>
    <s v="No"/>
    <s v="No"/>
    <s v="No"/>
    <s v="No"/>
    <s v="No"/>
    <s v="No"/>
    <m/>
    <m/>
    <m/>
    <m/>
    <m/>
    <m/>
    <m/>
    <m/>
    <m/>
    <m/>
  </r>
  <r>
    <s v="Hipcamp"/>
    <s v="Hermitage at Rugby Rock"/>
    <s v="Hermitage Geodesic Dome"/>
    <s v="dome"/>
    <s v="Dome"/>
    <n v="1"/>
    <n v="0"/>
    <n v="3"/>
    <n v="0"/>
    <n v="0"/>
    <n v="0"/>
    <s v="Las Animas"/>
    <x v="114"/>
    <x v="21"/>
    <m/>
    <s v="United States"/>
    <x v="1"/>
    <x v="1"/>
    <s v="No data"/>
    <s v="No data"/>
    <s v="No data"/>
    <s v="No data"/>
    <n v="0"/>
    <n v="99"/>
    <n v="124"/>
    <n v="99"/>
    <n v="99"/>
    <n v="0"/>
    <n v="99"/>
    <n v="99"/>
    <n v="99"/>
    <n v="99"/>
    <n v="99"/>
    <n v="99"/>
    <n v="99"/>
    <n v="99"/>
    <n v="99"/>
    <n v="99"/>
    <n v="99"/>
    <s v="https://www.hipcamp.com/en-GB/land/colorado-hermitage-at-rugby-rock-nelhm7xm"/>
    <s v="This place is great- ask me anything about it! ."/>
    <n v="1"/>
    <s v="Check in: 14:00, Check out: 12:00, Cancellation policy: Flexible, Accepts bookings: 12"/>
    <n v="37.462055467824086"/>
    <n v="-104.66517515765101"/>
    <s v="Yes"/>
    <x v="0"/>
    <s v="Yes"/>
    <s v="No"/>
    <x v="0"/>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Wayne’s Land"/>
    <s v="Dome on Lake with Kayaks!"/>
    <s v="dome"/>
    <s v="Dome"/>
    <n v="2"/>
    <n v="0"/>
    <n v="2"/>
    <n v="0"/>
    <n v="0"/>
    <n v="0"/>
    <s v="Wood"/>
    <x v="115"/>
    <x v="10"/>
    <m/>
    <s v="United States"/>
    <x v="14"/>
    <x v="54"/>
    <n v="211"/>
    <n v="179"/>
    <n v="125"/>
    <n v="131"/>
    <n v="1"/>
    <n v="186"/>
    <n v="307"/>
    <n v="199"/>
    <n v="179"/>
    <n v="186"/>
    <n v="189"/>
    <n v="193"/>
    <n v="183"/>
    <n v="184"/>
    <n v="193"/>
    <n v="183"/>
    <n v="193"/>
    <n v="184"/>
    <n v="193"/>
    <n v="184"/>
    <n v="193"/>
    <s v="https://www.hipcamp.com/en-GB/land/texas-bruce-s-land-1-nelhvjp7"/>
    <s v="New listing! One of a kind space on a small lake. This stunning Pacific dome at Daffodil Hill is a little bit of home and a little bit of camping. The forest and lake fill the view from the bay window. Fall asleep to the forest sounds in a king sized bed. Wake up to the sounds of birds and sun that fills the dome. _x000a__x000a_Outside the dome, enjoy the shade of oak, holly, cedar and maple trees from the deck. The outdoor kitchen has a griddle, stove and yeti cooler, all you need to bring is food and ice. _x000a__x000a_You will experience the sustainability of off grid tiny home living, with no electricity or running water at the dome. The unique circular outhouse has a compost toilet and a sun shower. We keep the indoor water dispenser filled for your convenience. _x000a__x000a_Swim, hang out, cool down on the small swimming dock. Canoe and kayak included. Based on shared availability, we have 1 two person canoe, and 3 kayaks for use on our lake free of charge. There are smaller size adult life jackets and oars/paddles. Bring your own life jackets for kids. _x000a__x000a_Don’t be surprised if you see fireflies, turtles, frogs, opossum, armadillo, road runner, beaver and rabbit. Birdwatchers are likely to encounter cardinals, hummingbirds, mockingbirds, grey heron, white egret, owls, blue jay, robin, whippoorwill, hawk and rarely, eagle. _x000a__x000a_Catch and keep fishing for Bass, Bluegill, Catfish and Crappie. Fishing is phenomenal! No fishing permit required. _x000a__x000a_Brookshire's in Hawkins less than 4 miles away if you need supplies._x000a__x000a_Verizon, ATT users have cell coverage here, no signal for T-Mobile users. _x000a__x000a_Ages 1-12 stay free. _x000a__x000a_LGBTQ+ friendly."/>
    <n v="1"/>
    <s v="Check in: 15:00, Check out: 12:00, Cancellation policy: Moderate, Accepts bookings: 6"/>
    <n v="32.639421293834253"/>
    <n v="-95.171720250014744"/>
    <s v="Yes"/>
    <x v="0"/>
    <s v="No"/>
    <s v="Yes"/>
    <x v="1"/>
    <s v="No"/>
    <x v="0"/>
    <s v="Yes"/>
    <s v="No"/>
    <s v="No"/>
    <s v="No"/>
    <s v="No"/>
    <s v="No"/>
    <s v="Not Listed"/>
    <s v="No"/>
    <s v="Not Listed"/>
    <s v="Not Listed"/>
    <s v="No"/>
    <s v="No"/>
    <s v="No"/>
    <s v="No"/>
    <s v="No"/>
    <s v="No"/>
    <s v="No"/>
    <s v="No"/>
    <s v="No"/>
    <s v="Yes"/>
    <s v="No"/>
    <s v="No"/>
    <s v="No"/>
    <s v="No"/>
    <s v="Yes"/>
    <s v="No"/>
    <s v="No"/>
    <s v="Yes"/>
    <s v="No"/>
    <s v="No"/>
    <s v="Yes"/>
    <s v="No"/>
    <s v="No"/>
    <s v="Yes"/>
    <s v="No"/>
    <s v="No"/>
    <s v="No"/>
    <s v="No"/>
    <s v="Yes"/>
    <s v="No"/>
    <s v="Yes"/>
    <s v="No"/>
    <s v="No"/>
    <s v="No"/>
    <s v="No"/>
    <s v="No"/>
    <s v="No"/>
    <s v="No"/>
    <s v="No"/>
    <s v="No"/>
    <s v="No"/>
    <s v="Yes"/>
    <m/>
    <m/>
    <m/>
    <m/>
    <m/>
    <m/>
    <m/>
    <m/>
    <m/>
    <m/>
  </r>
  <r>
    <s v="Hipcamp"/>
    <s v="Bee Our Guest"/>
    <s v="Mountain top, Glamping dome"/>
    <s v="dome"/>
    <s v="Dome"/>
    <n v="1"/>
    <n v="0"/>
    <n v="5"/>
    <n v="0"/>
    <n v="0"/>
    <n v="0"/>
    <s v="Madison"/>
    <x v="116"/>
    <x v="7"/>
    <m/>
    <s v="United States"/>
    <x v="1"/>
    <x v="1"/>
    <s v="No data"/>
    <s v="No data"/>
    <s v="No data"/>
    <s v="No data"/>
    <n v="0.45"/>
    <n v="134"/>
    <n v="218"/>
    <n v="155"/>
    <n v="124"/>
    <n v="62"/>
    <n v="139"/>
    <n v="146"/>
    <n v="130"/>
    <n v="132"/>
    <n v="146"/>
    <n v="130"/>
    <n v="146"/>
    <n v="132"/>
    <n v="145"/>
    <n v="132"/>
    <n v="146"/>
    <s v="https://www.hipcamp.com/en-GB/land/north-carolina-bee-our-guest-1xmhv99d"/>
    <s v="Enjoy stunning mountains views from a large deck space or while laying in your cozy bed. Dome offers refrigerator, microwave, cozy wood stove, full size bed, fold out cot, countertop with seating, comfortable easy chair, drinking water, grill and grilling necessities. There are both washable dishes and disposable, kitchen supplies and water boiler. Port-a-John and hand washing station located right outside of the dome. We offer a propane heated outdoor shower from April through November. Bring your s’mores to roast over the fire in the rock fire ring. Enjoy complete privacy with beautiful mountain views. 20 minutes to Asheville, newly renovated Hatley Pointe ski resort, Blue Ridge Parkway. 1/2 mile to hiking, restaurants, coffee, brewery, university, and art galleries. Also we offer a complimentary dish cleaning service every morning since there is no dish sink. Note that dome can get cold inside during the winter months. Please pack accordingly and know that it is important that you know how to keep a wood stove going at all hours to keep the dome warm inside."/>
    <n v="1"/>
    <s v="Check in: 15:00, Check out: 11:00, Cancellation policy: Strict, Accepts bookings: 12"/>
    <n v="35.836447"/>
    <n v="-82.558633"/>
    <s v="Yes"/>
    <x v="0"/>
    <s v="Yes"/>
    <s v="Yes"/>
    <x v="0"/>
    <s v="Yes"/>
    <x v="0"/>
    <s v="Yes"/>
    <s v="No"/>
    <s v="No"/>
    <s v="No"/>
    <s v="Yes"/>
    <s v="No"/>
    <s v="Not Listed"/>
    <s v="No"/>
    <s v="Not Listed"/>
    <s v="Not Listed"/>
    <s v="No"/>
    <s v="No"/>
    <s v="No"/>
    <s v="No"/>
    <s v="No"/>
    <s v="No"/>
    <s v="No"/>
    <s v="No"/>
    <s v="No"/>
    <s v="No"/>
    <s v="No"/>
    <s v="No"/>
    <s v="No"/>
    <s v="Yes"/>
    <s v="No"/>
    <s v="No"/>
    <s v="No"/>
    <s v="No"/>
    <s v="No"/>
    <s v="Yes"/>
    <s v="No"/>
    <s v="No"/>
    <s v="No"/>
    <s v="Yes"/>
    <s v="No"/>
    <s v="No"/>
    <s v="No"/>
    <s v="Yes"/>
    <s v="No"/>
    <s v="No"/>
    <s v="No"/>
    <s v="No"/>
    <s v="No"/>
    <s v="No"/>
    <s v="No"/>
    <s v="No"/>
    <s v="No"/>
    <s v="No"/>
    <s v="No"/>
    <s v="No"/>
    <s v="No"/>
    <s v="Yes"/>
    <m/>
    <m/>
    <m/>
    <m/>
    <m/>
    <m/>
    <m/>
    <m/>
    <m/>
    <m/>
  </r>
  <r>
    <s v="Hipcamp"/>
    <s v="Duvalla Dome"/>
    <s v="Duvalla Dome"/>
    <s v="dome"/>
    <s v="Dome"/>
    <n v="1"/>
    <n v="0"/>
    <n v="10"/>
    <n v="0"/>
    <n v="0"/>
    <n v="0"/>
    <s v="King"/>
    <x v="117"/>
    <x v="19"/>
    <m/>
    <s v="United States"/>
    <x v="1"/>
    <x v="1"/>
    <s v="No data"/>
    <s v="No data"/>
    <s v="No data"/>
    <s v="No data"/>
    <n v="0.38"/>
    <n v="121"/>
    <n v="183"/>
    <n v="130"/>
    <n v="117"/>
    <n v="46"/>
    <n v="123"/>
    <n v="126"/>
    <n v="120"/>
    <n v="120"/>
    <n v="126"/>
    <n v="120"/>
    <n v="126"/>
    <n v="120"/>
    <n v="126"/>
    <n v="120"/>
    <n v="126"/>
    <s v="https://www.hipcamp.com/en-GB/land/washington-duvalla-dome-2ejhlej2"/>
    <s v="Enjoy the comfort of the dome and either relax onsite in a variety of spots or find adventures in the surrounding area. Whether it's trails, parks, antiquing or other activities this area has it all. We're also close to Seattle for day trips. You can also spend time enjoying our menagerie of alpacas, sheep and min-mare. Please be aware that this area was an active logging camp with narrow-gauge railroad in the 1800s. We are still finding metal bits and pieces from that time and because of that please wear foot coverings at all times. Duvalla can accommodate up to three guests in the dome. The site can support up to seven additional guests who will need to provide their own tents, sleeping bags and towels."/>
    <n v="1"/>
    <s v="Check in: 14:00, Check out: 12:00, Cancellation policy: Flexible, Accepts bookings: 12"/>
    <n v="47.762720000000002"/>
    <n v="-121.94495000000001"/>
    <s v="Yes"/>
    <x v="0"/>
    <s v="No"/>
    <s v="Yes"/>
    <x v="0"/>
    <s v="Yes"/>
    <x v="0"/>
    <s v="Yes"/>
    <s v="No"/>
    <s v="No"/>
    <s v="No"/>
    <s v="No"/>
    <s v="No"/>
    <s v="Not Listed"/>
    <s v="No"/>
    <s v="Not Listed"/>
    <s v="Not Listed"/>
    <s v="No"/>
    <s v="No"/>
    <s v="No"/>
    <s v="No"/>
    <s v="No"/>
    <s v="No"/>
    <s v="No"/>
    <s v="No"/>
    <s v="No"/>
    <s v="No"/>
    <s v="No"/>
    <s v="No"/>
    <s v="No"/>
    <s v="No"/>
    <s v="No"/>
    <s v="No"/>
    <s v="No"/>
    <s v="No"/>
    <s v="No"/>
    <s v="No"/>
    <s v="No"/>
    <s v="No"/>
    <s v="No"/>
    <s v="No"/>
    <s v="No"/>
    <s v="No"/>
    <s v="No"/>
    <s v="No"/>
    <s v="No"/>
    <s v="No"/>
    <s v="Yes"/>
    <s v="No"/>
    <s v="Yes"/>
    <s v="No"/>
    <s v="No"/>
    <s v="No"/>
    <s v="No"/>
    <s v="No"/>
    <s v="No"/>
    <s v="No"/>
    <s v="No"/>
    <s v="Yes"/>
    <m/>
    <m/>
    <m/>
    <m/>
    <m/>
    <m/>
    <m/>
    <m/>
    <m/>
    <m/>
  </r>
  <r>
    <s v="Hipcamp"/>
    <s v="The Awosting Club"/>
    <s v="Gunks Modern GeoDome with Heat/AC."/>
    <s v="dome"/>
    <s v="Dome"/>
    <n v="7"/>
    <n v="0"/>
    <n v="4"/>
    <n v="0"/>
    <n v="0"/>
    <n v="0"/>
    <s v="Ulster"/>
    <x v="102"/>
    <x v="2"/>
    <m/>
    <s v="United States"/>
    <x v="14"/>
    <x v="46"/>
    <n v="392"/>
    <n v="300"/>
    <n v="249"/>
    <n v="260"/>
    <n v="1"/>
    <n v="266"/>
    <n v="409"/>
    <n v="300"/>
    <n v="249"/>
    <n v="266"/>
    <n v="273"/>
    <n v="286"/>
    <n v="259"/>
    <n v="262"/>
    <n v="286"/>
    <n v="259"/>
    <n v="284"/>
    <n v="262"/>
    <n v="284"/>
    <n v="262"/>
    <n v="286"/>
    <s v="https://www.hipcamp.com/en-GB/land/new-york-the-awosting-club-7rvhyxe2"/>
    <s v="Closed for the season! _x000a__x000a_Immerse Yourself in Rustic Luxury - Unplug and Relax. Peaceful geo-dome situated along ravine with access to waterfalls and trails. _x000a__x000a_Come escape to one of our Modern Geo-Domes located up on the Shawangunk Ridge in Gardiner, NY. This cozy, seasonal dome (HEAT + AC) is a part of The Awosting Club, which is a private wilderness reserve._x000a__x000a_Nestled in native blueberry bushes, high above a beautiful ravine and surrounded by pine trees. This Geo-Dome overlooks the Palmaghatt Kill Stream from its wide windows and beautiful deck. Equipped with a log queen bed, skylight above, super soft linens, cozy blankets, and a down comforter in the colder months. Included are towels, a mini fridge, Keurig, coffee, charcoal grill, bluetooth speaker, lantern, umbrellas, a mini library of books and 1 gallon water for drinking. If you are coming as a family, one additional children's mattress on the floor may be added._x000a__x000a_Outside of your Geo-Dome you will find an amazing private fire pit, charcoal grill and hammock. Firewood bundles are available for purchase for $10 or you may bring your own. In addition, each site has an outhouse, which is thoroughly cleaned after each guest. A bit rustic, but there is no odor!_x000a__x000a_Geo-Domes are a short 1 - 3 minute walk from parking. Please dress accordingly in colder months. You will be greeted by our Host at the gate for check-in and guided to your site. Guest waivers to be completed at check-in. Our Geo-Domes are dog friendly and require a $75 pet fee. One dog maximum. No cats allowed.  You will have cellular service!_x000a__x000a_There are miles of private trails for hiking with an amazing private waterfall as one of your destinations! We are adjacent to Minnewaska State Park and Mohonk Preserve (both a 20 minute drive to park entrance) which offer mountain biking, rock climbing, hiking, kayaking, rock scrambling, views of the Catskills and more! Just 20 minutes outside of the colorful and active town of New Paltz, NY with many options for dinning, shopping, and entertainment._x000a__x000a_We are happy to connect you with a local massage therapist or tour guide. Send us a message for more info on how to make your stay more relaxing and fun! Nature is calling!_x000a__x000a_**History of The Awosting Club**_x000a__x000a_In the mid 1950's John Atwater Bradley, then a graduate student, attended a conference in Cragsmoor, the site of a celebrated art colony not far from what is now the Awosting Reserve and The Awosting Club. The next morning at dawn, he went out for an exploratory hike and did not return until long after dark. Bradley hiked through evergreen and hardwood forests, along bubbling streams, roaring waterfalls and shimmering mountain lakes. He discovered an incredible wilderness like none he'd ever seen, populated by whitetail deer, black bear, fox, raccoons, bobcat and coyote as well as a natural aviary of hawks, peregrine falcons, owls, eagles and pileated woodpeckers. That day he fell in love with the Shawangunk Ridge._x000a__x000a_The Bradley family still maintains the property, and after 50 years of sharing the property with educational organizations, schools, artists, writers, explorers, camps, family and friends, are excited to invite others to fall in love with the Shawangunk Ridge as John Bradley had over 70 years ago. Bradley's daughter, Camilla, and her family are keeping the Awosting traditions alive by sprucing up the camp buildings and platforms while maintaining the trails that have been used for decades for outdoor adventures: from sleeping to eating to playing to communing with nature in all her glory._x000a__x000a_*Please note images of domes come from all available, as all are similar. Exact dome location may vary.*"/>
    <n v="1"/>
    <s v="Check in: 15:00, Check out: 11:00, Cancellation policy: Strict, Accepts bookings: 18"/>
    <n v="41.682092419743327"/>
    <n v="-74.262782443130476"/>
    <s v="Yes"/>
    <x v="0"/>
    <s v="Yes"/>
    <s v="Yes"/>
    <x v="1"/>
    <s v="Yes"/>
    <x v="1"/>
    <s v="Yes"/>
    <s v="No"/>
    <s v="No"/>
    <s v="No"/>
    <s v="No"/>
    <s v="No"/>
    <s v="Not Listed"/>
    <s v="No"/>
    <s v="Not Listed"/>
    <s v="Not Listed"/>
    <s v="No"/>
    <s v="No"/>
    <s v="No"/>
    <s v="No"/>
    <s v="No"/>
    <s v="No"/>
    <s v="No"/>
    <s v="No"/>
    <s v="No"/>
    <s v="Yes"/>
    <s v="Yes"/>
    <s v="No"/>
    <s v="No"/>
    <s v="Yes"/>
    <s v="Yes"/>
    <s v="No"/>
    <s v="Yes"/>
    <s v="Yes"/>
    <s v="No"/>
    <s v="Yes"/>
    <s v="No"/>
    <s v="No"/>
    <s v="No"/>
    <s v="Yes"/>
    <s v="No"/>
    <s v="No"/>
    <s v="No"/>
    <s v="Yes"/>
    <s v="No"/>
    <s v="No"/>
    <s v="No"/>
    <s v="Yes"/>
    <s v="No"/>
    <s v="No"/>
    <s v="No"/>
    <s v="No"/>
    <s v="No"/>
    <s v="No"/>
    <s v="No"/>
    <s v="Yes"/>
    <s v="No"/>
    <s v="Yes"/>
    <m/>
    <m/>
    <m/>
    <m/>
    <m/>
    <m/>
    <m/>
    <m/>
    <m/>
    <m/>
  </r>
  <r>
    <s v="Hipcamp"/>
    <s v="Nature Heaven"/>
    <s v="Glamping in Fantastic Geodesic Dome"/>
    <s v="dome"/>
    <s v="Dome"/>
    <n v="8"/>
    <n v="0"/>
    <n v="4"/>
    <n v="0"/>
    <n v="0"/>
    <n v="0"/>
    <s v="Marion"/>
    <x v="118"/>
    <x v="32"/>
    <m/>
    <s v="United States"/>
    <x v="49"/>
    <x v="7"/>
    <n v="157"/>
    <n v="120"/>
    <n v="96"/>
    <n v="52"/>
    <n v="0.47"/>
    <n v="104"/>
    <n v="165"/>
    <n v="120"/>
    <n v="96"/>
    <n v="52"/>
    <n v="107"/>
    <n v="113"/>
    <n v="101"/>
    <n v="102"/>
    <n v="113"/>
    <n v="101"/>
    <n v="113"/>
    <n v="102"/>
    <n v="113"/>
    <n v="102"/>
    <n v="113"/>
    <s v="https://www.hipcamp.com/en-GB/land/iowa-nature-heaven-mxvh9pnv"/>
    <s v="The newly built 20ft diameter geodesic glamping dome tent is located on top of hill in Tri-pond campground near the lake Red Rock. The dome has a king size wood bed with mattresses and bed linens, a table with a capsule coffee maker, and a sofa that can be folded out as a queen bed with two sleeping bags. The dome is equipped with a electric generator, a portable air conditioner for summer and and a wood stove for winter. There is a solar fan on top of the dome for general ventilation.   The dome has a front yard with a portable fire pit and a a charcoal BBQ grill which is perfect location to watch sunset, and the dome also has a back yard under the shade with another fire pit and a picnic table. There are a car parking space and an additional tent space and several trees for hammocks in the shade areas at back of the dome. We also provided two hammocks which you may use them in the back of dome. There is a camping toilet and camping shower/wash stall with a camping shower bag near the dome. _x000a__x000a_The dome has a remote controlled solar light over the bed, which will light up automatically when it is bark outside, and can be turned off in your confirmable bed. The dome also equipped with a solar battery and solar panels for charging cell phone, decorative lights or other miner electricity needs._x000a__x000a_we provide two bottles of drinking water in the dome. The regular drinking water tap is located at the campground gate by a small house. _x000a__x000a_ We also provide a camping cooking stove with small bottle of propone battle to make a quick meal. _x000a__x000a_The campsite are located on a peninsula in the Lake Red Rock about 50 miles south east of Des Moines. It is a 40 acres fenced hilly/pond land, which is rare in Iowa. You may enjoy three private ponds for fishing and 10-acre tree area for shaded  hiking. The area is peaceful and quiet and peaceful._x000a__x000a_ The are also a lots to do nearby. The Whitebreast Beach (open during May to September each year, $5 per carload), Red rock lake boat ramp, Historic Coal Ridge Church, Stu Kuyper hiking trail and the Youth park are all within a mile. Knoxville raceway and historic City of Pella is nearby._x000a__x000a_Hope you will find joy, peace and happiness in this wonderful piece of nature heaven campground and surrounding areas."/>
    <n v="1"/>
    <s v="Check in: 14:00, Check out: 12:00, Cancellation policy: Moderate, Accepts bookings: 12"/>
    <n v="41.373040000000003"/>
    <n v="-93.021450000000002"/>
    <s v="Yes"/>
    <x v="0"/>
    <s v="Yes"/>
    <s v="No"/>
    <x v="0"/>
    <s v="No"/>
    <x v="0"/>
    <s v="Yes"/>
    <s v="No"/>
    <s v="No"/>
    <s v="No"/>
    <s v="No"/>
    <s v="No"/>
    <s v="Not Listed"/>
    <s v="No"/>
    <s v="Not Listed"/>
    <s v="Not Listed"/>
    <s v="No"/>
    <s v="No"/>
    <s v="No"/>
    <s v="No"/>
    <s v="No"/>
    <s v="No"/>
    <s v="No"/>
    <s v="No"/>
    <s v="No"/>
    <s v="Yes"/>
    <s v="Yes"/>
    <s v="No"/>
    <s v="No"/>
    <s v="Yes"/>
    <s v="Yes"/>
    <s v="Yes"/>
    <s v="No"/>
    <s v="Yes"/>
    <s v="Yes"/>
    <s v="Yes"/>
    <s v="Yes"/>
    <s v="Yes"/>
    <s v="Yes"/>
    <s v="Yes"/>
    <s v="No"/>
    <s v="No"/>
    <s v="Yes"/>
    <s v="Yes"/>
    <s v="Yes"/>
    <s v="No"/>
    <s v="Yes"/>
    <s v="Yes"/>
    <s v="Yes"/>
    <s v="No"/>
    <s v="No"/>
    <s v="No"/>
    <s v="No"/>
    <s v="No"/>
    <s v="Yes"/>
    <s v="No"/>
    <s v="No"/>
    <s v="Yes"/>
    <m/>
    <m/>
    <m/>
    <m/>
    <m/>
    <m/>
    <m/>
    <m/>
    <m/>
    <m/>
  </r>
  <r>
    <s v="Hipcamp"/>
    <s v="Hilltop Vineyard Dome Glamping"/>
    <s v="Dome Site 4 - Hilltop Vineyard "/>
    <s v="dome"/>
    <s v="Dome"/>
    <n v="6"/>
    <n v="0"/>
    <n v="3"/>
    <n v="0"/>
    <n v="0"/>
    <n v="0"/>
    <s v="Santa Cruz"/>
    <x v="119"/>
    <x v="1"/>
    <m/>
    <s v="United States"/>
    <x v="50"/>
    <x v="55"/>
    <n v="338"/>
    <n v="305"/>
    <n v="244"/>
    <n v="51"/>
    <n v="7.0000000000000007E-2"/>
    <n v="305"/>
    <n v="389"/>
    <n v="305"/>
    <n v="305"/>
    <n v="21"/>
    <n v="305"/>
    <n v="305"/>
    <n v="305"/>
    <n v="305"/>
    <n v="305"/>
    <n v="305"/>
    <n v="305"/>
    <n v="305"/>
    <n v="305"/>
    <n v="305"/>
    <n v="305"/>
    <s v="https://www.hipcamp.com/en-GB/land/california-hilltop-vineyard-dome-glamping-zwjhj09d"/>
    <s v="PLEASE NOTE, this site is for two adults only! We can accommodate 2 adults and 1 child._x000a__x000a_The dome comes with one queen-sized bed. The two dome sites share a complete bathroom. The bathroom is equipped with a flushing toilet and a hot water shower._x000a__x000a_Campfires are permitted subject to fire ban restrictions; a firepit and firewood are included. Guests can make use of the picnic table and bbq. _x000a__x000a_Pets are not allowed._x000a__x000a_Welcome to Hill Top Vineyard, nestled in the mountains of Santa Cruz; this breathtaking 30+ acre retreat is the ideal getaway. Featuring four acres of vineyard, two acres of seasonal pond, winding trails, and sweeping vistas of the surrounding mountains. Just imagine waking up slowly with a cup of coffee from one of the local coffee shops while you watch the wildlife come to life. Evenings are best spent enjoying the stunning sunsets in front of the lake._x000a__x000a_Located just 15 miles from the world-famous beaches of Santa Cruz that have some of the most sought after surf breaks, and if beaches aren't your thing, Henry Cowell State park is less than ten miles away and has some of the gorgeous hikes in all of Santa Cruz County. Big Basin State Park is a few towns over and is one of the few places in the world where you can see coastal redwoods. The location also offers easy access to silicon valley and the greater bay area if you're interested in a day trip to the city._x000a__x000a_Book your stay today at Hill Top Vineyard to experience the ultimate getaway, where you’ll find peace in nature's embrace."/>
    <n v="1"/>
    <s v="Check in: 15:00, Check out: 11:00, Cancellation policy: Strict, Accepts bookings: 18"/>
    <n v="37.129508999999999"/>
    <n v="-122.023833"/>
    <s v="Yes"/>
    <x v="0"/>
    <s v="No"/>
    <s v="Yes"/>
    <x v="0"/>
    <s v="Yes"/>
    <x v="0"/>
    <s v="Yes"/>
    <s v="No"/>
    <s v="No"/>
    <s v="No"/>
    <s v="Yes"/>
    <s v="No"/>
    <s v="Not Listed"/>
    <s v="No"/>
    <s v="Not Listed"/>
    <s v="Not Listed"/>
    <s v="No"/>
    <s v="No"/>
    <s v="No"/>
    <s v="No"/>
    <s v="No"/>
    <s v="No"/>
    <s v="No"/>
    <s v="No"/>
    <s v="No"/>
    <s v="Yes"/>
    <s v="No"/>
    <s v="No"/>
    <s v="Yes"/>
    <s v="Yes"/>
    <s v="Yes"/>
    <s v="Yes"/>
    <s v="No"/>
    <s v="Yes"/>
    <s v="No"/>
    <s v="Yes"/>
    <s v="Yes"/>
    <s v="No"/>
    <s v="No"/>
    <s v="Yes"/>
    <s v="No"/>
    <s v="No"/>
    <s v="No"/>
    <s v="Yes"/>
    <s v="Yes"/>
    <s v="Yes"/>
    <s v="No"/>
    <s v="No"/>
    <s v="Yes"/>
    <s v="Yes"/>
    <s v="No"/>
    <s v="No"/>
    <s v="No"/>
    <s v="No"/>
    <s v="Yes"/>
    <s v="No"/>
    <s v="No"/>
    <s v="Yes"/>
    <m/>
    <m/>
    <m/>
    <m/>
    <m/>
    <m/>
    <m/>
    <m/>
    <m/>
    <m/>
  </r>
  <r>
    <s v="Hipcamp"/>
    <s v="Hilltop Vineyard Dome Glamping"/>
    <s v="Dome Site 5 - Hilltop Vineyard "/>
    <s v="dome"/>
    <s v="Dome"/>
    <n v="6"/>
    <n v="0"/>
    <n v="3"/>
    <n v="0"/>
    <n v="0"/>
    <n v="0"/>
    <s v="Santa Cruz"/>
    <x v="119"/>
    <x v="1"/>
    <m/>
    <s v="United States"/>
    <x v="51"/>
    <x v="56"/>
    <n v="338"/>
    <n v="305"/>
    <n v="244"/>
    <n v="62"/>
    <n v="7.0000000000000007E-2"/>
    <n v="305"/>
    <n v="389"/>
    <n v="305"/>
    <n v="305"/>
    <n v="21"/>
    <n v="305"/>
    <n v="305"/>
    <n v="305"/>
    <n v="305"/>
    <n v="305"/>
    <n v="305"/>
    <n v="305"/>
    <n v="305"/>
    <n v="305"/>
    <n v="305"/>
    <n v="305"/>
    <s v="https://www.hipcamp.com/en-GB/land/california-hilltop-vineyard-dome-glamping-zwjhj09d"/>
    <s v="PLEASE NOTE, this site is for two adults only! We can accommodate 2 adults and 1 child._x000a__x000a_The dome comes with one queen-sized bed. The two dome sites share a complete bathroom. The bathroom is equipped with a flushing toilet and a hot water shower._x000a__x000a_Campfires are permitted subject to fire ban restrictions; a firepit and firewood are included. Guests can make use of the picnic table and bbq. _x000a__x000a_Pets are not allowed._x000a__x000a_Welcome to Hill Top Vineyard, nestled in the mountains of Santa Cruz; this breathtaking 30+ acre retreat is the ideal getaway. Featuring four acres of vineyard, two acres of seasonal pond, winding trails, and sweeping vistas of the surrounding mountains. Just imagine waking up slowly with a cup of coffee from one of the local coffee shops while you watch the wildlife come to life. Evenings are best spent enjoying the stunning sunsets in front of the lake._x000a__x000a_Located just 15 miles from the world-famous beaches of Santa Cruz that have some of the most sought after surf breaks, and if beaches aren't your thing, Henry Cowell State park is less than ten miles away and has some of the gorgeous hikes in all of Santa Cruz County. Big Basin State Park is a few towns over and is one of the few places in the world where you can see coastal redwoods. The location also offers easy access to silicon valley and the greater bay area if you're interested in a day trip to the city._x000a__x000a_Book your stay today at Hill Top Vineyard to experience the ultimate getaway, where you’ll find peace in nature's embrace."/>
    <n v="1"/>
    <s v="Check in: 15:00, Check out: 11:00, Cancellation policy: Strict, Accepts bookings: 18"/>
    <n v="37.129508999999999"/>
    <n v="-122.023833"/>
    <s v="Yes"/>
    <x v="0"/>
    <s v="No"/>
    <s v="Yes"/>
    <x v="0"/>
    <s v="Yes"/>
    <x v="0"/>
    <s v="Yes"/>
    <s v="No"/>
    <s v="No"/>
    <s v="No"/>
    <s v="Yes"/>
    <s v="No"/>
    <s v="Not Listed"/>
    <s v="No"/>
    <s v="Not Listed"/>
    <s v="Not Listed"/>
    <s v="No"/>
    <s v="No"/>
    <s v="No"/>
    <s v="No"/>
    <s v="No"/>
    <s v="No"/>
    <s v="No"/>
    <s v="No"/>
    <s v="No"/>
    <s v="Yes"/>
    <s v="No"/>
    <s v="No"/>
    <s v="Yes"/>
    <s v="Yes"/>
    <s v="Yes"/>
    <s v="Yes"/>
    <s v="No"/>
    <s v="Yes"/>
    <s v="No"/>
    <s v="Yes"/>
    <s v="Yes"/>
    <s v="No"/>
    <s v="No"/>
    <s v="Yes"/>
    <s v="No"/>
    <s v="No"/>
    <s v="No"/>
    <s v="Yes"/>
    <s v="Yes"/>
    <s v="Yes"/>
    <s v="No"/>
    <s v="No"/>
    <s v="Yes"/>
    <s v="Yes"/>
    <s v="No"/>
    <s v="No"/>
    <s v="No"/>
    <s v="No"/>
    <s v="Yes"/>
    <s v="No"/>
    <s v="No"/>
    <s v="Yes"/>
    <m/>
    <m/>
    <m/>
    <m/>
    <m/>
    <m/>
    <m/>
    <m/>
    <m/>
    <m/>
  </r>
  <r>
    <s v="Hipcamp"/>
    <s v="Outercamp, Hoot Owl Ridge"/>
    <s v="April’s Treetop Dome"/>
    <s v="dome"/>
    <s v="Dome"/>
    <n v="3"/>
    <n v="0"/>
    <n v="4"/>
    <n v="0"/>
    <n v="0"/>
    <n v="0"/>
    <s v="Mc Dowell"/>
    <x v="120"/>
    <x v="7"/>
    <m/>
    <s v="United States"/>
    <x v="52"/>
    <x v="0"/>
    <n v="182"/>
    <n v="129"/>
    <n v="97"/>
    <n v="89"/>
    <n v="0.49"/>
    <n v="116"/>
    <n v="190"/>
    <n v="139"/>
    <n v="104"/>
    <n v="58"/>
    <n v="121"/>
    <n v="129"/>
    <n v="111"/>
    <n v="113"/>
    <n v="129"/>
    <n v="111"/>
    <n v="128"/>
    <n v="113"/>
    <n v="128"/>
    <n v="113"/>
    <n v="129"/>
    <s v="https://www.hipcamp.com/en-GB/land/north-carolina-outercamp-hoot-owl-ridge-r57hr9mo"/>
    <s v="Breathe deeper in mountain air at the edge of the Eastern Divide within 20 minutes of 3 waterfall hikes. Center yourself on our custom circular deck situated in the maple tree canopy and overlooking our 60 acre property. Sip your coffee looking west toward Mt Mitchell and the tallest mountains in the East! PLEASE NOTE you will encounter our bug and spider friends, the bathroom is an outhouse shared with the Gnome's Yome guests, and there is a short uphill walk to access the dome on a wooded trail._x000a__x000a_FRIENDS/Additional Guests: There is only 1 queen bed. If you have a friends who would like to join, they are welcome to pitch a tent on the cleared area by the fire pit (maximum of 2 additional guests)._x000a__x000a_KITCHEN -- You will have a gas grill &amp; side burner cooking setup with two 5-gallon water jugs, sink basin, and a 55-quart cooler pre-filled with ice._x000a__x000a_POWER -- Portable solar battery provides power for charging devices, lights, and a standing fan._x000a__x000a_BATHROOM -- Our bathrooms are in planning for spring, but we have a newly built outhouse by the parking area in the meantime! This is shared with Gnome's Yome guests. It is on your left as you pull into the parking area, about 100 ft down a trail._x000a__x000a_ACCESS -- You will park about 150 ft away from the dome and hike uphill to it via a fairy-lit trail through the forest. NOTE you will drive on a mile of gravel road to get to the property that can be rough in a few areas. There is nothing steep, just chewed up and bumpy. (take it slow and you should be fine)._x000a__x000a_FIRE -- Fires are allowed in the fire ring only. Gather your own fire material from the site or purchase a fire starter and firewood to make things easy!_x000a__x000a_TO-BRING-LIST: - Sturdy shoes or boots (Chaco folks, strap up!) - Reusable water bottle - Headlamp - Extra layer or two - Bug spray_x000a__x000a_LOCATION: Crabtree Falls, Grassy Creek Falls, &amp; Tom's Creek Falls all within a 15-min drive. Take our favorite stretch of the Blue Ridge Parkway to Linville Gorge - 25 mins to Linville Falls, Babel Tower, and Wisemann's View! Or head the other way to the tallest peak East of the Mississippi, Mt. Mitchell."/>
    <n v="1"/>
    <s v="Check in: 16:00, Check out: 11:00, Cancellation policy: Strict, Accepts bookings: 3"/>
    <n v="35.849200384662311"/>
    <n v="-82.047617213690614"/>
    <s v="Yes"/>
    <x v="0"/>
    <s v="Yes"/>
    <s v="No"/>
    <x v="1"/>
    <s v="Yes"/>
    <x v="0"/>
    <s v="No"/>
    <s v="No"/>
    <s v="No"/>
    <s v="No"/>
    <s v="No"/>
    <s v="No"/>
    <s v="Not Listed"/>
    <s v="No"/>
    <s v="Not Listed"/>
    <s v="Not Listed"/>
    <s v="No"/>
    <s v="No"/>
    <s v="No"/>
    <s v="No"/>
    <s v="No"/>
    <s v="No"/>
    <s v="No"/>
    <s v="No"/>
    <s v="No"/>
    <s v="Yes"/>
    <s v="Yes"/>
    <s v="No"/>
    <s v="No"/>
    <s v="Yes"/>
    <s v="Yes"/>
    <s v="No"/>
    <s v="Yes"/>
    <s v="Yes"/>
    <s v="No"/>
    <s v="No"/>
    <s v="No"/>
    <s v="No"/>
    <s v="No"/>
    <s v="Yes"/>
    <s v="No"/>
    <s v="No"/>
    <s v="No"/>
    <s v="Yes"/>
    <s v="No"/>
    <s v="No"/>
    <s v="No"/>
    <s v="No"/>
    <s v="No"/>
    <s v="No"/>
    <s v="No"/>
    <s v="No"/>
    <s v="No"/>
    <s v="No"/>
    <s v="No"/>
    <s v="Yes"/>
    <s v="No"/>
    <s v="Yes"/>
    <m/>
    <m/>
    <m/>
    <m/>
    <m/>
    <m/>
    <m/>
    <m/>
    <m/>
    <m/>
  </r>
  <r>
    <s v="Hipcamp"/>
    <s v="Exquisite Luxurious Glamping Dome"/>
    <s v="Exquisite Luxurious Dome"/>
    <s v="dome"/>
    <s v="Dome"/>
    <n v="1"/>
    <n v="0"/>
    <n v="4"/>
    <n v="0"/>
    <n v="0"/>
    <n v="0"/>
    <s v="San Jacinto"/>
    <x v="121"/>
    <x v="10"/>
    <m/>
    <s v="United States"/>
    <x v="1"/>
    <x v="1"/>
    <s v="No data"/>
    <s v="No data"/>
    <s v="No data"/>
    <s v="No data"/>
    <n v="1"/>
    <n v="332"/>
    <n v="547"/>
    <n v="355"/>
    <n v="320"/>
    <n v="332"/>
    <n v="336"/>
    <n v="345"/>
    <n v="327"/>
    <n v="329"/>
    <n v="345"/>
    <n v="327"/>
    <n v="344"/>
    <n v="328"/>
    <n v="344"/>
    <n v="328"/>
    <n v="345"/>
    <s v="https://www.hipcamp.com/en-GB/land/texas-exquisite-luxurious-dome-9mxh0vjm"/>
    <s v="Immerse yourself in a magical oasis that blends opulent comfort with the beauty of the outdoors. Spend a night in a luxurious Bubble suite nestled in a lush forest, offering panoramic views of starry skies and breathtaking landscapes. Perfect for romantic getaways, family adventures, staycations, or vacations, our one-of-a-kind glamping experience redefines relaxation and adventure. Discover Houston's first and finest private glamping destination, where nature’s serenity meets indulgent luxury for an unforgettable escape."/>
    <n v="1"/>
    <s v="Check in: 15:00, Check out: 10:00, Cancellation policy: Super Strict, Accepts bookings: 12"/>
    <n v="30.484120000000001"/>
    <n v="-95.178939999999997"/>
    <s v="No"/>
    <x v="0"/>
    <s v="No"/>
    <s v="Yes"/>
    <x v="0"/>
    <s v="Yes"/>
    <x v="0"/>
    <s v="Yes"/>
    <s v="No"/>
    <s v="No"/>
    <s v="Yes"/>
    <s v="No"/>
    <s v="No"/>
    <s v="Not Listed"/>
    <s v="No"/>
    <s v="Not Listed"/>
    <s v="Not Listed"/>
    <s v="No"/>
    <s v="No"/>
    <s v="No"/>
    <s v="No"/>
    <s v="No"/>
    <s v="No"/>
    <s v="No"/>
    <s v="No"/>
    <s v="No"/>
    <s v="No"/>
    <s v="No"/>
    <s v="No"/>
    <s v="No"/>
    <s v="No"/>
    <s v="No"/>
    <s v="No"/>
    <s v="No"/>
    <s v="Yes"/>
    <s v="No"/>
    <s v="No"/>
    <s v="No"/>
    <s v="No"/>
    <s v="No"/>
    <s v="No"/>
    <s v="No"/>
    <s v="No"/>
    <s v="No"/>
    <s v="No"/>
    <s v="No"/>
    <s v="No"/>
    <s v="No"/>
    <s v="No"/>
    <s v="No"/>
    <s v="Yes"/>
    <s v="No"/>
    <s v="No"/>
    <s v="No"/>
    <s v="No"/>
    <s v="No"/>
    <s v="No"/>
    <s v="No"/>
    <s v="Yes"/>
    <m/>
    <m/>
    <m/>
    <m/>
    <m/>
    <m/>
    <m/>
    <m/>
    <m/>
    <m/>
  </r>
  <r>
    <s v="Hipcamp"/>
    <s v="105 West Ranch"/>
    <s v="Rent 100 Acre Mountaintop Ranch!"/>
    <s v="dome"/>
    <s v="Dome"/>
    <n v="4"/>
    <n v="0"/>
    <n v="30"/>
    <n v="0"/>
    <n v="0"/>
    <n v="0"/>
    <s v="Teller"/>
    <x v="82"/>
    <x v="21"/>
    <m/>
    <s v="United States"/>
    <x v="40"/>
    <x v="57"/>
    <n v="1110"/>
    <n v="1000"/>
    <n v="1000"/>
    <n v="993"/>
    <n v="1"/>
    <n v="761"/>
    <n v="947"/>
    <n v="1000"/>
    <n v="520"/>
    <n v="761"/>
    <n v="637"/>
    <n v="729"/>
    <n v="558"/>
    <n v="608"/>
    <n v="729"/>
    <n v="558"/>
    <n v="637"/>
    <n v="582"/>
    <n v="692"/>
    <n v="596"/>
    <n v="692"/>
    <s v="https://www.hipcamp.com/en-AU/land/colorado-105-west-ranch-zwjhv5o2"/>
    <s v="Rent an entire mountaintop ranch in Colorado! This property sits on top of a mountain at an elevation of nearly 10,000ft and features 2 unique Glamping sites! The ranch features a geodesic dome tent and platform canvas tent. The sites sit on 100 acres of private, pristine Colorado mountain land that offers over 3 miles of private hiking trails and unrivaled views in all directions. A large, mature aspen grove covers most of the property and views to the south stretch over 100 miles!_x000a__x000a_PLEASE NOTE: this property and Glamping sites are all off-grid and operated as &quot;dry&quot;, self service sites. This means we do not provide bedding or linens and guests need to bring in their own water supply. Additionally, guests will need to clean the rental sites and remove their trash before checking out. _x000a__x000a_Perfect for large family or friend gatherings! Guests will have access to the entire 100 acres of the property and all 3 Glamping sites. Guests can bring their own tents, however, no RVs or tow-behind campers are allowed. Additionally, the property borders public BLM land so guest may hike directly from the property down the canyon to the river._x000a__x000a_NO EVENTS ALLOWED (weddings included) without the consent of the property owners. _x000a__x000a_Guests will have access to the entire property and all Glamping sites. _x000a__x000a_All 3 sites have bucket style toilets that use disposable &quot;loo&quot; bags. _x000a__x000a_ have heaters so guests stay warm. _x000a__x000a_Guests can bring their own tents, however, no RVs or tow-behind campers are allowe_x000a__x000a_Geodesic Dome--- The Dome sleeps 2 people in a queen size bed. Additional guests will either need to sleep on the floor of the dome or bring their own tents to sleep outside near the dome. _x000a__x000a_Canvas Platform Tent--- The canvas tent sleeps 2 people in a queen size bed. Additional guests will either need to sleep on the floor of the tent or bring their own tents to sleep outside."/>
    <n v="2"/>
    <s v="Check in: 15:00, Check out: 11:00, Cancellation policy: Moderate, Accepts bookings: 12"/>
    <n v="38.680584845366582"/>
    <n v="-105.0672411793896"/>
    <s v="Yes"/>
    <x v="0"/>
    <s v="Yes"/>
    <s v="No"/>
    <x v="0"/>
    <s v="Yes"/>
    <x v="1"/>
    <s v="Yes"/>
    <s v="No"/>
    <s v="No"/>
    <s v="No"/>
    <s v="No"/>
    <s v="No"/>
    <s v="Not Listed"/>
    <s v="No"/>
    <s v="Not Listed"/>
    <s v="Not Listed"/>
    <s v="No"/>
    <s v="No"/>
    <s v="No"/>
    <s v="No"/>
    <s v="No"/>
    <s v="No"/>
    <s v="No"/>
    <s v="No"/>
    <s v="No"/>
    <s v="Yes"/>
    <s v="No"/>
    <s v="No"/>
    <s v="No"/>
    <s v="Yes"/>
    <s v="Yes"/>
    <s v="No"/>
    <s v="Yes"/>
    <s v="No"/>
    <s v="No"/>
    <s v="Yes"/>
    <s v="Yes"/>
    <s v="No"/>
    <s v="Yes"/>
    <s v="Yes"/>
    <s v="No"/>
    <s v="No"/>
    <s v="No"/>
    <s v="Yes"/>
    <s v="Yes"/>
    <s v="Yes"/>
    <s v="No"/>
    <s v="Yes"/>
    <s v="No"/>
    <s v="Yes"/>
    <s v="No"/>
    <s v="No"/>
    <s v="No"/>
    <s v="No"/>
    <s v="No"/>
    <s v="No"/>
    <s v="No"/>
    <s v="Yes"/>
    <m/>
    <m/>
    <m/>
    <m/>
    <m/>
    <m/>
    <m/>
    <m/>
    <m/>
    <m/>
  </r>
  <r>
    <s v="Hipcamp"/>
    <s v="Ossia Village Farm"/>
    <s v="Hydrangea Dome"/>
    <s v="dome"/>
    <s v="Dome"/>
    <n v="6"/>
    <n v="0"/>
    <n v="3"/>
    <n v="0"/>
    <n v="0"/>
    <n v="0"/>
    <s v="Del Norte"/>
    <x v="122"/>
    <x v="1"/>
    <m/>
    <s v="United States"/>
    <x v="53"/>
    <x v="58"/>
    <n v="185"/>
    <n v="120"/>
    <n v="120"/>
    <n v="109"/>
    <n v="1"/>
    <n v="120"/>
    <n v="189"/>
    <n v="120"/>
    <n v="120"/>
    <n v="120"/>
    <n v="120"/>
    <n v="120"/>
    <n v="120"/>
    <n v="120"/>
    <n v="120"/>
    <n v="120"/>
    <n v="120"/>
    <n v="120"/>
    <n v="120"/>
    <n v="120"/>
    <n v="120"/>
    <s v="https://www.hipcamp.com/en-GB/land/california-ossia-village-farm-qeoh2xp6"/>
    <s v="Surrounded by hydrangeas, the dome sits between the organic gardens and camping field at Ossia Village Farm. This 16ft dome is equipped with a full size bed, with clean linens and an electric blanket which you’ll need during the winter months, because even though there is a heater the dome is uninsulated and will get cold! Warm up with a cup of tea brewed in the mini kitchenette which includes a mini fridge and electric kettle. feel free to bring your own electric stove top to use on the counter, or set up a propane stove on the counter in the camping field. Fall asleep to the distant sound of waves at Kellogg Beach and wake to the wild birds and the neighbor’s cows."/>
    <n v="2"/>
    <s v="Check in: 15:00, Check out: 12:00, Cancellation policy: Moderate, Accepts bookings: 6"/>
    <n v="41.863169999999997"/>
    <n v="-124.157135"/>
    <s v="Yes"/>
    <x v="0"/>
    <s v="Yes"/>
    <s v="Yes"/>
    <x v="0"/>
    <s v="Yes"/>
    <x v="0"/>
    <s v="Yes"/>
    <s v="Yes"/>
    <s v="No"/>
    <s v="No"/>
    <s v="No"/>
    <s v="No"/>
    <s v="Not Listed"/>
    <s v="No"/>
    <s v="Not Listed"/>
    <s v="Not Listed"/>
    <s v="No"/>
    <s v="No"/>
    <s v="No"/>
    <s v="No"/>
    <s v="No"/>
    <s v="No"/>
    <s v="No"/>
    <s v="No"/>
    <s v="No"/>
    <s v="No"/>
    <s v="No"/>
    <s v="No"/>
    <s v="Yes"/>
    <s v="Yes"/>
    <s v="No"/>
    <s v="No"/>
    <s v="No"/>
    <s v="Yes"/>
    <s v="No"/>
    <s v="Yes"/>
    <s v="No"/>
    <s v="No"/>
    <s v="No"/>
    <s v="Yes"/>
    <s v="No"/>
    <s v="No"/>
    <s v="No"/>
    <s v="No"/>
    <s v="No"/>
    <s v="No"/>
    <s v="No"/>
    <s v="No"/>
    <s v="Yes"/>
    <s v="No"/>
    <s v="No"/>
    <s v="No"/>
    <s v="No"/>
    <s v="No"/>
    <s v="Yes"/>
    <s v="No"/>
    <s v="No"/>
    <s v="Yes"/>
    <m/>
    <m/>
    <m/>
    <m/>
    <m/>
    <m/>
    <m/>
    <m/>
    <m/>
    <m/>
  </r>
  <r>
    <s v="Hipcamp"/>
    <s v="GeoDome: Hot Tub, Guernsey St Park!"/>
    <s v="&quot;The Netherlands&quot; Dome, NEW!"/>
    <s v="dome"/>
    <s v="Dome"/>
    <n v="1"/>
    <n v="0"/>
    <n v="6"/>
    <n v="0"/>
    <n v="0"/>
    <n v="0"/>
    <s v="Platte"/>
    <x v="123"/>
    <x v="28"/>
    <m/>
    <s v="United States"/>
    <x v="54"/>
    <x v="59"/>
    <n v="288"/>
    <n v="245"/>
    <n v="206"/>
    <n v="181"/>
    <n v="0.44"/>
    <n v="219"/>
    <n v="289"/>
    <n v="245"/>
    <n v="206"/>
    <n v="102"/>
    <n v="224"/>
    <n v="234"/>
    <n v="214"/>
    <n v="216"/>
    <n v="234"/>
    <n v="214"/>
    <n v="233"/>
    <n v="215"/>
    <n v="233"/>
    <n v="215"/>
    <n v="234"/>
    <s v="https://www.hipcamp.com/en-GB/land/wyoming-geodome-hot-tub-guernsey-st-park-v1qhnkpp"/>
    <s v="Be one of the first guests to experience the serenity of this brand new private Dutch themed dome nestled into its own mini canyon of pine and cedar! This hidden gem located in SE Wyoming with easy access from Denver and Rapid City is much more than just a place to land. &quot;The Netherlands&quot; is a total immersion of nature, relaxation and adventure just beyond its panoramic window wall._x000a__x000a_At its highest point our property borders the beautiful Guernsey State Park. Enjoy swimming, hiking and incredible star gazing! Located just minutes from the famous Oregon Trail Ruts and Register Cliff in Guernsey. Bring a tube and float the nearby North Platte River! Historic Fort Laramie is down the road. Stay awhile to experience the wild west as it was traversed and settled by early American pioneers. Experience our uncrowded Wyoming lakes with incredible BOATING right nearby! Visit Guernsey Lake at the State Park: 5 miles away, Glendo Reservoir: 40 miles, Gray Rocks: 20 miles or Wheatland Reservoir: 35 miles. Planning a HUNT? We are located in or near antelope areas: 103, 11 and 34, deer: 15 and 64, elk: 3 and 7. I am happy to answer any further questions you may have or help you plan a trip to our area!"/>
    <n v="2"/>
    <s v="Check in: 16:00, Check out: 12:00, Cancellation policy: Strict, Accepts bookings: 6"/>
    <n v="42.304949999999998"/>
    <n v="-104.74160999999999"/>
    <s v="No"/>
    <x v="0"/>
    <s v="Yes"/>
    <s v="Yes"/>
    <x v="0"/>
    <s v="Yes"/>
    <x v="0"/>
    <s v="Yes"/>
    <s v="Yes"/>
    <s v="No"/>
    <s v="Yes"/>
    <s v="No"/>
    <s v="No"/>
    <s v="Not Listed"/>
    <s v="No"/>
    <s v="Not Listed"/>
    <s v="Not Listed"/>
    <s v="No"/>
    <s v="No"/>
    <s v="No"/>
    <s v="No"/>
    <s v="No"/>
    <s v="No"/>
    <s v="No"/>
    <s v="No"/>
    <s v="No"/>
    <s v="Yes"/>
    <s v="Yes"/>
    <s v="No"/>
    <s v="No"/>
    <s v="Yes"/>
    <s v="Yes"/>
    <s v="No"/>
    <s v="No"/>
    <s v="Yes"/>
    <s v="No"/>
    <s v="Yes"/>
    <s v="Yes"/>
    <s v="No"/>
    <s v="Yes"/>
    <s v="Yes"/>
    <s v="No"/>
    <s v="No"/>
    <s v="No"/>
    <s v="Yes"/>
    <s v="No"/>
    <s v="Yes"/>
    <s v="No"/>
    <s v="No"/>
    <s v="No"/>
    <s v="No"/>
    <s v="No"/>
    <s v="No"/>
    <s v="No"/>
    <s v="No"/>
    <s v="Yes"/>
    <s v="No"/>
    <s v="No"/>
    <s v="No"/>
    <m/>
    <m/>
    <m/>
    <m/>
    <m/>
    <m/>
    <m/>
    <m/>
    <m/>
    <m/>
  </r>
  <r>
    <s v="Hipcamp"/>
    <s v="Sage Desert Dreams"/>
    <s v="Sage Desert Dreams"/>
    <s v="dome"/>
    <s v="Dome"/>
    <n v="1"/>
    <n v="0"/>
    <n v="6"/>
    <n v="0"/>
    <n v="0"/>
    <n v="0"/>
    <s v="Clark"/>
    <x v="124"/>
    <x v="33"/>
    <m/>
    <s v="United States"/>
    <x v="55"/>
    <x v="60"/>
    <n v="406"/>
    <n v="250"/>
    <n v="159"/>
    <n v="134"/>
    <n v="0.93"/>
    <n v="173"/>
    <n v="391"/>
    <n v="199"/>
    <n v="159"/>
    <n v="162"/>
    <n v="178"/>
    <n v="188"/>
    <n v="167"/>
    <n v="170"/>
    <n v="188"/>
    <n v="167"/>
    <n v="187"/>
    <n v="169"/>
    <n v="187"/>
    <n v="169"/>
    <n v="188"/>
    <s v="https://www.hipcamp.com/en-GB/land/nevada-sage-desert-dreams-r57h8w7k"/>
    <s v="Get out of the city and enjoy the peace and quiet of nature when you stay in this unique place. Local Deer and fox roaming the area if you are lucky to see them. Wake up to a gorgeous mountain/valley view , BBQ during the day and enjoy smore's with the firepit at night. Miles of hiking right off the property and in the surrounding areas. Lots of local dirt bike, side by side riders in the area as well, and horse back riding!_x000a__x000a_If your a plant enthusiast like me, you will have fun scoping out all the natural medicinal herbs naturally growing in the area, i.e. sage, mullein, brigham tea, and many more!_x000a__x000a_Enjoy the entire valley with the view and privacy up on the hillside. Some neighbors across the street in a container home and tent rentals about a half mile away. _x000a__x000a_This is an outdoor off grid Glamping experience! Bring items you would normally bring camping (DRY CAMPING), but you have the luxury of having shelter, bed, sofa bed, refrigerator/ freezer, propane grill, propane stove, well water provided, and ability to have camp fire as the dome is located on private land not Forest land. Wifi is provided complimentary and as a luxury. Wifi is supported by Starlink and works about 85% of the time due to its remote location and weather conditions._x000a__x000a_RENTAL AMENITIES_x000a__x000a_BBQ charcoal grill Bed linen Carbon monoxide detector Ceiling fans Coffee machine Cooking utensils Fire extinguisher First aid kit Internet wireless (85%) Mountain Parking Parking on street Pets allowed Private porch Refrigerator Security system Shower Smoke detector Smoking allowed outside Suitable for events_x000a__x000a_Disclaimer: Please do not follow any maps/ or GPS coordinates given by the rental/booking site. THERE IS NO ADDRESS. Please only use instructions provided to you by the host so that you do not get lost. 4-wheel drive highly recommended as it is off-road/ off-grid driving... You will be required to drive a vehicle with at least a 5 inch clearance above the ground so that you may be able to drive over the rocks without damaging your vehicle. The off road portion (the last 4.5 miles) ride is very bumpy, off road- means no pavement/ no gravel. You are off-roading in the mountains friends! Please keep in mind that there is no refund or cancellation policy if you decide to opt out of using a 4WD or vehicle that does not have the 5inch clearance."/>
    <n v="1"/>
    <s v="Check in: 15:00, Check out: 10:00, Cancellation policy: Strict (21 days), Accepts bookings: 12"/>
    <n v="36.163682253875443"/>
    <n v="-115.6275671218004"/>
    <s v="Yes"/>
    <x v="0"/>
    <s v="Yes"/>
    <s v="Yes"/>
    <x v="1"/>
    <s v="Yes"/>
    <x v="1"/>
    <s v="Yes"/>
    <s v="Yes"/>
    <s v="No"/>
    <s v="No"/>
    <s v="No"/>
    <s v="No"/>
    <s v="Not Listed"/>
    <s v="No"/>
    <s v="Not Listed"/>
    <s v="Not Listed"/>
    <s v="No"/>
    <s v="No"/>
    <s v="No"/>
    <s v="No"/>
    <s v="No"/>
    <s v="No"/>
    <s v="No"/>
    <s v="No"/>
    <s v="No"/>
    <s v="No"/>
    <s v="Yes"/>
    <s v="No"/>
    <s v="No"/>
    <s v="Yes"/>
    <s v="No"/>
    <s v="No"/>
    <s v="No"/>
    <s v="No"/>
    <s v="No"/>
    <s v="Yes"/>
    <s v="No"/>
    <s v="No"/>
    <s v="No"/>
    <s v="Yes"/>
    <s v="No"/>
    <s v="No"/>
    <s v="No"/>
    <s v="Yes"/>
    <s v="No"/>
    <s v="No"/>
    <s v="No"/>
    <s v="No"/>
    <s v="No"/>
    <s v="No"/>
    <s v="Yes"/>
    <s v="No"/>
    <s v="No"/>
    <s v="No"/>
    <s v="No"/>
    <s v="No"/>
    <s v="No"/>
    <s v="Yes"/>
    <m/>
    <m/>
    <m/>
    <m/>
    <m/>
    <m/>
    <m/>
    <m/>
    <m/>
    <m/>
  </r>
  <r>
    <s v="Hipcamp"/>
    <s v="Euphorbia Gardens"/>
    <s v="Garden Dome"/>
    <s v="dome"/>
    <s v="Dome"/>
    <n v="1"/>
    <n v="0"/>
    <n v="4"/>
    <n v="0"/>
    <n v="0"/>
    <n v="0"/>
    <s v="Marin"/>
    <x v="125"/>
    <x v="1"/>
    <m/>
    <s v="United States"/>
    <x v="1"/>
    <x v="1"/>
    <s v="No data"/>
    <s v="No data"/>
    <s v="No data"/>
    <s v="No data"/>
    <n v="0.23"/>
    <n v="175"/>
    <n v="236"/>
    <n v="175"/>
    <n v="175"/>
    <n v="40"/>
    <n v="175"/>
    <n v="175"/>
    <n v="175"/>
    <n v="175"/>
    <n v="175"/>
    <n v="175"/>
    <n v="175"/>
    <n v="175"/>
    <n v="175"/>
    <n v="175"/>
    <n v="175"/>
    <s v="https://www.hipcamp.com/en-GB/land/california-euphorbia-gardens-nelhjvzp"/>
    <s v="The dome is part of 12 acres where they are welcome to explore the gardens, pond and greenhouses. There are two homes on the property where the hosts reside. _x000a__x000a_The dome is fairly big and includes floor mats. Please note, it does not have a mattress or bedding so make sure to bring proper bedding. Nights can get chilly. _x000a__x000a_During the week, this area is used for our forest outdoor preschool where we host 2 and 3 year olds."/>
    <n v="1"/>
    <s v="Check in: 14:00, Check out: 12:00, Cancellation policy: Strict, Accepts bookings: 3"/>
    <n v="37.910530000000001"/>
    <n v="-122.70368000000001"/>
    <s v="No"/>
    <x v="0"/>
    <s v="No"/>
    <s v="No"/>
    <x v="1"/>
    <s v="No"/>
    <x v="1"/>
    <s v="Yes"/>
    <s v="Yes"/>
    <s v="No"/>
    <s v="No"/>
    <s v="No"/>
    <s v="No"/>
    <s v="Not Listed"/>
    <s v="No"/>
    <s v="Not Listed"/>
    <s v="Not Listed"/>
    <s v="No"/>
    <s v="No"/>
    <s v="No"/>
    <s v="No"/>
    <s v="No"/>
    <s v="No"/>
    <s v="No"/>
    <s v="No"/>
    <s v="No"/>
    <s v="No"/>
    <s v="No"/>
    <s v="No"/>
    <s v="No"/>
    <s v="No"/>
    <s v="No"/>
    <s v="No"/>
    <s v="No"/>
    <s v="No"/>
    <s v="No"/>
    <s v="No"/>
    <s v="No"/>
    <s v="No"/>
    <s v="No"/>
    <s v="Yes"/>
    <s v="No"/>
    <s v="No"/>
    <s v="No"/>
    <s v="No"/>
    <s v="No"/>
    <s v="No"/>
    <s v="No"/>
    <s v="No"/>
    <s v="No"/>
    <s v="No"/>
    <s v="No"/>
    <s v="No"/>
    <s v="No"/>
    <s v="No"/>
    <s v="No"/>
    <s v="No"/>
    <s v="No"/>
    <s v="No"/>
    <m/>
    <m/>
    <m/>
    <m/>
    <m/>
    <m/>
    <m/>
    <m/>
    <m/>
    <m/>
  </r>
  <r>
    <s v="Hipcamp"/>
    <s v="The Awosting Club"/>
    <s v="Modern Gunks Geo-Dome With AC/Heat."/>
    <s v="dome"/>
    <s v="Dome"/>
    <n v="7"/>
    <n v="0"/>
    <n v="4"/>
    <n v="0"/>
    <n v="0"/>
    <n v="0"/>
    <s v="Ulster"/>
    <x v="102"/>
    <x v="2"/>
    <m/>
    <s v="United States"/>
    <x v="28"/>
    <x v="43"/>
    <n v="391"/>
    <n v="300"/>
    <n v="249"/>
    <n v="243"/>
    <n v="1"/>
    <n v="266"/>
    <n v="409"/>
    <n v="300"/>
    <n v="249"/>
    <n v="266"/>
    <n v="273"/>
    <n v="286"/>
    <n v="259"/>
    <n v="262"/>
    <n v="286"/>
    <n v="259"/>
    <n v="284"/>
    <n v="262"/>
    <n v="284"/>
    <n v="262"/>
    <n v="286"/>
    <s v="https://www.hipcamp.com/en-GB/land/new-york-the-awosting-club-7rvhyxe2"/>
    <s v="Closed for the season! _x000a__x000a_Immerse Yourself in Rustic Luxury - Unplug and Relax. Peaceful geo-dome situated along ravine with access to waterfalls and trails. _x000a__x000a_Come escape to one of our Modern Geo-Domes located up on the Shawangunk Ridge in Gardiner, NY. This cozy, seasonal dome (HEAT + AC) is a part of The Awosting Club, which is a private wilderness reserve._x000a__x000a_Nestled in native blueberry bushes, high above a beautiful ravine and surrounded by pine trees. This Geo-Dome overlooks the Palmaghatt Kill Stream from its wide windows and beautiful deck. Equipped with a log queen bed, skylight above, super soft linens, cozy blankets, and a down comforter in the colder months. Included are towels, a mini fridge, Keurig, coffee, charcoal grill, bluetooth speaker, lantern, umbrellas, a mini library of books and 1 gallon water for drinking. If you are coming as a family, one additional children's mattress on the floor may be added._x000a__x000a_Outside of your Geo-Dome you will find an amazing private fire pit, charcoal grill and hammock. Firewood bundles are available for purchase for $10 or you may bring your own. In addition, each site has an outhouse, which is thoroughly cleaned after each guest. A bit rustic, but there is no odor!_x000a__x000a_Geo-Domes are a short 1 - 3 minute walk from parking. Please dress accordingly in colder months. You will be greeted by our Host at the gate for check-in and guided to your site. Guest waivers to be completed at check-in. Our Geo-Domes are dog friendly and require a $75 pet fee. One dog maximum. No cats allowed.  You will have cellular service!_x000a__x000a_There are miles of private trails for hiking with an amazing private waterfall as one of your destinations! We are adjacent to Minnewaska State Park and Mohonk Preserve (both a 20 minute drive to park entrance) which offer mountain biking, rock climbing, hiking, kayaking, rock scrambling, views of the Catskills and more! Just 20 minutes outside of the colorful and active town of New Paltz, NY with many options for dinning, shopping, and entertainment._x000a__x000a_We are happy to connect you with a local massage therapist or tour guide. Send us a message for more info on how to make your stay more relaxing and fun! Nature is calling!_x000a__x000a_**History of The Awosting Club**_x000a__x000a_In the mid 1950's John Atwater Bradley, then a graduate student, attended a conference in Cragsmoor, the site of a celebrated art colony not far from what is now the Awosting Reserve and The Awosting Club. The next morning at dawn, he went out for an exploratory hike and did not return until long after dark. Bradley hiked through evergreen and hardwood forests, along bubbling streams, roaring waterfalls and shimmering mountain lakes. He discovered an incredible wilderness like none he'd ever seen, populated by whitetail deer, black bear, fox, raccoons, bobcat and coyote as well as a natural aviary of hawks, peregrine falcons, owls, eagles and pileated woodpeckers. That day he fell in love with the Shawangunk Ridge._x000a__x000a_The Bradley family still maintains the property, and after 50 years of sharing the property with educational organizations, schools, artists, writers, explorers, camps, family and friends, are excited to invite others to fall in love with the Shawangunk Ridge as John Bradley had over 70 years ago. Bradley's daughter, Camilla, and her family are keeping the Awosting traditions alive by sprucing up the camp buildings and platforms while maintaining the trails that have been used for decades for outdoor adventures: from sleeping to eating to playing to communing with nature in all her glory._x000a__x000a_*Please note images of domes come from all available, as all are similar. Exact dome location may vary.*"/>
    <n v="1"/>
    <s v="Check in: 15:00, Check out: 11:00, Cancellation policy: Strict, Accepts bookings: 18"/>
    <n v="41.682092419743327"/>
    <n v="-74.262782443130476"/>
    <s v="Yes"/>
    <x v="0"/>
    <s v="Yes"/>
    <s v="Yes"/>
    <x v="1"/>
    <s v="Yes"/>
    <x v="1"/>
    <s v="Yes"/>
    <s v="No"/>
    <s v="No"/>
    <s v="No"/>
    <s v="No"/>
    <s v="No"/>
    <s v="Not Listed"/>
    <s v="No"/>
    <s v="Not Listed"/>
    <s v="Not Listed"/>
    <s v="No"/>
    <s v="No"/>
    <s v="No"/>
    <s v="No"/>
    <s v="No"/>
    <s v="No"/>
    <s v="No"/>
    <s v="No"/>
    <s v="No"/>
    <s v="Yes"/>
    <s v="Yes"/>
    <s v="No"/>
    <s v="No"/>
    <s v="Yes"/>
    <s v="Yes"/>
    <s v="No"/>
    <s v="Yes"/>
    <s v="Yes"/>
    <s v="No"/>
    <s v="Yes"/>
    <s v="No"/>
    <s v="No"/>
    <s v="No"/>
    <s v="Yes"/>
    <s v="No"/>
    <s v="No"/>
    <s v="No"/>
    <s v="Yes"/>
    <s v="No"/>
    <s v="No"/>
    <s v="No"/>
    <s v="Yes"/>
    <s v="No"/>
    <s v="No"/>
    <s v="No"/>
    <s v="No"/>
    <s v="No"/>
    <s v="No"/>
    <s v="No"/>
    <s v="Yes"/>
    <s v="No"/>
    <s v="Yes"/>
    <m/>
    <m/>
    <m/>
    <m/>
    <m/>
    <m/>
    <m/>
    <m/>
    <m/>
    <m/>
  </r>
  <r>
    <s v="Hipcamp"/>
    <s v="Flat Land Center"/>
    <s v="le jardín"/>
    <s v="dome"/>
    <s v="Dome"/>
    <n v="11"/>
    <n v="0"/>
    <n v="3"/>
    <n v="0"/>
    <n v="0"/>
    <n v="0"/>
    <s v="Orange"/>
    <x v="126"/>
    <x v="8"/>
    <m/>
    <s v="United States"/>
    <x v="33"/>
    <x v="61"/>
    <n v="75"/>
    <n v="96"/>
    <n v="37"/>
    <n v="28"/>
    <n v="0.23"/>
    <n v="46"/>
    <n v="54"/>
    <n v="55"/>
    <n v="40"/>
    <n v="11"/>
    <n v="47"/>
    <n v="51"/>
    <n v="45"/>
    <n v="45"/>
    <n v="51"/>
    <n v="45"/>
    <n v="45"/>
    <n v="45"/>
    <n v="51"/>
    <n v="45"/>
    <n v="51"/>
    <s v="https://www.hipcamp.com/en-GB/land/florida-flat-land-center-dw9hdo1v"/>
    <s v="Take a stroll through an enchanted winding garden trail to our adorable, cozy + chic glamping experience for 2-4, designed by our in-house hospitality team, HAUS K+K… Your glamping getaway site includes 2 twin airbeds, french press coffee maker, towels, extra pillows and linens, cookware, mugs, wine glasses and much more for an exquisite experience of “primitive pampering” on this beautiful 5 acre farm in Central Florida."/>
    <n v="1"/>
    <s v="Check in: 14:00, Check out: 12:00, Cancellation policy: Flexible, Accepts bookings: 12"/>
    <n v="28.528296999999998"/>
    <n v="-81.022447"/>
    <s v="Yes"/>
    <x v="0"/>
    <s v="No"/>
    <s v="No"/>
    <x v="0"/>
    <s v="Yes"/>
    <x v="0"/>
    <s v="No"/>
    <s v="No"/>
    <s v="Yes"/>
    <s v="No"/>
    <s v="No"/>
    <s v="No"/>
    <s v="Not Listed"/>
    <s v="No"/>
    <s v="Not Listed"/>
    <s v="Not Listed"/>
    <s v="No"/>
    <s v="No"/>
    <s v="No"/>
    <s v="No"/>
    <s v="No"/>
    <s v="No"/>
    <s v="No"/>
    <s v="No"/>
    <s v="No"/>
    <s v="Yes"/>
    <s v="No"/>
    <s v="Yes"/>
    <s v="Yes"/>
    <s v="Yes"/>
    <s v="Yes"/>
    <s v="Yes"/>
    <s v="Yes"/>
    <s v="Yes"/>
    <s v="No"/>
    <s v="Yes"/>
    <s v="Yes"/>
    <s v="Yes"/>
    <s v="Yes"/>
    <s v="Yes"/>
    <s v="Yes"/>
    <s v="Yes"/>
    <s v="Yes"/>
    <s v="No"/>
    <s v="No"/>
    <s v="No"/>
    <s v="Yes"/>
    <s v="No"/>
    <s v="Yes"/>
    <s v="Yes"/>
    <s v="No"/>
    <s v="No"/>
    <s v="No"/>
    <s v="No"/>
    <s v="Yes"/>
    <s v="No"/>
    <s v="Yes"/>
    <s v="Yes"/>
    <m/>
    <m/>
    <m/>
    <m/>
    <m/>
    <m/>
    <m/>
    <m/>
    <m/>
    <m/>
  </r>
  <r>
    <s v="Hipcamp"/>
    <s v="Green Bluff Fresh Farms"/>
    <s v="Greenhouse Glamp Dome"/>
    <s v="dome"/>
    <s v="Dome"/>
    <n v="1"/>
    <n v="0"/>
    <n v="4"/>
    <n v="0"/>
    <n v="0"/>
    <n v="0"/>
    <s v="Spokane"/>
    <x v="127"/>
    <x v="19"/>
    <m/>
    <s v="United States"/>
    <x v="1"/>
    <x v="1"/>
    <s v="No data"/>
    <s v="No data"/>
    <s v="No data"/>
    <s v="No data"/>
    <n v="1"/>
    <n v="93"/>
    <n v="133"/>
    <n v="100"/>
    <n v="90"/>
    <n v="93"/>
    <n v="95"/>
    <n v="97"/>
    <n v="92"/>
    <n v="93"/>
    <n v="97"/>
    <n v="92"/>
    <n v="97"/>
    <n v="92"/>
    <n v="97"/>
    <n v="92"/>
    <n v="97"/>
    <s v="https://www.hipcamp.com/en-GB/land/washington-green-bluff-fresh-farms-2ejh0lqj"/>
    <s v="Enjoy a stay in the 16ft dome with exquisite views of Mt. Spokane and coveted Greenbluff scenery. Superb sunrise/sunset observing location as well as wildlife watching. Accommodations include a comfy king bed, outdoor shower with hot water, wifi, bedding and pillows, porta-potty, hand wash station, portable solar powered battery pack for charging devices and other electrical needs, board and card games, yoga mat, books, etc. Partake of all the local farms, wineries, breweries, venues, and farm activities around you! Great location for wildlife watching (elk, deer, eagles, birds, etc.) and even some great aerial shows from the local practicing pilots at Felts Field. Currently farming wheat, peonies, garlic, mushrooms, zinnias, fruit trees, and honey. Right across the street is a berry farm which is open for u-pick when in season. The dome is solar powered, has a charging station for phones, wifi, and great cell service."/>
    <n v="1"/>
    <s v="Check in: 14:00, Check out: 12:00, Cancellation policy: Strict, Accepts bookings: 12"/>
    <n v="47.817410000000002"/>
    <n v="-117.30134"/>
    <s v="No"/>
    <x v="0"/>
    <s v="No"/>
    <s v="Yes"/>
    <x v="0"/>
    <s v="Yes"/>
    <x v="1"/>
    <s v="Yes"/>
    <s v="Yes"/>
    <s v="No"/>
    <s v="No"/>
    <s v="Yes"/>
    <s v="No"/>
    <s v="Not Listed"/>
    <s v="No"/>
    <s v="Not Listed"/>
    <s v="Not Listed"/>
    <s v="No"/>
    <s v="No"/>
    <s v="No"/>
    <s v="No"/>
    <s v="No"/>
    <s v="No"/>
    <s v="No"/>
    <s v="No"/>
    <s v="No"/>
    <s v="No"/>
    <s v="Yes"/>
    <s v="No"/>
    <s v="No"/>
    <s v="Yes"/>
    <s v="Yes"/>
    <s v="Yes"/>
    <s v="Yes"/>
    <s v="Yes"/>
    <s v="No"/>
    <s v="Yes"/>
    <s v="Yes"/>
    <s v="No"/>
    <s v="No"/>
    <s v="Yes"/>
    <s v="No"/>
    <s v="No"/>
    <s v="No"/>
    <s v="Yes"/>
    <s v="No"/>
    <s v="No"/>
    <s v="No"/>
    <s v="No"/>
    <s v="Yes"/>
    <s v="Yes"/>
    <s v="No"/>
    <s v="No"/>
    <s v="No"/>
    <s v="No"/>
    <s v="Yes"/>
    <s v="No"/>
    <s v="No"/>
    <s v="No"/>
    <m/>
    <m/>
    <m/>
    <m/>
    <m/>
    <m/>
    <m/>
    <m/>
    <m/>
    <m/>
  </r>
  <r>
    <s v="Hipcamp"/>
    <s v="Geode Nature Domes"/>
    <s v="Earth Dome ~ &quot;Comfort Camping&quot;"/>
    <s v="dome"/>
    <s v="Dome"/>
    <n v="3"/>
    <n v="0"/>
    <n v="2"/>
    <n v="0"/>
    <n v="0"/>
    <n v="0"/>
    <s v="Ross"/>
    <x v="83"/>
    <x v="16"/>
    <m/>
    <s v="United States"/>
    <x v="56"/>
    <x v="21"/>
    <n v="148"/>
    <n v="126"/>
    <n v="126"/>
    <n v="32"/>
    <n v="0.01"/>
    <n v="126"/>
    <n v="149"/>
    <n v="126"/>
    <n v="126"/>
    <n v="2"/>
    <n v="126"/>
    <n v="126"/>
    <n v="126"/>
    <n v="126"/>
    <n v="126"/>
    <n v="126"/>
    <n v="126"/>
    <n v="126"/>
    <n v="126"/>
    <n v="126"/>
    <n v="126"/>
    <s v="https://www.hipcamp.com/en-GB/land/ohio-geode-nature-domes-1xmhny20"/>
    <s v="Geode Nature Dome is the place to root yourself in adventure and immerse yourself in nature. Our Geodesic Domes allow you to escape and experience exhilarating and tranquil outdoor adventures such as hiking, stand up paddle boarding (SUP) yoga, meditation, and more. Come for the thrill, stay for the chill. Winter options: small heater and electric blanket available."/>
    <n v="1"/>
    <s v="Check in: 15:00, Check out: 10:00, Cancellation policy: Super Strict, Accepts bookings: 12"/>
    <n v="39.380849907193038"/>
    <n v="-82.909092595700812"/>
    <s v="Yes"/>
    <x v="0"/>
    <s v="Yes"/>
    <s v="Yes"/>
    <x v="0"/>
    <s v="Yes"/>
    <x v="1"/>
    <s v="Yes"/>
    <s v="Yes"/>
    <s v="No"/>
    <s v="No"/>
    <s v="No"/>
    <s v="No"/>
    <s v="Not Listed"/>
    <s v="No"/>
    <s v="Not Listed"/>
    <s v="Not Listed"/>
    <s v="No"/>
    <s v="No"/>
    <s v="No"/>
    <s v="No"/>
    <s v="No"/>
    <s v="No"/>
    <s v="No"/>
    <s v="No"/>
    <s v="No"/>
    <s v="No"/>
    <s v="No"/>
    <s v="No"/>
    <s v="No"/>
    <s v="Yes"/>
    <s v="Yes"/>
    <s v="No"/>
    <s v="No"/>
    <s v="No"/>
    <s v="No"/>
    <s v="Yes"/>
    <s v="Yes"/>
    <s v="No"/>
    <s v="No"/>
    <s v="Yes"/>
    <s v="No"/>
    <s v="No"/>
    <s v="No"/>
    <s v="No"/>
    <s v="No"/>
    <s v="No"/>
    <s v="No"/>
    <s v="No"/>
    <s v="No"/>
    <s v="No"/>
    <s v="No"/>
    <s v="No"/>
    <s v="No"/>
    <s v="No"/>
    <s v="No"/>
    <s v="No"/>
    <s v="No"/>
    <s v="Yes"/>
    <m/>
    <m/>
    <m/>
    <m/>
    <m/>
    <m/>
    <m/>
    <m/>
    <m/>
    <m/>
  </r>
  <r>
    <s v="Hipcamp"/>
    <s v="Vineyard Haven Glamping Dome"/>
    <s v="Vineyard Haven Glamping Dome"/>
    <s v="dome"/>
    <s v="Dome"/>
    <n v="1"/>
    <n v="0"/>
    <n v="2"/>
    <n v="0"/>
    <n v="0"/>
    <n v="0"/>
    <s v="Duplin"/>
    <x v="128"/>
    <x v="7"/>
    <m/>
    <s v="United States"/>
    <x v="1"/>
    <x v="1"/>
    <s v="No data"/>
    <s v="No data"/>
    <s v="No data"/>
    <s v="No data"/>
    <n v="1"/>
    <n v="113"/>
    <n v="133"/>
    <n v="130"/>
    <n v="104"/>
    <n v="113"/>
    <n v="116"/>
    <n v="123"/>
    <n v="109"/>
    <n v="111"/>
    <n v="123"/>
    <n v="109"/>
    <n v="122"/>
    <n v="110"/>
    <n v="122"/>
    <n v="110"/>
    <n v="123"/>
    <s v="https://www.hipcamp.com/en-GB/land/north-carolina-vineyard-haven-glamping-dome-88lhqq87"/>
    <s v="Welcome to Vineyard Haven Glamping Dome, your ultimate retreat for relaxation and luxury amidst nature's splendor. Our unique and stylish dome offers the perfect fusion of outdoor living and modern comfort, allowing you to immerse yourself in the breathtaking beauty of our picturesque surroundings without sacrificing any conveniences._x000a__x000a_The spacious, 450-square-foot geodesic dome is thoughtfully designed to provide a cozy and inviting atmosphere, ensuring an unforgettable glamping experience. Inside, you'll find a plush, king-sized bed adorned with high-quality linens and soft pillows, guaranteeing a restful night's sleep under the stars. A comfortable seating area provides the perfect spot to curl up with a book or enjoy a glass of local wine._x000a__x000a_Our glamping site is fully equipped with modern amenities to enhance your stay. The dome features a compact kitchenette with essential appliances and utensils, allowing you to prepare simple meals or enjoy a leisurely breakfast in bed. A private, eco-friendly bathroom offers a refreshing rain shower, fluffy towels, and organic toiletries._x000a__x000a_Step outside the dome to discover a serene, private outdoor space designed for relaxation and entertainment. Unwind on the comfortable patio furniture while you take in the stunning views of the surrounding vineyards and rolling hills. A fire pit and BBQ grill are available for your enjoyment, perfect for an evening of alfresco dining and stargazing._x000a__x000a_At Vineyard Haven Glamping Dome, you'll find yourself immersed in nature, with easy access to an array of activities and local attractions. Explore nearby vineyards, go fishing in the mill pond, or venture out to discover the vibrant local community. Whatever your interests, our glamping site promises a truly memorable and rejuvenating escape."/>
    <n v="2"/>
    <s v="Check in: 15:00, Check out: 11:00, Cancellation policy: Strict, Accepts bookings: 12"/>
    <n v="34.804929999999999"/>
    <n v="-78.036154999999994"/>
    <s v="Yes"/>
    <x v="0"/>
    <s v="No"/>
    <s v="Yes"/>
    <x v="0"/>
    <s v="No"/>
    <x v="0"/>
    <s v="Yes"/>
    <s v="Yes"/>
    <s v="No"/>
    <s v="No"/>
    <s v="No"/>
    <s v="No"/>
    <s v="Not Listed"/>
    <s v="No"/>
    <s v="Not Listed"/>
    <s v="Not Listed"/>
    <s v="No"/>
    <s v="No"/>
    <s v="No"/>
    <s v="No"/>
    <s v="No"/>
    <s v="No"/>
    <s v="No"/>
    <s v="No"/>
    <s v="No"/>
    <s v="No"/>
    <s v="No"/>
    <s v="No"/>
    <s v="No"/>
    <s v="No"/>
    <s v="Yes"/>
    <s v="No"/>
    <s v="No"/>
    <s v="No"/>
    <s v="No"/>
    <s v="Yes"/>
    <s v="No"/>
    <s v="No"/>
    <s v="No"/>
    <s v="Yes"/>
    <s v="No"/>
    <s v="No"/>
    <s v="No"/>
    <s v="No"/>
    <s v="No"/>
    <s v="No"/>
    <s v="No"/>
    <s v="No"/>
    <s v="Yes"/>
    <s v="No"/>
    <s v="No"/>
    <s v="No"/>
    <s v="No"/>
    <s v="No"/>
    <s v="No"/>
    <s v="No"/>
    <s v="No"/>
    <s v="Yes"/>
    <m/>
    <m/>
    <m/>
    <m/>
    <m/>
    <m/>
    <m/>
    <m/>
    <m/>
    <m/>
  </r>
  <r>
    <s v="Hipcamp"/>
    <s v="Blue Bear Mountain Camp"/>
    <s v="Dome #3"/>
    <s v="dome"/>
    <s v="Dome"/>
    <n v="46"/>
    <n v="0"/>
    <n v="4"/>
    <n v="0"/>
    <n v="0"/>
    <n v="0"/>
    <s v="Watauga"/>
    <x v="129"/>
    <x v="7"/>
    <m/>
    <s v="United States"/>
    <x v="49"/>
    <x v="62"/>
    <n v="190"/>
    <n v="155"/>
    <n v="155"/>
    <n v="83"/>
    <n v="0.85"/>
    <n v="132"/>
    <n v="167"/>
    <n v="132"/>
    <n v="130"/>
    <n v="112"/>
    <n v="145"/>
    <n v="157"/>
    <n v="132"/>
    <n v="132"/>
    <n v="132"/>
    <n v="140"/>
    <n v="140"/>
    <n v="157"/>
    <n v="157"/>
    <n v="149"/>
    <n v="148"/>
    <s v="https://www.hipcamp.com/en-GB/land/north-carolina-blue-bear-mountain-camp-nelhj6l6"/>
    <s v="Stargazer Dome #3 MAX GUEST CAPACITY 4 Offers A Queen Size Bed with linens and Electric Blanket Additional Room for 1 Tent Welcome to our stunning Star Gazer Dome, the perfect retreat for those looking for a truly unique camping experience. Nestled in the heart of nature, our dome offers stunning views of the night sky, allowing you to fall asleep under the stars and wake up to the beauty of the sunrise. The dome is equipped with all the amenities you need for a comfortable and unforgettable stay, including a comfortable bed, cozy blankets, and a heated blanket. Outside, you'll find a spacious area with plenty of space for seating and a fire pit, perfect for roasting marshmallows or just relaxing with a glass of wine as you take in the incredible views. Our Star Gazer Dome is located on a private property, surrounded by hiking trails and natural beauty. It's the perfect escape from the hustle and bustle of city life, allowing you to reconnect with nature and enjoy a peaceful, rejuvenating vacation. Don't miss out on this once-in-a-lifetime experience. Book your stay at our Star Gazer Dome today and start creating unforgettable memories."/>
    <n v="2"/>
    <s v="Check in: 15:00, Check out: 11:00, Cancellation policy: Super Strict (30 Days), Accepts bookings: 12"/>
    <n v="36.303460000000001"/>
    <n v="-81.65625"/>
    <s v="Yes"/>
    <x v="0"/>
    <s v="Yes"/>
    <s v="Yes"/>
    <x v="0"/>
    <s v="Yes"/>
    <x v="1"/>
    <s v="Yes"/>
    <s v="No"/>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Blue Bear Mountain Camp"/>
    <s v="Dome #1"/>
    <s v="dome"/>
    <s v="Dome"/>
    <n v="46"/>
    <n v="0"/>
    <n v="4"/>
    <n v="0"/>
    <n v="0"/>
    <n v="0"/>
    <s v="Watauga"/>
    <x v="129"/>
    <x v="7"/>
    <m/>
    <s v="United States"/>
    <x v="57"/>
    <x v="62"/>
    <n v="190"/>
    <n v="155"/>
    <n v="155"/>
    <n v="63"/>
    <n v="0.3"/>
    <n v="127"/>
    <n v="162"/>
    <n v="127"/>
    <n v="125"/>
    <n v="38"/>
    <n v="139"/>
    <n v="151"/>
    <n v="127"/>
    <n v="127"/>
    <n v="127"/>
    <n v="135"/>
    <n v="135"/>
    <n v="151"/>
    <n v="151"/>
    <n v="144"/>
    <n v="142"/>
    <s v="https://www.hipcamp.com/en-GB/land/north-carolina-blue-bear-mountain-camp-nelhj6l6"/>
    <s v="Stargazer #1 MAX GUEST CAPACITY 4 Offers A Queen Size Bed with linens and Electric Blanket Additional Room for 2 Tents - Shady site Welcome to our stunning Star Gazer Dome, the perfect retreat for those looking for a truly unique camping experience. Nestled in the heart of nature, our dome offers stunning views of the night sky, allowing you to fall asleep under the stars and wake up to the beauty of the sunrise. The dome is equipped with all the amenities you need for a comfortable and unforgettable stay, including a comfortable bed, cozy blankets, and a heated blanket. Outside, you'll find a spacious area with plenty of space for seating and a fire pit, perfect for roasting marshmallows or just relaxing with a glass of wine as you take in the incredible views. Our Star Gazer Dome is located on a private property, surrounded by hiking trails and natural beauty. It's the perfect escape from the hustle and bustle of city life, allowing you to reconnect with nature and enjoy a peaceful, rejuvenating vacation. Don't miss out on this once-in-a-lifetime experience. Book your stay at our Star Gazer Dome today and start creating unforgettable memories"/>
    <n v="2"/>
    <s v="Check in: 14:00, Check out: 12:00, Cancellation policy: Super Strict (30 Days), Accepts bookings: 12"/>
    <n v="36.303460000000001"/>
    <n v="-81.65625"/>
    <s v="Yes"/>
    <x v="0"/>
    <s v="Yes"/>
    <s v="Yes"/>
    <x v="0"/>
    <s v="Yes"/>
    <x v="1"/>
    <s v="Yes"/>
    <s v="No"/>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Blue Bear Mountain Camp"/>
    <s v="Dome #2"/>
    <s v="dome"/>
    <s v="Dome"/>
    <n v="46"/>
    <n v="0"/>
    <n v="4"/>
    <n v="0"/>
    <n v="0"/>
    <n v="0"/>
    <s v="Watauga"/>
    <x v="129"/>
    <x v="7"/>
    <m/>
    <s v="United States"/>
    <x v="58"/>
    <x v="62"/>
    <n v="160"/>
    <n v="155"/>
    <n v="155"/>
    <n v="111"/>
    <n v="1"/>
    <n v="127"/>
    <n v="132"/>
    <n v="127"/>
    <n v="125"/>
    <n v="127"/>
    <n v="139"/>
    <n v="151"/>
    <n v="127"/>
    <n v="127"/>
    <n v="127"/>
    <n v="135"/>
    <n v="135"/>
    <n v="151"/>
    <n v="151"/>
    <n v="144"/>
    <n v="142"/>
    <s v="https://www.hipcamp.com/en-GB/land/north-carolina-blue-bear-mountain-camp-nelhj6l6"/>
    <s v="Stargazer Dome #2 MAX GUEST CAPACITY 4 Offers A Queen Size Bed with linens and Electric Blanket Additional Room for 2 Tents - Shady site Welcome to our stunning Star Gazer Dome, the perfect retreat for those looking for a truly unique camping experience. Nestled in the heart of nature, our dome offers stunning views of the night sky, allowing you to fall asleep under the stars and wake up to the beauty of the sunrise. The dome is equipped with all the amenities you need for a comfortable and unforgettable stay, including a comfortable bed, cozy blankets, and a heated blanket. Outside, you'll find a spacious area with plenty of space for seating and a fire pit, perfect for roasting marshmallows or just relaxing with a glass of wine as you take in the incredible views. Our Star Gazer Dome is located on a private property, surrounded by hiking trails and natural beauty. It's the perfect escape from the hustle and bustle of city life, allowing you to reconnect with nature and enjoy a peaceful, rejuvenating vacation. Don't miss out on this once-in-a-lifetime experience. Book your stay at our Star Gazer Dome today and start creating unforgettable memories."/>
    <n v="2"/>
    <s v="Check in: 15:00, Check out: 11:00, Cancellation policy: Super Strict (30 Days), Accepts bookings: 12"/>
    <n v="36.303460000000001"/>
    <n v="-81.65625"/>
    <s v="Yes"/>
    <x v="0"/>
    <s v="Yes"/>
    <s v="Yes"/>
    <x v="0"/>
    <s v="Yes"/>
    <x v="1"/>
    <s v="Yes"/>
    <s v="No"/>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Honeycomb Hill"/>
    <s v="Glamping Dome"/>
    <s v="dome"/>
    <s v="Dome"/>
    <n v="1"/>
    <n v="0"/>
    <n v="2"/>
    <n v="0"/>
    <n v="0"/>
    <n v="0"/>
    <s v="Jackson"/>
    <x v="130"/>
    <x v="0"/>
    <m/>
    <s v="United States"/>
    <x v="59"/>
    <x v="16"/>
    <n v="170"/>
    <n v="150"/>
    <n v="120"/>
    <n v="67"/>
    <n v="1"/>
    <n v="150"/>
    <n v="177"/>
    <n v="150"/>
    <n v="150"/>
    <n v="150"/>
    <n v="150"/>
    <n v="150"/>
    <n v="150"/>
    <n v="150"/>
    <n v="150"/>
    <n v="150"/>
    <n v="150"/>
    <n v="150"/>
    <n v="150"/>
    <n v="150"/>
    <n v="150"/>
    <s v="https://www.hipcamp.com/en-GB/land/oregon-honeycomb-hill-6p0hpq61"/>
    <s v="Our Glamping Dome overlooks Emigrant Lake and affords stunning views of the sunset and stars. The Dome is equipped with a queen-sized sleep number bed with comfy bedding and an indoor gas heater for chilly nights. Two additional twin-sized plush floor mattresses can be added for extra guests if needed. A comfy chaise, and a cafe table with two chairs are also great places to relax and enjoy the view. A solar panel provides power for lighting, ventilation, device-charging, and an electric kettle. A picnic table is provided at the site. Our 2-stall, odor-free composting outhouse and sink (which we call the Privy) is just a few steps away from the dome. A firepit and firewood are available for use, but are subject to seasonal fire restrictions. Other property amenities include a hot tub, cedar sauna, and indoor shower. Towels and 2 robes are provided."/>
    <n v="1"/>
    <s v="Check in: 16:00, Check out: 12:00, Cancellation policy: Flexible, Accepts bookings: 6"/>
    <n v="42.141550000000002"/>
    <n v="-122.56797"/>
    <s v="Yes"/>
    <x v="0"/>
    <s v="No"/>
    <s v="Yes"/>
    <x v="0"/>
    <s v="Yes"/>
    <x v="1"/>
    <s v="Yes"/>
    <s v="No"/>
    <s v="No"/>
    <s v="Yes"/>
    <s v="No"/>
    <s v="No"/>
    <s v="Not Listed"/>
    <s v="No"/>
    <s v="Not Listed"/>
    <s v="Not Listed"/>
    <s v="No"/>
    <s v="No"/>
    <s v="No"/>
    <s v="No"/>
    <s v="No"/>
    <s v="No"/>
    <s v="No"/>
    <s v="No"/>
    <s v="No"/>
    <s v="Yes"/>
    <s v="No"/>
    <s v="No"/>
    <s v="No"/>
    <s v="Yes"/>
    <s v="Yes"/>
    <s v="No"/>
    <s v="No"/>
    <s v="Yes"/>
    <s v="Yes"/>
    <s v="Yes"/>
    <s v="Yes"/>
    <s v="No"/>
    <s v="No"/>
    <s v="Yes"/>
    <s v="No"/>
    <s v="No"/>
    <s v="No"/>
    <s v="Yes"/>
    <s v="No"/>
    <s v="No"/>
    <s v="No"/>
    <s v="No"/>
    <s v="No"/>
    <s v="No"/>
    <s v="No"/>
    <s v="No"/>
    <s v="No"/>
    <s v="No"/>
    <s v="Yes"/>
    <s v="No"/>
    <s v="No"/>
    <s v="No"/>
    <m/>
    <m/>
    <m/>
    <m/>
    <m/>
    <m/>
    <m/>
    <m/>
    <m/>
    <m/>
  </r>
  <r>
    <s v="Hipcamp"/>
    <s v="Clear Creek Glamping"/>
    <s v="Clear Creek Glamping Dome"/>
    <s v="dome"/>
    <s v="Dome"/>
    <n v="1"/>
    <n v="0"/>
    <n v="2"/>
    <n v="0"/>
    <n v="0"/>
    <n v="0"/>
    <s v="Clear Creek"/>
    <x v="131"/>
    <x v="21"/>
    <m/>
    <s v="United States"/>
    <x v="1"/>
    <x v="1"/>
    <s v="No data"/>
    <s v="No data"/>
    <s v="No data"/>
    <s v="No data"/>
    <n v="1"/>
    <n v="109"/>
    <n v="141"/>
    <n v="109"/>
    <n v="109"/>
    <n v="109"/>
    <n v="109"/>
    <n v="109"/>
    <n v="109"/>
    <n v="109"/>
    <n v="109"/>
    <n v="109"/>
    <n v="109"/>
    <n v="109"/>
    <n v="109"/>
    <n v="109"/>
    <n v="109"/>
    <s v="https://www.hipcamp.com/en-GB/land/colorado-clear-creek-glamping-y0zhnqd8"/>
    <s v="Welcome to Clear Creek Glamping! A glamping dome surrounded by mountains. _x000a__x000a_We are located on the same property as the Clear Creek Getaway Hipcamp. _x000a__x000a_Clear Creek Glamping offers a beautiful glamping dome less than 1 hour from Denver, CO._x000a__x000a_Our site includes a queen bed, pincic table, and gas BBQ for all of your cooking needs. _x000a__x000a_There is a porta potty available for campers to use (about 70ft away from the dome). No water provided, campers must bring their own! _x000a__x000a_There is cell service, but no wifi. _x000a__x000a_Idaho Springs, CO is a 15 minute drive where you can find plenty of hiking trails, rafting, hot springs, and more._x000a__x000a_Keystone and Breckenridge are both under one hour away. _x000a__x000a_River rafting closeby when in season. We also have some of Colorado’s best fly fishing._x000a__x000a_Awesome hikes nearby (Gray's Peak). We are also close to st Mary’s Glacier, gold mine tours, hots springs, and great small-town restaurants (Marion’s pizza, Beau Joe’s)._x000a__x000a_We look forward to hosting you!"/>
    <n v="1"/>
    <s v="Check in: 15:00, Check out: 11:00, Cancellation policy: Strict, Accepts bookings: 12"/>
    <n v="39.762854241247823"/>
    <n v="-105.5981897101088"/>
    <s v="No"/>
    <x v="0"/>
    <s v="Yes"/>
    <s v="No"/>
    <x v="1"/>
    <s v="No"/>
    <x v="0"/>
    <s v="Yes"/>
    <s v="No"/>
    <s v="No"/>
    <s v="No"/>
    <s v="No"/>
    <s v="No"/>
    <s v="Not Listed"/>
    <s v="No"/>
    <s v="Not Listed"/>
    <s v="Not Listed"/>
    <s v="No"/>
    <s v="No"/>
    <s v="No"/>
    <s v="No"/>
    <s v="No"/>
    <s v="No"/>
    <s v="No"/>
    <s v="No"/>
    <s v="No"/>
    <s v="No"/>
    <s v="No"/>
    <s v="No"/>
    <s v="No"/>
    <s v="Yes"/>
    <s v="Yes"/>
    <s v="No"/>
    <s v="No"/>
    <s v="No"/>
    <s v="Yes"/>
    <s v="Yes"/>
    <s v="No"/>
    <s v="No"/>
    <s v="Yes"/>
    <s v="Yes"/>
    <s v="No"/>
    <s v="No"/>
    <s v="No"/>
    <s v="Yes"/>
    <s v="No"/>
    <s v="No"/>
    <s v="No"/>
    <s v="No"/>
    <s v="No"/>
    <s v="No"/>
    <s v="No"/>
    <s v="Yes"/>
    <s v="No"/>
    <s v="No"/>
    <s v="No"/>
    <s v="No"/>
    <s v="No"/>
    <s v="Yes"/>
    <m/>
    <m/>
    <m/>
    <m/>
    <m/>
    <m/>
    <m/>
    <m/>
    <m/>
    <m/>
  </r>
  <r>
    <s v="Hipcamp"/>
    <s v="Glamping Remote"/>
    <s v="Dome #1 - Modern/Luxury"/>
    <s v="dome"/>
    <s v="Dome"/>
    <n v="0"/>
    <n v="0"/>
    <m/>
    <n v="0"/>
    <n v="0"/>
    <n v="0"/>
    <s v="Cass"/>
    <x v="30"/>
    <x v="10"/>
    <m/>
    <s v="United States"/>
    <x v="60"/>
    <x v="63"/>
    <n v="264"/>
    <n v="150"/>
    <n v="150"/>
    <n v="69"/>
    <s v="No data"/>
    <s v="No data"/>
    <s v="No data"/>
    <s v="No data"/>
    <s v="No data"/>
    <s v="No data"/>
    <n v="0"/>
    <n v="0"/>
    <n v="0"/>
    <n v="0"/>
    <n v="0"/>
    <n v="0"/>
    <n v="0"/>
    <n v="0"/>
    <n v="0"/>
    <n v="0"/>
    <n v="0"/>
    <s v="https://www.hipcamp.com/en-GB/land/texas-glamping-remote-88lhqm06"/>
    <s v="Welcome to Glamping Remote! This modern geodesic dome isn't your ordinary vacation home. This beautiful dome is fully furnished and located in the East Texas Piney Woods in a small rural town on an old homestead. Come here and relax and enjoy being surrounded by nature. Imagine waking up to deer in the meadow and birds all around. You can even sit on the deck and enjoy a cup of coffee or tea while breathing in the fresh country air. Come here to unwind and take in all the country views._x000a__x000a_The 300+ square foot dome provides guests with a large queen-sized bed, a kitchenette, a camp stove, a fridge, AC/Heat, and a tv. You will have access to our modern outhouse with steamy hot showers, a sink, and composting toilets. Enjoy the wrap-around deck and our hammock/fire pit area as well."/>
    <n v="1"/>
    <s v="Check in: 16:00, Check out: 11:00, Cancellation policy: Moderate, Accepts bookings: 12"/>
    <n v="33.164637999999997"/>
    <n v="-94.354382000000001"/>
    <s v="No"/>
    <x v="0"/>
    <s v="No"/>
    <s v="Yes"/>
    <x v="0"/>
    <s v="Yes"/>
    <x v="0"/>
    <s v="No"/>
    <s v="Yes"/>
    <s v="No"/>
    <s v="No"/>
    <s v="No"/>
    <s v="No"/>
    <s v="Not Listed"/>
    <s v="No"/>
    <s v="Not Listed"/>
    <s v="Not Listed"/>
    <s v="No"/>
    <s v="No"/>
    <s v="No"/>
    <s v="No"/>
    <s v="No"/>
    <s v="No"/>
    <s v="No"/>
    <s v="No"/>
    <s v="No"/>
    <s v="No"/>
    <s v="No"/>
    <s v="No"/>
    <s v="No"/>
    <s v="No"/>
    <s v="Yes"/>
    <s v="No"/>
    <s v="No"/>
    <s v="No"/>
    <s v="No"/>
    <s v="No"/>
    <s v="Yes"/>
    <s v="No"/>
    <s v="No"/>
    <s v="Yes"/>
    <s v="No"/>
    <s v="No"/>
    <s v="No"/>
    <s v="No"/>
    <s v="No"/>
    <s v="No"/>
    <s v="No"/>
    <s v="No"/>
    <s v="No"/>
    <s v="No"/>
    <s v="No"/>
    <s v="No"/>
    <s v="No"/>
    <s v="No"/>
    <s v="No"/>
    <s v="No"/>
    <s v="No"/>
    <s v="Yes"/>
    <m/>
    <m/>
    <m/>
    <m/>
    <m/>
    <m/>
    <m/>
    <m/>
    <m/>
    <m/>
  </r>
  <r>
    <s v="Hipcamp"/>
    <s v="Glamping Remote"/>
    <s v="Dome#2-The Pines "/>
    <s v="dome"/>
    <s v="Dome"/>
    <n v="0"/>
    <n v="0"/>
    <m/>
    <n v="0"/>
    <n v="0"/>
    <n v="0"/>
    <s v="Cass"/>
    <x v="30"/>
    <x v="10"/>
    <m/>
    <s v="United States"/>
    <x v="61"/>
    <x v="63"/>
    <n v="264"/>
    <n v="150"/>
    <n v="150"/>
    <n v="72"/>
    <s v="No data"/>
    <s v="No data"/>
    <s v="No data"/>
    <s v="No data"/>
    <s v="No data"/>
    <s v="No data"/>
    <n v="0"/>
    <n v="0"/>
    <n v="0"/>
    <n v="0"/>
    <n v="0"/>
    <n v="0"/>
    <n v="0"/>
    <n v="0"/>
    <n v="0"/>
    <n v="0"/>
    <n v="0"/>
    <s v="https://www.hipcamp.com/en-GB/land/texas-glamping-remote-88lhqm06"/>
    <s v="Welcome to Glamping Remote located in Douglasville, Texas! Our property is a beautifully restored old homestead that has been converted into a modern glamping experience. This two-person dome comes equipped with the modern luxuries of wifi, TV, AC, and heating. You will also have access to the shared outdoor kitchen, fire pit, bathroom and shower facilities. No pets allowed._x000a__x000a_The property is situated on several acres of picturesque countryside. We are surrounded by mature trees and an open meadow that was once a pasture where our grandparents grew peanuts, corn, peas, and cotton. Guests can enjoy a range of outdoor activities, bird watching and stargazing at night. Take a nap during the day in the hammocks or relax by the fire pit at night. There's even a quaint little winery that we recommend to all our guests that’s located about 7 minutes from the property and serves some of the most delicious wines."/>
    <n v="1"/>
    <s v="Check in: 16:00, Check out: 11:00, Cancellation policy: Moderate, Accepts bookings: 12"/>
    <n v="33.164637999999997"/>
    <n v="-94.354382000000001"/>
    <s v="No"/>
    <x v="0"/>
    <s v="No"/>
    <s v="Yes"/>
    <x v="0"/>
    <s v="Yes"/>
    <x v="0"/>
    <s v="No"/>
    <s v="Yes"/>
    <s v="No"/>
    <s v="No"/>
    <s v="No"/>
    <s v="No"/>
    <s v="Not Listed"/>
    <s v="No"/>
    <s v="Not Listed"/>
    <s v="Not Listed"/>
    <s v="No"/>
    <s v="No"/>
    <s v="No"/>
    <s v="No"/>
    <s v="No"/>
    <s v="No"/>
    <s v="No"/>
    <s v="No"/>
    <s v="No"/>
    <s v="No"/>
    <s v="No"/>
    <s v="No"/>
    <s v="No"/>
    <s v="No"/>
    <s v="Yes"/>
    <s v="No"/>
    <s v="No"/>
    <s v="No"/>
    <s v="No"/>
    <s v="No"/>
    <s v="Yes"/>
    <s v="No"/>
    <s v="No"/>
    <s v="Yes"/>
    <s v="No"/>
    <s v="No"/>
    <s v="No"/>
    <s v="No"/>
    <s v="No"/>
    <s v="No"/>
    <s v="No"/>
    <s v="No"/>
    <s v="No"/>
    <s v="No"/>
    <s v="No"/>
    <s v="No"/>
    <s v="No"/>
    <s v="No"/>
    <s v="No"/>
    <s v="No"/>
    <s v="No"/>
    <s v="Yes"/>
    <m/>
    <m/>
    <m/>
    <m/>
    <m/>
    <m/>
    <m/>
    <m/>
    <m/>
    <m/>
  </r>
  <r>
    <s v="Hipcamp"/>
    <s v="Glamping Remote"/>
    <s v="Dome #3 - The Jungle"/>
    <s v="dome"/>
    <s v="Dome"/>
    <n v="0"/>
    <n v="0"/>
    <m/>
    <n v="0"/>
    <n v="0"/>
    <n v="0"/>
    <s v="Cass"/>
    <x v="30"/>
    <x v="10"/>
    <m/>
    <s v="United States"/>
    <x v="47"/>
    <x v="63"/>
    <n v="264"/>
    <n v="150"/>
    <n v="150"/>
    <n v="59"/>
    <s v="No data"/>
    <s v="No data"/>
    <s v="No data"/>
    <s v="No data"/>
    <s v="No data"/>
    <s v="No data"/>
    <n v="0"/>
    <n v="0"/>
    <n v="0"/>
    <n v="0"/>
    <n v="0"/>
    <n v="0"/>
    <n v="0"/>
    <n v="0"/>
    <n v="0"/>
    <n v="0"/>
    <n v="0"/>
    <s v="https://www.hipcamp.com/en-GB/land/texas-glamping-remote-88lhqm06"/>
    <s v="Welcome to Glamping Remote located in Douglasville, Texas! Our property is a beautifully restored old homestead that has been converted into a modern glamping experience. This two-person dome comes equipped with the modern luxuries of wifi, TV, AC, and heating. You will also have access to the shared outdoor kitchen, fire pit, bathroom and shower facilities. No pets allowed._x000a__x000a_The property is situated on several acres of picturesque countryside. We are surrounded by mature trees and an open meadow that was once a pasture where our grandparents grew peanuts, corn, peas, and cotton. Guests can enjoy a range of outdoor activities, bird watching and stargazing at night. Take a nap during the day in the hammocks or relax by the fire pit at night. There's even a quaint little winery that we recommend to all our guests that’s located about 7 minutes from the property and serves some of the most delicious wines."/>
    <n v="1"/>
    <s v="Check in: 16:00, Check out: 11:00, Cancellation policy: Moderate, Accepts bookings: 12"/>
    <n v="33.164637999999997"/>
    <n v="-94.354382000000001"/>
    <s v="No"/>
    <x v="0"/>
    <s v="No"/>
    <s v="Yes"/>
    <x v="0"/>
    <s v="Yes"/>
    <x v="0"/>
    <s v="No"/>
    <s v="Yes"/>
    <s v="No"/>
    <s v="No"/>
    <s v="No"/>
    <s v="No"/>
    <s v="Not Listed"/>
    <s v="No"/>
    <s v="Not Listed"/>
    <s v="Not Listed"/>
    <s v="No"/>
    <s v="No"/>
    <s v="No"/>
    <s v="No"/>
    <s v="No"/>
    <s v="No"/>
    <s v="No"/>
    <s v="No"/>
    <s v="No"/>
    <s v="No"/>
    <s v="No"/>
    <s v="No"/>
    <s v="No"/>
    <s v="No"/>
    <s v="Yes"/>
    <s v="No"/>
    <s v="No"/>
    <s v="No"/>
    <s v="No"/>
    <s v="No"/>
    <s v="Yes"/>
    <s v="No"/>
    <s v="No"/>
    <s v="Yes"/>
    <s v="No"/>
    <s v="No"/>
    <s v="No"/>
    <s v="No"/>
    <s v="No"/>
    <s v="No"/>
    <s v="No"/>
    <s v="No"/>
    <s v="No"/>
    <s v="No"/>
    <s v="No"/>
    <s v="No"/>
    <s v="No"/>
    <s v="No"/>
    <s v="No"/>
    <s v="No"/>
    <s v="No"/>
    <s v="Yes"/>
    <m/>
    <m/>
    <m/>
    <m/>
    <m/>
    <m/>
    <m/>
    <m/>
    <m/>
    <m/>
  </r>
  <r>
    <s v="Hipcamp"/>
    <s v="Baker Rocks"/>
    <s v="Serenity Dome "/>
    <s v="dome"/>
    <s v="Dome"/>
    <n v="5"/>
    <n v="0"/>
    <n v="4"/>
    <n v="0"/>
    <n v="0"/>
    <n v="0"/>
    <s v="Grafton"/>
    <x v="132"/>
    <x v="34"/>
    <m/>
    <s v="United States"/>
    <x v="62"/>
    <x v="64"/>
    <n v="239"/>
    <n v="225"/>
    <n v="159"/>
    <n v="120"/>
    <n v="1"/>
    <n v="173"/>
    <n v="250"/>
    <n v="199"/>
    <n v="159"/>
    <n v="173"/>
    <n v="178"/>
    <n v="188"/>
    <n v="167"/>
    <n v="170"/>
    <n v="188"/>
    <n v="167"/>
    <n v="187"/>
    <n v="169"/>
    <n v="187"/>
    <n v="169"/>
    <n v="188"/>
    <s v="https://www.hipcamp.com/en-GB/land/new-hampshire-baker-rocks-qeoh29ze"/>
    <s v="Our 20' Dome is BoHo luxurious, and off-grid. It has all you need for an amazing off-grid stay. The nearby bathhouse is easy to reach and super clean! You'll be enjoying the Dome while able to access all camp amenities._x000a__x000a_Solar lights, fire pit, picnic table, and Adirondacks are standard at the space. There is a communal bathhouse nearby with private toilets and showers. You can walk to the river for sunbathing, tubing, kayaking. We have a sauna in the woods, gardens, trails, and much more. _x000a__x000a_PRICES VARY depending on services, chosen amenities, and number of guests. HipCamp pricing includes the basic service described above. Additional services may be requested and paid for at check-in. Please inquire with questions. _x000a__x000a_We'll let you know asap if the unit is available for your requested date or search for our site on the web at Baker Rocks in Rumney, NH to see exact pricing and up-to-date availability options."/>
    <n v="1"/>
    <s v="Check in: 15:00, Check out: 11:00, Cancellation policy: Strict, Accepts bookings: 12"/>
    <n v="43.79609"/>
    <n v="-71.826650000000001"/>
    <s v="Yes"/>
    <x v="0"/>
    <s v="No"/>
    <s v="Yes"/>
    <x v="0"/>
    <s v="Yes"/>
    <x v="0"/>
    <s v="Yes"/>
    <s v="Yes"/>
    <s v="No"/>
    <s v="No"/>
    <s v="Yes"/>
    <s v="No"/>
    <s v="Not Listed"/>
    <s v="No"/>
    <s v="Not Listed"/>
    <s v="Not Listed"/>
    <s v="No"/>
    <s v="No"/>
    <s v="No"/>
    <s v="No"/>
    <s v="No"/>
    <s v="No"/>
    <s v="No"/>
    <s v="No"/>
    <s v="No"/>
    <s v="Yes"/>
    <s v="No"/>
    <s v="No"/>
    <s v="No"/>
    <s v="Yes"/>
    <s v="Yes"/>
    <s v="No"/>
    <s v="Yes"/>
    <s v="Yes"/>
    <s v="No"/>
    <s v="Yes"/>
    <s v="No"/>
    <s v="No"/>
    <s v="No"/>
    <s v="Yes"/>
    <s v="No"/>
    <s v="Yes"/>
    <s v="Yes"/>
    <s v="Yes"/>
    <s v="No"/>
    <s v="No"/>
    <s v="Yes"/>
    <s v="Yes"/>
    <s v="Yes"/>
    <s v="No"/>
    <s v="No"/>
    <s v="No"/>
    <s v="No"/>
    <s v="No"/>
    <s v="Yes"/>
    <s v="No"/>
    <s v="No"/>
    <s v="Yes"/>
    <m/>
    <m/>
    <m/>
    <m/>
    <m/>
    <m/>
    <m/>
    <m/>
    <m/>
    <m/>
  </r>
  <r>
    <s v="Hipcamp"/>
    <s v="Luxe Glamping Dome HotTub Mvie Thtr"/>
    <s v="Luxe Dome Hot Tub Out Movie Theater"/>
    <s v="dome"/>
    <s v="Dome"/>
    <n v="1"/>
    <n v="0"/>
    <n v="6"/>
    <n v="0"/>
    <n v="0"/>
    <n v="0"/>
    <s v="Fannin"/>
    <x v="133"/>
    <x v="14"/>
    <m/>
    <s v="United States"/>
    <x v="63"/>
    <x v="65"/>
    <n v="527"/>
    <n v="379"/>
    <n v="379"/>
    <n v="337"/>
    <n v="0.56999999999999995"/>
    <n v="379"/>
    <n v="535"/>
    <n v="379"/>
    <n v="379"/>
    <n v="215"/>
    <n v="379"/>
    <n v="379"/>
    <n v="379"/>
    <n v="379"/>
    <n v="379"/>
    <n v="379"/>
    <n v="379"/>
    <n v="379"/>
    <n v="379"/>
    <n v="379"/>
    <n v="379"/>
    <s v="https://www.hipcamp.com/en-GB/land/georgia-luxe-glamping-dome-hottub-mvie-thtr-wz6hvyj7"/>
    <s v="Indulge and unwind in our designer geodesic glamping dome! This luxury one of a kind glamping experience will help relax, disconnect and align with nature. Experience off grid glamping with all the luxury amenities! Designer loaded penthouse style design , 65 in tv with Netflix Hulu etc, memory mattress and plush luxe sheets bedroom downstairs and queen loft upstairs! Double vanity and rain shower with piping hot water all provide a luxury 5 star hotel experience while you camp!_x000a__x000a_Outdoor movie theater with projector, hot tub, propane grill and cooking station, hammock and outdoor games!"/>
    <n v="1"/>
    <s v="Check in: 16:00, Check out: 10:00, Cancellation policy: Strict, Accepts bookings: 6"/>
    <n v="34.981865202549059"/>
    <n v="-84.289352204414769"/>
    <s v="No"/>
    <x v="0"/>
    <s v="No"/>
    <s v="Yes"/>
    <x v="0"/>
    <s v="Yes"/>
    <x v="0"/>
    <s v="Yes"/>
    <s v="Yes"/>
    <s v="Yes"/>
    <s v="Yes"/>
    <s v="No"/>
    <s v="No"/>
    <s v="Not Listed"/>
    <s v="No"/>
    <s v="Not Listed"/>
    <s v="Not Listed"/>
    <s v="No"/>
    <s v="No"/>
    <s v="No"/>
    <s v="No"/>
    <s v="No"/>
    <s v="No"/>
    <s v="No"/>
    <s v="No"/>
    <s v="No"/>
    <s v="No"/>
    <s v="No"/>
    <s v="No"/>
    <s v="No"/>
    <s v="Yes"/>
    <s v="Yes"/>
    <s v="No"/>
    <s v="No"/>
    <s v="No"/>
    <s v="Yes"/>
    <s v="Yes"/>
    <s v="No"/>
    <s v="No"/>
    <s v="Yes"/>
    <s v="No"/>
    <s v="No"/>
    <s v="No"/>
    <s v="No"/>
    <s v="Yes"/>
    <s v="No"/>
    <s v="No"/>
    <s v="No"/>
    <s v="No"/>
    <s v="No"/>
    <s v="No"/>
    <s v="No"/>
    <s v="No"/>
    <s v="No"/>
    <s v="No"/>
    <s v="No"/>
    <s v="No"/>
    <s v="No"/>
    <s v="Yes"/>
    <m/>
    <m/>
    <m/>
    <m/>
    <m/>
    <m/>
    <m/>
    <m/>
    <m/>
    <m/>
  </r>
  <r>
    <s v="Hipcamp"/>
    <s v="Cameron Ranch Glamping"/>
    <s v="Luxury Geo Dome w/ Private Hot Tub"/>
    <s v="dome"/>
    <s v="Dome"/>
    <n v="2"/>
    <n v="0"/>
    <n v="3"/>
    <n v="0"/>
    <n v="0"/>
    <n v="0"/>
    <s v="San Jacinto"/>
    <x v="134"/>
    <x v="10"/>
    <m/>
    <s v="United States"/>
    <x v="29"/>
    <x v="66"/>
    <n v="451"/>
    <n v="299"/>
    <n v="254"/>
    <n v="235"/>
    <n v="1"/>
    <n v="270"/>
    <n v="456"/>
    <n v="299"/>
    <n v="254"/>
    <n v="270"/>
    <n v="275"/>
    <n v="287"/>
    <n v="263"/>
    <n v="266"/>
    <n v="287"/>
    <n v="263"/>
    <n v="285"/>
    <n v="265"/>
    <n v="285"/>
    <n v="265"/>
    <n v="286"/>
    <s v="https://www.hipcamp.com/en-GB/land/texas-cameron-ranch-glamping-ozxhjmqr"/>
    <s v="This eccentric space-themed geo dome was designed with couples in mind, but it's also perfect for the solo traveler who’s looking to take a trip from mother earth and relax in the vast unknown. The luxurious feel comes courtesy of a memory foam queen-sized mattress, plush cotton sheets, Starlink Wifi, A/C/heating, &amp; more!_x000a__x000a_The dazzling walk-in shower serves as the ultimate ending to a beautiful day exploring nature. In the morning, the small kitchenette is perfect for breakfast and coffee, or you can take your meal outdoors and use the available grills for that authentic camping experience. _x000a__x000a_The outdoor deck is a massive 200 square feet and features a stargazing hot tub, an outdoor pizza oven station, and an otherworldly view that overlooks the scenic nearby pond. While outside, visitors can also work on their golf game with a private putting green , relax by the fire pit , see the stars up close take a trip down the walking trail , and much more, all within the area of your private dome. You literally get the whole place to yourself, creating the feeling like you’re in outer space!_x000a__x000a_When you’re ready to journey out from your spacious geo dome, you’ll find 10+ acres of forest to explore, complete with tall oak trees, singing birds, and a massive 3/4 acre stocked pond where all your stress will float away. Roast s'mores, play outdoor and indoor games, lounge around in the luxurious robes we provide, and enjoy an experience unlike any other on the planet."/>
    <n v="2"/>
    <s v="Check in: 16:00, Check out: 11:00, Cancellation policy: Super Strict (30 Days), Accepts bookings: 12"/>
    <n v="30.566939999999999"/>
    <n v="-95.052880000000002"/>
    <s v="No"/>
    <x v="0"/>
    <s v="No"/>
    <s v="Yes"/>
    <x v="0"/>
    <s v="Yes"/>
    <x v="0"/>
    <s v="No"/>
    <s v="Yes"/>
    <s v="No"/>
    <s v="Yes"/>
    <s v="No"/>
    <s v="No"/>
    <s v="Not Listed"/>
    <s v="No"/>
    <s v="Not Listed"/>
    <s v="Not Listed"/>
    <s v="No"/>
    <s v="No"/>
    <s v="No"/>
    <s v="No"/>
    <s v="No"/>
    <s v="No"/>
    <s v="No"/>
    <s v="No"/>
    <s v="No"/>
    <s v="No"/>
    <s v="No"/>
    <s v="No"/>
    <s v="No"/>
    <s v="Yes"/>
    <s v="Yes"/>
    <s v="Yes"/>
    <s v="No"/>
    <s v="No"/>
    <s v="No"/>
    <s v="No"/>
    <s v="Yes"/>
    <s v="No"/>
    <s v="No"/>
    <s v="Yes"/>
    <s v="No"/>
    <s v="No"/>
    <s v="No"/>
    <s v="No"/>
    <s v="Yes"/>
    <s v="No"/>
    <s v="No"/>
    <s v="No"/>
    <s v="No"/>
    <s v="Yes"/>
    <s v="No"/>
    <s v="No"/>
    <s v="No"/>
    <s v="No"/>
    <s v="No"/>
    <s v="No"/>
    <s v="No"/>
    <s v="Yes"/>
    <m/>
    <m/>
    <m/>
    <m/>
    <m/>
    <m/>
    <m/>
    <m/>
    <m/>
    <m/>
  </r>
  <r>
    <s v="Hipcamp"/>
    <s v="Tide's Reach of the Umpqua"/>
    <s v="Tide's Reach"/>
    <s v="dome"/>
    <s v="Dome"/>
    <n v="1"/>
    <n v="0"/>
    <n v="5"/>
    <n v="0"/>
    <n v="0"/>
    <n v="0"/>
    <s v="Douglas"/>
    <x v="135"/>
    <x v="0"/>
    <m/>
    <s v="United States"/>
    <x v="28"/>
    <x v="67"/>
    <n v="225"/>
    <n v="209"/>
    <n v="188"/>
    <n v="180"/>
    <n v="1"/>
    <n v="195"/>
    <n v="230"/>
    <n v="209"/>
    <n v="188"/>
    <n v="195"/>
    <n v="198"/>
    <n v="203"/>
    <n v="192"/>
    <n v="194"/>
    <n v="203"/>
    <n v="192"/>
    <n v="203"/>
    <n v="193"/>
    <n v="203"/>
    <n v="193"/>
    <n v="203"/>
    <s v="https://www.hipcamp.com/en-GB/land/oregon-tide-s-reach-of-the-umpqua-06yh0zjz"/>
    <s v="All it's own type thing, in it's own type place, a RIVERSIDE LUXURY GLAMP! Nooked in Oregon Coastal Mountains at edge of inland tidal waters, views and adventure in almost every direction. _x000a__x000a_Tucked just out of sight to the beaten path en route to/from the Pacific Ocean and Oregon Dunes a short 16 miles away at Reedsport, and in the background of a small historic rural township.  Year-round floating dock and river access all to yourself, a different experience with each tide change, and kayaks/bedding/cookware/eatware/propane and more provided. Otter, eagle, seal, fish: A legit personal theme park!"/>
    <n v="1"/>
    <s v="Check in: 13:00, Check out: 11:00, Cancellation policy: Strict, Accepts bookings: 3"/>
    <n v="43.653494143700406"/>
    <n v="-123.81724707458559"/>
    <s v="Yes"/>
    <x v="0"/>
    <s v="Yes"/>
    <s v="Yes"/>
    <x v="0"/>
    <s v="Yes"/>
    <x v="0"/>
    <s v="Yes"/>
    <s v="No"/>
    <s v="No"/>
    <s v="No"/>
    <s v="Yes"/>
    <s v="No"/>
    <s v="Not Listed"/>
    <s v="No"/>
    <s v="Not Listed"/>
    <s v="Not Listed"/>
    <s v="No"/>
    <s v="No"/>
    <s v="No"/>
    <s v="No"/>
    <s v="No"/>
    <s v="No"/>
    <s v="No"/>
    <s v="No"/>
    <s v="No"/>
    <s v="Yes"/>
    <s v="No"/>
    <s v="No"/>
    <s v="No"/>
    <s v="Yes"/>
    <s v="Yes"/>
    <s v="No"/>
    <s v="No"/>
    <s v="Yes"/>
    <s v="No"/>
    <s v="No"/>
    <s v="Yes"/>
    <s v="No"/>
    <s v="Yes"/>
    <s v="Yes"/>
    <s v="No"/>
    <s v="Yes"/>
    <s v="Yes"/>
    <s v="Yes"/>
    <s v="No"/>
    <s v="No"/>
    <s v="No"/>
    <s v="Yes"/>
    <s v="No"/>
    <s v="No"/>
    <s v="No"/>
    <s v="No"/>
    <s v="No"/>
    <s v="No"/>
    <s v="No"/>
    <s v="No"/>
    <s v="No"/>
    <s v="No"/>
    <m/>
    <m/>
    <m/>
    <m/>
    <m/>
    <m/>
    <m/>
    <m/>
    <m/>
    <m/>
  </r>
  <r>
    <s v="Hipcamp"/>
    <s v="Bright Star Campground"/>
    <s v="Mustang Tipi ~  Facing Mesa Verde!"/>
    <s v="dome"/>
    <s v="Dome"/>
    <n v="16"/>
    <n v="0"/>
    <n v="5"/>
    <n v="0"/>
    <n v="0"/>
    <n v="0"/>
    <s v="Montezuma"/>
    <x v="136"/>
    <x v="21"/>
    <m/>
    <s v="United States"/>
    <x v="64"/>
    <x v="68"/>
    <n v="123"/>
    <n v="89"/>
    <n v="79"/>
    <n v="71"/>
    <n v="1"/>
    <n v="89"/>
    <n v="130"/>
    <n v="89"/>
    <n v="87"/>
    <n v="89"/>
    <n v="89"/>
    <n v="89"/>
    <n v="89"/>
    <n v="89"/>
    <n v="89"/>
    <n v="89"/>
    <n v="89"/>
    <n v="89"/>
    <n v="89"/>
    <n v="89"/>
    <n v="89"/>
    <s v="https://www.hipcamp.com/en-GB/land/colorado-bright-star-campground-g1xmhz12"/>
    <s v="Set on a Campground with amenities, Mustang Tipi is for those who want to look at the stars and take in the Southwest sunsets. It is camping w/extras and no need to bring camping gear. It has a Queen bed with full linens and 2 towels + 3 floor mattresses. We have a camper's kitchen stocked with pots, appliances, dishes, coffee, etc. Bring your food. We provide spices, coffee, oil, filtered drinking water, ice, dish soap, a fridge/freezer. We are just 5 mi from downtown Cortez and 22 min to the Mesa Verde Nat'l Park entrance. For the floor pads: Bring your own linens/sleeping bags or rent ours. This large 20' deluxe Tipi has solar lights, big rugs, a small battery fan w/light, a table and a trash can for convenience. It has nice outdoor reclining chairs (that can be brought inside) and a firepit. The base price includes 2 guests, it is $9 and $7 ea for additional guests, 5 max in this Tipi. Extra guest fee per day is for the showers and other amenities onsite. Do not include kids 5 and under on the reservation, they are free. See all the photos of the Campground and the amenities. This is a great Tipi to combine with the ex-large furnished Raven Tipi for a group site, or even a combo of 3 big Tipis that are in the same area, all facing East to Mesa Verde National Park. For custom large group bookings, call us."/>
    <n v="1"/>
    <s v="Check in: 16:00, Check out: 12:00, Cancellation policy: Strict, Accepts bookings: 6"/>
    <n v="37.331502800000003"/>
    <n v="-108.49337439999999"/>
    <s v="Yes"/>
    <x v="0"/>
    <s v="Yes"/>
    <s v="Yes"/>
    <x v="0"/>
    <s v="Yes"/>
    <x v="0"/>
    <s v="Yes"/>
    <s v="Yes"/>
    <s v="No"/>
    <s v="No"/>
    <s v="Yes"/>
    <s v="No"/>
    <s v="Not Listed"/>
    <s v="No"/>
    <s v="Not Listed"/>
    <s v="Not Listed"/>
    <s v="No"/>
    <s v="No"/>
    <s v="No"/>
    <s v="No"/>
    <s v="No"/>
    <s v="No"/>
    <s v="No"/>
    <s v="No"/>
    <s v="No"/>
    <s v="Yes"/>
    <s v="No"/>
    <s v="No"/>
    <s v="No"/>
    <s v="Yes"/>
    <s v="Yes"/>
    <s v="Yes"/>
    <s v="Yes"/>
    <s v="Yes"/>
    <s v="Yes"/>
    <s v="Yes"/>
    <s v="Yes"/>
    <s v="Yes"/>
    <s v="Yes"/>
    <s v="Yes"/>
    <s v="No"/>
    <s v="Yes"/>
    <s v="No"/>
    <s v="Yes"/>
    <s v="Yes"/>
    <s v="Yes"/>
    <s v="No"/>
    <s v="Yes"/>
    <s v="Yes"/>
    <s v="Yes"/>
    <s v="Yes"/>
    <s v="No"/>
    <s v="No"/>
    <s v="No"/>
    <s v="Yes"/>
    <s v="No"/>
    <s v="No"/>
    <s v="Yes"/>
    <m/>
    <m/>
    <m/>
    <m/>
    <m/>
    <m/>
    <m/>
    <m/>
    <m/>
    <m/>
  </r>
  <r>
    <s v="Hipcamp"/>
    <s v="Healing Waters"/>
    <s v="Rivers Edge"/>
    <s v="dome"/>
    <s v="Dome"/>
    <n v="4"/>
    <n v="0"/>
    <n v="3"/>
    <n v="0"/>
    <n v="0"/>
    <n v="0"/>
    <s v="Douglas"/>
    <x v="0"/>
    <x v="0"/>
    <m/>
    <s v="United States"/>
    <x v="4"/>
    <x v="69"/>
    <n v="218"/>
    <n v="120"/>
    <n v="108"/>
    <n v="17"/>
    <n v="1"/>
    <n v="112"/>
    <n v="221"/>
    <n v="120"/>
    <n v="108"/>
    <n v="112"/>
    <n v="114"/>
    <n v="117"/>
    <n v="110"/>
    <n v="111"/>
    <n v="117"/>
    <n v="110"/>
    <n v="116"/>
    <n v="111"/>
    <n v="116"/>
    <n v="111"/>
    <n v="117"/>
    <s v="https://www.hipcamp.com/en-GB/land/oregon-healing-waters-r57h8vqe"/>
    <s v="This luxery dome style tent sleeps 3 people between a comfortable king bed with nice sheets and a futon lay down couch, right on the river. We would be happy to set up an additional tent near by to accommodate the two additional guest. Bed and bedding not included . Call or text host for questions . An eco toilet and hot shower are available nearby. , Cooking devices are provided. A riverside bbq area with tables and chairs . Over a mile of walking trails. Explore the private island, walk around the beaver pond, or enjoy the many surrounding activities on the upper South Umpqua river, try jumping the rock at Umpqua falls. Just a few miles to the Rouge Umpqua Wilderness. The last 6 pics are of places close to the site."/>
    <n v="2"/>
    <s v="Check in: 15:00, Check out: 11:00, Cancellation policy: Strict, Accepts bookings: 12"/>
    <n v="43.075780000000002"/>
    <n v="-122.66271999999999"/>
    <s v="No"/>
    <x v="0"/>
    <s v="Yes"/>
    <s v="No"/>
    <x v="0"/>
    <s v="Yes"/>
    <x v="0"/>
    <s v="Yes"/>
    <s v="Yes"/>
    <s v="No"/>
    <s v="No"/>
    <s v="No"/>
    <s v="No"/>
    <s v="Not Listed"/>
    <s v="No"/>
    <s v="Not Listed"/>
    <s v="Not Listed"/>
    <s v="No"/>
    <s v="No"/>
    <s v="No"/>
    <s v="No"/>
    <s v="No"/>
    <s v="No"/>
    <s v="No"/>
    <s v="No"/>
    <s v="No"/>
    <s v="No"/>
    <s v="No"/>
    <s v="No"/>
    <s v="No"/>
    <s v="Yes"/>
    <s v="Yes"/>
    <s v="No"/>
    <s v="No"/>
    <s v="Yes"/>
    <s v="Yes"/>
    <s v="Yes"/>
    <s v="No"/>
    <s v="No"/>
    <s v="Yes"/>
    <s v="Yes"/>
    <s v="No"/>
    <s v="Yes"/>
    <s v="No"/>
    <s v="Yes"/>
    <s v="No"/>
    <s v="No"/>
    <s v="Yes"/>
    <s v="Yes"/>
    <s v="No"/>
    <s v="No"/>
    <s v="No"/>
    <s v="No"/>
    <s v="No"/>
    <s v="No"/>
    <s v="No"/>
    <s v="No"/>
    <s v="No"/>
    <s v="Yes"/>
    <m/>
    <m/>
    <m/>
    <m/>
    <m/>
    <m/>
    <m/>
    <m/>
    <m/>
    <m/>
  </r>
  <r>
    <s v="Hipcamp"/>
    <s v="Honeydome Hideaway"/>
    <s v="Honeydome Hideaway"/>
    <s v="dome"/>
    <s v="Dome"/>
    <n v="1"/>
    <n v="0"/>
    <n v="4"/>
    <n v="0"/>
    <n v="0"/>
    <n v="0"/>
    <s v="Park"/>
    <x v="137"/>
    <x v="21"/>
    <m/>
    <s v="United States"/>
    <x v="1"/>
    <x v="1"/>
    <s v="No data"/>
    <s v="No data"/>
    <s v="No data"/>
    <s v="No data"/>
    <n v="0.46"/>
    <n v="150"/>
    <n v="261"/>
    <n v="150"/>
    <n v="150"/>
    <n v="69"/>
    <n v="150"/>
    <n v="150"/>
    <n v="150"/>
    <n v="150"/>
    <n v="150"/>
    <n v="150"/>
    <n v="150"/>
    <n v="150"/>
    <n v="150"/>
    <n v="150"/>
    <n v="150"/>
    <s v="https://www.hipcamp.com/en-GB/land/colorado-honeydome-hideaway-2ejh0w7d"/>
    <s v="This is the most charming Dome with all of the amenities, a full kitchen with accessories, table with chairs, full bath, a work station, Wi-Fi, etc. Inside you will find the dome to be spacious and very comfortable. _x000a__x000a_It is great for couples, (Smart Queen bed with (2) 73&quot; cots provided in case friends come), solo adventurers, and business travelers. The dome sits on 2 acres. It is 1 mile from a fishing pond as well as 1 ½ miles from a national forest with ATV trails. Beautiful 360 degree views from the wrap around deck!"/>
    <n v="1"/>
    <s v="Check in: 14:00, Check out: 12:00, Cancellation policy: Flexible, Accepts bookings: 12"/>
    <n v="39.202359999999999"/>
    <n v="-105.73308"/>
    <s v="No"/>
    <x v="0"/>
    <s v="Yes"/>
    <s v="Yes"/>
    <x v="0"/>
    <s v="Yes"/>
    <x v="0"/>
    <s v="Yes"/>
    <s v="Yes"/>
    <s v="No"/>
    <s v="No"/>
    <s v="No"/>
    <s v="No"/>
    <s v="Not Listed"/>
    <s v="No"/>
    <s v="Not Listed"/>
    <s v="Not Listed"/>
    <s v="No"/>
    <s v="No"/>
    <s v="No"/>
    <s v="No"/>
    <s v="No"/>
    <s v="No"/>
    <s v="No"/>
    <s v="No"/>
    <s v="No"/>
    <s v="No"/>
    <s v="Yes"/>
    <s v="No"/>
    <s v="No"/>
    <s v="Yes"/>
    <s v="Yes"/>
    <s v="Yes"/>
    <s v="No"/>
    <s v="No"/>
    <s v="No"/>
    <s v="Yes"/>
    <s v="Yes"/>
    <s v="No"/>
    <s v="No"/>
    <s v="Yes"/>
    <s v="No"/>
    <s v="No"/>
    <s v="No"/>
    <s v="Yes"/>
    <s v="No"/>
    <s v="No"/>
    <s v="No"/>
    <s v="No"/>
    <s v="No"/>
    <s v="No"/>
    <s v="No"/>
    <s v="No"/>
    <s v="No"/>
    <s v="No"/>
    <s v="No"/>
    <s v="No"/>
    <s v="No"/>
    <s v="Yes"/>
    <m/>
    <m/>
    <m/>
    <m/>
    <m/>
    <m/>
    <m/>
    <m/>
    <m/>
    <m/>
  </r>
  <r>
    <s v="Hipcamp"/>
    <s v="Bright Star Campground"/>
    <s v="RAVEN Tipi by Mesa Verde Nat'l Park"/>
    <s v="dome"/>
    <s v="Dome"/>
    <n v="16"/>
    <n v="0"/>
    <n v="5"/>
    <n v="0"/>
    <n v="0"/>
    <n v="0"/>
    <s v="Montezuma"/>
    <x v="136"/>
    <x v="21"/>
    <m/>
    <s v="United States"/>
    <x v="52"/>
    <x v="3"/>
    <n v="173"/>
    <n v="119"/>
    <n v="119"/>
    <n v="95"/>
    <n v="1"/>
    <n v="119"/>
    <n v="174"/>
    <n v="119"/>
    <n v="119"/>
    <n v="119"/>
    <n v="119"/>
    <n v="120"/>
    <n v="119"/>
    <n v="119"/>
    <n v="119"/>
    <n v="119"/>
    <n v="120"/>
    <n v="119"/>
    <n v="120"/>
    <n v="119"/>
    <n v="119"/>
    <s v="https://www.hipcamp.com/en-GB/land/colorado-bright-star-campground-g1xmhz12"/>
    <s v="Set on a Campground with amenities, The RAVEN Tipi is for those who want to look at the stars and take in the Southwest sunsets. It is furnished and there are ammenities. This is glamping. Bright Star Campground is just 5 mi from Main St, Cortez with 360 deg views from Mesa Verde to the iconic Sleeping Ute Mountains. We have a camper's kitchen stocked with pots, appliances, dishes, coffee, etc. Bring your food. We provide spices, coffee, oil, filtered drinking water, ice, dish soap, a fridge/freezer.. so come sit under the stars even if you aren't prepared for the outdoors! Raven has two comfortable queen beds, a large sofa, a small pump sink for convenience, a charging battery, solar lights, outdoor chairs, table and fire pit.. and more. This large 24' deluxe Tipi is 450 sf inside! The base price includes 2 guests, it is $9 ea for additional guests, 4 adult max or 5 with kids. See all the photos of the Campground and the amenities. For a group site, this is a great Tipi to combine with one or two of the 20' Tipis close to it. Each has different sleeping options, prices, and equipment. They all face East to Mesa Verde National Park."/>
    <n v="1"/>
    <s v="Check in: 16:00, Check out: 12:00, Cancellation policy: Strict, Accepts bookings: 6"/>
    <n v="37.331502800000003"/>
    <n v="-108.49337439999999"/>
    <s v="Yes"/>
    <x v="0"/>
    <s v="Yes"/>
    <s v="Yes"/>
    <x v="0"/>
    <s v="Yes"/>
    <x v="0"/>
    <s v="Yes"/>
    <s v="Yes"/>
    <s v="Yes"/>
    <s v="No"/>
    <s v="Yes"/>
    <s v="No"/>
    <s v="Not Listed"/>
    <s v="No"/>
    <s v="Not Listed"/>
    <s v="Not Listed"/>
    <s v="No"/>
    <s v="No"/>
    <s v="No"/>
    <s v="No"/>
    <s v="No"/>
    <s v="No"/>
    <s v="No"/>
    <s v="No"/>
    <s v="No"/>
    <s v="Yes"/>
    <s v="No"/>
    <s v="No"/>
    <s v="No"/>
    <s v="Yes"/>
    <s v="Yes"/>
    <s v="Yes"/>
    <s v="Yes"/>
    <s v="Yes"/>
    <s v="Yes"/>
    <s v="Yes"/>
    <s v="Yes"/>
    <s v="Yes"/>
    <s v="Yes"/>
    <s v="Yes"/>
    <s v="No"/>
    <s v="Yes"/>
    <s v="No"/>
    <s v="Yes"/>
    <s v="Yes"/>
    <s v="Yes"/>
    <s v="No"/>
    <s v="Yes"/>
    <s v="Yes"/>
    <s v="Yes"/>
    <s v="Yes"/>
    <s v="No"/>
    <s v="No"/>
    <s v="No"/>
    <s v="Yes"/>
    <s v="No"/>
    <s v="No"/>
    <s v="Yes"/>
    <m/>
    <m/>
    <m/>
    <m/>
    <m/>
    <m/>
    <m/>
    <m/>
    <m/>
    <m/>
  </r>
  <r>
    <s v="Hipcamp"/>
    <s v="N. Cascades Glamping w/ Hot-tub"/>
    <s v="North Cascades Glamping w/ Hot-tub"/>
    <s v="dome"/>
    <s v="Dome"/>
    <n v="1"/>
    <n v="0"/>
    <n v="2"/>
    <n v="0"/>
    <n v="0"/>
    <n v="0"/>
    <s v="Skagit"/>
    <x v="138"/>
    <x v="19"/>
    <m/>
    <s v="United States"/>
    <x v="1"/>
    <x v="1"/>
    <s v="No data"/>
    <s v="No data"/>
    <s v="No data"/>
    <s v="No data"/>
    <n v="1"/>
    <n v="125"/>
    <n v="243"/>
    <n v="200"/>
    <n v="100"/>
    <n v="125"/>
    <n v="187"/>
    <n v="311"/>
    <n v="111"/>
    <n v="111"/>
    <n v="123"/>
    <n v="131"/>
    <n v="155"/>
    <n v="256"/>
    <n v="311"/>
    <n v="191"/>
    <n v="221"/>
    <s v="https://www.hipcamp.com/en-US/land/washington-n-cascades-glamping-w-hot-tub-88lhqeqw"/>
    <s v="THIS SITE INCLUDES: _x000a__x000a_• A 400 square foot glamping dome with a queen-sized bed surrounded by the trees, just off Highway 20 • Hiking trails right from the cabin • Access to the creek just off the main road on the Skagit River_x000a__x000a_NEARBY ATTRACTIONS: _x000a__x000a_• 5 minute walk to the Barr Creek trailhead with a waterfall just 1/4 mile up the mountain • 5 min drive to Rockport State Park Evergreen trailhead • 11 min drive to North Cascades National Park • 25 min drive to Mt. Baker-Snoqualmie National Forest • 30 min drive to Sauk Mountain Trailhead, which is a 1 mile hike to the summit where you'll get the stunning view of the Cascades at the top • 40 min drive to Thunder Creek Trail near Diablo Lake • 45 min drive to Diablo Lake Vista Point for beautiful views of the emerald-green lake. • 50 min drive to Maple Pass Loop for panoramic mountain views and is especially beautiful in late summer and fall. • Marblemount is the next closest town, only a 10 minute drive away. There you'll find: -National Park's Wilderness Information Center -Marblemount Diner -Mondo Restaurant -Up River Grill &amp; Taproom -Mountain Song Restaurant _x000a__x000a_THE DOME AMENITIES: _x000a__x000a_• Highspeed internet • Bed linens • Towels • Wood-burning stove + ample firewood • Small dining table for two • Coffee maker • Microwave • Toaster oven • Essentials you may have forgotten_x000a__x000a_OUTDOOR AMENITIES: • Covered hot tub • Fire-pit for roasting marshmallows! (ample firewood provided) • Outdoor kitchenette with mini fridge • BBQ grill • Ice chest • Cooking essentials • Dishes and silverware • Outdoor half-bath • Ample parking • Cold water shower available on site"/>
    <n v="2"/>
    <s v="Check in: 16:00, Check out: 11:00, Cancellation policy: Super Strict (30 Days), Accepts bookings: 12"/>
    <n v="48.494599999999998"/>
    <n v="-121.54989999999999"/>
    <s v="Yes"/>
    <x v="0"/>
    <s v="Yes"/>
    <s v="Yes"/>
    <x v="0"/>
    <s v="Yes"/>
    <x v="0"/>
    <s v="Yes"/>
    <s v="Yes"/>
    <s v="No"/>
    <s v="Yes"/>
    <s v="No"/>
    <s v="No"/>
    <s v="Not Listed"/>
    <s v="No"/>
    <s v="Not Listed"/>
    <s v="Not Listed"/>
    <s v="No"/>
    <s v="No"/>
    <s v="No"/>
    <s v="No"/>
    <s v="No"/>
    <s v="No"/>
    <s v="No"/>
    <s v="No"/>
    <s v="No"/>
    <s v="No"/>
    <s v="No"/>
    <s v="No"/>
    <s v="No"/>
    <s v="Yes"/>
    <s v="No"/>
    <s v="No"/>
    <s v="No"/>
    <s v="No"/>
    <s v="No"/>
    <s v="No"/>
    <s v="No"/>
    <s v="No"/>
    <s v="No"/>
    <s v="No"/>
    <s v="No"/>
    <s v="No"/>
    <s v="No"/>
    <s v="Yes"/>
    <s v="No"/>
    <s v="No"/>
    <s v="No"/>
    <s v="Yes"/>
    <s v="No"/>
    <s v="No"/>
    <s v="No"/>
    <s v="No"/>
    <s v="No"/>
    <s v="No"/>
    <s v="No"/>
    <s v="Yes"/>
    <s v="No"/>
    <s v="Yes"/>
    <m/>
    <m/>
    <m/>
    <m/>
    <m/>
    <m/>
    <m/>
    <m/>
    <m/>
    <m/>
  </r>
  <r>
    <s v="Hipcamp"/>
    <s v="Wandering Woodlands"/>
    <s v="Twilight Dome in Forks"/>
    <s v="dome"/>
    <s v="Dome"/>
    <n v="9"/>
    <n v="0"/>
    <n v="2"/>
    <n v="0"/>
    <n v="0"/>
    <n v="0"/>
    <s v="Clallam"/>
    <x v="139"/>
    <x v="19"/>
    <m/>
    <s v="United States"/>
    <x v="65"/>
    <x v="70"/>
    <n v="261"/>
    <n v="190"/>
    <n v="120"/>
    <n v="99"/>
    <n v="0.79"/>
    <n v="140"/>
    <n v="244"/>
    <n v="190"/>
    <n v="56"/>
    <n v="115"/>
    <n v="190"/>
    <n v="212"/>
    <n v="170"/>
    <n v="190"/>
    <n v="190"/>
    <n v="171"/>
    <n v="170"/>
    <n v="207"/>
    <n v="212"/>
    <n v="192"/>
    <n v="192"/>
    <s v="https://www.hipcamp.com/en-GB/land/washington-wandering-woodlands-wz6hvnzz"/>
    <s v="Our moody vampire dome offers a perfect blend of romance and magic. Located in site 1._x000a__x000a_Amenities: gas powered fire pit personal picnic table drinking water coffee maker port-a-potty communal picnic area electricity 12 acres of lush rainforest to explore. _x000a__x000a_Location: 15 minutes from the beach 15 minutes from the shops in Forks 40 minutes from the Olympic National Park_x000a__x000a_Car campers are welcome 4-wheel drive NOT needed Pets must be accompanied at all times and not left in the dome alone No pets allowed on the furniture_x000a__x000a_PLEASE READ: The property borders a cow field. At times the cows can be loud when they are in heat or giving birth. They sometimes find their way onto the campground as well. They are not aggressive and will usually walk away if you clap at them._x000a__x000a_The owner's cats sometimes wander the property. If you feel like this will be an issue, let us know in advance and we will make sure the cats do not go out during your stay._x000a__x000a_https://www.instagram.com/wandering_woodlands/"/>
    <n v="2"/>
    <s v="Check in: 16:00, Check out: 12:00, Cancellation policy: Moderate, Accepts bookings: 6"/>
    <n v="47.961761893212007"/>
    <n v="-124.5261022552948"/>
    <s v="Yes"/>
    <x v="0"/>
    <s v="Yes"/>
    <s v="Yes"/>
    <x v="1"/>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Yes"/>
    <s v="No"/>
    <s v="Yes"/>
    <s v="No"/>
    <s v="No"/>
    <s v="No"/>
    <s v="No"/>
    <s v="Yes"/>
    <s v="No"/>
    <s v="No"/>
    <s v="Yes"/>
    <m/>
    <m/>
    <m/>
    <m/>
    <m/>
    <m/>
    <m/>
    <m/>
    <m/>
    <m/>
  </r>
  <r>
    <s v="Hipcamp"/>
    <s v="Wandering Woodlands"/>
    <s v="Suspended Swing Bed Dome"/>
    <s v="dome"/>
    <s v="Dome"/>
    <n v="9"/>
    <n v="0"/>
    <n v="2"/>
    <n v="0"/>
    <n v="0"/>
    <n v="0"/>
    <s v="Clallam"/>
    <x v="139"/>
    <x v="19"/>
    <m/>
    <s v="United States"/>
    <x v="62"/>
    <x v="20"/>
    <n v="267"/>
    <n v="190"/>
    <n v="120"/>
    <n v="120"/>
    <n v="0.38"/>
    <n v="140"/>
    <n v="231"/>
    <n v="190"/>
    <n v="56"/>
    <n v="60"/>
    <n v="190"/>
    <n v="212"/>
    <n v="170"/>
    <n v="190"/>
    <n v="190"/>
    <n v="171"/>
    <n v="170"/>
    <n v="207"/>
    <n v="212"/>
    <n v="192"/>
    <n v="192"/>
    <s v="https://www.hipcamp.com/en-GB/land/washington-wandering-woodlands-wz6hvnzz"/>
    <s v="Enjoy this unique hideaway where a suspended swing bed rocks you to sleep in the middle of a lush rainforest. _x000a__x000a_Amenities: Private propane fire pit drinking water phone charging station personal picnic table board games and books port-a-potty with hand-washing station communal picnic area with charcoal BBQ 12 acres of lush rainforest to explore_x000a__x000a_Location: 15 minutes from La Push beach and Rialto beach 15 minutes from the shops in Forks 45 minutes from the Olympic National Park_x000a__x000a_Car campers are welcome 4-wheel drive NOT needed Pets must be accompanied at all times and not left in the dome alone No pets allowed on the furniture_x000a__x000a_PLEASE READ: The property boarders a cow field. At times the cows can be loud when they are in heat or giving birth. They sometime find their way onto the campground as well. They are not aggressive and will walk away if you clap at them._x000a__x000a_Owners cats sometimes wander the property. If you feel like this will be an issue, let us know in advance and we will make sure they do not go out during your stay."/>
    <n v="2"/>
    <s v="Check in: 16:00, Check out: 12:00, Cancellation policy: Moderate, Accepts bookings: 6"/>
    <n v="47.961761893212007"/>
    <n v="-124.5261022552948"/>
    <s v="Yes"/>
    <x v="0"/>
    <s v="Yes"/>
    <s v="Yes"/>
    <x v="1"/>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Yes"/>
    <s v="No"/>
    <s v="Yes"/>
    <s v="No"/>
    <s v="No"/>
    <s v="No"/>
    <s v="No"/>
    <s v="Yes"/>
    <s v="No"/>
    <s v="No"/>
    <s v="Yes"/>
    <m/>
    <m/>
    <m/>
    <m/>
    <m/>
    <m/>
    <m/>
    <m/>
    <m/>
    <m/>
  </r>
  <r>
    <s v="Hipcamp"/>
    <s v="The Retreat at Acres of Hope Ranch"/>
    <s v="Glamping For A Cause "/>
    <s v="dome"/>
    <s v="Dome"/>
    <n v="1"/>
    <n v="0"/>
    <n v="4"/>
    <n v="0"/>
    <n v="0"/>
    <n v="0"/>
    <s v="Boulder"/>
    <x v="140"/>
    <x v="21"/>
    <m/>
    <s v="United States"/>
    <x v="1"/>
    <x v="1"/>
    <s v="No data"/>
    <s v="No data"/>
    <s v="No data"/>
    <s v="No data"/>
    <n v="0.78"/>
    <n v="160"/>
    <n v="284"/>
    <n v="160"/>
    <n v="160"/>
    <n v="125"/>
    <n v="160"/>
    <n v="160"/>
    <n v="160"/>
    <n v="160"/>
    <n v="160"/>
    <n v="160"/>
    <n v="160"/>
    <n v="160"/>
    <n v="160"/>
    <n v="160"/>
    <n v="160"/>
    <s v="https://www.hipcamp.com/en-GB/land/colorado-the-retreat-at-acres-of-hope-ranch-6p0hpzvy"/>
    <s v="Enjoy the sounds of nature when you stay in our one of a kind dome with a pristine view of the lake and Longs Peak as your backdrop. With the best sunsets in Colorado, our hope is that you’ll be able to disconnect, reconnect and leave our ranch feeling refreshed and energized. Additionally, you’ll be glamping (glamorous camping) with a cause as 100 percent of the proceeds go to our rescue horses/ nonprofit! _x000a__x000a_If you would like to meet our rescue horses, please schedule in advance._x000a__x000a_Glamping is &quot;glamorous,&quot; but it is still &quot;off grid.&quot; To prepare for your stay, pay attention to the added notes below._x000a__x000a_The dome is situated on a serene and secluded area on the back 35 acres. It offers breathtaking views of the majestic mountains and gleaming water. The space is perfect for those who are looking for a peaceful retreat away from the chaos of the city. Inside, you will find one room with a queen bed and a comfortable sitting area where you can relax and unwind. We also have a second dome with two memory foam twin beds. If you have a larger group we have a bell tent with camping pads available. Let us know if you would like to rent either or all of these for additional guest! Our domes are the perfect getaway for nature lovers or meditation enthusiasts seeking a quiet and calming space to rejuvenate their body and mind._x000a__x000a_Our glamp site digs the rustic lifestyle, with facilities that will make you feel like a true outdoorsy champ! For now, our sustainable off-grid approach means we're keeping it simple with our very own eco-friendly and charming porta potty. We currently do not have running water, or electricity (we do provide water bottles, wipes, battery powered lights/ flashlight and a fan) but don't worry, we've got big plans to expand and offer you even more glamping goodness in the near future!_x000a__x000a_Our 40+ acres is located near one of colorados train tracks! Our Colorado freight and passenger rail systems provide opportunity to move people and goods, create jobs, increase access and connections, manage highway congestion and help reduce greenhouse gas (GHG) emissions. _x000a__x000a_Some days the train may be more active than others"/>
    <n v="1"/>
    <s v="Check in: 16:00, Check out: 11:00, Cancellation policy: Moderate, Accepts bookings: 12"/>
    <n v="40.236970999999997"/>
    <n v="-105.08904800000001"/>
    <s v="No"/>
    <x v="0"/>
    <s v="Yes"/>
    <s v="Yes"/>
    <x v="1"/>
    <s v="Yes"/>
    <x v="1"/>
    <s v="Yes"/>
    <s v="No"/>
    <s v="No"/>
    <s v="No"/>
    <s v="No"/>
    <s v="No"/>
    <s v="Not Listed"/>
    <s v="No"/>
    <s v="Not Listed"/>
    <s v="Not Listed"/>
    <s v="No"/>
    <s v="No"/>
    <s v="No"/>
    <s v="No"/>
    <s v="No"/>
    <s v="No"/>
    <s v="No"/>
    <s v="No"/>
    <s v="No"/>
    <s v="No"/>
    <s v="Yes"/>
    <s v="No"/>
    <s v="No"/>
    <s v="Yes"/>
    <s v="Yes"/>
    <s v="No"/>
    <s v="No"/>
    <s v="No"/>
    <s v="No"/>
    <s v="Yes"/>
    <s v="No"/>
    <s v="No"/>
    <s v="No"/>
    <s v="Yes"/>
    <s v="No"/>
    <s v="No"/>
    <s v="No"/>
    <s v="Yes"/>
    <s v="Yes"/>
    <s v="No"/>
    <s v="No"/>
    <s v="Yes"/>
    <s v="Yes"/>
    <s v="Yes"/>
    <s v="No"/>
    <s v="No"/>
    <s v="No"/>
    <s v="No"/>
    <s v="No"/>
    <s v="No"/>
    <s v="No"/>
    <s v="No"/>
    <m/>
    <m/>
    <m/>
    <m/>
    <m/>
    <m/>
    <m/>
    <m/>
    <m/>
    <m/>
  </r>
  <r>
    <s v="Hipcamp"/>
    <s v="Yö'ngö..."/>
    <s v="Yö'ngö..."/>
    <s v="dome"/>
    <s v="Dome"/>
    <n v="1"/>
    <n v="0"/>
    <n v="5"/>
    <n v="0"/>
    <n v="0"/>
    <n v="0"/>
    <s v="Coconino"/>
    <x v="141"/>
    <x v="25"/>
    <m/>
    <s v="United States"/>
    <x v="37"/>
    <x v="71"/>
    <n v="290"/>
    <n v="149"/>
    <n v="149"/>
    <n v="88"/>
    <n v="0.26"/>
    <n v="149"/>
    <n v="294"/>
    <n v="149"/>
    <n v="149"/>
    <n v="38"/>
    <n v="149"/>
    <n v="149"/>
    <n v="149"/>
    <n v="149"/>
    <n v="149"/>
    <n v="149"/>
    <n v="149"/>
    <n v="149"/>
    <n v="149"/>
    <n v="149"/>
    <n v="149"/>
    <s v="https://www.hipcamp.com/en-GB/land/arizona-yo-ngo-y0zhnj86"/>
    <s v="Why pitch a tent when its already done for you?_x000a__x000a_Far removed from HWY 64 and the light and noise of other vacation rentals, Yö'ngö offers an exception view of the Milky Way Galaxy you won't find anywhere else. _x000a__x000a_Secluded among the Pinyon and Pine trees in the high desert is this beautiful and luxurious geodesic dome. Yö'ngö is located about three miles from HWY 64 and about 20 minutes from the South Rim entrance of The Grand Canyon. _x000a__x000a_We know you will enjoy our beautiful luxury dome with first-class amenities."/>
    <n v="1"/>
    <s v="Check in: 15:00, Check out: 12:00, Cancellation policy: Flexible, Accepts bookings: 12"/>
    <n v="35.670450000000002"/>
    <n v="-112.0836"/>
    <s v="Yes"/>
    <x v="0"/>
    <s v="Yes"/>
    <s v="No"/>
    <x v="0"/>
    <s v="Yes"/>
    <x v="0"/>
    <s v="Yes"/>
    <s v="No"/>
    <s v="No"/>
    <s v="No"/>
    <s v="No"/>
    <s v="No"/>
    <s v="Not Listed"/>
    <s v="No"/>
    <s v="Not Listed"/>
    <s v="Not Listed"/>
    <s v="No"/>
    <s v="No"/>
    <s v="No"/>
    <s v="No"/>
    <s v="No"/>
    <s v="No"/>
    <s v="No"/>
    <s v="No"/>
    <s v="No"/>
    <s v="No"/>
    <s v="Yes"/>
    <s v="No"/>
    <s v="No"/>
    <s v="Yes"/>
    <s v="Yes"/>
    <s v="Yes"/>
    <s v="No"/>
    <s v="No"/>
    <s v="No"/>
    <s v="Yes"/>
    <s v="Yes"/>
    <s v="No"/>
    <s v="Yes"/>
    <s v="Yes"/>
    <s v="No"/>
    <s v="No"/>
    <s v="No"/>
    <s v="No"/>
    <s v="No"/>
    <s v="No"/>
    <s v="No"/>
    <s v="No"/>
    <s v="No"/>
    <s v="No"/>
    <s v="Yes"/>
    <s v="No"/>
    <s v="No"/>
    <s v="No"/>
    <s v="No"/>
    <s v="No"/>
    <s v="No"/>
    <s v="Yes"/>
    <m/>
    <m/>
    <m/>
    <m/>
    <m/>
    <m/>
    <m/>
    <m/>
    <m/>
    <m/>
  </r>
  <r>
    <s v="Hipcamp"/>
    <s v="Wanderlust Woods"/>
    <s v="The Perch @ Wanderlust Woods"/>
    <s v="dome"/>
    <s v="Dome"/>
    <n v="8"/>
    <n v="0"/>
    <n v="6"/>
    <n v="0"/>
    <n v="0"/>
    <n v="0"/>
    <s v="Cocke"/>
    <x v="101"/>
    <x v="4"/>
    <m/>
    <s v="United States"/>
    <x v="47"/>
    <x v="62"/>
    <n v="275"/>
    <n v="210"/>
    <n v="142"/>
    <n v="62"/>
    <n v="0.03"/>
    <n v="158"/>
    <n v="280"/>
    <n v="189"/>
    <n v="142"/>
    <n v="5"/>
    <n v="164"/>
    <n v="176"/>
    <n v="151"/>
    <n v="154"/>
    <n v="176"/>
    <n v="151"/>
    <n v="175"/>
    <n v="153"/>
    <n v="174"/>
    <n v="153"/>
    <n v="176"/>
    <s v="https://www.hipcamp.com/en-GB/land/tennessee-wanderlust-woods-v1qhnxnl"/>
    <s v="Reconnect with nature at this unforgettable escape. Insta-worthy Glamping for Escaping + Exploring with a vivacious creek &amp; space to wander_x000a__x000a_Spacious dome furnished with hotel quality beds &amp; linens, kitchenette, &amp; table. A private bathhouse with hot shower sink &amp; flush toilet allows for complete comfort with a wild side. Wanderlust Woods is nestled on the edge of the stunning Smoky Mountains &amp; minutes from rafting hiking and skip the traffic to Gatlinburg by going the back way for a day trip._x000a__x000a_This spacious Geodome sleeps 6 with 1 queen bed, a twin-over-full bunk with twin underneath, and sleeper chair. Bedding and fluffy comforters provided for all (mattresses are high quality memory foam except sleeper chair &amp; futon which include memory foam topper for added comfort) _x000a__x000a_Kitchenette includes: *Small fridge &amp; freezer *Electric cooktop with pots and pan *Toaster oven *Microwave *Coffee maker with coffee &amp; fixings *Gas grill with bbq tools *Coffee cups, wine glasses, and drinking cups *Disposable plates, bowls, and cutlery_x000a__x000a_Your private bathhouse is steps away with a flushing toilet, vanity sink, and hot shower with shampoo, conditioner, body wash, provided as well as dish soap and sponge for washing dishes. Outside you'll enjoy a fire pit area with seating for 6 plus a picnic table sheltered from the weather by a rain sail._x000a__x000a_You’ll soon forget that you’re supposed to be “roughing it.” Take a seat around your private firepit or at the picnic table while you wait for dinner to finish on the gas grill and enjoy the view of the creek--you may see a family of bears or flock of wild turkeys!_x000a__x000a_Minutes from rafting &amp; kayaking on the Pigeon river or hiking in the National Park and 25 min to Gatlinburg. Nearby mountain towns of Cosby &amp; Newport offer groceries, restaurants, and unique shops for the perfect souvenir._x000a__x000a_You’re welcome to explore our 10 acres of property including 900 ft of creek frontage, a hiking trail to the ridge, and mountain views. We ask that you do not enter any other of our glamping spots. No one else has access to your dome or your private bathhouse._x000a__x000a_Running water is provided in your private bathhouse next door to the dome. This is where you'll wash dishes and access water for coffee, cooking, and drinking. You'll find a large pitcher of cold water waiting for you in the fridge when you arrive._x000a__x000a_We will offer directions that avoid the worst roads but you will encounter gravel and a few ruts coming into the property. Any vehicle can make it fine when taking it slow but a larger vehicle with higher clearance is preferred. Only in winter when there is snow and ice is 4wd recommended._x000a__x000a_We provide coffee, creamer, sugar, snacks, plus all the bedding, towels, soap, TP, etc that you’ll need for your stay._x000a__x000a_The Cosby entrance to the Great Smoky Mountain National Park is 3 mi in one direction, rafting on the Pigeon River is 3 mi in another direction, and we can show you some beautiful fishing spots for bass &amp; trout less than 3 miles from our place._x000a__x000a_Please note that after booking, you will be required to complete our pre-arrival process including a photo of a valid ID, signing our rental conditions, and submitting a valid credit or debit card to be pre-approved for a security deposit (card will not be charged just authorized in case of damage or rule violation). This process needs to be completed before check-in._x000a__x000a_Search &quot;Wanderlust Woods&quot; to find us and book direct for the lowest rates. Use the code &quot;direct&quot; to receive a discount :-)"/>
    <n v="1"/>
    <s v="Check in: 16:00, Check out: 11:00, Cancellation policy: Strict (14 days), Accepts bookings: 6"/>
    <n v="35.797840000000001"/>
    <n v="-83.185422000000003"/>
    <s v="No"/>
    <x v="0"/>
    <s v="No"/>
    <s v="Yes"/>
    <x v="0"/>
    <s v="Yes"/>
    <x v="0"/>
    <s v="Yes"/>
    <s v="Yes"/>
    <s v="No"/>
    <s v="No"/>
    <s v="No"/>
    <s v="No"/>
    <s v="Not Listed"/>
    <s v="No"/>
    <s v="Not Listed"/>
    <s v="Not Listed"/>
    <s v="No"/>
    <s v="No"/>
    <s v="No"/>
    <s v="No"/>
    <s v="No"/>
    <s v="No"/>
    <s v="No"/>
    <s v="No"/>
    <s v="No"/>
    <s v="Yes"/>
    <s v="No"/>
    <s v="No"/>
    <s v="No"/>
    <s v="Yes"/>
    <s v="Yes"/>
    <s v="No"/>
    <s v="No"/>
    <s v="No"/>
    <s v="Yes"/>
    <s v="Yes"/>
    <s v="No"/>
    <s v="No"/>
    <s v="No"/>
    <s v="Yes"/>
    <s v="No"/>
    <s v="No"/>
    <s v="No"/>
    <s v="Yes"/>
    <s v="No"/>
    <s v="No"/>
    <s v="No"/>
    <s v="Yes"/>
    <s v="No"/>
    <s v="No"/>
    <s v="No"/>
    <s v="No"/>
    <s v="No"/>
    <s v="No"/>
    <s v="No"/>
    <s v="Yes"/>
    <s v="No"/>
    <s v="No"/>
    <m/>
    <m/>
    <m/>
    <m/>
    <m/>
    <m/>
    <m/>
    <m/>
    <m/>
    <m/>
  </r>
  <r>
    <s v="Hipcamp"/>
    <s v="Stargazing Dome &quot;B&quot;"/>
    <s v="Stargazing Dome &quot;B&quot;"/>
    <s v="dome"/>
    <s v="Dome"/>
    <n v="1"/>
    <n v="0"/>
    <n v="2"/>
    <n v="0"/>
    <n v="0"/>
    <n v="0"/>
    <s v="Nye"/>
    <x v="142"/>
    <x v="33"/>
    <m/>
    <s v="United States"/>
    <x v="14"/>
    <x v="72"/>
    <n v="158"/>
    <n v="125"/>
    <n v="125"/>
    <n v="125"/>
    <n v="1"/>
    <n v="125"/>
    <n v="159"/>
    <n v="125"/>
    <n v="125"/>
    <n v="125"/>
    <n v="125"/>
    <n v="125"/>
    <n v="125"/>
    <n v="125"/>
    <n v="125"/>
    <n v="125"/>
    <n v="125"/>
    <n v="125"/>
    <n v="125"/>
    <n v="125"/>
    <n v="125"/>
    <s v="https://www.hipcamp.com/en-GB/land/nevada-stargazing-dome-b-wz6hkwz0"/>
    <s v="Romantic glamping in nature by the mountains. Cozy dome with queen memory foam bed surrounded with privacy shade cloth. Stargaze under the clearest skies. Wild donkeys roam nearby. Porta potty and hand washing sink provided as well as a shared community gas grill. Gated entrance with free parking. This private property on 10 acres has security cameras. Walmart, casinos &amp; restaurants just 20 minutes away. Short drive to Death Valley and Las Vegas. Book now for an unforgettable adventure!"/>
    <n v="1"/>
    <s v="Check in: 14:00, Check out: 12:00, Cancellation policy: Flexible, Accepts bookings: 12"/>
    <n v="36.382264999999997"/>
    <n v="-116.025105"/>
    <s v="No"/>
    <x v="0"/>
    <s v="No"/>
    <s v="No"/>
    <x v="1"/>
    <s v="Yes"/>
    <x v="1"/>
    <s v="Yes"/>
    <s v="No"/>
    <s v="No"/>
    <s v="No"/>
    <s v="No"/>
    <s v="No"/>
    <s v="Not Listed"/>
    <s v="No"/>
    <s v="Not Listed"/>
    <s v="Not Listed"/>
    <s v="No"/>
    <s v="No"/>
    <s v="No"/>
    <s v="No"/>
    <s v="No"/>
    <s v="No"/>
    <s v="No"/>
    <s v="No"/>
    <s v="No"/>
    <s v="No"/>
    <s v="No"/>
    <s v="No"/>
    <s v="No"/>
    <s v="Yes"/>
    <s v="No"/>
    <s v="No"/>
    <s v="No"/>
    <s v="No"/>
    <s v="No"/>
    <s v="Yes"/>
    <s v="No"/>
    <s v="No"/>
    <s v="No"/>
    <s v="No"/>
    <s v="No"/>
    <s v="No"/>
    <s v="No"/>
    <s v="Yes"/>
    <s v="No"/>
    <s v="No"/>
    <s v="No"/>
    <s v="No"/>
    <s v="No"/>
    <s v="No"/>
    <s v="Yes"/>
    <s v="No"/>
    <s v="No"/>
    <s v="No"/>
    <s v="No"/>
    <s v="No"/>
    <s v="No"/>
    <s v="No"/>
    <m/>
    <m/>
    <m/>
    <m/>
    <m/>
    <m/>
    <m/>
    <m/>
    <m/>
    <m/>
  </r>
  <r>
    <s v="Hipcamp"/>
    <s v="The North Star Dome at Compass Rose"/>
    <s v="The North Star Dome"/>
    <s v="dome"/>
    <s v="Dome"/>
    <n v="1"/>
    <n v="0"/>
    <n v="4"/>
    <n v="0"/>
    <n v="0"/>
    <n v="0"/>
    <s v="Johnson"/>
    <x v="143"/>
    <x v="4"/>
    <m/>
    <s v="United States"/>
    <x v="1"/>
    <x v="1"/>
    <s v="No data"/>
    <s v="No data"/>
    <s v="No data"/>
    <s v="No data"/>
    <n v="0.39"/>
    <n v="100"/>
    <n v="119"/>
    <n v="100"/>
    <n v="100"/>
    <n v="39"/>
    <n v="100"/>
    <n v="100"/>
    <n v="100"/>
    <n v="100"/>
    <n v="100"/>
    <n v="100"/>
    <n v="100"/>
    <n v="100"/>
    <n v="100"/>
    <n v="100"/>
    <n v="100"/>
    <s v="https://www.hipcamp.com/en-GB/land/tennessee-the-north-star-dome-at-compass-rose-6p0hq2yy"/>
    <s v="Reconnect with nature and find peace at the North Star Dome. Nestled on a hilltop amongst a very private butterfly preserve, you have all the adventure of camping--with added comforts! Perfect for first time camping adventures or just those seeking a more luxurious outdoor experience. _x000a__x000a_Accommodates 2 guests. NO PETS PLEASE....see note at the bottom of description. _x000a__x000a_You bring the: Queen sheets and pillow cases (or sleeping bags) Firewood Cooler and ice Suitcase_x000a__x000a_We provide the: Dome tent Outhouse Griddle Solar battery for charging devices Picnic area Cooking supplies Indoor propane heater A big blanket and 2 bare pillows Misc camping supplies First aid kit Walking trails and petting zoo_x000a__x000a_Note: outdoor shower is closed for fall and winter season. While the dome stays nice and cozy with the propane heater, the outdoor shower unfortunately has no heat and can break from freezing pipes. It opens again in late March._x000a__x000a_(We are sorry, but we cannot permit dogs. We have farm dogs on our property who are trained to protect our livestock from coyotes and other mountain wildlife. They are super friendly to humans, but may become defensive with strange dogs)"/>
    <n v="1"/>
    <s v="Check in: 15:00, Check out: 12:00, Cancellation policy: Flexible, Accepts bookings: 12"/>
    <n v="36.570668265703731"/>
    <n v="-81.743011356530104"/>
    <s v="No"/>
    <x v="0"/>
    <s v="No"/>
    <s v="Yes"/>
    <x v="0"/>
    <s v="Yes"/>
    <x v="0"/>
    <s v="Yes"/>
    <s v="Yes"/>
    <s v="No"/>
    <s v="No"/>
    <s v="No"/>
    <s v="No"/>
    <s v="Not Listed"/>
    <s v="No"/>
    <s v="Not Listed"/>
    <s v="Not Listed"/>
    <s v="No"/>
    <s v="No"/>
    <s v="No"/>
    <s v="No"/>
    <s v="No"/>
    <s v="No"/>
    <s v="No"/>
    <s v="No"/>
    <s v="No"/>
    <s v="Yes"/>
    <s v="Yes"/>
    <s v="No"/>
    <s v="No"/>
    <s v="Yes"/>
    <s v="Yes"/>
    <s v="Yes"/>
    <s v="Yes"/>
    <s v="Yes"/>
    <s v="Yes"/>
    <s v="Yes"/>
    <s v="Yes"/>
    <s v="Yes"/>
    <s v="Yes"/>
    <s v="Yes"/>
    <s v="No"/>
    <s v="No"/>
    <s v="No"/>
    <s v="Yes"/>
    <s v="No"/>
    <s v="No"/>
    <s v="Yes"/>
    <s v="Yes"/>
    <s v="Yes"/>
    <s v="No"/>
    <s v="No"/>
    <s v="No"/>
    <s v="No"/>
    <s v="No"/>
    <s v="No"/>
    <s v="No"/>
    <s v="No"/>
    <s v="Yes"/>
    <m/>
    <m/>
    <m/>
    <m/>
    <m/>
    <m/>
    <m/>
    <m/>
    <m/>
    <m/>
  </r>
  <r>
    <s v="Hipcamp"/>
    <s v="Big Rock Creek"/>
    <s v="Geo Dome"/>
    <s v="dome"/>
    <s v="Dome"/>
    <n v="19"/>
    <n v="0"/>
    <n v="4"/>
    <n v="0"/>
    <n v="0"/>
    <n v="0"/>
    <s v="Polk"/>
    <x v="144"/>
    <x v="15"/>
    <m/>
    <s v="United States"/>
    <x v="14"/>
    <x v="73"/>
    <n v="284"/>
    <n v="279"/>
    <n v="279"/>
    <n v="279"/>
    <n v="1"/>
    <n v="236"/>
    <n v="241"/>
    <n v="309"/>
    <n v="206"/>
    <n v="236"/>
    <n v="254"/>
    <n v="277"/>
    <n v="226"/>
    <n v="226"/>
    <n v="274"/>
    <n v="236"/>
    <n v="274"/>
    <n v="241"/>
    <n v="277"/>
    <n v="226"/>
    <n v="274"/>
    <s v="https://www.hipcamp.com/en-GB/land/wisconsin-big-rock-creek-2ejh6opn"/>
    <s v="What is a Geo Dome??? Well, it is an amazing portable structure that can immerses you in your surroundings! With the massive front window, it literally feels like you are outside while laying, in bed! _x000a__x000a_The grounds the dome sits on are just as big a part of the story as the dome itself. Big Rock Creek is truly an outdoor playground. Originally settled by the Siems brothers back in the late 1800's as a Trout hatchery and Gentlemens club, Big Rock Creek is one of a kind! To imagine this place is only 45 minutes from Minneapolis/St. Paul is truly remarkable. Big Rock Creek is now 980 acres of Wisconsin paradise. While your here you will have access to the private lake filled with Brown, Brook and Rainbow Trout! (Fly fishing only, dont worry we have rods and flys to rent). If you're into hiking or biking, we have 26 miles of hiking and biking trails to explore, bring your bikes for sure! If less work is more your speed, you can certainly rent one of our Electric Polaris Ranger side by sides for the day or the duration of your stay! You get free access to our canoes, paddleboards, kayaks and paddleboats and can use any of the docks around the lake as well. _x000a__x000a_Not that you would ever need to go off property at Big Rock Creek, however, if you feel the need the St Croix River is just down the road and across the street. We do offer a pontoon that you can rent and use on the St. Croix during your stay as well. Our favorite restaurant close by is the Dalles House and of course Wild Mountain and Trollhaugen ski hills are less than 10 miles away, they also offer summertime activities. If you're into wine, Chateau St. Croix is just a bit north of us on 87 and offers tours and wine tastings daily. Last but not least, dont forget if the kids need candy or an ice cream cone to stop and see Shannon at Valley Sweets!"/>
    <n v="1"/>
    <s v="Check in: 14:00, Check out: 12:00, Cancellation policy: Super Strict, Accepts bookings: 12"/>
    <n v="45.45664"/>
    <n v="-92.633949999999999"/>
    <s v="Yes"/>
    <x v="0"/>
    <s v="No"/>
    <s v="Yes"/>
    <x v="0"/>
    <s v="Yes"/>
    <x v="0"/>
    <s v="Yes"/>
    <s v="Yes"/>
    <s v="No"/>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m/>
  </r>
  <r>
    <s v="Hipcamp"/>
    <s v="Grandpa Squirrel's Domes"/>
    <s v="Grandpa Squirrel's "/>
    <s v="dome"/>
    <s v="Dome"/>
    <n v="1"/>
    <n v="0"/>
    <n v="2"/>
    <n v="0"/>
    <n v="0"/>
    <n v="0"/>
    <s v="Cherokee"/>
    <x v="145"/>
    <x v="7"/>
    <m/>
    <s v="United States"/>
    <x v="1"/>
    <x v="1"/>
    <s v="No data"/>
    <s v="No data"/>
    <s v="No data"/>
    <s v="No data"/>
    <n v="0"/>
    <n v="70"/>
    <n v="83"/>
    <n v="70"/>
    <n v="70"/>
    <n v="0"/>
    <n v="70"/>
    <n v="70"/>
    <n v="70"/>
    <n v="70"/>
    <n v="70"/>
    <n v="70"/>
    <n v="70"/>
    <n v="70"/>
    <n v="70"/>
    <n v="70"/>
    <n v="70"/>
    <s v="https://www.hipcamp.com/en-GB/land/north-carolina-grandpa-squirrel-s-domes-2ejh65nq"/>
    <s v="Grandpa Squirrel's geodesic Dome's are set up along the wooded banks of Worm Creek. There is an abundance of outdoor adventures close by. For whitewater rafting enthusiasts, the Nantahala River is 10 miles away and is rated as Stage I or II, the Ocoee river (Stage III or IV) is located approximately 40 minutes away. A fun day of tubing at Deep Creek ($5/ tube) can be found 25 minutes away just outside of Bryson City. For car and motorcycle enthusiasts, the famous &quot;Tail of the Dragon&quot; begins 20 miles away in Robbinsville, NC. There are also 2 casino's nearby, the closest is 12 miles away in Murphy, NC and the other one is 30 minutes away in Cherokee, NC, which is also the entry point into The Great Smokey National Park."/>
    <n v="1"/>
    <s v="Check in: 14:00, Check out: 12:00, Cancellation policy: Flexible, Accepts bookings: 12"/>
    <n v="35.204224643349818"/>
    <n v="-83.768444899878517"/>
    <s v="Yes"/>
    <x v="0"/>
    <s v="Yes"/>
    <s v="Yes"/>
    <x v="1"/>
    <s v="Yes"/>
    <x v="0"/>
    <s v="Yes"/>
    <s v="No"/>
    <s v="No"/>
    <s v="No"/>
    <s v="No"/>
    <s v="No"/>
    <s v="Not Listed"/>
    <s v="No"/>
    <s v="Not Listed"/>
    <s v="Not Listed"/>
    <s v="No"/>
    <s v="No"/>
    <s v="No"/>
    <s v="No"/>
    <s v="No"/>
    <s v="No"/>
    <s v="No"/>
    <s v="No"/>
    <s v="No"/>
    <s v="No"/>
    <s v="No"/>
    <s v="No"/>
    <s v="No"/>
    <s v="Yes"/>
    <s v="Yes"/>
    <s v="Yes"/>
    <s v="No"/>
    <s v="Yes"/>
    <s v="Yes"/>
    <s v="No"/>
    <s v="Yes"/>
    <s v="No"/>
    <s v="No"/>
    <s v="No"/>
    <s v="No"/>
    <s v="No"/>
    <s v="No"/>
    <s v="Yes"/>
    <s v="No"/>
    <s v="No"/>
    <s v="No"/>
    <s v="Yes"/>
    <s v="No"/>
    <s v="No"/>
    <s v="No"/>
    <s v="No"/>
    <s v="No"/>
    <s v="No"/>
    <s v="No"/>
    <s v="No"/>
    <s v="No"/>
    <s v="Yes"/>
    <m/>
    <m/>
    <m/>
    <m/>
    <m/>
    <m/>
    <m/>
    <m/>
    <m/>
    <m/>
  </r>
  <r>
    <s v="Hipcamp"/>
    <s v="Skyrocket Ranch"/>
    <s v="Domestead 🥚"/>
    <s v="dome"/>
    <s v="Dome"/>
    <n v="6"/>
    <n v="0"/>
    <n v="3"/>
    <n v="0"/>
    <n v="0"/>
    <n v="0"/>
    <s v="Riverside"/>
    <x v="146"/>
    <x v="1"/>
    <m/>
    <s v="United States"/>
    <x v="66"/>
    <x v="6"/>
    <n v="288"/>
    <n v="195"/>
    <n v="176"/>
    <n v="39"/>
    <n v="7.0000000000000007E-2"/>
    <n v="182"/>
    <n v="292"/>
    <n v="195"/>
    <n v="176"/>
    <n v="13"/>
    <n v="185"/>
    <n v="190"/>
    <n v="179"/>
    <n v="181"/>
    <n v="190"/>
    <n v="179"/>
    <n v="189"/>
    <n v="180"/>
    <n v="189"/>
    <n v="180"/>
    <n v="190"/>
    <s v="https://www.hipcamp.com/en-GB/land/california-skyrocket-ranch-88lhx9k9"/>
    <s v="Welcome to Domestead at The Skyrocket Ranch, a hidden gem nestled in the hills of Temecula. Situated on the banks of a year-round creek, our property offers a serene and picturesque setting for your getaway. Surrounded by lush gardens and an orchard bursting with fresh fruits, this is a true oasis of natural beauty._x000a__x000a_As you explore the grounds, you'll encounter friendly egg-laying chickens that add to the charm of this idyllic retreat. The symphony of nature is enhanced by the presence of towering old oak and sycamore trees that provide shade and a sense of tranquility. Relax under their majestic canopies and let the stresses of everyday life melt away._x000a__x000a_At Domestead, we invite you to embrace the harmony of nature. Wade in the cool waters of the creek, listen to the gentle babbling as it meanders through the property, or simply find a quiet spot to sit and immerse yourself in the peaceful surroundings. With the lush gardens, fragrant orchard, and the company of our feathered friends, you'll find a sense of calm and rejuvenation that only nature can provide._x000a__x000a_Escape to Domestead at The Skyrocket Ranch and experience the beauty of this enchanting property. Whether you're seeking a romantic getaway, a family retreat, or a solo adventure, this serene haven is the perfect destination. Book your stay today and create lasting memories in this natural paradise."/>
    <n v="1"/>
    <s v="Check in: 14:00, Check out: 12:00, Cancellation policy: Flexible, Accepts bookings: 12"/>
    <n v="33.453330000000001"/>
    <n v="-117.2504"/>
    <s v="Yes"/>
    <x v="0"/>
    <s v="No"/>
    <s v="Yes"/>
    <x v="0"/>
    <s v="Yes"/>
    <x v="0"/>
    <s v="Yes"/>
    <s v="Yes"/>
    <s v="No"/>
    <s v="Yes"/>
    <s v="No"/>
    <s v="No"/>
    <s v="Not Listed"/>
    <s v="No"/>
    <s v="Not Listed"/>
    <s v="Not Listed"/>
    <s v="No"/>
    <s v="No"/>
    <s v="No"/>
    <s v="No"/>
    <s v="No"/>
    <s v="No"/>
    <s v="No"/>
    <s v="No"/>
    <s v="No"/>
    <s v="No"/>
    <s v="No"/>
    <s v="No"/>
    <s v="No"/>
    <s v="Yes"/>
    <s v="Yes"/>
    <s v="Yes"/>
    <s v="No"/>
    <s v="No"/>
    <s v="No"/>
    <s v="Yes"/>
    <s v="No"/>
    <s v="No"/>
    <s v="No"/>
    <s v="Yes"/>
    <s v="No"/>
    <s v="No"/>
    <s v="No"/>
    <s v="No"/>
    <s v="No"/>
    <s v="No"/>
    <s v="No"/>
    <s v="Yes"/>
    <s v="Yes"/>
    <s v="Yes"/>
    <s v="No"/>
    <s v="No"/>
    <s v="No"/>
    <s v="No"/>
    <s v="No"/>
    <s v="No"/>
    <s v="No"/>
    <s v="Yes"/>
    <m/>
    <m/>
    <m/>
    <m/>
    <m/>
    <m/>
    <m/>
    <m/>
    <m/>
    <m/>
  </r>
  <r>
    <s v="Hipcamp"/>
    <s v="Adventures Await Retreat"/>
    <s v="Glamping Dome with A/C Sleeps 2"/>
    <s v="dome"/>
    <s v="Dome"/>
    <n v="4"/>
    <n v="0"/>
    <n v="2"/>
    <n v="0"/>
    <n v="0"/>
    <n v="0"/>
    <s v="Kent"/>
    <x v="147"/>
    <x v="35"/>
    <m/>
    <s v="United States"/>
    <x v="13"/>
    <x v="74"/>
    <n v="233"/>
    <n v="199"/>
    <n v="199"/>
    <n v="0"/>
    <n v="1"/>
    <n v="199"/>
    <n v="235"/>
    <n v="199"/>
    <n v="199"/>
    <n v="199"/>
    <n v="199"/>
    <n v="199"/>
    <n v="199"/>
    <n v="199"/>
    <n v="199"/>
    <n v="199"/>
    <n v="199"/>
    <n v="199"/>
    <n v="199"/>
    <n v="199"/>
    <n v="199"/>
    <s v="https://www.hipcamp.com/en-GB/land/delaware-adventures-await-retreat-dw9h1qrr"/>
    <s v="Adventures Await Retreat sits on over 135 acres full of activities including 2.5 mile nature trail, mini golf, indoor pool, lots of farm animals to feed, close to Delaware beeches and local Harrington casino. Adventures Await offers several different types of lodging including tiny houses and RV camp sites. visit www.adventuresawait.us for more information."/>
    <n v="2"/>
    <s v="Check in: 14:00, Check out: 12:00, Cancellation policy: Moderate, Accepts bookings: 3"/>
    <n v="38.871015927076733"/>
    <n v="-75.51688910739216"/>
    <s v="No"/>
    <x v="0"/>
    <s v="No"/>
    <s v="No"/>
    <x v="0"/>
    <s v="Yes"/>
    <x v="1"/>
    <s v="Yes"/>
    <s v="No"/>
    <s v="No"/>
    <s v="No"/>
    <s v="Yes"/>
    <s v="No"/>
    <s v="Not Listed"/>
    <s v="No"/>
    <s v="Not Listed"/>
    <s v="Not Listed"/>
    <s v="No"/>
    <s v="No"/>
    <s v="No"/>
    <s v="No"/>
    <s v="No"/>
    <s v="No"/>
    <s v="No"/>
    <s v="No"/>
    <s v="No"/>
    <s v="No"/>
    <s v="No"/>
    <s v="No"/>
    <s v="No"/>
    <s v="Yes"/>
    <s v="Yes"/>
    <s v="No"/>
    <s v="No"/>
    <s v="No"/>
    <s v="No"/>
    <s v="Yes"/>
    <s v="No"/>
    <s v="No"/>
    <s v="No"/>
    <s v="Yes"/>
    <s v="No"/>
    <s v="No"/>
    <s v="No"/>
    <s v="No"/>
    <s v="No"/>
    <s v="No"/>
    <s v="No"/>
    <s v="No"/>
    <s v="Yes"/>
    <s v="Yes"/>
    <s v="No"/>
    <s v="No"/>
    <s v="No"/>
    <s v="No"/>
    <s v="Yes"/>
    <s v="No"/>
    <s v="No"/>
    <s v="Yes"/>
    <m/>
    <m/>
    <m/>
    <m/>
    <m/>
    <m/>
    <m/>
    <m/>
    <m/>
    <m/>
  </r>
  <r>
    <s v="Hipcamp"/>
    <s v="Lil Bit O' Heaven Camping"/>
    <s v="Riverside 26' Galaxy Glamping Dome"/>
    <s v="dome"/>
    <s v="Dome"/>
    <n v="7"/>
    <n v="0"/>
    <n v="4"/>
    <n v="0"/>
    <n v="0"/>
    <n v="0"/>
    <s v="Skagit"/>
    <x v="148"/>
    <x v="19"/>
    <m/>
    <s v="United States"/>
    <x v="29"/>
    <x v="0"/>
    <n v="163"/>
    <n v="130"/>
    <n v="110"/>
    <n v="97"/>
    <n v="1"/>
    <n v="117"/>
    <n v="176"/>
    <n v="130"/>
    <n v="110"/>
    <n v="117"/>
    <n v="120"/>
    <n v="125"/>
    <n v="114"/>
    <n v="116"/>
    <n v="125"/>
    <n v="114"/>
    <n v="124"/>
    <n v="115"/>
    <n v="124"/>
    <n v="115"/>
    <n v="124"/>
    <s v="https://www.hipcamp.com/en-GB/land/washington-lil-bit-o-heaven-camping-1xmhq1de"/>
    <s v="Enjoy the sounds of nature and rushing water as you camp on one of the last remaining scenic and wild rivers! _x000a__x000a_This 26' arctic dome was rescued and rehomed after an expedition to the South Pole and placed on the Cascade River for your personal glancing experience!_x000a__x000a_ Inside the dome has been painted with a galaxy of stars and nebulas._x000a__x000a_ Other amenities include a large group firepit, private Adirondack chairs, a picnic table, and unrivaled peace and stargazing._x000a__x000a_European-style waterproof camping linens are available. You will have a bed cover on the main king bed and a waterproof blanket. If additional linens are required, please don't hesitate to request them. The extra single camping beds do not have linens at this time_x000a__x000a_Please note: We have provided 2 electric heaters, which are very warm and you will not be cold with or without blankets._x000a__x000a_We are pleased to inform you that we now have bathrooms and hot showers, ensuring your basic needs are met during your stay."/>
    <n v="1"/>
    <s v="Check in: 14:00, Check out: 12:00, Cancellation policy: Moderate, Accepts bookings: 12"/>
    <n v="48.526800000000001"/>
    <n v="-121.41855"/>
    <s v="Yes"/>
    <x v="0"/>
    <s v="Yes"/>
    <s v="Yes"/>
    <x v="0"/>
    <s v="Yes"/>
    <x v="1"/>
    <s v="Yes"/>
    <s v="No"/>
    <s v="No"/>
    <s v="No"/>
    <s v="No"/>
    <s v="No"/>
    <s v="Not Listed"/>
    <s v="No"/>
    <s v="Not Listed"/>
    <s v="Not Listed"/>
    <s v="No"/>
    <s v="No"/>
    <s v="No"/>
    <s v="No"/>
    <s v="No"/>
    <s v="No"/>
    <s v="No"/>
    <s v="No"/>
    <s v="No"/>
    <s v="No"/>
    <s v="Yes"/>
    <s v="No"/>
    <s v="No"/>
    <s v="Yes"/>
    <s v="Yes"/>
    <s v="No"/>
    <s v="No"/>
    <s v="Yes"/>
    <s v="No"/>
    <s v="No"/>
    <s v="Yes"/>
    <s v="No"/>
    <s v="No"/>
    <s v="Yes"/>
    <s v="No"/>
    <s v="Yes"/>
    <s v="No"/>
    <s v="Yes"/>
    <s v="Yes"/>
    <s v="No"/>
    <s v="No"/>
    <s v="Yes"/>
    <s v="No"/>
    <s v="No"/>
    <s v="No"/>
    <s v="No"/>
    <s v="No"/>
    <s v="No"/>
    <s v="No"/>
    <s v="No"/>
    <s v="No"/>
    <s v="Yes"/>
    <m/>
    <m/>
    <m/>
    <m/>
    <m/>
    <m/>
    <m/>
    <m/>
    <m/>
    <m/>
  </r>
  <r>
    <s v="Hipcamp"/>
    <s v="Smith River Surf Camp"/>
    <s v="Surf Dome Smith River"/>
    <s v="dome"/>
    <s v="Dome"/>
    <n v="0"/>
    <n v="0"/>
    <m/>
    <n v="0"/>
    <n v="0"/>
    <n v="0"/>
    <s v="Del Norte"/>
    <x v="149"/>
    <x v="1"/>
    <m/>
    <s v="United States"/>
    <x v="1"/>
    <x v="1"/>
    <s v="No data"/>
    <s v="No data"/>
    <s v="No data"/>
    <s v="No data"/>
    <s v="No data"/>
    <s v="No data"/>
    <s v="No data"/>
    <s v="No data"/>
    <s v="No data"/>
    <s v="No data"/>
    <n v="0"/>
    <n v="0"/>
    <n v="0"/>
    <n v="0"/>
    <n v="0"/>
    <n v="0"/>
    <n v="0"/>
    <n v="0"/>
    <n v="0"/>
    <n v="0"/>
    <n v="0"/>
    <s v="https://www.hipcamp.com/en-GB/land/california-smith-river-surf-camp-ozxh59qp"/>
    <s v="Get away from the summer crowds on our secluded campsite. The furnished geodesic dome sleeps 2 with pullout couch. Minutes from the ocean and local surf spots, giant Redwood forests, and the incredible, pristine Smith River. Redwood trees and forested elements on the property make for interesting exploration. Surrounded by pastures, easy access from 101 to local shopping and restaurants. You won't find a better campsite anywhere nearby. This is definitely a glamping experience. We have set the dome up to easily accommodate 2 with a pull out couch, but our family routinely uses it to sleep 4. We bring camping pads. the pull out bed is a bit firm, so it could benefit from a sleeping pad. The spot is beautiful. This is self supported camping. no internet provided but cell phone reception is good. No power onsite. There is a spigot on the edge of the property, but no running water provided. We have an outdoor kitchen with tables and a sink, but no stove. you should bring your own kitchen, sleeping bags, camp chairs, etc... please be courteous and clean up any messes and sweep before leaving."/>
    <n v="2"/>
    <s v="Check in: 14:00, Check out: 12:00, Cancellation policy: Flexible, Accepts bookings: 3"/>
    <n v="41.819930993709683"/>
    <n v="-124.14143494350191"/>
    <s v="Yes"/>
    <x v="0"/>
    <s v="Yes"/>
    <s v="No"/>
    <x v="1"/>
    <s v="No"/>
    <x v="0"/>
    <s v="No"/>
    <s v="No"/>
    <s v="Yes"/>
    <s v="No"/>
    <s v="Yes"/>
    <s v="No"/>
    <s v="Not Listed"/>
    <s v="No"/>
    <s v="Not Listed"/>
    <s v="Not Listed"/>
    <s v="No"/>
    <s v="No"/>
    <s v="No"/>
    <s v="No"/>
    <s v="No"/>
    <s v="No"/>
    <s v="No"/>
    <s v="No"/>
    <s v="No"/>
    <s v="Yes"/>
    <s v="No"/>
    <s v="No"/>
    <s v="Yes"/>
    <s v="Yes"/>
    <s v="Yes"/>
    <s v="No"/>
    <s v="No"/>
    <s v="Yes"/>
    <s v="No"/>
    <s v="Yes"/>
    <s v="Yes"/>
    <s v="Yes"/>
    <s v="No"/>
    <s v="Yes"/>
    <s v="No"/>
    <s v="No"/>
    <s v="No"/>
    <s v="No"/>
    <s v="No"/>
    <s v="No"/>
    <s v="No"/>
    <s v="No"/>
    <s v="No"/>
    <s v="No"/>
    <s v="No"/>
    <s v="No"/>
    <s v="No"/>
    <s v="No"/>
    <s v="No"/>
    <s v="No"/>
    <s v="No"/>
    <s v="No"/>
    <m/>
    <m/>
    <m/>
    <m/>
    <m/>
    <m/>
    <m/>
    <m/>
    <m/>
    <m/>
  </r>
  <r>
    <s v="Hipcamp"/>
    <s v="Loving Heart Retreats"/>
    <s v="Geo Dome 1"/>
    <s v="dome"/>
    <s v="Dome"/>
    <n v="7"/>
    <n v="0"/>
    <n v="4"/>
    <n v="0"/>
    <n v="0"/>
    <n v="0"/>
    <s v="Burnet"/>
    <x v="59"/>
    <x v="10"/>
    <m/>
    <s v="United States"/>
    <x v="1"/>
    <x v="1"/>
    <s v="No data"/>
    <s v="No data"/>
    <s v="No data"/>
    <s v="No data"/>
    <n v="0.19"/>
    <n v="337"/>
    <n v="432"/>
    <n v="671"/>
    <n v="215"/>
    <n v="69"/>
    <n v="280"/>
    <n v="305"/>
    <n v="256"/>
    <n v="256"/>
    <n v="305"/>
    <n v="256"/>
    <n v="305"/>
    <n v="256"/>
    <n v="305"/>
    <n v="256"/>
    <n v="305"/>
    <s v="https://www.hipcamp.com/en-GB/land/texas-loving-heart-retreats-ex9hlknx"/>
    <s v="The dome allows for a maximum 4 guests - 2 adults (age 12+) and 2 children (ages 2-12)._x000a__x000a_Loving Heart Retreats is a relaxing and beautiful glamping retreat situated on over 25 acres of lush trees and hillside views, and just 12 minutes outside of Marble Falls._x000a__x000a_Enjoy the scenic vistas from the comfort of a spacious private deck, and soak in the beautiful rolling hills of Marble Falls. Explore the walking trails and enjoy being wrapped in nature and the calming sounds of songbirds. Relax and enjoy the beautiful sunset by the on-site pond._x000a__x000a_Our geo dome sits on a beautiful and spacious deck overlooking the hill country. Lounge outside and enjoy a coffee or evening beverage, and take in the stunning views. Or relax on the playful hammock, built directly into the platform. In the evenings, Edison string lights create a relaxed ambiance._x000a__x000a_Inside, find the comforts of a hotel room inside the safari tent. Plunge into a peaceful night’s sleep in the cozy king-sized bed with comfy bedding and linens. An additional full-sized air mattress is available for extra guests._x000a__x000a_The living space also includes a sitting area and the conveniences of a counter-height refrigerator (with freezer shelf), microwave, and coffeemaker. A standing telescope and tripod provide an opportunity to explore the endless night sky, free of light pollution far away from the city. Color-changing interior mood lighting can be controlled via remote._x000a__x000a_Your attached, personal bathroom includes a marble-top double sink vanity, toilet, and a private shower. Enjoy the plush set of towels. Since we have developed a carefully placed water and septic system in an intimate and remote retreat, we ask that our guests help us preserve the environment by moderating use of water."/>
    <n v="1"/>
    <s v="Check in: 16:00, Check out: 11:00, Cancellation policy: Super Strict (30 Days), Accepts bookings: 12"/>
    <n v="30.648925012951221"/>
    <n v="-98.228245757274635"/>
    <s v="No"/>
    <x v="0"/>
    <s v="Yes"/>
    <s v="Yes"/>
    <x v="0"/>
    <s v="Yes"/>
    <x v="1"/>
    <s v="No"/>
    <s v="No"/>
    <s v="No"/>
    <s v="No"/>
    <s v="No"/>
    <s v="No"/>
    <s v="Not Listed"/>
    <s v="No"/>
    <s v="Not Listed"/>
    <s v="Not Listed"/>
    <s v="No"/>
    <s v="No"/>
    <s v="No"/>
    <s v="No"/>
    <s v="No"/>
    <s v="No"/>
    <s v="No"/>
    <s v="No"/>
    <s v="No"/>
    <s v="No"/>
    <s v="No"/>
    <s v="No"/>
    <s v="No"/>
    <s v="Yes"/>
    <s v="Yes"/>
    <s v="Yes"/>
    <s v="No"/>
    <s v="Yes"/>
    <s v="No"/>
    <s v="Yes"/>
    <s v="No"/>
    <s v="No"/>
    <s v="Yes"/>
    <s v="Yes"/>
    <s v="No"/>
    <s v="No"/>
    <s v="No"/>
    <s v="Yes"/>
    <s v="No"/>
    <s v="No"/>
    <s v="No"/>
    <s v="No"/>
    <s v="No"/>
    <s v="No"/>
    <s v="No"/>
    <s v="No"/>
    <s v="No"/>
    <s v="No"/>
    <s v="No"/>
    <s v="No"/>
    <s v="No"/>
    <s v="Yes"/>
    <m/>
    <m/>
    <m/>
    <m/>
    <m/>
    <m/>
    <m/>
    <m/>
    <m/>
    <m/>
  </r>
  <r>
    <s v="Hipcamp"/>
    <s v="Casa de KAMA (The Silo)"/>
    <s v="Casa de KAMA (The Silo)"/>
    <s v="dome"/>
    <s v="Dome"/>
    <n v="1"/>
    <n v="0"/>
    <n v="3"/>
    <n v="0"/>
    <n v="0"/>
    <n v="0"/>
    <s v="Rio Arriba"/>
    <x v="150"/>
    <x v="11"/>
    <m/>
    <s v="United States"/>
    <x v="67"/>
    <x v="72"/>
    <n v="147"/>
    <n v="125"/>
    <n v="125"/>
    <n v="55"/>
    <n v="0.04"/>
    <n v="125"/>
    <n v="148"/>
    <n v="125"/>
    <n v="125"/>
    <n v="5"/>
    <n v="125"/>
    <n v="125"/>
    <n v="125"/>
    <n v="125"/>
    <n v="125"/>
    <n v="125"/>
    <n v="125"/>
    <n v="125"/>
    <n v="125"/>
    <n v="125"/>
    <n v="125"/>
    <s v="https://www.hipcamp.com/en-GB/land/new-mexico-casa-de-kama-the-silo-dw9hvnl1"/>
    <s v="Come Enjoy the Beautiful landscape that Inspired Georgia O'Keeffe to Create! Bring Your camera, writing materials, musical instruments, and paints to Create and support Your own Bliss. Experience the Peace and Tranquility of Abiquiu... Day trips into nature for More Inspiration. Swim in Abiquiu Lake and explore Native ruins. Santa Fe is a short car ride away for a bit of The City hit!"/>
    <n v="2"/>
    <s v="Check in: 14:00, Check out: 12:00, Cancellation policy: Flexible, Accepts bookings: 12"/>
    <n v="36.211939999999998"/>
    <n v="-106.23083"/>
    <s v="No"/>
    <x v="0"/>
    <s v="Yes"/>
    <s v="No"/>
    <x v="0"/>
    <s v="Yes"/>
    <x v="0"/>
    <s v="Yes"/>
    <s v="Yes"/>
    <s v="Yes"/>
    <s v="No"/>
    <s v="No"/>
    <s v="No"/>
    <s v="Not Listed"/>
    <s v="No"/>
    <s v="Not Listed"/>
    <s v="Not Listed"/>
    <s v="No"/>
    <s v="No"/>
    <s v="No"/>
    <s v="No"/>
    <s v="No"/>
    <s v="No"/>
    <s v="No"/>
    <s v="No"/>
    <s v="No"/>
    <s v="No"/>
    <s v="Yes"/>
    <s v="No"/>
    <s v="No"/>
    <s v="Yes"/>
    <s v="Yes"/>
    <s v="No"/>
    <s v="Yes"/>
    <s v="Yes"/>
    <s v="No"/>
    <s v="Yes"/>
    <s v="Yes"/>
    <s v="No"/>
    <s v="No"/>
    <s v="Yes"/>
    <s v="No"/>
    <s v="No"/>
    <s v="No"/>
    <s v="Yes"/>
    <s v="No"/>
    <s v="Yes"/>
    <s v="No"/>
    <s v="Yes"/>
    <s v="No"/>
    <s v="No"/>
    <s v="Yes"/>
    <s v="No"/>
    <s v="No"/>
    <s v="No"/>
    <s v="No"/>
    <s v="No"/>
    <s v="No"/>
    <s v="No"/>
    <m/>
    <m/>
    <m/>
    <m/>
    <m/>
    <m/>
    <m/>
    <m/>
    <m/>
    <m/>
  </r>
  <r>
    <s v="Hipcamp"/>
    <s v="Banta's Acres"/>
    <s v="Banta's Acres camp 1"/>
    <s v="dome"/>
    <s v="Dome"/>
    <n v="2"/>
    <n v="0"/>
    <n v="3"/>
    <n v="0"/>
    <n v="0"/>
    <n v="0"/>
    <s v="Columbia"/>
    <x v="151"/>
    <x v="0"/>
    <m/>
    <s v="United States"/>
    <x v="9"/>
    <x v="21"/>
    <n v="148"/>
    <n v="200"/>
    <n v="100"/>
    <n v="10"/>
    <n v="1"/>
    <n v="200"/>
    <n v="236"/>
    <n v="200"/>
    <n v="200"/>
    <n v="200"/>
    <n v="200"/>
    <n v="200"/>
    <n v="200"/>
    <n v="200"/>
    <n v="200"/>
    <n v="200"/>
    <n v="200"/>
    <n v="200"/>
    <n v="200"/>
    <n v="200"/>
    <n v="200"/>
    <s v="https://www.hipcamp.com/en-GB/land/oregon-banta-s-acres-lz9hwwq0"/>
    <s v="Welcome to your get away at Banta's Acres. Just a short hike over the bridge and up the hill you will find the entry to your private campsite. No this is not a yurt... this bad boy is a hard shelled Dome!! Rarely seen and the only set in the PNW. Take a load off and swing in the hammocks as you drift away with the whooshing of the trees and the sounds of nature. As dusk approaches, an easy flip of a switch starts your Propane firepit. Relax as the night sets in and the lantern lights begin to flicker. Inside your Dome you'll have a tote that includes, cooking stove and supplies, dishes and cups. Drinking water and custom made table out front for you to prepare and enjoy your meals. A few books and games are available if you would like, along with a Heater for winter months. There is also an outhouse close compostable toilet for your convenience."/>
    <n v="1"/>
    <s v="Check in: 12:00, Check out: 11:00, Cancellation policy: Moderate, Accepts bookings: 12"/>
    <n v="45.886560000000003"/>
    <n v="-122.91619"/>
    <s v="Yes"/>
    <x v="0"/>
    <s v="No"/>
    <s v="Yes"/>
    <x v="1"/>
    <s v="Yes"/>
    <x v="0"/>
    <s v="Yes"/>
    <s v="No"/>
    <s v="No"/>
    <s v="No"/>
    <s v="No"/>
    <s v="No"/>
    <s v="Not Listed"/>
    <s v="No"/>
    <s v="Not Listed"/>
    <s v="Not Listed"/>
    <s v="No"/>
    <s v="No"/>
    <s v="No"/>
    <s v="No"/>
    <s v="No"/>
    <s v="No"/>
    <s v="No"/>
    <s v="No"/>
    <s v="No"/>
    <s v="No"/>
    <s v="No"/>
    <s v="No"/>
    <s v="No"/>
    <s v="Yes"/>
    <s v="Yes"/>
    <s v="No"/>
    <s v="No"/>
    <s v="Yes"/>
    <s v="No"/>
    <s v="Yes"/>
    <s v="Yes"/>
    <s v="No"/>
    <s v="No"/>
    <s v="Yes"/>
    <s v="No"/>
    <s v="No"/>
    <s v="No"/>
    <s v="Yes"/>
    <s v="No"/>
    <s v="No"/>
    <s v="No"/>
    <s v="Yes"/>
    <s v="Yes"/>
    <s v="No"/>
    <s v="No"/>
    <s v="No"/>
    <s v="No"/>
    <s v="No"/>
    <s v="No"/>
    <s v="No"/>
    <s v="No"/>
    <s v="Yes"/>
    <m/>
    <m/>
    <m/>
    <m/>
    <m/>
    <m/>
    <m/>
    <m/>
    <m/>
    <m/>
  </r>
  <r>
    <s v="Hipcamp"/>
    <s v="Glamping HypeDome at Campo Compound"/>
    <s v="Campo Compound"/>
    <s v="dome"/>
    <s v="Dome"/>
    <n v="1"/>
    <n v="0"/>
    <n v="2"/>
    <n v="0"/>
    <n v="0"/>
    <n v="0"/>
    <s v="San Diego"/>
    <x v="143"/>
    <x v="1"/>
    <m/>
    <s v="United States"/>
    <x v="54"/>
    <x v="75"/>
    <n v="172"/>
    <n v="250"/>
    <n v="99"/>
    <n v="121"/>
    <n v="1"/>
    <n v="155"/>
    <n v="183"/>
    <n v="186"/>
    <n v="144"/>
    <n v="155"/>
    <n v="159"/>
    <n v="169"/>
    <n v="150"/>
    <n v="154"/>
    <n v="169"/>
    <n v="150"/>
    <n v="163"/>
    <n v="151"/>
    <n v="166"/>
    <n v="153"/>
    <n v="166"/>
    <s v="https://www.hipcamp.com/en-GB/land/california-glamping-hypedome-at-campo-compound-nelh668o"/>
    <s v="Welcome to Campo Compound, a sustainable base camp designed for nature enthusiasts, stargazers, wild hippies, ORV enthusiasts, and everyone else looking for an unforgettable stay. Located in Campo, 91906, our compound offers complete privacy and security for you and your belongings._x000a__x000a_Amenities: Essential Facilities: Enjoy running water, solar electricity, a well-equipped kitchen area, and a bathroom with a flushable toilet. Comfortable Gatherings: Relax in our awesome gathering area with a Breo smokeless fire pit perfect for cooking. The gazebo features a picnic table and 90% UV shade cloth for added shade._x000a__x000a_Kitchen Area: Secure and Well-Equipped: The kitchen area includes a sink, fridge, dining table, two separate prep areas, overhead lighting, and a ceiling fan. Appliances and Utensils: We provide an air fryer, griddle, kettle, Keurig with compostable coffee pods, utensils, cups, mugs, wine goblets, plates, soup bowls, Pyrex bowls, cast iron pans, and BBQ utensils. Pantry Staples: Mustard, ketchup, BBQ sauce, hot sauce, honey, sugar, oil, garlic, cinnamon, salt, pepper, and Tajin are all available for your use._x000a__x000a_Bathroom: Convenient and Comfortable: Located between the kitchen and sleeping area, it features a flushing toilet, hot/cold shower, and sink vanity._x000a__x000a_Sleeping Area: HypeDome: This cozy dome includes a king-size bed with a plethora of blanket options to suit your preference. Outdoor Hot Tub: Enjoy unobstructed sky views from the hot tub, complete with a towel warmer for cooler nights. We also provide robes and shower slides._x000a__x000a_Privacy and Security: Exclusive Access: Campo Compound is a self-contained, cedar-fenced enclosure on a larger property, ensuring that only you have access to this complete camping experience. Gated Entrance: Enter through a key-code gated entrance with ample parking space for your car and any additional toys._x000a__x000a_All you need to bring are your favorite food and drinks – we’ve got everything else covered for a perfect getaway. Experience the ultimate in privacy, comfort, and convenience at Campo Compound."/>
    <n v="2"/>
    <s v="Check in: 14:00, Check out: 11:00, Cancellation policy: Moderate, Accepts bookings: 3"/>
    <n v="32.626517712815463"/>
    <n v="-116.4281619399911"/>
    <s v="Yes"/>
    <x v="0"/>
    <s v="No"/>
    <s v="No"/>
    <x v="0"/>
    <s v="Yes"/>
    <x v="0"/>
    <s v="Yes"/>
    <s v="Yes"/>
    <s v="No"/>
    <s v="Yes"/>
    <s v="No"/>
    <s v="No"/>
    <s v="Not Listed"/>
    <s v="No"/>
    <s v="Not Listed"/>
    <s v="Not Listed"/>
    <s v="No"/>
    <s v="No"/>
    <s v="No"/>
    <s v="No"/>
    <s v="No"/>
    <s v="No"/>
    <s v="No"/>
    <s v="No"/>
    <s v="No"/>
    <s v="No"/>
    <s v="No"/>
    <s v="No"/>
    <s v="No"/>
    <s v="Yes"/>
    <s v="Yes"/>
    <s v="Yes"/>
    <s v="No"/>
    <s v="Yes"/>
    <s v="No"/>
    <s v="Yes"/>
    <s v="Yes"/>
    <s v="Yes"/>
    <s v="Yes"/>
    <s v="Yes"/>
    <s v="No"/>
    <s v="No"/>
    <s v="No"/>
    <s v="No"/>
    <s v="No"/>
    <s v="No"/>
    <s v="No"/>
    <s v="No"/>
    <s v="No"/>
    <s v="No"/>
    <s v="No"/>
    <s v="No"/>
    <s v="No"/>
    <s v="No"/>
    <s v="Yes"/>
    <s v="No"/>
    <s v="No"/>
    <s v="No"/>
    <m/>
    <m/>
    <m/>
    <m/>
    <m/>
    <m/>
    <m/>
    <m/>
    <m/>
    <m/>
  </r>
  <r>
    <s v="Hipcamp"/>
    <s v="Hostel In The Forest"/>
    <s v="Narnia Bunk House"/>
    <s v="dome"/>
    <s v="Dome"/>
    <n v="3"/>
    <n v="0"/>
    <n v="4"/>
    <n v="0"/>
    <n v="0"/>
    <n v="0"/>
    <s v="Glynn"/>
    <x v="152"/>
    <x v="14"/>
    <m/>
    <s v="United States"/>
    <x v="68"/>
    <x v="5"/>
    <n v="47"/>
    <n v="40"/>
    <n v="40"/>
    <n v="5"/>
    <n v="1"/>
    <n v="35"/>
    <n v="42"/>
    <n v="40"/>
    <n v="30"/>
    <n v="35"/>
    <n v="30"/>
    <n v="30"/>
    <n v="30"/>
    <n v="30"/>
    <n v="30"/>
    <n v="30"/>
    <n v="30"/>
    <n v="30"/>
    <n v="30"/>
    <n v="30"/>
    <n v="30"/>
    <s v="https://www.hipcamp.com/en-GB/land/georgia-hostel-in-the-forest-1-pw1h9eqr"/>
    <s v="We have 3 bunk houses available to our Hipcampers. The Corral is for males, the Peacock is for females, and Narnia is coed. A vegetarian meal is provided every night and is included with your stay. We have a fully stocked kitchen and a community fridge to keep your groceries cool. You are welcome to explore our property, recharge in nature, hang out and get to know the other guests in our community areas and around the central fire. We have chickens, ducks, 3 goats (one was born in early July!) Coffee and tea are available, as well as fresh eggs in the morning."/>
    <n v="1"/>
    <s v="Check in: 12:00, Check out: 11:00, Cancellation policy: Moderate, Accepts bookings: 3"/>
    <n v="31.163229999999999"/>
    <n v="-81.596559999999997"/>
    <s v="Yes"/>
    <x v="0"/>
    <s v="No"/>
    <s v="Yes"/>
    <x v="0"/>
    <s v="No"/>
    <x v="0"/>
    <s v="No"/>
    <s v="No"/>
    <s v="No"/>
    <s v="No"/>
    <s v="No"/>
    <s v="No"/>
    <s v="Not Listed"/>
    <s v="No"/>
    <s v="Not Listed"/>
    <s v="Not Listed"/>
    <s v="No"/>
    <s v="No"/>
    <s v="No"/>
    <s v="No"/>
    <s v="No"/>
    <s v="No"/>
    <s v="No"/>
    <s v="No"/>
    <s v="No"/>
    <s v="No"/>
    <s v="No"/>
    <s v="No"/>
    <s v="No"/>
    <s v="Yes"/>
    <s v="No"/>
    <s v="No"/>
    <s v="No"/>
    <s v="Yes"/>
    <s v="No"/>
    <s v="No"/>
    <s v="Yes"/>
    <s v="No"/>
    <s v="No"/>
    <s v="Yes"/>
    <s v="No"/>
    <s v="Yes"/>
    <s v="No"/>
    <s v="No"/>
    <s v="Yes"/>
    <s v="No"/>
    <s v="No"/>
    <s v="No"/>
    <s v="No"/>
    <s v="No"/>
    <s v="No"/>
    <s v="No"/>
    <s v="No"/>
    <s v="No"/>
    <s v="No"/>
    <s v="No"/>
    <s v="No"/>
    <s v="Yes"/>
    <m/>
    <m/>
    <m/>
    <m/>
    <m/>
    <m/>
    <m/>
    <m/>
    <m/>
    <m/>
  </r>
  <r>
    <s v="Hipcamp"/>
    <s v="Montana Mountain Memories"/>
    <s v="Geodome Montana Mountain Memories"/>
    <s v="dome"/>
    <s v="Dome"/>
    <n v="5"/>
    <n v="0"/>
    <n v="7"/>
    <n v="0"/>
    <n v="0"/>
    <n v="0"/>
    <s v="Ravalli"/>
    <x v="153"/>
    <x v="20"/>
    <m/>
    <s v="United States"/>
    <x v="69"/>
    <x v="58"/>
    <n v="228"/>
    <n v="120"/>
    <n v="120"/>
    <n v="85"/>
    <n v="0.97"/>
    <n v="120"/>
    <n v="230"/>
    <n v="120"/>
    <n v="120"/>
    <n v="117"/>
    <n v="120"/>
    <n v="120"/>
    <n v="120"/>
    <n v="120"/>
    <n v="120"/>
    <n v="120"/>
    <n v="120"/>
    <n v="120"/>
    <n v="120"/>
    <n v="120"/>
    <n v="120"/>
    <s v="https://www.hipcamp.com/en-GB/land/montana-montana-mountain-memories-2ejh6kyv"/>
    <s v="Relax in our 20ft Geodome Glamping situation cantilevered out over the pond. Sleeps up to 7 depending on relationships. There is a deck for relaxing, Port a potty, pump wash water set up, campfire and BBQ located on the east end of a 2 3/4 acre trout pond with Mountains in view and beautiful sunsets. Heat and AC and electricity by way of a dual fuel generator. Campfire and barb-less trout fishing, weather permitting. Due to close proximity to water, not suitable for small children. Bottled water or bring your own. Picnic table by stream and pond. NO SMOKING, NO VAPING, NO ILLEGAL DRUGS, NO ALCOHOL, NO PETS. NOR ILLEGAL ACTIVITIES, INCLUDING MARIJUANA. These are liability issues, not personal. we do not use instant booking YET until we know we have the calendars synced to avoid double booking."/>
    <n v="2"/>
    <s v="Check in: 14:00, Check out: 12:00, Cancellation policy: Flexible, Accepts bookings: 3"/>
    <n v="46.63655"/>
    <n v="-114.01817"/>
    <s v="Yes"/>
    <x v="0"/>
    <s v="No"/>
    <s v="Yes"/>
    <x v="1"/>
    <s v="Yes"/>
    <x v="1"/>
    <s v="Yes"/>
    <s v="No"/>
    <s v="No"/>
    <s v="No"/>
    <s v="No"/>
    <s v="No"/>
    <s v="Not Listed"/>
    <s v="No"/>
    <s v="Not Listed"/>
    <s v="Not Listed"/>
    <s v="No"/>
    <s v="No"/>
    <s v="No"/>
    <s v="No"/>
    <s v="No"/>
    <s v="No"/>
    <s v="No"/>
    <s v="No"/>
    <s v="No"/>
    <s v="No"/>
    <s v="No"/>
    <s v="No"/>
    <s v="No"/>
    <s v="No"/>
    <s v="No"/>
    <s v="No"/>
    <s v="No"/>
    <s v="No"/>
    <s v="No"/>
    <s v="No"/>
    <s v="No"/>
    <s v="No"/>
    <s v="No"/>
    <s v="Yes"/>
    <s v="No"/>
    <s v="No"/>
    <s v="Yes"/>
    <s v="No"/>
    <s v="Yes"/>
    <s v="No"/>
    <s v="No"/>
    <s v="Yes"/>
    <s v="Yes"/>
    <s v="Yes"/>
    <s v="No"/>
    <s v="No"/>
    <s v="No"/>
    <s v="No"/>
    <s v="No"/>
    <s v="Yes"/>
    <s v="No"/>
    <s v="No"/>
    <m/>
    <m/>
    <m/>
    <m/>
    <m/>
    <m/>
    <m/>
    <m/>
    <m/>
    <m/>
  </r>
  <r>
    <s v="Hipcamp"/>
    <s v="Banta's Acres"/>
    <s v="Banta's Acres Camp 2"/>
    <s v="dome"/>
    <s v="Dome"/>
    <n v="2"/>
    <n v="0"/>
    <n v="3"/>
    <n v="0"/>
    <n v="0"/>
    <n v="0"/>
    <s v="Columbia"/>
    <x v="151"/>
    <x v="0"/>
    <m/>
    <s v="United States"/>
    <x v="5"/>
    <x v="21"/>
    <n v="148"/>
    <n v="200"/>
    <n v="100"/>
    <n v="22"/>
    <n v="1"/>
    <n v="200"/>
    <n v="236"/>
    <n v="200"/>
    <n v="200"/>
    <n v="200"/>
    <n v="200"/>
    <n v="200"/>
    <n v="200"/>
    <n v="200"/>
    <n v="200"/>
    <n v="200"/>
    <n v="200"/>
    <n v="200"/>
    <n v="200"/>
    <n v="200"/>
    <n v="200"/>
    <s v="https://www.hipcamp.com/en-GB/land/oregon-banta-s-acres-lz9hwwq0"/>
    <s v="Welcome to out get away at Banta's Acres. Just a short hike over the bridge and up the hill you will find the entry to your private campsite. No this is not a yurt... This is a hard-shelled Dome! Rarely seen in the PNW. Take a load off and swing in the hammock as you drift away with the whooshing of the trees and the sounds of nature. As dusk approaches flip on your propane fire pit. Inside your dome there is a tote that holds your propane cook stove, and utensils to prepare and enjoy your meal. A few books and games are available if you like, along with a heater for winter months. We do supply also a battery-operated fan and charging station for phones, along with a couple flashlights and a lantern. There is a compostable toilet out house close by as well."/>
    <n v="1"/>
    <s v="Check in: 12:00, Check out: 11:00, Cancellation policy: Moderate, Accepts bookings: 12"/>
    <n v="45.886560000000003"/>
    <n v="-122.91619"/>
    <s v="Yes"/>
    <x v="0"/>
    <s v="No"/>
    <s v="Yes"/>
    <x v="1"/>
    <s v="Yes"/>
    <x v="0"/>
    <s v="Yes"/>
    <s v="No"/>
    <s v="No"/>
    <s v="No"/>
    <s v="No"/>
    <s v="No"/>
    <s v="Not Listed"/>
    <s v="No"/>
    <s v="Not Listed"/>
    <s v="Not Listed"/>
    <s v="No"/>
    <s v="No"/>
    <s v="No"/>
    <s v="No"/>
    <s v="No"/>
    <s v="No"/>
    <s v="No"/>
    <s v="No"/>
    <s v="No"/>
    <s v="No"/>
    <s v="No"/>
    <s v="No"/>
    <s v="No"/>
    <s v="Yes"/>
    <s v="Yes"/>
    <s v="No"/>
    <s v="No"/>
    <s v="Yes"/>
    <s v="No"/>
    <s v="Yes"/>
    <s v="Yes"/>
    <s v="No"/>
    <s v="No"/>
    <s v="Yes"/>
    <s v="No"/>
    <s v="No"/>
    <s v="No"/>
    <s v="Yes"/>
    <s v="No"/>
    <s v="No"/>
    <s v="No"/>
    <s v="Yes"/>
    <s v="Yes"/>
    <s v="No"/>
    <s v="No"/>
    <s v="No"/>
    <s v="No"/>
    <s v="No"/>
    <s v="No"/>
    <s v="No"/>
    <s v="No"/>
    <s v="Yes"/>
    <m/>
    <m/>
    <m/>
    <m/>
    <m/>
    <m/>
    <m/>
    <m/>
    <m/>
    <m/>
  </r>
  <r>
    <s v="Hipcamp"/>
    <s v="Our Farm in Strasburg, VA"/>
    <s v="The Full-Moon Dome at Our Farm"/>
    <s v="dome"/>
    <s v="Dome"/>
    <n v="2"/>
    <n v="0"/>
    <n v="4"/>
    <n v="0"/>
    <n v="0"/>
    <n v="0"/>
    <s v="Shenandoah"/>
    <x v="79"/>
    <x v="27"/>
    <m/>
    <s v="United States"/>
    <x v="11"/>
    <x v="76"/>
    <n v="171"/>
    <n v="109"/>
    <n v="105"/>
    <n v="31"/>
    <n v="1"/>
    <n v="109"/>
    <n v="176"/>
    <n v="109"/>
    <n v="109"/>
    <n v="109"/>
    <n v="109"/>
    <n v="109"/>
    <n v="109"/>
    <n v="109"/>
    <n v="109"/>
    <n v="109"/>
    <n v="109"/>
    <n v="109"/>
    <n v="109"/>
    <n v="109"/>
    <n v="109"/>
    <s v="https://www.hipcamp.com/en-GB/land/virginia-our-farm-in-strasburg-va-ex9h819w"/>
    <s v="The Full-Moon dome is a 30 ft diameter dome with an 18' ceiling. Overall it is about 800 square feet. The dome features a queen bed as well as a fold out futon fit for another two guests. There is a coffee nook with a french press, a dining area, and living room in this studio-style space. A compost toilet is provided in the inside bathroom. There is no running water or electricity. The space is cooled by small portable battery-powered fans in the summer; however, there is no heat in the winter, but it is insulated. The dome also features a large bay window with views of the mountain as well as outdoor space with seating, a fire pit, a grill, and a hammock. There is parking near by on the property - about 400 ft from the dome. A wagon is available to help haul supplies as needed._x000a__x000a_We are happy to offer breakfast options for a donation. We also have grass-fed beef from the farm for sale by the pound and vegetables when they are in season. We take cash and Venmo._x000a__x000a_You are welcome and encouraged to explore the area, walk around the pastures, and come to the house to say HI. Happy to tell folks more about the farm and give tours as requested._x000a__x000a_The dome does not have ac or heat so please be prepared for the weather. In the summer we have a battery operated fan available and in the winter we are happy to provide extra blankets."/>
    <n v="1"/>
    <s v="Check in: 17:00, Check out: 12:00, Cancellation policy: Moderate, Accepts bookings: 6"/>
    <n v="39.048595800000001"/>
    <n v="-78.385521700000027"/>
    <s v="Yes"/>
    <x v="0"/>
    <s v="Yes"/>
    <s v="No"/>
    <x v="1"/>
    <s v="Yes"/>
    <x v="0"/>
    <s v="No"/>
    <s v="No"/>
    <s v="No"/>
    <s v="No"/>
    <s v="No"/>
    <s v="No"/>
    <s v="Not Listed"/>
    <s v="No"/>
    <s v="Not Listed"/>
    <s v="Not Listed"/>
    <s v="No"/>
    <s v="No"/>
    <s v="No"/>
    <s v="No"/>
    <s v="No"/>
    <s v="No"/>
    <s v="No"/>
    <s v="No"/>
    <s v="No"/>
    <s v="No"/>
    <s v="No"/>
    <s v="No"/>
    <s v="No"/>
    <s v="Yes"/>
    <s v="No"/>
    <s v="No"/>
    <s v="No"/>
    <s v="No"/>
    <s v="No"/>
    <s v="Yes"/>
    <s v="No"/>
    <s v="No"/>
    <s v="No"/>
    <s v="Yes"/>
    <s v="No"/>
    <s v="No"/>
    <s v="No"/>
    <s v="Yes"/>
    <s v="No"/>
    <s v="No"/>
    <s v="No"/>
    <s v="No"/>
    <s v="Yes"/>
    <s v="No"/>
    <s v="No"/>
    <s v="No"/>
    <s v="No"/>
    <s v="No"/>
    <s v="Yes"/>
    <s v="No"/>
    <s v="No"/>
    <s v="Yes"/>
    <m/>
    <m/>
    <m/>
    <m/>
    <m/>
    <m/>
    <m/>
    <m/>
    <m/>
    <m/>
  </r>
  <r>
    <s v="Hipcamp"/>
    <s v="Domeland"/>
    <s v="Dome Land"/>
    <s v="dome"/>
    <s v="Dome"/>
    <n v="1"/>
    <n v="0"/>
    <n v="3"/>
    <n v="0"/>
    <n v="0"/>
    <n v="0"/>
    <s v="Brewster"/>
    <x v="62"/>
    <x v="10"/>
    <m/>
    <s v="United States"/>
    <x v="1"/>
    <x v="1"/>
    <s v="No data"/>
    <s v="No data"/>
    <s v="No data"/>
    <s v="No data"/>
    <n v="0.84"/>
    <n v="122"/>
    <n v="192"/>
    <n v="138"/>
    <n v="116"/>
    <n v="103"/>
    <n v="131"/>
    <n v="134"/>
    <n v="127"/>
    <n v="128"/>
    <n v="134"/>
    <n v="127"/>
    <n v="134"/>
    <n v="128"/>
    <n v="134"/>
    <n v="128"/>
    <n v="134"/>
    <s v="https://www.hipcamp.com/en-GB/land/texas-domeland-dw9hvl9k"/>
    <s v="This is an adobe dome, handmade from earth materials mostly found onsite or nearby. The dome itself can sleep up to 3 humans (two on the main bed, and one on the couch). Linens are provided for the main bed, but a 3rd guest would need to bring their own sleeping bag and pillow. There is plenty of space (20 acres) outside of the dome for more campers who brig their own tents and provisions. I would love to share this beautiful space and location with you!"/>
    <n v="1"/>
    <s v="Check in: 14:00, Check out: 12:00, Cancellation policy: Flexible, Accepts bookings: 12"/>
    <n v="29.536660805261629"/>
    <n v="-103.4951719487584"/>
    <s v="Yes"/>
    <x v="0"/>
    <s v="No"/>
    <s v="No"/>
    <x v="0"/>
    <s v="Yes"/>
    <x v="0"/>
    <s v="Yes"/>
    <s v="Yes"/>
    <s v="No"/>
    <s v="No"/>
    <s v="No"/>
    <s v="No"/>
    <s v="Not Listed"/>
    <s v="No"/>
    <s v="Not Listed"/>
    <s v="Not Listed"/>
    <s v="No"/>
    <s v="No"/>
    <s v="No"/>
    <s v="No"/>
    <s v="No"/>
    <s v="No"/>
    <s v="No"/>
    <s v="No"/>
    <s v="No"/>
    <s v="No"/>
    <s v="No"/>
    <s v="No"/>
    <s v="No"/>
    <s v="Yes"/>
    <s v="No"/>
    <s v="No"/>
    <s v="No"/>
    <s v="No"/>
    <s v="No"/>
    <s v="No"/>
    <s v="Yes"/>
    <s v="No"/>
    <s v="Yes"/>
    <s v="No"/>
    <s v="No"/>
    <s v="No"/>
    <s v="No"/>
    <s v="Yes"/>
    <s v="No"/>
    <s v="No"/>
    <s v="No"/>
    <s v="No"/>
    <s v="No"/>
    <s v="No"/>
    <s v="Yes"/>
    <s v="No"/>
    <s v="No"/>
    <s v="No"/>
    <s v="No"/>
    <s v="No"/>
    <s v="No"/>
    <s v="No"/>
    <m/>
    <m/>
    <m/>
    <m/>
    <m/>
    <m/>
    <m/>
    <m/>
    <m/>
    <m/>
  </r>
  <r>
    <s v="Hipcamp"/>
    <s v="El Mistico"/>
    <s v="Freya Geo Dome at El Mistico "/>
    <s v="dome"/>
    <s v="Dome"/>
    <n v="7"/>
    <n v="0"/>
    <n v="4"/>
    <n v="0"/>
    <n v="0"/>
    <n v="0"/>
    <s v="Lincoln"/>
    <x v="105"/>
    <x v="11"/>
    <m/>
    <s v="United States"/>
    <x v="70"/>
    <x v="77"/>
    <n v="372"/>
    <n v="290"/>
    <n v="232"/>
    <n v="126"/>
    <n v="1"/>
    <n v="252"/>
    <n v="389"/>
    <n v="290"/>
    <n v="232"/>
    <n v="252"/>
    <n v="259"/>
    <n v="274"/>
    <n v="244"/>
    <n v="247"/>
    <n v="274"/>
    <n v="244"/>
    <n v="272"/>
    <n v="246"/>
    <n v="272"/>
    <n v="246"/>
    <n v="274"/>
    <s v="https://www.hipcamp.com/en-GB/land/new-mexico-el-mistico-y0zhy52j"/>
    <s v="(ADULTS ONLY. NO KIDS) (No Pets allowed) Unplug from the city to soak up in nature and experience a romantic getaway with an amazing sunset view at our FREYA Geo Dome Suite at El Mistico Ranch. El Mistico Ranch consist of 30 acres of natural high desert land with natural spring waters, nearby Lincoln National Forest as our next door neighbor. The climate is mild here and the property is vegetated with pinon pine, juniper, and a variety of cacti. Enjoy Stargazing in the middle of nature!"/>
    <n v="1"/>
    <s v="Check in: 16:00, Check out: 11:00, Cancellation policy: Strict, Accepts bookings: 12"/>
    <n v="33.525499604111289"/>
    <n v="-105.7017742792389"/>
    <s v="No"/>
    <x v="0"/>
    <s v="No"/>
    <s v="No"/>
    <x v="0"/>
    <s v="Yes"/>
    <x v="0"/>
    <s v="Yes"/>
    <s v="No"/>
    <s v="No"/>
    <s v="No"/>
    <s v="No"/>
    <s v="No"/>
    <s v="Not Listed"/>
    <s v="No"/>
    <s v="Not Listed"/>
    <s v="Not Listed"/>
    <s v="No"/>
    <s v="No"/>
    <s v="No"/>
    <s v="No"/>
    <s v="No"/>
    <s v="No"/>
    <s v="No"/>
    <s v="No"/>
    <s v="No"/>
    <s v="Yes"/>
    <s v="Yes"/>
    <s v="No"/>
    <s v="No"/>
    <s v="Yes"/>
    <s v="Yes"/>
    <s v="Yes"/>
    <s v="Yes"/>
    <s v="No"/>
    <s v="No"/>
    <s v="Yes"/>
    <s v="No"/>
    <s v="No"/>
    <s v="No"/>
    <s v="Yes"/>
    <s v="No"/>
    <s v="No"/>
    <s v="No"/>
    <s v="Yes"/>
    <s v="No"/>
    <s v="No"/>
    <s v="No"/>
    <s v="No"/>
    <s v="No"/>
    <s v="Yes"/>
    <s v="Yes"/>
    <s v="No"/>
    <s v="No"/>
    <s v="No"/>
    <s v="No"/>
    <s v="No"/>
    <s v="No"/>
    <s v="Yes"/>
    <m/>
    <m/>
    <m/>
    <m/>
    <m/>
    <m/>
    <m/>
    <m/>
    <m/>
    <m/>
  </r>
  <r>
    <s v="Hipcamp"/>
    <s v="El Mistico"/>
    <s v="Oona Geo Dome at El Mistico "/>
    <s v="dome"/>
    <s v="Dome"/>
    <n v="7"/>
    <n v="0"/>
    <n v="5"/>
    <n v="0"/>
    <n v="0"/>
    <n v="0"/>
    <s v="Lincoln"/>
    <x v="105"/>
    <x v="11"/>
    <m/>
    <s v="United States"/>
    <x v="71"/>
    <x v="78"/>
    <n v="479"/>
    <n v="395"/>
    <n v="316"/>
    <n v="170"/>
    <n v="0.41"/>
    <n v="343"/>
    <n v="501"/>
    <n v="395"/>
    <n v="316"/>
    <n v="151"/>
    <n v="353"/>
    <n v="373"/>
    <n v="332"/>
    <n v="337"/>
    <n v="373"/>
    <n v="332"/>
    <n v="371"/>
    <n v="335"/>
    <n v="371"/>
    <n v="335"/>
    <n v="373"/>
    <s v="https://www.hipcamp.com/en-GB/land/new-mexico-el-mistico-y0zhy52j"/>
    <s v="(ADULTS ONLY. NO KIDS) (No Pets allowed) Reconnect with nature at this unforgettable escape. Experience a romantic getaway or a memorial getaway with friends. Expect spectacular sunset view of Nogal Peak at all its glory. Oöna Geo Dome Suite is El Mistico Ranch's third and biggest dome to date. El Mistico Ranch consist of 30 acres of natural high desert land with natural spring waters, nearby Lincoln National Forest as our next door neighbor."/>
    <n v="1"/>
    <s v="Check in: 14:00, Check out: 12:00, Cancellation policy: Flexible, Accepts bookings: 12"/>
    <n v="33.525499604111289"/>
    <n v="-105.7017742792389"/>
    <s v="No"/>
    <x v="0"/>
    <s v="No"/>
    <s v="Yes"/>
    <x v="0"/>
    <s v="Yes"/>
    <x v="0"/>
    <s v="Yes"/>
    <s v="No"/>
    <s v="No"/>
    <s v="No"/>
    <s v="No"/>
    <s v="No"/>
    <s v="Not Listed"/>
    <s v="No"/>
    <s v="Not Listed"/>
    <s v="Not Listed"/>
    <s v="No"/>
    <s v="No"/>
    <s v="No"/>
    <s v="No"/>
    <s v="No"/>
    <s v="No"/>
    <s v="No"/>
    <s v="No"/>
    <s v="No"/>
    <s v="Yes"/>
    <s v="Yes"/>
    <s v="No"/>
    <s v="No"/>
    <s v="Yes"/>
    <s v="Yes"/>
    <s v="Yes"/>
    <s v="Yes"/>
    <s v="No"/>
    <s v="No"/>
    <s v="Yes"/>
    <s v="No"/>
    <s v="No"/>
    <s v="No"/>
    <s v="Yes"/>
    <s v="No"/>
    <s v="No"/>
    <s v="No"/>
    <s v="Yes"/>
    <s v="No"/>
    <s v="No"/>
    <s v="No"/>
    <s v="No"/>
    <s v="No"/>
    <s v="Yes"/>
    <s v="Yes"/>
    <s v="No"/>
    <s v="No"/>
    <s v="No"/>
    <s v="No"/>
    <s v="No"/>
    <s v="No"/>
    <s v="Yes"/>
    <m/>
    <m/>
    <m/>
    <m/>
    <m/>
    <m/>
    <m/>
    <m/>
    <m/>
    <m/>
  </r>
  <r>
    <s v="Hipcamp"/>
    <s v="Blissfest Festival Farm"/>
    <s v="Dome 1"/>
    <s v="dome"/>
    <s v="Dome"/>
    <n v="35"/>
    <n v="0"/>
    <n v="2"/>
    <n v="0"/>
    <n v="0"/>
    <n v="0"/>
    <s v="Emmet"/>
    <x v="154"/>
    <x v="23"/>
    <m/>
    <s v="United States"/>
    <x v="36"/>
    <x v="79"/>
    <n v="59"/>
    <n v="50"/>
    <n v="50"/>
    <n v="31"/>
    <n v="1"/>
    <n v="50"/>
    <n v="60"/>
    <n v="50"/>
    <n v="50"/>
    <n v="50"/>
    <n v="50"/>
    <n v="50"/>
    <n v="50"/>
    <n v="50"/>
    <n v="50"/>
    <n v="50"/>
    <n v="50"/>
    <n v="50"/>
    <n v="50"/>
    <n v="50"/>
    <n v="50"/>
    <s v="https://www.hipcamp.com/en-GB/land/michigan-blissfest-festival-farm-y0zh9zpz"/>
    <s v="Canvas dome tent on a deck in the woods. Twin top and full bottom bunk beds. Electrical and water outside."/>
    <n v="2"/>
    <s v="Check in: 14:00, Check out: 12:00, Cancellation policy: Flexible, Accepts bookings: 12"/>
    <n v="45.620121753447307"/>
    <n v="-84.990190162053494"/>
    <s v="No"/>
    <x v="0"/>
    <s v="Yes"/>
    <s v="Yes"/>
    <x v="0"/>
    <s v="Yes"/>
    <x v="1"/>
    <s v="Yes"/>
    <s v="No"/>
    <s v="No"/>
    <s v="No"/>
    <s v="Yes"/>
    <s v="No"/>
    <s v="Not Listed"/>
    <s v="No"/>
    <s v="Not Listed"/>
    <s v="Not Listed"/>
    <s v="No"/>
    <s v="No"/>
    <s v="No"/>
    <s v="No"/>
    <s v="No"/>
    <s v="No"/>
    <s v="No"/>
    <s v="No"/>
    <s v="No"/>
    <s v="No"/>
    <s v="No"/>
    <s v="No"/>
    <s v="No"/>
    <s v="Yes"/>
    <s v="No"/>
    <s v="No"/>
    <s v="No"/>
    <s v="No"/>
    <s v="No"/>
    <s v="Yes"/>
    <s v="No"/>
    <s v="No"/>
    <s v="No"/>
    <s v="Yes"/>
    <s v="No"/>
    <s v="No"/>
    <s v="No"/>
    <s v="No"/>
    <s v="No"/>
    <s v="No"/>
    <s v="No"/>
    <s v="No"/>
    <s v="No"/>
    <s v="No"/>
    <s v="No"/>
    <s v="No"/>
    <s v="No"/>
    <s v="No"/>
    <s v="No"/>
    <s v="No"/>
    <s v="No"/>
    <s v="No"/>
    <m/>
    <m/>
    <m/>
    <m/>
    <m/>
    <m/>
    <m/>
    <m/>
    <m/>
    <m/>
  </r>
  <r>
    <s v="Hipcamp"/>
    <s v="Sandstone Rustic Retreat"/>
    <s v="Woodland Tranquility"/>
    <s v="dome"/>
    <s v="Dome"/>
    <n v="1"/>
    <n v="0"/>
    <n v="2"/>
    <n v="0"/>
    <n v="0"/>
    <n v="0"/>
    <s v="Juneau"/>
    <x v="155"/>
    <x v="15"/>
    <m/>
    <s v="United States"/>
    <x v="10"/>
    <x v="80"/>
    <n v="328"/>
    <n v="275"/>
    <n v="248"/>
    <n v="17"/>
    <n v="0.04"/>
    <n v="251"/>
    <n v="347"/>
    <n v="275"/>
    <n v="225"/>
    <n v="11"/>
    <n v="237"/>
    <n v="243"/>
    <n v="230"/>
    <n v="232"/>
    <n v="243"/>
    <n v="230"/>
    <n v="242"/>
    <n v="231"/>
    <n v="242"/>
    <n v="231"/>
    <n v="243"/>
    <s v="https://www.hipcamp.com/en-GB/land/wisconsin-sandstone-rustic-retreat-v1qh9me6"/>
    <s v="THE DOME EXPERIENCE Staying in a dome immersed in nature is an experience like no other. As you step inside the dome, you are immediately greeted with the feeling of warmth and comfort as you look out to the breathtaking views of nature._x000a__x000a_The dome itself is cozy and inviting, with all the amenities you need for a comfortable stay. A comfortable bed, nightstands, a seating area, small refrigerator, coffee maker and a &quot;Dome-a-Loo&quot;(portable toilet upon request) are all thoughtfully arranged within the dome's circular walls. This dome is set at ground level and just outside your door you have a private fire pit and chairs to enjoy a warm fire and relax with a beverage. Your full size bathroom is just a short walk up the pathway._x000a__x000a_As night falls, the dome takes on a magical quality. The sun casts a warm, golden glow over the landscape, creating a sense of calm and tranquility. The starry sky is visible through the dome's skylight, and the peaceful sounds of nature continue to lull you into a deep sleep._x000a__x000a_Your site is also a short walk up the pathway to the Gathering House. This is a common area for our guests to relax and hang out."/>
    <n v="1"/>
    <s v="Check in: 16:00, Check out: 11:00, Cancellation policy: Flexible, Accepts bookings: 6"/>
    <n v="43.652799999999999"/>
    <n v="-89.800820000000002"/>
    <s v="Yes"/>
    <x v="0"/>
    <s v="No"/>
    <s v="Yes"/>
    <x v="0"/>
    <s v="Yes"/>
    <x v="1"/>
    <s v="No"/>
    <s v="Yes"/>
    <s v="No"/>
    <s v="No"/>
    <s v="No"/>
    <s v="No"/>
    <s v="Not Listed"/>
    <s v="No"/>
    <s v="Not Listed"/>
    <s v="Not Listed"/>
    <s v="No"/>
    <s v="No"/>
    <s v="No"/>
    <s v="No"/>
    <s v="No"/>
    <s v="No"/>
    <s v="No"/>
    <s v="No"/>
    <s v="No"/>
    <s v="Yes"/>
    <s v="Yes"/>
    <s v="No"/>
    <s v="No"/>
    <s v="Yes"/>
    <s v="Yes"/>
    <s v="Yes"/>
    <s v="No"/>
    <s v="Yes"/>
    <s v="No"/>
    <s v="No"/>
    <s v="Yes"/>
    <s v="No"/>
    <s v="No"/>
    <s v="Yes"/>
    <s v="No"/>
    <s v="No"/>
    <s v="No"/>
    <s v="No"/>
    <s v="No"/>
    <s v="No"/>
    <s v="No"/>
    <s v="Yes"/>
    <s v="No"/>
    <s v="No"/>
    <s v="No"/>
    <s v="No"/>
    <s v="No"/>
    <s v="No"/>
    <s v="No"/>
    <s v="No"/>
    <s v="No"/>
    <s v="Yes"/>
    <m/>
    <m/>
    <m/>
    <m/>
    <m/>
    <m/>
    <m/>
    <m/>
    <m/>
    <m/>
  </r>
  <r>
    <s v="Hipcamp"/>
    <s v="The Secret Garden in Portland"/>
    <s v="Heated Dome Glamping"/>
    <s v="dome"/>
    <s v="Dome"/>
    <n v="3"/>
    <n v="0"/>
    <n v="2"/>
    <n v="0"/>
    <n v="0"/>
    <n v="0"/>
    <s v="Multnomah"/>
    <x v="27"/>
    <x v="0"/>
    <m/>
    <s v="United States"/>
    <x v="60"/>
    <x v="61"/>
    <n v="123"/>
    <n v="80"/>
    <n v="55"/>
    <n v="29"/>
    <n v="0.09"/>
    <n v="67"/>
    <n v="129"/>
    <n v="74"/>
    <n v="60"/>
    <n v="6"/>
    <n v="68"/>
    <n v="68"/>
    <n v="68"/>
    <n v="68"/>
    <n v="68"/>
    <n v="68"/>
    <n v="68"/>
    <n v="68"/>
    <n v="68"/>
    <n v="68"/>
    <n v="68"/>
    <s v="https://www.hipcamp.com/en-GB/land/oregon-the-secret-garden-in-portland-lz9hwleo"/>
    <s v="The Dome site is our most unique accommodation. With nearly half of the dome’s surface clear, you will be as close to nature as it takes, yet feel completely safe and cosy. _x000a__x000a_Our Dome is equipped with a full-size bed, AC / heater and top-notch insulation, ensuring a pleasant climate inside regardless of the weather outside. Step onto the plush carpet underfoot, adding a touch of luxury to your glamping experience. _x000a__x000a_Connect to high speed internet for a day in bed with your favorite movie or book or get your work done at the desk. _x000a__x000a_Whether you're stargazing from the comfort of your bed or waking up to the gentle sounds of nature, our Dome site promises an unparalleled blend of adventure and comfort. _x000a__x000a_Get ready for an unforgettable escape where the boundary between the great outdoors and cozy accommodation becomes beautifully blurred."/>
    <n v="1"/>
    <s v="Check in: 17:00, Check out: 11:00, Cancellation policy: Super Strict, Accepts bookings: 12"/>
    <n v="45.504644999999996"/>
    <n v="-122.590807"/>
    <s v="Yes"/>
    <x v="0"/>
    <s v="No"/>
    <s v="No"/>
    <x v="1"/>
    <s v="Yes"/>
    <x v="1"/>
    <s v="Yes"/>
    <s v="Yes"/>
    <s v="No"/>
    <s v="No"/>
    <s v="Yes"/>
    <s v="No"/>
    <s v="Not Listed"/>
    <s v="No"/>
    <s v="Not Listed"/>
    <s v="Not Listed"/>
    <s v="No"/>
    <s v="No"/>
    <s v="No"/>
    <s v="No"/>
    <s v="No"/>
    <s v="No"/>
    <s v="No"/>
    <s v="No"/>
    <s v="No"/>
    <s v="No"/>
    <s v="No"/>
    <s v="No"/>
    <s v="No"/>
    <s v="Yes"/>
    <s v="No"/>
    <s v="No"/>
    <s v="No"/>
    <s v="No"/>
    <s v="No"/>
    <s v="Yes"/>
    <s v="No"/>
    <s v="No"/>
    <s v="No"/>
    <s v="No"/>
    <s v="No"/>
    <s v="No"/>
    <s v="No"/>
    <s v="No"/>
    <s v="No"/>
    <s v="No"/>
    <s v="No"/>
    <s v="No"/>
    <s v="Yes"/>
    <s v="Yes"/>
    <s v="No"/>
    <s v="No"/>
    <s v="No"/>
    <s v="No"/>
    <s v="Yes"/>
    <s v="No"/>
    <s v="No"/>
    <s v="Yes"/>
    <m/>
    <m/>
    <m/>
    <m/>
    <m/>
    <m/>
    <m/>
    <m/>
    <m/>
    <m/>
  </r>
  <r>
    <s v="Hipcamp"/>
    <s v="Stargazing Retreats Homestay"/>
    <s v="Stargaze and Sleep in a Dome"/>
    <s v="dome"/>
    <s v="Dome"/>
    <n v="3"/>
    <n v="0"/>
    <n v="4"/>
    <n v="0"/>
    <n v="0"/>
    <n v="0"/>
    <s v="Yavapai"/>
    <x v="156"/>
    <x v="25"/>
    <m/>
    <s v="United States"/>
    <x v="35"/>
    <x v="81"/>
    <n v="209"/>
    <n v="149"/>
    <n v="119"/>
    <n v="67"/>
    <n v="0.2"/>
    <n v="129"/>
    <n v="212"/>
    <n v="149"/>
    <n v="119"/>
    <n v="29"/>
    <n v="133"/>
    <n v="141"/>
    <n v="125"/>
    <n v="127"/>
    <n v="141"/>
    <n v="125"/>
    <n v="140"/>
    <n v="127"/>
    <n v="140"/>
    <n v="127"/>
    <n v="141"/>
    <s v="https://www.hipcamp.com/en-GB/land/arizona-stargazing-retreats-homestay-y0zhvzpq"/>
    <s v="Give yourself the gift of relaxation in nature. _x000a__x000a_Our pod is a cozy space where you can settle in comfortably and enjoy the view of the night sky. Perfect for nighttime stargazing, moonbathing, meditation and celebration. _x000a__x000a_A private bedroom and bathroom are provided for your stay, and they are located in the main house. We do not provide a bathroom inside of the pod. _x000a__x000a_The pod is equipped with a heated blanket during the colder season, but also recommend you bring a beanie and to dress appropriately._x000a__x000a_Regarding late hours - for a peaceful night sleep, we ask our guests to quiet down completely by 10pm. For late arrivals, please enter quietly. :)_x000a__x000a_We ask that you leave your shoes at the door as soon as you enter the main house._x000a__x000a_Before you arrive you will be asked to complete guest verification through third-party provider Truvi. This is done to ensure we are keeping up-to-date with short-term rental regulations as well as providing both our guests and our properties with extra protection. Truvi will contact you via email and/or text to complete the verification. Please do so prior to arriving at the property to enable a quick and easy check-in process."/>
    <n v="1"/>
    <s v="Check in: 16:00, Check out: 10:00, Cancellation policy: Super Strict (30 Days), Accepts bookings: 6"/>
    <n v="34.602550000000001"/>
    <n v="-111.87497"/>
    <s v="No"/>
    <x v="0"/>
    <s v="No"/>
    <s v="Yes"/>
    <x v="0"/>
    <s v="Yes"/>
    <x v="0"/>
    <s v="No"/>
    <s v="Yes"/>
    <s v="No"/>
    <s v="No"/>
    <s v="No"/>
    <s v="No"/>
    <s v="Not Listed"/>
    <s v="No"/>
    <s v="Not Listed"/>
    <s v="Not Listed"/>
    <s v="No"/>
    <s v="No"/>
    <s v="No"/>
    <s v="No"/>
    <s v="No"/>
    <s v="No"/>
    <s v="No"/>
    <s v="No"/>
    <s v="No"/>
    <s v="No"/>
    <s v="No"/>
    <s v="No"/>
    <s v="No"/>
    <s v="Yes"/>
    <s v="No"/>
    <s v="Yes"/>
    <s v="No"/>
    <s v="Yes"/>
    <s v="No"/>
    <s v="Yes"/>
    <s v="No"/>
    <s v="No"/>
    <s v="Yes"/>
    <s v="No"/>
    <s v="No"/>
    <s v="No"/>
    <s v="No"/>
    <s v="No"/>
    <s v="No"/>
    <s v="No"/>
    <s v="No"/>
    <s v="No"/>
    <s v="No"/>
    <s v="No"/>
    <s v="Yes"/>
    <s v="No"/>
    <s v="No"/>
    <s v="No"/>
    <s v="No"/>
    <s v="No"/>
    <s v="No"/>
    <s v="No"/>
    <m/>
    <m/>
    <m/>
    <m/>
    <m/>
    <m/>
    <m/>
    <m/>
    <m/>
    <m/>
  </r>
  <r>
    <s v="Hipcamp"/>
    <s v="Stargazing Retreats Homestay"/>
    <s v="Rest and Relax Under the Night Sky"/>
    <s v="dome"/>
    <s v="Dome"/>
    <n v="3"/>
    <n v="0"/>
    <n v="4"/>
    <n v="0"/>
    <n v="0"/>
    <n v="0"/>
    <s v="Yavapai"/>
    <x v="156"/>
    <x v="25"/>
    <m/>
    <s v="United States"/>
    <x v="15"/>
    <x v="81"/>
    <n v="209"/>
    <n v="149"/>
    <n v="119"/>
    <n v="54"/>
    <n v="0.2"/>
    <n v="129"/>
    <n v="212"/>
    <n v="149"/>
    <n v="119"/>
    <n v="27"/>
    <n v="133"/>
    <n v="141"/>
    <n v="125"/>
    <n v="127"/>
    <n v="141"/>
    <n v="125"/>
    <n v="140"/>
    <n v="127"/>
    <n v="140"/>
    <n v="127"/>
    <n v="141"/>
    <s v="https://www.hipcamp.com/en-GB/land/arizona-stargazing-retreats-homestay-y0zhvzpq"/>
    <s v="Give yourself the gift of relaxation in nature. _x000a__x000a_Our pod is a cozy space where you can settle in comfortably and enjoy the view of the night sky. Perfect for nighttime stargazing, moonbathing, meditation and celebration. _x000a__x000a_A private bedroom and bathroom are provided for your stay, and they are located in the main house. We do not provide a bathroom inside of the pod. _x000a__x000a_The pod is equipped with a heated blanket during the colder season, but also recommend you bring a beanie and to dress appropriately._x000a__x000a_Regarding late hours - for a peaceful night sleep, we ask our guests to quiet down completely by 10pm. For late arrivals, please enter quietly. :)_x000a__x000a_We ask that you leave your shoes at the door as soon as you enter the main house._x000a__x000a_Before you arrive you will be asked to complete guest verification through third-party provider Truvi. This is done to ensure we are keeping up-to-date with short-term rental regulations as well as providing both our guests and our properties with extra protection. Truvi will contact you via email and/or text to complete the verification. Please do so prior to arriving at the property to enable a quick and easy check-in process."/>
    <n v="1"/>
    <s v="Check in: 16:00, Check out: 10:00, Cancellation policy: Super Strict (30 Days), Accepts bookings: 6"/>
    <n v="34.602550000000001"/>
    <n v="-111.87497"/>
    <s v="Yes"/>
    <x v="0"/>
    <s v="No"/>
    <s v="No"/>
    <x v="0"/>
    <s v="Yes"/>
    <x v="0"/>
    <s v="No"/>
    <s v="Yes"/>
    <s v="No"/>
    <s v="No"/>
    <s v="No"/>
    <s v="No"/>
    <s v="Not Listed"/>
    <s v="No"/>
    <s v="Not Listed"/>
    <s v="Not Listed"/>
    <s v="No"/>
    <s v="No"/>
    <s v="No"/>
    <s v="No"/>
    <s v="No"/>
    <s v="No"/>
    <s v="No"/>
    <s v="No"/>
    <s v="No"/>
    <s v="No"/>
    <s v="No"/>
    <s v="No"/>
    <s v="No"/>
    <s v="Yes"/>
    <s v="No"/>
    <s v="Yes"/>
    <s v="No"/>
    <s v="Yes"/>
    <s v="No"/>
    <s v="Yes"/>
    <s v="No"/>
    <s v="No"/>
    <s v="Yes"/>
    <s v="No"/>
    <s v="No"/>
    <s v="No"/>
    <s v="No"/>
    <s v="No"/>
    <s v="No"/>
    <s v="No"/>
    <s v="No"/>
    <s v="No"/>
    <s v="No"/>
    <s v="No"/>
    <s v="Yes"/>
    <s v="No"/>
    <s v="No"/>
    <s v="No"/>
    <s v="No"/>
    <s v="No"/>
    <s v="No"/>
    <s v="No"/>
    <m/>
    <m/>
    <m/>
    <m/>
    <m/>
    <m/>
    <m/>
    <m/>
    <m/>
    <m/>
  </r>
  <r>
    <s v="Hipcamp"/>
    <s v="Stargazing Retreats Homestay"/>
    <s v="Escape in a Bubble for the Night"/>
    <s v="dome"/>
    <s v="Dome"/>
    <n v="3"/>
    <n v="0"/>
    <n v="2"/>
    <n v="0"/>
    <n v="0"/>
    <n v="0"/>
    <s v="Yavapai"/>
    <x v="156"/>
    <x v="25"/>
    <m/>
    <s v="United States"/>
    <x v="15"/>
    <x v="82"/>
    <n v="221"/>
    <n v="149"/>
    <n v="119"/>
    <n v="58"/>
    <n v="0.75"/>
    <n v="128"/>
    <n v="211"/>
    <n v="149"/>
    <n v="119"/>
    <n v="97"/>
    <n v="133"/>
    <n v="141"/>
    <n v="125"/>
    <n v="127"/>
    <n v="141"/>
    <n v="125"/>
    <n v="140"/>
    <n v="127"/>
    <n v="140"/>
    <n v="127"/>
    <n v="141"/>
    <s v="https://www.hipcamp.com/en-GB/land/arizona-stargazing-retreats-homestay-y0zhvzpq"/>
    <s v="We invite you to relax under the twinkling lights of a million stars and the beautiful glow of the moon. _x000a__x000a_Whether you are looking for spiritual reflection, a cool adventure, or just want to experience a night under the stars, open yourself up to creativity and adventure and stay in our stargazing pod. _x000a__x000a_A private bedroom and bathroom are provided for your stay as well. We do not provide a bathroom inside of the pod. _x000a__x000a_For the colder seasons, we provide a heated blanket, however, we recommend you bring a beanie and to dress appropriately._x000a__x000a_The fire pit is shared amongst all of the guests as well as the tree circle. During the fire ban season, we do not allow the use of the fire pit._x000a__x000a_Please respect the privacy of others and their space._x000a__x000a_Before you arrive you will be asked to complete guest verification through third-party provider Truvi. This is done to ensure we are keeping up-to-date with short-term rental regulations as well as providing both our guests and our properties with extra protection. Truvi will contact you via email and/or text to complete the verification. Please do so prior to arriving at the property to enable a quick and easy check-in process."/>
    <n v="1"/>
    <s v="Check in: 16:00, Check out: 10:00, Cancellation policy: Super Strict (30 Days), Accepts bookings: 6"/>
    <n v="34.602550000000001"/>
    <n v="-111.87497"/>
    <s v="Yes"/>
    <x v="0"/>
    <s v="No"/>
    <s v="Yes"/>
    <x v="0"/>
    <s v="Yes"/>
    <x v="1"/>
    <s v="No"/>
    <s v="Yes"/>
    <s v="No"/>
    <s v="No"/>
    <s v="No"/>
    <s v="No"/>
    <s v="Not Listed"/>
    <s v="No"/>
    <s v="Not Listed"/>
    <s v="Not Listed"/>
    <s v="No"/>
    <s v="No"/>
    <s v="No"/>
    <s v="No"/>
    <s v="No"/>
    <s v="No"/>
    <s v="No"/>
    <s v="No"/>
    <s v="No"/>
    <s v="No"/>
    <s v="No"/>
    <s v="No"/>
    <s v="No"/>
    <s v="Yes"/>
    <s v="No"/>
    <s v="Yes"/>
    <s v="No"/>
    <s v="Yes"/>
    <s v="No"/>
    <s v="Yes"/>
    <s v="No"/>
    <s v="No"/>
    <s v="Yes"/>
    <s v="No"/>
    <s v="No"/>
    <s v="No"/>
    <s v="No"/>
    <s v="No"/>
    <s v="No"/>
    <s v="No"/>
    <s v="No"/>
    <s v="No"/>
    <s v="No"/>
    <s v="No"/>
    <s v="Yes"/>
    <s v="No"/>
    <s v="No"/>
    <s v="No"/>
    <s v="No"/>
    <s v="No"/>
    <s v="No"/>
    <s v="No"/>
    <m/>
    <m/>
    <m/>
    <m/>
    <m/>
    <m/>
    <m/>
    <m/>
    <m/>
    <m/>
  </r>
  <r>
    <s v="Hipcamp"/>
    <s v="SandyLand Farmstay GlampingTherapy"/>
    <s v="Glamp Gimpys Geodome-homestead area"/>
    <s v="dome"/>
    <s v="Dome"/>
    <n v="32"/>
    <n v="0"/>
    <n v="3"/>
    <n v="0"/>
    <n v="0"/>
    <n v="0"/>
    <s v="Leon"/>
    <x v="157"/>
    <x v="8"/>
    <m/>
    <s v="United States"/>
    <x v="66"/>
    <x v="83"/>
    <n v="109"/>
    <n v="74"/>
    <n v="59"/>
    <n v="15"/>
    <n v="0.32"/>
    <n v="77"/>
    <n v="124"/>
    <n v="95"/>
    <n v="74"/>
    <n v="26"/>
    <n v="76"/>
    <n v="82"/>
    <n v="74"/>
    <n v="74"/>
    <n v="74"/>
    <n v="80"/>
    <n v="82"/>
    <n v="74"/>
    <n v="74"/>
    <n v="74"/>
    <n v="74"/>
    <s v="https://www.hipcamp.com/en-GB/land/florida-sandyland-farmstay-glampingtherapy-5x5hde9m"/>
    <s v="GEODOME- Make yourself at home in our unique themed glamping offerings. From the domes to our canvas glamping tents and TeePee tents, all nestled in nature. They have been beautifully furnished with mattresses, indoor and outdoor lighting, along with other perks. We provide two bottles of water upon arrival. **Custom pallet platform beds- TWO Twin XL beds. (can push to queen but makes it very tight in unit) Also includes One futon couch for two kids or one small adult. We also offer primitive camping sites as well in The Orchard area. No electric at campsites. *Need room for more occupants?? See optional add-ons for rental tent/screen rooms we will set up to allow for additional occupants at our units. Or pay small tent fee to bring your own and place near your site._x000a__x000a_Furry friends overnighters **Most of our rentals will offer private paddocks for their horses- limited spaces while we expand._x000a__x000a_IF YOU HAVE A HORSE TRAILER, ASK ABOUT SITES OR PARKING. _x000a__x000a_*All horses staying overnight must pay overnight board fee.*Ask about available paddocks/round pens. * Trail/schooling fee not included._x000a__x000a_Horse transporters, competitors, staycations, evacuees, anyone traveling I-10, or nearby, will have a place to stay with your horses. Transporters can come in LATE and leave EARLY, after horses can stretch &amp; rest. Horse staycations allow a chance to vacation with horses, or seek shelter from a storm. Horse competitors going to local show barns need horse boarding too. COME SEE US._x000a__x000a_Dog competitors and owners- Dog owners preferring not to stay at a hotel or relatives, when visiting. Dog competitors coming to Tallahassee or traveling through can come where there’s space for dogs to run._x000a__x000a_****We’re a FARMHER owned micro-farm in Northeastern Tallahassee within a few miles from I-10. The farm is a back-to-nature wellness glamping facility, in the city. We believe in enjoying the abundance of nature, with a few creature comforts.THE FARM- The farm started in the late 1800’s and has remained untouched since 2012, when the family farmhouse burnt. The farm's infrastructure is still present today, and we’ve started to uncover it after 20+ years. Purchased in 2023, Our new farm will provide a place to learn about sustainability as we practice being a good steward of the land. The backbone of the farm. We aim to serve the growing interest in ECOtourism &amp; AGRItourism, by educating the public with farm tours.We will practice *Permaculture * Food forest *Low carbon footprint *Regenerative Farming &amp; Rotational Grazing with *HERITAGE animals.Most of our heritage animals are “MINI” and part of our traveling therapy program (zoo). The farm animals aid in the conservation efforts and create awareness of historic farm animals going EXTINCT, due to industry practices. (livestockconservancy.com)Every acre of the farm is a unique experience and our “special places” create lasting memories. Our favorite is “The Manger”. We plan to restore the old cattle shoot, holding pens and “manger” structure. In the future it will be a historical therapy petting zoo. We love our animals and they all serve multiple purposes on the farm.The farm’s one of the last larger parcels, undeveloped, in the area. Two miles from I-10 interchange, NEW Tractor Supply, Wendys, Amazon, and a new Gas station. Founded on the love of animals and a passion for sustainability, we remain committed to compassionate practices and the most natural care of our land and animals as possible. As stewards of the land and herd, we believe we have a responsibility to share nature's blessings. We offer several agritourism opportunities on the farm, from farm stays to day visits. It is our goal to create a space where our visitors can have fun and learn about the animals who share that space. We also strive to serve as a valuable resource for first time goat owners. To support that endeavor, we sell chicken eggs, specialty cottage goods, Our goal is to provide a perfect balance of peaceful connection with self and nature coupled with a connection to community._x000a__x000a_**WARNING** We are a new WORKING FARM. We are now open to the public but please understand we are working everyday to make improvements. not perfect but we think you’ll love it. You will see and hear all the farm sounds! You can pet the goats and we have animal experiences available to bottle feed them. It's always a big hit and makes great photos. Come and de-stress by snuggling our goats. These bouncing bundles of joy are guaranteed to make you smile!There are tons of chickens &amp;guinea fowl that are all personable and love to be fed. We also have two mini therapy certified horses, and two mini ZEBU cows that love to eat from your hand. We offer farm tours!!!There are two livestock guardian dogs that protect the farm. They sleep lots during the day and patrol at night so they BARK lots at night... Again we are a REAL WORKING FARM.Sign up for the animal feeding experience to help hand feed the whole herd, collect eggs and learn all about our special animals and see all the unique personalities we have here on the farm. If you are real adventurous you can help around the farm!!! LOCATION- We are located in northeast Tallahassee and only about twenty minutes from FSU stadium - straight shot! We love to host parents and students! Great weekend getaway! _x000a__x000a_KITCHEN- *We have a small outdoor kitchen area we are currently building with grill, stove, utensils, and picnic table. Basic cooking supplies are provided in your unit (oil, salt, pepper, etc) basic cookware, utensils, disposable and washable cups and plates. You are welcome to pick from the garden when its complete. There is also a common area to eat and hang out. We will soon have a community fire pit for all to enjoy._x000a__x000a_BATHHOUSE- In the Homestead area we have a small rustic community bath house with a hot shower and a running toilet. Soap, shampoo, conditioner, and fresh towels provided. The Primitive Orchard area has cold water faucets and compost toilet. Both bath houses are close to all overnight areas._x000a__x000a_CHECK IN/Check-out time may be flexible depending upon concurrent bookings! We ask that you clear your campsite by 11am, but you are welcome to spend the remainder of the day hanging out with the goats, riding or just relaxing. Check in time is 2pm or later. Unless you are a returning guest please arrive before 7pm. (ALL late arrivals must be approved ahead of time, unless emergency.) Late arrivals interfere with our chore routine and it’s hard to stop &amp; show you around. Thank you. Please text me ahead to answer questions before booking. The herd looks forward to meeting you!!_x000a__x000a_PARKING- Temporary UNLOADING/LOADING- Parking for one vehicle near site.Must park in nearby guest parking afterwards. It is for the safety of our animals. We have too many free roaming animals. Thank you for understanding._x000a__x000a_BUGS- Please be aware that beginning in mid-May for about six weeks is yellow fly season in north Florida! Mosquitos are around all the time but heavier near wet areas. Note: This is Florida and a rustic farmstay. There are bugs and spiders on the property. One may even end up in the domes or tents. Please understand this before complaining about bugs. I want to make sure everyone knows it happens! We love our domes and tents, but you should know this isn't an apartment in the city :)"/>
    <n v="1"/>
    <s v="Check in: 14:00, Check out: 11:00, Cancellation policy: Moderate, Accepts bookings: 3"/>
    <n v="30.503530000000001"/>
    <n v="-84.106099999999998"/>
    <s v="Yes"/>
    <x v="0"/>
    <s v="No"/>
    <s v="No"/>
    <x v="0"/>
    <s v="Yes"/>
    <x v="0"/>
    <s v="Yes"/>
    <s v="No"/>
    <s v="No"/>
    <s v="No"/>
    <s v="No"/>
    <s v="No"/>
    <s v="Not Listed"/>
    <s v="No"/>
    <s v="Not Listed"/>
    <s v="Not Listed"/>
    <s v="No"/>
    <s v="No"/>
    <s v="No"/>
    <s v="No"/>
    <s v="No"/>
    <s v="No"/>
    <s v="No"/>
    <s v="No"/>
    <s v="No"/>
    <s v="No"/>
    <s v="No"/>
    <s v="No"/>
    <s v="No"/>
    <s v="Yes"/>
    <s v="No"/>
    <s v="Yes"/>
    <s v="No"/>
    <s v="No"/>
    <s v="No"/>
    <s v="Yes"/>
    <s v="No"/>
    <s v="No"/>
    <s v="Yes"/>
    <s v="Yes"/>
    <s v="No"/>
    <s v="No"/>
    <s v="No"/>
    <s v="No"/>
    <s v="Yes"/>
    <s v="No"/>
    <s v="No"/>
    <s v="No"/>
    <s v="Yes"/>
    <s v="No"/>
    <s v="No"/>
    <s v="No"/>
    <s v="No"/>
    <s v="No"/>
    <s v="No"/>
    <s v="No"/>
    <s v="No"/>
    <s v="Yes"/>
    <m/>
    <m/>
    <m/>
    <m/>
    <m/>
    <m/>
    <m/>
    <m/>
    <m/>
    <m/>
  </r>
  <r>
    <s v="Hipcamp"/>
    <s v="Rollins Lake Retreats with A/C!!!"/>
    <s v="Rollins Lake Glamping Dome "/>
    <s v="dome"/>
    <s v="Dome"/>
    <n v="3"/>
    <n v="0"/>
    <n v="6"/>
    <n v="0"/>
    <n v="0"/>
    <n v="0"/>
    <s v="Placer"/>
    <x v="158"/>
    <x v="1"/>
    <m/>
    <s v="United States"/>
    <x v="45"/>
    <x v="6"/>
    <n v="216"/>
    <n v="199"/>
    <n v="165"/>
    <n v="163"/>
    <n v="0.62"/>
    <n v="172"/>
    <n v="202"/>
    <n v="225"/>
    <n v="140"/>
    <n v="110"/>
    <n v="195"/>
    <n v="225"/>
    <n v="170"/>
    <n v="170"/>
    <n v="184"/>
    <n v="184"/>
    <n v="190"/>
    <n v="225"/>
    <n v="225"/>
    <n v="187"/>
    <n v="194"/>
    <s v="https://www.hipcamp.com/en-GB/land/california-rollins-lake-retreats-with-a-c-88lhojz2"/>
    <s v="This is not just a place to sleep, this is an experience for your soul. _x000a__x000a_PLEASE READ THE ENTIRE LISTING BEFORE BOOKING- Experience the ultimate glamping getaway at our luxurious dome nestled lakeside by the enchanting Rollins Lake in Northern California. Whether you're seeking a romantic escape for couples or a family adventure, this dome has it all for an unforgettable vacation. Book now and experience the beauty of Rollins Lake and the serenity of Northern California. I won't lie, this place is amazing! Steps to Rollins Lake on your very own private path. It has all the comforts, without sacrificing the &quot;glamping&quot; feel._x000a__x000a_SCENIC VIEWS AND PRIVACY- Step outside onto the expansive deck with deck seating and a picnic table, perfect for outdoor dining while taking in the breathtaking views of the lake and surrounding forest. Privacy is paramount here, making it an ideal spot for a peaceful retreat._x000a__x000a_Parking and Road- Off the main driveway there is a short gravel road you take to the dome. It is a couple hundred feet long and then you need to turn around. If you are not a confident driver or are concerned it will be difficult for your car, you can park at the bottom. It will take an extra couple minutes to walk. _x000a__x000a_ACCOMMODATION- Upon entering, you'll be greeted by the warmth of a heated and cooled interior, providing comfort throughout the year. This is a spacious, yet cozy dome. The dome boasts tastefully decorated interiors with luxurious furnishings and a king-size bed with luxurious Pottery Barn Bedding, ensuring a good night's sleep. This listing is for the dome. Not the additional Tent site, (that can be added for the 5th and 6th guest for a fee). See below._x000a__x000a_EXTRA GUESTS- For additional guests beyond two, there is a full-size convertible sofa bed. Best suited for one adult or two children. If you're comfortable with cozy sleeping arrangements, just remember to add a third or fourth person to your reservation. _x000a__x000a_🏕️ Teepee Tent Option- for 2 extra guests that would have access to an adorable canvas tent set up! Please message me if you are interested. There is a $70 supplemental fee per night. You can see this in the photos. Please communicate in the booking message that this is what you want. Perfect for kids or another couple. With a memory foam mattress and bedding, this tent is on a platform that overlooks a beautiful section of forest. 🌲 (include in your booking message that you would like to book the tent and I will send a request for the additional funds.). And you will love it. So cute. (If the tent site is not reserved, yet is disturbed, you will be charged for the use at the regular rate.)_x000a__x000a_If you require even more additional lodging, please let us know, or you can view our other options on our Hipcamp profile. We have a cabin capable of accommodating up to 4 people. The cabin is heated and cooled for your comfort! And a guest suite that accommodates up to 5. _x000a__x000a_BATHROOM- is 15' from the dome and is a beautiful, chapel-like experience. We wanted it to have a camping feel but in the most special, unique, and luxurious way! It's a beautiful space. On-demand hot water for those long showers. There is a separate shower room, a separate sink area, and a separate toilet room. Robes and Turkish towels are in the basket inside the dome! _x000a__x000a_KITCHEN- Our well-equipped kitchenette has everything you need for a convenient and enjoyable stay._x000a__x000a_CERAMIC WATER DISPENSER- Filled with clean, fresh drinking water located inside the dome. Make coffee, tea, hot chocolate, or anything you may need in the dome. Running water is 15' away at the bathroom sink for dishes etc. _x000a__x000a_REFRIGERATOR and FREEZER. TOASTER OVEN MICROWAVE- Whip up quick and delicious meals or heat leftovers with ease._x000a__x000a_COFFEE- Start your mornings right with a fresh cup of coffee using the Keurig machine. Coffee pods, creamer, and sugar are provided for your convenience._x000a__x000a_Electric Hot Water Kettle- Whether it's tea or instant soup, hot water is at your fingertips._x000a__x000a_Dishes, Utensils- We've got you covered._x000a__x000a_Webber BBQ- Fire up the gas barbecue on the deck for a delightful outdoor cooking experience._x000a__x000a_I'm not one to give any other rules than be respectful, but it sure is nice when someone takes the time to thoroughly wash their dishes. There is a dish bucket inside, at the bathroom there is huge sink, drying rack, soap, and sponge located at the bathroom. :)_x000a__x000a_GOODIES- To make your stay even more enjoyable, we provide a selection of snacks, drinks, coffee, tea, sugar, and basic cooking essentials like salt, pepper, and oil. You'll have everything you need to prepare a quick bite or a full meal right at your fingertips._x000a__x000a_Enjoy the flexibility of dining in or dining out. The welcome book lists many local restaurants, stores, and services. We even have Door Dash! _x000a__x000a_ENTERTAINMENT- Stay entertained with modern amenities, including a TV with a hard drive full of movies, music, and TV shows, a Bose Soundbar, and a PlayStation for cozy evenings indoors. An electric fireplace adds to the ambiance, creating a magical feeling inside. Sorry, no wifi here yet! But cellular service works just fine. You can stream Netflix on a device or use your phone hotspot for your laptop. Mine works great. _x000a__x000a_HEATING AND COOLING- There is an electric fireplace I love for ambiance. It also heats. _x000a__x000a_But for real heat that will warm up the dome fast, there is a unit on the wall. Look for the remote for the AC HEAT on the partition near the refrigerator!! Make sure it is below 70 at night or you will wake up uncomfortably warm._x000a__x000a_Ceiling Fan with different light settings. Look for a remote on the partition near the refrigerator!! There are cool and warm light settings. I love the warm light for a cozier ambiance!_x000a__x000a_Note there is no heating or cooling in the teepee tent site. _x000a__x000a_LAUNDRY- Please note that there is no washer or dryer in the cabin. However, for longer stays, we can arrange to wash a load of laundry at the main house for an additional fee. Feel free to contact us for more information._x000a__x000a_PETS- We are happy to welcome WELL-BEHAVED dogs as we understand that they are part of your family. Please add your well-behaved pet to your reservation, and note that there is a fee associated with bringing them. To maintain cleanliness, we kindly request that pets are not allowed on the furniture or to use our bedding and blankets. We WILL PROVIDE a clean dog bed and bowls for your furry friend._x000a__x000a_ATTITUDE- At our dome, we embrace an all-inclusive environment and hope you and your guests will do the same. We do not discriminate or impose any political views, and we expect mutual respect from our guests. We believe in peace, love, and acceptance for all, regardless of race, gender, orientation, or any other characteristic. Let's work together to foster love and unity because we are all on the same team. As this is our home, we aim to provide a drama-free and positive atmosphere for your vacation enjoyment._x000a__x000a_RESPECT- Furthermore, we take great pride in our home and work hard to keep it immaculate, beautiful, and ready for our family, friends, and guests. If you or your pet cannot respect us or our property, then our place may not be suitable for you. Thankfully, we've had the pleasure of hosting many amazing guests so far!_x000a__x000a_YOUNG ADULTS- While we warmly welcome younger guests to book the cabin, we kindly request that they be respectful, we understand that we all have to start somewhere. We love having young people around, but please remember to be considerate. We want everyone to have a great experience! _x000a__x000a_Please keep in mind that our dome is not a hotel. As it is a home, minor issues may arise, and we will do everything possible to address them promptly. While it's highly unlikely, a water pipe could break or a power outage may occur (especially during high fire danger or snowstorms when rolling blackouts may be enforced). Rest assured, we will do our best to handle any such situations, and we even have a generator as a backup. Renting an Airbnb requires some level of understanding, so we appreciate your coolness and understanding in such circumstances. If you prefer a different experience, an Airbnb may not be the best fit for you._x000a__x000a_HOSTS- Please note that we reside on the property, so you may occasionally hear or see us, as well as our pets. However, we will always reach out ahead of time if we ever need to swing by. _x000a__x000a_LAKE TOY RENTALS- We also offer seasonal lake toy rentals, primarily during summer and fall. We set up a time to drop you off with the equipment and pick you up. No parking or boat ramp fees to pay. We do have 3 accommodations on the property. So in summer if you are interested then book ahead or they may not be available. _x000a__x000a_PADDLE BOARDS _x000a__x000a_PADDLE BOARDS- ($100) for 2 paddle boards for the day. Includes leash, Personal flotation device, and paddles._x000a__x000a_MEGA PADDLE BOARD- 15' long and 4' wide, this board can hold up to 1000 lbs and accommodate 2-5 people and a dog for ($130), these come with everything you need, leash, life vest, 2 paddles. It is VERY stable and nearly impossible to tip. If you have a large dog then this is the one you want. _x000a__x000a_KAYAKS- available for rent for ($120) for an entire day. Please let us know your preferred launch time, and when you're ready to have the equipment picked up, simply give us a call. We drop you off and pick you up. _x000a__x000a_FISHING BOAT- If you're interested in fishing or just cruising around we have a small fishing boat that can accommodate up to 3 people or 2 people and a dog. The rental cost is $295 and includes a full tank of gas, which will last you an entire day. Even if you're not fishing, it's a fun experience to explore the lake and discover different swim spots. We will take you, along with the boat, pay the launch fee, and off you go. When you're ready to return call 30 minutes ahead and we will come and pick you up. We are flexible with the rental duration, and one tank of gas provides ample time for a full day of enjoyment. Please try to set this up in advance as we also have a busy schedule. _x000a__x000a_Nearby, within a 10-minute drive or a 15-minute walk, you'll find Rollins Boat Rental, where you can rent pontoon boats and ski boats. Long Ravine Campground features a floating slide for both kids and adults, and it's also reachable within a 15-minute walk (seasonal)._x000a__x000a_INFORMATIONAL WELCOME BOOK- To assist you during your stay, we have created a welcome book with important phone numbers and information about the cabin and local activities. We want your time here to be as enjoyable as possible, so please don't hesitate to ask for help, information, or anything else you may need. We're here to ensure you have a fantastic experience!_x000a__x000a_Holiday Ready- This dome will be decorated for the holidays, making it an ideal choice for a festive and memorable stay. Whether it's a family gathering or a romantic holiday escape, this lakeside glamping dome has everything you need for an unforgettable vacation."/>
    <n v="2"/>
    <s v="Check in: 15:00, Check out: 11:00, Cancellation policy: Super Strict (30 Days), Accepts bookings: 6"/>
    <n v="39.132159000000009"/>
    <n v="-120.950903"/>
    <s v="No"/>
    <x v="0"/>
    <s v="Yes"/>
    <s v="Yes"/>
    <x v="0"/>
    <s v="Yes"/>
    <x v="0"/>
    <s v="Yes"/>
    <s v="No"/>
    <s v="No"/>
    <s v="No"/>
    <s v="No"/>
    <s v="No"/>
    <s v="Not Listed"/>
    <s v="No"/>
    <s v="Not Listed"/>
    <s v="Not Listed"/>
    <s v="No"/>
    <s v="No"/>
    <s v="No"/>
    <s v="No"/>
    <s v="No"/>
    <s v="No"/>
    <s v="No"/>
    <s v="No"/>
    <s v="No"/>
    <s v="Yes"/>
    <s v="Yes"/>
    <s v="No"/>
    <s v="No"/>
    <s v="Yes"/>
    <s v="Yes"/>
    <s v="No"/>
    <s v="Yes"/>
    <s v="Yes"/>
    <s v="No"/>
    <s v="Yes"/>
    <s v="Yes"/>
    <s v="No"/>
    <s v="No"/>
    <s v="Yes"/>
    <s v="No"/>
    <s v="No"/>
    <s v="Yes"/>
    <s v="Yes"/>
    <s v="Yes"/>
    <s v="No"/>
    <s v="No"/>
    <s v="Yes"/>
    <s v="Yes"/>
    <s v="Yes"/>
    <s v="No"/>
    <s v="No"/>
    <s v="No"/>
    <s v="No"/>
    <s v="No"/>
    <s v="No"/>
    <s v="No"/>
    <s v="Yes"/>
    <m/>
    <m/>
    <m/>
    <m/>
    <m/>
    <m/>
    <m/>
    <m/>
    <m/>
    <m/>
  </r>
  <r>
    <s v="Hipcamp"/>
    <s v="Lake Serenity Ranch"/>
    <s v="Sunset Domes by the Lake 1"/>
    <s v="dome"/>
    <s v="Dome"/>
    <n v="4"/>
    <n v="0"/>
    <n v="3"/>
    <n v="0"/>
    <n v="0"/>
    <n v="0"/>
    <s v="Bell"/>
    <x v="159"/>
    <x v="10"/>
    <m/>
    <s v="United States"/>
    <x v="72"/>
    <x v="84"/>
    <n v="321"/>
    <n v="188"/>
    <n v="169"/>
    <n v="9"/>
    <n v="1"/>
    <n v="175"/>
    <n v="329"/>
    <n v="188"/>
    <n v="169"/>
    <n v="175"/>
    <n v="178"/>
    <n v="183"/>
    <n v="173"/>
    <n v="174"/>
    <n v="183"/>
    <n v="173"/>
    <n v="182"/>
    <n v="174"/>
    <n v="182"/>
    <n v="174"/>
    <n v="183"/>
    <s v="https://www.hipcamp.com/en-GB/land/texas-lake-serenity-ranch-mxvhxk76"/>
    <s v="Unwind in a luxurious geodome that offers stunning sunset views over a private 6-acre lake. Adventure awaits with biking, kayaking, fishing, and hiking options right at your doorstep. Enjoy sunbathing or a cozy campfire, and outdoor games under the blue Texas sky. Nearby country roads lead to local wineries and restaurants, all within a 20-minute drive. The geodome itself is equipped with modern amenities like heating and A/C, full bath, air fryer, microwave, and fridge. Sleep in comfort on a king-size bed. Parking is available on site."/>
    <n v="2"/>
    <s v="Check in: 15:00, Check out: 12:00, Cancellation policy: Flexible, Accepts bookings: 6"/>
    <n v="30.92558"/>
    <n v="-97.253590000000003"/>
    <s v="No"/>
    <x v="0"/>
    <s v="No"/>
    <s v="Yes"/>
    <x v="0"/>
    <s v="Yes"/>
    <x v="0"/>
    <s v="No"/>
    <s v="Yes"/>
    <s v="No"/>
    <s v="No"/>
    <s v="No"/>
    <s v="No"/>
    <s v="Not Listed"/>
    <s v="No"/>
    <s v="Not Listed"/>
    <s v="Not Listed"/>
    <s v="No"/>
    <s v="No"/>
    <s v="No"/>
    <s v="No"/>
    <s v="No"/>
    <s v="No"/>
    <s v="No"/>
    <s v="No"/>
    <s v="No"/>
    <s v="Yes"/>
    <s v="No"/>
    <s v="No"/>
    <s v="No"/>
    <s v="Yes"/>
    <s v="Yes"/>
    <s v="No"/>
    <s v="No"/>
    <s v="Yes"/>
    <s v="No"/>
    <s v="Yes"/>
    <s v="Yes"/>
    <s v="No"/>
    <s v="No"/>
    <s v="Yes"/>
    <s v="No"/>
    <s v="No"/>
    <s v="No"/>
    <s v="No"/>
    <s v="Yes"/>
    <s v="No"/>
    <s v="No"/>
    <s v="No"/>
    <s v="No"/>
    <s v="Yes"/>
    <s v="No"/>
    <s v="No"/>
    <s v="No"/>
    <s v="No"/>
    <s v="No"/>
    <s v="No"/>
    <s v="No"/>
    <s v="No"/>
    <m/>
    <m/>
    <m/>
    <m/>
    <m/>
    <m/>
    <m/>
    <m/>
    <m/>
    <m/>
  </r>
  <r>
    <s v="Hipcamp"/>
    <s v="Lake Serenity Ranch"/>
    <s v="Sunset Dome by the Lake 2"/>
    <s v="dome"/>
    <s v="Dome"/>
    <n v="4"/>
    <n v="0"/>
    <n v="3"/>
    <n v="0"/>
    <n v="0"/>
    <n v="0"/>
    <s v="Bell"/>
    <x v="159"/>
    <x v="10"/>
    <m/>
    <s v="United States"/>
    <x v="9"/>
    <x v="84"/>
    <n v="321"/>
    <n v="188"/>
    <n v="169"/>
    <n v="14"/>
    <n v="1"/>
    <n v="175"/>
    <n v="329"/>
    <n v="188"/>
    <n v="169"/>
    <n v="175"/>
    <n v="178"/>
    <n v="183"/>
    <n v="173"/>
    <n v="174"/>
    <n v="183"/>
    <n v="173"/>
    <n v="182"/>
    <n v="174"/>
    <n v="182"/>
    <n v="174"/>
    <n v="183"/>
    <s v="https://www.hipcamp.com/en-GB/land/texas-lake-serenity-ranch-mxvhxk76"/>
    <s v="Unwind in a luxurious geodome that offers stunning sunset views over a private 6-acre lake. Adventure awaits with biking, kayaking, fishing, and hiking options right at your doorstep. Enjoy sunbathing or a cozy campfire, and outdoor games under the blue Texas sky. Nearby country roads lead to local wineries and restaurants, all within a 20-minute drive. The geodome itself is equipped with modern amenities like heating and A/C, full bath, air fryer, microwave, and fridge. Sleep in comfort on a king-size bed. Parking is available on site."/>
    <n v="2"/>
    <s v="Check in: 15:00, Check out: 12:00, Cancellation policy: Strict (21 days), Accepts bookings: 6"/>
    <n v="30.92558"/>
    <n v="-97.253590000000003"/>
    <s v="No"/>
    <x v="0"/>
    <s v="No"/>
    <s v="Yes"/>
    <x v="0"/>
    <s v="Yes"/>
    <x v="0"/>
    <s v="No"/>
    <s v="Yes"/>
    <s v="No"/>
    <s v="No"/>
    <s v="No"/>
    <s v="No"/>
    <s v="Not Listed"/>
    <s v="No"/>
    <s v="Not Listed"/>
    <s v="Not Listed"/>
    <s v="No"/>
    <s v="No"/>
    <s v="No"/>
    <s v="No"/>
    <s v="No"/>
    <s v="No"/>
    <s v="No"/>
    <s v="No"/>
    <s v="No"/>
    <s v="Yes"/>
    <s v="No"/>
    <s v="No"/>
    <s v="No"/>
    <s v="Yes"/>
    <s v="Yes"/>
    <s v="No"/>
    <s v="No"/>
    <s v="Yes"/>
    <s v="No"/>
    <s v="Yes"/>
    <s v="Yes"/>
    <s v="No"/>
    <s v="No"/>
    <s v="Yes"/>
    <s v="No"/>
    <s v="No"/>
    <s v="No"/>
    <s v="No"/>
    <s v="Yes"/>
    <s v="No"/>
    <s v="No"/>
    <s v="No"/>
    <s v="No"/>
    <s v="Yes"/>
    <s v="No"/>
    <s v="No"/>
    <s v="No"/>
    <s v="No"/>
    <s v="No"/>
    <s v="No"/>
    <s v="No"/>
    <s v="No"/>
    <m/>
    <m/>
    <m/>
    <m/>
    <m/>
    <m/>
    <m/>
    <m/>
    <m/>
    <m/>
  </r>
  <r>
    <s v="Hipcamp"/>
    <s v="Lake Serenity Ranch"/>
    <s v="Sunset Dome by the Lake 3"/>
    <s v="dome"/>
    <s v="Dome"/>
    <n v="4"/>
    <n v="0"/>
    <n v="3"/>
    <n v="0"/>
    <n v="0"/>
    <n v="0"/>
    <s v="Bell"/>
    <x v="159"/>
    <x v="10"/>
    <m/>
    <s v="United States"/>
    <x v="23"/>
    <x v="84"/>
    <n v="321"/>
    <n v="188"/>
    <n v="169"/>
    <n v="15"/>
    <n v="1"/>
    <n v="175"/>
    <n v="329"/>
    <n v="188"/>
    <n v="169"/>
    <n v="175"/>
    <n v="178"/>
    <n v="183"/>
    <n v="173"/>
    <n v="174"/>
    <n v="183"/>
    <n v="173"/>
    <n v="182"/>
    <n v="174"/>
    <n v="182"/>
    <n v="174"/>
    <n v="183"/>
    <s v="https://www.hipcamp.com/en-GB/land/texas-lake-serenity-ranch-mxvhxk76"/>
    <s v="Unwind in a luxurious geodome that offers stunning sunset views over a private 6-acre lake. Adventure awaits with biking, kayaking, fishing, and hiking options right at your doorstep. Enjoy sunbathing or a cozy campfire, and outdoor games under the blue Texas sky. Nearby country roads lead to local wineries and restaurants, all within a 20-minute drive. The geodome itself is equipped with modern amenities like heating and A/C, full bath, air fryer, microwave, and fridge. Sleep in comfort on a king-size bed. Parking is available on site."/>
    <n v="2"/>
    <s v="Check in: 15:00, Check out: 12:00, Cancellation policy: Flexible, Accepts bookings: 6"/>
    <n v="30.92558"/>
    <n v="-97.253590000000003"/>
    <s v="No"/>
    <x v="0"/>
    <s v="No"/>
    <s v="Yes"/>
    <x v="0"/>
    <s v="Yes"/>
    <x v="0"/>
    <s v="No"/>
    <s v="Yes"/>
    <s v="No"/>
    <s v="No"/>
    <s v="No"/>
    <s v="No"/>
    <s v="Not Listed"/>
    <s v="No"/>
    <s v="Not Listed"/>
    <s v="Not Listed"/>
    <s v="No"/>
    <s v="No"/>
    <s v="No"/>
    <s v="No"/>
    <s v="No"/>
    <s v="No"/>
    <s v="No"/>
    <s v="No"/>
    <s v="No"/>
    <s v="Yes"/>
    <s v="No"/>
    <s v="No"/>
    <s v="No"/>
    <s v="Yes"/>
    <s v="Yes"/>
    <s v="No"/>
    <s v="No"/>
    <s v="Yes"/>
    <s v="No"/>
    <s v="Yes"/>
    <s v="Yes"/>
    <s v="No"/>
    <s v="No"/>
    <s v="Yes"/>
    <s v="No"/>
    <s v="No"/>
    <s v="No"/>
    <s v="No"/>
    <s v="Yes"/>
    <s v="No"/>
    <s v="No"/>
    <s v="No"/>
    <s v="No"/>
    <s v="Yes"/>
    <s v="No"/>
    <s v="No"/>
    <s v="No"/>
    <s v="No"/>
    <s v="No"/>
    <s v="No"/>
    <s v="No"/>
    <s v="No"/>
    <m/>
    <m/>
    <m/>
    <m/>
    <m/>
    <m/>
    <m/>
    <m/>
    <m/>
    <m/>
  </r>
  <r>
    <s v="Hipcamp"/>
    <s v="Lake Serenity Ranch"/>
    <s v="Sunset Dome by the Lake 4"/>
    <s v="dome"/>
    <s v="Dome"/>
    <n v="4"/>
    <n v="0"/>
    <n v="3"/>
    <n v="0"/>
    <n v="0"/>
    <n v="0"/>
    <s v="Bell"/>
    <x v="159"/>
    <x v="10"/>
    <m/>
    <s v="United States"/>
    <x v="10"/>
    <x v="84"/>
    <n v="321"/>
    <n v="188"/>
    <n v="169"/>
    <n v="12"/>
    <n v="1"/>
    <n v="175"/>
    <n v="329"/>
    <n v="188"/>
    <n v="169"/>
    <n v="175"/>
    <n v="178"/>
    <n v="183"/>
    <n v="173"/>
    <n v="174"/>
    <n v="183"/>
    <n v="173"/>
    <n v="182"/>
    <n v="174"/>
    <n v="182"/>
    <n v="174"/>
    <n v="183"/>
    <s v="https://www.hipcamp.com/en-GB/land/texas-lake-serenity-ranch-mxvhxk76"/>
    <s v="Unwind in a luxurious geodome that offers stunning sunset views over a private 6-acre lake. Adventure awaits with biking, kayaking, fishing, and hiking options right at your doorstep. Enjoy sunbathing or a cozy campfire, and outdoor games under the blue Texas sky. Nearby country roads lead to local wineries and restaurants, all within a 20-minute drive. The geodome itself is equipped with modern amenities like heating and A/C, full bath, air fryer, microwave, and fridge. Sleep in comfort on a king-size bed. Parking is available on site."/>
    <n v="2"/>
    <s v="Check in: 15:00, Check out: 12:00, Cancellation policy: Flexible, Accepts bookings: 6"/>
    <n v="30.92558"/>
    <n v="-97.253590000000003"/>
    <s v="No"/>
    <x v="0"/>
    <s v="No"/>
    <s v="No"/>
    <x v="0"/>
    <s v="Yes"/>
    <x v="0"/>
    <s v="No"/>
    <s v="Yes"/>
    <s v="No"/>
    <s v="No"/>
    <s v="No"/>
    <s v="No"/>
    <s v="Not Listed"/>
    <s v="No"/>
    <s v="Not Listed"/>
    <s v="Not Listed"/>
    <s v="No"/>
    <s v="No"/>
    <s v="No"/>
    <s v="No"/>
    <s v="No"/>
    <s v="No"/>
    <s v="No"/>
    <s v="No"/>
    <s v="No"/>
    <s v="Yes"/>
    <s v="No"/>
    <s v="No"/>
    <s v="No"/>
    <s v="Yes"/>
    <s v="Yes"/>
    <s v="No"/>
    <s v="No"/>
    <s v="Yes"/>
    <s v="No"/>
    <s v="Yes"/>
    <s v="Yes"/>
    <s v="No"/>
    <s v="No"/>
    <s v="Yes"/>
    <s v="No"/>
    <s v="No"/>
    <s v="No"/>
    <s v="No"/>
    <s v="Yes"/>
    <s v="No"/>
    <s v="No"/>
    <s v="No"/>
    <s v="No"/>
    <s v="Yes"/>
    <s v="No"/>
    <s v="No"/>
    <s v="No"/>
    <s v="No"/>
    <s v="No"/>
    <s v="No"/>
    <s v="No"/>
    <s v="No"/>
    <m/>
    <m/>
    <m/>
    <m/>
    <m/>
    <m/>
    <m/>
    <m/>
    <m/>
    <m/>
  </r>
  <r>
    <s v="Hipcamp"/>
    <s v="Harmony's Glamping"/>
    <s v="Creekside Fairy Dome"/>
    <s v="dome"/>
    <s v="Dome"/>
    <n v="4"/>
    <n v="0"/>
    <n v="4"/>
    <n v="0"/>
    <n v="0"/>
    <n v="0"/>
    <s v="Santa Barbara"/>
    <x v="99"/>
    <x v="1"/>
    <m/>
    <s v="United States"/>
    <x v="73"/>
    <x v="85"/>
    <n v="455"/>
    <n v="400"/>
    <n v="195"/>
    <n v="115"/>
    <n v="0.97"/>
    <n v="334"/>
    <n v="512"/>
    <n v="400"/>
    <n v="300"/>
    <n v="324"/>
    <n v="347"/>
    <n v="372"/>
    <n v="320"/>
    <n v="326"/>
    <n v="372"/>
    <n v="320"/>
    <n v="369"/>
    <n v="325"/>
    <n v="369"/>
    <n v="325"/>
    <n v="372"/>
    <s v="https://www.hipcamp.com/en-GB/land/california-harmony-s-glamping-5x5hewrr"/>
    <s v="Discover the perfect escape from the city hustle at our enchanting 16x16 dome, tucked away under a serene canopy of eucalyptus trees, just outside LA. Our dome offers a harmonious blend of rustic charm and comfort, boasting a cozy queen bed, polished wooden floors, running water, and a hot shower, all nestled next to a gently babbling creek. _x000a__x000a_For a unique touch of luxury, guests can opt to enjoy our Fire Burning hot tub, available for an additional fee. The dome can comfortably sleep four people, with the option of one or two additional small beds upon request. _x000a__x000a_Spend your evenings relaxing by the propane fire pit, included in your stay, as you soak in the tranquility of nature and the soothing sounds of the creek. Awaken to the gentle symphony of birdsong heralding the morning._x000a__x000a_But the magic of our property extends beyond the dome: embark on a 30-minute hike to discover a private 30-foot waterfall, a hidden gem that adds to the enchantment of your stay. _x000a__x000a_Our dome is more than just a place to sleep—it's a sanctuary for rejuvenation, a unique retreat where you can immerse yourself in nature without sacrificing comfort. Experience the tranquility, charm, and unique allure of our beautiful dome—a perfect getaway just a stone's throw away from LA. My phone number is 805-698-8623"/>
    <n v="2"/>
    <s v="Check in: 14:00, Check out: 12:00, Cancellation policy: Moderate, Accepts bookings: 9"/>
    <n v="34.476108133726157"/>
    <n v="-119.7905250836849"/>
    <s v="No"/>
    <x v="0"/>
    <s v="Yes"/>
    <s v="Yes"/>
    <x v="0"/>
    <s v="Yes"/>
    <x v="0"/>
    <s v="Yes"/>
    <s v="No"/>
    <s v="No"/>
    <s v="Yes"/>
    <s v="Yes"/>
    <s v="No"/>
    <s v="Not Listed"/>
    <s v="No"/>
    <s v="Not Listed"/>
    <s v="Not Listed"/>
    <s v="No"/>
    <s v="No"/>
    <s v="No"/>
    <s v="No"/>
    <s v="No"/>
    <s v="No"/>
    <s v="No"/>
    <s v="No"/>
    <s v="No"/>
    <s v="No"/>
    <s v="No"/>
    <s v="No"/>
    <s v="No"/>
    <s v="Yes"/>
    <s v="No"/>
    <s v="No"/>
    <s v="No"/>
    <s v="Yes"/>
    <s v="No"/>
    <s v="Yes"/>
    <s v="No"/>
    <s v="No"/>
    <s v="Yes"/>
    <s v="Yes"/>
    <s v="No"/>
    <s v="Yes"/>
    <s v="No"/>
    <s v="Yes"/>
    <s v="No"/>
    <s v="No"/>
    <s v="No"/>
    <s v="Yes"/>
    <s v="No"/>
    <s v="Yes"/>
    <s v="Yes"/>
    <s v="No"/>
    <s v="Yes"/>
    <s v="No"/>
    <s v="Yes"/>
    <s v="Yes"/>
    <s v="No"/>
    <s v="Yes"/>
    <m/>
    <m/>
    <m/>
    <m/>
    <m/>
    <m/>
    <m/>
    <m/>
    <m/>
    <m/>
  </r>
  <r>
    <s v="Hipcamp"/>
    <s v="Missing Hotel"/>
    <s v="Luna- Luxury Dome + Hot Tub"/>
    <s v="dome"/>
    <s v="Dome"/>
    <n v="9"/>
    <n v="0"/>
    <n v="2"/>
    <n v="0"/>
    <n v="0"/>
    <n v="0"/>
    <s v="Burnet"/>
    <x v="59"/>
    <x v="10"/>
    <m/>
    <s v="United States"/>
    <x v="52"/>
    <x v="38"/>
    <n v="532"/>
    <n v="495"/>
    <n v="371"/>
    <n v="319"/>
    <n v="0.89"/>
    <n v="578"/>
    <n v="758"/>
    <n v="799"/>
    <n v="371"/>
    <n v="519"/>
    <n v="605"/>
    <n v="621"/>
    <n v="588"/>
    <n v="592"/>
    <n v="621"/>
    <n v="588"/>
    <n v="619"/>
    <n v="591"/>
    <n v="619"/>
    <n v="591"/>
    <n v="621"/>
    <s v="https://www.hipcamp.com/en-GB/land/texas-missing-hotel-88lh69m0"/>
    <s v="Our &quot;Luna&quot; domes @ Missing Hotel are Wes Anderson inspired geodesic domes that will make you feel like you're totally immersed in nature. Wake up to panoramic views of the treetops outside. Enjoy the stars from your hot tub or bed! Say hi to our mini cows, grill a feast on the Blackstone Grill &amp; enjoy sunset dining on the deck. This unique structure is tucked away and arranged strategically to ensure privacy and nature immersion. ​It’s elevated camping with the comforts of home!"/>
    <n v="1"/>
    <s v="Check in: 15:00, Check out: 11:00, Cancellation policy: Super Strict (30 Days), Accepts bookings: 12"/>
    <n v="30.604339"/>
    <n v="-98.085334000000003"/>
    <s v="No"/>
    <x v="0"/>
    <s v="Yes"/>
    <s v="Yes"/>
    <x v="0"/>
    <s v="No"/>
    <x v="0"/>
    <s v="No"/>
    <s v="Yes"/>
    <s v="No"/>
    <s v="Yes"/>
    <s v="No"/>
    <s v="No"/>
    <s v="Not Listed"/>
    <s v="No"/>
    <s v="Not Listed"/>
    <s v="Not Listed"/>
    <s v="No"/>
    <s v="No"/>
    <s v="No"/>
    <s v="No"/>
    <s v="No"/>
    <s v="No"/>
    <s v="No"/>
    <s v="No"/>
    <s v="No"/>
    <s v="No"/>
    <s v="No"/>
    <s v="No"/>
    <s v="No"/>
    <s v="Yes"/>
    <s v="No"/>
    <s v="No"/>
    <s v="No"/>
    <s v="No"/>
    <s v="No"/>
    <s v="No"/>
    <s v="No"/>
    <s v="No"/>
    <s v="No"/>
    <s v="No"/>
    <s v="No"/>
    <s v="No"/>
    <s v="No"/>
    <s v="No"/>
    <s v="No"/>
    <s v="No"/>
    <s v="No"/>
    <s v="No"/>
    <s v="No"/>
    <s v="No"/>
    <s v="No"/>
    <s v="No"/>
    <s v="No"/>
    <s v="No"/>
    <s v="No"/>
    <s v="No"/>
    <s v="No"/>
    <s v="No"/>
    <m/>
    <m/>
    <m/>
    <m/>
    <m/>
    <m/>
    <m/>
    <m/>
    <m/>
    <m/>
  </r>
  <r>
    <s v="Hipcamp"/>
    <s v="Missing Hotel"/>
    <s v="Ukiyo- Luxury Dome + Hot Tub"/>
    <s v="dome"/>
    <s v="Dome"/>
    <n v="9"/>
    <n v="0"/>
    <n v="3"/>
    <n v="0"/>
    <n v="0"/>
    <n v="0"/>
    <s v="Burnet"/>
    <x v="59"/>
    <x v="10"/>
    <m/>
    <s v="United States"/>
    <x v="31"/>
    <x v="86"/>
    <n v="680"/>
    <n v="625"/>
    <n v="500"/>
    <n v="400"/>
    <n v="0.74"/>
    <n v="683"/>
    <n v="882"/>
    <n v="914"/>
    <n v="500"/>
    <n v="512"/>
    <n v="709"/>
    <n v="728"/>
    <n v="689"/>
    <n v="694"/>
    <n v="728"/>
    <n v="689"/>
    <n v="726"/>
    <n v="693"/>
    <n v="726"/>
    <n v="693"/>
    <n v="728"/>
    <s v="https://www.hipcamp.com/en-GB/land/texas-missing-hotel-88lh69m0"/>
    <s v="Ukiyo @ Missing Hotel is a Wes Anderson inspired geodesic dome with a loft (for kiddos) that will make you feel like you're totally immersed in nature. Wake up to panoramic views of the treetops. Enjoy the stars from your hot tub OR bed! Say hi to our mini cows, grill a feast on the Blackstone &amp; enjoy sunset dining on the deck. This unique structure is tucked away and arranged strategically to ensure privacy and total nature immersion. ​It’s elevated camping with the comforts of home!"/>
    <n v="1"/>
    <s v="Check in: 15:00, Check out: 11:00, Cancellation policy: Super Strict (30 Days), Accepts bookings: 12"/>
    <n v="30.604339"/>
    <n v="-98.085334000000003"/>
    <s v="No"/>
    <x v="0"/>
    <s v="Yes"/>
    <s v="Yes"/>
    <x v="0"/>
    <s v="No"/>
    <x v="0"/>
    <s v="No"/>
    <s v="Yes"/>
    <s v="No"/>
    <s v="Yes"/>
    <s v="No"/>
    <s v="No"/>
    <s v="Not Listed"/>
    <s v="No"/>
    <s v="Not Listed"/>
    <s v="Not Listed"/>
    <s v="No"/>
    <s v="No"/>
    <s v="No"/>
    <s v="No"/>
    <s v="No"/>
    <s v="No"/>
    <s v="No"/>
    <s v="No"/>
    <s v="No"/>
    <s v="No"/>
    <s v="No"/>
    <s v="No"/>
    <s v="No"/>
    <s v="Yes"/>
    <s v="No"/>
    <s v="No"/>
    <s v="No"/>
    <s v="No"/>
    <s v="No"/>
    <s v="No"/>
    <s v="No"/>
    <s v="No"/>
    <s v="No"/>
    <s v="No"/>
    <s v="No"/>
    <s v="No"/>
    <s v="No"/>
    <s v="No"/>
    <s v="No"/>
    <s v="No"/>
    <s v="No"/>
    <s v="No"/>
    <s v="No"/>
    <s v="No"/>
    <s v="No"/>
    <s v="No"/>
    <s v="No"/>
    <s v="No"/>
    <s v="No"/>
    <s v="No"/>
    <s v="No"/>
    <s v="No"/>
    <m/>
    <m/>
    <m/>
    <m/>
    <m/>
    <m/>
    <m/>
    <m/>
    <m/>
    <m/>
  </r>
  <r>
    <s v="Hipcamp"/>
    <s v="Moon Valley Campground"/>
    <s v="The Lookout"/>
    <s v="dome"/>
    <s v="Dome"/>
    <n v="5"/>
    <n v="0"/>
    <n v="6"/>
    <n v="0"/>
    <n v="0"/>
    <n v="0"/>
    <s v="Sussex"/>
    <x v="160"/>
    <x v="36"/>
    <m/>
    <s v="United States"/>
    <x v="74"/>
    <x v="87"/>
    <n v="272"/>
    <n v="250"/>
    <n v="225"/>
    <n v="144"/>
    <n v="1"/>
    <n v="233"/>
    <n v="275"/>
    <n v="250"/>
    <n v="225"/>
    <n v="233"/>
    <n v="237"/>
    <n v="243"/>
    <n v="230"/>
    <n v="232"/>
    <n v="243"/>
    <n v="230"/>
    <n v="242"/>
    <n v="231"/>
    <n v="242"/>
    <n v="231"/>
    <n v="243"/>
    <s v="https://www.hipcamp.com/en-GB/land/new-jersey-moon-valley-campground-2ejhk5v7"/>
    <s v="Located 50 miles from midtown Manhattan (approx 1:08 minutes) is our brand new campsite located right off the Appalachian Trail. The camp is at the base of Wawayanda mountain right between the iconic hikes &quot;Stairway to Heaven&quot; and &quot;Pochuck Boardwalk&quot; on the Appalachian Trail. Hike right from camp up to &quot;Pinwheel Vista&quot; (named one of NJ's best viewpoints!) _x000a__x000a_The dome offers a great view of the valley down below and mountains in the distance. Included outside is a grassy area with a fire pit and picnic table._x000a__x000a_This unique site is a homey escape surrounded by nature making it the perfect getaway for all kinds of campers. This is one of many sites at Moon Valley Campground_x000a__x000a_At the entrance to the property is the Valley Farmers Cooperative that sells local grass fed meats and artisanal farm goods. You can walk two minutes to Heaven Hill Farm which has plenty of goods, produce, and fun fall activities like pumpkin picking and haunted hayrides. Drive your car from route 94 directly to your campsite nestled in the woods with a great view of the valley. A perfect getaway from the city with plenty to offer. _x000a__x000a_About 10 minutes down 94 is the beautiful town of Warwick or about 4 minutes in the opposite direction is the town of Vernon. Warwick is a quaint small town with plenty of great restaurants and bars, and famous for its apple picking. Vernon has plenty to offer as well including the popular ski resort/waterpark Mountain Creek and Minerals Spa (Located just under 10 minutes away.) _x000a__x000a_The quiet charm of Wawayanda State Park appeals to hikers, campers, swimmers and boaters. Forested hills surround Lake Wawayanda creating a restful backdrop for canoeists and fisherman, while steep mountains challenge casual as well as serious hikers. A twenty-mile stretch of Appalachian Trail runs through the park, while the top of Wawayanda Mountain offers sensational views. More than sixty miles of trails are marked in the park."/>
    <n v="2"/>
    <s v="Check in: 15:00, Check out: 11:00, Cancellation policy: Strict, Accepts bookings: 12"/>
    <n v="41.216500000000003"/>
    <n v="-74.455749999999995"/>
    <s v="Yes"/>
    <x v="0"/>
    <s v="No"/>
    <s v="No"/>
    <x v="1"/>
    <s v="Yes"/>
    <x v="1"/>
    <s v="Yes"/>
    <s v="No"/>
    <s v="No"/>
    <s v="No"/>
    <s v="No"/>
    <s v="No"/>
    <s v="Not Listed"/>
    <s v="No"/>
    <s v="Not Listed"/>
    <s v="Not Listed"/>
    <s v="No"/>
    <s v="No"/>
    <s v="No"/>
    <s v="No"/>
    <s v="No"/>
    <s v="No"/>
    <s v="No"/>
    <s v="No"/>
    <s v="No"/>
    <s v="No"/>
    <s v="No"/>
    <s v="No"/>
    <s v="No"/>
    <s v="Yes"/>
    <s v="Yes"/>
    <s v="No"/>
    <s v="No"/>
    <s v="No"/>
    <s v="No"/>
    <s v="Yes"/>
    <s v="No"/>
    <s v="No"/>
    <s v="No"/>
    <s v="No"/>
    <s v="No"/>
    <s v="No"/>
    <s v="No"/>
    <s v="Yes"/>
    <s v="No"/>
    <s v="No"/>
    <s v="No"/>
    <s v="No"/>
    <s v="Yes"/>
    <s v="No"/>
    <s v="No"/>
    <s v="No"/>
    <s v="No"/>
    <s v="No"/>
    <s v="Yes"/>
    <s v="No"/>
    <s v="No"/>
    <s v="Yes"/>
    <m/>
    <m/>
    <m/>
    <m/>
    <m/>
    <m/>
    <m/>
    <m/>
    <m/>
    <m/>
  </r>
  <r>
    <s v="Hipcamp"/>
    <s v="Tanari Dome"/>
    <s v="Dreamy Private Dome in Redwoods"/>
    <s v="dome"/>
    <s v="Dome"/>
    <n v="1"/>
    <n v="0"/>
    <n v="4"/>
    <n v="0"/>
    <n v="0"/>
    <n v="0"/>
    <s v="San Mateo"/>
    <x v="161"/>
    <x v="1"/>
    <m/>
    <s v="United States"/>
    <x v="1"/>
    <x v="1"/>
    <s v="No data"/>
    <s v="No data"/>
    <s v="No data"/>
    <s v="No data"/>
    <n v="1"/>
    <n v="327"/>
    <n v="450"/>
    <n v="350"/>
    <n v="315"/>
    <n v="327"/>
    <n v="332"/>
    <n v="340"/>
    <n v="322"/>
    <n v="324"/>
    <n v="340"/>
    <n v="322"/>
    <n v="339"/>
    <n v="324"/>
    <n v="339"/>
    <n v="324"/>
    <n v="340"/>
    <s v="https://www.hipcamp.com/en-GB/land/california-tanari-dome-ozxhqlxp"/>
    <s v="Come relax in a totally private redwood grove. It is a peaceful place to unplug and relax. _x000a__x000a_Our private site is also great for people traveling through or couples and families looking for an easy camping experience. _x000a__x000a_Our geodesic dome is insulated and has space heaters for the winter. _x000a__x000a_Outdoor hammock and fire pit and dining area including a gas grill for outdoor relaxing. _x000a__x000a_King bed with luxe bedding for a cozy comfortable sleep. _x000a__x000a_Queen air mattress as for kids or extra guests._x000a__x000a_In front of the parking there is a painted shipping container that is positioned to ensure privacy of the dome site. _x000a__x000a_We have a ring camera pointed at the parking space so we can see when guests check in and out. This camera cannot see anything other than the parking on site. _x000a__x000a_The site has a private porta potty toilet that is serviced and clean. The site also has a private hot water shower with all natural body wash, face wash, tooth paste and shampoo and conditioners for you to use. _x000a__x000a_There is a fresh water dispenser in the dome as well as a mini bar with fun camping snacks. _x000a__x000a_Absolutely no wood fires, charcoal grills, smoking, vaping on site. We have a gas grill and gas fire pit. Please use responsibly. We are in a high fire risk area. _x000a__x000a_Nearby there is amazing hiking, horse back riding, great dining etc. Let us know if you'd like recommendations! _x000a__x000a_There is no TV on site but we have WiFi and a projector you can hook your phone up to to stream from any services you subscribe to. WiFi is satellite and can be spotty when there are clouds blocking or rain etc. It mostly works fine though and is super fast."/>
    <n v="1"/>
    <s v="Check in: 15:00, Check out: 12:00, Cancellation policy: Moderate, Accepts bookings: 3"/>
    <n v="37.384875000000001"/>
    <n v="-122.27200000000001"/>
    <s v="No"/>
    <x v="0"/>
    <s v="No"/>
    <s v="Yes"/>
    <x v="0"/>
    <s v="Yes"/>
    <x v="0"/>
    <s v="Yes"/>
    <s v="Yes"/>
    <s v="No"/>
    <s v="No"/>
    <s v="No"/>
    <s v="No"/>
    <s v="Not Listed"/>
    <s v="No"/>
    <s v="Not Listed"/>
    <s v="Not Listed"/>
    <s v="No"/>
    <s v="No"/>
    <s v="No"/>
    <s v="No"/>
    <s v="No"/>
    <s v="No"/>
    <s v="No"/>
    <s v="No"/>
    <s v="No"/>
    <s v="No"/>
    <s v="No"/>
    <s v="No"/>
    <s v="Yes"/>
    <s v="Yes"/>
    <s v="Yes"/>
    <s v="Yes"/>
    <s v="No"/>
    <s v="No"/>
    <s v="No"/>
    <s v="Yes"/>
    <s v="No"/>
    <s v="No"/>
    <s v="No"/>
    <s v="Yes"/>
    <s v="No"/>
    <s v="No"/>
    <s v="No"/>
    <s v="No"/>
    <s v="No"/>
    <s v="No"/>
    <s v="No"/>
    <s v="No"/>
    <s v="No"/>
    <s v="No"/>
    <s v="No"/>
    <s v="No"/>
    <s v="No"/>
    <s v="No"/>
    <s v="No"/>
    <s v="No"/>
    <s v="No"/>
    <s v="Yes"/>
    <m/>
    <m/>
    <m/>
    <m/>
    <m/>
    <m/>
    <m/>
    <m/>
    <m/>
    <m/>
  </r>
  <r>
    <s v="Hipcamp"/>
    <s v="Maple Mountain Homestead"/>
    <s v="Cassiopeia's Hideaway - Geodome"/>
    <s v="dome"/>
    <s v="Dome"/>
    <n v="1"/>
    <n v="0"/>
    <n v="2"/>
    <n v="0"/>
    <n v="0"/>
    <n v="0"/>
    <s v="Chittenden"/>
    <x v="162"/>
    <x v="17"/>
    <m/>
    <s v="United States"/>
    <x v="54"/>
    <x v="88"/>
    <n v="212"/>
    <n v="150"/>
    <n v="115"/>
    <n v="97"/>
    <n v="1"/>
    <n v="144"/>
    <n v="257"/>
    <n v="150"/>
    <n v="115"/>
    <n v="144"/>
    <n v="150"/>
    <n v="150"/>
    <n v="150"/>
    <n v="150"/>
    <n v="150"/>
    <n v="150"/>
    <n v="150"/>
    <n v="150"/>
    <n v="150"/>
    <n v="150"/>
    <n v="150"/>
    <s v="https://www.hipcamp.com/en-GB/land/vermont-maple-mountain-homestead-qeoh50zp"/>
    <s v="Welcome to Cassiopeia's Hideaway, our off-grid Geodome, located on our 12.5 acre beautiful regenerative agriculture homestead nestled in the mountains. This unique experience is perfect for travelers who are interested in becoming more self-sufficient and curious about homestead living._x000a__x000a_Check us out on www.maplemountainhomestead.com and follow our adventures on Instagram and FaceBook @maplemountainhomestead._x000a__x000a_The Dome:_x000a__x000a_While completely off-grid with no plumbing or power, our Geodome is a cozy and comfortable space that allows you to disconnect from the hustle and bustle of modern life and reconnect with Nature. The 294 sq ft dome features a queen-sized bed, a small kitchenette cart with a Coleman 2-burner camping propane stove and woodstove. The outhouse with composting toilet and outdoor shower is a short walk nearby. You will also have access to a fire pit for evening relaxation, food forest, garden areas and walking trails in the back woods._x000a__x000a_Arrival:_x000a__x000a_Upon arrival, park in the designated parking area. The dome is a very short walk into the woods. Code for the lockbox will be provided day of._x000a__x000a_Heat:_x000a__x000a_The woodstove is the primary heat source with wood provided. If you are unfamiliar with woodstove operation or aren’t comfortable with them we also provide a Mr. Buddy propane heater. The Mr. Buddy takes two 1lb. propane canisters and offers a quick and easy way to keep warm. You will need to purchase your own propane cylinders for use. They are sold at Aubuchon, Ace Hardware, Home Depot, Lowes, Tractor Supply, Walmart and Target in a two pack. Two cylinders will burn on low for up to 11 hours and approx. 6 hours on high. Do not throw out used/empty propane cylinders. They are to be taken with you and recycled appropriately._x000a__x000a_Water:_x000a__x000a_We provide 1 gallon of drinking water per stay. If you think you will require more, please plan to bring your own._x000a__x000a_Cooking:_x000a__x000a_Indoors there is a Coleman 2-burner camping propane stove. Outside is a grate for cooking over a fire._x000a__x000a_Regenerative Agriculture:_x000a__x000a_Depending on the season, you can have the opportunity to learn about and participate in our regenerative agriculture practices. This includes planting, harvesting, and caring for a variety of fruits and vegetables, as well as caring for our chickens. You'll leave with new skills and knowledge that you can use to become more self-sufficient in your own life._x000a__x000a_Winter Camping:_x000a__x000a_If you're a particularly adventurous camper, you could stay during the winter months snowshoeing your way in and out to the Geodome and keeping warm by the fire._x000a__x000a_Other things to note:_x000a__x000a_Stay within the boundaries of our property and do not go pass the tap lines or to other side of the road._x000a__x000a_Being in the country you may occasionally hear gun shots, especially during hunting season._x000a__x000a_What's Nearby:_x000a__x000a_Locally there is our favorite bar, Arrowhead Lodge and also Maquam Winery (seasonal). You can enjoy boating or kayaking on Arrowhead Lake 5 minutes away. Hannaford's, our grocery store is only 8 minutes away._x000a__x000a_There are many hiking, biking, and kayaking trails within 5-15 minutes away. For ski/snowboarding, Smuggler's Notch is the closest, about a half hour east and Jay Peak is about an hour north of us._x000a__x000a_We are 25 minutes from the city of Burlington and 1.5 hours from Montreal._x000a__x000a_If you're looking for a unique and immersive experience that combines the beauty of Nature with the realities of homesteading, Cassiopeia's Hideaway on our regenerative agriculture homestead is the perfect choice for you. Book your stay today and challenge yourself to live closer to Nature!"/>
    <n v="2"/>
    <s v="Check in: 15:00, Check out: 11:00, Cancellation policy: Moderate, Accepts bookings: 12"/>
    <n v="44.6524"/>
    <n v="-73.084630000000004"/>
    <s v="Yes"/>
    <x v="0"/>
    <s v="No"/>
    <s v="No"/>
    <x v="0"/>
    <s v="Yes"/>
    <x v="0"/>
    <s v="Yes"/>
    <s v="No"/>
    <s v="No"/>
    <s v="No"/>
    <s v="No"/>
    <s v="No"/>
    <s v="Not Listed"/>
    <s v="No"/>
    <s v="Not Listed"/>
    <s v="Not Listed"/>
    <s v="No"/>
    <s v="No"/>
    <s v="No"/>
    <s v="No"/>
    <s v="No"/>
    <s v="No"/>
    <s v="No"/>
    <s v="No"/>
    <s v="No"/>
    <s v="Yes"/>
    <s v="Yes"/>
    <s v="No"/>
    <s v="No"/>
    <s v="Yes"/>
    <s v="Yes"/>
    <s v="Yes"/>
    <s v="No"/>
    <s v="Yes"/>
    <s v="No"/>
    <s v="Yes"/>
    <s v="Yes"/>
    <s v="No"/>
    <s v="No"/>
    <s v="Yes"/>
    <s v="No"/>
    <s v="Yes"/>
    <s v="No"/>
    <s v="Yes"/>
    <s v="No"/>
    <s v="No"/>
    <s v="No"/>
    <s v="No"/>
    <s v="Yes"/>
    <s v="No"/>
    <s v="No"/>
    <s v="No"/>
    <s v="No"/>
    <s v="No"/>
    <s v="No"/>
    <s v="No"/>
    <s v="No"/>
    <s v="Yes"/>
    <m/>
    <m/>
    <m/>
    <m/>
    <m/>
    <m/>
    <m/>
    <m/>
    <m/>
    <m/>
  </r>
  <r>
    <s v="Hipcamp"/>
    <s v="Hilltop Vineyard Dome Glamping"/>
    <s v="Site 7 - Book both Domes"/>
    <s v="dome"/>
    <s v="Dome"/>
    <n v="6"/>
    <n v="0"/>
    <n v="6"/>
    <n v="0"/>
    <n v="0"/>
    <n v="0"/>
    <s v="Santa Cruz"/>
    <x v="119"/>
    <x v="1"/>
    <m/>
    <s v="United States"/>
    <x v="75"/>
    <x v="89"/>
    <n v="611"/>
    <n v="550"/>
    <n v="440"/>
    <n v="149"/>
    <n v="0.08"/>
    <n v="550"/>
    <n v="707"/>
    <n v="550"/>
    <n v="550"/>
    <n v="45"/>
    <n v="550"/>
    <n v="550"/>
    <n v="550"/>
    <n v="550"/>
    <n v="550"/>
    <n v="550"/>
    <n v="550"/>
    <n v="550"/>
    <n v="550"/>
    <n v="550"/>
    <n v="550"/>
    <s v="https://www.hipcamp.com/en-GB/land/california-hilltop-vineyard-dome-glamping-zwjhj09d"/>
    <s v="PLEASE NOTE, this site books out both of the domes at once! _x000a__x000a_2 adults + 1 child per dome maximum. 6 guests total. There is only one queen-sized bed in each dome._x000a__x000a_Each dome comes with one queen-sized bed. The two dome sites share a complete bathroom. The bathroom is equipped with a flushing toilet and a hot water shower._x000a__x000a_Campfires are permitted subject to fire ban restrictions; a firepit and firewood are included. Guests can make use of the picnic table and bbq. _x000a__x000a_Pets are not allowed._x000a__x000a_Welcome to Hill Top Vineyard, nestled in the mountains of Santa Cruz; this breathtaking 30+ acre retreat is the ideal getaway. Featuring four acres of vineyard, two acres of seasonal pond, winding trails, and sweeping vistas of the surrounding mountains. Just imagine waking up slowly with a cup of coffee from one of the local coffee shops while you watch the wildlife come to life. Evenings are best spent enjoying the stunning sunsets in front of the pond._x000a__x000a_Located just 15 miles from the world-famous beaches of Santa Cruz that have some of the most sought after surf breaks, and if beaches aren't your thing, Henry Cowell State park is less than ten miles away and has some of the gorgeous hikes in all of Santa Cruz County. Big Basin State Park is a few towns over and is one of the few places in the world where you can see coastal redwoods. The location also offers easy access to silicon valley and the greater bay area if you're interested in a day trip to the city._x000a__x000a_Book your stay today at Hill Top Vineyard to experience the ultimate getaway, where you’ll find peace in nature's embrace."/>
    <n v="1"/>
    <s v="Check in: 15:00, Check out: 11:00, Cancellation policy: Strict, Accepts bookings: 18"/>
    <n v="37.129508999999999"/>
    <n v="-122.023833"/>
    <s v="Yes"/>
    <x v="0"/>
    <s v="No"/>
    <s v="Yes"/>
    <x v="0"/>
    <s v="Yes"/>
    <x v="0"/>
    <s v="Yes"/>
    <s v="No"/>
    <s v="No"/>
    <s v="No"/>
    <s v="Yes"/>
    <s v="No"/>
    <s v="Not Listed"/>
    <s v="No"/>
    <s v="Not Listed"/>
    <s v="Not Listed"/>
    <s v="No"/>
    <s v="No"/>
    <s v="No"/>
    <s v="No"/>
    <s v="No"/>
    <s v="No"/>
    <s v="No"/>
    <s v="No"/>
    <s v="No"/>
    <s v="Yes"/>
    <s v="No"/>
    <s v="No"/>
    <s v="Yes"/>
    <s v="Yes"/>
    <s v="Yes"/>
    <s v="Yes"/>
    <s v="No"/>
    <s v="Yes"/>
    <s v="No"/>
    <s v="Yes"/>
    <s v="Yes"/>
    <s v="No"/>
    <s v="No"/>
    <s v="Yes"/>
    <s v="No"/>
    <s v="No"/>
    <s v="No"/>
    <s v="Yes"/>
    <s v="Yes"/>
    <s v="Yes"/>
    <s v="No"/>
    <s v="No"/>
    <s v="Yes"/>
    <s v="Yes"/>
    <s v="No"/>
    <s v="No"/>
    <s v="No"/>
    <s v="No"/>
    <s v="Yes"/>
    <s v="No"/>
    <s v="No"/>
    <s v="Yes"/>
    <m/>
    <m/>
    <m/>
    <m/>
    <m/>
    <m/>
    <m/>
    <m/>
    <m/>
    <m/>
  </r>
  <r>
    <s v="Hipcamp"/>
    <s v="Flat Land Center"/>
    <s v="NEPTUNE"/>
    <s v="dome"/>
    <s v="Dome"/>
    <n v="11"/>
    <n v="0"/>
    <n v="3"/>
    <n v="0"/>
    <n v="0"/>
    <n v="0"/>
    <s v="Orange"/>
    <x v="126"/>
    <x v="8"/>
    <m/>
    <s v="United States"/>
    <x v="67"/>
    <x v="90"/>
    <n v="67"/>
    <n v="119"/>
    <n v="40"/>
    <n v="23"/>
    <n v="0.35"/>
    <n v="67"/>
    <n v="80"/>
    <n v="67"/>
    <n v="67"/>
    <n v="24"/>
    <n v="59"/>
    <n v="67"/>
    <n v="53"/>
    <n v="53"/>
    <n v="60"/>
    <n v="67"/>
    <n v="67"/>
    <n v="53"/>
    <n v="60"/>
    <n v="53"/>
    <n v="60"/>
    <s v="https://www.hipcamp.com/en-GB/land/florida-flat-land-center-dw9hdo1v"/>
    <s v="Indulge in a calming + peaceful garden glamping experience in this extremely spacious + airy 6-8 person dome tent, styled and staged by HAUS k+k, our resident design + hospitality team._x000a__x000a_Your glamping site includes large tent for 2-4 people with private composting camp toilet, exclusive fire-pit, lush bedding, wine glasses, coffee maker, mugs, cookware, cutlery and much more ! It’s the perfect space for a weekend away in nature. (Or longer!)"/>
    <n v="1"/>
    <s v="Check in: 16:00, Check out: 11:00, Cancellation policy: Super Strict (30 Days), Accepts bookings: 18"/>
    <n v="28.528296999999998"/>
    <n v="-81.022447"/>
    <s v="Yes"/>
    <x v="0"/>
    <s v="Yes"/>
    <s v="No"/>
    <x v="0"/>
    <s v="Yes"/>
    <x v="0"/>
    <s v="Yes"/>
    <s v="No"/>
    <s v="Yes"/>
    <s v="No"/>
    <s v="No"/>
    <s v="No"/>
    <s v="Not Listed"/>
    <s v="No"/>
    <s v="Not Listed"/>
    <s v="Not Listed"/>
    <s v="No"/>
    <s v="No"/>
    <s v="No"/>
    <s v="No"/>
    <s v="No"/>
    <s v="No"/>
    <s v="No"/>
    <s v="No"/>
    <s v="No"/>
    <s v="Yes"/>
    <s v="No"/>
    <s v="Yes"/>
    <s v="Yes"/>
    <s v="Yes"/>
    <s v="Yes"/>
    <s v="Yes"/>
    <s v="Yes"/>
    <s v="Yes"/>
    <s v="No"/>
    <s v="Yes"/>
    <s v="Yes"/>
    <s v="Yes"/>
    <s v="Yes"/>
    <s v="Yes"/>
    <s v="Yes"/>
    <s v="Yes"/>
    <s v="Yes"/>
    <s v="No"/>
    <s v="No"/>
    <s v="No"/>
    <s v="Yes"/>
    <s v="No"/>
    <s v="Yes"/>
    <s v="Yes"/>
    <s v="No"/>
    <s v="No"/>
    <s v="No"/>
    <s v="No"/>
    <s v="Yes"/>
    <s v="No"/>
    <s v="Yes"/>
    <s v="Yes"/>
    <m/>
    <m/>
    <m/>
    <m/>
    <m/>
    <m/>
    <m/>
    <m/>
    <m/>
    <m/>
  </r>
  <r>
    <s v="Hipcamp"/>
    <s v="The Land of AHS"/>
    <s v="Icosa Dome"/>
    <s v="dome"/>
    <s v="Dome"/>
    <n v="2"/>
    <n v="0"/>
    <n v="2"/>
    <n v="0"/>
    <n v="0"/>
    <n v="0"/>
    <s v="Lane"/>
    <x v="163"/>
    <x v="0"/>
    <m/>
    <s v="United States"/>
    <x v="76"/>
    <x v="91"/>
    <n v="98"/>
    <n v="95"/>
    <n v="75"/>
    <n v="32"/>
    <n v="1"/>
    <n v="85"/>
    <n v="100"/>
    <n v="115"/>
    <n v="80"/>
    <n v="85"/>
    <n v="97"/>
    <n v="98"/>
    <n v="95"/>
    <n v="96"/>
    <n v="98"/>
    <n v="95"/>
    <n v="96"/>
    <n v="96"/>
    <n v="97"/>
    <n v="96"/>
    <n v="97"/>
    <s v="https://www.hipcamp.com/en-GB/land/oregon-the-land-of-ahs-lz9hknxm"/>
    <s v="Enjoy our one of a kind Icosa-Dome cabin tucked into a thicket of evergreen trees. When you sleep inside this one of a kind Icosahedron Dome you’ll feel like you’ve found your own nature-nest. With expansive meadow views, this wonder-filled, photo-worthy dwelling is nestled on our growing homestead sanctuary, just 12 minutes from downtown Eugene. Come rest, recharge, and reset on your next nature getaway. We have horses, chickens and a mini Australian shepherd, Sadie. Please do not feed the animals. We are happy to offer you carrots for the horses if you would like. _x000a__x000a_We provide a full sized mattress with bedding. There is a bath house with toilets and showers available a short walking distance from the cabins. Please bring your own towel and toiletries. Please remove your shoes. It is a community space, so please be respectful and keep it tidy for others."/>
    <n v="1"/>
    <s v="Check in: 15:00, Check out: 11:00, Cancellation policy: Moderate, Accepts bookings: 3"/>
    <n v="43.987349999999999"/>
    <n v="-123.15671"/>
    <s v="Yes"/>
    <x v="0"/>
    <s v="No"/>
    <s v="Yes"/>
    <x v="0"/>
    <s v="Yes"/>
    <x v="1"/>
    <s v="Yes"/>
    <s v="Yes"/>
    <s v="No"/>
    <s v="No"/>
    <s v="Yes"/>
    <s v="No"/>
    <s v="Not Listed"/>
    <s v="No"/>
    <s v="Not Listed"/>
    <s v="Not Listed"/>
    <s v="No"/>
    <s v="No"/>
    <s v="No"/>
    <s v="No"/>
    <s v="No"/>
    <s v="No"/>
    <s v="No"/>
    <s v="No"/>
    <s v="No"/>
    <s v="No"/>
    <s v="No"/>
    <s v="No"/>
    <s v="No"/>
    <s v="No"/>
    <s v="No"/>
    <s v="No"/>
    <s v="No"/>
    <s v="No"/>
    <s v="No"/>
    <s v="No"/>
    <s v="No"/>
    <s v="No"/>
    <s v="No"/>
    <s v="Yes"/>
    <s v="No"/>
    <s v="No"/>
    <s v="No"/>
    <s v="No"/>
    <s v="No"/>
    <s v="No"/>
    <s v="No"/>
    <s v="No"/>
    <s v="Yes"/>
    <s v="No"/>
    <s v="No"/>
    <s v="No"/>
    <s v="No"/>
    <s v="No"/>
    <s v="Yes"/>
    <s v="No"/>
    <s v="No"/>
    <s v="Yes"/>
    <m/>
    <m/>
    <m/>
    <m/>
    <m/>
    <m/>
    <m/>
    <m/>
    <m/>
    <m/>
  </r>
  <r>
    <s v="Hipcamp"/>
    <s v="SunHawk Retreat"/>
    <s v="SunHawk EcoDome"/>
    <s v="dome"/>
    <s v="Dome"/>
    <n v="1"/>
    <n v="0"/>
    <n v="14"/>
    <n v="0"/>
    <n v="0"/>
    <n v="0"/>
    <s v="Kern"/>
    <x v="164"/>
    <x v="1"/>
    <m/>
    <s v="United States"/>
    <x v="1"/>
    <x v="1"/>
    <s v="No data"/>
    <s v="No data"/>
    <s v="No data"/>
    <s v="No data"/>
    <n v="1"/>
    <n v="225"/>
    <n v="383"/>
    <n v="225"/>
    <n v="225"/>
    <n v="225"/>
    <n v="0"/>
    <n v="0"/>
    <n v="0"/>
    <n v="0"/>
    <n v="0"/>
    <n v="0"/>
    <n v="0"/>
    <n v="0"/>
    <n v="0"/>
    <n v="0"/>
    <n v="0"/>
    <s v="https://www.hipcamp.com/en-GB/land/california-sunhawk-retreat-06yhpxyl"/>
    <s v="Experience perfect peace and amazing stars at the SunHawk EcoDome. Fully solar powered and offgrid, experience true nature in the 30ft dome tent. Inside, enjoy a full master bedroom, loft, living room with immense window, wood burning stove, and full bathroom with tankless water heater. _x000a__x000a_The Sunhawk EcoDome is a unique in that one can experience unspoiled nature without having to venture deep into the wilderness."/>
    <n v="3"/>
    <s v="Check in: 14:00, Check out: 12:00, Cancellation policy: Strict, Accepts bookings: 12"/>
    <n v="35.72296507107329"/>
    <n v="-118.0984515515174"/>
    <s v="Yes"/>
    <x v="0"/>
    <s v="Yes"/>
    <s v="Yes"/>
    <x v="0"/>
    <s v="No"/>
    <x v="0"/>
    <s v="Yes"/>
    <s v="Yes"/>
    <s v="No"/>
    <s v="Yes"/>
    <s v="No"/>
    <s v="No"/>
    <s v="Not Listed"/>
    <s v="No"/>
    <s v="Not Listed"/>
    <s v="Not Listed"/>
    <s v="No"/>
    <s v="No"/>
    <s v="No"/>
    <s v="No"/>
    <s v="No"/>
    <s v="No"/>
    <s v="No"/>
    <s v="No"/>
    <s v="No"/>
    <s v="No"/>
    <s v="No"/>
    <s v="No"/>
    <s v="No"/>
    <s v="Yes"/>
    <s v="No"/>
    <s v="No"/>
    <s v="Yes"/>
    <s v="No"/>
    <s v="Yes"/>
    <s v="No"/>
    <s v="No"/>
    <s v="No"/>
    <s v="Yes"/>
    <s v="Yes"/>
    <s v="No"/>
    <s v="No"/>
    <s v="No"/>
    <s v="Yes"/>
    <s v="No"/>
    <s v="No"/>
    <s v="No"/>
    <s v="No"/>
    <s v="No"/>
    <s v="No"/>
    <s v="Yes"/>
    <s v="Yes"/>
    <s v="No"/>
    <s v="No"/>
    <s v="No"/>
    <s v="No"/>
    <s v="No"/>
    <s v="No"/>
    <m/>
    <m/>
    <m/>
    <m/>
    <m/>
    <m/>
    <m/>
    <m/>
    <m/>
    <m/>
  </r>
  <r>
    <s v="Hipcamp"/>
    <s v="Wanderlust Woods"/>
    <s v="Moonshine Hollow Dome by Rafting"/>
    <s v="dome"/>
    <s v="Dome"/>
    <n v="8"/>
    <n v="0"/>
    <n v="6"/>
    <n v="0"/>
    <n v="0"/>
    <n v="0"/>
    <s v="Cocke"/>
    <x v="101"/>
    <x v="4"/>
    <m/>
    <s v="United States"/>
    <x v="77"/>
    <x v="92"/>
    <n v="389"/>
    <n v="299"/>
    <n v="164"/>
    <n v="112"/>
    <n v="0.12"/>
    <n v="277"/>
    <n v="444"/>
    <n v="319"/>
    <n v="255"/>
    <n v="38"/>
    <n v="285"/>
    <n v="301"/>
    <n v="268"/>
    <n v="272"/>
    <n v="301"/>
    <n v="268"/>
    <n v="300"/>
    <n v="271"/>
    <n v="299"/>
    <n v="271"/>
    <n v="301"/>
    <s v="https://www.hipcamp.com/en-GB/land/tennessee-wanderlust-woods-v1qhnxnl"/>
    <s v="Enjoy a one of a kind experience with our modern mountain retreat nestled in Wanderlust Woods––hosting a flowing creek, wildlife &amp; plenty of space to wander. Nearby GSMNP hiking, rafting, fishing, fresh air &amp; dark starry nights_x000a__x000a_Welcome to Moonshine Hollow––a spacious, designer-curated geodesic dome that reimagines the traditional cabin experience through a unique immersive stay, perfect for a memory-making family getaway or fun-filled trip with friends to clear your mind from everyday stresses._x000a__x000a_The main level of the dome consists of calming blues with mountain boho vibes— a bedroom (king bed), living room with a sofa &amp; chaise, comfy chairs, coffee table, smart TV and an entire wall of windows that look out onto sun-dappled creek. Additionally, you'll find a dining table that seats 6, fully-equipped kitchen and the bathroom with a double vanity, flushing toilet, and tub/shower you may never want to leave. Upstairs in the loft you’ll find a queen bed and sleeper chair for a recommended capacity of up to 6 guests._x000a__x000a_Outside next to the creek is a round dining table with chairs, fire pit with comfy gliders, a hammock, and fire pit with firewood provided (no fire starter)._x000a__x000a_Please note that after booking, you will be required to complete our pre-arrival process including a photo of a valid ID, signing our rental conditions, and submitting a valid credit or debit card to be pre-approved for a security deposit (card will not be charged just authorized in case of damage or rule violation). This process needs to be completed before check-in._x000a__x000a_Search &quot;Wanderlust Woods&quot; to find us and book direct for the lowest rates. Use the code &quot;direct&quot; to receive a discount :-)"/>
    <n v="1"/>
    <s v="Check in: 16:00, Check out: 11:00, Cancellation policy: Super Strict (30 Days), Accepts bookings: 18"/>
    <n v="35.797840000000001"/>
    <n v="-83.185422000000003"/>
    <s v="No"/>
    <x v="0"/>
    <s v="No"/>
    <s v="Yes"/>
    <x v="0"/>
    <s v="Yes"/>
    <x v="0"/>
    <s v="Yes"/>
    <s v="Yes"/>
    <s v="No"/>
    <s v="No"/>
    <s v="No"/>
    <s v="No"/>
    <s v="Not Listed"/>
    <s v="No"/>
    <s v="Not Listed"/>
    <s v="Not Listed"/>
    <s v="No"/>
    <s v="No"/>
    <s v="No"/>
    <s v="No"/>
    <s v="No"/>
    <s v="No"/>
    <s v="No"/>
    <s v="No"/>
    <s v="No"/>
    <s v="Yes"/>
    <s v="No"/>
    <s v="No"/>
    <s v="No"/>
    <s v="Yes"/>
    <s v="Yes"/>
    <s v="No"/>
    <s v="No"/>
    <s v="No"/>
    <s v="Yes"/>
    <s v="Yes"/>
    <s v="No"/>
    <s v="No"/>
    <s v="No"/>
    <s v="Yes"/>
    <s v="No"/>
    <s v="No"/>
    <s v="No"/>
    <s v="Yes"/>
    <s v="No"/>
    <s v="No"/>
    <s v="No"/>
    <s v="Yes"/>
    <s v="No"/>
    <s v="No"/>
    <s v="No"/>
    <s v="No"/>
    <s v="No"/>
    <s v="No"/>
    <s v="No"/>
    <s v="Yes"/>
    <s v="No"/>
    <s v="No"/>
    <m/>
    <m/>
    <m/>
    <m/>
    <m/>
    <m/>
    <m/>
    <m/>
    <m/>
    <m/>
  </r>
  <r>
    <s v="Hipcamp"/>
    <s v="Wanderlust Woods"/>
    <s v="Slate Crossing: Creekside Dome"/>
    <s v="dome"/>
    <s v="Dome"/>
    <n v="8"/>
    <n v="0"/>
    <n v="6"/>
    <n v="0"/>
    <n v="0"/>
    <n v="0"/>
    <s v="Cocke"/>
    <x v="101"/>
    <x v="4"/>
    <m/>
    <s v="United States"/>
    <x v="19"/>
    <x v="93"/>
    <n v="384"/>
    <n v="299"/>
    <n v="213"/>
    <n v="79"/>
    <n v="0.09"/>
    <n v="231"/>
    <n v="390"/>
    <n v="266"/>
    <n v="213"/>
    <n v="24"/>
    <n v="238"/>
    <n v="251"/>
    <n v="223"/>
    <n v="227"/>
    <n v="251"/>
    <n v="223"/>
    <n v="250"/>
    <n v="226"/>
    <n v="250"/>
    <n v="226"/>
    <n v="251"/>
    <s v="https://www.hipcamp.com/en-GB/land/tennessee-wanderlust-woods-v1qhnxnl"/>
    <s v="Explore all the Smokies has to offer in this one-of-a-kind escape surrounded by the natural beauty of slate, wood, water &amp; stars. Welcome to Slate Crossing - a 1.5 story vintage-inspired geodesic dome nestled in Wanderlust Woods. _x000a__x000a_Only 5 mi from the best rafting &amp; zip lining in the area &amp; 25 min to Gatlinburg, the secluded 10 acre property hosts a flowing creek, mountain views, &amp; plenty of space to wander––perfect for all seeking the glory of the mountains without the typical log cabin decor._x000a__x000a_The main level of the dome consists of two cozy bedrooms, a living room with a sofa, comfy chair &amp; coffee table, smart TV and an entire wall of windows that look out onto the perennial flowing creek. Additionally, you'll find a table that seats 6, fully-equipped kitchen and bathroom with vanity, flushing toilet, and hot shower. Upstairs in a loft space there is room for two more full-sized beds for a recommended capacity of up to 6 guests._x000a__x000a_The story continues outside with a creekside covered slate-lined deck that you’ll never want to leave, rain or shine. There you’ll find hammock chairs, 4 folding chairs, bar with 4 stools, gas grill, and a cast iron fire stove (firewood provided) to keep you toasty in the cold. It’s elevated camping with the comforts of home._x000a__x000a_Please note that after booking, you will be required to complete our pre-arrival process including a photo of a valid ID, signing our rental conditions, and submitting a valid credit or debit card to be pre-approved for a security deposit (card will not be charged just authorized in case of damage or rule violation). This process needs to be completed before check-in._x000a__x000a_Search &quot;Wanderlust Woods&quot; to find us and book direct for the lowest rates. Use the code &quot;direct&quot; to receive a discount :-)"/>
    <n v="1"/>
    <s v="Check in: 16:00, Check out: 11:00, Cancellation policy: Super Strict (30 Days), Accepts bookings: 18"/>
    <n v="35.797840000000001"/>
    <n v="-83.185422000000003"/>
    <s v="No"/>
    <x v="0"/>
    <s v="No"/>
    <s v="No"/>
    <x v="0"/>
    <s v="Yes"/>
    <x v="0"/>
    <s v="Yes"/>
    <s v="Yes"/>
    <s v="No"/>
    <s v="No"/>
    <s v="No"/>
    <s v="No"/>
    <s v="Not Listed"/>
    <s v="No"/>
    <s v="Not Listed"/>
    <s v="Not Listed"/>
    <s v="No"/>
    <s v="No"/>
    <s v="No"/>
    <s v="No"/>
    <s v="No"/>
    <s v="No"/>
    <s v="No"/>
    <s v="No"/>
    <s v="No"/>
    <s v="Yes"/>
    <s v="No"/>
    <s v="No"/>
    <s v="No"/>
    <s v="Yes"/>
    <s v="Yes"/>
    <s v="No"/>
    <s v="No"/>
    <s v="No"/>
    <s v="Yes"/>
    <s v="Yes"/>
    <s v="No"/>
    <s v="No"/>
    <s v="No"/>
    <s v="Yes"/>
    <s v="No"/>
    <s v="No"/>
    <s v="No"/>
    <s v="Yes"/>
    <s v="No"/>
    <s v="No"/>
    <s v="No"/>
    <s v="Yes"/>
    <s v="No"/>
    <s v="No"/>
    <s v="No"/>
    <s v="No"/>
    <s v="No"/>
    <s v="No"/>
    <s v="No"/>
    <s v="Yes"/>
    <s v="No"/>
    <s v="No"/>
    <m/>
    <m/>
    <m/>
    <m/>
    <m/>
    <m/>
    <m/>
    <m/>
    <m/>
    <m/>
  </r>
  <r>
    <s v="Hipcamp"/>
    <s v="Wanderlust Woods"/>
    <s v="Whispering Waters: Dome Getaway"/>
    <s v="dome"/>
    <s v="Dome"/>
    <n v="8"/>
    <n v="0"/>
    <n v="3"/>
    <n v="0"/>
    <n v="0"/>
    <n v="0"/>
    <s v="Cocke"/>
    <x v="101"/>
    <x v="4"/>
    <m/>
    <s v="United States"/>
    <x v="59"/>
    <x v="94"/>
    <n v="395"/>
    <n v="299"/>
    <n v="223"/>
    <n v="108"/>
    <n v="0.26"/>
    <n v="242"/>
    <n v="403"/>
    <n v="279"/>
    <n v="223"/>
    <n v="69"/>
    <n v="250"/>
    <n v="264"/>
    <n v="234"/>
    <n v="238"/>
    <n v="264"/>
    <n v="234"/>
    <n v="262"/>
    <n v="237"/>
    <n v="262"/>
    <n v="237"/>
    <n v="263"/>
    <s v="https://www.hipcamp.com/en-GB/land/tennessee-wanderlust-woods-v1qhnxnl"/>
    <s v="Wake to the sounds of a babbling brook &amp; bird song through the skylight; lounge outdoors under hemlock &amp; holly trees with a cup of coffee. At night enjoy the canopy of stars &amp; planets without light pollution. Welcome to Whispering Waters- a cozy geodesic dome @ Wanderlust Woods. So remote you’d never guess that you're only 5 mi from trails in the National Park or the best rafting &amp; zip lining in the Smokies + 25 min to Gatlinburg. Ideal for a unique mountain retreat with an immersive experience._x000a__x000a_The open floor plan consists of colorful boho energy with queen bed &amp; twin roll-away, table for 3, comfy chairs in the main space, a full size bathroom with shower &amp; flush toilet, kitchenette with refrigerator, sink, air fryer/toaster oven, 2-burner hot plate with pots &amp; pans, plus a microwave. Additionally, you'll enjoy a wall-sized vista window that overlooks the sun-dappled creek and forest. Outside take a seat in one of the hammock chairs, around the fire pit, or at the table with umbrella while you wait for dinner to finish on the gas grill and enjoy the view--you may see a family of bears or flock of wild turkeys!_x000a__x000a_If this doesn’t fit your needs, check out our other glamping spots @ Wanderlust Woods (found on our host page)_x000a__x000a_You’re welcome to explore our 10 acres of property including 900 ft of creek frontage, a hiking trail to the ridge, and mountain views. We ask that you do not enter any other of our glamping spots. No one else has access to your dome._x000a__x000a_We provide coffee, creamer, sugar, snacks, plus all the bedding, towels, soap, TP, etc that you’ll need for your stay._x000a__x000a_The Cosby entrance to the Great Smoky Mountain National Park is 3 mi in one direction, rafting on the Pigeon River is 3 mi in another direction, and we can show you some beautiful fishing spots for bass &amp; trout less than 3 miles from our place._x000a__x000a_Please note that after booking, you will be required to complete our pre-arrival process including a photo of a valid ID, signing our rental conditions, and submitting a valid credit or debit card to be pre-approved for a security deposit (card will not be charged just authorized in case of damage or rule violation). This process needs to be completed before check-in._x000a__x000a_Search &quot;Wanderlust Woods&quot; to find us and book direct for the lowest rates. Use the code &quot;direct&quot; to receive a discount :-)"/>
    <n v="1"/>
    <s v="Check in: 16:00, Check out: 11:00, Cancellation policy: Super Strict (30 Days), Accepts bookings: 18"/>
    <n v="35.797840000000001"/>
    <n v="-83.185422000000003"/>
    <s v="No"/>
    <x v="0"/>
    <s v="No"/>
    <s v="Yes"/>
    <x v="0"/>
    <s v="Yes"/>
    <x v="0"/>
    <s v="Yes"/>
    <s v="Yes"/>
    <s v="No"/>
    <s v="No"/>
    <s v="No"/>
    <s v="No"/>
    <s v="Not Listed"/>
    <s v="No"/>
    <s v="Not Listed"/>
    <s v="Not Listed"/>
    <s v="No"/>
    <s v="No"/>
    <s v="No"/>
    <s v="No"/>
    <s v="No"/>
    <s v="No"/>
    <s v="No"/>
    <s v="No"/>
    <s v="No"/>
    <s v="Yes"/>
    <s v="No"/>
    <s v="No"/>
    <s v="No"/>
    <s v="Yes"/>
    <s v="Yes"/>
    <s v="No"/>
    <s v="No"/>
    <s v="No"/>
    <s v="Yes"/>
    <s v="Yes"/>
    <s v="No"/>
    <s v="No"/>
    <s v="No"/>
    <s v="Yes"/>
    <s v="No"/>
    <s v="No"/>
    <s v="No"/>
    <s v="Yes"/>
    <s v="No"/>
    <s v="No"/>
    <s v="No"/>
    <s v="Yes"/>
    <s v="No"/>
    <s v="No"/>
    <s v="No"/>
    <s v="No"/>
    <s v="No"/>
    <s v="No"/>
    <s v="No"/>
    <s v="Yes"/>
    <s v="No"/>
    <s v="No"/>
    <m/>
    <m/>
    <m/>
    <m/>
    <m/>
    <m/>
    <m/>
    <m/>
    <m/>
    <m/>
  </r>
  <r>
    <s v="Hipcamp"/>
    <s v="Blowing Rock TreePod &amp; Geodome"/>
    <s v="TreePod W/Hot Tub &amp; 100 Mi Views"/>
    <s v="dome"/>
    <s v="Dome"/>
    <n v="2"/>
    <n v="0"/>
    <n v="2"/>
    <n v="0"/>
    <n v="0"/>
    <n v="0"/>
    <s v="Caldwell"/>
    <x v="26"/>
    <x v="7"/>
    <m/>
    <s v="United States"/>
    <x v="1"/>
    <x v="1"/>
    <s v="No data"/>
    <s v="No data"/>
    <s v="No data"/>
    <s v="No data"/>
    <n v="0.51"/>
    <n v="166"/>
    <n v="403"/>
    <n v="199"/>
    <n v="149"/>
    <n v="90"/>
    <n v="173"/>
    <n v="185"/>
    <n v="159"/>
    <n v="162"/>
    <n v="185"/>
    <n v="159"/>
    <n v="184"/>
    <n v="162"/>
    <n v="184"/>
    <n v="162"/>
    <n v="185"/>
    <s v="https://www.hipcamp.com/en-GB/land/north-carolina-blowing-rock-treepod-geodome-2ejhkm00"/>
    <s v="**Hurricane Helene Update**_x000a__x000a_Fortunately and unlike some towns in Western North Carolina to the west of us, Blowing Rock and Boone area faired very well. Fortunately, both of our domes did not sustain any damage and are fully operational and never stop hosting Hipcampers. All of the main and secondary roads are fully operational in our area and the businesses and restaurants are fully operational and open at normal business hours. We’d like to welcome you and your closest to enjoy the views at our dome post Helene!_x000a__x000a_**********_x000a__x000a_The Blowing Rock TreePod is only 2.5 miles from Main Street in Blowing Rock and a short drive from Boone. Enjoy 100 mile views from your private TreePod. Relax on the well-appointed deck, complete with an equipped kitchenette, luxurious bathroom, and unique dome featuring a private hot tub, fire table, grill, hammock and comfortable outdoor furniture. Recharge and reconnect with nature as you explore our 20 acres of trails and private pond._x000a__x000a_Ask about our 2nd dome &amp; stay w/friends!_x000a__x000a_—————————————————————_x000a__x000a_—————————————————————_x000a__x000a_Experience unforgettable moments at the Tripod in Blowing Rock, where every detail is designed for lasting memories. Enjoy breathtaking 100-mile vistas from the deck, a plush King Bed, and a well-equipped kitchenette paired with a luxurious glamping bathroom. Sleep beneath the stars in comfort, nestled in a King Bed beneath a transparent roof, while the fully functional bathroom offers hot water and a conventional flushing toilet just steps away. This 350-square-foot retreat is complemented by a nearby 300-square-foot bathhouse exclusively for your use._x000a__x000a_Perched among the trees and carved into the mountainside, the Tripod boasts a deck featuring a hot tub, fire pit, grill, and hammock, inviting relaxation and connection with nature._x000a__x000a_Whether indulging in reading, napping, stargazing, or simply soaking in the tranquility, the outdoor furniture and hot tub provide the perfect vantage points. Keep an eye out for birds and deer as you explore the 20 acres surrounding the Tripod, including a private pond stocked with fish for your enjoyment._x000a__x000a_In addition to the cozy Tripod, you'll find a well-appointed kitchenette, a unique bathroom just steps away, all enhanced by high-speed wifi for entertainment. Fuel up with a coffee and tea bar, and find essential toiletries provided for your convenience._x000a__x000a_All of this just minutes to Main Street in Blowing Rock, NC. One of North Carolina's premier mountain towns._x000a__x000a_OTHER PROPERTY DETAILS_x000a__x000a_LOCATION: The Treepod is located on a 17 acre tract of land with another GeoDome. Both domes can be booked individually or together (please see my other listings in my profile for availability)._x000a__x000a_ My goal is always to maximize privacy and I’ve worked hard to create guest seclusion and minimize visibility from the other dome. With that, the domes are separated by 150 feet but are connected via a staircase that has been built into the mountain. If another couple is staying in the other dome during your stay, it is likely that you may hear them during your stay._x000a__x000a_Finally, our ideal location and close proximity to Blowing Rock is a direct result of our proximity to NC 321. Guests should be aware that they may hear road noise._x000a__x000a_STEEP MOUNTAIN DRIVEWAY: Please note that the driveway to the TreePod is a mountain road that is ONLY accessible by AWD, 4x4. If you are not comfortable driving on gravel mountain roads, or do not have a 4x4, AWD or Front Wheel Drive vehicle, you’re welcome to park at a dedicated space at the top of the driveway and take a 450’ hike to the dome. _x000a__x000a_WINTER WEATHER: In the event of a winter weather during your stay you will be required to park at the top of the driveway regardless of what type of vehicle you arrive in. This does involve a short 350’ walk from that location to the GeoDome door. In general snow fall is light and usually melts the next day. _x000a__x000a_HEATING/COOLING: The Treepod includes both heating and cooling as well as several space heaters and electric blankets. While we make every attempt to create a comfortable environment the Treepod is not insulated in the same way your home may be and does not heat and cool like a conventional home or apartment. We’ll provide the heated blankets, please bring plenty of warm clothing in the winter._x000a__x000a_PARKING: Parking is FREE and on Premises but we are only able to accommodate ONE vehicle during your stay. _x000a__x000a_KITCHEN: During the winter months, the kitchen sink may be closed to prevent freezing pipes. If so, water is accessible in the fully functional and heated bathroom. As always, your welcome to use the grill with the supplied grilling tools for cooking. You’ll also find a French coffee press, water kettle, and coffee/creamer/sugar in the event that the Keurig is not available."/>
    <n v="2"/>
    <s v="Check in: 16:00, Check out: 10:00, Cancellation policy: Strict, Accepts bookings: 12"/>
    <n v="36.114019999999996"/>
    <n v="-81.654807000000005"/>
    <s v="No"/>
    <x v="0"/>
    <s v="Yes"/>
    <s v="Yes"/>
    <x v="0"/>
    <s v="Yes"/>
    <x v="0"/>
    <s v="Yes"/>
    <s v="Yes"/>
    <s v="No"/>
    <s v="Yes"/>
    <s v="No"/>
    <s v="No"/>
    <s v="Not Listed"/>
    <s v="No"/>
    <s v="Not Listed"/>
    <s v="Not Listed"/>
    <s v="No"/>
    <s v="No"/>
    <s v="No"/>
    <s v="No"/>
    <s v="No"/>
    <s v="No"/>
    <s v="No"/>
    <s v="No"/>
    <s v="No"/>
    <s v="No"/>
    <s v="No"/>
    <s v="No"/>
    <s v="No"/>
    <s v="No"/>
    <s v="No"/>
    <s v="No"/>
    <s v="No"/>
    <s v="No"/>
    <s v="No"/>
    <s v="No"/>
    <s v="No"/>
    <s v="No"/>
    <s v="No"/>
    <s v="No"/>
    <s v="No"/>
    <s v="No"/>
    <s v="No"/>
    <s v="Yes"/>
    <s v="No"/>
    <s v="No"/>
    <s v="No"/>
    <s v="No"/>
    <s v="No"/>
    <s v="No"/>
    <s v="No"/>
    <s v="No"/>
    <s v="No"/>
    <s v="No"/>
    <s v="No"/>
    <s v="No"/>
    <s v="No"/>
    <s v="Yes"/>
    <m/>
    <m/>
    <m/>
    <m/>
    <m/>
    <m/>
    <m/>
    <m/>
    <m/>
    <m/>
  </r>
  <r>
    <s v="Hipcamp"/>
    <s v="Harmony's Glamping"/>
    <s v="All 4 sites + Waterfall/Hot tub"/>
    <s v="dome"/>
    <s v="Dome"/>
    <n v="4"/>
    <n v="0"/>
    <n v="30"/>
    <n v="0"/>
    <n v="0"/>
    <n v="0"/>
    <s v="Santa Barbara"/>
    <x v="99"/>
    <x v="1"/>
    <m/>
    <s v="United States"/>
    <x v="77"/>
    <x v="95"/>
    <n v="1613"/>
    <n v="1400"/>
    <n v="880"/>
    <n v="555"/>
    <n v="0.59"/>
    <n v="1335"/>
    <n v="1811"/>
    <n v="1600"/>
    <n v="1200"/>
    <n v="795"/>
    <n v="1389"/>
    <n v="1489"/>
    <n v="1280"/>
    <n v="1305"/>
    <n v="1489"/>
    <n v="1280"/>
    <n v="1478"/>
    <n v="1298"/>
    <n v="1477"/>
    <n v="1298"/>
    <n v="1487"/>
    <s v="https://www.hipcamp.com/en-GB/land/california-harmony-s-glamping-5x5hewrr"/>
    <s v="PLEASE NOTE, this site books out the entire property! You will have access to all of the campsites as well as our beautiful 30 ft waterfall and wood-burning hot tub._x000a__x000a_Nestled along the Creek in the beautiful mountains of Santa Barbara. Immerse yourself in the great outdoors while staying cozy in a Yurt, , and 2 Geo Domes. There are 3 different sites in total. Each site is secluded with a hot shower, propane fire pit, camp kitchen and a comfortable queen bed fits 8 adults comfortably. An additional 24ft yurt is available but you must request it. _x000a__x000a_We also have a wood-burning hot tub which is freshly filled every time, and right along the creek for a natural hot/cold plunge experience. We also offer morning yoga and relaxing massages for a fully rejuvenating experience._x000a__x000a_Wake up to the sound of the birds chirping and the creek rippling. Hike to our very own 30' ft waterfall where you can take a dip, lay out and catch some sunshine. The trail is rugged so be ready to boulder and use your hands in some places._x000a__x000a_If you have any questions, feel free to contact me directly. My phone number is 805-698-8623._x000a__x000a_Enjoy some nearby experiences all within 30 minutes:_x000a__x000a_-Cold Springs Tavern, historical stagecoach stop, live music and delicious BBQ_x000a__x000a_-Wine Tasting in Solvang or on Stearns Wharf_x000a__x000a_-State Street, Downtown Shopping and Restaurants_x000a__x000a_-Beaches, LedBetter, East Beach, Butterfly, Hendry's Beach (Dog Friendly)_x000a__x000a_-Painted Cave, a cave full of Indian paintings_x000a__x000a_-Hikes, SaddleRock, Lizards Mouth, Hot Springs_x000a__x000a_Please note that a high-clearance vehicle is Highly recommended! This is a mountainous bumpy dirt road with steep sharp corners. A regular car can make it, just be warned you may bottom out a couple of times. We do have a Jeep Wrangler available for rent on-site. ($80 a day) You can book on turo. _x000a__x000a_We are not liable for any damage to you or your vehicle when entering our property, do so at your own risk."/>
    <n v="1"/>
    <s v="Check in: 15:00, Check out: 12:00, Cancellation policy: Super Strict, Accepts bookings: 12"/>
    <n v="34.476108133726157"/>
    <n v="-119.7905250836849"/>
    <s v="No"/>
    <x v="0"/>
    <s v="Yes"/>
    <s v="Yes"/>
    <x v="0"/>
    <s v="Yes"/>
    <x v="0"/>
    <s v="Yes"/>
    <s v="No"/>
    <s v="No"/>
    <s v="Yes"/>
    <s v="Yes"/>
    <s v="No"/>
    <s v="Not Listed"/>
    <s v="No"/>
    <s v="Not Listed"/>
    <s v="Not Listed"/>
    <s v="No"/>
    <s v="No"/>
    <s v="No"/>
    <s v="No"/>
    <s v="No"/>
    <s v="No"/>
    <s v="No"/>
    <s v="No"/>
    <s v="No"/>
    <s v="No"/>
    <s v="No"/>
    <s v="No"/>
    <s v="No"/>
    <s v="Yes"/>
    <s v="No"/>
    <s v="No"/>
    <s v="No"/>
    <s v="Yes"/>
    <s v="No"/>
    <s v="Yes"/>
    <s v="No"/>
    <s v="No"/>
    <s v="Yes"/>
    <s v="Yes"/>
    <s v="No"/>
    <s v="Yes"/>
    <s v="No"/>
    <s v="Yes"/>
    <s v="No"/>
    <s v="No"/>
    <s v="No"/>
    <s v="Yes"/>
    <s v="No"/>
    <s v="Yes"/>
    <s v="Yes"/>
    <s v="No"/>
    <s v="Yes"/>
    <s v="No"/>
    <s v="Yes"/>
    <s v="Yes"/>
    <s v="No"/>
    <s v="Yes"/>
    <m/>
    <m/>
    <m/>
    <m/>
    <m/>
    <m/>
    <m/>
    <m/>
    <m/>
    <m/>
  </r>
  <r>
    <s v="Hipcamp"/>
    <s v="GlampOut Resorts"/>
    <s v="Chestnut Glamping Dome"/>
    <s v="dome"/>
    <s v="Dome"/>
    <n v="4"/>
    <n v="0"/>
    <n v="4"/>
    <n v="0"/>
    <n v="0"/>
    <n v="0"/>
    <s v="Braxton"/>
    <x v="165"/>
    <x v="37"/>
    <m/>
    <s v="United States"/>
    <x v="51"/>
    <x v="96"/>
    <n v="232"/>
    <n v="209"/>
    <n v="209"/>
    <n v="49"/>
    <n v="0.12"/>
    <n v="137"/>
    <n v="154"/>
    <n v="149"/>
    <n v="129"/>
    <n v="18"/>
    <n v="164"/>
    <n v="198"/>
    <n v="133"/>
    <n v="133"/>
    <n v="133"/>
    <n v="156"/>
    <n v="161"/>
    <n v="193"/>
    <n v="198"/>
    <n v="169"/>
    <n v="171"/>
    <s v="https://www.hipcamp.com/en-GB/land/west-virginia-glampout-resorts-wz6h5r1v"/>
    <s v="Looking for a stunning one-of-a-kind experience that you won't find anywhere else in Elk River? Then come stay at one of our stunning Glamping Domes. From the wonderful panoramic views that are perfect for star-gazing, to the comfortable and plush accommodations, this is the place to enjoy the beauty of Elk River without sacrificing comforts of home. The Chestnut has two queen beds, wet bar, private bathroom and private deck."/>
    <n v="1"/>
    <s v="Check in: 16:00, Check out: 11:00, Cancellation policy: Strict, Accepts bookings: 12"/>
    <n v="38.663922999999997"/>
    <n v="-80.704187000000005"/>
    <s v="Yes"/>
    <x v="0"/>
    <s v="No"/>
    <s v="Yes"/>
    <x v="0"/>
    <s v="Yes"/>
    <x v="0"/>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GlampOut Resorts"/>
    <s v="Hemlock Glamping Dome"/>
    <s v="dome"/>
    <s v="Dome"/>
    <n v="4"/>
    <n v="0"/>
    <n v="4"/>
    <n v="0"/>
    <n v="0"/>
    <n v="0"/>
    <s v="Braxton"/>
    <x v="165"/>
    <x v="37"/>
    <m/>
    <s v="United States"/>
    <x v="5"/>
    <x v="96"/>
    <n v="232"/>
    <n v="209"/>
    <n v="209"/>
    <n v="40"/>
    <n v="0.11"/>
    <n v="137"/>
    <n v="154"/>
    <n v="149"/>
    <n v="129"/>
    <n v="15"/>
    <n v="164"/>
    <n v="198"/>
    <n v="133"/>
    <n v="133"/>
    <n v="133"/>
    <n v="156"/>
    <n v="161"/>
    <n v="193"/>
    <n v="198"/>
    <n v="169"/>
    <n v="171"/>
    <s v="https://www.hipcamp.com/en-GB/land/west-virginia-glampout-resorts-wz6h5r1v"/>
    <s v="Looking for a stunning one-of-a-kind experience that you won't find anywhere else on the Elk River? Then come stay at one of our stunning Glamping Domes. From the wonderful panoramic views that are perfect for star-gazing, to the comfortable and plush accommodations, this is the place to enjoy the beauty of Elk River without sacrificing comforts of home. The Hemlock has two queen beds, wet bar, private bathroom and deck."/>
    <n v="1"/>
    <s v="Check in: 16:00, Check out: 11:00, Cancellation policy: Strict, Accepts bookings: 12"/>
    <n v="38.663922999999997"/>
    <n v="-80.704187000000005"/>
    <s v="Yes"/>
    <x v="0"/>
    <s v="No"/>
    <s v="Yes"/>
    <x v="0"/>
    <s v="Yes"/>
    <x v="0"/>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GlampOut Resorts"/>
    <s v="Walnut Glamping Dome"/>
    <s v="dome"/>
    <s v="Dome"/>
    <n v="4"/>
    <n v="0"/>
    <n v="4"/>
    <n v="0"/>
    <n v="0"/>
    <n v="0"/>
    <s v="Braxton"/>
    <x v="165"/>
    <x v="37"/>
    <m/>
    <s v="United States"/>
    <x v="78"/>
    <x v="96"/>
    <n v="232"/>
    <n v="209"/>
    <n v="209"/>
    <n v="54"/>
    <n v="0.12"/>
    <n v="137"/>
    <n v="154"/>
    <n v="149"/>
    <n v="129"/>
    <n v="17"/>
    <n v="164"/>
    <n v="198"/>
    <n v="133"/>
    <n v="133"/>
    <n v="133"/>
    <n v="156"/>
    <n v="161"/>
    <n v="193"/>
    <n v="198"/>
    <n v="169"/>
    <n v="171"/>
    <s v="https://www.hipcamp.com/en-GB/land/west-virginia-glampout-resorts-wz6h5r1v"/>
    <s v="Looking for a stunning one-of-a-kind experience that you won't find anywhere else in Elk River? Then come stay at one of our stunning Glamping Domes. From the wonderful panoramic views that are perfect for star-gazing, to the comfortable and plush accommodations, this is the place to enjoy the beauty of Elk River without sacrificing comforts of home. The Walnut has two queen beds, wet bar, private bathroom and private deck."/>
    <n v="1"/>
    <s v="Check in: 16:00, Check out: 11:00, Cancellation policy: Strict, Accepts bookings: 12"/>
    <n v="38.663922999999997"/>
    <n v="-80.704187000000005"/>
    <s v="Yes"/>
    <x v="0"/>
    <s v="No"/>
    <s v="Yes"/>
    <x v="0"/>
    <s v="Yes"/>
    <x v="0"/>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GlampOut Resorts"/>
    <s v="Sycamore Glamping Dome"/>
    <s v="dome"/>
    <s v="Dome"/>
    <n v="4"/>
    <n v="0"/>
    <n v="2"/>
    <n v="0"/>
    <n v="0"/>
    <n v="0"/>
    <s v="Braxton"/>
    <x v="165"/>
    <x v="37"/>
    <m/>
    <s v="United States"/>
    <x v="79"/>
    <x v="96"/>
    <n v="232"/>
    <n v="209"/>
    <n v="209"/>
    <n v="76"/>
    <n v="0.24"/>
    <n v="137"/>
    <n v="154"/>
    <n v="149"/>
    <n v="129"/>
    <n v="34"/>
    <n v="164"/>
    <n v="198"/>
    <n v="133"/>
    <n v="133"/>
    <n v="133"/>
    <n v="156"/>
    <n v="161"/>
    <n v="193"/>
    <n v="198"/>
    <n v="169"/>
    <n v="171"/>
    <s v="https://www.hipcamp.com/en-GB/land/west-virginia-glampout-resorts-wz6h5r1v"/>
    <s v="Looking for a stunning one-of-a-kind experience that you won't find anywhere else in Elk River? Then come stay at one of our stunning Glamping Domes. From the wonderful panoramic views that are perfect for star-gazing, to the comfortable and plush accommodations, this is the place to enjoy the beauty of Elk River without sacrificing comforts of home. The Sycamore has king bed, wet bar, private bathroom and private deck."/>
    <n v="1"/>
    <s v="Check in: 16:00, Check out: 11:00, Cancellation policy: Strict, Accepts bookings: 12"/>
    <n v="38.663922999999997"/>
    <n v="-80.704187000000005"/>
    <s v="Yes"/>
    <x v="0"/>
    <s v="No"/>
    <s v="Yes"/>
    <x v="0"/>
    <s v="Yes"/>
    <x v="0"/>
    <s v="No"/>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Yes"/>
    <m/>
    <m/>
    <m/>
    <m/>
    <m/>
    <m/>
    <m/>
    <m/>
    <m/>
    <m/>
  </r>
  <r>
    <s v="Hipcamp"/>
    <s v="North Star Cove"/>
    <s v="Dome #1"/>
    <s v="dome"/>
    <s v="Dome"/>
    <n v="1"/>
    <n v="0"/>
    <n v="4"/>
    <n v="0"/>
    <n v="0"/>
    <n v="0"/>
    <s v="Llano"/>
    <x v="166"/>
    <x v="10"/>
    <m/>
    <s v="United States"/>
    <x v="62"/>
    <x v="70"/>
    <n v="289"/>
    <n v="249"/>
    <n v="150"/>
    <n v="111"/>
    <n v="0.35"/>
    <n v="153"/>
    <n v="305"/>
    <n v="165"/>
    <n v="150"/>
    <n v="54"/>
    <n v="150"/>
    <n v="150"/>
    <n v="150"/>
    <n v="150"/>
    <n v="150"/>
    <n v="150"/>
    <n v="150"/>
    <n v="150"/>
    <n v="150"/>
    <n v="150"/>
    <n v="150"/>
    <s v="https://www.hipcamp.com/en-GB/land/texas-north-star-cove-y0zh8m7d"/>
    <s v="A glamping dome you will love! 700 sq ft with living room, kitchen, bathroom and bedroom. King size bed in bedroom. Large window in bedroom with beautiful hill country view. High speed internet. 4K TV. Workstation with monitor (just in case). Private bathroom with large shower. Peace and quiet on a beautiful hill top. Perfect for a weekend getaway. Sleeps 4 (living room couch folds out, queen memory foam mattress). The kitchen includes a microwave, air fryer, and coffee maker. Essential dishware included. Please no pets in the dome. Google maps link: https://maps.app.goo.gl/sohYzJEQesPcu8mT9"/>
    <n v="2"/>
    <s v="Check in: 15:00, Check out: 12:00, Cancellation policy: Strict, Accepts bookings: 12"/>
    <n v="30.83906"/>
    <n v="-98.822424999999996"/>
    <s v="No"/>
    <x v="0"/>
    <s v="No"/>
    <s v="No"/>
    <x v="0"/>
    <s v="Yes"/>
    <x v="0"/>
    <s v="Yes"/>
    <s v="Yes"/>
    <s v="No"/>
    <s v="No"/>
    <s v="No"/>
    <s v="No"/>
    <s v="Not Listed"/>
    <s v="No"/>
    <s v="Not Listed"/>
    <s v="Not Listed"/>
    <s v="No"/>
    <s v="No"/>
    <s v="No"/>
    <s v="No"/>
    <s v="No"/>
    <s v="No"/>
    <s v="No"/>
    <s v="No"/>
    <s v="No"/>
    <s v="Yes"/>
    <s v="No"/>
    <s v="No"/>
    <s v="No"/>
    <s v="Yes"/>
    <s v="Yes"/>
    <s v="No"/>
    <s v="Yes"/>
    <s v="Yes"/>
    <s v="No"/>
    <s v="Yes"/>
    <s v="Yes"/>
    <s v="No"/>
    <s v="No"/>
    <s v="Yes"/>
    <s v="No"/>
    <s v="No"/>
    <s v="No"/>
    <s v="No"/>
    <s v="No"/>
    <s v="No"/>
    <s v="No"/>
    <s v="Yes"/>
    <s v="Yes"/>
    <s v="Yes"/>
    <s v="No"/>
    <s v="No"/>
    <s v="No"/>
    <s v="No"/>
    <s v="Yes"/>
    <s v="No"/>
    <s v="No"/>
    <s v="No"/>
    <m/>
    <m/>
    <m/>
    <m/>
    <m/>
    <m/>
    <m/>
    <m/>
    <m/>
    <m/>
  </r>
  <r>
    <s v="Hipcamp"/>
    <s v="Triple G's Resort"/>
    <s v="Geodome 2"/>
    <s v="dome"/>
    <s v="Dome"/>
    <n v="23"/>
    <n v="0"/>
    <n v="6"/>
    <n v="0"/>
    <n v="0"/>
    <n v="0"/>
    <s v="Flathead"/>
    <x v="167"/>
    <x v="20"/>
    <m/>
    <s v="United States"/>
    <x v="11"/>
    <x v="97"/>
    <n v="570"/>
    <n v="400"/>
    <n v="400"/>
    <n v="116"/>
    <n v="0"/>
    <n v="400"/>
    <n v="573"/>
    <n v="400"/>
    <n v="400"/>
    <n v="0"/>
    <n v="400"/>
    <n v="400"/>
    <n v="400"/>
    <n v="400"/>
    <n v="400"/>
    <n v="400"/>
    <n v="400"/>
    <n v="400"/>
    <n v="400"/>
    <n v="400"/>
    <n v="400"/>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5-6 people._x000a__x000a_There is a queen bed located in the main space, a queen and twin bed in the loft._x000a__x000a_Full washroom inside the dome with conditioner, shampoo and soap, toiletries provided._x000a__x000a_Mini fridge, coffee machine with coffee, tea and some snacks provided. There is a fireplace inside the unit._x000a__x000a_We provide 1 full bottle of fuel (1 bottle will last 2 days) If you want more fuel for the fire to use more often its $10 per bottle._x000a__x000a_Water inside is straight from the mountain and potable!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4"/>
    <s v="dome"/>
    <s v="Dome"/>
    <n v="23"/>
    <n v="0"/>
    <n v="6"/>
    <n v="0"/>
    <n v="0"/>
    <n v="0"/>
    <s v="Flathead"/>
    <x v="167"/>
    <x v="20"/>
    <m/>
    <s v="United States"/>
    <x v="32"/>
    <x v="97"/>
    <n v="570"/>
    <n v="400"/>
    <n v="400"/>
    <n v="112"/>
    <n v="0"/>
    <n v="400"/>
    <n v="573"/>
    <n v="400"/>
    <n v="400"/>
    <n v="0"/>
    <n v="400"/>
    <n v="400"/>
    <n v="400"/>
    <n v="400"/>
    <n v="400"/>
    <n v="400"/>
    <n v="400"/>
    <n v="400"/>
    <n v="400"/>
    <n v="400"/>
    <n v="400"/>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5-6 people._x000a__x000a_There is a queen bed located in the main space, a queen and twin bed in the loft._x000a__x000a_Full washroom inside the dome with conditioner, shampoo and soap, toiletries provided._x000a__x000a_Mini fridge, coffee machine with coffee, tea and some snacks provided. There is a fireplace inside the unit._x000a__x000a_We provide 1 full bottle of fuel (1 bottle will last 2 days) If you want more fuel for the fire to use more often its $10 per bottle._x000a__x000a_Water inside is straight from the mountain and potable!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8"/>
    <s v="dome"/>
    <s v="Dome"/>
    <n v="23"/>
    <n v="0"/>
    <n v="6"/>
    <n v="0"/>
    <n v="0"/>
    <n v="0"/>
    <s v="Flathead"/>
    <x v="167"/>
    <x v="20"/>
    <m/>
    <s v="United States"/>
    <x v="80"/>
    <x v="97"/>
    <n v="570"/>
    <n v="400"/>
    <n v="400"/>
    <n v="108"/>
    <n v="0"/>
    <n v="400"/>
    <n v="573"/>
    <n v="400"/>
    <n v="400"/>
    <n v="0"/>
    <n v="400"/>
    <n v="400"/>
    <n v="400"/>
    <n v="400"/>
    <n v="400"/>
    <n v="400"/>
    <n v="400"/>
    <n v="400"/>
    <n v="400"/>
    <n v="400"/>
    <n v="400"/>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5-6 people._x000a__x000a_There is a queen bed located in the main space, a queen and twin bed in the loft._x000a__x000a_Full washroom inside the dome with conditioner, shampoo and soap, toiletries provided._x000a__x000a_Mini fridge, coffee machine with coffee, tea and some snacks provided. There is a fireplace inside the unit._x000a__x000a_We provide 1 full bottle of fuel (1 bottle will last 2 days) If you want more fuel for the fire to use more often its $10 per bottle._x000a__x000a_Water inside is straight from the mountain and potable!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
    <n v="1"/>
    <s v="Check in: 15:00, Check out: 10:00, Cancellation policy: Super Strict (30 Days), Accepts bookings: 12"/>
    <n v="48.402560000000001"/>
    <n v="-113.7167"/>
    <s v="Yes"/>
    <x v="0"/>
    <s v="Yes"/>
    <s v="No"/>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9"/>
    <s v="dome"/>
    <s v="Dome"/>
    <n v="23"/>
    <n v="0"/>
    <n v="6"/>
    <n v="0"/>
    <n v="0"/>
    <n v="0"/>
    <s v="Flathead"/>
    <x v="167"/>
    <x v="20"/>
    <m/>
    <s v="United States"/>
    <x v="80"/>
    <x v="97"/>
    <n v="569"/>
    <n v="400"/>
    <n v="400"/>
    <n v="108"/>
    <n v="0"/>
    <n v="400"/>
    <n v="573"/>
    <n v="400"/>
    <n v="400"/>
    <n v="0"/>
    <n v="400"/>
    <n v="400"/>
    <n v="400"/>
    <n v="400"/>
    <n v="400"/>
    <n v="400"/>
    <n v="400"/>
    <n v="400"/>
    <n v="400"/>
    <n v="400"/>
    <n v="400"/>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5-6 people._x000a__x000a_There is a queen bed located in the main space, a queen and twin bed in the loft._x000a__x000a_Full washroom inside the dome with conditioner, shampoo and soap, toiletries provided._x000a__x000a_Mini fridge, coffee machine with coffee, tea and some snacks provided. There is a fireplace inside the unit._x000a__x000a_We provide 1 full bottle of fuel (1 bottle will last 2 days) If you want more fuel for the fire to use more often its $10 per bottle._x000a__x000a_Water inside is straight from the mountain and potable!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
    <n v="1"/>
    <s v="Check in: 15:00, Check out: 10:00, Cancellation policy: Super Strict (30 Days), Accepts bookings: 12"/>
    <n v="48.402560000000001"/>
    <n v="-113.7167"/>
    <s v="Yes"/>
    <x v="0"/>
    <s v="Yes"/>
    <s v="No"/>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16"/>
    <s v="dome"/>
    <s v="Dome"/>
    <n v="23"/>
    <n v="0"/>
    <n v="2"/>
    <n v="0"/>
    <n v="0"/>
    <n v="0"/>
    <s v="Flathead"/>
    <x v="167"/>
    <x v="20"/>
    <m/>
    <s v="United States"/>
    <x v="81"/>
    <x v="80"/>
    <n v="374"/>
    <n v="249"/>
    <n v="249"/>
    <n v="7"/>
    <n v="0"/>
    <n v="249"/>
    <n v="381"/>
    <n v="249"/>
    <n v="249"/>
    <n v="0"/>
    <n v="249"/>
    <n v="249"/>
    <n v="249"/>
    <n v="249"/>
    <n v="249"/>
    <n v="249"/>
    <n v="249"/>
    <n v="249"/>
    <n v="249"/>
    <n v="249"/>
    <n v="249"/>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two people._x000a__x000a_Water inside unit is potable and straight from the mountain!_x000a__x000a_1 Queen Bed Mini Fridge Microwave Coffee maker with coffee and tea provided.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_x000a__x000a_We are attached to the Staton Trail! Hike for 1.5 miles and you will hit the beautiful private Staton Lake._x000a__x000a_Ask us about our wedding venue and retreat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10"/>
    <s v="dome"/>
    <s v="Dome"/>
    <n v="23"/>
    <n v="0"/>
    <n v="6"/>
    <n v="0"/>
    <n v="0"/>
    <n v="0"/>
    <s v="Flathead"/>
    <x v="167"/>
    <x v="20"/>
    <m/>
    <s v="United States"/>
    <x v="11"/>
    <x v="97"/>
    <n v="511"/>
    <n v="400"/>
    <n v="400"/>
    <n v="116"/>
    <n v="0"/>
    <n v="400"/>
    <n v="510"/>
    <n v="400"/>
    <n v="400"/>
    <n v="0"/>
    <n v="400"/>
    <n v="400"/>
    <n v="400"/>
    <n v="400"/>
    <n v="400"/>
    <n v="400"/>
    <n v="400"/>
    <n v="400"/>
    <n v="400"/>
    <n v="400"/>
    <n v="400"/>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5-6 people._x000a__x000a_There is a queen bed located in the main space, a queen and twin bed in the loft._x000a__x000a_Full washroom inside the dome with conditioner, shampoo and soap, toiletries provided._x000a__x000a_Mini fridge, coffee machine with coffee, tea and some snacks provided. There is a fireplace inside the unit._x000a__x000a_We provide 1 full bottle of fuel (1 bottle will last 2 days) If you want more fuel for the fire to use more often its $10 per bottle._x000a__x000a_Water inside is straight from the mountain and potable!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11"/>
    <s v="dome"/>
    <s v="Dome"/>
    <n v="23"/>
    <n v="0"/>
    <n v="6"/>
    <n v="0"/>
    <n v="0"/>
    <n v="0"/>
    <s v="Flathead"/>
    <x v="167"/>
    <x v="20"/>
    <m/>
    <s v="United States"/>
    <x v="11"/>
    <x v="97"/>
    <n v="570"/>
    <n v="400"/>
    <n v="400"/>
    <n v="116"/>
    <n v="0"/>
    <n v="400"/>
    <n v="573"/>
    <n v="400"/>
    <n v="400"/>
    <n v="0"/>
    <n v="400"/>
    <n v="400"/>
    <n v="400"/>
    <n v="400"/>
    <n v="400"/>
    <n v="400"/>
    <n v="400"/>
    <n v="400"/>
    <n v="400"/>
    <n v="400"/>
    <n v="400"/>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5-6 people._x000a__x000a_There is a queen bed located in the main space, a queen and twin bed in the loft._x000a__x000a_Full washroom inside the dome with conditioner, shampoo and soap, toiletries provided._x000a__x000a_Mini fridge, coffee machine with coffee, tea and some snacks provided. There is a fireplace inside the unit._x000a__x000a_We provide 1 full bottle of fuel (1 bottle will last 2 days) If you want more fuel for the fire to use more often its $10 per bottle._x000a__x000a_Water inside is straight from the mountain and potable!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7"/>
    <s v="dome"/>
    <s v="Dome"/>
    <n v="23"/>
    <n v="0"/>
    <n v="6"/>
    <n v="0"/>
    <n v="0"/>
    <n v="0"/>
    <s v="Flathead"/>
    <x v="167"/>
    <x v="20"/>
    <m/>
    <s v="United States"/>
    <x v="82"/>
    <x v="97"/>
    <n v="568"/>
    <n v="400"/>
    <n v="400"/>
    <n v="23"/>
    <n v="0"/>
    <n v="400"/>
    <n v="573"/>
    <n v="400"/>
    <n v="400"/>
    <n v="0"/>
    <n v="400"/>
    <n v="400"/>
    <n v="400"/>
    <n v="400"/>
    <n v="400"/>
    <n v="400"/>
    <n v="400"/>
    <n v="400"/>
    <n v="400"/>
    <n v="400"/>
    <n v="400"/>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5-6 people._x000a__x000a_There is a queen bed located in the main space, a queen and twin bed in the loft._x000a__x000a_Full washroom inside the dome with conditioner, shampoo and soap, toiletries provided._x000a__x000a_Mini fridge, coffee machine with coffee, tea and some snacks provided. There is a fireplace inside the unit._x000a__x000a_We provide 1 full bottle of fuel (1 bottle will last 2 days) If you want more fuel for the fire to use more often its $10 per bottle._x000a__x000a_Water inside is straight from the mountain and potable!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15"/>
    <s v="dome"/>
    <s v="Dome"/>
    <n v="23"/>
    <n v="0"/>
    <n v="2"/>
    <n v="0"/>
    <n v="0"/>
    <n v="0"/>
    <s v="Flathead"/>
    <x v="167"/>
    <x v="20"/>
    <m/>
    <s v="United States"/>
    <x v="83"/>
    <x v="80"/>
    <n v="374"/>
    <n v="249"/>
    <n v="249"/>
    <n v="11"/>
    <n v="0"/>
    <n v="249"/>
    <n v="381"/>
    <n v="249"/>
    <n v="249"/>
    <n v="0"/>
    <n v="249"/>
    <n v="249"/>
    <n v="249"/>
    <n v="249"/>
    <n v="249"/>
    <n v="249"/>
    <n v="249"/>
    <n v="249"/>
    <n v="249"/>
    <n v="249"/>
    <n v="249"/>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two people._x000a__x000a_Water inside unit is potable and straight from the mountain!_x000a__x000a_1 Queen Bed Mini Fridge Microwave Coffee maker with coffee and tea provided.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_x000a__x000a_We are attached to the Staton Trail! Hike for 1.5 miles and you will hit the beautiful private Staton Lake._x000a__x000a_Ask us about our wedding venue and retreats!"/>
    <n v="1"/>
    <s v="Check in: 15:00, Check out: 10:00, Cancellation policy: Super Strict (30 Days), Accepts bookings: 12"/>
    <n v="48.402560000000001"/>
    <n v="-113.7167"/>
    <s v="Yes"/>
    <x v="0"/>
    <s v="Yes"/>
    <s v="No"/>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12"/>
    <s v="dome"/>
    <s v="Dome"/>
    <n v="23"/>
    <n v="0"/>
    <n v="2"/>
    <n v="0"/>
    <n v="0"/>
    <n v="0"/>
    <s v="Flathead"/>
    <x v="167"/>
    <x v="20"/>
    <m/>
    <s v="United States"/>
    <x v="83"/>
    <x v="80"/>
    <n v="374"/>
    <n v="249"/>
    <n v="249"/>
    <n v="11"/>
    <n v="0"/>
    <n v="249"/>
    <n v="381"/>
    <n v="249"/>
    <n v="249"/>
    <n v="0"/>
    <n v="249"/>
    <n v="249"/>
    <n v="249"/>
    <n v="249"/>
    <n v="249"/>
    <n v="249"/>
    <n v="249"/>
    <n v="249"/>
    <n v="249"/>
    <n v="249"/>
    <n v="249"/>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two people._x000a__x000a_Water inside unit is potable and straight from the mountain!_x000a__x000a_1 Queen Bed Mini Fridge Microwave Coffee maker with coffee and tea provided.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_x000a__x000a_We are attached to the Staton Trail! Hike for 1.5 miles and you will hit the beautiful private Staton Lake._x000a__x000a_Ask us about our wedding venue and retreat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14"/>
    <s v="dome"/>
    <s v="Dome"/>
    <n v="23"/>
    <n v="0"/>
    <n v="2"/>
    <n v="0"/>
    <n v="0"/>
    <n v="0"/>
    <s v="Flathead"/>
    <x v="167"/>
    <x v="20"/>
    <m/>
    <s v="United States"/>
    <x v="83"/>
    <x v="80"/>
    <n v="374"/>
    <n v="249"/>
    <n v="249"/>
    <n v="9"/>
    <n v="0"/>
    <n v="249"/>
    <n v="381"/>
    <n v="249"/>
    <n v="249"/>
    <n v="0"/>
    <n v="249"/>
    <n v="249"/>
    <n v="249"/>
    <n v="249"/>
    <n v="249"/>
    <n v="249"/>
    <n v="249"/>
    <n v="249"/>
    <n v="249"/>
    <n v="249"/>
    <n v="249"/>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two people._x000a__x000a_Water inside unit is potable and straight from the mountain!_x000a__x000a_1 Queen Bed Mini Fridge Microwave Coffee maker with coffee and tea provided.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_x000a__x000a_We are attached to the Staton Trail! Hike for 1.5 miles and you will hit the beautiful private Staton Lake._x000a__x000a_Ask us about our wedding venue and retreat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6"/>
    <s v="dome"/>
    <s v="Dome"/>
    <n v="23"/>
    <n v="0"/>
    <n v="2"/>
    <n v="0"/>
    <n v="0"/>
    <n v="0"/>
    <s v="Flathead"/>
    <x v="167"/>
    <x v="20"/>
    <m/>
    <s v="United States"/>
    <x v="82"/>
    <x v="80"/>
    <n v="374"/>
    <n v="249"/>
    <n v="249"/>
    <n v="15"/>
    <n v="0"/>
    <n v="249"/>
    <n v="381"/>
    <n v="249"/>
    <n v="249"/>
    <n v="0"/>
    <n v="249"/>
    <n v="249"/>
    <n v="249"/>
    <n v="249"/>
    <n v="249"/>
    <n v="249"/>
    <n v="249"/>
    <n v="249"/>
    <n v="249"/>
    <n v="249"/>
    <n v="249"/>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two people._x000a__x000a_Water inside unit is potable and straight from the mountain!_x000a__x000a_1 Queen Bed Mini Fridge Microwave Coffee maker with coffee and tea provided.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_x000a__x000a_We are attached to the Staton Trail! Hike for 1.5 miles and you will hit the beautiful private Staton Lake._x000a__x000a_Ask us about our wedding venue and retreat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Triple G's Resort"/>
    <s v="Geodome 5"/>
    <s v="dome"/>
    <s v="Dome"/>
    <n v="23"/>
    <n v="0"/>
    <n v="2"/>
    <n v="0"/>
    <n v="0"/>
    <n v="0"/>
    <s v="Flathead"/>
    <x v="167"/>
    <x v="20"/>
    <m/>
    <s v="United States"/>
    <x v="81"/>
    <x v="80"/>
    <n v="374"/>
    <n v="249"/>
    <n v="249"/>
    <n v="7"/>
    <n v="0"/>
    <n v="249"/>
    <n v="381"/>
    <n v="249"/>
    <n v="249"/>
    <n v="0"/>
    <n v="249"/>
    <n v="249"/>
    <n v="249"/>
    <n v="249"/>
    <n v="249"/>
    <n v="249"/>
    <n v="249"/>
    <n v="249"/>
    <n v="249"/>
    <n v="249"/>
    <n v="249"/>
    <s v="https://www.hipcamp.com/en-GB/land/montana-triple-g-s-resort-y0zhvopw"/>
    <s v="Eco Luxury Geodesic dome, located only 15 minutes from West Glacier entrance. This dome will give you and your family an experience of a lifetime! Come see the stars and book with us at Triple G’s Resort. Comfortably sleeps two people._x000a__x000a_Water inside unit is potable and straight from the mountain!_x000a__x000a_1 Queen Bed Mini Fridge Microwave Coffee maker with coffee and tea provided._x000a__x000a_We have a bar and restaurant on site with various boards and lawn games for guests to enjoy. 2 outdoor firepits 4 communal outdoor BBQs Various seating and hammocks spread through out the trails and forest even a STAGE where we host various artists and performances through out the year._x000a__x000a_Visit Triple G's Resort website to see restaurant menu and hours as well as the activities page where you can book horse back riding, kayaking, canoeing, white water rafting and ATV rentals!_x000a__x000a_We are attached to the Staton Trail! Hike for 1.5 miles and you will hit the beautiful private Staton Lake._x000a__x000a_Ask us about our wedding venue and retreats!"/>
    <n v="1"/>
    <s v="Check in: 15:00, Check out: 10:00, Cancellation policy: Super Strict (30 Days), Accepts bookings: 12"/>
    <n v="48.402560000000001"/>
    <n v="-113.7167"/>
    <s v="Yes"/>
    <x v="0"/>
    <s v="Yes"/>
    <s v="Yes"/>
    <x v="0"/>
    <s v="Yes"/>
    <x v="1"/>
    <s v="No"/>
    <s v="Yes"/>
    <s v="No"/>
    <s v="No"/>
    <s v="No"/>
    <s v="No"/>
    <s v="Not Listed"/>
    <s v="No"/>
    <s v="Not Listed"/>
    <s v="Not Listed"/>
    <s v="No"/>
    <s v="No"/>
    <s v="No"/>
    <s v="No"/>
    <s v="No"/>
    <s v="No"/>
    <s v="No"/>
    <s v="No"/>
    <s v="No"/>
    <s v="Yes"/>
    <s v="Yes"/>
    <s v="No"/>
    <s v="No"/>
    <s v="Yes"/>
    <s v="Yes"/>
    <s v="Yes"/>
    <s v="No"/>
    <s v="Yes"/>
    <s v="No"/>
    <s v="Yes"/>
    <s v="Yes"/>
    <s v="No"/>
    <s v="Yes"/>
    <s v="Yes"/>
    <s v="No"/>
    <s v="No"/>
    <s v="No"/>
    <s v="Yes"/>
    <s v="Yes"/>
    <s v="No"/>
    <s v="No"/>
    <s v="No"/>
    <s v="No"/>
    <s v="No"/>
    <s v="No"/>
    <s v="No"/>
    <s v="No"/>
    <s v="No"/>
    <s v="No"/>
    <s v="No"/>
    <s v="No"/>
    <s v="Yes"/>
    <m/>
    <m/>
    <m/>
    <m/>
    <m/>
    <m/>
    <m/>
    <m/>
    <m/>
    <m/>
  </r>
  <r>
    <s v="Hipcamp"/>
    <s v="Dot's Spots"/>
    <s v="Geodesic dome"/>
    <s v="dome"/>
    <s v="Dome"/>
    <n v="5"/>
    <n v="0"/>
    <n v="2"/>
    <n v="0"/>
    <n v="0"/>
    <n v="0"/>
    <s v="Comal"/>
    <x v="168"/>
    <x v="10"/>
    <m/>
    <s v="United States"/>
    <x v="22"/>
    <x v="6"/>
    <n v="212"/>
    <n v="220"/>
    <n v="176"/>
    <n v="177"/>
    <n v="0.95"/>
    <n v="182"/>
    <n v="215"/>
    <n v="195"/>
    <n v="176"/>
    <n v="174"/>
    <n v="185"/>
    <n v="190"/>
    <n v="179"/>
    <n v="181"/>
    <n v="190"/>
    <n v="179"/>
    <n v="189"/>
    <n v="180"/>
    <n v="189"/>
    <n v="180"/>
    <n v="190"/>
    <s v="https://www.hipcamp.com/en-GB/land/texas-dot-s-spots-dw9h21y7"/>
    <s v="Geodesic dome with panoramic window with inside kitchenette with fridge, microwave, coffee maker and fixins, toaster, blender, glasses, plates, silverware. _x000a__x000a_Bath house right outside dome, with sink, hot shower and toiletries, compost potty. The outdoor area has table and chairs, and fire pit and gas grill, stargazer chairs by the firepit. _x000a__x000a_We are pet friendly, just ask that you tell us in advance and pay the extra charge for preparations. AND NO PET IS ALLOWED IN DOME UNSUPERVISED."/>
    <n v="2"/>
    <s v="Check in: 14:00, Check out: 12:00, Cancellation policy: Strict, Accepts bookings: 3"/>
    <n v="29.90862480375986"/>
    <n v="-98.115846465298461"/>
    <s v="No"/>
    <x v="0"/>
    <s v="Yes"/>
    <s v="Yes"/>
    <x v="0"/>
    <s v="Yes"/>
    <x v="0"/>
    <s v="Yes"/>
    <s v="Yes"/>
    <s v="No"/>
    <s v="No"/>
    <s v="No"/>
    <s v="No"/>
    <s v="Not Listed"/>
    <s v="No"/>
    <s v="Not Listed"/>
    <s v="Not Listed"/>
    <s v="No"/>
    <s v="No"/>
    <s v="No"/>
    <s v="No"/>
    <s v="No"/>
    <s v="No"/>
    <s v="No"/>
    <s v="No"/>
    <s v="No"/>
    <s v="Yes"/>
    <s v="No"/>
    <s v="No"/>
    <s v="No"/>
    <s v="Yes"/>
    <s v="Yes"/>
    <s v="No"/>
    <s v="No"/>
    <s v="Yes"/>
    <s v="No"/>
    <s v="Yes"/>
    <s v="Yes"/>
    <s v="No"/>
    <s v="No"/>
    <s v="Yes"/>
    <s v="No"/>
    <s v="No"/>
    <s v="No"/>
    <s v="No"/>
    <s v="No"/>
    <s v="No"/>
    <s v="No"/>
    <s v="No"/>
    <s v="Yes"/>
    <s v="Yes"/>
    <s v="No"/>
    <s v="No"/>
    <s v="No"/>
    <s v="No"/>
    <s v="Yes"/>
    <s v="No"/>
    <s v="No"/>
    <s v="Yes"/>
    <m/>
    <m/>
    <m/>
    <m/>
    <m/>
    <m/>
    <m/>
    <m/>
    <m/>
    <m/>
  </r>
  <r>
    <s v="Hipcamp"/>
    <s v="Washington Glamping"/>
    <s v="Ellinor Geodome"/>
    <s v="dome"/>
    <s v="Dome"/>
    <n v="0"/>
    <n v="0"/>
    <m/>
    <n v="0"/>
    <n v="0"/>
    <n v="0"/>
    <s v="Jefferson"/>
    <x v="169"/>
    <x v="19"/>
    <m/>
    <s v="United States"/>
    <x v="1"/>
    <x v="1"/>
    <s v="No data"/>
    <s v="No data"/>
    <s v="No data"/>
    <s v="No data"/>
    <s v="No data"/>
    <s v="No data"/>
    <s v="No data"/>
    <s v="No data"/>
    <s v="No data"/>
    <s v="No data"/>
    <n v="0"/>
    <n v="0"/>
    <n v="0"/>
    <n v="0"/>
    <n v="0"/>
    <n v="0"/>
    <n v="0"/>
    <n v="0"/>
    <n v="0"/>
    <n v="0"/>
    <n v="0"/>
    <s v="https://www.hipcamp.com/en-GB/land/washington-washington-glamping-88lh0qql"/>
    <s v="Ellinor is one of our new 6m (19') domes. Furnished with a comfortable queen sized bed, latern, chairs, table, and portable solar generator. _x000a__x000a_Site has picnic table and firepit."/>
    <n v="1"/>
    <s v="Check in: 14:00, Check out: 11:00, Cancellation policy: Super Strict, Accepts bookings: 12"/>
    <n v="47.787529050357193"/>
    <n v="-122.8935777989257"/>
    <s v="Yes"/>
    <x v="0"/>
    <s v="Yes"/>
    <s v="No"/>
    <x v="1"/>
    <s v="Yes"/>
    <x v="1"/>
    <s v="Yes"/>
    <s v="No"/>
    <s v="No"/>
    <s v="No"/>
    <s v="No"/>
    <s v="No"/>
    <s v="Not Listed"/>
    <s v="No"/>
    <s v="Not Listed"/>
    <s v="Not Listed"/>
    <s v="No"/>
    <s v="No"/>
    <s v="No"/>
    <s v="No"/>
    <s v="No"/>
    <s v="No"/>
    <s v="No"/>
    <s v="No"/>
    <s v="No"/>
    <s v="Yes"/>
    <s v="No"/>
    <s v="No"/>
    <s v="No"/>
    <s v="Yes"/>
    <s v="Yes"/>
    <s v="No"/>
    <s v="No"/>
    <s v="Yes"/>
    <s v="No"/>
    <s v="Yes"/>
    <s v="Yes"/>
    <s v="No"/>
    <s v="Yes"/>
    <s v="Yes"/>
    <s v="No"/>
    <s v="No"/>
    <s v="No"/>
    <s v="No"/>
    <s v="No"/>
    <s v="No"/>
    <s v="No"/>
    <s v="Yes"/>
    <s v="No"/>
    <s v="No"/>
    <s v="No"/>
    <s v="No"/>
    <s v="No"/>
    <s v="No"/>
    <s v="No"/>
    <s v="No"/>
    <s v="No"/>
    <s v="Yes"/>
    <m/>
    <m/>
    <m/>
    <m/>
    <m/>
    <m/>
    <m/>
    <m/>
    <m/>
    <m/>
  </r>
  <r>
    <s v="Hipcamp"/>
    <s v="Washington Glamping"/>
    <s v="Beargrass Geodome"/>
    <s v="dome"/>
    <s v="Dome"/>
    <n v="0"/>
    <n v="0"/>
    <m/>
    <n v="0"/>
    <n v="0"/>
    <n v="0"/>
    <s v="Jefferson"/>
    <x v="169"/>
    <x v="19"/>
    <m/>
    <s v="United States"/>
    <x v="1"/>
    <x v="1"/>
    <s v="No data"/>
    <s v="No data"/>
    <s v="No data"/>
    <s v="No data"/>
    <s v="No data"/>
    <s v="No data"/>
    <s v="No data"/>
    <s v="No data"/>
    <s v="No data"/>
    <s v="No data"/>
    <n v="0"/>
    <n v="0"/>
    <n v="0"/>
    <n v="0"/>
    <n v="0"/>
    <n v="0"/>
    <n v="0"/>
    <n v="0"/>
    <n v="0"/>
    <n v="0"/>
    <n v="0"/>
    <s v="https://www.hipcamp.com/en-GB/land/washington-washington-glamping-88lh0qql"/>
    <s v="Beargrass is a recently introduced dome measuring 6 meters (19 feet). It is situated amidst a cluster of Firs and Alders, providing optimal levels of morning sunlight and afternoon shade. The dome comes fully equipped with a cozy queen-sized bed, lantern, chairs, table, and a portable solar generator. Additionally, the site is furnished with a picnic table and firepit for your convenience."/>
    <n v="1"/>
    <s v="Check in: 15:00, Check out: 10:00, Cancellation policy: Super Strict (30 Days), Accepts bookings: 12"/>
    <n v="47.787529050357193"/>
    <n v="-122.8935777989257"/>
    <s v="Yes"/>
    <x v="0"/>
    <s v="Yes"/>
    <s v="No"/>
    <x v="1"/>
    <s v="Yes"/>
    <x v="1"/>
    <s v="Yes"/>
    <s v="No"/>
    <s v="No"/>
    <s v="No"/>
    <s v="No"/>
    <s v="No"/>
    <s v="Not Listed"/>
    <s v="No"/>
    <s v="Not Listed"/>
    <s v="Not Listed"/>
    <s v="No"/>
    <s v="No"/>
    <s v="No"/>
    <s v="No"/>
    <s v="No"/>
    <s v="No"/>
    <s v="No"/>
    <s v="No"/>
    <s v="No"/>
    <s v="Yes"/>
    <s v="No"/>
    <s v="No"/>
    <s v="No"/>
    <s v="Yes"/>
    <s v="Yes"/>
    <s v="No"/>
    <s v="No"/>
    <s v="Yes"/>
    <s v="No"/>
    <s v="Yes"/>
    <s v="Yes"/>
    <s v="No"/>
    <s v="Yes"/>
    <s v="Yes"/>
    <s v="No"/>
    <s v="No"/>
    <s v="No"/>
    <s v="No"/>
    <s v="No"/>
    <s v="No"/>
    <s v="No"/>
    <s v="Yes"/>
    <s v="No"/>
    <s v="No"/>
    <s v="No"/>
    <s v="No"/>
    <s v="No"/>
    <s v="No"/>
    <s v="No"/>
    <s v="No"/>
    <s v="No"/>
    <s v="Yes"/>
    <m/>
    <m/>
    <m/>
    <m/>
    <m/>
    <m/>
    <m/>
    <m/>
    <m/>
    <m/>
  </r>
  <r>
    <s v="Hipcamp"/>
    <s v="Washington Glamping"/>
    <s v="Kinnikinnick Geodome"/>
    <s v="dome"/>
    <s v="Dome"/>
    <n v="0"/>
    <n v="0"/>
    <m/>
    <n v="0"/>
    <n v="0"/>
    <n v="0"/>
    <s v="Jefferson"/>
    <x v="169"/>
    <x v="19"/>
    <m/>
    <s v="United States"/>
    <x v="1"/>
    <x v="1"/>
    <s v="No data"/>
    <s v="No data"/>
    <s v="No data"/>
    <s v="No data"/>
    <s v="No data"/>
    <s v="No data"/>
    <s v="No data"/>
    <s v="No data"/>
    <s v="No data"/>
    <s v="No data"/>
    <n v="0"/>
    <n v="0"/>
    <n v="0"/>
    <n v="0"/>
    <n v="0"/>
    <n v="0"/>
    <n v="0"/>
    <n v="0"/>
    <n v="0"/>
    <n v="0"/>
    <n v="0"/>
    <s v="https://www.hipcamp.com/en-GB/land/washington-washington-glamping-88lh0qql"/>
    <s v="Is a 6 meter dome. This site is a little more open receiving lots of sun and is highly accessible. For those looking to pull right in and unloading with out having to walk any distance this site is for you."/>
    <n v="1"/>
    <s v="Check in: 15:00, Check out: 10:00, Cancellation policy: Super Strict (30 Days), Accepts bookings: 12"/>
    <n v="47.787529050357193"/>
    <n v="-122.8935777989257"/>
    <s v="Yes"/>
    <x v="0"/>
    <s v="Yes"/>
    <s v="No"/>
    <x v="1"/>
    <s v="Yes"/>
    <x v="1"/>
    <s v="Yes"/>
    <s v="No"/>
    <s v="No"/>
    <s v="No"/>
    <s v="No"/>
    <s v="No"/>
    <s v="Not Listed"/>
    <s v="No"/>
    <s v="Not Listed"/>
    <s v="Not Listed"/>
    <s v="No"/>
    <s v="No"/>
    <s v="No"/>
    <s v="No"/>
    <s v="No"/>
    <s v="No"/>
    <s v="No"/>
    <s v="No"/>
    <s v="No"/>
    <s v="Yes"/>
    <s v="No"/>
    <s v="No"/>
    <s v="No"/>
    <s v="Yes"/>
    <s v="Yes"/>
    <s v="No"/>
    <s v="No"/>
    <s v="Yes"/>
    <s v="No"/>
    <s v="Yes"/>
    <s v="Yes"/>
    <s v="No"/>
    <s v="Yes"/>
    <s v="Yes"/>
    <s v="No"/>
    <s v="No"/>
    <s v="No"/>
    <s v="No"/>
    <s v="No"/>
    <s v="No"/>
    <s v="No"/>
    <s v="Yes"/>
    <s v="No"/>
    <s v="No"/>
    <s v="No"/>
    <s v="No"/>
    <s v="No"/>
    <s v="No"/>
    <s v="No"/>
    <s v="No"/>
    <s v="No"/>
    <s v="Yes"/>
    <m/>
    <m/>
    <m/>
    <m/>
    <m/>
    <m/>
    <m/>
    <m/>
    <m/>
    <m/>
  </r>
  <r>
    <s v="Hipcamp"/>
    <s v="Washington Glamping"/>
    <s v="Maidenhair Geodome"/>
    <s v="dome"/>
    <s v="Dome"/>
    <n v="0"/>
    <n v="0"/>
    <m/>
    <n v="0"/>
    <n v="0"/>
    <n v="0"/>
    <s v="Jefferson"/>
    <x v="169"/>
    <x v="19"/>
    <m/>
    <s v="United States"/>
    <x v="1"/>
    <x v="1"/>
    <s v="No data"/>
    <s v="No data"/>
    <s v="No data"/>
    <s v="No data"/>
    <s v="No data"/>
    <s v="No data"/>
    <s v="No data"/>
    <s v="No data"/>
    <s v="No data"/>
    <s v="No data"/>
    <n v="0"/>
    <n v="0"/>
    <n v="0"/>
    <n v="0"/>
    <n v="0"/>
    <n v="0"/>
    <n v="0"/>
    <n v="0"/>
    <n v="0"/>
    <n v="0"/>
    <n v="0"/>
    <s v="https://www.hipcamp.com/en-GB/land/washington-washington-glamping-88lh0qql"/>
    <s v="Madienhair is one of our new 6m (19′) domes. Furnished with a comfortable queen sized bed, lantern, chairs, table, and portable solar generator. Site has picnic table and firepit. Pictures of site and interior coming soon. We don’t want people to miss the opportunity to book these new domes."/>
    <n v="1"/>
    <s v="Check in: 14:00, Check out: 11:00, Cancellation policy: Super Strict, Accepts bookings: 12"/>
    <n v="47.787529050357193"/>
    <n v="-122.8935777989257"/>
    <s v="Yes"/>
    <x v="0"/>
    <s v="Yes"/>
    <s v="No"/>
    <x v="1"/>
    <s v="Yes"/>
    <x v="1"/>
    <s v="Yes"/>
    <s v="No"/>
    <s v="No"/>
    <s v="No"/>
    <s v="No"/>
    <s v="No"/>
    <s v="Not Listed"/>
    <s v="No"/>
    <s v="Not Listed"/>
    <s v="Not Listed"/>
    <s v="No"/>
    <s v="No"/>
    <s v="No"/>
    <s v="No"/>
    <s v="No"/>
    <s v="No"/>
    <s v="No"/>
    <s v="No"/>
    <s v="No"/>
    <s v="Yes"/>
    <s v="No"/>
    <s v="No"/>
    <s v="No"/>
    <s v="Yes"/>
    <s v="Yes"/>
    <s v="No"/>
    <s v="No"/>
    <s v="Yes"/>
    <s v="No"/>
    <s v="Yes"/>
    <s v="Yes"/>
    <s v="No"/>
    <s v="Yes"/>
    <s v="Yes"/>
    <s v="No"/>
    <s v="No"/>
    <s v="No"/>
    <s v="No"/>
    <s v="No"/>
    <s v="No"/>
    <s v="No"/>
    <s v="Yes"/>
    <s v="No"/>
    <s v="No"/>
    <s v="No"/>
    <s v="No"/>
    <s v="No"/>
    <s v="No"/>
    <s v="No"/>
    <s v="No"/>
    <s v="No"/>
    <s v="Yes"/>
    <m/>
    <m/>
    <m/>
    <m/>
    <m/>
    <m/>
    <m/>
    <m/>
    <m/>
    <m/>
  </r>
  <r>
    <s v="Hipcamp"/>
    <s v="Washington Glamping"/>
    <s v="Duckabush Geodome"/>
    <s v="dome"/>
    <s v="Dome"/>
    <n v="0"/>
    <n v="0"/>
    <m/>
    <n v="0"/>
    <n v="0"/>
    <n v="0"/>
    <s v="Jefferson"/>
    <x v="169"/>
    <x v="19"/>
    <m/>
    <s v="United States"/>
    <x v="1"/>
    <x v="1"/>
    <s v="No data"/>
    <s v="No data"/>
    <s v="No data"/>
    <s v="No data"/>
    <s v="No data"/>
    <s v="No data"/>
    <s v="No data"/>
    <s v="No data"/>
    <s v="No data"/>
    <s v="No data"/>
    <n v="0"/>
    <n v="0"/>
    <n v="0"/>
    <n v="0"/>
    <n v="0"/>
    <n v="0"/>
    <n v="0"/>
    <n v="0"/>
    <n v="0"/>
    <n v="0"/>
    <n v="0"/>
    <s v="https://www.hipcamp.com/en-GB/land/washington-washington-glamping-88lh0qql"/>
    <s v="Duckabush is one of our new 6m (19′) domes. Furnished with a comfortable queen sized bed, lantern, chairs, table, and portable solar generator. Site has picnic table and firepit. Pictures of site and interior coming soon. We don’t want people to miss the opportunity to book these new domes."/>
    <n v="1"/>
    <s v="Check in: 14:00, Check out: 11:00, Cancellation policy: Super Strict, Accepts bookings: 12"/>
    <n v="47.787529050357193"/>
    <n v="-122.8935777989257"/>
    <s v="Yes"/>
    <x v="0"/>
    <s v="Yes"/>
    <s v="No"/>
    <x v="1"/>
    <s v="Yes"/>
    <x v="1"/>
    <s v="Yes"/>
    <s v="No"/>
    <s v="No"/>
    <s v="No"/>
    <s v="No"/>
    <s v="No"/>
    <s v="Not Listed"/>
    <s v="No"/>
    <s v="Not Listed"/>
    <s v="Not Listed"/>
    <s v="No"/>
    <s v="No"/>
    <s v="No"/>
    <s v="No"/>
    <s v="No"/>
    <s v="No"/>
    <s v="No"/>
    <s v="No"/>
    <s v="No"/>
    <s v="Yes"/>
    <s v="No"/>
    <s v="No"/>
    <s v="No"/>
    <s v="Yes"/>
    <s v="Yes"/>
    <s v="No"/>
    <s v="No"/>
    <s v="Yes"/>
    <s v="No"/>
    <s v="Yes"/>
    <s v="Yes"/>
    <s v="No"/>
    <s v="Yes"/>
    <s v="Yes"/>
    <s v="No"/>
    <s v="No"/>
    <s v="No"/>
    <s v="No"/>
    <s v="No"/>
    <s v="No"/>
    <s v="No"/>
    <s v="Yes"/>
    <s v="No"/>
    <s v="No"/>
    <s v="No"/>
    <s v="No"/>
    <s v="No"/>
    <s v="No"/>
    <s v="No"/>
    <s v="No"/>
    <s v="No"/>
    <s v="Yes"/>
    <m/>
    <m/>
    <m/>
    <m/>
    <m/>
    <m/>
    <m/>
    <m/>
    <m/>
    <m/>
  </r>
  <r>
    <s v="Hipcamp"/>
    <s v="Washington Glamping"/>
    <s v="Chinook Geodome"/>
    <s v="dome"/>
    <s v="Dome"/>
    <n v="0"/>
    <n v="0"/>
    <m/>
    <n v="0"/>
    <n v="0"/>
    <n v="0"/>
    <s v="Jefferson"/>
    <x v="169"/>
    <x v="19"/>
    <m/>
    <s v="United States"/>
    <x v="1"/>
    <x v="1"/>
    <s v="No data"/>
    <s v="No data"/>
    <s v="No data"/>
    <s v="No data"/>
    <s v="No data"/>
    <s v="No data"/>
    <s v="No data"/>
    <s v="No data"/>
    <s v="No data"/>
    <s v="No data"/>
    <n v="0"/>
    <n v="0"/>
    <n v="0"/>
    <n v="0"/>
    <n v="0"/>
    <n v="0"/>
    <n v="0"/>
    <n v="0"/>
    <n v="0"/>
    <n v="0"/>
    <n v="0"/>
    <s v="https://www.hipcamp.com/en-GB/land/washington-washington-glamping-88lh0qql"/>
    <s v="Chinook is one of our new 6m (19′) domes. Furnished with a comfortable queen sized bed, lantern, chairs, table, and portable solar generator. Site has picnic table and firepit."/>
    <n v="1"/>
    <s v="Check in: 14:00, Check out: 11:00, Cancellation policy: Super Strict, Accepts bookings: 12"/>
    <n v="47.787529050357193"/>
    <n v="-122.8935777989257"/>
    <s v="Yes"/>
    <x v="0"/>
    <s v="Yes"/>
    <s v="No"/>
    <x v="1"/>
    <s v="Yes"/>
    <x v="1"/>
    <s v="Yes"/>
    <s v="No"/>
    <s v="No"/>
    <s v="No"/>
    <s v="No"/>
    <s v="No"/>
    <s v="Not Listed"/>
    <s v="No"/>
    <s v="Not Listed"/>
    <s v="Not Listed"/>
    <s v="No"/>
    <s v="No"/>
    <s v="No"/>
    <s v="No"/>
    <s v="No"/>
    <s v="No"/>
    <s v="No"/>
    <s v="No"/>
    <s v="No"/>
    <s v="Yes"/>
    <s v="No"/>
    <s v="No"/>
    <s v="No"/>
    <s v="Yes"/>
    <s v="Yes"/>
    <s v="No"/>
    <s v="No"/>
    <s v="Yes"/>
    <s v="No"/>
    <s v="Yes"/>
    <s v="Yes"/>
    <s v="No"/>
    <s v="Yes"/>
    <s v="Yes"/>
    <s v="No"/>
    <s v="No"/>
    <s v="No"/>
    <s v="No"/>
    <s v="No"/>
    <s v="No"/>
    <s v="No"/>
    <s v="Yes"/>
    <s v="No"/>
    <s v="No"/>
    <s v="No"/>
    <s v="No"/>
    <s v="No"/>
    <s v="No"/>
    <s v="No"/>
    <s v="No"/>
    <s v="No"/>
    <s v="Yes"/>
    <m/>
    <m/>
    <m/>
    <m/>
    <m/>
    <m/>
    <m/>
    <m/>
    <m/>
    <m/>
  </r>
  <r>
    <s v="Hipcamp"/>
    <s v="Washington Glamping"/>
    <s v="Tahoma Geodome"/>
    <s v="dome"/>
    <s v="Dome"/>
    <n v="0"/>
    <n v="0"/>
    <m/>
    <n v="0"/>
    <n v="0"/>
    <n v="0"/>
    <s v="Jefferson"/>
    <x v="169"/>
    <x v="19"/>
    <m/>
    <s v="United States"/>
    <x v="1"/>
    <x v="1"/>
    <s v="No data"/>
    <s v="No data"/>
    <s v="No data"/>
    <s v="No data"/>
    <s v="No data"/>
    <s v="No data"/>
    <s v="No data"/>
    <s v="No data"/>
    <s v="No data"/>
    <s v="No data"/>
    <n v="0"/>
    <n v="0"/>
    <n v="0"/>
    <n v="0"/>
    <n v="0"/>
    <n v="0"/>
    <n v="0"/>
    <n v="0"/>
    <n v="0"/>
    <n v="0"/>
    <n v="0"/>
    <s v="https://www.hipcamp.com/en-GB/land/washington-washington-glamping-88lh0qql"/>
    <s v="Tahoma is one of our 6 meter domes, tucked away in a small maple grove this site is very private. Furnished with a comfortable queen size bed, chairs, lantern, and solar generator."/>
    <n v="1"/>
    <s v="Check in: 14:00, Check out: 11:00, Cancellation policy: Super Strict, Accepts bookings: 12"/>
    <n v="47.787529050357193"/>
    <n v="-122.8935777989257"/>
    <s v="Yes"/>
    <x v="0"/>
    <s v="Yes"/>
    <s v="No"/>
    <x v="1"/>
    <s v="Yes"/>
    <x v="1"/>
    <s v="Yes"/>
    <s v="No"/>
    <s v="No"/>
    <s v="No"/>
    <s v="No"/>
    <s v="No"/>
    <s v="Not Listed"/>
    <s v="No"/>
    <s v="Not Listed"/>
    <s v="Not Listed"/>
    <s v="No"/>
    <s v="No"/>
    <s v="No"/>
    <s v="No"/>
    <s v="No"/>
    <s v="No"/>
    <s v="No"/>
    <s v="No"/>
    <s v="No"/>
    <s v="Yes"/>
    <s v="No"/>
    <s v="No"/>
    <s v="No"/>
    <s v="Yes"/>
    <s v="Yes"/>
    <s v="No"/>
    <s v="No"/>
    <s v="Yes"/>
    <s v="No"/>
    <s v="Yes"/>
    <s v="Yes"/>
    <s v="No"/>
    <s v="Yes"/>
    <s v="Yes"/>
    <s v="No"/>
    <s v="No"/>
    <s v="No"/>
    <s v="No"/>
    <s v="No"/>
    <s v="No"/>
    <s v="No"/>
    <s v="Yes"/>
    <s v="No"/>
    <s v="No"/>
    <s v="No"/>
    <s v="No"/>
    <s v="No"/>
    <s v="No"/>
    <s v="No"/>
    <s v="No"/>
    <s v="No"/>
    <s v="Yes"/>
    <m/>
    <m/>
    <m/>
    <m/>
    <m/>
    <m/>
    <m/>
    <m/>
    <m/>
    <m/>
  </r>
  <r>
    <s v="Sage"/>
    <s v="Airydale Retreat"/>
    <s v="Dome"/>
    <s v="dome"/>
    <s v="Mixed Unit Glampground"/>
    <s v="6"/>
    <s v="2"/>
    <s v="2"/>
    <s v="2019"/>
    <s v="None"/>
    <s v="1"/>
    <s v="10272 Big Valley Pike"/>
    <x v="170"/>
    <x v="18"/>
    <s v="17060"/>
    <s v="United States"/>
    <x v="13"/>
    <x v="98"/>
    <m/>
    <m/>
    <m/>
    <n v="0"/>
    <n v="0"/>
    <m/>
    <m/>
    <m/>
    <m/>
    <n v="0"/>
    <m/>
    <m/>
    <m/>
    <n v="225"/>
    <n v="275"/>
    <m/>
    <m/>
    <n v="225"/>
    <n v="275"/>
    <n v="225"/>
    <n v="275"/>
    <s v="https://www.airydaleretreat.com/"/>
    <m/>
    <m/>
    <m/>
    <n v="40.450869208044182"/>
    <n v="-77.899456010118271"/>
    <m/>
    <x v="1"/>
    <m/>
    <m/>
    <x v="2"/>
    <m/>
    <x v="2"/>
    <m/>
    <m/>
    <m/>
    <m/>
    <m/>
    <m/>
    <m/>
    <m/>
    <m/>
    <m/>
    <m/>
    <m/>
    <m/>
    <m/>
    <m/>
    <m/>
    <m/>
    <m/>
    <m/>
    <m/>
    <m/>
    <m/>
    <m/>
    <m/>
    <m/>
    <m/>
    <m/>
    <m/>
    <m/>
    <m/>
    <m/>
    <m/>
    <m/>
    <m/>
    <m/>
    <m/>
    <m/>
    <m/>
    <m/>
    <m/>
    <m/>
    <m/>
    <m/>
    <m/>
    <m/>
    <m/>
    <m/>
    <m/>
    <m/>
    <m/>
    <m/>
    <m/>
    <n v="250"/>
    <n v="0"/>
    <n v="0"/>
    <n v="0"/>
    <s v="No"/>
    <s v="No"/>
    <s v="No"/>
    <s v="No"/>
    <s v="No"/>
    <s v="Yes"/>
  </r>
  <r>
    <s v="Sage"/>
    <s v="Asheville Glamping"/>
    <s v="Mountain View Dome"/>
    <s v="dome"/>
    <s v="Mixed Unit Glampground"/>
    <s v="9"/>
    <s v="4"/>
    <s v="2"/>
    <s v="2014"/>
    <s v="None"/>
    <s v="1"/>
    <s v="Asheville"/>
    <x v="171"/>
    <x v="7"/>
    <s v="28806"/>
    <s v="United States"/>
    <x v="13"/>
    <x v="98"/>
    <m/>
    <m/>
    <m/>
    <n v="0"/>
    <n v="0"/>
    <m/>
    <m/>
    <m/>
    <m/>
    <n v="0"/>
    <m/>
    <m/>
    <m/>
    <m/>
    <n v="758"/>
    <m/>
    <m/>
    <n v="212"/>
    <n v="252"/>
    <n v="319"/>
    <n v="432"/>
    <s v="https://www.ashevilleglamping.com/"/>
    <m/>
    <m/>
    <m/>
    <n v="35.601904750000003"/>
    <n v="-82.554637928453928"/>
    <m/>
    <x v="1"/>
    <m/>
    <m/>
    <x v="2"/>
    <m/>
    <x v="2"/>
    <m/>
    <m/>
    <m/>
    <m/>
    <m/>
    <m/>
    <m/>
    <m/>
    <m/>
    <m/>
    <m/>
    <m/>
    <m/>
    <m/>
    <m/>
    <m/>
    <m/>
    <m/>
    <m/>
    <m/>
    <m/>
    <m/>
    <m/>
    <m/>
    <m/>
    <m/>
    <m/>
    <m/>
    <m/>
    <m/>
    <m/>
    <m/>
    <m/>
    <m/>
    <m/>
    <m/>
    <m/>
    <m/>
    <m/>
    <m/>
    <m/>
    <m/>
    <m/>
    <m/>
    <m/>
    <m/>
    <m/>
    <m/>
    <m/>
    <m/>
    <m/>
    <m/>
    <n v="395"/>
    <n v="0"/>
    <n v="0"/>
    <n v="0"/>
    <s v="No"/>
    <s v="No"/>
    <s v="No"/>
    <s v="No"/>
    <s v="No"/>
    <s v="Yes"/>
  </r>
  <r>
    <s v="Sage"/>
    <s v="Bolt Farm Treehouse"/>
    <s v="Luxe Dome"/>
    <s v="dome"/>
    <s v="Mixed Unit Glampground"/>
    <s v="15"/>
    <s v="6"/>
    <s v="2"/>
    <s v="2021"/>
    <s v="12"/>
    <s v="2"/>
    <s v="600 English Cove Rd"/>
    <x v="172"/>
    <x v="4"/>
    <s v="37397"/>
    <s v="United States"/>
    <x v="13"/>
    <x v="98"/>
    <m/>
    <m/>
    <m/>
    <n v="0"/>
    <n v="0"/>
    <m/>
    <m/>
    <m/>
    <m/>
    <n v="0"/>
    <m/>
    <m/>
    <m/>
    <n v="503"/>
    <n v="503"/>
    <m/>
    <m/>
    <n v="593"/>
    <n v="658"/>
    <n v="782"/>
    <n v="732"/>
    <s v="https://www.boltfarmtreehouse.com/"/>
    <m/>
    <m/>
    <m/>
    <n v="35.198263099999998"/>
    <n v="-85.542731500000002"/>
    <m/>
    <x v="1"/>
    <m/>
    <m/>
    <x v="2"/>
    <m/>
    <x v="2"/>
    <m/>
    <m/>
    <m/>
    <m/>
    <m/>
    <m/>
    <m/>
    <m/>
    <m/>
    <m/>
    <m/>
    <m/>
    <m/>
    <m/>
    <m/>
    <m/>
    <m/>
    <m/>
    <m/>
    <m/>
    <m/>
    <m/>
    <m/>
    <m/>
    <m/>
    <m/>
    <m/>
    <m/>
    <m/>
    <m/>
    <m/>
    <m/>
    <m/>
    <m/>
    <m/>
    <m/>
    <m/>
    <m/>
    <m/>
    <m/>
    <m/>
    <m/>
    <m/>
    <m/>
    <m/>
    <m/>
    <m/>
    <m/>
    <m/>
    <m/>
    <m/>
    <m/>
    <n v="628"/>
    <n v="0"/>
    <n v="0"/>
    <n v="0"/>
    <s v="No"/>
    <s v="No"/>
    <s v="No"/>
    <s v="No"/>
    <s v="No"/>
    <s v="Yes"/>
  </r>
  <r>
    <s v="Sage"/>
    <s v="Domance Glamping"/>
    <s v="Tree topia / Starlight"/>
    <s v="dome"/>
    <m/>
    <s v="4"/>
    <s v="2"/>
    <s v="2"/>
    <s v="2023"/>
    <s v="12"/>
    <s v="None"/>
    <s v="2118 VZ County Road 3816"/>
    <x v="173"/>
    <x v="10"/>
    <s v="None"/>
    <s v="United States"/>
    <x v="13"/>
    <x v="98"/>
    <m/>
    <m/>
    <m/>
    <n v="0"/>
    <n v="0"/>
    <m/>
    <m/>
    <m/>
    <m/>
    <n v="0"/>
    <m/>
    <m/>
    <m/>
    <m/>
    <m/>
    <m/>
    <m/>
    <m/>
    <m/>
    <m/>
    <m/>
    <s v="http://www.domanceglamping.com/"/>
    <m/>
    <m/>
    <m/>
    <n v="32.794757500000003"/>
    <n v="-96.063049599999999"/>
    <m/>
    <x v="1"/>
    <m/>
    <m/>
    <x v="2"/>
    <m/>
    <x v="2"/>
    <m/>
    <m/>
    <m/>
    <m/>
    <m/>
    <m/>
    <m/>
    <m/>
    <m/>
    <m/>
    <m/>
    <m/>
    <m/>
    <m/>
    <m/>
    <m/>
    <m/>
    <m/>
    <m/>
    <m/>
    <m/>
    <m/>
    <m/>
    <m/>
    <m/>
    <m/>
    <m/>
    <m/>
    <m/>
    <m/>
    <m/>
    <m/>
    <m/>
    <m/>
    <m/>
    <m/>
    <m/>
    <m/>
    <m/>
    <m/>
    <m/>
    <m/>
    <m/>
    <m/>
    <m/>
    <m/>
    <m/>
    <m/>
    <m/>
    <m/>
    <m/>
    <m/>
    <n v="0"/>
    <n v="0"/>
    <n v="0"/>
    <n v="0"/>
    <s v="No"/>
    <s v="No"/>
    <s v="No"/>
    <s v="No"/>
    <s v="No"/>
    <s v="Yes"/>
  </r>
  <r>
    <s v="Sage"/>
    <s v="Emberglow Outdoor Resort"/>
    <s v="Pods"/>
    <s v="dome"/>
    <s v="Mixed Unit Glampground"/>
    <s v="50"/>
    <s v="2"/>
    <s v="2"/>
    <s v="2020"/>
    <s v="12"/>
    <s v="1"/>
    <s v="95 Pinewood Trail"/>
    <x v="174"/>
    <x v="7"/>
    <s v="28756"/>
    <s v="United States"/>
    <x v="13"/>
    <x v="98"/>
    <m/>
    <m/>
    <m/>
    <n v="0"/>
    <n v="0"/>
    <m/>
    <m/>
    <m/>
    <m/>
    <n v="0"/>
    <m/>
    <m/>
    <m/>
    <n v="110"/>
    <n v="110"/>
    <m/>
    <m/>
    <n v="160"/>
    <n v="165"/>
    <n v="134"/>
    <n v="160"/>
    <s v="https://emberglowoutdoorresort.com"/>
    <m/>
    <m/>
    <m/>
    <n v="35.387585999999999"/>
    <n v="-82.126808999999994"/>
    <m/>
    <x v="1"/>
    <m/>
    <m/>
    <x v="2"/>
    <m/>
    <x v="2"/>
    <m/>
    <m/>
    <m/>
    <m/>
    <m/>
    <m/>
    <m/>
    <m/>
    <m/>
    <m/>
    <m/>
    <m/>
    <m/>
    <m/>
    <m/>
    <m/>
    <m/>
    <m/>
    <m/>
    <m/>
    <m/>
    <m/>
    <m/>
    <m/>
    <m/>
    <m/>
    <m/>
    <m/>
    <m/>
    <m/>
    <m/>
    <m/>
    <m/>
    <m/>
    <m/>
    <m/>
    <m/>
    <m/>
    <m/>
    <m/>
    <m/>
    <m/>
    <m/>
    <m/>
    <m/>
    <m/>
    <m/>
    <m/>
    <m/>
    <m/>
    <m/>
    <m/>
    <n v="140"/>
    <n v="0"/>
    <n v="0"/>
    <n v="0"/>
    <s v="No"/>
    <s v="No"/>
    <s v="No"/>
    <s v="Yes"/>
    <s v="Yes"/>
    <s v="Yes"/>
  </r>
  <r>
    <s v="Sage"/>
    <s v="Glamping Remote"/>
    <s v="Modern / Luxury / The Jungle / The Pines"/>
    <s v="dome"/>
    <m/>
    <s v="3"/>
    <s v="3"/>
    <s v="2"/>
    <s v="2023"/>
    <s v="12"/>
    <s v="None"/>
    <s v="603 FM 1441 Lake Bastrop North Shore Park"/>
    <x v="175"/>
    <x v="10"/>
    <s v="None"/>
    <s v="United States"/>
    <x v="13"/>
    <x v="98"/>
    <m/>
    <m/>
    <m/>
    <n v="0"/>
    <n v="0"/>
    <m/>
    <m/>
    <m/>
    <m/>
    <n v="0"/>
    <m/>
    <m/>
    <m/>
    <m/>
    <m/>
    <m/>
    <m/>
    <m/>
    <m/>
    <m/>
    <m/>
    <s v="not found"/>
    <m/>
    <m/>
    <m/>
    <n v="30.166820000000001"/>
    <n v="-97.279720999999995"/>
    <m/>
    <x v="1"/>
    <m/>
    <m/>
    <x v="2"/>
    <m/>
    <x v="2"/>
    <m/>
    <m/>
    <m/>
    <m/>
    <m/>
    <m/>
    <m/>
    <m/>
    <m/>
    <m/>
    <m/>
    <m/>
    <m/>
    <m/>
    <m/>
    <m/>
    <m/>
    <m/>
    <m/>
    <m/>
    <m/>
    <m/>
    <m/>
    <m/>
    <m/>
    <m/>
    <m/>
    <m/>
    <m/>
    <m/>
    <m/>
    <m/>
    <m/>
    <m/>
    <m/>
    <m/>
    <m/>
    <m/>
    <m/>
    <m/>
    <m/>
    <m/>
    <m/>
    <m/>
    <m/>
    <m/>
    <m/>
    <m/>
    <m/>
    <m/>
    <m/>
    <m/>
    <n v="0"/>
    <n v="0"/>
    <n v="0"/>
    <n v="0"/>
    <s v="No"/>
    <s v="No"/>
    <s v="No"/>
    <s v="No"/>
    <s v="No"/>
    <s v="Yes"/>
  </r>
  <r>
    <s v="Sage"/>
    <s v="Miracle and Banbury Hot Springs"/>
    <s v="Domes"/>
    <s v="dome"/>
    <s v="Mixed Unit Glampground"/>
    <s v="21"/>
    <s v="4"/>
    <s v="2"/>
    <s v="2000"/>
    <s v="None"/>
    <s v="2"/>
    <s v="19073A US-30"/>
    <x v="176"/>
    <x v="38"/>
    <s v="83316"/>
    <s v="United States"/>
    <x v="13"/>
    <x v="98"/>
    <m/>
    <m/>
    <m/>
    <n v="0"/>
    <n v="0"/>
    <m/>
    <m/>
    <m/>
    <m/>
    <n v="0"/>
    <m/>
    <m/>
    <m/>
    <m/>
    <m/>
    <m/>
    <m/>
    <m/>
    <m/>
    <n v="150"/>
    <n v="150"/>
    <s v="https://www.miraclehotspring.com"/>
    <m/>
    <m/>
    <m/>
    <n v="42.694358299999998"/>
    <n v="-114.85665400000001"/>
    <m/>
    <x v="1"/>
    <m/>
    <m/>
    <x v="2"/>
    <m/>
    <x v="2"/>
    <m/>
    <m/>
    <m/>
    <m/>
    <m/>
    <m/>
    <m/>
    <m/>
    <m/>
    <m/>
    <m/>
    <m/>
    <m/>
    <m/>
    <m/>
    <m/>
    <m/>
    <m/>
    <m/>
    <m/>
    <m/>
    <m/>
    <m/>
    <m/>
    <m/>
    <m/>
    <m/>
    <m/>
    <m/>
    <m/>
    <m/>
    <m/>
    <m/>
    <m/>
    <m/>
    <m/>
    <m/>
    <m/>
    <m/>
    <m/>
    <m/>
    <m/>
    <m/>
    <m/>
    <m/>
    <m/>
    <m/>
    <m/>
    <m/>
    <m/>
    <m/>
    <m/>
    <n v="150"/>
    <n v="0"/>
    <n v="0"/>
    <n v="0"/>
    <s v="No"/>
    <s v="No"/>
    <s v="No"/>
    <s v="No"/>
    <s v="Yes"/>
    <s v="Yes"/>
  </r>
  <r>
    <s v="Sage"/>
    <s v="Onera"/>
    <s v="Lantana Dome"/>
    <s v="dome"/>
    <m/>
    <s v="11"/>
    <s v="1"/>
    <s v="2"/>
    <s v="1980"/>
    <s v="12"/>
    <s v="None"/>
    <s v="173 Basse Ln"/>
    <x v="177"/>
    <x v="10"/>
    <s v="78624"/>
    <s v="United States"/>
    <x v="13"/>
    <x v="98"/>
    <m/>
    <m/>
    <m/>
    <n v="0"/>
    <n v="0"/>
    <m/>
    <m/>
    <m/>
    <m/>
    <n v="0"/>
    <m/>
    <m/>
    <m/>
    <m/>
    <m/>
    <m/>
    <m/>
    <n v="329"/>
    <n v="746"/>
    <n v="496"/>
    <n v="1129"/>
    <s v="https://stayonera.com/"/>
    <m/>
    <m/>
    <m/>
    <n v="30.281965"/>
    <n v="-98.891540000000006"/>
    <m/>
    <x v="1"/>
    <m/>
    <m/>
    <x v="2"/>
    <m/>
    <x v="2"/>
    <m/>
    <m/>
    <m/>
    <m/>
    <m/>
    <m/>
    <m/>
    <m/>
    <m/>
    <m/>
    <m/>
    <m/>
    <m/>
    <m/>
    <m/>
    <m/>
    <m/>
    <m/>
    <m/>
    <m/>
    <m/>
    <m/>
    <m/>
    <m/>
    <m/>
    <m/>
    <m/>
    <m/>
    <m/>
    <m/>
    <m/>
    <m/>
    <m/>
    <m/>
    <m/>
    <m/>
    <m/>
    <m/>
    <m/>
    <m/>
    <m/>
    <m/>
    <m/>
    <m/>
    <m/>
    <m/>
    <m/>
    <m/>
    <m/>
    <m/>
    <m/>
    <m/>
    <n v="675"/>
    <n v="0"/>
    <n v="0"/>
    <n v="0"/>
    <s v="No"/>
    <s v="No"/>
    <s v="No"/>
    <s v="No"/>
    <s v="No"/>
    <s v="No"/>
  </r>
  <r>
    <s v="Sage"/>
    <s v="StarStruck Glamping"/>
    <s v="Domes"/>
    <s v="dome"/>
    <m/>
    <s v="4"/>
    <s v="2"/>
    <s v="2"/>
    <s v="2022"/>
    <s v="12"/>
    <s v="None"/>
    <s v="1601 SE Loma Prieta Rd"/>
    <x v="178"/>
    <x v="10"/>
    <s v="None"/>
    <s v="United States"/>
    <x v="13"/>
    <x v="98"/>
    <m/>
    <m/>
    <m/>
    <n v="0"/>
    <n v="0"/>
    <m/>
    <m/>
    <m/>
    <m/>
    <n v="0"/>
    <m/>
    <m/>
    <m/>
    <m/>
    <m/>
    <m/>
    <m/>
    <m/>
    <m/>
    <m/>
    <m/>
    <s v="http://www.starstruckglamping.com/"/>
    <m/>
    <m/>
    <m/>
    <n v="29.6457914"/>
    <n v="-103.5337285"/>
    <m/>
    <x v="1"/>
    <m/>
    <m/>
    <x v="2"/>
    <m/>
    <x v="2"/>
    <m/>
    <m/>
    <m/>
    <m/>
    <m/>
    <m/>
    <m/>
    <m/>
    <m/>
    <m/>
    <m/>
    <m/>
    <m/>
    <m/>
    <m/>
    <m/>
    <m/>
    <m/>
    <m/>
    <m/>
    <m/>
    <m/>
    <m/>
    <m/>
    <m/>
    <m/>
    <m/>
    <m/>
    <m/>
    <m/>
    <m/>
    <m/>
    <m/>
    <m/>
    <m/>
    <m/>
    <m/>
    <m/>
    <m/>
    <m/>
    <m/>
    <m/>
    <m/>
    <m/>
    <m/>
    <m/>
    <m/>
    <m/>
    <m/>
    <m/>
    <m/>
    <m/>
    <n v="0"/>
    <n v="0"/>
    <n v="0"/>
    <n v="0"/>
    <s v="No"/>
    <s v="No"/>
    <s v="No"/>
    <s v="No"/>
    <s v="No"/>
    <s v="Yes"/>
  </r>
  <r>
    <s v="Sage"/>
    <s v="The Glamp Inn"/>
    <s v="Domes"/>
    <s v="dome"/>
    <s v="Dome"/>
    <s v="4"/>
    <s v="4"/>
    <s v="2"/>
    <s v="2021"/>
    <s v="5"/>
    <s v="1"/>
    <s v="1369 Lakeshore Estates Dr"/>
    <x v="179"/>
    <x v="14"/>
    <s v="30817"/>
    <s v="United States"/>
    <x v="13"/>
    <x v="98"/>
    <m/>
    <m/>
    <m/>
    <n v="0"/>
    <n v="0"/>
    <m/>
    <m/>
    <m/>
    <m/>
    <n v="0"/>
    <m/>
    <m/>
    <m/>
    <n v="400"/>
    <n v="400"/>
    <m/>
    <m/>
    <n v="400"/>
    <n v="400"/>
    <n v="400"/>
    <n v="400"/>
    <s v="https://theglampinn.com"/>
    <m/>
    <m/>
    <m/>
    <n v="33.890413000000002"/>
    <n v="-82.575368999999995"/>
    <m/>
    <x v="1"/>
    <m/>
    <m/>
    <x v="2"/>
    <m/>
    <x v="2"/>
    <m/>
    <m/>
    <m/>
    <m/>
    <m/>
    <m/>
    <m/>
    <m/>
    <m/>
    <m/>
    <m/>
    <m/>
    <m/>
    <m/>
    <m/>
    <m/>
    <m/>
    <m/>
    <m/>
    <m/>
    <m/>
    <m/>
    <m/>
    <m/>
    <m/>
    <m/>
    <m/>
    <m/>
    <m/>
    <m/>
    <m/>
    <m/>
    <m/>
    <m/>
    <m/>
    <m/>
    <m/>
    <m/>
    <m/>
    <m/>
    <m/>
    <m/>
    <m/>
    <m/>
    <m/>
    <m/>
    <m/>
    <m/>
    <m/>
    <m/>
    <m/>
    <m/>
    <n v="400"/>
    <n v="0"/>
    <n v="0"/>
    <n v="0"/>
    <s v="Yes"/>
    <s v="No"/>
    <s v="No"/>
    <s v="Yes"/>
    <s v="No"/>
    <s v="Yes"/>
  </r>
  <r>
    <s v="Sage"/>
    <s v="The Glamping Collective"/>
    <s v="Ultra Luxe Dome"/>
    <s v="dome"/>
    <m/>
    <s v="23"/>
    <s v="2"/>
    <s v="2"/>
    <s v="2012"/>
    <s v="12"/>
    <s v="None"/>
    <s v="2504 Crabtree Mountain Rd"/>
    <x v="180"/>
    <x v="7"/>
    <s v="28721"/>
    <s v="United States"/>
    <x v="13"/>
    <x v="98"/>
    <m/>
    <m/>
    <m/>
    <n v="0"/>
    <n v="0"/>
    <m/>
    <m/>
    <m/>
    <m/>
    <n v="0"/>
    <m/>
    <m/>
    <m/>
    <n v="954"/>
    <n v="1387"/>
    <m/>
    <m/>
    <n v="1007"/>
    <n v="1420"/>
    <n v="2065"/>
    <n v="2760"/>
    <s v="https://www.theglampingcollective.com/"/>
    <m/>
    <m/>
    <m/>
    <n v="35.5879865"/>
    <n v="-82.8633047"/>
    <m/>
    <x v="1"/>
    <m/>
    <m/>
    <x v="2"/>
    <m/>
    <x v="2"/>
    <m/>
    <m/>
    <m/>
    <m/>
    <m/>
    <m/>
    <m/>
    <m/>
    <m/>
    <m/>
    <m/>
    <m/>
    <m/>
    <m/>
    <m/>
    <m/>
    <m/>
    <m/>
    <m/>
    <m/>
    <m/>
    <m/>
    <m/>
    <m/>
    <m/>
    <m/>
    <m/>
    <m/>
    <m/>
    <m/>
    <m/>
    <m/>
    <m/>
    <m/>
    <m/>
    <m/>
    <m/>
    <m/>
    <m/>
    <m/>
    <m/>
    <m/>
    <m/>
    <m/>
    <m/>
    <m/>
    <m/>
    <m/>
    <m/>
    <m/>
    <m/>
    <m/>
    <n v="1599"/>
    <n v="0"/>
    <n v="0"/>
    <n v="0"/>
    <s v="No"/>
    <s v="No"/>
    <s v="No"/>
    <s v="No"/>
    <s v="No"/>
    <s v="No"/>
  </r>
  <r>
    <s v="Sage"/>
    <s v="The Retreat on the Hill"/>
    <s v="The Starfield Observatory / The Stardome Suite"/>
    <s v="dome"/>
    <m/>
    <s v="11"/>
    <s v="2"/>
    <s v="2"/>
    <s v="2021"/>
    <s v="6"/>
    <s v="None"/>
    <s v="4325 Cottonwood Dr"/>
    <x v="181"/>
    <x v="10"/>
    <s v="28739"/>
    <s v="United States"/>
    <x v="13"/>
    <x v="98"/>
    <m/>
    <m/>
    <m/>
    <n v="0"/>
    <n v="0"/>
    <m/>
    <m/>
    <m/>
    <m/>
    <n v="0"/>
    <m/>
    <m/>
    <m/>
    <m/>
    <m/>
    <m/>
    <m/>
    <m/>
    <m/>
    <m/>
    <m/>
    <s v="https://theretreatonthehill.com/"/>
    <m/>
    <m/>
    <m/>
    <n v="30.549852298613509"/>
    <n v="-98.328490936977801"/>
    <m/>
    <x v="1"/>
    <m/>
    <m/>
    <x v="2"/>
    <m/>
    <x v="2"/>
    <m/>
    <m/>
    <m/>
    <m/>
    <m/>
    <m/>
    <m/>
    <m/>
    <m/>
    <m/>
    <m/>
    <m/>
    <m/>
    <m/>
    <m/>
    <m/>
    <m/>
    <m/>
    <m/>
    <m/>
    <m/>
    <m/>
    <m/>
    <m/>
    <m/>
    <m/>
    <m/>
    <m/>
    <m/>
    <m/>
    <m/>
    <m/>
    <m/>
    <m/>
    <m/>
    <m/>
    <m/>
    <m/>
    <m/>
    <m/>
    <m/>
    <m/>
    <m/>
    <m/>
    <m/>
    <m/>
    <m/>
    <m/>
    <m/>
    <m/>
    <m/>
    <m/>
    <n v="0"/>
    <n v="0"/>
    <n v="0"/>
    <n v="0"/>
    <s v="No"/>
    <s v="No"/>
    <s v="Yes"/>
    <s v="Yes"/>
    <s v="No"/>
    <s v="Yes"/>
  </r>
  <r>
    <s v="Sage"/>
    <s v="Tammah"/>
    <s v="Family Suites"/>
    <s v="dome"/>
    <s v="Mixed Unit Glampground"/>
    <s v="3"/>
    <s v="1"/>
    <s v="4"/>
    <s v="2022"/>
    <s v="12"/>
    <s v="1"/>
    <s v="Moose Wilson Rd"/>
    <x v="182"/>
    <x v="28"/>
    <s v="83014"/>
    <s v="United States"/>
    <x v="13"/>
    <x v="98"/>
    <m/>
    <m/>
    <m/>
    <n v="0"/>
    <n v="0"/>
    <m/>
    <m/>
    <m/>
    <m/>
    <n v="0"/>
    <m/>
    <m/>
    <m/>
    <n v="291"/>
    <n v="328"/>
    <n v="164"/>
    <n v="182"/>
    <n v="437"/>
    <n v="529"/>
    <n v="240"/>
    <n v="247"/>
    <s v="https://www.tammah.co/"/>
    <m/>
    <m/>
    <m/>
    <n v="43.598930899999999"/>
    <n v="-110.7996344"/>
    <m/>
    <x v="1"/>
    <m/>
    <m/>
    <x v="2"/>
    <m/>
    <x v="2"/>
    <m/>
    <m/>
    <m/>
    <m/>
    <m/>
    <m/>
    <m/>
    <m/>
    <m/>
    <m/>
    <m/>
    <m/>
    <m/>
    <m/>
    <m/>
    <m/>
    <m/>
    <m/>
    <m/>
    <m/>
    <m/>
    <m/>
    <m/>
    <m/>
    <m/>
    <m/>
    <m/>
    <m/>
    <m/>
    <m/>
    <m/>
    <m/>
    <m/>
    <m/>
    <m/>
    <m/>
    <m/>
    <m/>
    <m/>
    <m/>
    <m/>
    <m/>
    <m/>
    <m/>
    <m/>
    <m/>
    <m/>
    <m/>
    <m/>
    <m/>
    <m/>
    <m/>
    <n v="303"/>
    <n v="0"/>
    <n v="0"/>
    <n v="0"/>
    <s v="No"/>
    <s v="Yes"/>
    <s v="No"/>
    <s v="No"/>
    <s v="No"/>
    <s v="Yes"/>
  </r>
  <r>
    <s v="Sage"/>
    <s v="Tammah"/>
    <s v="King Suites"/>
    <s v="dome"/>
    <s v="Mixed Unit Glampground"/>
    <s v="3"/>
    <s v="2"/>
    <s v="4"/>
    <s v="2022"/>
    <s v="12"/>
    <s v="1"/>
    <s v="Moose Wilson Rd"/>
    <x v="182"/>
    <x v="28"/>
    <s v="83014"/>
    <s v="United States"/>
    <x v="13"/>
    <x v="98"/>
    <m/>
    <m/>
    <m/>
    <n v="0"/>
    <n v="0"/>
    <m/>
    <m/>
    <m/>
    <m/>
    <n v="0"/>
    <m/>
    <m/>
    <m/>
    <n v="328"/>
    <n v="364"/>
    <n v="233"/>
    <n v="247"/>
    <n v="525"/>
    <n v="583"/>
    <n v="269"/>
    <n v="277"/>
    <s v="https://www.tammah.co/"/>
    <m/>
    <m/>
    <m/>
    <n v="43.598930899999999"/>
    <n v="-110.7996344"/>
    <m/>
    <x v="1"/>
    <m/>
    <m/>
    <x v="2"/>
    <m/>
    <x v="2"/>
    <m/>
    <m/>
    <m/>
    <m/>
    <m/>
    <m/>
    <m/>
    <m/>
    <m/>
    <m/>
    <m/>
    <m/>
    <m/>
    <m/>
    <m/>
    <m/>
    <m/>
    <m/>
    <m/>
    <m/>
    <m/>
    <m/>
    <m/>
    <m/>
    <m/>
    <m/>
    <m/>
    <m/>
    <m/>
    <m/>
    <m/>
    <m/>
    <m/>
    <m/>
    <m/>
    <m/>
    <m/>
    <m/>
    <m/>
    <m/>
    <m/>
    <m/>
    <m/>
    <m/>
    <m/>
    <m/>
    <m/>
    <m/>
    <m/>
    <m/>
    <m/>
    <m/>
    <n v="353"/>
    <n v="0"/>
    <n v="0"/>
    <n v="0"/>
    <s v="No"/>
    <s v="Yes"/>
    <s v="No"/>
    <s v="No"/>
    <s v="No"/>
    <s v="Yes"/>
  </r>
  <r>
    <s v="Sage"/>
    <s v="Loving Heart Retreat"/>
    <s v="Geo Dome 2"/>
    <s v="dome"/>
    <m/>
    <s v="8"/>
    <s v="1"/>
    <s v="4"/>
    <s v="2022"/>
    <s v="7"/>
    <s v="None"/>
    <s v="8209 Co Rd 340"/>
    <x v="183"/>
    <x v="10"/>
    <s v="78611"/>
    <s v="United States"/>
    <x v="13"/>
    <x v="98"/>
    <m/>
    <m/>
    <m/>
    <n v="0"/>
    <n v="0"/>
    <m/>
    <m/>
    <m/>
    <m/>
    <n v="0"/>
    <m/>
    <m/>
    <m/>
    <n v="319"/>
    <n v="319"/>
    <m/>
    <m/>
    <n v="319"/>
    <n v="319"/>
    <n v="319"/>
    <n v="319"/>
    <s v="https://www.lovingheartretreats.com/"/>
    <m/>
    <m/>
    <m/>
    <n v="30.648933499999998"/>
    <n v="-98.228246299999995"/>
    <m/>
    <x v="1"/>
    <m/>
    <m/>
    <x v="2"/>
    <m/>
    <x v="2"/>
    <m/>
    <m/>
    <m/>
    <m/>
    <m/>
    <m/>
    <m/>
    <m/>
    <m/>
    <m/>
    <m/>
    <m/>
    <m/>
    <m/>
    <m/>
    <m/>
    <m/>
    <m/>
    <m/>
    <m/>
    <m/>
    <m/>
    <m/>
    <m/>
    <m/>
    <m/>
    <m/>
    <m/>
    <m/>
    <m/>
    <m/>
    <m/>
    <m/>
    <m/>
    <m/>
    <m/>
    <m/>
    <m/>
    <m/>
    <m/>
    <m/>
    <m/>
    <m/>
    <m/>
    <m/>
    <m/>
    <m/>
    <m/>
    <m/>
    <m/>
    <m/>
    <m/>
    <n v="319"/>
    <n v="0"/>
    <n v="0"/>
    <n v="0"/>
    <s v="No"/>
    <s v="No"/>
    <s v="No"/>
    <s v="No"/>
    <s v="No"/>
    <s v="No"/>
  </r>
  <r>
    <s v="Sage"/>
    <s v="River Rock Point"/>
    <s v="Bubbles"/>
    <s v="dome"/>
    <s v="Dome"/>
    <s v="4"/>
    <s v="2"/>
    <s v="4"/>
    <s v="2021"/>
    <s v="12"/>
    <s v="1"/>
    <s v="102 Tomahawk Trail"/>
    <x v="184"/>
    <x v="3"/>
    <s v="65656"/>
    <s v="United States"/>
    <x v="13"/>
    <x v="98"/>
    <m/>
    <m/>
    <m/>
    <n v="0"/>
    <n v="0"/>
    <m/>
    <m/>
    <m/>
    <m/>
    <n v="0"/>
    <m/>
    <m/>
    <m/>
    <m/>
    <n v="110"/>
    <m/>
    <m/>
    <m/>
    <m/>
    <n v="120"/>
    <n v="100"/>
    <s v="https://www.riverrockpoint.com"/>
    <m/>
    <m/>
    <m/>
    <n v="36.832144"/>
    <n v="-93.448978999999994"/>
    <m/>
    <x v="1"/>
    <m/>
    <m/>
    <x v="2"/>
    <m/>
    <x v="2"/>
    <m/>
    <m/>
    <m/>
    <m/>
    <m/>
    <m/>
    <m/>
    <m/>
    <m/>
    <m/>
    <m/>
    <m/>
    <m/>
    <m/>
    <m/>
    <m/>
    <m/>
    <m/>
    <m/>
    <m/>
    <m/>
    <m/>
    <m/>
    <m/>
    <m/>
    <m/>
    <m/>
    <m/>
    <m/>
    <m/>
    <m/>
    <m/>
    <m/>
    <m/>
    <m/>
    <m/>
    <m/>
    <m/>
    <m/>
    <m/>
    <m/>
    <m/>
    <m/>
    <m/>
    <m/>
    <m/>
    <m/>
    <m/>
    <m/>
    <m/>
    <m/>
    <m/>
    <n v="110"/>
    <n v="0"/>
    <n v="0"/>
    <n v="0"/>
    <s v="No"/>
    <s v="No"/>
    <s v="No"/>
    <s v="No"/>
    <s v="No"/>
    <s v="Yes"/>
  </r>
  <r>
    <s v="Sage"/>
    <s v="Bolt Farm Treehouse"/>
    <s v="XL Dome"/>
    <s v="dome"/>
    <s v="Mixed Unit Glampground"/>
    <s v="15"/>
    <s v="2"/>
    <s v="4"/>
    <s v="2021"/>
    <s v="12"/>
    <s v="2"/>
    <s v="600 English Cove Rd"/>
    <x v="172"/>
    <x v="4"/>
    <s v="37397"/>
    <s v="United States"/>
    <x v="13"/>
    <x v="98"/>
    <m/>
    <m/>
    <m/>
    <n v="0"/>
    <n v="0"/>
    <m/>
    <m/>
    <m/>
    <m/>
    <n v="0"/>
    <m/>
    <m/>
    <m/>
    <n v="791"/>
    <n v="870"/>
    <m/>
    <m/>
    <n v="635"/>
    <n v="685"/>
    <n v="679"/>
    <n v="822"/>
    <s v="https://www.boltfarmtreehouse.com/"/>
    <m/>
    <m/>
    <m/>
    <n v="35.198263099999998"/>
    <n v="-85.542731500000002"/>
    <m/>
    <x v="1"/>
    <m/>
    <m/>
    <x v="2"/>
    <m/>
    <x v="2"/>
    <m/>
    <m/>
    <m/>
    <m/>
    <m/>
    <m/>
    <m/>
    <m/>
    <m/>
    <m/>
    <m/>
    <m/>
    <m/>
    <m/>
    <m/>
    <m/>
    <m/>
    <m/>
    <m/>
    <m/>
    <m/>
    <m/>
    <m/>
    <m/>
    <m/>
    <m/>
    <m/>
    <m/>
    <m/>
    <m/>
    <m/>
    <m/>
    <m/>
    <m/>
    <m/>
    <m/>
    <m/>
    <m/>
    <m/>
    <m/>
    <m/>
    <m/>
    <m/>
    <m/>
    <m/>
    <m/>
    <m/>
    <m/>
    <m/>
    <m/>
    <m/>
    <m/>
    <n v="747"/>
    <n v="0"/>
    <n v="0"/>
    <n v="0"/>
    <s v="No"/>
    <s v="No"/>
    <s v="No"/>
    <s v="No"/>
    <s v="No"/>
    <s v="Yes"/>
  </r>
  <r>
    <s v="Sage"/>
    <s v="Domance Glamping"/>
    <s v="Nestscape"/>
    <s v="dome"/>
    <m/>
    <s v="4"/>
    <s v="1"/>
    <s v="4"/>
    <s v="2023"/>
    <s v="12"/>
    <s v="None"/>
    <s v="54 Gabrielle-Roy"/>
    <x v="185"/>
    <x v="10"/>
    <s v="None"/>
    <s v="United States"/>
    <x v="13"/>
    <x v="98"/>
    <m/>
    <m/>
    <m/>
    <n v="0"/>
    <n v="0"/>
    <m/>
    <m/>
    <m/>
    <m/>
    <n v="0"/>
    <m/>
    <m/>
    <m/>
    <m/>
    <m/>
    <m/>
    <m/>
    <m/>
    <m/>
    <m/>
    <m/>
    <s v="http://www.domanceglamping.com/"/>
    <m/>
    <m/>
    <m/>
    <n v="30.5107027"/>
    <n v="-104.399643"/>
    <m/>
    <x v="1"/>
    <m/>
    <m/>
    <x v="2"/>
    <m/>
    <x v="2"/>
    <m/>
    <m/>
    <m/>
    <m/>
    <m/>
    <m/>
    <m/>
    <m/>
    <m/>
    <m/>
    <m/>
    <m/>
    <m/>
    <m/>
    <m/>
    <m/>
    <m/>
    <m/>
    <m/>
    <m/>
    <m/>
    <m/>
    <m/>
    <m/>
    <m/>
    <m/>
    <m/>
    <m/>
    <m/>
    <m/>
    <m/>
    <m/>
    <m/>
    <m/>
    <m/>
    <m/>
    <m/>
    <m/>
    <m/>
    <m/>
    <m/>
    <m/>
    <m/>
    <m/>
    <m/>
    <m/>
    <m/>
    <m/>
    <m/>
    <m/>
    <m/>
    <m/>
    <n v="0"/>
    <n v="0"/>
    <n v="0"/>
    <n v="0"/>
    <s v="No"/>
    <s v="No"/>
    <s v="No"/>
    <s v="No"/>
    <s v="No"/>
    <s v="Yes"/>
  </r>
  <r>
    <s v="Sage"/>
    <s v="Dômes Charlevoix"/>
    <s v="Dome"/>
    <s v="dome"/>
    <m/>
    <s v="5"/>
    <s v="5"/>
    <s v="4"/>
    <s v="2018"/>
    <s v="12"/>
    <s v="None"/>
    <s v="1605 Pine Creek Rd"/>
    <x v="186"/>
    <x v="39"/>
    <s v="None"/>
    <s v="United States"/>
    <x v="13"/>
    <x v="98"/>
    <m/>
    <m/>
    <m/>
    <n v="0"/>
    <n v="0"/>
    <m/>
    <m/>
    <m/>
    <m/>
    <n v="0"/>
    <m/>
    <m/>
    <m/>
    <m/>
    <m/>
    <m/>
    <m/>
    <m/>
    <m/>
    <m/>
    <m/>
    <s v="https://www.domescharlevoix.com/en"/>
    <m/>
    <m/>
    <m/>
    <n v="48.852539"/>
    <n v="-84.362575199999995"/>
    <m/>
    <x v="1"/>
    <m/>
    <m/>
    <x v="2"/>
    <m/>
    <x v="2"/>
    <m/>
    <m/>
    <m/>
    <m/>
    <m/>
    <m/>
    <m/>
    <m/>
    <m/>
    <m/>
    <m/>
    <m/>
    <m/>
    <m/>
    <m/>
    <m/>
    <m/>
    <m/>
    <m/>
    <m/>
    <m/>
    <m/>
    <m/>
    <m/>
    <m/>
    <m/>
    <m/>
    <m/>
    <m/>
    <m/>
    <m/>
    <m/>
    <m/>
    <m/>
    <m/>
    <m/>
    <m/>
    <m/>
    <m/>
    <m/>
    <m/>
    <m/>
    <m/>
    <m/>
    <m/>
    <m/>
    <m/>
    <m/>
    <m/>
    <m/>
    <m/>
    <m/>
    <n v="0"/>
    <n v="0"/>
    <n v="0"/>
    <n v="0"/>
    <s v="No"/>
    <s v="No"/>
    <s v="No"/>
    <s v="No"/>
    <s v="No"/>
    <s v="Yes"/>
  </r>
  <r>
    <s v="Sage"/>
    <s v="Joshua Tree HAVN"/>
    <s v="Desert Bubble Dome"/>
    <s v="dome"/>
    <s v="Dome"/>
    <s v="7"/>
    <s v="1"/>
    <s v="4"/>
    <s v="2021"/>
    <s v="None"/>
    <s v="1"/>
    <s v="Fairfax Road"/>
    <x v="106"/>
    <x v="1"/>
    <s v="92252"/>
    <s v="United States"/>
    <x v="13"/>
    <x v="98"/>
    <m/>
    <m/>
    <m/>
    <n v="0"/>
    <n v="0"/>
    <m/>
    <m/>
    <m/>
    <m/>
    <n v="0"/>
    <m/>
    <m/>
    <m/>
    <n v="1000"/>
    <m/>
    <m/>
    <m/>
    <m/>
    <m/>
    <m/>
    <m/>
    <s v="https://www.jthavn2018.com/"/>
    <m/>
    <m/>
    <m/>
    <n v="34.182129799999998"/>
    <n v="-116.3302162"/>
    <m/>
    <x v="1"/>
    <m/>
    <m/>
    <x v="2"/>
    <m/>
    <x v="2"/>
    <m/>
    <m/>
    <m/>
    <m/>
    <m/>
    <m/>
    <m/>
    <m/>
    <m/>
    <m/>
    <m/>
    <m/>
    <m/>
    <m/>
    <m/>
    <m/>
    <m/>
    <m/>
    <m/>
    <m/>
    <m/>
    <m/>
    <m/>
    <m/>
    <m/>
    <m/>
    <m/>
    <m/>
    <m/>
    <m/>
    <m/>
    <m/>
    <m/>
    <m/>
    <m/>
    <m/>
    <m/>
    <m/>
    <m/>
    <m/>
    <m/>
    <m/>
    <m/>
    <m/>
    <m/>
    <m/>
    <m/>
    <m/>
    <m/>
    <m/>
    <m/>
    <m/>
    <n v="1000"/>
    <n v="0"/>
    <n v="0"/>
    <n v="0"/>
    <s v="No"/>
    <s v="No"/>
    <s v="No"/>
    <s v="No"/>
    <s v="No"/>
    <s v="Yes"/>
  </r>
  <r>
    <s v="Sage"/>
    <s v="Kimberly Creek Retreat"/>
    <s v="The Queen Dome"/>
    <s v="dome"/>
    <s v="Mixed Unit Glampground"/>
    <s v="8"/>
    <s v="1"/>
    <s v="4"/>
    <s v="2019"/>
    <s v="12"/>
    <s v="1"/>
    <s v="30010 Kimberly Drive"/>
    <x v="130"/>
    <x v="40"/>
    <s v="68003"/>
    <s v="United States"/>
    <x v="13"/>
    <x v="98"/>
    <m/>
    <m/>
    <m/>
    <n v="0"/>
    <n v="0"/>
    <m/>
    <m/>
    <m/>
    <m/>
    <n v="0"/>
    <m/>
    <m/>
    <m/>
    <n v="225"/>
    <n v="275"/>
    <m/>
    <m/>
    <n v="225"/>
    <n v="255"/>
    <n v="225"/>
    <n v="275"/>
    <s v="https://www.kimberlycreekretreat.com/"/>
    <m/>
    <m/>
    <m/>
    <n v="40.994289299999998"/>
    <n v="-96.291618299999996"/>
    <m/>
    <x v="1"/>
    <m/>
    <m/>
    <x v="2"/>
    <m/>
    <x v="2"/>
    <m/>
    <m/>
    <m/>
    <m/>
    <m/>
    <m/>
    <m/>
    <m/>
    <m/>
    <m/>
    <m/>
    <m/>
    <m/>
    <m/>
    <m/>
    <m/>
    <m/>
    <m/>
    <m/>
    <m/>
    <m/>
    <m/>
    <m/>
    <m/>
    <m/>
    <m/>
    <m/>
    <m/>
    <m/>
    <m/>
    <m/>
    <m/>
    <m/>
    <m/>
    <m/>
    <m/>
    <m/>
    <m/>
    <m/>
    <m/>
    <m/>
    <m/>
    <m/>
    <m/>
    <m/>
    <m/>
    <m/>
    <m/>
    <m/>
    <m/>
    <m/>
    <m/>
    <n v="247"/>
    <n v="0"/>
    <n v="0"/>
    <n v="0"/>
    <s v="No"/>
    <s v="No"/>
    <s v="No"/>
    <s v="Yes"/>
    <s v="No"/>
    <s v="Yes"/>
  </r>
  <r>
    <s v="Sage"/>
    <s v="Klarhet, Lusten, Minnesota"/>
    <s v="Raidho / Dagaz / Laguz / Berkanan"/>
    <s v="dome"/>
    <m/>
    <s v="4"/>
    <s v="4"/>
    <s v="4"/>
    <s v="2021"/>
    <s v="12"/>
    <s v="None"/>
    <s v="3401 Ragland Rd. Grand Prairie"/>
    <x v="187"/>
    <x v="31"/>
    <s v="92252"/>
    <s v="United States"/>
    <x v="13"/>
    <x v="98"/>
    <m/>
    <m/>
    <m/>
    <n v="0"/>
    <n v="0"/>
    <m/>
    <m/>
    <m/>
    <m/>
    <n v="0"/>
    <m/>
    <m/>
    <m/>
    <m/>
    <m/>
    <m/>
    <m/>
    <m/>
    <m/>
    <m/>
    <m/>
    <s v="https://www.liveklarhet.com/"/>
    <m/>
    <m/>
    <m/>
    <n v="40.941558049999998"/>
    <n v="-93.361452600000007"/>
    <m/>
    <x v="1"/>
    <m/>
    <m/>
    <x v="2"/>
    <m/>
    <x v="2"/>
    <m/>
    <m/>
    <m/>
    <m/>
    <m/>
    <m/>
    <m/>
    <m/>
    <m/>
    <m/>
    <m/>
    <m/>
    <m/>
    <m/>
    <m/>
    <m/>
    <m/>
    <m/>
    <m/>
    <m/>
    <m/>
    <m/>
    <m/>
    <m/>
    <m/>
    <m/>
    <m/>
    <m/>
    <m/>
    <m/>
    <m/>
    <m/>
    <m/>
    <m/>
    <m/>
    <m/>
    <m/>
    <m/>
    <m/>
    <m/>
    <m/>
    <m/>
    <m/>
    <m/>
    <m/>
    <m/>
    <m/>
    <m/>
    <m/>
    <m/>
    <m/>
    <m/>
    <n v="0"/>
    <n v="0"/>
    <n v="0"/>
    <n v="0"/>
    <s v="No"/>
    <s v="No"/>
    <s v="No"/>
    <s v="Yes"/>
    <s v="No"/>
    <s v="Yes"/>
  </r>
  <r>
    <s v="Sage"/>
    <s v="Loving Heart Retreat"/>
    <s v="Geo Dome 1"/>
    <s v="dome"/>
    <m/>
    <s v="8"/>
    <s v="1"/>
    <s v="4"/>
    <s v="2022"/>
    <s v="7"/>
    <s v="None"/>
    <s v="8209 Co Rd 340"/>
    <x v="183"/>
    <x v="10"/>
    <s v="78611"/>
    <s v="United States"/>
    <x v="13"/>
    <x v="98"/>
    <m/>
    <m/>
    <m/>
    <n v="0"/>
    <n v="0"/>
    <m/>
    <m/>
    <m/>
    <m/>
    <n v="0"/>
    <m/>
    <m/>
    <m/>
    <n v="319"/>
    <n v="319"/>
    <m/>
    <m/>
    <n v="319"/>
    <n v="319"/>
    <n v="319"/>
    <n v="319"/>
    <s v="https://www.lovingheartretreats.com/"/>
    <m/>
    <m/>
    <m/>
    <n v="30.648933499999998"/>
    <n v="-98.228246299999995"/>
    <m/>
    <x v="1"/>
    <m/>
    <m/>
    <x v="2"/>
    <m/>
    <x v="2"/>
    <m/>
    <m/>
    <m/>
    <m/>
    <m/>
    <m/>
    <m/>
    <m/>
    <m/>
    <m/>
    <m/>
    <m/>
    <m/>
    <m/>
    <m/>
    <m/>
    <m/>
    <m/>
    <m/>
    <m/>
    <m/>
    <m/>
    <m/>
    <m/>
    <m/>
    <m/>
    <m/>
    <m/>
    <m/>
    <m/>
    <m/>
    <m/>
    <m/>
    <m/>
    <m/>
    <m/>
    <m/>
    <m/>
    <m/>
    <m/>
    <m/>
    <m/>
    <m/>
    <m/>
    <m/>
    <m/>
    <m/>
    <m/>
    <m/>
    <m/>
    <m/>
    <m/>
    <n v="319"/>
    <n v="0"/>
    <n v="0"/>
    <n v="0"/>
    <s v="No"/>
    <s v="No"/>
    <s v="No"/>
    <s v="No"/>
    <s v="No"/>
    <s v="No"/>
  </r>
  <r>
    <s v="Sage"/>
    <s v="River Rock Point"/>
    <s v="Summer Bubbles"/>
    <s v="dome"/>
    <s v="Dome"/>
    <s v="4"/>
    <s v="2"/>
    <s v="4"/>
    <s v="2021"/>
    <s v="12"/>
    <s v="1"/>
    <s v="102 Tomahawk Trail"/>
    <x v="184"/>
    <x v="3"/>
    <s v="65656"/>
    <s v="United States"/>
    <x v="13"/>
    <x v="98"/>
    <m/>
    <m/>
    <m/>
    <n v="0"/>
    <n v="0"/>
    <m/>
    <m/>
    <m/>
    <m/>
    <n v="0"/>
    <m/>
    <m/>
    <m/>
    <m/>
    <n v="110"/>
    <m/>
    <m/>
    <m/>
    <m/>
    <n v="120"/>
    <n v="100"/>
    <s v="https://www.riverrockpoint.com"/>
    <m/>
    <m/>
    <m/>
    <n v="36.832144"/>
    <n v="-93.448978999999994"/>
    <m/>
    <x v="1"/>
    <m/>
    <m/>
    <x v="2"/>
    <m/>
    <x v="2"/>
    <m/>
    <m/>
    <m/>
    <m/>
    <m/>
    <m/>
    <m/>
    <m/>
    <m/>
    <m/>
    <m/>
    <m/>
    <m/>
    <m/>
    <m/>
    <m/>
    <m/>
    <m/>
    <m/>
    <m/>
    <m/>
    <m/>
    <m/>
    <m/>
    <m/>
    <m/>
    <m/>
    <m/>
    <m/>
    <m/>
    <m/>
    <m/>
    <m/>
    <m/>
    <m/>
    <m/>
    <m/>
    <m/>
    <m/>
    <m/>
    <m/>
    <m/>
    <m/>
    <m/>
    <m/>
    <m/>
    <m/>
    <m/>
    <m/>
    <m/>
    <m/>
    <m/>
    <n v="110"/>
    <n v="0"/>
    <n v="0"/>
    <n v="0"/>
    <s v="No"/>
    <s v="No"/>
    <s v="No"/>
    <s v="No"/>
    <s v="No"/>
    <s v="No"/>
  </r>
  <r>
    <s v="Sage"/>
    <s v="StarStruck Glamping"/>
    <s v="Domes"/>
    <s v="dome"/>
    <m/>
    <s v="4"/>
    <s v="2"/>
    <s v="4"/>
    <s v="2022"/>
    <s v="None"/>
    <s v="None"/>
    <s v="1601 SE Loma Prieta Rd"/>
    <x v="178"/>
    <x v="10"/>
    <s v="None"/>
    <s v="United States"/>
    <x v="13"/>
    <x v="98"/>
    <m/>
    <m/>
    <m/>
    <n v="0"/>
    <n v="0"/>
    <m/>
    <m/>
    <m/>
    <m/>
    <n v="0"/>
    <m/>
    <m/>
    <m/>
    <m/>
    <m/>
    <m/>
    <m/>
    <m/>
    <m/>
    <m/>
    <m/>
    <s v="http://www.starstruckglamping.com/"/>
    <m/>
    <m/>
    <m/>
    <n v="29.6457914"/>
    <n v="-103.5337285"/>
    <m/>
    <x v="1"/>
    <m/>
    <m/>
    <x v="2"/>
    <m/>
    <x v="2"/>
    <m/>
    <m/>
    <m/>
    <m/>
    <m/>
    <m/>
    <m/>
    <m/>
    <m/>
    <m/>
    <m/>
    <m/>
    <m/>
    <m/>
    <m/>
    <m/>
    <m/>
    <m/>
    <m/>
    <m/>
    <m/>
    <m/>
    <m/>
    <m/>
    <m/>
    <m/>
    <m/>
    <m/>
    <m/>
    <m/>
    <m/>
    <m/>
    <m/>
    <m/>
    <m/>
    <m/>
    <m/>
    <m/>
    <m/>
    <m/>
    <m/>
    <m/>
    <m/>
    <m/>
    <m/>
    <m/>
    <m/>
    <m/>
    <m/>
    <m/>
    <m/>
    <m/>
    <n v="0"/>
    <n v="0"/>
    <n v="0"/>
    <n v="0"/>
    <s v="No"/>
    <s v="No"/>
    <s v="No"/>
    <s v="No"/>
    <s v="No"/>
    <s v="Yes"/>
  </r>
  <r>
    <s v="Sage"/>
    <s v="Tennessee Glamping"/>
    <s v="Dome"/>
    <s v="dome"/>
    <s v="Dome"/>
    <s v="3"/>
    <s v="3"/>
    <s v="4"/>
    <s v="2018"/>
    <s v="5"/>
    <s v="1"/>
    <s v="2902 Gap Rd"/>
    <x v="188"/>
    <x v="4"/>
    <s v="37301"/>
    <s v="United States"/>
    <x v="13"/>
    <x v="98"/>
    <m/>
    <m/>
    <m/>
    <n v="0"/>
    <n v="0"/>
    <m/>
    <m/>
    <m/>
    <m/>
    <n v="0"/>
    <m/>
    <m/>
    <m/>
    <n v="393"/>
    <n v="406"/>
    <m/>
    <m/>
    <n v="479"/>
    <n v="573"/>
    <n v="350"/>
    <n v="410"/>
    <s v="http://www.tennessee-glamping.com/"/>
    <m/>
    <m/>
    <m/>
    <n v="35.452131423847177"/>
    <n v="-85.783129460199163"/>
    <m/>
    <x v="1"/>
    <m/>
    <m/>
    <x v="2"/>
    <m/>
    <x v="2"/>
    <m/>
    <m/>
    <m/>
    <m/>
    <m/>
    <m/>
    <m/>
    <m/>
    <m/>
    <m/>
    <m/>
    <m/>
    <m/>
    <m/>
    <m/>
    <m/>
    <m/>
    <m/>
    <m/>
    <m/>
    <m/>
    <m/>
    <m/>
    <m/>
    <m/>
    <m/>
    <m/>
    <m/>
    <m/>
    <m/>
    <m/>
    <m/>
    <m/>
    <m/>
    <m/>
    <m/>
    <m/>
    <m/>
    <m/>
    <m/>
    <m/>
    <m/>
    <m/>
    <m/>
    <m/>
    <m/>
    <m/>
    <m/>
    <m/>
    <m/>
    <m/>
    <m/>
    <n v="435"/>
    <n v="0"/>
    <n v="0"/>
    <n v="0"/>
    <s v="No"/>
    <s v="No"/>
    <s v="No"/>
    <s v="No"/>
    <s v="No"/>
    <s v="Yes"/>
  </r>
  <r>
    <s v="Sage"/>
    <s v="Timberline Glamping Co. Lake Lanier"/>
    <s v="Geodesic Dome"/>
    <s v="dome"/>
    <s v="Mixed Unit Glampground"/>
    <s v="11"/>
    <s v="3"/>
    <s v="4"/>
    <s v="2018"/>
    <s v="12"/>
    <s v="4-5"/>
    <s v="7800 Allyn Ln Memorial Way"/>
    <x v="189"/>
    <x v="14"/>
    <s v="30041"/>
    <s v="United States"/>
    <x v="13"/>
    <x v="98"/>
    <m/>
    <m/>
    <m/>
    <n v="0"/>
    <n v="0"/>
    <m/>
    <m/>
    <m/>
    <m/>
    <n v="0"/>
    <m/>
    <m/>
    <m/>
    <n v="144"/>
    <n v="169"/>
    <m/>
    <m/>
    <n v="144"/>
    <n v="169"/>
    <n v="144"/>
    <n v="169"/>
    <s v="https://www.timberlineglamping.com/"/>
    <m/>
    <m/>
    <m/>
    <n v="34.206530000000001"/>
    <n v="-84.035364000000001"/>
    <m/>
    <x v="1"/>
    <m/>
    <m/>
    <x v="2"/>
    <m/>
    <x v="2"/>
    <m/>
    <m/>
    <m/>
    <m/>
    <m/>
    <m/>
    <m/>
    <m/>
    <m/>
    <m/>
    <m/>
    <m/>
    <m/>
    <m/>
    <m/>
    <m/>
    <m/>
    <m/>
    <m/>
    <m/>
    <m/>
    <m/>
    <m/>
    <m/>
    <m/>
    <m/>
    <m/>
    <m/>
    <m/>
    <m/>
    <m/>
    <m/>
    <m/>
    <m/>
    <m/>
    <m/>
    <m/>
    <m/>
    <m/>
    <m/>
    <m/>
    <m/>
    <m/>
    <m/>
    <m/>
    <m/>
    <m/>
    <m/>
    <m/>
    <m/>
    <m/>
    <m/>
    <n v="156"/>
    <n v="0"/>
    <n v="0"/>
    <n v="0"/>
    <s v="Yes"/>
    <s v="No"/>
    <s v="No"/>
    <s v="No"/>
    <s v="No"/>
    <s v="No"/>
  </r>
  <r>
    <s v="Sage"/>
    <s v="Asheville Glamping"/>
    <s v="Ultimate Slide Dome"/>
    <s v="dome"/>
    <s v="Mixed Unit Glampground"/>
    <s v="9"/>
    <s v="1"/>
    <s v="6"/>
    <s v="2014"/>
    <s v="12"/>
    <s v="1"/>
    <s v="Asheville"/>
    <x v="171"/>
    <x v="7"/>
    <s v="28806"/>
    <s v="United States"/>
    <x v="13"/>
    <x v="98"/>
    <m/>
    <m/>
    <m/>
    <n v="0"/>
    <n v="0"/>
    <m/>
    <m/>
    <m/>
    <m/>
    <n v="0"/>
    <m/>
    <m/>
    <m/>
    <n v="833"/>
    <n v="963"/>
    <m/>
    <m/>
    <n v="615"/>
    <n v="742"/>
    <n v="833"/>
    <n v="964"/>
    <s v="https://www.ashevilleglamping.com/"/>
    <m/>
    <m/>
    <m/>
    <n v="35.601904750000003"/>
    <n v="-82.554637928453928"/>
    <m/>
    <x v="1"/>
    <m/>
    <m/>
    <x v="2"/>
    <m/>
    <x v="2"/>
    <m/>
    <m/>
    <m/>
    <m/>
    <m/>
    <m/>
    <m/>
    <m/>
    <m/>
    <m/>
    <m/>
    <m/>
    <m/>
    <m/>
    <m/>
    <m/>
    <m/>
    <m/>
    <m/>
    <m/>
    <m/>
    <m/>
    <m/>
    <m/>
    <m/>
    <m/>
    <m/>
    <m/>
    <m/>
    <m/>
    <m/>
    <m/>
    <m/>
    <m/>
    <m/>
    <m/>
    <m/>
    <m/>
    <m/>
    <m/>
    <m/>
    <m/>
    <m/>
    <m/>
    <m/>
    <m/>
    <m/>
    <m/>
    <m/>
    <m/>
    <m/>
    <m/>
    <n v="825"/>
    <n v="0"/>
    <n v="0"/>
    <n v="0"/>
    <s v="No"/>
    <s v="No"/>
    <s v="No"/>
    <s v="No"/>
    <s v="No"/>
    <s v="Yes"/>
  </r>
  <r>
    <s v="Sage"/>
    <s v="Five Meadows Farms by Your Glamping Adventure"/>
    <s v="Morning Mist Dome / Highland Views Dome"/>
    <s v="dome"/>
    <m/>
    <s v="6"/>
    <s v="2"/>
    <s v="6"/>
    <s v="2023"/>
    <s v="5"/>
    <s v="None"/>
    <s v="327 Cantrell Rd"/>
    <x v="190"/>
    <x v="4"/>
    <s v="None"/>
    <s v="United States"/>
    <x v="13"/>
    <x v="98"/>
    <m/>
    <m/>
    <m/>
    <n v="0"/>
    <n v="0"/>
    <m/>
    <m/>
    <m/>
    <m/>
    <n v="0"/>
    <m/>
    <m/>
    <m/>
    <m/>
    <m/>
    <m/>
    <m/>
    <m/>
    <m/>
    <m/>
    <m/>
    <s v="https://yourglampingadventure.com/"/>
    <m/>
    <m/>
    <m/>
    <n v="35.917906526867512"/>
    <n v="-85.732030815428999"/>
    <m/>
    <x v="1"/>
    <m/>
    <m/>
    <x v="2"/>
    <m/>
    <x v="2"/>
    <m/>
    <m/>
    <m/>
    <m/>
    <m/>
    <m/>
    <m/>
    <m/>
    <m/>
    <m/>
    <m/>
    <m/>
    <m/>
    <m/>
    <m/>
    <m/>
    <m/>
    <m/>
    <m/>
    <m/>
    <m/>
    <m/>
    <m/>
    <m/>
    <m/>
    <m/>
    <m/>
    <m/>
    <m/>
    <m/>
    <m/>
    <m/>
    <m/>
    <m/>
    <m/>
    <m/>
    <m/>
    <m/>
    <m/>
    <m/>
    <m/>
    <m/>
    <m/>
    <m/>
    <m/>
    <m/>
    <m/>
    <m/>
    <m/>
    <m/>
    <m/>
    <m/>
    <n v="0"/>
    <n v="0"/>
    <n v="0"/>
    <n v="0"/>
    <s v="No"/>
    <s v="No"/>
    <s v="No"/>
    <s v="No"/>
    <s v="No"/>
    <s v="Yes"/>
  </r>
  <r>
    <s v="Sage"/>
    <s v="Grand Canyon Glamping Resort"/>
    <s v="Glamping Dome"/>
    <s v="dome"/>
    <m/>
    <s v="27"/>
    <s v="2"/>
    <s v="6"/>
    <s v="2022"/>
    <s v="7"/>
    <s v="None"/>
    <s v="6033 E Shamrock st"/>
    <x v="178"/>
    <x v="25"/>
    <s v="44842"/>
    <s v="United States"/>
    <x v="13"/>
    <x v="98"/>
    <m/>
    <m/>
    <m/>
    <n v="0"/>
    <n v="0"/>
    <m/>
    <m/>
    <m/>
    <m/>
    <n v="0"/>
    <m/>
    <m/>
    <m/>
    <m/>
    <m/>
    <m/>
    <m/>
    <m/>
    <m/>
    <m/>
    <m/>
    <s v="http://grandcanyonglampingresort.com/"/>
    <m/>
    <m/>
    <m/>
    <n v="35.942089000000003"/>
    <n v="-113.906998"/>
    <m/>
    <x v="1"/>
    <m/>
    <m/>
    <x v="2"/>
    <m/>
    <x v="2"/>
    <m/>
    <m/>
    <m/>
    <m/>
    <m/>
    <m/>
    <m/>
    <m/>
    <m/>
    <m/>
    <m/>
    <m/>
    <m/>
    <m/>
    <m/>
    <m/>
    <m/>
    <m/>
    <m/>
    <m/>
    <m/>
    <m/>
    <m/>
    <m/>
    <m/>
    <m/>
    <m/>
    <m/>
    <m/>
    <m/>
    <m/>
    <m/>
    <m/>
    <m/>
    <m/>
    <m/>
    <m/>
    <m/>
    <m/>
    <m/>
    <m/>
    <m/>
    <m/>
    <m/>
    <m/>
    <m/>
    <m/>
    <m/>
    <m/>
    <m/>
    <m/>
    <m/>
    <n v="0"/>
    <n v="0"/>
    <n v="0"/>
    <n v="0"/>
    <s v="Yes"/>
    <s v="No"/>
    <s v="No"/>
    <s v="No"/>
    <s v="No"/>
    <s v="Yes"/>
  </r>
  <r>
    <s v="Sage"/>
    <s v="Grand Canyon Glamping Resort"/>
    <s v="Glamping Dome"/>
    <s v="dome"/>
    <m/>
    <s v="27"/>
    <s v="3"/>
    <s v="6"/>
    <s v="2022"/>
    <s v="None"/>
    <s v="None"/>
    <s v="6033 E Shamrock st"/>
    <x v="178"/>
    <x v="25"/>
    <s v="44842"/>
    <s v="United States"/>
    <x v="13"/>
    <x v="98"/>
    <m/>
    <m/>
    <m/>
    <n v="0"/>
    <n v="0"/>
    <m/>
    <m/>
    <m/>
    <m/>
    <n v="0"/>
    <m/>
    <m/>
    <m/>
    <m/>
    <m/>
    <m/>
    <m/>
    <m/>
    <m/>
    <m/>
    <m/>
    <s v="http://grandcanyonglampingresort.com/"/>
    <m/>
    <m/>
    <m/>
    <n v="35.942089000000003"/>
    <n v="-113.906998"/>
    <m/>
    <x v="1"/>
    <m/>
    <m/>
    <x v="2"/>
    <m/>
    <x v="2"/>
    <m/>
    <m/>
    <m/>
    <m/>
    <m/>
    <m/>
    <m/>
    <m/>
    <m/>
    <m/>
    <m/>
    <m/>
    <m/>
    <m/>
    <m/>
    <m/>
    <m/>
    <m/>
    <m/>
    <m/>
    <m/>
    <m/>
    <m/>
    <m/>
    <m/>
    <m/>
    <m/>
    <m/>
    <m/>
    <m/>
    <m/>
    <m/>
    <m/>
    <m/>
    <m/>
    <m/>
    <m/>
    <m/>
    <m/>
    <m/>
    <m/>
    <m/>
    <m/>
    <m/>
    <m/>
    <m/>
    <m/>
    <m/>
    <m/>
    <m/>
    <m/>
    <m/>
    <n v="0"/>
    <n v="0"/>
    <n v="0"/>
    <n v="0"/>
    <s v="Yes"/>
    <s v="No"/>
    <s v="No"/>
    <s v="No"/>
    <s v="No"/>
    <s v="No"/>
  </r>
  <r>
    <s v="Sage"/>
    <s v="Kimberly Creek Retreat"/>
    <s v="The King Dome"/>
    <s v="dome"/>
    <s v="Mixed Unit Glampground"/>
    <s v="8"/>
    <s v="1"/>
    <s v="6"/>
    <s v="2019"/>
    <s v="12"/>
    <s v="1"/>
    <s v="30010 Kimberly Drive"/>
    <x v="130"/>
    <x v="40"/>
    <s v="68003"/>
    <s v="United States"/>
    <x v="13"/>
    <x v="98"/>
    <m/>
    <m/>
    <m/>
    <n v="0"/>
    <n v="0"/>
    <m/>
    <m/>
    <m/>
    <m/>
    <n v="0"/>
    <m/>
    <m/>
    <m/>
    <n v="275"/>
    <n v="327"/>
    <m/>
    <m/>
    <n v="275"/>
    <n v="305"/>
    <n v="275"/>
    <n v="325"/>
    <s v="https://www.kimberlycreekretreat.com/"/>
    <m/>
    <m/>
    <m/>
    <n v="40.994289299999998"/>
    <n v="-96.291618299999996"/>
    <m/>
    <x v="1"/>
    <m/>
    <m/>
    <x v="2"/>
    <m/>
    <x v="2"/>
    <m/>
    <m/>
    <m/>
    <m/>
    <m/>
    <m/>
    <m/>
    <m/>
    <m/>
    <m/>
    <m/>
    <m/>
    <m/>
    <m/>
    <m/>
    <m/>
    <m/>
    <m/>
    <m/>
    <m/>
    <m/>
    <m/>
    <m/>
    <m/>
    <m/>
    <m/>
    <m/>
    <m/>
    <m/>
    <m/>
    <m/>
    <m/>
    <m/>
    <m/>
    <m/>
    <m/>
    <m/>
    <m/>
    <m/>
    <m/>
    <m/>
    <m/>
    <m/>
    <m/>
    <m/>
    <m/>
    <m/>
    <m/>
    <m/>
    <m/>
    <m/>
    <m/>
    <n v="297"/>
    <n v="0"/>
    <n v="0"/>
    <n v="0"/>
    <s v="No"/>
    <s v="No"/>
    <s v="No"/>
    <s v="Yes"/>
    <s v="No"/>
    <s v="Yes"/>
  </r>
  <r>
    <s v="Sage"/>
    <s v="The Glamping Collective"/>
    <s v="XL Luxe Geo Dome"/>
    <s v="dome"/>
    <m/>
    <s v="23"/>
    <s v="1"/>
    <s v="6"/>
    <s v="2012"/>
    <s v="12"/>
    <s v="None"/>
    <s v="12110 Happydale Rd."/>
    <x v="31"/>
    <x v="7"/>
    <s v="28721"/>
    <s v="United States"/>
    <x v="13"/>
    <x v="98"/>
    <m/>
    <m/>
    <m/>
    <n v="0"/>
    <n v="0"/>
    <m/>
    <m/>
    <m/>
    <m/>
    <n v="0"/>
    <m/>
    <m/>
    <m/>
    <n v="1261"/>
    <n v="1040"/>
    <m/>
    <m/>
    <n v="1123"/>
    <n v="1724"/>
    <n v="1413"/>
    <n v="3000"/>
    <s v="https://www.theglampingcollective.com/"/>
    <m/>
    <m/>
    <m/>
    <n v="36.906512499999998"/>
    <n v="-79.860969999999995"/>
    <m/>
    <x v="1"/>
    <m/>
    <m/>
    <x v="2"/>
    <m/>
    <x v="2"/>
    <m/>
    <m/>
    <m/>
    <m/>
    <m/>
    <m/>
    <m/>
    <m/>
    <m/>
    <m/>
    <m/>
    <m/>
    <m/>
    <m/>
    <m/>
    <m/>
    <m/>
    <m/>
    <m/>
    <m/>
    <m/>
    <m/>
    <m/>
    <m/>
    <m/>
    <m/>
    <m/>
    <m/>
    <m/>
    <m/>
    <m/>
    <m/>
    <m/>
    <m/>
    <m/>
    <m/>
    <m/>
    <m/>
    <m/>
    <m/>
    <m/>
    <m/>
    <m/>
    <m/>
    <m/>
    <m/>
    <m/>
    <m/>
    <m/>
    <m/>
    <m/>
    <m/>
    <n v="1594"/>
    <n v="0"/>
    <n v="0"/>
    <n v="0"/>
    <s v="No"/>
    <s v="No"/>
    <s v="No"/>
    <s v="No"/>
    <s v="No"/>
    <s v="No"/>
  </r>
  <r>
    <s v="Sage"/>
    <s v="The Outlier Inn"/>
    <s v="Geodisic Dome 2"/>
    <s v="dome"/>
    <s v="Mixed Unit Glampground"/>
    <s v="7"/>
    <s v="1"/>
    <s v="6"/>
    <s v="2014"/>
    <s v="12"/>
    <s v="1"/>
    <s v="Mountaindale Rd"/>
    <x v="81"/>
    <x v="2"/>
    <s v="12789"/>
    <s v="United States"/>
    <x v="13"/>
    <x v="98"/>
    <m/>
    <m/>
    <m/>
    <n v="0"/>
    <n v="0"/>
    <m/>
    <m/>
    <m/>
    <m/>
    <n v="0"/>
    <m/>
    <m/>
    <m/>
    <n v="532"/>
    <n v="656"/>
    <m/>
    <m/>
    <n v="532"/>
    <n v="656"/>
    <n v="532"/>
    <n v="656"/>
    <s v="https://www.hipcamp.com/en-US/land/new-york-the-outlier-inn-2ejho2zo?adults=1&amp;children=0&amp;srid=d2ac723c-da99-4177-862a-eafe7f765052"/>
    <m/>
    <m/>
    <m/>
    <n v="41.701735121419723"/>
    <n v="-74.557112835558783"/>
    <m/>
    <x v="1"/>
    <m/>
    <m/>
    <x v="2"/>
    <m/>
    <x v="2"/>
    <m/>
    <m/>
    <m/>
    <m/>
    <m/>
    <m/>
    <m/>
    <m/>
    <m/>
    <m/>
    <m/>
    <m/>
    <m/>
    <m/>
    <m/>
    <m/>
    <m/>
    <m/>
    <m/>
    <m/>
    <m/>
    <m/>
    <m/>
    <m/>
    <m/>
    <m/>
    <m/>
    <m/>
    <m/>
    <m/>
    <m/>
    <m/>
    <m/>
    <m/>
    <m/>
    <m/>
    <m/>
    <m/>
    <m/>
    <m/>
    <m/>
    <m/>
    <m/>
    <m/>
    <m/>
    <m/>
    <m/>
    <m/>
    <m/>
    <m/>
    <m/>
    <m/>
    <n v="594"/>
    <n v="0"/>
    <n v="0"/>
    <n v="0"/>
    <s v="No"/>
    <s v="No"/>
    <s v="No"/>
    <s v="No"/>
    <s v="No"/>
    <s v="Yes"/>
  </r>
  <r>
    <s v="Sage"/>
    <s v="Asheville Glamping"/>
    <s v="Slide Dome"/>
    <s v="dome"/>
    <s v="Mixed Unit Glampground"/>
    <s v="9"/>
    <s v="1"/>
    <s v="7"/>
    <s v="2014"/>
    <s v="12"/>
    <s v="1"/>
    <s v="Asheville"/>
    <x v="171"/>
    <x v="7"/>
    <s v="28806"/>
    <s v="United States"/>
    <x v="13"/>
    <x v="98"/>
    <m/>
    <m/>
    <m/>
    <n v="0"/>
    <n v="0"/>
    <m/>
    <m/>
    <m/>
    <m/>
    <n v="0"/>
    <m/>
    <m/>
    <m/>
    <n v="335"/>
    <n v="335"/>
    <m/>
    <m/>
    <n v="1249"/>
    <n v="1249"/>
    <n v="1249"/>
    <n v="790"/>
    <s v="https://www.ashevilleglamping.com/"/>
    <m/>
    <m/>
    <m/>
    <n v="35.601904750000003"/>
    <n v="-82.554637928453928"/>
    <m/>
    <x v="1"/>
    <m/>
    <m/>
    <x v="2"/>
    <m/>
    <x v="2"/>
    <m/>
    <m/>
    <m/>
    <m/>
    <m/>
    <m/>
    <m/>
    <m/>
    <m/>
    <m/>
    <m/>
    <m/>
    <m/>
    <m/>
    <m/>
    <m/>
    <m/>
    <m/>
    <m/>
    <m/>
    <m/>
    <m/>
    <m/>
    <m/>
    <m/>
    <m/>
    <m/>
    <m/>
    <m/>
    <m/>
    <m/>
    <m/>
    <m/>
    <m/>
    <m/>
    <m/>
    <m/>
    <m/>
    <m/>
    <m/>
    <m/>
    <m/>
    <m/>
    <m/>
    <m/>
    <m/>
    <m/>
    <m/>
    <m/>
    <m/>
    <m/>
    <m/>
    <n v="868"/>
    <n v="0"/>
    <n v="0"/>
    <n v="0"/>
    <s v="No"/>
    <s v="No"/>
    <s v="No"/>
    <s v="No"/>
    <s v="No"/>
    <s v="Yes"/>
  </r>
  <r>
    <s v="Sage"/>
    <s v="Grand Canyon Glamping Resort"/>
    <s v="Dry Camping Dome"/>
    <s v="dome"/>
    <m/>
    <s v="27"/>
    <s v="2"/>
    <s v="7"/>
    <s v="2022"/>
    <s v="None"/>
    <s v="None"/>
    <s v="6033 E Shamrock st"/>
    <x v="178"/>
    <x v="25"/>
    <s v="None"/>
    <s v="United States"/>
    <x v="13"/>
    <x v="98"/>
    <m/>
    <m/>
    <m/>
    <n v="0"/>
    <n v="0"/>
    <m/>
    <m/>
    <m/>
    <m/>
    <n v="0"/>
    <m/>
    <m/>
    <m/>
    <m/>
    <m/>
    <m/>
    <m/>
    <m/>
    <m/>
    <m/>
    <m/>
    <s v="http://grandcanyonglampingresort.com/"/>
    <m/>
    <m/>
    <m/>
    <n v="35.942089000000003"/>
    <n v="-113.906998"/>
    <m/>
    <x v="1"/>
    <m/>
    <m/>
    <x v="2"/>
    <m/>
    <x v="2"/>
    <m/>
    <m/>
    <m/>
    <m/>
    <m/>
    <m/>
    <m/>
    <m/>
    <m/>
    <m/>
    <m/>
    <m/>
    <m/>
    <m/>
    <m/>
    <m/>
    <m/>
    <m/>
    <m/>
    <m/>
    <m/>
    <m/>
    <m/>
    <m/>
    <m/>
    <m/>
    <m/>
    <m/>
    <m/>
    <m/>
    <m/>
    <m/>
    <m/>
    <m/>
    <m/>
    <m/>
    <m/>
    <m/>
    <m/>
    <m/>
    <m/>
    <m/>
    <m/>
    <m/>
    <m/>
    <m/>
    <m/>
    <m/>
    <m/>
    <m/>
    <m/>
    <m/>
    <n v="0"/>
    <n v="0"/>
    <n v="0"/>
    <n v="0"/>
    <s v="No"/>
    <s v="No"/>
    <s v="No"/>
    <s v="No"/>
    <s v="No"/>
    <s v="No"/>
  </r>
  <r>
    <s v="Sage"/>
    <s v="The Outlier Inn"/>
    <s v="Geodesic Dome"/>
    <s v="dome"/>
    <s v="Mixed Unit Glampground"/>
    <s v="7"/>
    <s v="1"/>
    <s v="7"/>
    <s v="2014"/>
    <s v="12"/>
    <s v="1"/>
    <s v="Mountaindale Rd"/>
    <x v="81"/>
    <x v="2"/>
    <s v="12789"/>
    <s v="United States"/>
    <x v="13"/>
    <x v="98"/>
    <m/>
    <m/>
    <m/>
    <n v="0"/>
    <n v="0"/>
    <m/>
    <m/>
    <m/>
    <m/>
    <n v="0"/>
    <m/>
    <m/>
    <m/>
    <n v="313"/>
    <n v="406"/>
    <m/>
    <m/>
    <n v="313"/>
    <n v="406"/>
    <n v="313"/>
    <n v="406"/>
    <s v="https://www.hipcamp.com/en-US/land/new-york-the-outlier-inn-2ejho2zo?adults=1&amp;children=0&amp;srid=d2ac723c-da99-4177-862a-eafe7f765052"/>
    <m/>
    <m/>
    <m/>
    <n v="41.701735121419723"/>
    <n v="-74.557112835558783"/>
    <m/>
    <x v="1"/>
    <m/>
    <m/>
    <x v="2"/>
    <m/>
    <x v="2"/>
    <m/>
    <m/>
    <m/>
    <m/>
    <m/>
    <m/>
    <m/>
    <m/>
    <m/>
    <m/>
    <m/>
    <m/>
    <m/>
    <m/>
    <m/>
    <m/>
    <m/>
    <m/>
    <m/>
    <m/>
    <m/>
    <m/>
    <m/>
    <m/>
    <m/>
    <m/>
    <m/>
    <m/>
    <m/>
    <m/>
    <m/>
    <m/>
    <m/>
    <m/>
    <m/>
    <m/>
    <m/>
    <m/>
    <m/>
    <m/>
    <m/>
    <m/>
    <m/>
    <m/>
    <m/>
    <m/>
    <m/>
    <m/>
    <m/>
    <m/>
    <m/>
    <m/>
    <n v="360"/>
    <n v="0"/>
    <n v="0"/>
    <n v="0"/>
    <s v="No"/>
    <s v="No"/>
    <s v="No"/>
    <s v="No"/>
    <s v="No"/>
    <s v="No"/>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
  <r>
    <s v="Hipcamp"/>
    <s v="Rustic Treehouse In Hocking Hills"/>
    <s v="Rustic Treehouse in Hocking Hills"/>
    <s v="treehouse"/>
    <s v="Treehouse"/>
    <n v="1"/>
    <n v="0"/>
    <n v="4"/>
    <n v="0"/>
    <n v="0"/>
    <n v="0"/>
    <s v="Hocking"/>
    <x v="0"/>
    <x v="0"/>
    <m/>
    <s v="United States"/>
    <x v="0"/>
    <x v="0"/>
    <s v="No data"/>
    <s v="No data"/>
    <s v="No data"/>
    <s v="No data"/>
    <n v="0.41"/>
    <n v="445"/>
    <n v="676"/>
    <n v="449"/>
    <n v="399"/>
    <n v="181"/>
    <n v="449"/>
    <n v="449"/>
    <n v="449"/>
    <n v="449"/>
    <n v="449"/>
    <n v="449"/>
    <n v="449"/>
    <n v="449"/>
    <n v="449"/>
    <n v="449"/>
    <n v="449"/>
    <s v="https://www.hipcamp.com/en-GB/land/ohio-rustic-treehouse-in-hocking-hills-y0zhvkzv"/>
    <s v="Located in the breathtaking Hocking Hills, only 40 minutes from downtown Columbus, the Rustic Treehouse is your destination for complete relaxation or a new adventure! The Rustic is a celebration of exploration, and explorers past and present - you're the future! Electronic locks and keypad access ensure a smooth and safe check-in process. Private parking right beside your Treehouse, blazing fast WIFI, a HUGE 100-inch projection screen with views from your suspended net or queen bed to stream all your favorite programs and movies, and many more amenities! Below deck enjoy a 7 person hot tub, swinging bench overlooking the trees, and a fire pit!_x000a__x000a_The Treehouse was designed for you inner child to come connect and relax. Let us welcome you to an absolute deluxe getaway The Rustic Treehouse in Hocking Hills! Inspired by our love for America’s explorers : past, present, and future. You are the next!_x000a__x000a_Upon arrival, park in your private lot and walk up the ramp to the Treehouse, you’ll unlock the electric keypad, and immediately be welcomed by your eat-in kitchen! The kitchen has everything you need to enjoy a relaxing getaway. Microwave, hot-plate, mini fridge, Keurig, and all the cooking utensils you will need. Right outside the front door is a 22-in electronic Blackstone where you can make pancakes and bacon for breakfast, grilled cheese for lunch, or steaks for dinner! The Blackstone griddle has easily become our favorite way to prepare food outside._x000a__x000a_Natural wood floors span the entire Treehouse to envelop you in the warmth of nature. Live edge wood shelves adorn the entire Treehouse, truly keeping nature alive. Beside the kitchen is a custom bunk sleeping and sitting area. Below doubles as a seating bench for meals or reading, and then at night converts into a twin-sized bed, and then just a few steps above is a second twin bed. Both of these are beside a gorgeous window offering sweeping views of a gorge of trees. Our custom coffee table doubles as your dining table, and extra prep space for cooking._x000a__x000a_Every inch of the bathroom is custom in rustic greens and browns, and is fully stocked with everything you will need for your stay. The gorgeous green tiled shower is a perfect place to wash off a day of outdoor adventures or relax and spend a few more precious minutes in the steam. Did you forget to bring shampoo, soap, toothpaste, or anything else? No worries, all of these are provided and complimentary._x000a__x000a_As you venture your way up the Treehouse steps you are welcomed into your charming and relaxing loft retreat. As you lay in the queen size luxury bed you can look out the supersized skylight to watch the tree canopy and the stars or wake up to some sunshine on your face. If you want to unwind with a movie or show, the 100-inch projection screen will come down, and you can log in to your accounts stream anything your heart desires. Your own personal home theater can be enjoyed from the comfort of your own bed or the crow’s nest suspended cargo net full of pillows and blankets. The balcony off the bedroom is a great place to enjoy a glass of wine in the evening and watch the sun set over the trees and Lake Logan, or to start your day with a hot cup of coffee and listen to birds chirping among you._x000a__x000a_The large deck outside the main floor is truly your sanctuary. Eating together in a seating area among the trees is completely private. Nestled in the midst of the trees you have 360 degree views of the best nature has to offer, and there’s even a suspended net hammock for two, to lay in to view the Hills above and below, and all around you. Awe-inspiring sunsets, spectacular views of the leaves changing, bird watching, and tranquil relaxation will be your 24/7 experience._x000a__x000a_Under the Treehouse you will find a your own private grotto with 7 person hot tub, privacy screens and sitting area! Because of its location, it is protected from any weather, while still offering full-surround views of the woods and hills. (Note: if weather is extremely cold, we cannot guarantee the full hot tub temperature) Night time lighting and a variety of settings make this usable and fun in any weather, year-round. A fire pit is also available for enjoying hot dogs, s'mores and memories._x000a__x000a_The entire Treehouse is yours! Exploring the surrounding land that the treehouse is built on is encouraged, you may even find some little surprises hid along the way, including a nearby Fairy Garden, pumpkin patch, apple orchard and peach trees to add to the adventure. There are marked paths that are open to all our rental guests, just please stay on those paths when exploring! Down the hill is the stunning Lake Logan State Park. A beautiful lake known for its fishing, sandy beach, volleyball nets, boat docks and boat rentals available._x000a__x000a_Want to take your experience to the next level? Our 24/7 Luxury Concierge is available to book a private chef, schedule your in home massage, add local Hocking Hills wine, champagne and rose petals, on-demand charcuterie boards, breakfast baskets, s'mores and flower bouquet packages, fill your fridge, and more! Simply reach out and ask about all of our exclusive Oasis add-on packages!"/>
    <n v="1"/>
    <s v="Check in: 16:00, Check out: 10:00, Cancellation policy: Strict (21 days), Accepts bookings: 12"/>
    <n v="39.54757"/>
    <n v="-82.473110000000005"/>
    <s v="Yes"/>
    <x v="0"/>
    <s v="No"/>
    <s v="Yes"/>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Wild Branches Treehouse"/>
    <s v="Wild Branches Romantic Treehouse "/>
    <s v="treehouse"/>
    <s v="Treehouse"/>
    <n v="1"/>
    <n v="0"/>
    <n v="4"/>
    <n v="0"/>
    <n v="0"/>
    <n v="0"/>
    <s v="Spokane"/>
    <x v="1"/>
    <x v="1"/>
    <m/>
    <s v="United States"/>
    <x v="0"/>
    <x v="0"/>
    <s v="No data"/>
    <s v="No data"/>
    <s v="No data"/>
    <s v="No data"/>
    <n v="0.45"/>
    <n v="165"/>
    <n v="288"/>
    <n v="190"/>
    <n v="152"/>
    <n v="79"/>
    <n v="170"/>
    <n v="179"/>
    <n v="160"/>
    <n v="162"/>
    <n v="179"/>
    <n v="160"/>
    <n v="178"/>
    <n v="161"/>
    <n v="178"/>
    <n v="161"/>
    <n v="179"/>
    <s v="https://www.hipcamp.com/en-GB/land/washington-wild-branches-treehouse-wz6h5mp7"/>
    <s v="This treehouse has 450 sq. feet of living space accessed with a keypad. This octagon treehouse is 20 ft wide by 20' tall with breathtaking views of Mount Spokane and the Blanchard Creek valley. Enjoy an amazing 6 ft. custom wooden shower, flushing toilet, queen size cozy bed in loft. Not to mention a full kitchen with utensils, apt. size stove with an oven, 7.3 c.f. fridge with freezer, toaster, coffee beans, 3 ways to make coffee, condiments, microwave. Surrounding the tree is a custom ambrosia maple bar that seats four. There's a 50&quot; t.v. for those who want to watch movies on the blue ray or local channels. Real sweet little porch 5'x8' to drink that morning coffee, night cap, scenery soak, or read a book. The 8'x17' entry porch has 2 log chairs and a propane grill. Down under the porch is the supply room with water heater and an all in one washer/dryer unit with a viewing porch. If you'd like to hike there's a new trail to the top of the property, when you get to the top follow the ridge trail to the Stimson lumber property with all the logging roads for miles! Please be respectful to the landowners all around us. If you could download a hiking/hunting map app before hiking this would help navigate away from trespassing on private land. Thank you, Wild Branches Treehouse Grant and Nanean Weaver"/>
    <n v="2"/>
    <s v="Check in: 14:00, Check out: 11:00, Cancellation policy: Moderate, Accepts bookings: 6"/>
    <n v="47.963638000000003"/>
    <n v="-117.104078"/>
    <s v="No"/>
    <x v="0"/>
    <s v="No"/>
    <s v="Yes"/>
    <x v="0"/>
    <s v="Yes"/>
    <x v="0"/>
    <s v="No"/>
    <s v="No"/>
    <s v="Yes"/>
    <s v="No"/>
    <s v="No"/>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No"/>
    <m/>
    <m/>
    <m/>
    <m/>
    <m/>
    <m/>
    <m/>
    <m/>
    <m/>
  </r>
  <r>
    <s v="Hipcamp"/>
    <s v="Fox Pass Retreat"/>
    <s v="Tree House-Cozy &amp; Comfy"/>
    <s v="treehouse"/>
    <s v="Treehouse"/>
    <n v="9"/>
    <n v="0"/>
    <n v="4"/>
    <n v="0"/>
    <n v="0"/>
    <n v="0"/>
    <s v="Logan"/>
    <x v="2"/>
    <x v="2"/>
    <m/>
    <s v="United States"/>
    <x v="0"/>
    <x v="0"/>
    <s v="No data"/>
    <s v="No data"/>
    <s v="No data"/>
    <s v="No data"/>
    <n v="1"/>
    <n v="78"/>
    <n v="133"/>
    <n v="90"/>
    <n v="72"/>
    <n v="78"/>
    <n v="81"/>
    <n v="85"/>
    <n v="76"/>
    <n v="77"/>
    <n v="85"/>
    <n v="76"/>
    <n v="84"/>
    <n v="76"/>
    <n v="84"/>
    <n v="76"/>
    <n v="85"/>
    <s v="https://www.hipcamp.com/en-GB/land/arkansas-fox-pass-retreat-mxvhx8ew"/>
    <s v="Tree House Site is easily accessible to all via walking bridge from the crest of Fox Pass Ridge very slight downhill/uphill walk. Cozy 250 interior square ft. includes full size bed, seating and fully electric air conditioning/heating unit, mini-fridge, microwave and full size coffee pot. Dishes, silverware, coffee, filters, sugar, creamer provided. Large Picture Window offers view of tree tops, birds, squirrels and wildlife walking by. _x000a__x000a_Deck Space on Main Level. Lighted Play Area underneath tree house includes Hammock Chairs for adults and children with a Forest View._x000a__x000a_Clean Drinking Water in 5 gallon dispenser is provided which can also be used for washing up in the portable sink, used out on the deck._x000a__x000a_Private, Relaxing Deck Space. Bath House with toilets, shower &amp; sink is a short level walk away. Currently, room temperature water only for now._x000a__x000a_Recommend no more than 2 Adults to stay in Tree House + 1 - 2 children is good. If more family or friends wish to Glamp and Camp together tree house rental includes a tent space near the end of the bridge at no extra charge._x000a__x000a_Picnic Table under the tree house; Propane Grill upon request. Air Mattress upon request -we'll set up a Hammock in the woods or under tree house - your choice. no extra charge when these things are returned undamaged. _x000a__x000a_Under the tree house play area: Table and Chairs, Adult size Hammock Chairs (250 lb limit) - Child Swing Hammock chairs (75 lb. limit). Children's Rope Climbing Net coming soon. _x000a__x000a_Community Areas include: Bath House, Nightly Fire Ring (weather and fire bans permitting). Rope Swing, Horse Shoe Pits, Corn Hole Game. Small Child's Play House is being built. Bath House is almost finished. It will include two sides with toilets, shower, sink and urinal. Currently room temperature water only, but HOT WATER is coming soon. Electrical and some plumbing still unfinished as of 12-27-2024._x000a__x000a_Dish washing station will be located just outside the bath house on the East Wall_x000a__x000a_There is room to park two vehicles on the ridge at tree house site._x000a__x000a_Roger and Jasmine Clark look forwards to hosting your visit soon."/>
    <n v="2"/>
    <s v="Check in: 13:00, Check out: 12:00, Cancellation policy: Moderate, Accepts bookings: 6"/>
    <n v="35.233890000000002"/>
    <n v="-93.800070000000005"/>
    <s v="No"/>
    <x v="0"/>
    <s v="No"/>
    <s v="No"/>
    <x v="0"/>
    <s v="Yes"/>
    <x v="0"/>
    <s v="Yes"/>
    <s v="No"/>
    <s v="No"/>
    <s v="No"/>
    <s v="Yes"/>
    <s v="No"/>
    <s v="Not Listed"/>
    <s v="No"/>
    <s v="Not Listed"/>
    <s v="Not Listed"/>
    <s v="No"/>
    <s v="No"/>
    <s v="No"/>
    <s v="No"/>
    <s v="No"/>
    <s v="No"/>
    <s v="No"/>
    <s v="No"/>
    <s v="No"/>
    <s v="No"/>
    <s v="No"/>
    <s v="No"/>
    <s v="No"/>
    <s v="No"/>
    <s v="No"/>
    <s v="No"/>
    <s v="No"/>
    <s v="No"/>
    <s v="No"/>
    <s v="No"/>
    <s v="No"/>
    <s v="No"/>
    <s v="No"/>
    <s v="No"/>
    <s v="Yes"/>
    <s v="No"/>
    <s v="Yes"/>
    <s v="No"/>
    <s v="No"/>
    <s v="No"/>
    <s v="No"/>
    <s v="No"/>
    <s v="No"/>
    <s v="No"/>
    <s v="No"/>
    <s v="No"/>
    <s v="Yes"/>
    <s v="No"/>
    <s v="No"/>
    <s v="Yes"/>
    <s v="No"/>
    <s v="No"/>
    <m/>
    <m/>
    <m/>
    <m/>
    <m/>
    <m/>
    <m/>
    <m/>
    <m/>
  </r>
  <r>
    <s v="Hipcamp"/>
    <s v="Woodland Gardens"/>
    <s v="Cottage treehouse"/>
    <s v="treehouse"/>
    <s v="Treehouse"/>
    <n v="2"/>
    <n v="0"/>
    <n v="6"/>
    <n v="0"/>
    <n v="0"/>
    <n v="0"/>
    <s v="Richland"/>
    <x v="3"/>
    <x v="3"/>
    <m/>
    <s v="United States"/>
    <x v="1"/>
    <x v="1"/>
    <n v="264"/>
    <n v="150"/>
    <n v="150"/>
    <n v="38"/>
    <n v="0.05"/>
    <n v="184"/>
    <n v="306"/>
    <n v="225"/>
    <n v="150"/>
    <n v="12"/>
    <n v="225"/>
    <n v="225"/>
    <n v="225"/>
    <n v="225"/>
    <n v="225"/>
    <n v="225"/>
    <n v="225"/>
    <n v="225"/>
    <n v="225"/>
    <n v="225"/>
    <n v="225"/>
    <s v="https://www.hipcamp.com/en-GB/land/south-carolina-woodland-gardens-1-wz6hvxon"/>
    <s v="The Cottage Tree House sits up high amongst the trees. A secret place with 2bdrms and 1 bath. As you climb the wooden staircase to the large Juliet balcony overlooking the property you start and experience not just a stay. Make timeless memories at this rejuvenating magical retreat on 2 acres in the midlands of the south and 3.5 miles away from Congaree national park. Take a kayak tour with us or hike through the park. Animals who are pet and people friendly are always welcome."/>
    <n v="1"/>
    <s v="Check in: 14:00, Check out: 12:00, Cancellation policy: Strict, Accepts bookings: 12"/>
    <n v="33.860970000000002"/>
    <n v="-80.837399000000005"/>
    <s v="Yes"/>
    <x v="0"/>
    <s v="Yes"/>
    <s v="Yes"/>
    <x v="0"/>
    <s v="No"/>
    <x v="0"/>
    <s v="Yes"/>
    <s v="Yes"/>
    <s v="Yes"/>
    <s v="No"/>
    <s v="No"/>
    <s v="No"/>
    <s v="Not Listed"/>
    <s v="No"/>
    <s v="Not Listed"/>
    <s v="Not Listed"/>
    <s v="No"/>
    <s v="No"/>
    <s v="No"/>
    <s v="No"/>
    <s v="No"/>
    <s v="No"/>
    <s v="No"/>
    <s v="No"/>
    <s v="No"/>
    <s v="No"/>
    <s v="No"/>
    <s v="No"/>
    <s v="No"/>
    <s v="No"/>
    <s v="Yes"/>
    <s v="Yes"/>
    <s v="No"/>
    <s v="No"/>
    <s v="No"/>
    <s v="No"/>
    <s v="Yes"/>
    <s v="No"/>
    <s v="No"/>
    <s v="No"/>
    <s v="No"/>
    <s v="No"/>
    <s v="No"/>
    <s v="No"/>
    <s v="No"/>
    <s v="No"/>
    <s v="No"/>
    <s v="No"/>
    <s v="No"/>
    <s v="No"/>
    <s v="No"/>
    <s v="No"/>
    <s v="No"/>
    <s v="No"/>
    <s v="No"/>
    <s v="Yes"/>
    <s v="No"/>
    <s v="No"/>
    <m/>
    <m/>
    <m/>
    <m/>
    <m/>
    <m/>
    <m/>
    <m/>
    <m/>
  </r>
  <r>
    <s v="Hipcamp"/>
    <s v="Stone City"/>
    <s v="Woodsy Treehouse w. Sauna &amp; Stream"/>
    <s v="treehouse"/>
    <s v="Treehouse"/>
    <n v="1"/>
    <n v="0"/>
    <n v="2"/>
    <n v="0"/>
    <n v="0"/>
    <n v="0"/>
    <s v="Caledonia"/>
    <x v="4"/>
    <x v="4"/>
    <m/>
    <s v="United States"/>
    <x v="0"/>
    <x v="0"/>
    <s v="No data"/>
    <s v="No data"/>
    <s v="No data"/>
    <s v="No data"/>
    <n v="0.72"/>
    <n v="210"/>
    <n v="344"/>
    <n v="225"/>
    <n v="202"/>
    <n v="152"/>
    <n v="213"/>
    <n v="219"/>
    <n v="207"/>
    <n v="208"/>
    <n v="219"/>
    <n v="207"/>
    <n v="218"/>
    <n v="208"/>
    <n v="218"/>
    <n v="208"/>
    <n v="219"/>
    <s v="https://www.hipcamp.com/en-GB/land/vermont-stone-city-1-y0zhvmj0"/>
    <s v="You will feel the stresses of life wash away as you sway in the trees and listen to the sounds of the beautiful stream just feet from the treehouse deck. You'll never want to leave! Enjoy a bit of solitude or some special alone time with a loved one. It's hard to beat Stone City Treehouse to make your time away special!_x000a__x000a_After your day of hiking, skiing, or touring local breweries and distilleries, come home to this beautiful, private tiny house in the trees! Or, just spend the day lazily relaxing by the fire and reading, while the sound of the stream soothes you._x000a__x000a_Walk through the woods, up the stairs, and enter into another dimension - one that you won't want to leave! Much thought was put into the design and local, natural, and recycled materials were a priority in its construction._x000a__x000a_Soak in the curated interior design while you relax in the living room space and gaze out the large, recycled windows (from an old, local schoolhouse). _x000a__x000a_Enjoy the deck that overlooks the year-round stream (that may be frozen over in the winter) and let the sound of the water wash through you. You may even see some critters if you're still enough!_x000a__x000a_There is a sweet sitting area, hammock, and campfire space just below the treehouse right on the stream, with a dramatic view of the treehouse. And a hanging bed underneath!_x000a__x000a_You can cook simple meals on the propane campstove (with a griddle option) or use the small charcoal grill in the space under the treehouse. There is a mini-fridge with a separate freezer to keep your fresh produce from the farmers' market and your yummy local beer nice and cool. There's a very primitive (and limited) water system you can use for washing dishes._x000a__x000a_We also provide some basic condiments and cooking basics, like olive oil and salt and pepper. We also offer coffee, hot chocolate, and lemonade. Most of the products we offer for your use, and our cleaning supplies and paper products are from Public Goods and you can get a 25% discount on your first purchase with the coupon code TREEHOUSEPGA_x000a__x000a_There is a basic composting toilet in the treehouse for your convenience, but you also have access to a full, modern bathroom at the house, with a beautiful shower._x000a__x000a_When it's time for bed, climb up the loft ladder to &quot;The Nest&quot; and sink into the comfy bed. Open up the windows to hear the nighttime sounds of the stream and the forest!_x000a__x000a_We prioritize our earth and take environmental considerations into every decision: we generate solar electricity; we compost and recycle; we use environmentally friendly cleaning products; we avoid disposable items as much as possible; and we used many local and recycled materials in the construction of the treehouse._x000a__x000a_The interior structure is 10'x16' with a loft and the deck is 4'x16'."/>
    <n v="1"/>
    <s v="Check in: 16:00, Check out: 12:00, Cancellation policy: Strict, Accepts bookings: 12"/>
    <n v="44.472237"/>
    <n v="-72.343913000000001"/>
    <s v="Yes"/>
    <x v="0"/>
    <s v="Yes"/>
    <s v="Yes"/>
    <x v="0"/>
    <s v="Yes"/>
    <x v="0"/>
    <s v="No"/>
    <s v="Yes"/>
    <s v="Yes"/>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No"/>
    <s v="No"/>
    <s v="No"/>
    <s v="Yes"/>
    <s v="No"/>
    <s v="No"/>
    <m/>
    <m/>
    <m/>
    <m/>
    <m/>
    <m/>
    <m/>
    <m/>
    <m/>
  </r>
  <r>
    <s v="Hipcamp"/>
    <s v="The Pathfinders Sanctuary"/>
    <s v="The Creekview Treehouse"/>
    <s v="treehouse"/>
    <s v="Treehouse"/>
    <n v="1"/>
    <n v="0"/>
    <n v="4"/>
    <n v="0"/>
    <n v="0"/>
    <n v="0"/>
    <s v="Skagit"/>
    <x v="5"/>
    <x v="1"/>
    <m/>
    <s v="United States"/>
    <x v="0"/>
    <x v="0"/>
    <s v="No data"/>
    <s v="No data"/>
    <s v="No data"/>
    <s v="No data"/>
    <n v="0.04"/>
    <n v="120"/>
    <n v="186"/>
    <n v="120"/>
    <n v="120"/>
    <n v="5"/>
    <n v="148"/>
    <n v="150"/>
    <n v="140"/>
    <n v="150"/>
    <n v="150"/>
    <n v="140"/>
    <n v="140"/>
    <n v="150"/>
    <n v="150"/>
    <n v="150"/>
    <n v="150"/>
    <s v="https://www.hipcamp.com/en-GB/land/washington-the-pathfinders-sanctuary-wz6h5lpn"/>
    <s v="The Creekview Treehouse is a tiny home on stilts overlooking Jackman Creek. The Treehouse sleeps up to 4, with a queen bed in the upstairs bedroom and a futon in the downstairs living area._x000a__x000a_The treehouse is built like a tiny home, with electricity, internet access, television, an electric fireplace, and a small kitchenette._x000a__x000a_The kitchenette has a dual burner hot plate, microwave, Keurig, small sink, mini-fridge, and utensils._x000a__x000a_Outdoors you'll find a regular firepit near the creek, along with a propane firepit for evenings when a burn ban is in effect. There is also a propane grill, hammocks, and zero gravity chairs for relaxing._x000a__x000a_There is a heated outhouse with a composting toilet, and a heated outdoor shower right outside the treehouse._x000a__x000a_Fall asleep to the sounds of running water and wake up to the sounds of birdsong!_x000a__x000a_You'll have access to the private beach, as well. It's about a 10-minute walk to the back of the property where you will find an amazingly serene Skagit River beachfront._x000a__x000a_Note: The treehouse is toward the front of the property, within view of the main house. There will be some road noise from the highway. On the beach, however, you can't see a single structure made by humans._x000a__x000a_Note: Pricing is reduced from November to April because the beach amenities (gazebo, firepit, hammock stands &amp; picnic tables) are unavailable."/>
    <n v="1"/>
    <s v="Check in: 14:00, Check out: 12:00, Cancellation policy: Strict, Accepts bookings: 12"/>
    <n v="48.524149999999999"/>
    <n v="-121.71511"/>
    <s v="Yes"/>
    <x v="0"/>
    <s v="No"/>
    <s v="No"/>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Yes"/>
    <s v="Yes"/>
    <s v="No"/>
    <s v="No"/>
    <s v="No"/>
    <s v="No"/>
    <s v="No"/>
    <s v="No"/>
    <s v="No"/>
    <s v="Yes"/>
    <s v="No"/>
    <s v="No"/>
    <m/>
    <m/>
    <m/>
    <m/>
    <m/>
    <m/>
    <m/>
    <m/>
    <m/>
  </r>
  <r>
    <s v="Hipcamp"/>
    <s v="Mike And Di's Retreat"/>
    <s v=" TT#1- 15 min. Kings Canyon NP "/>
    <s v="treehouse"/>
    <s v="Treehouse"/>
    <n v="3"/>
    <n v="0"/>
    <n v="2"/>
    <n v="0"/>
    <n v="0"/>
    <n v="0"/>
    <s v="Fresno"/>
    <x v="6"/>
    <x v="5"/>
    <m/>
    <s v="United States"/>
    <x v="0"/>
    <x v="0"/>
    <s v="No data"/>
    <s v="No data"/>
    <s v="No data"/>
    <s v="No data"/>
    <n v="1"/>
    <n v="122"/>
    <n v="233"/>
    <n v="144"/>
    <n v="119"/>
    <n v="122"/>
    <n v="122"/>
    <n v="125"/>
    <n v="120"/>
    <n v="122"/>
    <n v="125"/>
    <n v="120"/>
    <n v="120"/>
    <n v="121"/>
    <n v="123"/>
    <n v="121"/>
    <n v="123"/>
    <s v="https://www.hipcamp.com/en-GB/land/california-mike-and-di-s-retreat-mxvhklkz"/>
    <s v="**Update: We have added a heater to Tree Tent #1 and Tree Tent #2!** Our tree tents are located in a serene forest, adjacent to Kings Canyon National Park. Relax and unwind as you take in the night sky through our custom-designed skylights. Immerse yourself in the beauty of nature and rejuvenate your soul with a forest bathing. Wake up to the sweet melodies of birds chirping on your very own private deck. We are a 10-15 minute drive to the entrance of Kings Canyon National Park, where you can enjoy a full day hiking and marveling at the majestic Sequoia trees! Please note we there are 2 more Raindrop tree tents nearby but your space is completely private."/>
    <n v="1"/>
    <s v="Check in: 15:00, Check out: 10:00, Cancellation policy: Flexible, Accepts bookings: 6"/>
    <n v="36.752625000000002"/>
    <n v="-119.06574000000001"/>
    <s v="No"/>
    <x v="0"/>
    <s v="No"/>
    <s v="No"/>
    <x v="0"/>
    <s v="Yes"/>
    <x v="0"/>
    <s v="Yes"/>
    <s v="Yes"/>
    <s v="No"/>
    <s v="No"/>
    <s v="No"/>
    <s v="No"/>
    <s v="Not Listed"/>
    <s v="No"/>
    <s v="Not Listed"/>
    <s v="Not Listed"/>
    <s v="No"/>
    <s v="No"/>
    <s v="No"/>
    <s v="No"/>
    <s v="No"/>
    <s v="No"/>
    <s v="No"/>
    <s v="No"/>
    <s v="No"/>
    <s v="No"/>
    <s v="No"/>
    <s v="No"/>
    <s v="Yes"/>
    <s v="No"/>
    <s v="No"/>
    <s v="No"/>
    <s v="No"/>
    <s v="No"/>
    <s v="No"/>
    <s v="No"/>
    <s v="No"/>
    <s v="No"/>
    <s v="No"/>
    <s v="No"/>
    <s v="No"/>
    <s v="No"/>
    <s v="Yes"/>
    <s v="No"/>
    <s v="No"/>
    <s v="Yes"/>
    <s v="No"/>
    <s v="No"/>
    <s v="No"/>
    <s v="No"/>
    <s v="No"/>
    <s v="No"/>
    <s v="Yes"/>
    <s v="No"/>
    <s v="No"/>
    <s v="Yes"/>
    <s v="No"/>
    <s v="No"/>
    <m/>
    <m/>
    <m/>
    <m/>
    <m/>
    <m/>
    <m/>
    <m/>
    <m/>
  </r>
  <r>
    <s v="Hipcamp"/>
    <s v="B&amp;B Treehouse Ranch"/>
    <s v="Private Treehouse With Amazing View"/>
    <s v="treehouse"/>
    <s v="Treehouse"/>
    <n v="1"/>
    <n v="0"/>
    <n v="3"/>
    <n v="0"/>
    <n v="0"/>
    <n v="0"/>
    <s v="Klickitat"/>
    <x v="7"/>
    <x v="1"/>
    <m/>
    <s v="United States"/>
    <x v="0"/>
    <x v="0"/>
    <s v="No data"/>
    <s v="No data"/>
    <s v="No data"/>
    <s v="No data"/>
    <n v="1"/>
    <n v="130"/>
    <n v="248"/>
    <n v="130"/>
    <n v="130"/>
    <n v="130"/>
    <n v="130"/>
    <n v="130"/>
    <n v="130"/>
    <n v="130"/>
    <n v="130"/>
    <n v="130"/>
    <n v="130"/>
    <n v="130"/>
    <n v="130"/>
    <n v="130"/>
    <n v="130"/>
    <s v="https://www.hipcamp.com/en-GB/land/washington-b-b-treehouse-ranch-wz6h590v"/>
    <s v="Amazing view, 2 Bed treehouse with refridgerator, table, sink, outdoor toilet and shower, deck with BBQ grill, 2 decks, and picnic table on 20 private acres."/>
    <n v="1"/>
    <s v="Check in: 15:00, Check out: 11:00, Cancellation policy: Strict, Accepts bookings: 12"/>
    <n v="45.930791999999997"/>
    <n v="-120.634429"/>
    <s v="No"/>
    <x v="0"/>
    <s v="Yes"/>
    <s v="Yes"/>
    <x v="0"/>
    <s v="Yes"/>
    <x v="0"/>
    <s v="Yes"/>
    <s v="No"/>
    <s v="No"/>
    <s v="No"/>
    <s v="No"/>
    <s v="No"/>
    <s v="Not Listed"/>
    <s v="No"/>
    <s v="Not Listed"/>
    <s v="Not Listed"/>
    <s v="No"/>
    <s v="No"/>
    <s v="No"/>
    <s v="No"/>
    <s v="No"/>
    <s v="No"/>
    <s v="No"/>
    <s v="No"/>
    <s v="No"/>
    <s v="No"/>
    <s v="No"/>
    <s v="No"/>
    <s v="No"/>
    <s v="No"/>
    <s v="No"/>
    <s v="No"/>
    <s v="No"/>
    <s v="No"/>
    <s v="No"/>
    <s v="No"/>
    <s v="No"/>
    <s v="No"/>
    <s v="No"/>
    <s v="No"/>
    <s v="No"/>
    <s v="No"/>
    <s v="Yes"/>
    <s v="No"/>
    <s v="No"/>
    <s v="No"/>
    <s v="No"/>
    <s v="No"/>
    <s v="Yes"/>
    <s v="No"/>
    <s v="No"/>
    <s v="No"/>
    <s v="No"/>
    <s v="No"/>
    <s v="Yes"/>
    <s v="Yes"/>
    <s v="No"/>
    <s v="No"/>
    <m/>
    <m/>
    <m/>
    <m/>
    <m/>
    <m/>
    <m/>
    <m/>
    <m/>
  </r>
  <r>
    <s v="Hipcamp"/>
    <s v="HomeGrown HideAways"/>
    <s v="Abi's Arboreal Abode - Tree-Yurt"/>
    <s v="treehouse"/>
    <s v="Treehouse"/>
    <n v="13"/>
    <n v="0"/>
    <n v="4"/>
    <n v="0"/>
    <n v="0"/>
    <n v="0"/>
    <s v="Madison"/>
    <x v="8"/>
    <x v="6"/>
    <m/>
    <s v="United States"/>
    <x v="2"/>
    <x v="2"/>
    <n v="150"/>
    <n v="115"/>
    <n v="92"/>
    <n v="20"/>
    <n v="0.16"/>
    <n v="100"/>
    <n v="158"/>
    <n v="115"/>
    <n v="92"/>
    <n v="16"/>
    <n v="103"/>
    <n v="109"/>
    <n v="97"/>
    <n v="98"/>
    <n v="109"/>
    <n v="97"/>
    <n v="108"/>
    <n v="98"/>
    <n v="108"/>
    <n v="98"/>
    <n v="109"/>
    <s v="https://www.hipcamp.com/en-GB/land/kentucky-homegrown-hideaways-nelhwmpe"/>
    <s v="Sleeps a maximum of 4. Abi's Arboreal Abode is a 15' treehouse yurt nestled in a grove of walnut trees with a nearby outhouse. There is a bunk-bed with full-size lower bunk, single top, and a single trundle. This rental has electric, heat, and air, but is still just a tent so it can get hot/cold/damp. The farm also has a centrally located Community Farmhouse and Bath House which are shared with other guests. NO PETS/ESAs - NO EXCEPTIONS!_x000a__x000a_The space HomeGrown HideAways is a hundred-acre farm, campground, and event facility with treehouses, yurts, cabins, camping, etc. The owners, Nathan &amp; Jessa, live onsite with a parade of dogs, cats, chickens, and ducks (please do not let your kids chase the birds). For the safety of our own animals (and yours), we cannot allow any additional animals onto the farm. Anyone arriving with an animal of any kind will not be allowed to stay and no refund will be given._x000a__x000a_INTERIOR: You get the entire treehouse to yourself. It has a bunk-bed with a single mattress on the top and a full-size futon on the bottom. There is also a trundle with a single-sized mattress that pulls out from under the bunk-bed. The beds have sheets, pillows, and blankets, but let us know if you prefer to bring your own. There is a drop-leaf dining table with four fold-away chairs and a cabinet with cleaning supplies and games. A trash can is provided, but we do not have trash service on the farm so you need to take your trash to town with you upon departure. This rental sleeps a maximum of FOUR people. If you have more than four people, then please book a different or additional site._x000a__x000a_The treehouse has electricity, but no indoor plumbing. We provide a jug of spring water and there is an outdoor water spigot across from the nearby outhouse. There is an electric fireplace and a window air conditioner that we install in May and remove in October based on prevailing weather conditions. There is a ceiling fan to circulate the air, but please remember that the yurt is just an over-sized tent. Even with the heat and AC, it can still be warm in the summer, and chilly in the winter. It's camping!_x000a__x000a_EXTERIOR: Abi’s is located in the section of the farm we refer to as Tiny Town since there are multiple, adjacent sites due to the accessibility of electric and water in this area. If you’re looking for seclusion and privacy, we would suggest our Yome Away from Home, the Treetop Flyer, or the Wabi Sabi Studio. There is a spiral staircase to access the treehouse deck (watch your head!), but we have also installed an electric lift for getting your belongings up to the platform. There's a firepit, a picnic table, clothesline, small patio table with two chairs, and two hammocks underneath the platform (hammocks are typically stored away during winter to limit wear and tear from the weather). A shared outhouse is just a few steps away from the base of the stairs and the bath house is across the creek in the main camping field. Firewood bundles are available for purchase under the pavilion next to the Community Farmhouse (see section regarding CAMPFIRES below)._x000a__x000a_CHECK-IN: Guests can check in any time AFTER 4pm, but we do recommend arriving before dark. Depending on our cleaning schedule, we may be able to accommodate an earlier arrival time with advance notice. PLEASE KEEP US APPRISED OF YOUR ESTIMATED ARRIVAL TIME AND DO NOT ARRIVE EARLY WITHOUT PERMISSION. Rentals are unlocked so guests can just let themselves in._x000a__x000a_CHECK-OUT: Please vacate your rental by 10am and depart the farm no later than 11am. Guests remaining on the farm after 11am are subject to a $35/hour late departure fee. If something comes up and you need to leave before your scheduled check-out date, please do us the courtesy of sending a message once you have cell service so that we know not to expect you._x000a__x000a_CANCELLATIONS: Prior to confirming your reservation, please familiarize yourself with our cancellation policy. We recommend TRAVEL INSURANCE to safeguard against unforeseen circumstances such as illness, death, travel interruptions, and other unexpected events that may necessitate cancellation. HomeGrown HideAways is unable to offer refunds outside of our cancellation policy since travel insurance is specifically designed to address such situations._x000a__x000a_ALTERATIONS: Guests are welcome to submit alteration requests, whether to extend their stay or make adjustments to the number of individuals on the reservation. For more substantial changes to the dates of your reservation, you'll need to cancel the existing booking and initiate a new reservation with the revised dates. The cancellation policy remains applicable to both canceled and re-booked reservations._x000a__x000a_UNPLUG AND RECONNECT: HomeGrown HideAways does not have cell service or wifi, but there is a landline in the Community Farmhouse for guests to use. We hope that you will take the opportunity to re-connect with nature, yourself, your family, and other guests. In addition to the shared kitchen space, we also have a pavilion with cornhole set up for rainy days, and a massive bonfire area where we encourage guests to pitch in on firewood to share stories and s’mores. Please note that quiet hours are from 10pm – 7am and sound carries far in the holler._x000a__x000a_SHARED BATH HOUSE: In addition to year-round outhouses, there is a seasonal BATH HOUSE with 4 flush toilets and 2 solar-heated showers. The bath house is rustic with a concrete floor so we recommend shower shoes or flip flops. Towels and toiletries are not provided. In the winter months, when the bath house is closed, we open the restrooms in the community building for showering (1 full bath and 1 half bath)._x000a__x000a_FARMHOUSE: The farm has a centrally-located, solar-powered, chef-inspired COMMUNITY KITCHEN with 4 ovens, 5-burner gas cooktop, microwave, refrigerator with farm-fresh eggs (when available), coffee-maker, toaster, dishes, cutlery, baking sheets, basic cooking supplies (oil, salt, pepper, etc), plus HomeGrown farm goods, s’more kits, and other goodies. BRING CASH FOR THE HONOR SYSTEM. Please remember that this space is available for ALL visitors of the farm so guests are expected to clean up after themselves and not to loiter when others are waiting. To prevent over-crowding, we ask that a maximum of TWO people from your group occupy the space at a time and children MUST be accompanied by a guardian at all times. Meals may be eaten at the picnic tables on the porch, upstairs, under the pavilion, or you can take food back to your site. FOOD SCRAPS MUST BE PUT INTO THE COMPOST BIN – NOT IN THE TRASH. Please do not discard food on the ground as it can make our animals sick and attract unwanted wildlife. A coin-op laundry is available for guests (laundry soap is included) and there is a shelf with various rental items such as towels, extra blankets, etc. The 2nd floor of the Farmhouse has extra tables and chairs, library, and board games (PLEASE PUT BOOKS AND GAMES BACK IN THEIR PLACE). The projector, speakers, and A/V equipment are not available for general use._x000a__x000a_THE FARM: We are a farm in the mountains so we have all the good (beautiful views, babbling brook, hiking trails) and the bad (insects, howling coyotes, poison ivy) that nature has to offer so come prepared. We recommend hiking boots, bug spray, and weather-appropriate clothing. Be prepared to encounter INSECTS (mosquitoes, ticks, chiggers), WILDLIFE (deer, turkey, snakes, toads, and dare we mention the bear track we spotted one spring?), WEATHER (hot, cold, rain, snow), TOXIC PLANTS (poison ivy, stinging nettle, wild mushrooms), just to name a few. There is a steep and rugged 1.5-mile hiking loop that takes most folks about an hour (if they can get past the first 10-minute uphill climb). We also have playground swings, disc golf, hula hoops, a croquet set, and a creek full of geodes to hunt. Please do not leave any sticks, rocks, games, or other items in the grass where the mower might run over them._x000a__x000a_CHILDREN: The farm is a great place for children to learn and explore, but farms have inherent dangers. Parents are expected to have their children within eyesight at all times and ensure that books, games, and toys are all returned to their proper locations. HomeGrown HideAways is not responsible for accidents caused by unattended children._x000a__x000a_CAMPFIRES: Most sites have their own fire pit except for the primitive camping area which has a shared firepit. There is also a large communal fire pit near the Community Kitchen. Due to the spread of invasive insects, we ask that you DO NOT BRING FIREWOOD unless it is store-bought/kiln dried. We have bundles for sale here for $5/bundle (bring cash) or you can scavenge dead wood from the forest floor for free. DO NOT cut down live trees and DO NOT burn plastic, glass, trash, gas, or anything that isn’t wood or paper. There is plenty of fire-starting materials under the Pavilion next to the bundles. On your way to the farm, you will pass the local fire department. Please make note of the fire danger sign. If the fire danger is high, a campfire may not be advisable – please check for local burn bans._x000a__x000a_SMOKING: Smoking is not permitted within the vicinity of any building on the farm. Please do not discard cigarette butts in the firepits or on the ground. They must be completely extinguished and can be thrown in the trash._x000a__x000a_TRASH: In case you missed it before, we do not have trash pick-up on the farm and very much appreciate it if you can take your trash with you when you leave the farm. We do have recycling bins for clean plastic and aluminum cans. Paper and cardboard can be put in the box next to the firewood bundles under the pavilion for others to use for starting fires. We also have a compost bin available for all food scraps, paper napkins, and paper plates. Please do not discard food on the ground as it can make our animals sick and attract unwanted wildlife._x000a__x000a_SUSTAINABILITY: HomeGrown HideAways is highly focused on environmental sustainability. Buildings are designed with ecological features such as passive solar and ventilation; reused, salvaged, and locally-sourced materials; the Community Farmhouse and bath house have integrated solar; we offer recycling and composting; we do not use synthetic chemicals or fertilizers on our gardens; local spring water is provided so guests can refill their water bottles instead of bringing cases of water bottles. _x000a__x000a_MOTORIZED VEHICLES: We do not allow ATVs, 4-wheelers, golf carts, or any non-medical motorized transportation. Bicycles are welcome and encouraged._x000a__x000a_GENERATORS: We highly discourage the use of generators as they can be quite noisy and produce toxic fumes. Please talk to us in advance if you require one for a specific purpose._x000a__x000a_ACCIDENTS: If a child or member of your party has an accident involving bodily fluids, please take the time to clean up after them. First aid kits are supplied in most rentals and in the Community Farmhouse. If bedding is involved, we have coin-operated laundry facilities in the Community building to begin the washing process. Please notify us of such events._x000a__x000a_COOLERS &amp; CANDLES: Coolers should be left outside so that the condensation doesn't damage our floors. Candles are not allowed due to too many wax spills._x000a__x000a_SECURITY CAMERAS: We have several security cameras onsite for both our safety and yours. Two are located outside to cover the grounds and three are inside the community building (kitchen, hallway, and loft). They record 24/7 for liability purposes. Anyone caught tampering with the cameras will be asked to leave immediately without refund._x000a__x000a_NEARBY: We are just 8 miles from the Berea Pinnacles, 6 miles from Get Outside Ky (they rent canoes, kayaks, SUPs, and e-bikes), 3 miles to Tater Knob Pottery, 20 minutes to Anglin Falls, and a scenic hour from Red River Gorge. Berea is known for its arts and crafts, the historic Berea College, and outdoor recreation. In addition to hiking at the Pinnacles, there are several other trails throughout town and the newly opened Silver Creek Bike Park._x000a__x000a_NOMS: Our favorite places to eat in Berea are Native Bagel Company, Nightjar, Dona Maria's Tamales, Bert's SpeakCheezy, Apollo Pizza, PapaLeno’s, Honeysuckle, and El Rio Grande. In Richmond, we like Masala Indian, Purdy’s Coffee Co., and Thai Smile._x000a__x000a_ACTIVITIES: We highly encourage guests to check out the Berea Tourism website for all kinds of classes, workshops, concerts, art demonstrations, guided hikes, and other events. Some of our favorite places are Rebel Rebel Studio &amp; Lounge, the Berea Makerspace, Berea Arts Council, and the Berea College Forestry Outreach Center._x000a__x000a_Guest access Guests have access to all 100 acres of the farm EXCEPT the private rentals, the residence, and the chicken/duck houses. DO NOT LET YOUR CHILDREN CHASE THE BIRDS!_x000a__x000a_We HIGHLY recommend arriving before dark. There are very few streetlights on the road coming in and none on the farm. It gets REALLY dark out here and some of our city guests have a bit of trouble with this._x000a__x000a_Rentals are unlocked for your arrival. Be sure to save/screenshot/download the check-in instructions you receive in your inbox as there’s no wifi or cell service once you arrive._x000a__x000a_Other things to note Items we recommend bringing: CASH for firewood, eggs, and farm goods; bug spray; hiking shoes/mudboots; slippers; earplugs (sometimes the coyotes throw big parties); and shower shoes (the bath house is rustic with a concrete floor)._x000a__x000a_We live onsite. If you have any issues during your stay, PLEASE come knock on our door so we can assist. There's nothing worse than finding out in the review that you didn't enjoy your stay and it's something we could have easily fixed._x000a__x000a_We are constantly striving to make the farm better and sometimes we forget to update the listings with the latest changes and improvements. For the most up-to-date information, we suggest you follow our HomeGrown HideAways social media accounts where we also advertise on-farm workshops, classes, and events."/>
    <n v="2"/>
    <s v="Check in: 16:00, Check out: 10:00, Cancellation policy: Super Strict, Accepts bookings: 3"/>
    <n v="37.569991000000002"/>
    <n v="-84.153986000000032"/>
    <s v="Yes"/>
    <x v="0"/>
    <s v="No"/>
    <s v="No"/>
    <x v="0"/>
    <s v="No"/>
    <x v="0"/>
    <s v="Yes"/>
    <s v="No"/>
    <s v="Yes"/>
    <s v="No"/>
    <s v="Yes"/>
    <s v="No"/>
    <s v="Not Listed"/>
    <s v="No"/>
    <s v="Not Listed"/>
    <s v="Not Listed"/>
    <s v="No"/>
    <s v="No"/>
    <s v="No"/>
    <s v="No"/>
    <s v="No"/>
    <s v="No"/>
    <s v="No"/>
    <s v="No"/>
    <s v="No"/>
    <s v="No"/>
    <s v="No"/>
    <s v="No"/>
    <s v="Yes"/>
    <s v="No"/>
    <s v="Yes"/>
    <s v="Yes"/>
    <s v="Yes"/>
    <s v="Yes"/>
    <s v="No"/>
    <s v="No"/>
    <s v="Yes"/>
    <s v="No"/>
    <s v="No"/>
    <s v="Yes"/>
    <s v="No"/>
    <s v="Yes"/>
    <s v="Yes"/>
    <s v="No"/>
    <s v="Yes"/>
    <s v="Yes"/>
    <s v="Yes"/>
    <s v="No"/>
    <s v="No"/>
    <s v="No"/>
    <s v="No"/>
    <s v="No"/>
    <s v="Yes"/>
    <s v="No"/>
    <s v="No"/>
    <s v="Yes"/>
    <s v="Yes"/>
    <s v="No"/>
    <m/>
    <m/>
    <m/>
    <m/>
    <m/>
    <m/>
    <m/>
    <m/>
    <m/>
  </r>
  <r>
    <s v="Hipcamp"/>
    <s v="Two Creeks Crossing Resort"/>
    <s v="T01 Treehouse"/>
    <s v="treehouse"/>
    <s v="Treehouse"/>
    <n v="179"/>
    <n v="0"/>
    <n v="6"/>
    <n v="0"/>
    <n v="0"/>
    <n v="0"/>
    <s v="Polk"/>
    <x v="9"/>
    <x v="7"/>
    <m/>
    <s v="United States"/>
    <x v="0"/>
    <x v="0"/>
    <s v="No data"/>
    <s v="No data"/>
    <s v="No data"/>
    <s v="No data"/>
    <n v="0.12"/>
    <n v="300"/>
    <n v="385"/>
    <n v="300"/>
    <n v="300"/>
    <n v="35"/>
    <n v="300"/>
    <n v="300"/>
    <n v="300"/>
    <n v="300"/>
    <n v="300"/>
    <n v="300"/>
    <n v="300"/>
    <n v="300"/>
    <n v="300"/>
    <n v="300"/>
    <n v="300"/>
    <s v="https://www.hipcamp.com/en-GB/land/texas-two-creeks-crossing-resort-j29hz9wj"/>
    <s v="Relax with a view from above in a tree-top getaway. Our treehouse is literally a cozy cabin in the sky, offering the amenities of home in an elevated atmosphere. This treehouse has a master bedroom with a king-size bed and a second upstairs bedroom with two king-size beds, plus a bath/shower, living area, dining area, kitchenette, and four, yes four, porches to sit out and enjoy the tree top views!_x000a__x000a_The kitchen includes a stove top, microwave, refrigerator, coffee maker, toaster, pots, pans, cooking utensils, place settings and eating utensils. This treehouse also has a propane gas grill._x000a__x000a_WIFI and Cell service is very limited inside the treehouse. There is no TV due to limited WIFI._x000a__x000a_Sleeps 6. Smoking and pets are not allowed."/>
    <n v="2"/>
    <s v="Check in: 14:00, Check out: 12:00, Cancellation policy: Strict, Accepts bookings: 12"/>
    <n v="30.841168"/>
    <n v="-95.076581000000004"/>
    <s v="No"/>
    <x v="0"/>
    <s v="No"/>
    <s v="Yes"/>
    <x v="0"/>
    <s v="Yes"/>
    <x v="0"/>
    <s v="No"/>
    <s v="No"/>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Inntirety Forest Healing Center"/>
    <s v="Wendy's Tree House With Deck"/>
    <s v="treehouse"/>
    <s v="Treehouse"/>
    <n v="5"/>
    <n v="0"/>
    <n v="2"/>
    <n v="0"/>
    <n v="0"/>
    <n v="0"/>
    <s v="Wyandotte"/>
    <x v="10"/>
    <x v="8"/>
    <m/>
    <s v="United States"/>
    <x v="0"/>
    <x v="0"/>
    <s v="No data"/>
    <s v="No data"/>
    <s v="No data"/>
    <s v="No data"/>
    <n v="1"/>
    <n v="65"/>
    <n v="100"/>
    <n v="80"/>
    <n v="62"/>
    <n v="65"/>
    <n v="65"/>
    <n v="67"/>
    <n v="63"/>
    <n v="64"/>
    <n v="67"/>
    <n v="63"/>
    <n v="67"/>
    <n v="64"/>
    <n v="67"/>
    <n v="64"/>
    <n v="67"/>
    <s v="https://www.hipcamp.com/en-GB/land/kansas-inntirety-forest-healing-center-qeohlk6r"/>
    <s v="&quot;Is this everything you've dreamed of?&quot; Peter Pan to Wendy Darling, &quot;I could never have dreamed of this!&quot;_x000a__x000a_*** Propane heater available for added heat. Purchase 16oz propane tank if you would like to use. SOLAR SHOWER is not available October-March.****_x000a__x000a_Enjoy this super unique &amp; romantic, custom-built 80 sq/ft tree house (house in the trees) inspired by Wendy's House in Peter Pan featuring a full-sized memory foam bed and fold-out bedside tables. 168-Sq/Ft deck with pond view._x000a__x000a_* Firepit * Deck w/ forest &amp; pond view. * fold-out bedside tables. * Camp chairshammock. * Camp grill &amp; utensils._x000a__x000a_Wendy's House does have a small heat source for staying cozy at night. Please wear warm clothing or layers to stay extra warm while you sleep._x000a__x000a_“Fairies have to be one thing or the other, because being so small they unfortunately have room for one feeling only at a time.” ― J.M. Barrie, Peter Pan_x000a__x000a_We operate off-grid in the forest, which means no electricity is provided at the campsites. We provide solar lanterns in each tent and solar-lit pathways throughout the camp; however, you'll want to ensure you enjoy the darkness for stargazing outside your tent."/>
    <n v="1"/>
    <s v="Check in: 14:00, Check out: 12:00, Cancellation policy: Moderate, Accepts bookings: 3"/>
    <n v="39.093319999999999"/>
    <n v="-94.815950000000001"/>
    <s v="Yes"/>
    <x v="0"/>
    <s v="No"/>
    <s v="Yes"/>
    <x v="1"/>
    <s v="Yes"/>
    <x v="0"/>
    <s v="No"/>
    <s v="No"/>
    <s v="No"/>
    <s v="No"/>
    <s v="No"/>
    <s v="No"/>
    <s v="Not Listed"/>
    <s v="No"/>
    <s v="Not Listed"/>
    <s v="Not Listed"/>
    <s v="No"/>
    <s v="No"/>
    <s v="No"/>
    <s v="No"/>
    <s v="No"/>
    <s v="No"/>
    <s v="No"/>
    <s v="No"/>
    <s v="No"/>
    <s v="No"/>
    <s v="No"/>
    <s v="No"/>
    <s v="No"/>
    <s v="No"/>
    <s v="No"/>
    <s v="No"/>
    <s v="No"/>
    <s v="No"/>
    <s v="No"/>
    <s v="No"/>
    <s v="No"/>
    <s v="No"/>
    <s v="No"/>
    <s v="No"/>
    <s v="No"/>
    <s v="No"/>
    <s v="No"/>
    <s v="No"/>
    <s v="Yes"/>
    <s v="Yes"/>
    <s v="Yes"/>
    <s v="No"/>
    <s v="No"/>
    <s v="No"/>
    <s v="No"/>
    <s v="No"/>
    <s v="No"/>
    <s v="No"/>
    <s v="No"/>
    <s v="Yes"/>
    <s v="Yes"/>
    <s v="No"/>
    <m/>
    <m/>
    <m/>
    <m/>
    <m/>
    <m/>
    <m/>
    <m/>
    <m/>
  </r>
  <r>
    <s v="Hipcamp"/>
    <s v="Camp Wild At Bobcat Rock"/>
    <s v="Camp Wild At Bobcat Rock     "/>
    <s v="treehouse"/>
    <s v="Treehouse"/>
    <n v="1"/>
    <n v="0"/>
    <n v="3"/>
    <n v="0"/>
    <n v="0"/>
    <n v="0"/>
    <s v="Oxford"/>
    <x v="11"/>
    <x v="9"/>
    <m/>
    <s v="United States"/>
    <x v="0"/>
    <x v="0"/>
    <s v="No data"/>
    <s v="No data"/>
    <s v="No data"/>
    <s v="No data"/>
    <n v="0.61"/>
    <n v="45"/>
    <n v="58"/>
    <n v="45"/>
    <n v="45"/>
    <n v="27"/>
    <n v="45"/>
    <n v="45"/>
    <n v="45"/>
    <n v="45"/>
    <n v="45"/>
    <n v="45"/>
    <n v="45"/>
    <n v="45"/>
    <n v="45"/>
    <n v="45"/>
    <n v="45"/>
    <s v="https://www.hipcamp.com/en-GB/land/maine-camp-wild-at-bobcat-rock-ozxh192d"/>
    <s v="Tree Tent on 21 beautiful acres of untouched, natural woodland with a small brook. Decompress and reconnect with yourself right in the middle of the Lake Region. Stroll to peaceful ponds, endless snowmobile and hiking trails right on your door step. Get that wilderness feel but close to town. Only 5 miles from Bridgton. This is the perfect opportunity to explore on a budget and test out your wilderness skills!_x000a__x000a_The Adventure Begins Here..._x000a__x000a_Camp Wild at Bobcat Rock is on 21 Acres of sloped, unspoiled woodland. There is a small brook that runs through the property and a seasonal run-off during heavy rain. There is a stone wall that borders the north end of the property. Land around the property is protected so there are many birds, ponds and streams. Hiking trails are right outside your door. _x000a__x000a_Natural water sources do not have spigots. If you choose to use the natural water source for drinking, all water should be treated! This is a wilderness area. _x000a__x000a_The TREE TENT is 13x 13 x 13 and sleeps 3 adults or 2 adults and 2 small children. The tent is 4 feet off the ground. You will need to lift yourself into it. Please remove shoes before entering the tent._x000a__x000a_THERE ARE NO AMENITIES This is a dry campsite. There are no showers or toilets._x000a__x000a_There is an outhouse and a 5 gal PROPANE shower. (You will need a small canister of propane). 5 gallons of water is provided. There is a very large pot for boiling water if needed. There is a fire ring with a grill, a picnic table, 2 reclining camp chairs, a Gazebo, and a Tree Tent._x000a__x000a_A trolly is provided to carry your belongings as it is a short hike uphill to the site._x000a__x000a_No cooking or sleeping supplies are available. You must bring your own bedding, cooking utensils, cooler, wood and propane canister. _x000a__x000a_***PLEASE LEAVE NO TRACE AND TAKE YOUR TRASH WITH YOU***_x000a__x000a_It is recommended to arrive before dark on your first night of camping._x000a__x000a_Campsite check in from 12:00 pm on arrival day._x000a__x000a_Check out time 11:00 am on departure day._x000a__x000a_Bug spray is highly recommended. _x000a__x000a_Bring a flashlight._x000a__x000a_The campsite is on a hill and is very rough, uneven ground and there are protruding rocks and tree roots. Please use caution when walking around the property._x000a__x000a_Please No Dogs in the TREE TENT or left unattended in the GAZEBO. Thank you :)_x000a__x000a_WARNING: SIDE EFFECTS OF LIVING IN THE WOODS INCLUDE THE FOLLOWING:_x000a__x000a_Dirty finger nails Bathing in a brook Toilet is a hole in the ground Sleeping in the Woods Slippery trails Trying to find your way around in the dark Becoming immediately resourceful and creative Getting lost Challenging yourself _x000a__x000a_Live the Adventure! Embrace the UnUsUal!"/>
    <n v="2"/>
    <s v="Check in: 14:00, Check out: 11:00, Cancellation policy: Strict, Accepts bookings: 3"/>
    <n v="43.98339"/>
    <n v="-70.744159999999994"/>
    <s v="Yes"/>
    <x v="0"/>
    <s v="Yes"/>
    <s v="Yes"/>
    <x v="0"/>
    <s v="No"/>
    <x v="1"/>
    <s v="Yes"/>
    <s v="No"/>
    <s v="No"/>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No"/>
    <s v="No"/>
    <s v="No"/>
    <s v="Yes"/>
    <s v="No"/>
    <s v="No"/>
    <m/>
    <m/>
    <m/>
    <m/>
    <m/>
    <m/>
    <m/>
    <m/>
    <m/>
  </r>
  <r>
    <s v="Hipcamp"/>
    <s v="Bent Apple Farm"/>
    <s v="Kloki Di Swiss Lovers Tree House"/>
    <s v="treehouse"/>
    <s v="Treehouse"/>
    <n v="5"/>
    <n v="0"/>
    <n v="2"/>
    <n v="0"/>
    <n v="0"/>
    <n v="0"/>
    <s v="Windham"/>
    <x v="12"/>
    <x v="4"/>
    <m/>
    <s v="United States"/>
    <x v="3"/>
    <x v="3"/>
    <n v="417"/>
    <n v="268"/>
    <n v="199"/>
    <n v="201"/>
    <n v="0.78"/>
    <n v="275"/>
    <n v="489"/>
    <n v="295"/>
    <n v="232"/>
    <n v="216"/>
    <n v="281"/>
    <n v="288"/>
    <n v="274"/>
    <n v="275"/>
    <n v="288"/>
    <n v="274"/>
    <n v="287"/>
    <n v="275"/>
    <n v="287"/>
    <n v="275"/>
    <n v="288"/>
    <s v="https://www.hipcamp.com/en-GB/land/vermont-bent-apple-farm-2ejho79y"/>
    <s v="Brand spanking new!! “Kloki” for Lil’ Clock!! This insanely romantic treehouse is perched next to a stream in a HUGE field of rolling hills. It got its name from the round windows we saved from an old church that look like Cupid clocks! Hot tub, sauna &amp; an 18 basket pro disc golf course out your door!! Stratton mnt view from the porch. We are just minutes to Magic, Bromley or Stratton. Ski our trails &amp; roam the property! We sit on 100 acres of heavenly hills &amp; woods! Follow us @bentapplefarm_x000a__x000a_PS: Cleaning fee has property maintenance fee included as well!"/>
    <n v="1"/>
    <s v="Check in: 16:00, Check out: 11:00, Cancellation policy: Super Strict (30 Days), Accepts bookings: 6"/>
    <n v="43.1798553"/>
    <n v="-72.786575799999994"/>
    <s v="Yes"/>
    <x v="0"/>
    <s v="Yes"/>
    <s v="Yes"/>
    <x v="0"/>
    <s v="Yes"/>
    <x v="0"/>
    <s v="Yes"/>
    <s v="Yes"/>
    <s v="Yes"/>
    <s v="Yes"/>
    <s v="No"/>
    <s v="No"/>
    <s v="Not Listed"/>
    <s v="No"/>
    <s v="Not Listed"/>
    <s v="Not Listed"/>
    <s v="No"/>
    <s v="No"/>
    <s v="No"/>
    <s v="No"/>
    <s v="No"/>
    <s v="No"/>
    <s v="No"/>
    <s v="No"/>
    <s v="No"/>
    <s v="Yes"/>
    <s v="Yes"/>
    <s v="No"/>
    <s v="Yes"/>
    <s v="Yes"/>
    <s v="Yes"/>
    <s v="Yes"/>
    <s v="Yes"/>
    <s v="Yes"/>
    <s v="Yes"/>
    <s v="Yes"/>
    <s v="Yes"/>
    <s v="Yes"/>
    <s v="Yes"/>
    <s v="Yes"/>
    <s v="No"/>
    <s v="Yes"/>
    <s v="Yes"/>
    <s v="Yes"/>
    <s v="Yes"/>
    <s v="Yes"/>
    <s v="Yes"/>
    <s v="Yes"/>
    <s v="No"/>
    <s v="No"/>
    <s v="No"/>
    <s v="No"/>
    <s v="No"/>
    <s v="No"/>
    <s v="No"/>
    <s v="Yes"/>
    <s v="Yes"/>
    <s v="Yes"/>
    <m/>
    <m/>
    <m/>
    <m/>
    <m/>
    <m/>
    <m/>
    <m/>
    <m/>
  </r>
  <r>
    <s v="Hipcamp"/>
    <s v="A Wee Place in the Woods"/>
    <s v="Rent Entire Camp"/>
    <s v="treehouse"/>
    <s v="Treehouse"/>
    <n v="4"/>
    <n v="0"/>
    <n v="13"/>
    <n v="0"/>
    <n v="0"/>
    <n v="0"/>
    <s v="Bonner"/>
    <x v="13"/>
    <x v="10"/>
    <m/>
    <s v="United States"/>
    <x v="4"/>
    <x v="4"/>
    <n v="392"/>
    <n v="333"/>
    <n v="333"/>
    <n v="117"/>
    <n v="1"/>
    <n v="362"/>
    <n v="443"/>
    <n v="499"/>
    <n v="333"/>
    <n v="362"/>
    <n v="460"/>
    <n v="478"/>
    <n v="439"/>
    <n v="444"/>
    <n v="478"/>
    <n v="439"/>
    <n v="476"/>
    <n v="443"/>
    <n v="476"/>
    <n v="443"/>
    <n v="478"/>
    <s v="https://www.hipcamp.com/en-GB/land/idaho-a-wee-place-in-the-woods-7rvhemr6"/>
    <s v="This option gives you private and exclusive use of the camp including accommodations in the Flying Squirrel, Owl's Nest and Raven's Nest. All camp amenities included."/>
    <n v="1"/>
    <s v="Check in: 14:00, Check out: 12:00, Cancellation policy: Strict (14 days), Accepts bookings: 12"/>
    <n v="48.089455100000002"/>
    <n v="-116.8678524"/>
    <s v="Yes"/>
    <x v="0"/>
    <s v="No"/>
    <s v="Yes"/>
    <x v="0"/>
    <s v="Yes"/>
    <x v="0"/>
    <s v="Yes"/>
    <s v="Yes"/>
    <s v="No"/>
    <s v="No"/>
    <s v="No"/>
    <s v="No"/>
    <s v="Not Listed"/>
    <s v="No"/>
    <s v="Not Listed"/>
    <s v="Not Listed"/>
    <s v="No"/>
    <s v="No"/>
    <s v="No"/>
    <s v="No"/>
    <s v="No"/>
    <s v="No"/>
    <s v="No"/>
    <s v="No"/>
    <s v="No"/>
    <s v="No"/>
    <s v="No"/>
    <s v="No"/>
    <s v="Yes"/>
    <s v="Yes"/>
    <s v="Yes"/>
    <s v="Yes"/>
    <s v="Yes"/>
    <s v="No"/>
    <s v="No"/>
    <s v="No"/>
    <s v="Yes"/>
    <s v="Yes"/>
    <s v="Yes"/>
    <s v="Yes"/>
    <s v="No"/>
    <s v="No"/>
    <s v="Yes"/>
    <s v="No"/>
    <s v="No"/>
    <s v="No"/>
    <s v="Yes"/>
    <s v="No"/>
    <s v="No"/>
    <s v="No"/>
    <s v="No"/>
    <s v="No"/>
    <s v="No"/>
    <s v="No"/>
    <s v="No"/>
    <s v="Yes"/>
    <s v="No"/>
    <s v="No"/>
    <m/>
    <m/>
    <m/>
    <m/>
    <m/>
    <m/>
    <m/>
    <m/>
    <m/>
  </r>
  <r>
    <s v="Hipcamp"/>
    <s v="The Quack Shack"/>
    <s v="The Quack Shack (Romantic Glamping)"/>
    <s v="treehouse"/>
    <s v="Treehouse"/>
    <n v="1"/>
    <n v="0"/>
    <n v="3"/>
    <n v="0"/>
    <n v="0"/>
    <n v="0"/>
    <s v="Transylvania"/>
    <x v="14"/>
    <x v="11"/>
    <m/>
    <s v="United States"/>
    <x v="0"/>
    <x v="0"/>
    <s v="No data"/>
    <s v="No data"/>
    <s v="No data"/>
    <s v="No data"/>
    <n v="0.42"/>
    <n v="76"/>
    <n v="90"/>
    <n v="85"/>
    <n v="75"/>
    <n v="33"/>
    <n v="75"/>
    <n v="75"/>
    <n v="75"/>
    <n v="75"/>
    <n v="75"/>
    <n v="75"/>
    <n v="75"/>
    <n v="75"/>
    <n v="75"/>
    <n v="75"/>
    <n v="75"/>
    <s v="https://www.hipcamp.com/en-GB/land/north-carolina-the-quack-shack-dw9hl5zj"/>
    <s v="Located on the grounds of the Duckpond Pottery, The Quack Shack is a secluded treehouse perched along the banks of the French broad River. The structure is an enclosed 8x10 A-frame that transforms via a hinged wall to become an open air cabana with an expansive deck affording spectacular views of The French Broad River and surrounding countryside. The interior of the Quack Shack, with its vaulted 11 foot ceiling and earthen plaster walls feels more Italian villa than shack. It is furnished with a comfortable seating area surrounding a coffee table that at night can be easily converted to a full size queen bed. On the outside deck are beach chairs, hammocks, and a chimnea available for use. The quack shack has electric power._x000a__x000a_Amenities include a bathroom located a short walk away at the main building as well as an open air on demand shower located off the bathroom on a deck overlooking the French Broad River. Morning coffee and Tea are complimentary at The Tea Hut located just a hop, skip, and jump from the treehouse._x000a__x000a_The Quack Shack is a glamping experience and in that spirit we do not provide bedding. You’ll want to bring sleeping bags and/or sheets and blankets. We DO, however, supply clean towels and washcloths for all guests. _x000a__x000a_The Quack Shack is centrally located in Transylvania County, North Carolina. Both Pisgah National Forest and DuPont State Forest are within a ten minute drive from our location and downtown Brevard can be reached in a short 7 minute drive."/>
    <n v="1"/>
    <s v="Check in: 14:00, Check out: 12:00, Cancellation policy: Strict, Accepts bookings: 3"/>
    <n v="35.207268999999997"/>
    <n v="-82.715879221299105"/>
    <s v="Yes"/>
    <x v="0"/>
    <s v="No"/>
    <s v="Yes"/>
    <x v="0"/>
    <s v="Yes"/>
    <x v="0"/>
    <s v="Yes"/>
    <s v="No"/>
    <s v="No"/>
    <s v="Yes"/>
    <s v="No"/>
    <s v="No"/>
    <s v="Not Listed"/>
    <s v="No"/>
    <s v="Not Listed"/>
    <s v="Not Listed"/>
    <s v="No"/>
    <s v="No"/>
    <s v="No"/>
    <s v="No"/>
    <s v="No"/>
    <s v="No"/>
    <s v="No"/>
    <s v="No"/>
    <s v="No"/>
    <s v="No"/>
    <s v="No"/>
    <s v="No"/>
    <s v="No"/>
    <s v="No"/>
    <s v="No"/>
    <s v="No"/>
    <s v="No"/>
    <s v="No"/>
    <s v="No"/>
    <s v="No"/>
    <s v="No"/>
    <s v="No"/>
    <s v="No"/>
    <s v="No"/>
    <s v="No"/>
    <s v="Yes"/>
    <s v="Yes"/>
    <s v="No"/>
    <s v="Yes"/>
    <s v="No"/>
    <s v="No"/>
    <s v="Yes"/>
    <s v="No"/>
    <s v="No"/>
    <s v="No"/>
    <s v="No"/>
    <s v="No"/>
    <s v="No"/>
    <s v="No"/>
    <s v="Yes"/>
    <s v="No"/>
    <s v="No"/>
    <m/>
    <m/>
    <m/>
    <m/>
    <m/>
    <m/>
    <m/>
    <m/>
    <m/>
  </r>
  <r>
    <s v="Hipcamp"/>
    <s v="Mountain Light Sanctuary"/>
    <s v="Treehouse"/>
    <s v="treehouse"/>
    <s v="Treehouse"/>
    <n v="1"/>
    <n v="0"/>
    <n v="4"/>
    <n v="0"/>
    <n v="0"/>
    <n v="0"/>
    <s v="Buncombe"/>
    <x v="15"/>
    <x v="11"/>
    <m/>
    <s v="United States"/>
    <x v="0"/>
    <x v="0"/>
    <s v="No data"/>
    <s v="No data"/>
    <s v="No data"/>
    <s v="No data"/>
    <n v="0.03"/>
    <n v="130"/>
    <n v="154"/>
    <n v="130"/>
    <n v="130"/>
    <n v="4"/>
    <n v="130"/>
    <n v="130"/>
    <n v="130"/>
    <n v="130"/>
    <n v="130"/>
    <n v="130"/>
    <n v="130"/>
    <n v="130"/>
    <n v="130"/>
    <n v="130"/>
    <n v="130"/>
    <s v="https://www.hipcamp.com/en-GB/land/north-carolina-mountain-light-sanctuary-7rvhj091"/>
    <s v="Treehouse is located right on a stunning mountain stream. It has a small fridge and kitchen area. It is always cool and the sounds of water all around."/>
    <n v="1"/>
    <s v="Check in: 14:00, Check out: 12:00, Cancellation policy: Flexible, Accepts bookings: 9"/>
    <n v="35.752515000000002"/>
    <n v="-82.376588999999996"/>
    <s v="Yes"/>
    <x v="0"/>
    <s v="Yes"/>
    <s v="Yes"/>
    <x v="0"/>
    <s v="Yes"/>
    <x v="0"/>
    <s v="Yes"/>
    <s v="No"/>
    <s v="No"/>
    <s v="No"/>
    <s v="No"/>
    <s v="No"/>
    <s v="Not Listed"/>
    <s v="No"/>
    <s v="Not Listed"/>
    <s v="Not Listed"/>
    <s v="No"/>
    <s v="No"/>
    <s v="No"/>
    <s v="No"/>
    <s v="No"/>
    <s v="No"/>
    <s v="No"/>
    <s v="No"/>
    <s v="No"/>
    <s v="No"/>
    <s v="No"/>
    <s v="No"/>
    <s v="No"/>
    <s v="No"/>
    <s v="No"/>
    <s v="No"/>
    <s v="No"/>
    <s v="No"/>
    <s v="No"/>
    <s v="No"/>
    <s v="No"/>
    <s v="No"/>
    <s v="No"/>
    <s v="No"/>
    <s v="No"/>
    <s v="Yes"/>
    <s v="Yes"/>
    <s v="No"/>
    <s v="Yes"/>
    <s v="No"/>
    <s v="Yes"/>
    <s v="No"/>
    <s v="No"/>
    <s v="No"/>
    <s v="No"/>
    <s v="No"/>
    <s v="No"/>
    <s v="No"/>
    <s v="No"/>
    <s v="Yes"/>
    <s v="No"/>
    <s v="No"/>
    <m/>
    <m/>
    <m/>
    <m/>
    <m/>
    <m/>
    <m/>
    <m/>
    <m/>
  </r>
  <r>
    <s v="Hipcamp"/>
    <s v="Samara Farm Treehouses"/>
    <s v="Spruce Treehouse Nature Retreat"/>
    <s v="treehouse"/>
    <s v="Treehouse"/>
    <n v="3"/>
    <n v="0"/>
    <n v="2"/>
    <n v="0"/>
    <n v="0"/>
    <n v="0"/>
    <s v="Whatcom"/>
    <x v="16"/>
    <x v="1"/>
    <m/>
    <s v="United States"/>
    <x v="0"/>
    <x v="0"/>
    <s v="No data"/>
    <s v="No data"/>
    <s v="No data"/>
    <s v="No data"/>
    <n v="0.38"/>
    <n v="120"/>
    <n v="193"/>
    <n v="120"/>
    <n v="120"/>
    <n v="45"/>
    <n v="120"/>
    <n v="120"/>
    <n v="120"/>
    <n v="120"/>
    <n v="120"/>
    <n v="120"/>
    <n v="120"/>
    <n v="120"/>
    <n v="120"/>
    <n v="120"/>
    <n v="120"/>
    <s v="https://www.hipcamp.com/en-GB/land/washington-samara-farm-treehouses-5x5ho5y1"/>
    <s v="This is a cozy off-grid treehouse on 12 acres with a large window overlooking the forest. The treehouse is minimally furnished, with a queen bed, small side table, electricity, and heat. This treehouse also has a lower area/covered deck with a table and chairs. There are two other treehouses nearby, but the treehouses still feel private. Guests have access to portable restrooms, water, a BBQ, and firepit._x000a__x000a_Lots of great hiking, biking, skiing, and snow-shoeing in the area._x000a__x000a_Relax, listen to the owls, and feel connected and restored!"/>
    <n v="1"/>
    <s v="Check in: 14:00, Check out: 11:00, Cancellation policy: Strict, Accepts bookings: 3"/>
    <n v="48.71266"/>
    <n v="-122.20628000000001"/>
    <s v="Yes"/>
    <x v="0"/>
    <s v="Yes"/>
    <s v="Yes"/>
    <x v="1"/>
    <s v="No"/>
    <x v="1"/>
    <s v="No"/>
    <s v="No"/>
    <s v="No"/>
    <s v="No"/>
    <s v="No"/>
    <s v="No"/>
    <s v="Not Listed"/>
    <s v="No"/>
    <s v="Not Listed"/>
    <s v="Not Listed"/>
    <s v="No"/>
    <s v="No"/>
    <s v="No"/>
    <s v="No"/>
    <s v="No"/>
    <s v="No"/>
    <s v="No"/>
    <s v="No"/>
    <s v="No"/>
    <s v="No"/>
    <s v="No"/>
    <s v="No"/>
    <s v="Yes"/>
    <s v="No"/>
    <s v="Yes"/>
    <s v="Yes"/>
    <s v="Yes"/>
    <s v="No"/>
    <s v="No"/>
    <s v="No"/>
    <s v="No"/>
    <s v="Yes"/>
    <s v="No"/>
    <s v="Yes"/>
    <s v="No"/>
    <s v="No"/>
    <s v="No"/>
    <s v="No"/>
    <s v="No"/>
    <s v="Yes"/>
    <s v="No"/>
    <s v="No"/>
    <s v="No"/>
    <s v="No"/>
    <s v="No"/>
    <s v="No"/>
    <s v="No"/>
    <s v="No"/>
    <s v="No"/>
    <s v="Yes"/>
    <s v="No"/>
    <s v="No"/>
    <m/>
    <m/>
    <m/>
    <m/>
    <m/>
    <m/>
    <m/>
    <m/>
    <m/>
  </r>
  <r>
    <s v="Hipcamp"/>
    <s v="Samara Farm Treehouses"/>
    <s v="Hemlock Treehouse Nature Retreat"/>
    <s v="treehouse"/>
    <s v="Treehouse"/>
    <n v="3"/>
    <n v="0"/>
    <n v="2"/>
    <n v="0"/>
    <n v="0"/>
    <n v="0"/>
    <s v="Whatcom"/>
    <x v="16"/>
    <x v="1"/>
    <m/>
    <s v="United States"/>
    <x v="0"/>
    <x v="0"/>
    <s v="No data"/>
    <s v="No data"/>
    <s v="No data"/>
    <s v="No data"/>
    <n v="0.19"/>
    <n v="117"/>
    <n v="189"/>
    <n v="120"/>
    <n v="100"/>
    <n v="23"/>
    <n v="120"/>
    <n v="120"/>
    <n v="120"/>
    <n v="120"/>
    <n v="120"/>
    <n v="120"/>
    <n v="120"/>
    <n v="120"/>
    <n v="120"/>
    <n v="120"/>
    <n v="120"/>
    <s v="https://www.hipcamp.com/en-GB/land/washington-samara-farm-treehouses-5x5ho5y1"/>
    <s v="This is a cozy off-grid treehouse on 12 acres with a large window overlooking the forest. The treehouse is minimally furnished, with a queen bed, small side table, electricity, and heat. There are two other treehouses nearby, but the treehouses still feel private. Guests have access to portable restrooms, water, a BBQ, and firepit._x000a__x000a_Lots of great hiking, biking, skiing, and snow-shoeing in the area._x000a__x000a_Relax, listen to the owls, and feel connected and restored!"/>
    <n v="1"/>
    <s v="Check in: 14:00, Check out: 11:00, Cancellation policy: Strict, Accepts bookings: 3"/>
    <n v="48.71266"/>
    <n v="-122.20628000000001"/>
    <s v="Yes"/>
    <x v="0"/>
    <s v="Yes"/>
    <s v="Yes"/>
    <x v="1"/>
    <s v="No"/>
    <x v="1"/>
    <s v="No"/>
    <s v="No"/>
    <s v="No"/>
    <s v="No"/>
    <s v="No"/>
    <s v="No"/>
    <s v="Not Listed"/>
    <s v="No"/>
    <s v="Not Listed"/>
    <s v="Not Listed"/>
    <s v="No"/>
    <s v="No"/>
    <s v="No"/>
    <s v="No"/>
    <s v="No"/>
    <s v="No"/>
    <s v="No"/>
    <s v="No"/>
    <s v="No"/>
    <s v="No"/>
    <s v="No"/>
    <s v="No"/>
    <s v="Yes"/>
    <s v="No"/>
    <s v="Yes"/>
    <s v="Yes"/>
    <s v="Yes"/>
    <s v="No"/>
    <s v="No"/>
    <s v="No"/>
    <s v="No"/>
    <s v="Yes"/>
    <s v="No"/>
    <s v="Yes"/>
    <s v="No"/>
    <s v="No"/>
    <s v="No"/>
    <s v="No"/>
    <s v="No"/>
    <s v="Yes"/>
    <s v="No"/>
    <s v="No"/>
    <s v="No"/>
    <s v="No"/>
    <s v="No"/>
    <s v="No"/>
    <s v="No"/>
    <s v="No"/>
    <s v="No"/>
    <s v="Yes"/>
    <s v="No"/>
    <s v="No"/>
    <m/>
    <m/>
    <m/>
    <m/>
    <m/>
    <m/>
    <m/>
    <m/>
    <m/>
  </r>
  <r>
    <s v="Hipcamp"/>
    <s v="Foggy Hill Treehouse and farm"/>
    <s v="House in the trees with view"/>
    <s v="treehouse"/>
    <s v="Treehouse"/>
    <n v="1"/>
    <n v="0"/>
    <n v="3"/>
    <n v="0"/>
    <n v="0"/>
    <n v="0"/>
    <s v="Clark"/>
    <x v="17"/>
    <x v="1"/>
    <m/>
    <s v="United States"/>
    <x v="0"/>
    <x v="0"/>
    <s v="No data"/>
    <s v="No data"/>
    <s v="No data"/>
    <s v="No data"/>
    <n v="1"/>
    <n v="110"/>
    <n v="141"/>
    <n v="110"/>
    <n v="110"/>
    <n v="110"/>
    <n v="110"/>
    <n v="110"/>
    <n v="110"/>
    <n v="110"/>
    <n v="110"/>
    <n v="110"/>
    <n v="110"/>
    <n v="110"/>
    <n v="110"/>
    <n v="110"/>
    <n v="110"/>
    <s v="https://www.hipcamp.com/en-GB/land/washington-foggy-hill-treehouse-and-farm-ozxh159k"/>
    <s v="The treehouse site is on the back of our property. You will go through the front gate and drive into the back near the trees by the barn. The room has a queen bed that sleeps 2 with a couch conversion that could sleep smaller children. Space best suited for 2 adults and a smaller individual. It comes with coffee, small refrigerator, and bottled water and fresh baked goods. There is no kitchen or sink in the treehouse but we have made a place to wash hands and access water. Hot water can be found in the shower space below."/>
    <n v="1"/>
    <s v="Check in: 15:00, Check out: 11:00, Cancellation policy: Flexible, Accepts bookings: 3"/>
    <n v="45.616596000000001"/>
    <n v="-122.30984100000001"/>
    <s v="Yes"/>
    <x v="0"/>
    <s v="Yes"/>
    <s v="Yes"/>
    <x v="0"/>
    <s v="Yes"/>
    <x v="1"/>
    <s v="No"/>
    <s v="Yes"/>
    <s v="No"/>
    <s v="No"/>
    <s v="Yes"/>
    <s v="No"/>
    <s v="Not Listed"/>
    <s v="No"/>
    <s v="Not Listed"/>
    <s v="Not Listed"/>
    <s v="No"/>
    <s v="No"/>
    <s v="No"/>
    <s v="No"/>
    <s v="No"/>
    <s v="No"/>
    <s v="No"/>
    <s v="No"/>
    <s v="No"/>
    <s v="No"/>
    <s v="No"/>
    <s v="No"/>
    <s v="No"/>
    <s v="No"/>
    <s v="No"/>
    <s v="No"/>
    <s v="No"/>
    <s v="No"/>
    <s v="No"/>
    <s v="No"/>
    <s v="No"/>
    <s v="No"/>
    <s v="No"/>
    <s v="No"/>
    <s v="No"/>
    <s v="No"/>
    <s v="No"/>
    <s v="No"/>
    <s v="No"/>
    <s v="Yes"/>
    <s v="Yes"/>
    <s v="No"/>
    <s v="No"/>
    <s v="No"/>
    <s v="No"/>
    <s v="No"/>
    <s v="No"/>
    <s v="No"/>
    <s v="No"/>
    <s v="Yes"/>
    <s v="No"/>
    <s v="No"/>
    <m/>
    <m/>
    <m/>
    <m/>
    <m/>
    <m/>
    <m/>
    <m/>
    <m/>
  </r>
  <r>
    <s v="Hipcamp"/>
    <s v="The Secret Gardens by the Bay"/>
    <s v="The very private Bird's Nest"/>
    <s v="treehouse"/>
    <s v="Treehouse"/>
    <n v="0"/>
    <n v="0"/>
    <n v="2"/>
    <n v="0"/>
    <n v="0"/>
    <n v="0"/>
    <s v="Santa Cruz"/>
    <x v="18"/>
    <x v="5"/>
    <m/>
    <s v="United States"/>
    <x v="0"/>
    <x v="0"/>
    <s v="No data"/>
    <s v="No data"/>
    <s v="No data"/>
    <s v="No data"/>
    <n v="0.06"/>
    <n v="238"/>
    <n v="316"/>
    <n v="274"/>
    <n v="224"/>
    <n v="15"/>
    <n v="240"/>
    <n v="252"/>
    <n v="230"/>
    <n v="234"/>
    <n v="252"/>
    <n v="230"/>
    <n v="243"/>
    <n v="233"/>
    <n v="248"/>
    <n v="234"/>
    <n v="248"/>
    <s v="https://www.hipcamp.com/en-GB/land/california-the-secret-gardens-by-the-bay-6p0h075e"/>
    <s v="The Bird's nest is the most secluded cabin in the whole campground. Perfect for a romantic gate away or an alone time for someone who needs to immerse with nature. The Bird's nest has a &quot;peek window&quot; to look out to the common area for you to see what's going on in the common area. This cabin has its own path to the cabin. There is a bathroom in this nest!"/>
    <n v="1"/>
    <s v="Check in: 15:00, Check out: 11:00, Cancellation policy: Moderate, Accepts bookings: 9"/>
    <n v="36.955137000000001"/>
    <n v="-121.84773800000001"/>
    <s v="Yes"/>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Yes"/>
    <s v="No"/>
    <s v="No"/>
    <s v="Yes"/>
    <s v="No"/>
    <s v="No"/>
    <s v="No"/>
    <s v="No"/>
    <s v="No"/>
    <s v="No"/>
    <s v="No"/>
    <s v="No"/>
    <s v="No"/>
    <s v="No"/>
    <s v="No"/>
    <s v="Yes"/>
    <m/>
    <m/>
    <m/>
    <m/>
    <m/>
    <m/>
    <m/>
    <m/>
    <m/>
  </r>
  <r>
    <s v="Hipcamp"/>
    <s v="Mike And Di's Retreat"/>
    <s v="TT#2- 15 min. Kings Canyon NP "/>
    <s v="treehouse"/>
    <s v="Treehouse"/>
    <n v="3"/>
    <n v="0"/>
    <n v="2"/>
    <n v="0"/>
    <n v="0"/>
    <n v="0"/>
    <s v="Fresno"/>
    <x v="6"/>
    <x v="5"/>
    <m/>
    <s v="United States"/>
    <x v="0"/>
    <x v="0"/>
    <s v="No data"/>
    <s v="No data"/>
    <s v="No data"/>
    <s v="No data"/>
    <n v="1"/>
    <n v="122"/>
    <n v="233"/>
    <n v="144"/>
    <n v="119"/>
    <n v="122"/>
    <n v="122"/>
    <n v="125"/>
    <n v="120"/>
    <n v="122"/>
    <n v="125"/>
    <n v="120"/>
    <n v="120"/>
    <n v="121"/>
    <n v="123"/>
    <n v="121"/>
    <n v="123"/>
    <s v="https://www.hipcamp.com/en-GB/land/california-mike-and-di-s-retreat-mxvhklkz"/>
    <s v="**Update: We have added a heater to Tree Tent #1 and Tree Tent #2!** Our tree tents are located in a serene forest, adjacent to Kings Canyon National Park. Relax and unwind as you take in the night sky through our custom-designed skylights. Immerse yourself in the beauty of nature and rejuvenate your soul with a forest bathing. Wake up to the sweet melodies of birds chirping on your very own private deck. We are a 10-15 minute drive to the entrance of Kings Canyon National Park, where you can enjoy a full day hiking and marveling at the majestic Sequoia trees! Please note we there are 2 more Raindrop tree tents nearby but your space is completely private."/>
    <n v="1"/>
    <s v="Check in: 15:00, Check out: 10:00, Cancellation policy: Flexible, Accepts bookings: 6"/>
    <n v="36.752625000000002"/>
    <n v="-119.06574000000001"/>
    <s v="No"/>
    <x v="0"/>
    <s v="No"/>
    <s v="Yes"/>
    <x v="0"/>
    <s v="Yes"/>
    <x v="0"/>
    <s v="Yes"/>
    <s v="Yes"/>
    <s v="No"/>
    <s v="No"/>
    <s v="No"/>
    <s v="No"/>
    <s v="Not Listed"/>
    <s v="No"/>
    <s v="Not Listed"/>
    <s v="Not Listed"/>
    <s v="No"/>
    <s v="No"/>
    <s v="No"/>
    <s v="No"/>
    <s v="No"/>
    <s v="No"/>
    <s v="No"/>
    <s v="No"/>
    <s v="No"/>
    <s v="No"/>
    <s v="No"/>
    <s v="No"/>
    <s v="Yes"/>
    <s v="No"/>
    <s v="No"/>
    <s v="No"/>
    <s v="No"/>
    <s v="No"/>
    <s v="No"/>
    <s v="No"/>
    <s v="No"/>
    <s v="No"/>
    <s v="No"/>
    <s v="No"/>
    <s v="No"/>
    <s v="No"/>
    <s v="Yes"/>
    <s v="No"/>
    <s v="No"/>
    <s v="Yes"/>
    <s v="No"/>
    <s v="No"/>
    <s v="No"/>
    <s v="No"/>
    <s v="No"/>
    <s v="No"/>
    <s v="Yes"/>
    <s v="No"/>
    <s v="No"/>
    <s v="Yes"/>
    <s v="No"/>
    <s v="No"/>
    <m/>
    <m/>
    <m/>
    <m/>
    <m/>
    <m/>
    <m/>
    <m/>
    <m/>
  </r>
  <r>
    <s v="Hipcamp"/>
    <s v="Samara Farm Treehouses"/>
    <s v="Cedar Treehouse Nature Retreat"/>
    <s v="treehouse"/>
    <s v="Treehouse"/>
    <n v="3"/>
    <n v="0"/>
    <n v="2"/>
    <n v="0"/>
    <n v="0"/>
    <n v="0"/>
    <s v="Whatcom"/>
    <x v="16"/>
    <x v="1"/>
    <m/>
    <s v="United States"/>
    <x v="0"/>
    <x v="0"/>
    <s v="No data"/>
    <s v="No data"/>
    <s v="No data"/>
    <s v="No data"/>
    <n v="0.12"/>
    <n v="117"/>
    <n v="189"/>
    <n v="120"/>
    <n v="100"/>
    <n v="15"/>
    <n v="120"/>
    <n v="120"/>
    <n v="120"/>
    <n v="120"/>
    <n v="120"/>
    <n v="120"/>
    <n v="120"/>
    <n v="120"/>
    <n v="120"/>
    <n v="120"/>
    <n v="120"/>
    <s v="https://www.hipcamp.com/en-GB/land/washington-samara-farm-treehouses-5x5ho5y1"/>
    <s v="This is a cozy off-grid treehouse on 12 acres with a large window overlooking the forest. The treehouse is minimally furnished, with a queen bed, small side table, electricity, and heat. There are two other treehouses nearby, but the treehouses still feel private. Guests have access to portable restrooms, water, a BBQ, and firepit._x000a__x000a_Lots of great hiking, biking, skiing, and snow-shoeing in the area._x000a__x000a_Relax, listen to the owls, and feel connected and restored!"/>
    <n v="1"/>
    <s v="Check in: 14:00, Check out: 11:00, Cancellation policy: Strict, Accepts bookings: 3"/>
    <n v="48.71266"/>
    <n v="-122.20628000000001"/>
    <s v="Yes"/>
    <x v="0"/>
    <s v="Yes"/>
    <s v="No"/>
    <x v="1"/>
    <s v="No"/>
    <x v="1"/>
    <s v="No"/>
    <s v="No"/>
    <s v="No"/>
    <s v="No"/>
    <s v="No"/>
    <s v="No"/>
    <s v="Not Listed"/>
    <s v="No"/>
    <s v="Not Listed"/>
    <s v="Not Listed"/>
    <s v="No"/>
    <s v="No"/>
    <s v="No"/>
    <s v="No"/>
    <s v="No"/>
    <s v="No"/>
    <s v="No"/>
    <s v="No"/>
    <s v="No"/>
    <s v="No"/>
    <s v="No"/>
    <s v="No"/>
    <s v="Yes"/>
    <s v="No"/>
    <s v="Yes"/>
    <s v="Yes"/>
    <s v="Yes"/>
    <s v="No"/>
    <s v="No"/>
    <s v="No"/>
    <s v="No"/>
    <s v="Yes"/>
    <s v="No"/>
    <s v="Yes"/>
    <s v="No"/>
    <s v="No"/>
    <s v="No"/>
    <s v="No"/>
    <s v="No"/>
    <s v="Yes"/>
    <s v="No"/>
    <s v="No"/>
    <s v="No"/>
    <s v="No"/>
    <s v="No"/>
    <s v="No"/>
    <s v="No"/>
    <s v="No"/>
    <s v="No"/>
    <s v="Yes"/>
    <s v="No"/>
    <s v="No"/>
    <m/>
    <m/>
    <m/>
    <m/>
    <m/>
    <m/>
    <m/>
    <m/>
    <m/>
  </r>
  <r>
    <s v="Hipcamp"/>
    <s v="Mike And Di's Retreat"/>
    <s v="TT#3- 15 min. Kings Canyon NP "/>
    <s v="treehouse"/>
    <s v="Treehouse"/>
    <n v="3"/>
    <n v="0"/>
    <n v="2"/>
    <n v="0"/>
    <n v="0"/>
    <n v="0"/>
    <s v="Fresno"/>
    <x v="6"/>
    <x v="5"/>
    <m/>
    <s v="United States"/>
    <x v="0"/>
    <x v="0"/>
    <s v="No data"/>
    <s v="No data"/>
    <s v="No data"/>
    <s v="No data"/>
    <n v="1"/>
    <n v="119"/>
    <n v="229"/>
    <n v="132"/>
    <n v="115"/>
    <n v="119"/>
    <n v="118"/>
    <n v="121"/>
    <n v="116"/>
    <n v="118"/>
    <n v="121"/>
    <n v="116"/>
    <n v="116"/>
    <n v="117"/>
    <n v="119"/>
    <n v="117"/>
    <n v="119"/>
    <s v="https://www.hipcamp.com/en-GB/land/california-mike-and-di-s-retreat-mxvhklkz"/>
    <s v="** Tree Tent 3 is closed until April 30 for winter, but Tree Tents 1 and 2 are open all winter with heaters!** _x000a__x000a_Please let us know if you have any questions"/>
    <n v="1"/>
    <s v="Check in: 15:00, Check out: 10:00, Cancellation policy: Flexible, Accepts bookings: 6"/>
    <n v="36.752625000000002"/>
    <n v="-119.06574000000001"/>
    <s v="No"/>
    <x v="0"/>
    <s v="No"/>
    <s v="No"/>
    <x v="0"/>
    <s v="Yes"/>
    <x v="0"/>
    <s v="Yes"/>
    <s v="Yes"/>
    <s v="No"/>
    <s v="No"/>
    <s v="No"/>
    <s v="No"/>
    <s v="Not Listed"/>
    <s v="No"/>
    <s v="Not Listed"/>
    <s v="Not Listed"/>
    <s v="No"/>
    <s v="No"/>
    <s v="No"/>
    <s v="No"/>
    <s v="No"/>
    <s v="No"/>
    <s v="No"/>
    <s v="No"/>
    <s v="No"/>
    <s v="No"/>
    <s v="No"/>
    <s v="No"/>
    <s v="Yes"/>
    <s v="No"/>
    <s v="No"/>
    <s v="No"/>
    <s v="No"/>
    <s v="No"/>
    <s v="No"/>
    <s v="No"/>
    <s v="No"/>
    <s v="No"/>
    <s v="No"/>
    <s v="No"/>
    <s v="No"/>
    <s v="No"/>
    <s v="Yes"/>
    <s v="No"/>
    <s v="No"/>
    <s v="Yes"/>
    <s v="No"/>
    <s v="No"/>
    <s v="No"/>
    <s v="No"/>
    <s v="No"/>
    <s v="No"/>
    <s v="Yes"/>
    <s v="No"/>
    <s v="No"/>
    <s v="Yes"/>
    <s v="No"/>
    <s v="No"/>
    <m/>
    <m/>
    <m/>
    <m/>
    <m/>
    <m/>
    <m/>
    <m/>
    <m/>
  </r>
  <r>
    <s v="Hipcamp"/>
    <s v="New Carpati Farm"/>
    <s v="The Birdhouse"/>
    <s v="treehouse"/>
    <s v="Treehouse"/>
    <n v="0"/>
    <n v="0"/>
    <n v="2"/>
    <n v="0"/>
    <n v="0"/>
    <n v="0"/>
    <s v="Sonoma"/>
    <x v="19"/>
    <x v="5"/>
    <m/>
    <s v="United States"/>
    <x v="0"/>
    <x v="0"/>
    <s v="No data"/>
    <s v="No data"/>
    <s v="No data"/>
    <s v="No data"/>
    <n v="0.83"/>
    <n v="72"/>
    <n v="115"/>
    <n v="80"/>
    <n v="64"/>
    <n v="59"/>
    <n v="0"/>
    <n v="0"/>
    <n v="0"/>
    <n v="0"/>
    <n v="0"/>
    <n v="0"/>
    <n v="0"/>
    <n v="0"/>
    <n v="0"/>
    <n v="0"/>
    <n v="0"/>
    <s v="https://www.hipcamp.com/en-GB/land/california-new-carpati-farm-r57h92ld"/>
    <s v="The Treehouse is tucked away near the property's edge overlooking miles of grassland. It is accessible by a 2 minute walk and spiral staircase, so I would say its for the adventurous type! Upstairs you’ll find a spacious interior with huge windows and two exterior decks interlaced in the oak trees. Inside is a desk, full size bed, and incredible view."/>
    <n v="1"/>
    <s v="Check in: 15:00, Check out: 11:00, Cancellation policy: Moderate, Accepts bookings: 3"/>
    <n v="38.355721000000003"/>
    <n v="-122.7604"/>
    <s v="No"/>
    <x v="0"/>
    <s v="No"/>
    <s v="Yes"/>
    <x v="1"/>
    <s v="Yes"/>
    <x v="1"/>
    <s v="No"/>
    <s v="Yes"/>
    <s v="No"/>
    <s v="No"/>
    <s v="No"/>
    <s v="No"/>
    <s v="Not Listed"/>
    <s v="No"/>
    <s v="Not Listed"/>
    <s v="Not Listed"/>
    <s v="No"/>
    <s v="No"/>
    <s v="No"/>
    <s v="No"/>
    <s v="No"/>
    <s v="No"/>
    <s v="No"/>
    <s v="No"/>
    <s v="No"/>
    <s v="No"/>
    <s v="No"/>
    <s v="No"/>
    <s v="No"/>
    <s v="No"/>
    <s v="No"/>
    <s v="No"/>
    <s v="No"/>
    <s v="No"/>
    <s v="No"/>
    <s v="No"/>
    <s v="No"/>
    <s v="No"/>
    <s v="No"/>
    <s v="No"/>
    <s v="No"/>
    <s v="No"/>
    <s v="No"/>
    <s v="No"/>
    <s v="No"/>
    <s v="Yes"/>
    <s v="No"/>
    <s v="No"/>
    <s v="No"/>
    <s v="No"/>
    <s v="No"/>
    <s v="No"/>
    <s v="Yes"/>
    <s v="No"/>
    <s v="No"/>
    <s v="No"/>
    <s v="No"/>
    <s v="No"/>
    <m/>
    <m/>
    <m/>
    <m/>
    <m/>
    <m/>
    <m/>
    <m/>
    <m/>
  </r>
  <r>
    <s v="Hipcamp"/>
    <s v="Adventure Creek Ranch"/>
    <s v="Bigfoot's Treehouse"/>
    <s v="treehouse"/>
    <s v="Treehouse"/>
    <n v="4"/>
    <n v="0"/>
    <n v="4"/>
    <n v="0"/>
    <n v="0"/>
    <n v="0"/>
    <s v="Montague"/>
    <x v="20"/>
    <x v="7"/>
    <m/>
    <s v="United States"/>
    <x v="5"/>
    <x v="5"/>
    <n v="279"/>
    <n v="245"/>
    <n v="235"/>
    <n v="78"/>
    <n v="0.28000000000000003"/>
    <n v="212"/>
    <n v="257"/>
    <n v="265"/>
    <n v="189"/>
    <n v="65"/>
    <n v="228"/>
    <n v="250"/>
    <n v="212"/>
    <n v="220"/>
    <n v="231"/>
    <n v="218"/>
    <n v="233"/>
    <n v="228"/>
    <n v="250"/>
    <n v="212"/>
    <n v="230"/>
    <s v="https://www.hipcamp.com/en-GB/land/texas-adventure-creek-ranch-mxvhl92q"/>
    <s v="Bigfoot's Treehouse has everything you need to enjoy a weekend in the woods including air conditioning, heat and hot water. The kitchen has a mini fridge, microwave, hot plate, air fryer, and basic cooking utensils. The coffee bar has a coffee with a pour-over coffee maker. The bathroom has a normal flush toilet and glass shower. Outside, there is a firepit with a swing-away grill for cooking and a charcoal grill. For relaxing there are several swings and an outdoor table and 4 chairs. At night, there are ample party lights in the trees."/>
    <n v="1"/>
    <s v="Check in: 15:00, Check out: 11:00, Cancellation policy: Strict, Accepts bookings: 12"/>
    <n v="33.509740000000001"/>
    <n v="-97.488990000000001"/>
    <s v="Yes"/>
    <x v="0"/>
    <s v="No"/>
    <s v="Yes"/>
    <x v="0"/>
    <s v="Yes"/>
    <x v="0"/>
    <s v="No"/>
    <s v="Yes"/>
    <s v="No"/>
    <s v="No"/>
    <s v="Yes"/>
    <s v="No"/>
    <s v="Not Listed"/>
    <s v="No"/>
    <s v="Not Listed"/>
    <s v="Not Listed"/>
    <s v="No"/>
    <s v="No"/>
    <s v="No"/>
    <s v="No"/>
    <s v="No"/>
    <s v="No"/>
    <s v="No"/>
    <s v="No"/>
    <s v="No"/>
    <s v="No"/>
    <s v="No"/>
    <s v="No"/>
    <s v="No"/>
    <s v="Yes"/>
    <s v="No"/>
    <s v="Yes"/>
    <s v="Yes"/>
    <s v="No"/>
    <s v="No"/>
    <s v="No"/>
    <s v="No"/>
    <s v="No"/>
    <s v="No"/>
    <s v="Yes"/>
    <s v="No"/>
    <s v="No"/>
    <s v="No"/>
    <s v="No"/>
    <s v="No"/>
    <s v="Yes"/>
    <s v="Yes"/>
    <s v="No"/>
    <s v="No"/>
    <s v="No"/>
    <s v="No"/>
    <s v="No"/>
    <s v="No"/>
    <s v="No"/>
    <s v="No"/>
    <s v="Yes"/>
    <s v="No"/>
    <s v="No"/>
    <m/>
    <m/>
    <m/>
    <m/>
    <m/>
    <m/>
    <m/>
    <m/>
    <m/>
  </r>
  <r>
    <s v="Hipcamp"/>
    <s v="Tree house camp grounds"/>
    <s v="Treehouse "/>
    <s v="treehouse"/>
    <s v="Treehouse"/>
    <n v="1"/>
    <n v="0"/>
    <n v="4"/>
    <n v="0"/>
    <n v="0"/>
    <n v="0"/>
    <s v="Whatcom"/>
    <x v="21"/>
    <x v="1"/>
    <m/>
    <s v="United States"/>
    <x v="0"/>
    <x v="0"/>
    <s v="No data"/>
    <s v="No data"/>
    <s v="No data"/>
    <s v="No data"/>
    <n v="0"/>
    <n v="60"/>
    <n v="77"/>
    <n v="60"/>
    <n v="60"/>
    <n v="0"/>
    <n v="60"/>
    <n v="60"/>
    <n v="60"/>
    <n v="60"/>
    <n v="60"/>
    <n v="60"/>
    <n v="60"/>
    <n v="60"/>
    <n v="60"/>
    <n v="60"/>
    <n v="60"/>
    <s v="https://www.hipcamp.com/en-GB/land/washington-tree-house-camp-grounds-kk9hyzym"/>
    <s v="The Treehouse is the main site it's small but cozy. It has a large fire pit, barbecue,pic nic table. And a rustic private bathroom below on the ground floor."/>
    <n v="1"/>
    <s v="Check in: 11:00, Check out: 10:00, Cancellation policy: Flexible, Accepts bookings: 12"/>
    <n v="48.960254999999997"/>
    <n v="-122.660585"/>
    <s v="Yes"/>
    <x v="0"/>
    <s v="No"/>
    <s v="Yes"/>
    <x v="0"/>
    <s v="Yes"/>
    <x v="0"/>
    <s v="Yes"/>
    <s v="No"/>
    <s v="No"/>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No"/>
    <s v="No"/>
    <s v="No"/>
    <s v="Yes"/>
    <s v="No"/>
    <s v="No"/>
    <m/>
    <m/>
    <m/>
    <m/>
    <m/>
    <m/>
    <m/>
    <m/>
    <m/>
  </r>
  <r>
    <s v="Hipcamp"/>
    <s v="Adventure Creek Ranch"/>
    <s v="Yellowstone Treehouse"/>
    <s v="treehouse"/>
    <s v="Treehouse"/>
    <n v="4"/>
    <n v="0"/>
    <n v="6"/>
    <n v="0"/>
    <n v="0"/>
    <n v="0"/>
    <s v="Montague"/>
    <x v="20"/>
    <x v="7"/>
    <m/>
    <s v="United States"/>
    <x v="6"/>
    <x v="6"/>
    <n v="263"/>
    <n v="220"/>
    <n v="219"/>
    <n v="60"/>
    <n v="0.28000000000000003"/>
    <n v="212"/>
    <n v="257"/>
    <n v="265"/>
    <n v="189"/>
    <n v="64"/>
    <n v="226"/>
    <n v="250"/>
    <n v="212"/>
    <n v="212"/>
    <n v="223"/>
    <n v="218"/>
    <n v="233"/>
    <n v="228"/>
    <n v="250"/>
    <n v="212"/>
    <n v="230"/>
    <s v="https://www.hipcamp.com/en-GB/land/texas-adventure-creek-ranch-mxvhl92q"/>
    <s v="The Yellowstone Treehouse sleeps 6 adults and includes an authentic 1800s wagon. It has all the modern amenities such as a full bathroom, kitchen, AC &amp; heat. There is a separate bedroom with a queen bed. The bathroom features a high tank pull chain flush toilet, and a custom console vanity with a full-size shower with a glass door. There is a wonderful deck for relaxing that overlooks Bingham Creek about 20 feet below. Underneath, there is ample seating with a custom table seating 4 adults on real saddles and a swing for relaxing."/>
    <n v="1"/>
    <s v="Check in: 15:00, Check out: 11:00, Cancellation policy: Strict, Accepts bookings: 12"/>
    <n v="33.509740000000001"/>
    <n v="-97.488990000000001"/>
    <s v="Yes"/>
    <x v="0"/>
    <s v="No"/>
    <s v="Yes"/>
    <x v="0"/>
    <s v="Yes"/>
    <x v="0"/>
    <s v="No"/>
    <s v="Yes"/>
    <s v="No"/>
    <s v="No"/>
    <s v="Yes"/>
    <s v="No"/>
    <s v="Not Listed"/>
    <s v="No"/>
    <s v="Not Listed"/>
    <s v="Not Listed"/>
    <s v="No"/>
    <s v="No"/>
    <s v="No"/>
    <s v="No"/>
    <s v="No"/>
    <s v="No"/>
    <s v="No"/>
    <s v="No"/>
    <s v="No"/>
    <s v="No"/>
    <s v="No"/>
    <s v="No"/>
    <s v="No"/>
    <s v="Yes"/>
    <s v="No"/>
    <s v="Yes"/>
    <s v="Yes"/>
    <s v="No"/>
    <s v="No"/>
    <s v="No"/>
    <s v="No"/>
    <s v="No"/>
    <s v="No"/>
    <s v="Yes"/>
    <s v="No"/>
    <s v="No"/>
    <s v="No"/>
    <s v="No"/>
    <s v="No"/>
    <s v="Yes"/>
    <s v="Yes"/>
    <s v="No"/>
    <s v="No"/>
    <s v="No"/>
    <s v="No"/>
    <s v="No"/>
    <s v="No"/>
    <s v="No"/>
    <s v="No"/>
    <s v="Yes"/>
    <s v="No"/>
    <s v="No"/>
    <m/>
    <m/>
    <m/>
    <m/>
    <m/>
    <m/>
    <m/>
    <m/>
    <m/>
  </r>
  <r>
    <s v="Hipcamp"/>
    <s v="Hiawassee Glamping"/>
    <s v="Container Treehouse Lake/Mtn. View"/>
    <s v="treehouse"/>
    <s v="Treehouse"/>
    <n v="3"/>
    <n v="0"/>
    <n v="2"/>
    <n v="0"/>
    <n v="0"/>
    <n v="0"/>
    <s v="Towns"/>
    <x v="22"/>
    <x v="12"/>
    <m/>
    <s v="United States"/>
    <x v="0"/>
    <x v="0"/>
    <s v="No data"/>
    <s v="No data"/>
    <s v="No data"/>
    <s v="No data"/>
    <n v="0.27"/>
    <n v="320"/>
    <n v="556"/>
    <n v="379"/>
    <n v="251"/>
    <n v="87"/>
    <n v="359"/>
    <n v="368"/>
    <n v="349"/>
    <n v="351"/>
    <n v="368"/>
    <n v="349"/>
    <n v="367"/>
    <n v="350"/>
    <n v="367"/>
    <n v="350"/>
    <n v="368"/>
    <s v="https://www.hipcamp.com/en-GB/land/georgia-hiawassee-glamping-r57h92z8"/>
    <s v="Escape to our Container Treehouse, boasting panoramic Lake and Mountain Views and offering a generous outdoor retreat complete with a hammock bed and hot tub! Immerse yourself in the tranquility of nature and the cozy charm of a small town. Adjacent to Hiawassee Brew and mere steps from Lake Chatuge, our property sprawls over 12+ acres, featuring not only the treehouse but also an array of unique glamping accommodations. Venture on foot to nearby eateries or Lloyd Park, where you can indulge in picnics, fishing, and water activities like kayaking and canoeing. While centrally located within the city limits, please be aware of occasional traffic sights and sounds, as we're situated along the main thoroughfare. NO SMOKING ON THE PROPERTY, NO PETS, NO PARTIES (Only 2 guests, plus toddler) and QUIET TIME is 10:00pm per the city and property!"/>
    <n v="1"/>
    <s v="Check in: 16:00, Check out: 11:00, Cancellation policy: Strict, Accepts bookings: 12"/>
    <n v="34.941994000000001"/>
    <n v="-83.747569999999996"/>
    <s v="No"/>
    <x v="0"/>
    <s v="No"/>
    <s v="Yes"/>
    <x v="0"/>
    <s v="Yes"/>
    <x v="0"/>
    <s v="No"/>
    <s v="Yes"/>
    <s v="No"/>
    <s v="Yes"/>
    <s v="No"/>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No"/>
    <s v="Yes"/>
    <s v="No"/>
    <m/>
    <m/>
    <m/>
    <m/>
    <m/>
    <m/>
    <m/>
    <m/>
    <m/>
  </r>
  <r>
    <s v="Hipcamp"/>
    <s v="SundanceKC Ranch"/>
    <s v="Robber's Roost Tree House"/>
    <s v="treehouse"/>
    <s v="Treehouse"/>
    <n v="6"/>
    <n v="0"/>
    <n v="4"/>
    <n v="0"/>
    <n v="0"/>
    <n v="0"/>
    <s v="Ray"/>
    <x v="23"/>
    <x v="13"/>
    <m/>
    <s v="United States"/>
    <x v="0"/>
    <x v="0"/>
    <s v="No data"/>
    <s v="No data"/>
    <s v="No data"/>
    <s v="No data"/>
    <n v="0.28000000000000003"/>
    <n v="221"/>
    <n v="246"/>
    <n v="235"/>
    <n v="215"/>
    <n v="64"/>
    <n v="222"/>
    <n v="228"/>
    <n v="215"/>
    <n v="215"/>
    <n v="225"/>
    <n v="219"/>
    <n v="228"/>
    <n v="219"/>
    <n v="228"/>
    <n v="217"/>
    <n v="227"/>
    <s v="https://www.hipcamp.com/en-GB/land/missouri-sundancekc-ranch-7rvhj1y2"/>
    <s v="Magical tree house nestled among oaks on our beautiful 200-acre national park-esque ranch fringed in gorgeous limestone boulders surrounding a spring-fed 15-acre private lake with outdoor living area and sand beach. Great for swimming, kayaking, stand-up paddle boarding and excellent fishing. We are 5 minutes from downtown Excelsior Springs, Excelsior Springs Golf Course and 3EX municipal airport. We live on-site and will generally be available throughout your stay should you need or desire. The space Our magical, light-filled tree house is nestled among beautiful oak and sycamore trees perched above an ephemeral rock creek. The room includes a new Oeko-Tex talalay latex queen bed with plush bedding, rugs, small writing desk and reading chair with lamp as well as two verandas with lounge chair and tables. A lithium battery pack is provided for lighting, phone/tablet charging and powering the huge ceiling fan for keeping comfortable on warmer days *please note that the battery pack does not support heat sources including electric kettles, burners or heat blankets. The three windows that open include screens to keep the tree house bug-free. For the chillier months we have installed a propane fireplace that keeps the tree house very (very) toasty and romantic. There is a french press for morning coffee and a glass and ceramic water dispenser of filtered drinking water. You can heat water for coffee, tea or hot cocoa with the kettle on the propane stove on the deck which is also great for cooking breakfast or other meals in the cast iron skillets (provided). We also have coolers and ice available upon request (for a small fee). Outside there is a bistro table for relaxing and enjoying the forest scenery and wildlife._x000a__x000a_The site is secluded but we have improved the gravel road and most guests may follow us almost all the way down to the tree house depending on weather conditions. If you do not have an all wheel drive or 4x4 vehicle we are happy to take you and your gear down to the treehouse in our Ranger ATV. :) We are available to drop you off before 7 pm and to pick you up after 7 am._x000a__x000a_While the treehouse does not have indoor plumbing there is a cute wooden outhouse located near the foot of the treehouse stairs. It includes a modern composting toilet (Nature’s Head). It is extremely clean and easy to use. The outhouse also has a small sink with soap and water with a foot pump for handwashing and such. There is a large stone fire pit (firewood kit is available for sale for $15 for a large bundle with firestarter and newspaper or you are welcome to bring you own) and national park style charcoal grill._x000a__x000a_We allow pets to join you on your adventure but are not allowed on the beds or furniture. We do charge a small additional $15 for extra cleaning required (included in rate when pets are added) and owners are responsible for any damage done by pets. Guest access The tree house is nestled deep in the woods which have improved trails throughout for your enjoyment. I am happy to send you an AllTrails map or PDF map I have made of the property. You are also welcome to come up to the lake and enjoy the covered outdoor room with couches, lounge chair and television. It is a wonderful place to enjoy a book or movie or sit and watch the rain (or snow!) fall on the lake. There is a sand beach and swim/fishing dock (where the kayaks and paddle board are tied up) just below the outdoor room as well. It is a public space so may run in to some other guests or ourselves relaxing there from time to time, but it is generally pretty quiet. Other things to note Pet Rules: Well-behaved pets are welcome, but must be leashed in common areas and are not allowed on the beach unattended or on the bed or furniture inside the tent and bringing their own bed/blanket is recommended. A small $15 cleaning fee is charged for extra cleaning required for pets and the owner is responsible for any damages by their pets._x000a__x000a_Lake Rules: Adults or children with limited swimming ability are required to wear life vests while in or near the water. No glass containers around rocks/lake. No diving or jumping from shore or rocks. Keep gate closed from beach and outdoor room. The lakefront common area closes at dusk for safety and privacy._x000a__x000a_Courtesies: Please remove shoes before entering treehouse if it is snowy, wet or muddy or just because you'd like to keep our rugs tidy. :) Close doors and windows upon departure in case of unexpected rain."/>
    <n v="1"/>
    <s v="Check in: 15:00, Check out: 11:00, Cancellation policy: Strict, Accepts bookings: 12"/>
    <n v="39.315041999999998"/>
    <n v="-94.163933999999998"/>
    <s v="Yes"/>
    <x v="0"/>
    <s v="Yes"/>
    <s v="Yes"/>
    <x v="0"/>
    <s v="Yes"/>
    <x v="0"/>
    <s v="Yes"/>
    <s v="No"/>
    <s v="No"/>
    <s v="No"/>
    <s v="Yes"/>
    <s v="No"/>
    <s v="Not Listed"/>
    <s v="No"/>
    <s v="Not Listed"/>
    <s v="Not Listed"/>
    <s v="No"/>
    <s v="No"/>
    <s v="No"/>
    <s v="No"/>
    <s v="No"/>
    <s v="No"/>
    <s v="No"/>
    <s v="No"/>
    <s v="No"/>
    <s v="No"/>
    <s v="No"/>
    <s v="No"/>
    <s v="No"/>
    <s v="No"/>
    <s v="No"/>
    <s v="No"/>
    <s v="No"/>
    <s v="No"/>
    <s v="No"/>
    <s v="No"/>
    <s v="No"/>
    <s v="No"/>
    <s v="No"/>
    <s v="No"/>
    <s v="No"/>
    <s v="No"/>
    <s v="No"/>
    <s v="No"/>
    <s v="No"/>
    <s v="No"/>
    <s v="Yes"/>
    <s v="No"/>
    <s v="No"/>
    <s v="No"/>
    <s v="No"/>
    <s v="No"/>
    <s v="Yes"/>
    <s v="No"/>
    <s v="Yes"/>
    <s v="Yes"/>
    <s v="Yes"/>
    <s v="No"/>
    <m/>
    <m/>
    <m/>
    <m/>
    <m/>
    <m/>
    <m/>
    <m/>
    <m/>
  </r>
  <r>
    <s v="Hipcamp"/>
    <s v="Magical Treehouse Mountain Getaway"/>
    <s v="Magical Treehouse ~ Mountain View"/>
    <s v="treehouse"/>
    <s v="Treehouse"/>
    <n v="5"/>
    <n v="0"/>
    <n v="2"/>
    <n v="0"/>
    <n v="0"/>
    <n v="0"/>
    <s v="Polk"/>
    <x v="24"/>
    <x v="14"/>
    <m/>
    <s v="United States"/>
    <x v="0"/>
    <x v="0"/>
    <s v="No data"/>
    <s v="No data"/>
    <s v="No data"/>
    <s v="No data"/>
    <n v="0.82"/>
    <n v="294"/>
    <n v="514"/>
    <n v="360"/>
    <n v="285"/>
    <n v="243"/>
    <n v="302"/>
    <n v="317"/>
    <n v="290"/>
    <n v="299"/>
    <n v="317"/>
    <n v="290"/>
    <n v="300"/>
    <n v="294"/>
    <n v="310"/>
    <n v="297"/>
    <n v="310"/>
    <s v="https://www.hipcamp.com/en-GB/land/tennessee-magical-treehouse-mountain-getaway-6p0h0ler"/>
    <s v="This treehouse features beautiful year-round mountain views, and can be found elevated off the ground by a single tree. Guests will be entranced by the unique colors and textures featured throughout. This two story treehouse can comfortably sleep four guests with a queen bed in the loft and a futon that unfolds into a full bed on the main level. On the connected entrance platform, there is half bathroom, with access to showers and an additional bathroom at our bathhouse facility. The space Treehouse La Paz features a beautiful mountain view off the back porch with plenty of space to lounge and relax._x000a__x000a_Inside, guests will find a queen bed in the open loft upstairs and a full size futon on the main level. The treehouse is an open concept floor plan centered around a single tree to maximize space and functionality. On the main level, there is a stocked kitchenette and barstool seating at the counter. You'll find various board games available in the ottoman as well._x000a__x000a_La Paz has an entrance platform that features a covered seating area, a sink, counter space, a Blackstone Griddle, and a private half bathroom. Guests have access to an additional half bathroom and showers at our Bathhouse Facility._x000a__x000a_Our Bathhouse Facility is 60 yards away from the treehouse. The bathhouse has four separate rooms, plus our office. Two rooms are single showers, and two rooms are half bathrooms. The bathhouse is a shared facility. It is fully climate controlled for year-round comfort and is cleaned daily._x000a__x000a_We will provide all linens and towels during your stay which can be found inside your treehouse. Guests are welcome to request additional linens as needed._x000a__x000a_Provided in the bathhouse showers: ∙Two shower-heads: a rain shower head and a normal shower head ∙Hot water on demand ∙Shampoo, conditioner, and body soap ∙Laundry hamper for used towels_x000a__x000a_Provided in the bathhouse bathrooms: ∙Handsoap ∙Hand sanitizer ∙Hair dryer ∙Toilet paper ∙Paper towels_x000a__x000a_This treehouse has been thoughtfully designed and furnished for any needs the guest might have. All linens are provided (all bedding, kitchen towels, bath towels, etc) and extras are available upon request._x000a__x000a_The treehouse kitchenette features: ∙Mid-size refrigerator ∙Kitchen sink ∙Microwave ∙Coffee maker, drip-pot style ∙Water kettle for tea and hot chocolate ∙Mini rice cooker ∙Toaster_x000a__x000a_**We provide tea, coffee, creamer, sugar, and coffee mugs, as well as basic cooking items such as rice, salt, pepper, spices, oil, utensils, plates, a pot, a pan and a cast iron skillet. **_x000a__x000a_There is a parking area for guests’ cars. The path is well-lit, so there’s no need to worry if guests arrive in the evening. The property owners live on property and are readily available to help during check in and check out._x000a__x000a_Each treehouse has its own private fire-pit with firewood and fire starter provided._x000a__x000a_Each treehouse is dog friendly with no additional fee._x000a__x000a_Here at Treehouse Mountain, our goal is to provide everything that we would want if we were to travel to other rentals. During your stay, you can find that we are readily available if there's anything we can help out with or want help planning your trip to the area as well. Guest access Our property is 30 acres of mostly forest, with some open fields as well. Guests have full access to our property, except for the other treehouses that may be rented out by other guests._x000a__x000a_Quiet hours: To respect all guests vacationing at our property, we have a quiet time of 10 PM-8 AM. You're still welcome to enjoy camp fires or sitting out on the porch, etc. We just ask that there's no loud music or anything that may cause a disturbance to other guests._x000a__x000a_Areas of interest guests may enjoy: 9 hole disc golf course (map can be found on the UDisc App) *we have discs available for guest use Walking trails throughout the property A slack line (balancing line) A *NEW* kids playground!_x000a__x000a_Games/Activities available upon request: Corn Hole Giant Jenga Bocce Ball_x000a__x000a_We are constantly looking for new things to add to this list, so this may change over time. Other things to note ∙ This treehouse has a half bathroom inside and access to showers and an additional bathroom at our bathhouse facility. ∙ We are dog friendly, but dogs and their temperament must be disclosed to us at the time of booking. ∙ We do our best to maintain the grounds without disturbing guests (leaf blowing, cutting grass, cutting firewood, etc. We aim to do this when all guests are out and about during the day. If you arrive back and we're still working, just send me a message as we may not have noticed your arrival back. Our goal is to provide a relaxing environment."/>
    <n v="2"/>
    <s v="Check in: 15:00, Check out: 11:00, Cancellation policy: Super Strict (30 Days), Accepts bookings: 12"/>
    <n v="35.057485999999997"/>
    <n v="-84.318244000000007"/>
    <s v="No"/>
    <x v="0"/>
    <s v="Yes"/>
    <s v="Yes"/>
    <x v="0"/>
    <s v="Yes"/>
    <x v="0"/>
    <s v="No"/>
    <s v="Yes"/>
    <s v="No"/>
    <s v="No"/>
    <s v="Yes"/>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No"/>
    <m/>
    <m/>
    <m/>
    <m/>
    <m/>
    <m/>
    <m/>
    <m/>
    <m/>
  </r>
  <r>
    <s v="Hipcamp"/>
    <s v="Magical Treehouse Mountain Getaway"/>
    <s v="Magical Treehouse Mountain Getaway"/>
    <s v="treehouse"/>
    <s v="Treehouse"/>
    <n v="5"/>
    <n v="0"/>
    <n v="4"/>
    <n v="0"/>
    <n v="0"/>
    <n v="0"/>
    <s v="Polk"/>
    <x v="24"/>
    <x v="14"/>
    <m/>
    <s v="United States"/>
    <x v="0"/>
    <x v="0"/>
    <s v="No data"/>
    <s v="No data"/>
    <s v="No data"/>
    <s v="No data"/>
    <n v="0.53"/>
    <n v="290"/>
    <n v="510"/>
    <n v="300"/>
    <n v="285"/>
    <n v="155"/>
    <n v="292"/>
    <n v="296"/>
    <n v="288"/>
    <n v="289"/>
    <n v="296"/>
    <n v="288"/>
    <n v="295"/>
    <n v="289"/>
    <n v="295"/>
    <n v="289"/>
    <n v="296"/>
    <s v="https://www.hipcamp.com/en-GB/land/tennessee-magical-treehouse-mountain-getaway-6p0h0ler"/>
    <s v="Your next mountain getaway is treehouse that can be found elevated off the ground by a single tree. When you walk across the suspension bridge you'll be entranced by the beauty and attention to detail. This two story treehouse can comfortably sleep four guests with a queen bed located in the loft and futon that unfolds into a full bed on the main level. We provide everything you need to relax and recharge. Close to outdoor activities and historic downtowns Copperhill, TN and Blue Ridge, GA. The space The Stamish Castle treehouse is situated on 30 acres of wooded land at the base of a mountain along with our other three treehouses. There are several springs and creeks throughout, as well as a 9-hole disc golf course. While the treehouse is secluded on the property, it is just 30 minutes from the popular city of Blue Ridge. This provides the perfect balance between nature and relaxation and the many exquisite options for dining, shopping, sightseeing, and adventuring that the surrounding area offers._x000a__x000a_In addition, the cities of Mccaysville and Copperhill are a 15 minute drive and have a rich history, as well as some great nearby dining options._x000a__x000a_The Toccoa river, a short drive away, offers world-class trout fishing, tubing, and canoeing. There are outfitters all around that offer rentals and gear of all time to suit travelers and adventurers alike. Head over to the Ocoee River Whitewater Center for some pristine hiking options and rafting when the river is up._x000a__x000a_Other local activities include golf, zip-lining, horseback riding, high-ropes courses, disc golf, wineries, breweries, orchards, caving and of course, the Blue Ridge Scenic Railway. Additionally, not far away is Harras Casino in Murphy, NC._x000a__x000a_Come see what the mountains have to offer! ___x000a__x000a_Our treehouse features heating and air conditioning for year-round comfort. The Stamish Castle has windows in all directions which are perfect for experiencing a forest breeze when the weather is nice!_x000a__x000a_This treehouse features WiFi as well as a Smart TV upstairsfor streaming content with your accounts. There is also a Bose Bluetooth speaker available for music as well._x000a__x000a_The treehouse kitchenette features: Mid-size refrigerator Kitchen sink Microwave Coffee maker, drip-pot style Water kettle for tea and hot chocolate Mini rice cooker Toaster **We will provide tea, coffee, creamer, sugar, and coffee mugs, as well as basic cooking items such as rice, salt, pepper, spices, oil, utensils, plates, a pot, a pan and a cast iron skillet. **_x000a__x000a_On our wrap-around porch, there is a flat top griddle that is great for cooking breakfast, lunch, and dinner!_x000a__x000a_Located near your treehouse there is a fire pit for your use. We currently provide fire-starter and firewood for you._x000a__x000a_There is a bathhouse 60 yards away from the treehouse which has two hot showers and two bathrooms with hot water, all climate controlled for year-around comfort. The bathhouse is cleaned daily (sometimes multiple times a day). Your treehouse also has a private half bath at the treehouse itself. We will provide all linens and towels necessary for your stay. We also have shampoo/conditioner/body soap provided at the bathhouse as well._x000a__x000a_Here at Treehouse Mountain, our goal is to provide everything that we would want if we were to travel to other Airbnbs. During your stay, you can find that we are readily available if there's anything we can help out with or want help planning your trip to the area as well._x000a__x000a_If you have questions about any of our treehouse rentals (we have four total), send me a message! We also offer discounts* for military, weekly stay, return guests, or renting multiple treehouses during a stay. Guest access Guests have access to our 30 acres of wooded land. The treehouses are backed up to mountain, and there is a pond a short walk away._x000a__x000a_Each treehouse has a private fire pit for you to use, and we provide firewood and fire starter as well. There are other fire pits on our property which guests are welcome to use._x000a__x000a_Our property features short walking trails throughout as well as other family friendly activities like a 9 hole disc golf course and discs, a balance slack line, bocce ball, and giant jenga._x000a__x000a_The other three treehouses may be booked during your stay and other guests may have dogs off leash on the property because we are fully dog friendly. If this is a concern to you (due to fear of dogs or your dog is not friendly towards other dogs) let me know and I would be glad to request any guests staying to keep their dogs on leash. Other things to note The Stamish Castle has a half bathroom inside the treehouse, and access to an additional half bathroom and showers at our bathhouse."/>
    <n v="2"/>
    <s v="Check in: 15:00, Check out: 11:00, Cancellation policy: Strict (21 days), Accepts bookings: 12"/>
    <n v="35.057485999999997"/>
    <n v="-84.318244000000007"/>
    <s v="No"/>
    <x v="0"/>
    <s v="Yes"/>
    <s v="Yes"/>
    <x v="0"/>
    <s v="Yes"/>
    <x v="0"/>
    <s v="No"/>
    <s v="Yes"/>
    <s v="No"/>
    <s v="No"/>
    <s v="Yes"/>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No"/>
    <m/>
    <m/>
    <m/>
    <m/>
    <m/>
    <m/>
    <m/>
    <m/>
    <m/>
  </r>
  <r>
    <s v="Hipcamp"/>
    <s v="Magical Treehouse Mountain Getaway"/>
    <s v="Glamping Getaway Treehouse Resort"/>
    <s v="treehouse"/>
    <s v="Treehouse"/>
    <n v="5"/>
    <n v="0"/>
    <n v="15"/>
    <n v="0"/>
    <n v="0"/>
    <n v="0"/>
    <s v="Polk"/>
    <x v="24"/>
    <x v="14"/>
    <m/>
    <s v="United States"/>
    <x v="0"/>
    <x v="0"/>
    <s v="No data"/>
    <s v="No data"/>
    <s v="No data"/>
    <s v="No data"/>
    <n v="0.85"/>
    <n v="1121"/>
    <n v="1725"/>
    <n v="1200"/>
    <n v="1080"/>
    <n v="958"/>
    <n v="1137"/>
    <n v="1167"/>
    <n v="1104"/>
    <n v="1111"/>
    <n v="1167"/>
    <n v="1104"/>
    <n v="1163"/>
    <n v="1110"/>
    <n v="1163"/>
    <n v="1110"/>
    <n v="1166"/>
    <s v="https://www.hipcamp.com/en-GB/land/tennessee-magical-treehouse-mountain-getaway-6p0h0ler"/>
    <s v="Gather your family and friends and escape to Treehouse Mountain! Get exclusive access to our 30-acre property featuring 4 unique treehouses, accommodating up to 15 guests. Featuring forest trails, a 9 hole disc golf, and spacious event deck and playground. This is the perfect place for families, friend groups, and gatherings of all types. Our treehouses are family friendly, dog friendly, and perfect for outdoor lovers! Located nearby to historic downtown Copperhill and many outdoor activities! The space Each treehouse has: ∙ WIFI ∙ AC and Heat ∙ Running Water ∙ A kitchenette ∙ A Blackstone Griddle ∙ All bed linens and extras you may need ∙ Fire pit with firewood and fire starter. We can set up one large fire pit for a group if requested. ∙Smart TVs_x000a__x000a_Each treehouse has unique features:_x000a__x000a_∙Dreamweaver: Accommodates 3 guests with a studio style, single level layout. It features a queen bed and twin size futon. The bathroom is completely separate, at our bathhouse about 40 yards away._x000a__x000a_∙Stamish Castle: Accommodates 4 guests with a queen bed upstairs and a full size futon on the main level. Features a suspension bridge and a tree going right through the center. The Stamish Castle has a half bathroom inside, and access to an additional bathroom and showers at the bathhouse._x000a__x000a_∙La Paz: Accommodates 4 guests with a queen bed upstairs and a full size futon on the main level. Features 2 platforms connected by a suspension bridge. La Paz has a half bathroom located on the entrance platform and access to showers at the bathhouse._x000a__x000a_∙Rubicon: Accommodates 4 guests with a queen bed upstairs and a queen pull out sofa on the main level. Largest treehouse, and has a full bathroom and shower inside. Also is the closest treehouse to the wood-fired hot tub._x000a__x000a_The owners live on property. By renting out all four treehouses, we would close off the whole property (30 acres) to non-guest visitors. You would have exclusive use of all of our land which includes forest walking trails, a 9 hole disc golf course, a 32x24 event deck, and yard games._x000a__x000a_We live on property and are happy to assist when needed._x000a__x000a_We're located in Copperhill, Tennessee. A short drive away is the the dual city downtown area of Copperhill TN and McCaysville GA. We're also 15 minutes from the Ocoee River and Cherokee National Forest. Blue Ridge, GA is a 30 minute drive._x000a__x000a_We have lots of parking available for guests on property, and cars would be needed to go to town._x000a__x000a_Our treehouses are dog friendly (no additional fee) so guests are welcome to bring their dogs along but they must be disclosed to us. We do not have any fenced in areas. Guest access The owners live on property. By renting out all four treehouses, we would close off the whole property (30 acres) to non-guest visitors. You would have exclusive use of all of our land which includes forest walking trails, a 9 hole disc golf course, a 32x24 event deck, and yard games. Other things to note Our treehouses are dog friendly (no additional fee) so guests are welcome to bring their dogs along but they must be disclosed to us. We do not have any fenced in areas."/>
    <n v="2"/>
    <s v="Check in: 15:00, Check out: 11:00, Cancellation policy: Super Strict, Accepts bookings: 9"/>
    <n v="35.057485999999997"/>
    <n v="-84.318244000000007"/>
    <s v="No"/>
    <x v="0"/>
    <s v="Yes"/>
    <s v="Yes"/>
    <x v="0"/>
    <s v="Yes"/>
    <x v="0"/>
    <s v="No"/>
    <s v="Yes"/>
    <s v="No"/>
    <s v="Yes"/>
    <s v="Yes"/>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No"/>
    <m/>
    <m/>
    <m/>
    <m/>
    <m/>
    <m/>
    <m/>
    <m/>
    <m/>
  </r>
  <r>
    <s v="Hipcamp"/>
    <s v="Magical Treehouse Mountain Getaway"/>
    <s v="Magical Treehouse ~ Wood-Fired Hot Tub"/>
    <s v="treehouse"/>
    <s v="Treehouse"/>
    <n v="5"/>
    <n v="0"/>
    <n v="4"/>
    <n v="0"/>
    <n v="0"/>
    <n v="0"/>
    <s v="Polk"/>
    <x v="24"/>
    <x v="14"/>
    <m/>
    <s v="United States"/>
    <x v="0"/>
    <x v="0"/>
    <s v="No data"/>
    <s v="No data"/>
    <s v="No data"/>
    <s v="No data"/>
    <n v="0.76"/>
    <n v="374"/>
    <n v="619"/>
    <n v="400"/>
    <n v="360"/>
    <n v="284"/>
    <n v="379"/>
    <n v="389"/>
    <n v="368"/>
    <n v="370"/>
    <n v="389"/>
    <n v="368"/>
    <n v="388"/>
    <n v="370"/>
    <n v="388"/>
    <n v="370"/>
    <n v="389"/>
    <s v="https://www.hipcamp.com/en-GB/land/tennessee-magical-treehouse-mountain-getaway-6p0h0ler"/>
    <s v="Come visit the beautiful Blue Ridge Mountains and stay in a real treehouse! This treehouse is nestled among a thick forest and features a brand new Cedar wood-fired hot tub. You’ll find that there’s plenty of space to relax on the covered porch, and maximum comfort when you go inside. This treehouse features a queen bed upstairs and a queen pull out sofa on the main level, as well as a full bathroom. It also comes with a stocked kitchenette, Blackstone Griddle, private fire-pit, and more! The space The main level features a stocked kitchenette, a full bathroom, and a queen pull out sofa and TV. We provide extra blankets, pillows, and sheets for converting the sofa into a comfortable bed when it's time to settle down._x000a__x000a_Climb up the ships ladder to the loft to find a queen bed, and a Turkish style sectional sofa for maximum comfort and relaxation. You’ll also find a writers nook and a TV as well. This treehouse is perfect for families or groups looking for a unique getaway!_x000a__x000a_We have a brand new Cedar wood-fired hot tub with this treehouse! Our team will take care of the fire and heating up, and all you have to do is enjoy! The hot tub must be scheduled a minimum of the day before use._x000a__x000a_This treehouse features a large wrap around porch with a covered awning. There's plenty of seating under the awning including a dinner table with seating of up to 6 guests. The Blackstone Griddle is also located on the covered porch which is great for many different types of cooking._x000a__x000a_Guests will find a private fire pit with wood, fire starter, and a lighter provided._x000a__x000a_Here at Treehouse Mountain, our goal is to provide everything that we would want if we were to travel to other Airbnbs. During your stay, you can find that we are readily available if there's anything we can help out with or want help planning your trip to the area as well._x000a__x000a_If you have questions about any of our treehouse rentals (we have four total), send me a message! We also offer discounts for military, weekly stays, or return guests. Guest access Our property is 30 acres of mostly forest, with some open fields as well. Guests have full access to our property, except for the other treehouses that may be rented out by other guests._x000a__x000a_Wood-fired hot tub: Don't worry, fire-making skills not needed! Our team will take care of the fire to heat it up, and all you have to do is schedule your desired time to use it and enjoy! The hot tub must be scheduled a minimum of the day before use. We'll reach out leading up to your stay to find out when you'd like to use it._x000a__x000a_Quiet hours: To respect all guests vacationing at our property, we have a quiet time of 9 PM. You're still welcome to enjoy camp fires or sitting out on the porch, etc. We just ask that there's no loud music or anything that may cause a disturbance to other guests._x000a__x000a_Areas of interest guests may enjoy: 9 hole disc golf course (map can be found on the UDisc App) *we have discs available for guest use, just ask! Walking trails throughout the property A slack line (balancing line)_x000a__x000a_Games/Activities available upon request: Corn Hole Giant Jenga Bocce Ball_x000a__x000a_We do our best to maintain the grounds without disturbing guests (leaf blowing, cutting grass, cutting firewood, etc. We aim to do this when all guests are out and about during the day. If you arrive back and we're still working, just send me a message as we may not have noticed your arrival back. Our goal is to provide a relaxing environment ._x000a__x000a_We are constantly looking for new things to add to this list, so this may change over time. Other things to note Treehouse Mountain is located a short drive away from historic downtown Copperhill and McCaysville, as well as hiking, zip lining, horseback riding, train rides, rivers, waterfalls, lakes, orchards, wineries, breweries, and so much more. This is the perfect location for guests looking to explore the outdoors. All of our treehouses and property is dog friendly which make it a great location for all types of travelers!"/>
    <n v="2"/>
    <s v="Check in: 15:00, Check out: 11:00, Cancellation policy: Super Strict (30 Days), Accepts bookings: 12"/>
    <n v="35.057485999999997"/>
    <n v="-84.318244000000007"/>
    <s v="No"/>
    <x v="0"/>
    <s v="Yes"/>
    <s v="Yes"/>
    <x v="0"/>
    <s v="Yes"/>
    <x v="0"/>
    <s v="No"/>
    <s v="Yes"/>
    <s v="No"/>
    <s v="Yes"/>
    <s v="Yes"/>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No"/>
    <m/>
    <m/>
    <m/>
    <m/>
    <m/>
    <m/>
    <m/>
    <m/>
    <m/>
  </r>
  <r>
    <s v="Hipcamp"/>
    <s v="Magical Treehouse Mountain Getaway"/>
    <s v="Romantic Couples Treehouse Getaway!"/>
    <s v="treehouse"/>
    <s v="Treehouse"/>
    <n v="5"/>
    <n v="0"/>
    <n v="3"/>
    <n v="0"/>
    <n v="0"/>
    <n v="0"/>
    <s v="Polk"/>
    <x v="24"/>
    <x v="14"/>
    <m/>
    <s v="United States"/>
    <x v="0"/>
    <x v="0"/>
    <s v="No data"/>
    <s v="No data"/>
    <s v="No data"/>
    <s v="No data"/>
    <n v="0.45"/>
    <n v="187"/>
    <n v="375"/>
    <n v="200"/>
    <n v="180"/>
    <n v="85"/>
    <n v="189"/>
    <n v="194"/>
    <n v="184"/>
    <n v="185"/>
    <n v="194"/>
    <n v="184"/>
    <n v="194"/>
    <n v="185"/>
    <n v="194"/>
    <n v="185"/>
    <n v="194"/>
    <s v="https://www.hipcamp.com/en-GB/land/tennessee-magical-treehouse-mountain-getaway-6p0h0ler"/>
    <s v="The Dreamweaver is a studio-styled, ramp accessible treehouse that is the perfect getaway for couples and solo travelers. It features a wrap-around porch facing the wooded valley with a firepit. This treehouse is completely dog friendly, and dogs stay free! The treehouse has a queen bed and a twin size futon. The bathroom and shower are located at our bathhouse, about 40 yards away. We have 30 acres of land and a 9 hole disc golf course for guests to explore. Close to town and outdoor activities The space The Dreamweaver treehouse is ramp accessible and all one single level. The bathroom is separate, at our bathhouse about 40 yards away. More information about the bathhouse can be viewed below._x000a__x000a_This treehouse features heating and air conditioning for year-round comfort. The Dreamweaver has windows throughout which are perfect for experiencing a forest breeze when the weather is nice!_x000a__x000a_This treehouse features WiFi as well as a Smart TV for streaming content with your accounts. There is also a Bose Bluetooth speaker available for music as well._x000a__x000a_The treehouse kitchenette features: ∙Mid-size refrigerator ∙Kitchen sink ∙Microwave ∙Coffee maker, drip-pot style ∙Water kettle for tea and hot chocolate ∙Mini rice cooker ∙Toaster_x000a__x000a_**We provide tea, coffee, creamer, sugar, and coffee mugs, as well as basic cooking items such as rice, salt, pepper, spices, oil, utensils, plates, a pot, a pan and a cast iron skillet. **_x000a__x000a_On the back porch, there is a flat top griddle that is great for cooking breakfast, lunch, and dinner! We provide the utensils needed for cooking on the griddle._x000a__x000a_Located near your treehouse there is a fire pit for your use. We currently provide fire-starter and firewood for you._x000a__x000a_Our bathhouse facility is 40 yards away from the treehouse. The bathhouse has four separate rooms, plus our office. Two rooms are single showers, and two rooms are half bathrooms. The bathhouse is a shared facility. It is fully climate controlled for year-round comfort. The bathhouse is cleaned daily. We will provide all linens and towels during your stay which can be found inside your treehouse. Guests are welcome to request additional linens as needed._x000a__x000a_Provided in the bathhouse showers:_x000a__x000a_∙Two shower-heads: a rain shower head and a normal shower head ∙Hot water on demand ∙Shampoo, conditioner, and body soap ∙Laundry hamper for used towels (fresh towels provided upon request)_x000a__x000a_Provided in the bathhouse bathrooms: ∙Handsoap ∙Hand sanitizer ∙Hair dryer ∙Toilet paper ∙Paper towels ____x000a__x000a_The Dreamweaver treehouse is located at Treehouse Mountain, which is situated on 29 acres of wooded property at the base of a mountain along with our other three treehouses. There are several springs and creeks throughout, as well as a 9-hole disc golf course, and a small kids playground. While the treehouse is secluded on the property, it is just 30 minutes from the popular city of Blue Ridge GA, and 15 minutes from downtown Copperhill TN, McCaysville GA, and Ducktown TN. This provides the perfect balance between nature and relaxation and the many great options for dining, shopping, sightseeing, and adventuring that the surrounding area offers._x000a__x000a_The cities of McCaysville GA and Copperhill TN, and Ducktown TN are only a 15 minute drive away and have a rich history, as well as some great nearby dining options._x000a__x000a_The Toccoa river, a short drive away, offers world-class trout fishing, tubing, and canoeing. There are outfitters all around that offer rentals and gear suit travelers and adventurers alike. Head over to the Ocoee River Whitewater Center for some hiking and biking options as well as rafting when the river is up._x000a__x000a_Other nearby local activities include golf, zip-lining, horseback riding, high-ropes courses, museums, disc golf, wineries, breweries, orchards, train rides, caving, and more. Additionally, not far away is Harras Casino in Murphy, NC._x000a__x000a_Come see what the mountains have to offer! ____x000a__x000a_Here at Treehouse Mountain, our goal is to provide everything that we would want if we were to travel to other Airbnbs. During your stay, you can find that we are readily available if there's anything we can help out with or want help planning your trip to the area as well._x000a__x000a_If you have questions about any of our treehouse rentals (we have four total), send me a message! We also offer discounts for military, weekly stay, and return guests. Discounts not stackable. Guest access Our property is 29 acres of mostly forest, with some open fields as well. Guests have full access to our property, except for the other treehouses that may be rented out by other guests._x000a__x000a_Quiet hours: To respect all guests vacationing at our property, we have a quiet time of 9 PM. You're still welcome to enjoy camp fires or sitting out on the porch, etc. We just ask that there's no loud music or anything that may cause a disturbance to other guests._x000a__x000a_On property areas of interest guests may enjoy: ∙9 hole disc golf course (map can be found on the UDisc App) *we have discs available for guest use ∙Walking trails throughout the property ∙A slack line (balancing line)_x000a__x000a_Games/Activities available upon request: ∙Corn Hole ∙Giant Jenga ∙Bocce Ball_x000a__x000a_Other things to note:_x000a__x000a_We do our best to maintain the grounds without disturbing guests (leaf blowing, cutting grass, cutting firewood, etc. We aim to do this when all guests are out and about during the day. If you arrive back and we're still working, just send me a message as we may not have noticed your arrival back. Our goal is to provide a relaxing environment, free of disruption._x000a__x000a_We are constantly looking for new things to add to this list, so this may change over time. Other things to note The bathroom for this treehouse is located separate from the treehouse itself, at our bathhouse facility:_x000a__x000a_Our bathhouse facility is 40 yards away from the treehouse. The bathhouse has four separate rooms, plus our office. Two rooms are single showers, and two rooms are half bathrooms. The bathhouse is a shared facility. It is fully climate controlled for year-round comfort. The bathhouse is cleaned daily. We will provide all linens and towels during your stay which can be found inside your treehouse. Guests are welcome to request additional linens as needed._x000a__x000a_Provided in the bathhouse showers:_x000a__x000a_∙Two shower-heads: a rain shower head and a normal shower head ∙Hot water on demand ∙Shampoo, conditioner, and body soap ∙Laundry hamper for used towels_x000a__x000a_Provided in the bathhouse bathrooms:_x000a__x000a_∙Handsoap ∙Hand sanitizer ∙Hair dryer ∙Toilet paper ∙Paper towels_x000a__x000a_The other three treehouses may be booked during your stay and other guests may have dogs off leash on the property because we are fully dog friendly. If this is a concern to you (due to fear of dogs or your dog is not friendly towards other dogs) let me know and I would be glad to request any guests staying to keep their dogs on leash._x000a__x000a_Each treehouse has a private fire pit with firewood and starter provided."/>
    <n v="2"/>
    <s v="Check in: 15:00, Check out: 11:00, Cancellation policy: Super Strict (30 Days), Accepts bookings: 12"/>
    <n v="35.057485999999997"/>
    <n v="-84.318244000000007"/>
    <s v="No"/>
    <x v="0"/>
    <s v="Yes"/>
    <s v="Yes"/>
    <x v="0"/>
    <s v="Yes"/>
    <x v="0"/>
    <s v="No"/>
    <s v="Yes"/>
    <s v="No"/>
    <s v="No"/>
    <s v="Yes"/>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No"/>
    <m/>
    <m/>
    <m/>
    <m/>
    <m/>
    <m/>
    <m/>
    <m/>
    <m/>
  </r>
  <r>
    <s v="Hipcamp"/>
    <s v="Hiawassee Glamping"/>
    <s v="Glamp House Lake and Mountain Views"/>
    <s v="treehouse"/>
    <s v="Treehouse"/>
    <n v="3"/>
    <n v="0"/>
    <n v="8"/>
    <n v="0"/>
    <n v="0"/>
    <n v="0"/>
    <s v="Towns"/>
    <x v="22"/>
    <x v="12"/>
    <m/>
    <s v="United States"/>
    <x v="0"/>
    <x v="0"/>
    <s v="No data"/>
    <s v="No data"/>
    <s v="No data"/>
    <s v="No data"/>
    <n v="0.35"/>
    <n v="335"/>
    <n v="637"/>
    <n v="399"/>
    <n v="260"/>
    <n v="117"/>
    <n v="378"/>
    <n v="388"/>
    <n v="367"/>
    <n v="370"/>
    <n v="388"/>
    <n v="367"/>
    <n v="387"/>
    <n v="369"/>
    <n v="387"/>
    <n v="369"/>
    <n v="388"/>
    <s v="https://www.hipcamp.com/en-GB/land/georgia-hiawassee-glamping-r57h92z8"/>
    <s v="The Glamp House has beautiful lake and mountain views with a large outdoor space and hot tub! Here you can enjoy the beauty and surroundings of nature and a small town. Located next door to Hiawassee Brew and across the street from Lake Chatuge. All on 12+ acres that includes glamping and other unique units. Walk to restaurants or Lloyd Park across the street and enjoy a picnic, fishing , launch your kayak or canoe or just enjoy being at the water! We are in the city limits. You do hear and see traffic as we are on the main drag going through town. NO SMOKING ON THE PROPERTY, NO PETS, NO PARTIES (Only 8 guests MAX) and QUIET TIME is 10:00pm per the city and property!"/>
    <n v="1"/>
    <s v="Check in: 16:00, Check out: 11:00, Cancellation policy: Strict, Accepts bookings: 12"/>
    <n v="34.941994000000001"/>
    <n v="-83.747569999999996"/>
    <s v="No"/>
    <x v="0"/>
    <s v="No"/>
    <s v="Yes"/>
    <x v="0"/>
    <s v="Yes"/>
    <x v="0"/>
    <s v="No"/>
    <s v="Yes"/>
    <s v="Yes"/>
    <s v="Yes"/>
    <s v="No"/>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No"/>
    <s v="Yes"/>
    <s v="No"/>
    <m/>
    <m/>
    <m/>
    <m/>
    <m/>
    <m/>
    <m/>
    <m/>
    <m/>
  </r>
  <r>
    <s v="Hipcamp"/>
    <s v="Whimsical Treehouse In The Woods"/>
    <s v="Whimsical Treehouse In The Woods"/>
    <s v="treehouse"/>
    <s v="Treehouse"/>
    <n v="1"/>
    <n v="0"/>
    <n v="4"/>
    <n v="0"/>
    <n v="0"/>
    <n v="0"/>
    <s v="Taney"/>
    <x v="25"/>
    <x v="13"/>
    <m/>
    <s v="United States"/>
    <x v="0"/>
    <x v="0"/>
    <s v="No data"/>
    <s v="No data"/>
    <s v="No data"/>
    <s v="No data"/>
    <n v="0.71"/>
    <n v="201"/>
    <n v="250"/>
    <n v="215"/>
    <n v="194"/>
    <n v="143"/>
    <n v="204"/>
    <n v="209"/>
    <n v="198"/>
    <n v="199"/>
    <n v="209"/>
    <n v="198"/>
    <n v="208"/>
    <n v="199"/>
    <n v="208"/>
    <n v="199"/>
    <n v="209"/>
    <s v="https://www.hipcamp.com/en-GB/land/missouri-whimsical-treehouse-in-the-woods-wz6hppmo"/>
    <s v="The treehouse is nicely situated deep in the forest of our little slice of the Ozark Mountains. It includes a studio bedroom with a king sized bed and a full bathroom in the upstairs loft space. Downstairs offers an available pull out sofa bed, a stocked kitchen with full size appliances and a half bathroom. There is a private wrap around porch for enjoying views from the treetops."/>
    <n v="2"/>
    <s v="Check in: 16:00, Check out: 11:00, Cancellation policy: Strict (14 days), Accepts bookings: 12"/>
    <n v="36.720742000000001"/>
    <n v="-93.270994999999999"/>
    <s v="No"/>
    <x v="0"/>
    <s v="No"/>
    <s v="No"/>
    <x v="0"/>
    <s v="Yes"/>
    <x v="0"/>
    <s v="Yes"/>
    <s v="Yes"/>
    <s v="Yes"/>
    <s v="No"/>
    <s v="No"/>
    <s v="No"/>
    <s v="Not Listed"/>
    <s v="No"/>
    <s v="Not Listed"/>
    <s v="Not Listed"/>
    <s v="No"/>
    <s v="No"/>
    <s v="No"/>
    <s v="No"/>
    <s v="No"/>
    <s v="No"/>
    <s v="No"/>
    <s v="No"/>
    <s v="No"/>
    <s v="No"/>
    <s v="No"/>
    <s v="No"/>
    <s v="No"/>
    <s v="No"/>
    <s v="No"/>
    <s v="No"/>
    <s v="No"/>
    <s v="No"/>
    <s v="No"/>
    <s v="No"/>
    <s v="No"/>
    <s v="No"/>
    <s v="No"/>
    <s v="No"/>
    <s v="No"/>
    <s v="No"/>
    <s v="No"/>
    <s v="No"/>
    <s v="No"/>
    <s v="No"/>
    <s v="Yes"/>
    <s v="No"/>
    <s v="No"/>
    <s v="No"/>
    <s v="No"/>
    <s v="No"/>
    <s v="No"/>
    <s v="No"/>
    <s v="No"/>
    <s v="Yes"/>
    <s v="No"/>
    <s v="No"/>
    <m/>
    <m/>
    <m/>
    <m/>
    <m/>
    <m/>
    <m/>
    <m/>
    <m/>
  </r>
  <r>
    <s v="Hipcamp"/>
    <s v="Persimmon Farm"/>
    <s v="Treehouse At The Persimmon Farm"/>
    <s v="treehouse"/>
    <s v="Treehouse"/>
    <n v="3"/>
    <n v="0"/>
    <n v="4"/>
    <n v="0"/>
    <n v="0"/>
    <n v="0"/>
    <s v="Spartanburg"/>
    <x v="26"/>
    <x v="3"/>
    <m/>
    <s v="United States"/>
    <x v="0"/>
    <x v="0"/>
    <s v="No data"/>
    <s v="No data"/>
    <s v="No data"/>
    <s v="No data"/>
    <n v="0.2"/>
    <n v="85"/>
    <n v="160"/>
    <n v="85"/>
    <n v="85"/>
    <n v="17"/>
    <n v="85"/>
    <n v="85"/>
    <n v="85"/>
    <n v="85"/>
    <n v="85"/>
    <n v="85"/>
    <n v="85"/>
    <n v="85"/>
    <n v="85"/>
    <n v="85"/>
    <n v="85"/>
    <s v="https://www.hipcamp.com/en-GB/land/south-carolina-persimmon-farm-y0zhqry5"/>
    <s v="You will feel like you’re camping amongst the trees while experiencing the comforts of central a/c &amp; heat._x000a__x000a_Kitchen has a cooktop, refrigerator, &amp; microwave._x000a__x000a_An outdoor hanging bed is under the treehouse._x000a__x000a_Bathhouse with indoor &amp; outdoor showers &amp; composting toilet._x000a__x000a_Use the barrel sauna by Almost Heaven Saunas. Visit the extensive play area plus 2 slides for treehouse guests only._x000a__x000a_The treehouse is as private as we can make it._x000a__x000a_There is a talking mirror &amp; rocking chair back porch. The space There are 2 lofts, but only one is accessible. We have a ladder for loft access. For sleeping accommodations, the treehouse has a full size bed, a cot stored under the bed, a daybed in the loft and a swinging outdoor bed under the treehouse. I’d say that it will accommodate at least 6, however 4 is what we list. There is an additional charge for more than 4._x000a__x000a_There is a small front deck with a gas grill. The back deck has rocking chairs with access to a slide._x000a__x000a_The swinging outdoor bed is under the treehouse. We don’t keep sheets on the outdoor bed, but if you think you might want to sleep there, give us advance notice and we will have it ready for you. Guest access Treehouse guests have access to a communal sauna and a children’s play area. There are four rental units on the property. Other things to note There is a bathhouse with a composting toilet, vanity and hot shower. There is also an outdoor shower with hot water, however the outdoor shower is closed for winter."/>
    <n v="1"/>
    <s v="Check in: 15:00, Check out: 11:00, Cancellation policy: Strict, Accepts bookings: 12"/>
    <n v="35.110484999999997"/>
    <n v="-82.189976000000001"/>
    <s v="Yes"/>
    <x v="0"/>
    <s v="Yes"/>
    <s v="No"/>
    <x v="0"/>
    <s v="Yes"/>
    <x v="0"/>
    <s v="No"/>
    <s v="Yes"/>
    <s v="No"/>
    <s v="No"/>
    <s v="No"/>
    <s v="No"/>
    <s v="Not Listed"/>
    <s v="No"/>
    <s v="Not Listed"/>
    <s v="Not Listed"/>
    <s v="No"/>
    <s v="No"/>
    <s v="No"/>
    <s v="No"/>
    <s v="No"/>
    <s v="No"/>
    <s v="No"/>
    <s v="No"/>
    <s v="No"/>
    <s v="No"/>
    <s v="No"/>
    <s v="No"/>
    <s v="No"/>
    <s v="No"/>
    <s v="No"/>
    <s v="No"/>
    <s v="No"/>
    <s v="No"/>
    <s v="No"/>
    <s v="No"/>
    <s v="No"/>
    <s v="No"/>
    <s v="No"/>
    <s v="No"/>
    <s v="No"/>
    <s v="No"/>
    <s v="Yes"/>
    <s v="Yes"/>
    <s v="No"/>
    <s v="Yes"/>
    <s v="No"/>
    <s v="No"/>
    <s v="No"/>
    <s v="No"/>
    <s v="No"/>
    <s v="No"/>
    <s v="No"/>
    <s v="No"/>
    <s v="No"/>
    <s v="No"/>
    <s v="No"/>
    <s v="No"/>
    <m/>
    <m/>
    <m/>
    <m/>
    <m/>
    <m/>
    <m/>
    <m/>
    <m/>
  </r>
  <r>
    <s v="Hipcamp"/>
    <s v="Provision Family Farms"/>
    <s v="Lothlorien Flet"/>
    <s v="treehouse"/>
    <s v="Treehouse"/>
    <n v="3"/>
    <n v="0"/>
    <n v="8"/>
    <n v="0"/>
    <n v="0"/>
    <n v="0"/>
    <s v="Newaygo"/>
    <x v="27"/>
    <x v="15"/>
    <m/>
    <s v="United States"/>
    <x v="7"/>
    <x v="7"/>
    <n v="85"/>
    <n v="72"/>
    <n v="72"/>
    <n v="3"/>
    <n v="0.01"/>
    <n v="78"/>
    <n v="93"/>
    <n v="90"/>
    <n v="72"/>
    <n v="1"/>
    <n v="81"/>
    <n v="85"/>
    <n v="76"/>
    <n v="77"/>
    <n v="85"/>
    <n v="76"/>
    <n v="84"/>
    <n v="76"/>
    <n v="84"/>
    <n v="76"/>
    <n v="85"/>
    <s v="https://www.hipcamp.com/en-GB/land/michigan-provision-family-farms-3j29hwnz"/>
    <s v="A magical treehouse with - benches, firepit, firewood and tools - a sitting and cooking area in the tree including water, dishes and cooking supplies - USB charger - the sleeping loft with 2 hammocks and a bed - optional bedding - the crow's nest!_x000a__x000a_Privacy"/>
    <n v="1"/>
    <s v="Check in: 14:00, Check out: 12:00, Cancellation policy: Strict, Accepts bookings: 12"/>
    <n v="43.6372"/>
    <n v="-85.667000000000002"/>
    <s v="Yes"/>
    <x v="0"/>
    <s v="Yes"/>
    <s v="No"/>
    <x v="1"/>
    <s v="No"/>
    <x v="0"/>
    <s v="No"/>
    <s v="No"/>
    <s v="No"/>
    <s v="No"/>
    <s v="No"/>
    <s v="No"/>
    <s v="Not Listed"/>
    <s v="No"/>
    <s v="Not Listed"/>
    <s v="Not Listed"/>
    <s v="No"/>
    <s v="No"/>
    <s v="No"/>
    <s v="No"/>
    <s v="No"/>
    <s v="No"/>
    <s v="No"/>
    <s v="No"/>
    <s v="No"/>
    <s v="Yes"/>
    <s v="No"/>
    <s v="No"/>
    <s v="Yes"/>
    <s v="Yes"/>
    <s v="No"/>
    <s v="Yes"/>
    <s v="No"/>
    <s v="No"/>
    <s v="No"/>
    <s v="No"/>
    <s v="Yes"/>
    <s v="No"/>
    <s v="Yes"/>
    <s v="Yes"/>
    <s v="Yes"/>
    <s v="No"/>
    <s v="No"/>
    <s v="No"/>
    <s v="No"/>
    <s v="Yes"/>
    <s v="No"/>
    <s v="No"/>
    <s v="No"/>
    <s v="No"/>
    <s v="No"/>
    <s v="No"/>
    <s v="Yes"/>
    <s v="No"/>
    <s v="Yes"/>
    <s v="Yes"/>
    <s v="Yes"/>
    <s v="No"/>
    <m/>
    <m/>
    <m/>
    <m/>
    <m/>
    <m/>
    <m/>
    <m/>
    <m/>
  </r>
  <r>
    <s v="Hipcamp"/>
    <s v="Nason Ridge Hummingbird Retreat"/>
    <s v="The Bear Treehouse "/>
    <s v="treehouse"/>
    <s v="Treehouse"/>
    <n v="1"/>
    <n v="0"/>
    <n v="4"/>
    <n v="0"/>
    <n v="0"/>
    <n v="0"/>
    <s v="Chelan"/>
    <x v="28"/>
    <x v="1"/>
    <m/>
    <s v="United States"/>
    <x v="0"/>
    <x v="0"/>
    <s v="No data"/>
    <s v="No data"/>
    <s v="No data"/>
    <s v="No data"/>
    <n v="0"/>
    <n v="64"/>
    <n v="82"/>
    <n v="150"/>
    <n v="32"/>
    <n v="0"/>
    <n v="134"/>
    <n v="142"/>
    <n v="126"/>
    <n v="128"/>
    <n v="142"/>
    <n v="126"/>
    <n v="141"/>
    <n v="127"/>
    <n v="141"/>
    <n v="127"/>
    <n v="142"/>
    <s v="https://www.hipcamp.com/en-GB/land/washington-nason-ridge-hummingbird-retreat-y0zhzmyk"/>
    <s v="Treehouse sleeps 4. Shower house, and outdoor kitchen. Open area behind the treehouse turns into open forest land."/>
    <n v="2"/>
    <s v="Check in: 14:00, Check out: 12:00, Cancellation policy: Moderate, Accepts bookings: 3"/>
    <n v="47.772374264357502"/>
    <n v="-120.81252194516129"/>
    <s v="No"/>
    <x v="0"/>
    <s v="Yes"/>
    <s v="Yes"/>
    <x v="0"/>
    <s v="Yes"/>
    <x v="0"/>
    <s v="No"/>
    <s v="Yes"/>
    <s v="No"/>
    <s v="No"/>
    <s v="No"/>
    <s v="No"/>
    <s v="Not Listed"/>
    <s v="No"/>
    <s v="Not Listed"/>
    <s v="Not Listed"/>
    <s v="No"/>
    <s v="No"/>
    <s v="No"/>
    <s v="No"/>
    <s v="No"/>
    <s v="No"/>
    <s v="No"/>
    <s v="No"/>
    <s v="No"/>
    <s v="Yes"/>
    <s v="Yes"/>
    <s v="Yes"/>
    <s v="Yes"/>
    <s v="No"/>
    <s v="Yes"/>
    <s v="Yes"/>
    <s v="Yes"/>
    <s v="No"/>
    <s v="Yes"/>
    <s v="Yes"/>
    <s v="Yes"/>
    <s v="Yes"/>
    <s v="Yes"/>
    <s v="Yes"/>
    <s v="No"/>
    <s v="No"/>
    <s v="Yes"/>
    <s v="No"/>
    <s v="No"/>
    <s v="No"/>
    <s v="Yes"/>
    <s v="No"/>
    <s v="No"/>
    <s v="No"/>
    <s v="No"/>
    <s v="No"/>
    <s v="No"/>
    <s v="No"/>
    <s v="Yes"/>
    <s v="Yes"/>
    <s v="No"/>
    <s v="No"/>
    <m/>
    <m/>
    <m/>
    <m/>
    <m/>
    <m/>
    <m/>
    <m/>
    <m/>
  </r>
  <r>
    <s v="Hipcamp"/>
    <s v="Sunset Vista - Sierra Forest"/>
    <s v="Sunset Vista - Treehouse/Orchard"/>
    <s v="treehouse"/>
    <s v="Treehouse"/>
    <n v="1"/>
    <n v="0"/>
    <n v="2"/>
    <n v="0"/>
    <n v="0"/>
    <n v="0"/>
    <s v="Madera"/>
    <x v="29"/>
    <x v="5"/>
    <m/>
    <s v="United States"/>
    <x v="0"/>
    <x v="0"/>
    <s v="No data"/>
    <s v="No data"/>
    <s v="No data"/>
    <s v="No data"/>
    <n v="0.49"/>
    <n v="191"/>
    <n v="375"/>
    <n v="300"/>
    <n v="100"/>
    <n v="86"/>
    <n v="297"/>
    <n v="309"/>
    <n v="277"/>
    <n v="300"/>
    <n v="300"/>
    <n v="277"/>
    <n v="283"/>
    <n v="309"/>
    <n v="308"/>
    <n v="300"/>
    <n v="300"/>
    <s v="https://www.hipcamp.com/en-GB/land/california-sunset-vista-sierra-forest-kk9hyen6"/>
    <s v="Site 1 (Sunset Vista - Treehouse/Orchsrd) is an open space with a treehouse and restroom available for use. Sitting next to a young orchard in the mountains of the Sierra Nevada. This space is boarding the National Forest."/>
    <n v="2"/>
    <s v="Check in: 15:00, Check out: 11:00, Cancellation policy: Super Strict (30 Days), Accepts bookings: 9"/>
    <n v="37.366782999999998"/>
    <n v="-119.604951"/>
    <s v="No"/>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No"/>
    <m/>
    <m/>
    <m/>
    <m/>
    <m/>
    <m/>
    <m/>
    <m/>
    <m/>
  </r>
  <r>
    <s v="Hipcamp"/>
    <s v="Sequoia Treehouse On the Rocks"/>
    <s v="Sequoia Treehouse"/>
    <s v="treehouse"/>
    <s v="Treehouse"/>
    <n v="1"/>
    <n v="0"/>
    <n v="8"/>
    <n v="0"/>
    <n v="0"/>
    <n v="0"/>
    <s v="Tulare"/>
    <x v="30"/>
    <x v="5"/>
    <m/>
    <s v="United States"/>
    <x v="0"/>
    <x v="0"/>
    <s v="No data"/>
    <s v="No data"/>
    <s v="No data"/>
    <s v="No data"/>
    <n v="0.74"/>
    <n v="315"/>
    <n v="584"/>
    <n v="495"/>
    <n v="296"/>
    <n v="236"/>
    <n v="331"/>
    <n v="438"/>
    <n v="296"/>
    <n v="296"/>
    <n v="296"/>
    <n v="296"/>
    <n v="296"/>
    <n v="396"/>
    <n v="438"/>
    <n v="312"/>
    <n v="315"/>
    <s v="https://www.hipcamp.com/en-GB/land/california-sequoia-treehouse-on-the-rocks-5x5hyvqv"/>
    <s v="Featured as one of the top best places to stay near Sequoia National Park by Conde' Nast Traveler. Discover the gorgeous landscape that surrounds our treecabin on top of stilts, uniquely sitting on massive boulders. Listen to the sound of the birds, enjoy the beauty of nature, being perched amongst the tree branches on our huge outdoor space made of over 1000 sq ft of decking wrapping all sides of the cabin. Our home is conveniently located two miles from Sequoia National Park entrance._x000a__x000a_The space_x000a__x000a_Welcome to Sequoia Treehouse_on the Rocks! You have come to the right place if you planned your getaway as a temporary escape from the hustle and bustle of the city. Three Rivers is the gateway to the majestic Sequoia National Park, home to the world's giant sequoia trees. Our home is located just 5 minutes away from the park entrance._x000a__x000a_What better way to rejuvenate your soul, challenge your body and quiet your minds. Get your hiking gear ready and inspire yourself to be one with nature, have more fresh air and add bucketful of adventures. If you are looking at this listing, you are off to a great start._x000a__x000a_Our unique, modern day tree house is a two bedroom, two bath cabin situated above the ground. Once you reach the large deck, be surrounded by the trees, hear the sound of wildlife and experience the bountiful nature with unobstructed view of Mineral King. You will understand why we fell in love with this beautiful home. We are in a remote area but have the conveniences of modern_x000a__x000a_amenities. We made sure that you will find all the comforts of your home while you are staying with us for your vacation._x000a__x000a_-5 minutes to the park entrance, 10 minutes to restaurants, shopping, Kaweah Lake and recreation areas._x000a__x000a_-Master bedroom is located in second level, partly enclosed loft with en suite bathroom, your own outdoor rocking chairs for sitting area to enjoy breathtaking views_x000a__x000a_-Second bedroom with a queen bed and a twin bunk bed , great for children and/or friends traveling together_x000a__x000a_-Plenty of sitting spaces for both indoor and outdoor gathering and dining_x000a__x000a_- Smart TV’s in living room and both bedrooms with Roku system so you can access your own accounts. We provide Netflix for you._x000a__x000a_-Massive deck wrapping all sides of the cabin for nature sightings_x000a__x000a_-Quiet and remote neighborhood for a tranquil mountain vacation_x000a__x000a_- Double hammock, reading swing_x000a__x000a_- Board games, outdoor games and children's toys for family fun and friendly competition_x000a__x000a_- Gas grill_x000a__x000a_For groups of over 6 occupancy, please check out our listing that includes our tiny house._x000a__x000a_Guest access_x000a__x000a_Our main house is one of two cabins in our almost 1 acre lot. You will have the main cabin (a little over 1000 sqft) to yourself. The tiny house on the front driveway entrance is only available if you booked it together with the main cabin. ( see separate listing ) Homes are never rented seperately to different Families. Property will always remain private for your group._x000a__x000a_You will get access to everything else in the property (except the tiny cabin, wood bridge between property lines to our neighbor and a locked closet in the bedroom for our storage)._x000a__x000a_You will check yourself in with a unique door code sent out to you prior to your arrival. Please take note of the code in case you don’t have signal before getting to our Wi-Fi._x000a__x000a_It is the guest’s responsibility to check park status prior to booking their trip. We have no control over park closures and are an independent listing from the park._x000a__x000a_Other things to note_x000a__x000a_MUST READ before booking:_x000a__x000a_ACCESS TO OUR CABIN IS ONLY AVAILABLE VIA FLIGHT OF STAIRS, APPROXIMATELY 35 STEPS. Our cabin MAY NOT be suitable for people with mobility issues._x000a__x000a_The master bedroom is located on second level lofted space, it is partly enclosed with some wall separation from the living room area as well as a barn door, however the door has no lock and is on top of the staircase, please supervise young children if staying in master bedroom._x000a__x000a_UPDATED summer 2024: Being a true tongue and groove cabin with almost 20 foot ceilings, and having huge windows to maximize amazing views, our upstairs lofted bedroom does get warmer than most areas of the cabin. We recently added a portable AC and fan this summer to help with an already working mini split so you can have the option to use any of these items. It does come with some level of noise, you may use/adjust it to better suit your needs._x000a__x000a_Our home is located in a mountain abundant with wild life. There will be leaves that constantly fall off trees, there will be spiders making their magical webs after we just dusted it off, there will be constant reminders of nature’s wonders. You will encounter lots of variety of birds, crickets, moth, lizards, critters, deer, bears and even snakes. Do not leave any food in your vehicle or outdoor areas, always keep your vehicle closed. Please attend to your children and do not allow to wander, there could be poison oak on the deep part of our property. We have giant boulders that are fun to climb on, but it is also a risk for falls as some are steep._x000a__x000a_*We don’t offer refunds for weather, park closures, changes in travel itinerary, illness or mismanaged expectations. Please make sure to check our cancellation policy prior to booking, and avail of your own or Airbnb travel insurance."/>
    <n v="2"/>
    <s v="Check in: 16:00, Check out: 11:00, Cancellation policy: Strict, Accepts bookings: 12"/>
    <n v="36.467998999999999"/>
    <n v="-118.85299000000001"/>
    <s v="Yes"/>
    <x v="0"/>
    <s v="No"/>
    <s v="Yes"/>
    <x v="0"/>
    <s v="Yes"/>
    <x v="0"/>
    <s v="No"/>
    <s v="Yes"/>
    <s v="Yes"/>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Tiny House / Harry Potter Treehouse"/>
    <s v="Tiny House / Harry Potter Treehouse"/>
    <s v="treehouse"/>
    <s v="Treehouse"/>
    <n v="1"/>
    <n v="0"/>
    <n v="9"/>
    <n v="0"/>
    <n v="0"/>
    <n v="0"/>
    <s v="Tulare"/>
    <x v="30"/>
    <x v="5"/>
    <m/>
    <s v="United States"/>
    <x v="0"/>
    <x v="0"/>
    <s v="No data"/>
    <s v="No data"/>
    <s v="No data"/>
    <s v="No data"/>
    <n v="0.72"/>
    <n v="412"/>
    <n v="758"/>
    <n v="475"/>
    <n v="380"/>
    <n v="303"/>
    <n v="444"/>
    <n v="500"/>
    <n v="404"/>
    <n v="405"/>
    <n v="449"/>
    <n v="404"/>
    <n v="456"/>
    <n v="468"/>
    <n v="500"/>
    <n v="423"/>
    <n v="450"/>
    <s v="https://www.hipcamp.com/en-GB/land/california-tiny-house-harry-potter-treehouse-dw9hlymx"/>
    <s v="This listing includes two properties: Sequoia treehouse on the Rocks, our two-bedroom cabin perched on stilts on top of giant boulders, surrounded by tree branches. Our “Alohomora tiny house” has a separate bedroom in a 400 sqft house with a Harry Potter-inspired decor. From Hogwarts library and dining hall, Hogwarts Express, and the wall of portraits before you get to Gryffindor's room. You will discover our magical homes are anything but ordinary, it will make any vacation memorable. The space Our Sequoia treehouse: - Master bedroom with partly enclosed loft and en suite bathroom. Your own back deck with rocking chairs to enjoy outdoor breathtaking views of Eagles Nest Mountain in Mineral King. -Second bedroom with a queen bed and a twin bunk bed, great for children and/or friends traveling together -Plenty of sitting spaces for both indoor and outdoor gatherings and dining - Smart TVs in the living room and master bedroom with Roku system so you can access your own accounts. We provide Netflix for you. - A coffee station where we provide complimentary coffee and tea -Massive deck wrapping all sides of the cabin for nature sightings and tons of outdoor games for your group to enjoy -Quiet and remote neighborhood for a tranquil mountain vacation - Double hammock - Gas grill_x000a__x000a_The Alohomora Tiny House: - A one-bedroom separate unit with its own shower bath. - It boasts of a living room and a dining area for four, showcased with Harry Potter-inspired decor from Hogwarts common rooms, 9 3/4 Hogwarts Express Station, Wall of Portraits, and Gryffindor bedroom. -TV with Roku in the bedroom - A mini retro Pacman machine with 5 games. - It has a small kitchenette to prepare some small snacks and a fridge to store some cold drinks. -Has a sink and a coffee maker. -This tiny house is great for teenagers, a couple, or another small family traveling with you. It can accommodate up to 3 adults, with one sleeping on the futon. Please note all amenities listed are to be found in the main house such as a dishwasher, washer and dryer, and a full kitchen. This unit serves as extra sleeping for those traveling with larger groups._x000a__x000a_*If you are traveling with 6 people or less, you may book just our tree house on a separate listing. The tiny house cannot be booked by itself._x000a__x000a_Both homes are located on an almost 1-acre property, just two miles from Sequoia National Park entrance. Guest access You will have both homes to yourself._x000a__x000a_You will check yourself in with a unique door code sent out to you prior to your arrival. Please take note of the code in case you don’t have signal before getting to our Wi-Fi._x000a__x000a_ACCESS TO OUR CABIN IS ONLY AVAILABLE VIA FLIGHT OF STAIRS, APPROXIMATELY 35 STEPS. Our cabin is NOT suitable for people with mobility issues._x000a__x000a_The tiny house has the bedroom on the second level with a small narrow staircase typical of tiny homes. Other things to note The master bedroom is located on second level lofted space, it is partly enclosed with some wall separation from the living room area as well as a barn door, however the door has no lock and is on top of the staircase, please supervise young children if staying in master bedroom._x000a__x000a_Our home is located in a mountain abundant with wild life. There will be leaves that constantly fall off trees, there will be spiders making their magical webs after we just dusted it off, there will be constant reminders of nature’s wonders. You will encounter lots of variety of birds, crickets, scorpions, moth, lizards, critters, deer, bears and even snakes. Do not leave any food in your vehicle or outdoor areas, always keep your vehicle closed. Please attend to your children and do not allow to wander, there could be poison oak on the deep part of our property. We have giant boulders that are fun to climb on, but it is also a risk for falls as some are steep._x000a__x000a_*We don’t offer refunds for weather, park closures, changes in travel itinerary, or mismanaged expectations. Please make sure to check weather advisory and purchase travel insurance."/>
    <n v="2"/>
    <s v="Check in: 16:00, Check out: 11:00, Cancellation policy: Strict, Accepts bookings: 12"/>
    <n v="36.467998999999999"/>
    <n v="-118.85299000000001"/>
    <s v="Yes"/>
    <x v="0"/>
    <s v="Yes"/>
    <s v="Yes"/>
    <x v="0"/>
    <s v="Yes"/>
    <x v="0"/>
    <s v="Yes"/>
    <s v="Yes"/>
    <s v="Yes"/>
    <s v="No"/>
    <s v="No"/>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Yes"/>
    <s v="No"/>
    <s v="Yes"/>
    <s v="No"/>
    <s v="No"/>
    <m/>
    <m/>
    <m/>
    <m/>
    <m/>
    <m/>
    <m/>
    <m/>
    <m/>
  </r>
  <r>
    <s v="Hipcamp"/>
    <s v="Starlight Haven Hot Springs"/>
    <s v="Mountain Air Treehouse - Premier Treehouse"/>
    <s v="treehouse"/>
    <s v="Treehouse"/>
    <n v="21"/>
    <n v="0"/>
    <n v="2"/>
    <n v="0"/>
    <n v="0"/>
    <n v="0"/>
    <s v="Garland"/>
    <x v="31"/>
    <x v="2"/>
    <m/>
    <s v="United States"/>
    <x v="0"/>
    <x v="0"/>
    <s v="No data"/>
    <s v="No data"/>
    <s v="No data"/>
    <s v="No data"/>
    <n v="0.54"/>
    <n v="222"/>
    <n v="309"/>
    <n v="351"/>
    <n v="156"/>
    <n v="122"/>
    <n v="323"/>
    <n v="369"/>
    <n v="280"/>
    <n v="281"/>
    <n v="366"/>
    <n v="280"/>
    <n v="369"/>
    <n v="280"/>
    <n v="358"/>
    <n v="286"/>
    <n v="360"/>
    <s v="https://www.hipcamp.com/en-GB/land/arkansas-starlight-haven-hot-springs-xryhw6w8"/>
    <s v="Surrounded by the Ouachita Mountains, come and enjoy a little piece of heaven in the canopy of the trees. You'll love the view, the peaceful whispering of nature, a time to unwind and totally unplug._x000a__x000a_A small kitchen (stove, no oven) is provided for that romantic meal or just enjoy a snack out on the porch swing. A gas grill is provided. Take time for yourself in the hot tub located on the deck or enjoy the ambiance of an all season fireplace._x000a__x000a_Mountain Air Treehouses interior has been whitewashed and is accented with corrugated tin. It's light and airy."/>
    <n v="1"/>
    <s v="Check in: 16:00, Check out: 11:00, Cancellation policy: Super Strict (30 Days), Accepts bookings: 12"/>
    <n v="34.5503"/>
    <n v="-93.093789999999998"/>
    <s v="Yes"/>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Starlight Haven Hot Springs"/>
    <s v="Whippoorwill Treehouse - Premier Treehouse"/>
    <s v="treehouse"/>
    <s v="Treehouse"/>
    <n v="21"/>
    <n v="0"/>
    <n v="2"/>
    <n v="0"/>
    <n v="0"/>
    <n v="0"/>
    <s v="Garland"/>
    <x v="31"/>
    <x v="2"/>
    <m/>
    <s v="United States"/>
    <x v="0"/>
    <x v="0"/>
    <s v="No data"/>
    <s v="No data"/>
    <s v="No data"/>
    <s v="No data"/>
    <n v="0.54"/>
    <n v="222"/>
    <n v="309"/>
    <n v="351"/>
    <n v="156"/>
    <n v="122"/>
    <n v="323"/>
    <n v="369"/>
    <n v="280"/>
    <n v="281"/>
    <n v="366"/>
    <n v="280"/>
    <n v="369"/>
    <n v="280"/>
    <n v="358"/>
    <n v="286"/>
    <n v="360"/>
    <s v="https://www.hipcamp.com/en-GB/land/arkansas-starlight-haven-hot-springs-xryhw6w8"/>
    <s v="Surrounded by the Ouachita Mountains, come and enjoy a little piece of heaven in the canopy of the trees. You'll love the view, the peaceful whispering of nature, a time to unwind and totally unplug._x000a__x000a_A small kitchen (stove, no oven) is provided for that romantic meal or just enjoy a snack out on the porch swing. A gas grill is provided. Take time for yourself in the hot tub located on the deck or enjoy the ambiance of an all season fireplace._x000a__x000a_Mountain Air Treehouses interior has been whitewashed and is accented with corrugated tin. It's light and airy."/>
    <n v="1"/>
    <s v="Check in: 16:00, Check out: 11:00, Cancellation policy: Super Strict (30 Days), Accepts bookings: 12"/>
    <n v="34.5503"/>
    <n v="-93.093789999999998"/>
    <s v="Yes"/>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Starlight Haven Hot Springs"/>
    <s v="Whispering Pines Treehouse - Premier Treehouse"/>
    <s v="treehouse"/>
    <s v="Treehouse"/>
    <n v="21"/>
    <n v="0"/>
    <n v="2"/>
    <n v="0"/>
    <n v="0"/>
    <n v="0"/>
    <s v="Garland"/>
    <x v="31"/>
    <x v="2"/>
    <m/>
    <s v="United States"/>
    <x v="0"/>
    <x v="0"/>
    <s v="No data"/>
    <s v="No data"/>
    <s v="No data"/>
    <s v="No data"/>
    <n v="0.61"/>
    <n v="222"/>
    <n v="309"/>
    <n v="351"/>
    <n v="156"/>
    <n v="138"/>
    <n v="323"/>
    <n v="369"/>
    <n v="280"/>
    <n v="281"/>
    <n v="366"/>
    <n v="280"/>
    <n v="369"/>
    <n v="280"/>
    <n v="358"/>
    <n v="286"/>
    <n v="360"/>
    <s v="https://www.hipcamp.com/en-GB/land/arkansas-starlight-haven-hot-springs-xryhw6w8"/>
    <s v="Surrounded by the Ouachita Mountains, come and enjoy a little piece of heaven in the canopy of the trees. You'll love the view, the peaceful whispering of nature, a time to unwind and totally unplug._x000a__x000a_A small kitchen (stove, no oven) is provided for that romantic meal or just enjoy a snack out on the porch swing. A gas grill is provided. Take time for yourself in the hot tub located on the deck or enjoy the ambiance of an all season fireplace._x000a__x000a_Mountain Air Treehouses interior has been whitewashed and is accented with corrugated tin. It's light and airy."/>
    <n v="1"/>
    <s v="Check in: 16:00, Check out: 11:00, Cancellation policy: Super Strict (30 Days), Accepts bookings: 12"/>
    <n v="34.5503"/>
    <n v="-93.093789999999998"/>
    <s v="Yes"/>
    <x v="0"/>
    <s v="Yes"/>
    <s v="No"/>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Starlight Haven Hot Springs"/>
    <s v="Sunrise Point Treehouse - Deluxe Treehouse"/>
    <s v="treehouse"/>
    <s v="Treehouse"/>
    <n v="21"/>
    <n v="0"/>
    <n v="4"/>
    <n v="0"/>
    <n v="0"/>
    <n v="0"/>
    <s v="Garland"/>
    <x v="31"/>
    <x v="2"/>
    <m/>
    <s v="United States"/>
    <x v="0"/>
    <x v="0"/>
    <s v="No data"/>
    <s v="No data"/>
    <s v="No data"/>
    <s v="No data"/>
    <n v="0.62"/>
    <n v="247"/>
    <n v="348"/>
    <n v="392"/>
    <n v="174"/>
    <n v="159"/>
    <n v="360"/>
    <n v="412"/>
    <n v="312"/>
    <n v="312"/>
    <n v="408"/>
    <n v="312"/>
    <n v="412"/>
    <n v="312"/>
    <n v="399"/>
    <n v="319"/>
    <n v="402"/>
    <s v="https://www.hipcamp.com/en-GB/land/arkansas-starlight-haven-hot-springs-xryhw6w8"/>
    <s v="Sunrise Point features a beautifully hand crafted king size bed with luxury linens, sleeper sofa, upscale furniture, an all season fireplace, large shower, kitchen and of course your private hot tub on the back balcony._x000a__x000a_The treehouse is tastefully decorated and showcases salvaged antique wood from an old schoolhouse.Come and enjoy a little piece of heaven in the canopy of the trees. You'll love the view, the peaceful whispering of nature, a time to unwind and totally unplug. A small kitchen (stove, no oven) is provided for that romantic meal or just enjoy a snack out on the porch swing. A gas grill is provided._x000a__x000a_Take time for yourself in the hot tub located on the deck or enjoy a nice fire in the all season fireplace._x000a__x000a_Whether you're traveling solo, as a couple or family, our spacious accommodations are designed to accommodate all of your needs."/>
    <n v="1"/>
    <s v="Check in: 16:00, Check out: 11:00, Cancellation policy: Super Strict (30 Days), Accepts bookings: 12"/>
    <n v="34.5503"/>
    <n v="-93.093789999999998"/>
    <s v="Yes"/>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Starlight Haven Hot Springs"/>
    <s v="Firefly Ridge Treehouse - Deluxe Treehouse"/>
    <s v="treehouse"/>
    <s v="Treehouse"/>
    <n v="21"/>
    <n v="0"/>
    <n v="4"/>
    <n v="0"/>
    <n v="0"/>
    <n v="0"/>
    <s v="Garland"/>
    <x v="31"/>
    <x v="2"/>
    <m/>
    <s v="United States"/>
    <x v="0"/>
    <x v="0"/>
    <s v="No data"/>
    <s v="No data"/>
    <s v="No data"/>
    <s v="No data"/>
    <n v="0.57999999999999996"/>
    <n v="247"/>
    <n v="348"/>
    <n v="392"/>
    <n v="174"/>
    <n v="148"/>
    <n v="360"/>
    <n v="412"/>
    <n v="312"/>
    <n v="312"/>
    <n v="408"/>
    <n v="312"/>
    <n v="412"/>
    <n v="312"/>
    <n v="399"/>
    <n v="319"/>
    <n v="402"/>
    <s v="https://www.hipcamp.com/en-GB/land/arkansas-starlight-haven-hot-springs-xryhw6w8"/>
    <s v="Sunrise Point features a beautifully hand crafted king size bed with luxury linens, sleeper sofa, upscale furniture, an all season fireplace, large shower, kitchen and of course your private hot tub on the back balcony._x000a__x000a_The treehouse is tastefully decorated and showcases salvaged antique wood from an old schoolhouse.Come and enjoy a little piece of heaven in the canopy of the trees. You'll love the view, the peaceful whispering of nature, a time to unwind and totally unplug. A small kitchen (stove, no oven) is provided for that romantic meal or just enjoy a snack out on the porch swing. A gas grill is provided._x000a__x000a_Take time for yourself in the hot tub located on the deck or enjoy a nice fire in the all season fireplace._x000a__x000a_Whether you're traveling solo, as a couple or family, our spacious accommodations are designed to accommodate all of your needs."/>
    <n v="1"/>
    <s v="Check in: 16:00, Check out: 11:00, Cancellation policy: Super Strict (30 Days), Accepts bookings: 12"/>
    <n v="34.5503"/>
    <n v="-93.093789999999998"/>
    <s v="Yes"/>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Starlight Haven Hot Springs"/>
    <s v="Deer Run Treehouse - Exclusive Treehouse"/>
    <s v="treehouse"/>
    <s v="Treehouse"/>
    <n v="21"/>
    <n v="0"/>
    <n v="4"/>
    <n v="0"/>
    <n v="0"/>
    <n v="0"/>
    <s v="Garland"/>
    <x v="31"/>
    <x v="2"/>
    <m/>
    <s v="United States"/>
    <x v="0"/>
    <x v="0"/>
    <s v="No data"/>
    <s v="No data"/>
    <s v="No data"/>
    <s v="No data"/>
    <n v="0.68"/>
    <n v="260"/>
    <n v="368"/>
    <n v="412"/>
    <n v="183"/>
    <n v="180"/>
    <n v="378"/>
    <n v="433"/>
    <n v="328"/>
    <n v="330"/>
    <n v="430"/>
    <n v="328"/>
    <n v="433"/>
    <n v="328"/>
    <n v="420"/>
    <n v="336"/>
    <n v="422"/>
    <s v="https://www.hipcamp.com/en-GB/land/arkansas-starlight-haven-hot-springs-xryhw6w8"/>
    <s v="Deer Run, our largest treehouse, offers a bedroom with an antique french door wall. It also features a unique handcrafted (by a local artisan) king size bed with luxury linens, sleeper sofa, upscale furniture, an all-season fireplace, large shower, kitchen and of course, your private hot tub on the deck._x000a__x000a_The treehouse is tastefully decorated in a rustic vibe with a touch of taxidermy. (Please take note if that is offensive to you!) Enjoy a little piece of heaven in the canopy of the trees. You'll love the view, the peaceful whispering of nature, a time to unwind and totally unplug._x000a__x000a_A small kitchen is provided for that romantic meal or just enjoy a snack out on the porch swing. A gas grill is provided. Take time for yourself in the hot tub located on the balcony._x000a__x000a_Whether you're traveling solo, as a couple or family, our spacious accommodations are designed to accommodate all of your needs."/>
    <n v="1"/>
    <s v="Check in: 16:00, Check out: 11:00, Cancellation policy: Super Strict (30 Days), Accepts bookings: 12"/>
    <n v="34.5503"/>
    <n v="-93.093789999999998"/>
    <s v="Yes"/>
    <x v="0"/>
    <s v="Yes"/>
    <s v="No"/>
    <x v="0"/>
    <s v="Yes"/>
    <x v="0"/>
    <s v="No"/>
    <s v="Yes"/>
    <s v="Yes"/>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Moon Bear Lodge"/>
    <s v="Treecabin "/>
    <s v="treehouse"/>
    <s v="Treehouse"/>
    <n v="3"/>
    <n v="0"/>
    <n v="2"/>
    <n v="0"/>
    <n v="0"/>
    <n v="0"/>
    <s v="Sonoma"/>
    <x v="32"/>
    <x v="5"/>
    <m/>
    <s v="United States"/>
    <x v="0"/>
    <x v="0"/>
    <s v="No data"/>
    <s v="No data"/>
    <s v="No data"/>
    <s v="No data"/>
    <n v="1"/>
    <n v="245"/>
    <n v="322"/>
    <n v="245"/>
    <n v="245"/>
    <n v="245"/>
    <n v="245"/>
    <n v="245"/>
    <n v="245"/>
    <n v="245"/>
    <n v="245"/>
    <n v="245"/>
    <n v="245"/>
    <n v="245"/>
    <n v="245"/>
    <n v="245"/>
    <n v="245"/>
    <s v="https://www.hipcamp.com/en-GB/land/california-moon-bear-lodge-dw9hl1mp"/>
    <s v="This handcrafted Tahoe style cabin is built 31' high in old growth redwoods. Accessible by ladder with a wraparound deck. Interior is all knotty pine, plush rugs, Queen nectar bed sleep loft with skylights. Also included is a portable toilet, pod coffeemaker and mini fridge. Guest have full use of the trailer, which includes kitchen, shower, bathroom, stove, and barbecue, hot tub which makes it ideal for groups. Perfectly designed for writers and birdwatchers and mushroom foragers! Add a guided foray that includes dinner of our gatherings. The exterior and deck of the treehouse are constructed from redwood milled from the property. This is an 18 years of age and up treehouse and weather may postpone your booking. (Winds over 30mph)"/>
    <n v="1"/>
    <s v="Check in: 14:00, Check out: 12:00, Cancellation policy: Moderate, Accepts bookings: 12"/>
    <n v="38.425559999999997"/>
    <n v="-122.9863"/>
    <s v="No"/>
    <x v="0"/>
    <s v="No"/>
    <s v="No"/>
    <x v="0"/>
    <s v="Yes"/>
    <x v="0"/>
    <s v="Yes"/>
    <s v="Yes"/>
    <s v="No"/>
    <s v="Yes"/>
    <s v="Yes"/>
    <s v="No"/>
    <s v="Not Listed"/>
    <s v="No"/>
    <s v="Not Listed"/>
    <s v="Not Listed"/>
    <s v="No"/>
    <s v="No"/>
    <s v="No"/>
    <s v="No"/>
    <s v="No"/>
    <s v="No"/>
    <s v="No"/>
    <s v="No"/>
    <s v="No"/>
    <s v="No"/>
    <s v="No"/>
    <s v="No"/>
    <s v="No"/>
    <s v="No"/>
    <s v="No"/>
    <s v="No"/>
    <s v="No"/>
    <s v="No"/>
    <s v="No"/>
    <s v="No"/>
    <s v="No"/>
    <s v="No"/>
    <s v="No"/>
    <s v="No"/>
    <s v="No"/>
    <s v="No"/>
    <s v="Yes"/>
    <s v="No"/>
    <s v="No"/>
    <s v="No"/>
    <s v="No"/>
    <s v="No"/>
    <s v="No"/>
    <s v="No"/>
    <s v="No"/>
    <s v="No"/>
    <s v="No"/>
    <s v="No"/>
    <s v="No"/>
    <s v="Yes"/>
    <s v="No"/>
    <s v="Yes"/>
    <m/>
    <m/>
    <m/>
    <m/>
    <m/>
    <m/>
    <m/>
    <m/>
    <m/>
  </r>
  <r>
    <s v="Hipcamp"/>
    <s v="Three Story Hollywood Treehouse"/>
    <s v="Three Story Tree House Near Beach"/>
    <s v="treehouse"/>
    <s v="Treehouse"/>
    <n v="1"/>
    <n v="0"/>
    <n v="4"/>
    <n v="0"/>
    <n v="0"/>
    <n v="0"/>
    <s v="Charleston"/>
    <x v="33"/>
    <x v="3"/>
    <m/>
    <s v="United States"/>
    <x v="0"/>
    <x v="0"/>
    <s v="No data"/>
    <s v="No data"/>
    <s v="No data"/>
    <s v="No data"/>
    <n v="0.27"/>
    <n v="115"/>
    <n v="136"/>
    <n v="115"/>
    <n v="115"/>
    <n v="31"/>
    <n v="115"/>
    <n v="115"/>
    <n v="115"/>
    <n v="115"/>
    <n v="115"/>
    <n v="115"/>
    <n v="115"/>
    <n v="115"/>
    <n v="115"/>
    <n v="115"/>
    <n v="115"/>
    <s v="https://www.hipcamp.com/en-GB/land/south-carolina-three-story-hollywood-treehouse-v1qhz5od"/>
    <s v="Nestled high among the branches this enchanting tree house offers a unique escape into nature. With panoramic views and the soothing sounds of rustling leaves, it’s the perfect retreat for adventurers and relaxation seekers alike. Featuring cozy interiors, modern amenities, and a rustic charm, this elevated hideaway invites you to unwind, explore, and reconnect with the great outdoors. Experience the magic of treetop living and create unforgettable memories in this serene woodland sanctuary."/>
    <n v="1"/>
    <s v="Check in: 14:00, Check out: 12:00, Cancellation policy: Strict, Accepts bookings: 12"/>
    <n v="32.722819999999999"/>
    <n v="-80.369839999999996"/>
    <s v="No"/>
    <x v="0"/>
    <s v="No"/>
    <s v="Yes"/>
    <x v="0"/>
    <s v="Yes"/>
    <x v="0"/>
    <s v="Yes"/>
    <s v="Yes"/>
    <s v="Yes"/>
    <s v="No"/>
    <s v="Yes"/>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Blanchard Farm"/>
    <s v="The Farm Overlook"/>
    <s v="treehouse"/>
    <s v="Treehouse"/>
    <n v="7"/>
    <n v="0"/>
    <n v="3"/>
    <n v="0"/>
    <n v="0"/>
    <n v="0"/>
    <s v="Mathews"/>
    <x v="34"/>
    <x v="16"/>
    <m/>
    <s v="United States"/>
    <x v="0"/>
    <x v="0"/>
    <s v="No data"/>
    <s v="No data"/>
    <s v="No data"/>
    <s v="No data"/>
    <n v="0.94"/>
    <n v="60"/>
    <n v="77"/>
    <n v="65"/>
    <n v="45"/>
    <n v="57"/>
    <n v="65"/>
    <n v="65"/>
    <n v="65"/>
    <n v="65"/>
    <n v="65"/>
    <n v="65"/>
    <n v="65"/>
    <n v="65"/>
    <n v="65"/>
    <n v="65"/>
    <n v="65"/>
    <s v="https://www.hipcamp.com/en-GB/land/virginia-blanchard-farm-ozxh1pwj"/>
    <s v="Escape to our charming treehouse, perched high above the serene farm and lush woods! This idyllic retreat is perfect for a romantic getaway, where you can listen to the gentle patter of rain on the roof or embrace the thrill of hunting BIG BUCK at dawn. You’ll find this cozy haven nestled right on the game trails. Imagine sipping your morning coffee while surrounded by nature or stargazing from your unique perch. Your unforgettable escape awaits--come create memories in our magical treehouse! Portable Potty on site for Guest"/>
    <n v="1"/>
    <s v="Check in: 14:00, Check out: 12:00, Cancellation policy: Flexible, Accepts bookings: 12"/>
    <n v="37.437001000000002"/>
    <n v="-76.271939000000003"/>
    <s v="Yes"/>
    <x v="0"/>
    <s v="No"/>
    <s v="No"/>
    <x v="1"/>
    <s v="Yes"/>
    <x v="0"/>
    <s v="Yes"/>
    <s v="Yes"/>
    <s v="No"/>
    <s v="No"/>
    <s v="Yes"/>
    <s v="No"/>
    <s v="Not Listed"/>
    <s v="No"/>
    <s v="Not Listed"/>
    <s v="Not Listed"/>
    <s v="No"/>
    <s v="No"/>
    <s v="No"/>
    <s v="No"/>
    <s v="No"/>
    <s v="No"/>
    <s v="No"/>
    <s v="No"/>
    <s v="No"/>
    <s v="No"/>
    <s v="No"/>
    <s v="No"/>
    <s v="No"/>
    <s v="No"/>
    <s v="No"/>
    <s v="No"/>
    <s v="No"/>
    <s v="No"/>
    <s v="No"/>
    <s v="No"/>
    <s v="No"/>
    <s v="No"/>
    <s v="No"/>
    <s v="No"/>
    <s v="Yes"/>
    <s v="No"/>
    <s v="No"/>
    <s v="No"/>
    <s v="No"/>
    <s v="Yes"/>
    <s v="Yes"/>
    <s v="Yes"/>
    <s v="No"/>
    <s v="No"/>
    <s v="No"/>
    <s v="No"/>
    <s v="No"/>
    <s v="No"/>
    <s v="No"/>
    <s v="Yes"/>
    <s v="No"/>
    <s v="Yes"/>
    <m/>
    <m/>
    <m/>
    <m/>
    <m/>
    <m/>
    <m/>
    <m/>
    <m/>
  </r>
  <r>
    <s v="Hipcamp"/>
    <s v="Secluded Wooded Cabin - Lakeside"/>
    <s v="NEW Treehouse - Sunrise"/>
    <s v="treehouse"/>
    <s v="Treehouse"/>
    <n v="2"/>
    <n v="0"/>
    <n v="2"/>
    <n v="0"/>
    <n v="0"/>
    <n v="0"/>
    <s v="Warren"/>
    <x v="35"/>
    <x v="13"/>
    <m/>
    <s v="United States"/>
    <x v="0"/>
    <x v="0"/>
    <s v="No data"/>
    <s v="No data"/>
    <s v="No data"/>
    <s v="No data"/>
    <n v="0.38"/>
    <n v="284"/>
    <n v="436"/>
    <n v="324"/>
    <n v="269"/>
    <n v="111"/>
    <n v="283"/>
    <n v="291"/>
    <n v="275"/>
    <n v="277"/>
    <n v="291"/>
    <n v="275"/>
    <n v="290"/>
    <n v="276"/>
    <n v="290"/>
    <n v="276"/>
    <n v="291"/>
    <s v="https://www.hipcamp.com/en-GB/land/missouri-secluded-wooded-cabin-lakeside-dw9he8wo"/>
    <s v="Enjoy our romantic custom-built treehouse nestled among the trees on a one-hundred acre farm at Whispering Pines for a secluded get-away for two. Upon entry into our rustic treehouse, you will enjoy natural sunlight that peaks through the large picture window. The kitchen, living and bedroom areas are all open spaces that flow together seamlessly with plenty of places to sit and relax. The kitchen is stocked for your cooking needs in addition to a Keurig for your morning coffee, tea or hot chocolate. Enjoy puzzles, indoor and outdoor games or books for relaxing days. On cold evenings, grab a blanket and snuggle in front of a stone fireplace. The laundry room is available for your use. While outside, you will love the stunning view of nature from a ridge surrounded by mature trees while soaking in the hot tub. Use the charcoal grill for your BBQing or enjoy s’mores at the fire pit with our complimentary firewood on-site. S’more kits are provided and are a must for every campfire. Our farm is nestled between the cities of Hermann and Warrenton where you can enjoy wineries and other seasonal attractions. Browse through the Guestbook for maps, restaurants, and other local attractions less than thirty minutes away. There is limited cellphone service, no Wifi or television at Whispering Pines with the intention to allow our guests an opportunity to connect with nature. We strive to provide all your needs during your stay with us. In addition to messaging us through Hip Camp, please call or text so that we can help out as quickly as possible. Thank you for choosing Whispering Pines. Like us on Facebook or Instagram…post pictures of your experience."/>
    <n v="2"/>
    <s v="Check in: 16:00, Check out: 11:00, Cancellation policy: Strict (21 days), Accepts bookings: 12"/>
    <n v="38.843842000000002"/>
    <n v="-91.329629999999995"/>
    <s v="Yes"/>
    <x v="0"/>
    <s v="No"/>
    <s v="Yes"/>
    <x v="0"/>
    <s v="Yes"/>
    <x v="0"/>
    <s v="Yes"/>
    <s v="No"/>
    <s v="Yes"/>
    <s v="Yes"/>
    <s v="No"/>
    <s v="No"/>
    <s v="Not Listed"/>
    <s v="No"/>
    <s v="Not Listed"/>
    <s v="Not Listed"/>
    <s v="No"/>
    <s v="No"/>
    <s v="No"/>
    <s v="No"/>
    <s v="No"/>
    <s v="No"/>
    <s v="No"/>
    <s v="No"/>
    <s v="No"/>
    <s v="No"/>
    <s v="No"/>
    <s v="No"/>
    <s v="No"/>
    <s v="No"/>
    <s v="No"/>
    <s v="No"/>
    <s v="No"/>
    <s v="No"/>
    <s v="No"/>
    <s v="No"/>
    <s v="No"/>
    <s v="No"/>
    <s v="No"/>
    <s v="No"/>
    <s v="No"/>
    <s v="No"/>
    <s v="No"/>
    <s v="No"/>
    <s v="No"/>
    <s v="Yes"/>
    <s v="Yes"/>
    <s v="No"/>
    <s v="No"/>
    <s v="No"/>
    <s v="No"/>
    <s v="No"/>
    <s v="No"/>
    <s v="No"/>
    <s v="No"/>
    <s v="Yes"/>
    <s v="No"/>
    <s v="No"/>
    <m/>
    <m/>
    <m/>
    <m/>
    <m/>
    <m/>
    <m/>
    <m/>
    <m/>
  </r>
  <r>
    <s v="Hipcamp"/>
    <s v="Cold Spring Basecamp"/>
    <s v="Parke's Stand Treehouse"/>
    <s v="treehouse"/>
    <s v="Treehouse"/>
    <n v="6"/>
    <n v="0"/>
    <n v="4"/>
    <n v="0"/>
    <n v="0"/>
    <n v="0"/>
    <s v="Henderson"/>
    <x v="36"/>
    <x v="11"/>
    <m/>
    <s v="United States"/>
    <x v="8"/>
    <x v="8"/>
    <n v="207"/>
    <n v="176"/>
    <n v="176"/>
    <n v="67"/>
    <n v="0.54"/>
    <n v="179"/>
    <n v="211"/>
    <n v="185"/>
    <n v="176"/>
    <n v="98"/>
    <n v="180"/>
    <n v="182"/>
    <n v="178"/>
    <n v="178"/>
    <n v="182"/>
    <n v="178"/>
    <n v="182"/>
    <n v="178"/>
    <n v="182"/>
    <n v="178"/>
    <n v="182"/>
    <s v="https://www.hipcamp.com/en-GB/land/north-carolina-cold-spring-basecamp-qeohj85r"/>
    <s v="Welcome to our enchanting treehouse, nestled high among the trees in a serene woodland paradise. This unique retreat offers a perfect blend of rustic charm and modern comfort, providing an unforgettable experience for nature lovers and adventure seekers alike._x000a__x000a_As you climb the trail, pass by the firepit nestled next to the creek and then ascend the steps to the swing bridge platform. You get your best view of the treehouse floating in the sky as you start over the swinging bridge. The treehouse floats high above the forest and when you land on the other side of the bridge you are greeted by a real treehouse. Fully supported by four poplar trees the treehouse blends among the forest canopy. You get a glimpse of the wood inspired interior through the glass door. Open the door to reveal a cozy treehouse full of charm._x000a__x000a_Custom walnut countertops and shelves, harvested from our property, frame the kitchen, which includes a cooktop, fridge and all the amenities you need. Swing the kitchen windows open to the outside deck, which towers above the forest floor. Eat on the outside bar top or on the bistro table inside or outside. Slide the glass doors open and lay on the comfy queen bed, soak in the views, listen for the nearby waterfall as you fully relax in the trees._x000a__x000a_The full bathroom is full of charm with a custom tiled shower, sink and toilet, all surrounded by a tree inside the bathroom. The ladder to the loft snakes through a floating net. The loft is full of windows and light and is a perfect reading nook or a cozy spot to let the kids cuddle up on the queen bed in the trees._x000a__x000a_Head back over the bridge to build a fire next to the creek, hike to the nearby waterfall, take a spin on our bike trails, walk down to our cold plunge, or just let yourself completely relax to the sounds of nature."/>
    <n v="1"/>
    <s v="Check in: 14:00, Check out: 12:00, Cancellation policy: Strict, Accepts bookings: 12"/>
    <n v="35.19464019485315"/>
    <n v="-82.456001795272826"/>
    <s v="Yes"/>
    <x v="0"/>
    <s v="Yes"/>
    <s v="Yes"/>
    <x v="0"/>
    <s v="Yes"/>
    <x v="0"/>
    <s v="No"/>
    <s v="No"/>
    <s v="No"/>
    <s v="No"/>
    <s v="No"/>
    <s v="No"/>
    <s v="Not Listed"/>
    <s v="No"/>
    <s v="Not Listed"/>
    <s v="Not Listed"/>
    <s v="No"/>
    <s v="No"/>
    <s v="No"/>
    <s v="No"/>
    <s v="No"/>
    <s v="No"/>
    <s v="No"/>
    <s v="No"/>
    <s v="No"/>
    <s v="No"/>
    <s v="No"/>
    <s v="No"/>
    <s v="Yes"/>
    <s v="No"/>
    <s v="No"/>
    <s v="Yes"/>
    <s v="No"/>
    <s v="No"/>
    <s v="No"/>
    <s v="No"/>
    <s v="Yes"/>
    <s v="No"/>
    <s v="No"/>
    <s v="No"/>
    <s v="No"/>
    <s v="Yes"/>
    <s v="Yes"/>
    <s v="No"/>
    <s v="No"/>
    <s v="No"/>
    <s v="Yes"/>
    <s v="No"/>
    <s v="No"/>
    <s v="No"/>
    <s v="No"/>
    <s v="No"/>
    <s v="No"/>
    <s v="No"/>
    <s v="No"/>
    <s v="Yes"/>
    <s v="No"/>
    <s v="No"/>
    <m/>
    <m/>
    <m/>
    <m/>
    <m/>
    <m/>
    <m/>
    <m/>
    <m/>
  </r>
  <r>
    <s v="Hipcamp"/>
    <s v="The Old Barn In The Woods"/>
    <s v="Sasqquatches’ Tree House on Creek "/>
    <s v="treehouse"/>
    <s v="Treehouse"/>
    <n v="3"/>
    <n v="0"/>
    <n v="4"/>
    <n v="0"/>
    <n v="0"/>
    <n v="0"/>
    <s v="Washington"/>
    <x v="37"/>
    <x v="17"/>
    <m/>
    <s v="United States"/>
    <x v="9"/>
    <x v="9"/>
    <n v="232"/>
    <n v="135"/>
    <n v="135"/>
    <n v="0"/>
    <n v="0.01"/>
    <n v="137"/>
    <n v="228"/>
    <n v="148"/>
    <n v="135"/>
    <n v="2"/>
    <n v="137"/>
    <n v="140"/>
    <n v="135"/>
    <n v="137"/>
    <n v="140"/>
    <n v="135"/>
    <n v="136"/>
    <n v="136"/>
    <n v="138"/>
    <n v="137"/>
    <n v="138"/>
    <s v="https://www.hipcamp.com/en-GB/land/oregon-the-old-barn-in-the-woods-5x5h1k5l"/>
    <s v="Sasquatch's tiny treehouse is the best of Both Worlds! This Tiny Home right on Bear's Creek is so tucked away you will forget you are less than a ten-minute drive from Portland and Beaverton. Enjoy the short adventure hike down &quot;Get Over It&quot; suspension bridge as you hear the creek getting closer. Watch out for owls, eagles, deer, and more. Play some corn hole, walk the &quot;Leaning labyrinth,&quot; and chill on the deck perched right above the creek in the trees. (3rd or4th guests have an air bed to inflate:-)"/>
    <n v="1"/>
    <s v="Check in: 16:00, Check out: 10:00, Cancellation policy: Strict, Accepts bookings: 12"/>
    <n v="45.503817819431163"/>
    <n v="-122.7676195932541"/>
    <s v="No"/>
    <x v="0"/>
    <s v="Yes"/>
    <s v="Yes"/>
    <x v="0"/>
    <s v="Yes"/>
    <x v="0"/>
    <s v="Yes"/>
    <s v="Yes"/>
    <s v="No"/>
    <s v="No"/>
    <s v="No"/>
    <s v="No"/>
    <s v="Not Listed"/>
    <s v="No"/>
    <s v="Not Listed"/>
    <s v="Not Listed"/>
    <s v="No"/>
    <s v="No"/>
    <s v="No"/>
    <s v="No"/>
    <s v="No"/>
    <s v="No"/>
    <s v="No"/>
    <s v="No"/>
    <s v="No"/>
    <s v="No"/>
    <s v="No"/>
    <s v="No"/>
    <s v="No"/>
    <s v="No"/>
    <s v="No"/>
    <s v="Yes"/>
    <s v="No"/>
    <s v="No"/>
    <s v="No"/>
    <s v="No"/>
    <s v="No"/>
    <s v="No"/>
    <s v="No"/>
    <s v="Yes"/>
    <s v="Yes"/>
    <s v="No"/>
    <s v="Yes"/>
    <s v="Yes"/>
    <s v="No"/>
    <s v="No"/>
    <s v="Yes"/>
    <s v="No"/>
    <s v="No"/>
    <s v="No"/>
    <s v="No"/>
    <s v="No"/>
    <s v="No"/>
    <s v="No"/>
    <s v="No"/>
    <s v="Yes"/>
    <s v="No"/>
    <s v="No"/>
    <m/>
    <m/>
    <m/>
    <m/>
    <m/>
    <m/>
    <m/>
    <m/>
    <m/>
  </r>
  <r>
    <s v="Hipcamp"/>
    <s v="Treehouse Hollow and Cabin Rentals"/>
    <s v="Treehouse, Hot Tub, Creek Front"/>
    <s v="treehouse"/>
    <s v="Treehouse"/>
    <n v="2"/>
    <n v="0"/>
    <n v="2"/>
    <n v="0"/>
    <n v="0"/>
    <n v="0"/>
    <s v="Macon"/>
    <x v="38"/>
    <x v="11"/>
    <m/>
    <s v="United States"/>
    <x v="0"/>
    <x v="0"/>
    <s v="No data"/>
    <s v="No data"/>
    <s v="No data"/>
    <s v="No data"/>
    <n v="0.51"/>
    <n v="209"/>
    <n v="339"/>
    <n v="250"/>
    <n v="200"/>
    <n v="108"/>
    <n v="227"/>
    <n v="240"/>
    <n v="216"/>
    <n v="223"/>
    <n v="229"/>
    <n v="216"/>
    <n v="229"/>
    <n v="223"/>
    <n v="240"/>
    <n v="218"/>
    <n v="236"/>
    <s v="https://www.hipcamp.com/en-GB/land/north-carolina-treehouse-hollow-and-cabin-rentals-mxvhy6w2"/>
    <s v="Eagle's Nest is a brand new, creek front, Treehouse/Sky Cabin built by my husband. This property is for one adult couple only, and it's not suitable for children. The property is flat, so four wheel drive isn’t needed. The Treehouse is adorned with barn wood rolling doors and other beautiful amenities. It stands 35-40 feet high to the peak and is nestled in the towering tree tops, overlooking beautiful Wayah Creek. We have a 2 bedroom, 2 bath cabin rental beside the treehouse if you're traveling with family or friends. Please inquire if interested. The space This is a popular area for hiking, viewing waterfalls, and whitewater rafting, with many vacation homes around you and all along Wayah Creek. There are two flights of stairs in the treehouse so please consider this before booking if you have mobility issues. Quiet hours are at 11:00 pm. The treehouse can accommodate two people. We allow only one dog in the treehouse. It is an extremely, cozy , environment, with barn wood rolling doors, stained tongue and groove ceilings, electric fireplace, stainless steel appliances, two large smart TV’s, Wi-Fi, completely screened in upper level deck, king size bed, Juliet Balcony upstairs overlooking the property and the creek, fire pit, and a hot tub with a dining area underneath the treehouse. Please do not park motorcycles underneath the treehouse. You have to bring a trailer. Please inquire with us before booking about the size of your trailer. Other things to note for motorcycles: we a gravel driveway, no driving in the grass. We have two other properties on site if you are considering a group event. A two bedroom, two bath house, creek front, and a one bedroom rustic cabin. All three have Wi-fi and hot tubs and all are within walking distance to one another. Message us for information. We sell bundled firewood for $8.00/bundle. As you cross the bridge on your way in, you will see a small house to the right, with rocking chairs on the front porch. The firewood is located on the porch facing the creek. Please place cash inside the small antique mailbox on the wall. If you have any questions before booking, please feel free to message us. Guest access Feel free to walk the property and fish or sit by the creek. We have set up a picnic table by the water for anyone to use. Other things to note Check in time 4:00pm, check out 10:00am. Quiet hours 11:00pm. Please do not park motorcycles under the treehouse. Ask us about trailer parking. Do not leave trash outside overnight. Please take your trash to 3030 Old Murphy Rd. Please clean up after pets. There are small cleanup bags under the sink and a small trash can on the porch under the treehouse."/>
    <n v="2"/>
    <s v="Check in: 16:00, Check out: 10:00, Cancellation policy: Strict (14 days), Accepts bookings: 12"/>
    <n v="35.164109999999987"/>
    <n v="-83.514675999999994"/>
    <s v="Yes"/>
    <x v="0"/>
    <s v="Yes"/>
    <s v="Yes"/>
    <x v="0"/>
    <s v="Yes"/>
    <x v="0"/>
    <s v="No"/>
    <s v="Yes"/>
    <s v="Yes"/>
    <s v="Yes"/>
    <s v="No"/>
    <s v="No"/>
    <s v="Not Listed"/>
    <s v="No"/>
    <s v="Not Listed"/>
    <s v="Not Listed"/>
    <s v="No"/>
    <s v="No"/>
    <s v="No"/>
    <s v="No"/>
    <s v="No"/>
    <s v="No"/>
    <s v="No"/>
    <s v="No"/>
    <s v="No"/>
    <s v="No"/>
    <s v="No"/>
    <s v="No"/>
    <s v="No"/>
    <s v="No"/>
    <s v="No"/>
    <s v="No"/>
    <s v="No"/>
    <s v="No"/>
    <s v="No"/>
    <s v="No"/>
    <s v="No"/>
    <s v="No"/>
    <s v="No"/>
    <s v="No"/>
    <s v="No"/>
    <s v="No"/>
    <s v="Yes"/>
    <s v="No"/>
    <s v="No"/>
    <s v="No"/>
    <s v="Yes"/>
    <s v="No"/>
    <s v="No"/>
    <s v="No"/>
    <s v="No"/>
    <s v="No"/>
    <s v="No"/>
    <s v="No"/>
    <s v="No"/>
    <s v="No"/>
    <s v="No"/>
    <s v="No"/>
    <m/>
    <m/>
    <m/>
    <m/>
    <m/>
    <m/>
    <m/>
    <m/>
    <m/>
  </r>
  <r>
    <s v="Hipcamp"/>
    <s v="Heartwood- An Organic Homestead"/>
    <s v="Treehouse"/>
    <s v="treehouse"/>
    <s v="Treehouse"/>
    <n v="1"/>
    <n v="0"/>
    <n v="5"/>
    <n v="0"/>
    <n v="0"/>
    <n v="0"/>
    <s v="Richland"/>
    <x v="39"/>
    <x v="0"/>
    <m/>
    <s v="United States"/>
    <x v="0"/>
    <x v="0"/>
    <s v="No data"/>
    <s v="No data"/>
    <s v="No data"/>
    <s v="No data"/>
    <n v="1"/>
    <n v="36"/>
    <n v="42"/>
    <n v="50"/>
    <n v="32"/>
    <n v="36"/>
    <n v="38"/>
    <n v="42"/>
    <n v="34"/>
    <n v="36"/>
    <n v="42"/>
    <n v="34"/>
    <n v="38"/>
    <n v="35"/>
    <n v="40"/>
    <n v="35"/>
    <n v="40"/>
    <s v="https://www.hipcamp.com/en-US/land/ohio-heartwood-an-organic-homestead-wz6hywnj"/>
    <s v="A truly unique primitive camping experience! Stay in our treehouse! The treehouse platform is 12’x12’ with about half enclosed. It is 8’ off the ground with access by ladder or climbing net. A large play net (or relaxing hammock!) and rock climbing wall are underneath. The site is secluded in the woods and includes a fire pit and picnic table. The interior of the treehouse is screened but that doesn’t mean a bug never gets in! This is camping! No furnishings are provided. A port-a-pot is provided at the edge of the woods (a short walk from the site) and water spigots are available at the barn on the property. _x000a__x000a_We have 2 friendly dogs and many cats that roam the property and keep predators away so they can’t be tied during your stay. If you’re not ok with doggie/kitty visits (and the occasional chicken) this probably isn’t the place for you. At this time we don’t allow pets for the safety of our livestock."/>
    <n v="1"/>
    <s v="Check in: 14:00, Check out: 12:00, Cancellation policy: Strict, Accepts bookings: 12"/>
    <n v="40.620677999999998"/>
    <n v="-82.364559"/>
    <s v="Yes"/>
    <x v="0"/>
    <s v="No"/>
    <s v="Yes"/>
    <x v="1"/>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Out’n’About treehouse treesort"/>
    <s v="Forestree"/>
    <s v="treehouse"/>
    <s v="Treehouse"/>
    <n v="16"/>
    <n v="0"/>
    <n v="4"/>
    <n v="0"/>
    <n v="0"/>
    <n v="0"/>
    <s v="Josephine"/>
    <x v="40"/>
    <x v="17"/>
    <m/>
    <s v="United States"/>
    <x v="0"/>
    <x v="0"/>
    <s v="No data"/>
    <s v="No data"/>
    <s v="No data"/>
    <s v="No data"/>
    <n v="1"/>
    <n v="204"/>
    <n v="269"/>
    <n v="260"/>
    <n v="195"/>
    <n v="204"/>
    <n v="237"/>
    <n v="305"/>
    <n v="195"/>
    <n v="195"/>
    <n v="195"/>
    <n v="255"/>
    <n v="255"/>
    <n v="302"/>
    <n v="305"/>
    <n v="197"/>
    <n v="195"/>
    <s v="https://www.hipcamp.com/en-GB/land/oregon-out-n-about-treehouse-treesort-88lh18ww"/>
    <s v="The forestree sits about 32 feet off of the ground and is accessed by climbing 3 flights of stairs, crossing two suspension bridges and then climbing a final set of 7 stairs. It sleeps 4-5 people. It has a queen bed, a set of bunk beds, and a small cot size bed. There is a toilet, sink, and mini fridge. There are full bathrooms and a shared cooking area on the main grounds."/>
    <n v="2"/>
    <s v="Check in: 15:00, Check out: 12:00, Cancellation policy: Strict (21 days), Accepts bookings: 12"/>
    <n v="42.037190000000002"/>
    <n v="-123.6241"/>
    <s v="Yes"/>
    <x v="0"/>
    <s v="No"/>
    <s v="No"/>
    <x v="0"/>
    <s v="Yes"/>
    <x v="0"/>
    <s v="Yes"/>
    <s v="Yes"/>
    <s v="Yes"/>
    <s v="No"/>
    <s v="Yes"/>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The Peacock"/>
    <s v="treehouse"/>
    <s v="Treehouse"/>
    <n v="16"/>
    <n v="0"/>
    <n v="3"/>
    <n v="0"/>
    <n v="0"/>
    <n v="0"/>
    <s v="Josephine"/>
    <x v="40"/>
    <x v="17"/>
    <m/>
    <s v="United States"/>
    <x v="0"/>
    <x v="0"/>
    <s v="No data"/>
    <s v="No data"/>
    <s v="No data"/>
    <s v="No data"/>
    <n v="1"/>
    <n v="111"/>
    <n v="148"/>
    <n v="135"/>
    <n v="40"/>
    <n v="111"/>
    <n v="0"/>
    <n v="0"/>
    <n v="0"/>
    <n v="0"/>
    <n v="0"/>
    <n v="0"/>
    <n v="0"/>
    <n v="0"/>
    <n v="0"/>
    <n v="0"/>
    <n v="0"/>
    <s v="https://www.hipcamp.com/en-GB/land/oregon-out-n-about-treehouse-treesort-88lh18ww"/>
    <m/>
    <n v="2"/>
    <s v="Check in: 15:00, Check out: 12:00, Cancellation policy: Strict (21 days), Accepts bookings: 12"/>
    <n v="42.037190000000002"/>
    <n v="-123.6241"/>
    <s v="Yes"/>
    <x v="0"/>
    <s v="No"/>
    <s v="No"/>
    <x v="0"/>
    <s v="Yes"/>
    <x v="0"/>
    <s v="Yes"/>
    <s v="Yes"/>
    <s v="Yes"/>
    <s v="No"/>
    <s v="Yes"/>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Green friendly treehouse"/>
    <s v="Kush Kabin"/>
    <s v="treehouse"/>
    <s v="Treehouse"/>
    <n v="2"/>
    <n v="0"/>
    <n v="4"/>
    <n v="0"/>
    <n v="0"/>
    <n v="0"/>
    <s v="Josephine"/>
    <x v="40"/>
    <x v="17"/>
    <m/>
    <s v="United States"/>
    <x v="0"/>
    <x v="0"/>
    <s v="No data"/>
    <s v="No data"/>
    <s v="No data"/>
    <s v="No data"/>
    <n v="1"/>
    <n v="254"/>
    <n v="319"/>
    <n v="283"/>
    <n v="243"/>
    <n v="254"/>
    <n v="271"/>
    <n v="320"/>
    <n v="250"/>
    <n v="250"/>
    <n v="250"/>
    <n v="250"/>
    <n v="250"/>
    <n v="316"/>
    <n v="320"/>
    <n v="268"/>
    <n v="266"/>
    <s v="https://www.hipcamp.com/en-GB/land/oregon-green-friendly-treehouse-kk9h9nj2"/>
    <s v="The kush kabin treehouse is one of 3 rentals on the property. It is located in a dense forest and overlooks a large meadow with Mountain View’s. It is located down a dirt road and is on a 12 acre legal medical marijuana farm. Yours are available by appointment may-November. You access the treehouse via two sets of stairs and across a suspension bridge. The main floor has a kitchenette, a full bathroom with a shower, and a sleeper sofa. You get to the sleeper loft where there is a queen bed by climbing a captains ladder. We provide complimentary cannabis for your enjoyment."/>
    <n v="1"/>
    <s v="Check in: 16:00, Check out: 12:00, Cancellation policy: Strict, Accepts bookings: 12"/>
    <n v="42.098550000000003"/>
    <n v="-123.59466"/>
    <s v="No"/>
    <x v="0"/>
    <s v="No"/>
    <s v="No"/>
    <x v="0"/>
    <s v="Yes"/>
    <x v="0"/>
    <s v="Yes"/>
    <s v="Yes"/>
    <s v="No"/>
    <s v="No"/>
    <s v="No"/>
    <s v="No"/>
    <s v="Not Listed"/>
    <s v="No"/>
    <s v="Not Listed"/>
    <s v="Not Listed"/>
    <s v="No"/>
    <s v="No"/>
    <s v="No"/>
    <s v="No"/>
    <s v="No"/>
    <s v="No"/>
    <s v="No"/>
    <s v="No"/>
    <s v="No"/>
    <s v="No"/>
    <s v="No"/>
    <s v="No"/>
    <s v="No"/>
    <s v="No"/>
    <s v="No"/>
    <s v="No"/>
    <s v="No"/>
    <s v="No"/>
    <s v="No"/>
    <s v="No"/>
    <s v="No"/>
    <s v="No"/>
    <s v="No"/>
    <s v="No"/>
    <s v="No"/>
    <s v="No"/>
    <s v="Yes"/>
    <s v="No"/>
    <s v="No"/>
    <s v="Yes"/>
    <s v="No"/>
    <s v="No"/>
    <s v="No"/>
    <s v="No"/>
    <s v="No"/>
    <s v="No"/>
    <s v="Yes"/>
    <s v="No"/>
    <s v="No"/>
    <s v="Yes"/>
    <s v="No"/>
    <s v="No"/>
    <m/>
    <m/>
    <m/>
    <m/>
    <m/>
    <m/>
    <m/>
    <m/>
    <m/>
  </r>
  <r>
    <s v="Hipcamp"/>
    <s v="Treehouse Waters On The River"/>
    <s v="Treehouse Waters On The River"/>
    <s v="treehouse"/>
    <s v="Treehouse"/>
    <n v="1"/>
    <n v="0"/>
    <n v="4"/>
    <n v="0"/>
    <n v="0"/>
    <n v="0"/>
    <s v="Bedford"/>
    <x v="41"/>
    <x v="18"/>
    <m/>
    <s v="United States"/>
    <x v="0"/>
    <x v="0"/>
    <s v="No data"/>
    <s v="No data"/>
    <s v="No data"/>
    <s v="No data"/>
    <n v="1"/>
    <n v="250"/>
    <n v="350"/>
    <n v="250"/>
    <n v="250"/>
    <n v="250"/>
    <n v="250"/>
    <n v="250"/>
    <n v="250"/>
    <n v="250"/>
    <n v="250"/>
    <n v="250"/>
    <n v="250"/>
    <n v="250"/>
    <n v="250"/>
    <n v="250"/>
    <n v="250"/>
    <s v="https://www.hipcamp.com/en-GB/land/pennsylvania-treehouse-waters-on-the-river-ozxhmodl"/>
    <s v="Stay in the treehouse and enjoy the river."/>
    <n v="1"/>
    <s v="Check in: 16:00, Check out: 11:00, Cancellation policy: Strict, Accepts bookings: 12"/>
    <n v="40.107587000000002"/>
    <n v="-78.277034999999998"/>
    <s v="Yes"/>
    <x v="0"/>
    <s v="Yes"/>
    <s v="Yes"/>
    <x v="0"/>
    <s v="Yes"/>
    <x v="0"/>
    <s v="Yes"/>
    <s v="Yes"/>
    <s v="No"/>
    <s v="Yes"/>
    <s v="No"/>
    <s v="No"/>
    <s v="Not Listed"/>
    <s v="No"/>
    <s v="Not Listed"/>
    <s v="Not Listed"/>
    <s v="No"/>
    <s v="No"/>
    <s v="No"/>
    <s v="No"/>
    <s v="No"/>
    <s v="No"/>
    <s v="No"/>
    <s v="No"/>
    <s v="No"/>
    <s v="No"/>
    <s v="No"/>
    <s v="No"/>
    <s v="No"/>
    <s v="No"/>
    <s v="No"/>
    <s v="No"/>
    <s v="No"/>
    <s v="No"/>
    <s v="No"/>
    <s v="No"/>
    <s v="No"/>
    <s v="No"/>
    <s v="No"/>
    <s v="No"/>
    <s v="No"/>
    <s v="No"/>
    <s v="No"/>
    <s v="No"/>
    <s v="Yes"/>
    <s v="No"/>
    <s v="Yes"/>
    <s v="No"/>
    <s v="No"/>
    <s v="No"/>
    <s v="No"/>
    <s v="No"/>
    <s v="No"/>
    <s v="No"/>
    <s v="No"/>
    <s v="Yes"/>
    <s v="No"/>
    <s v="No"/>
    <m/>
    <m/>
    <m/>
    <m/>
    <m/>
    <m/>
    <m/>
    <m/>
    <m/>
  </r>
  <r>
    <s v="Hipcamp"/>
    <s v="Out’n’About treehouse treesort"/>
    <s v="USS Mary Jane"/>
    <s v="treehouse"/>
    <s v="Treehouse"/>
    <n v="16"/>
    <n v="0"/>
    <n v="2"/>
    <n v="0"/>
    <n v="0"/>
    <n v="0"/>
    <s v="Josephine"/>
    <x v="40"/>
    <x v="17"/>
    <m/>
    <s v="United States"/>
    <x v="0"/>
    <x v="0"/>
    <s v="No data"/>
    <s v="No data"/>
    <s v="No data"/>
    <s v="No data"/>
    <n v="0"/>
    <n v="185"/>
    <n v="225"/>
    <n v="185"/>
    <n v="185"/>
    <n v="0"/>
    <n v="0"/>
    <n v="0"/>
    <n v="0"/>
    <n v="0"/>
    <n v="0"/>
    <n v="0"/>
    <n v="0"/>
    <n v="0"/>
    <n v="0"/>
    <n v="0"/>
    <n v="0"/>
    <s v="https://www.hipcamp.com/en-GB/land/oregon-out-n-about-treehouse-treesort-88lh18ww"/>
    <s v="The USS Mary Jane is one of the most unique treehouses in the world because it is in fact a sail boat that is suspended 35 feet in the trees. Imagine the calming affects of swaying up in the trees as you are rocked to sleep. A one time cleaning fee of $35.00 will be added to your reservation."/>
    <n v="1"/>
    <s v="Check in: 15:00, Check out: 10:00, Cancellation policy: Strict (21 days), Accepts bookings: 12"/>
    <n v="42.037190000000002"/>
    <n v="-123.6241"/>
    <s v="Yes"/>
    <x v="0"/>
    <s v="No"/>
    <s v="Yes"/>
    <x v="0"/>
    <s v="Yes"/>
    <x v="0"/>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Swiss Family"/>
    <s v="treehouse"/>
    <s v="Treehouse"/>
    <n v="16"/>
    <n v="0"/>
    <n v="5"/>
    <n v="0"/>
    <n v="0"/>
    <n v="0"/>
    <s v="Josephine"/>
    <x v="40"/>
    <x v="17"/>
    <m/>
    <s v="United States"/>
    <x v="0"/>
    <x v="0"/>
    <s v="No data"/>
    <s v="No data"/>
    <s v="No data"/>
    <s v="No data"/>
    <n v="0"/>
    <n v="270"/>
    <n v="310"/>
    <n v="270"/>
    <n v="270"/>
    <n v="0"/>
    <n v="0"/>
    <n v="0"/>
    <n v="0"/>
    <n v="0"/>
    <n v="0"/>
    <n v="0"/>
    <n v="0"/>
    <n v="0"/>
    <n v="0"/>
    <n v="0"/>
    <n v="0"/>
    <s v="https://www.hipcamp.com/en-GB/land/oregon-out-n-about-treehouse-treesort-88lh18ww"/>
    <s v="The Swiss Family Complex is two separate treehouses connected by a swinging bridge. The smaller treehouse built for kids has a small set of single wide bunk beds and a small table and chairs. The larger treehouse, built for adults, is accessed by a ladder up through a trap door into the room; the room itself has a queen bed, a small single cot built into the wall and a small deck. There is a mini refrigerator outside on the platform below the adult’s treehouse, the treehouse is located about 60 feet from the closest bathroom and the bathrooms are shared with other guests. A one time cleaning fee of $35.00 will be added to your reservation."/>
    <n v="1"/>
    <s v="Check in: 15:00, Check out: 10:00, Cancellation policy: Strict (21 days), Accepts bookings: 12"/>
    <n v="42.037190000000002"/>
    <n v="-123.6241"/>
    <s v="Yes"/>
    <x v="0"/>
    <s v="No"/>
    <s v="Yes"/>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Cavaltree "/>
    <s v="treehouse"/>
    <s v="Treehouse"/>
    <n v="16"/>
    <n v="0"/>
    <n v="6"/>
    <n v="0"/>
    <n v="0"/>
    <n v="0"/>
    <s v="Josephine"/>
    <x v="40"/>
    <x v="17"/>
    <m/>
    <s v="United States"/>
    <x v="0"/>
    <x v="0"/>
    <s v="No data"/>
    <s v="No data"/>
    <s v="No data"/>
    <s v="No data"/>
    <n v="0"/>
    <n v="200"/>
    <n v="240"/>
    <n v="200"/>
    <n v="200"/>
    <n v="0"/>
    <n v="0"/>
    <n v="0"/>
    <n v="0"/>
    <n v="0"/>
    <n v="0"/>
    <n v="0"/>
    <n v="0"/>
    <n v="0"/>
    <n v="0"/>
    <n v="0"/>
    <n v="0"/>
    <s v="https://www.hipcamp.com/en-GB/land/oregon-out-n-about-treehouse-treesort-88lh18ww"/>
    <s v="The Cavaltree is a two story treehouse that shares its stairway access with the Treeloon. The bottom story of the Cavaltree is about 12 feet off of the ground and is a very small room with just a queen bed in it. The second story of the Cavaltree which is accessed by a ladder has a set of single wide bunk beds, a single cot and a small sleeping loft with a double bed in it. The door to the upper portion is a solid bottom half with a canvas roll down for the top half. The treehouse is about 120 feet away from the closest bathroom from the base of the stairs and the bathrooms are shared with other guests. A one time cleaning fee of $35.00 will be added to your reservation."/>
    <n v="1"/>
    <s v="Check in: 15:00, Check out: 10:00, Cancellation policy: Strict (21 days), Accepts bookings: 12"/>
    <n v="42.037190000000002"/>
    <n v="-123.6241"/>
    <s v="Yes"/>
    <x v="0"/>
    <s v="No"/>
    <s v="Yes"/>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Treeloon "/>
    <s v="treehouse"/>
    <s v="Treehouse"/>
    <n v="16"/>
    <n v="0"/>
    <n v="4"/>
    <n v="0"/>
    <n v="0"/>
    <n v="0"/>
    <s v="Josephine"/>
    <x v="40"/>
    <x v="17"/>
    <m/>
    <s v="United States"/>
    <x v="0"/>
    <x v="0"/>
    <s v="No data"/>
    <s v="No data"/>
    <s v="No data"/>
    <s v="No data"/>
    <n v="0"/>
    <n v="215"/>
    <n v="255"/>
    <n v="215"/>
    <n v="215"/>
    <n v="0"/>
    <n v="0"/>
    <n v="0"/>
    <n v="0"/>
    <n v="0"/>
    <n v="0"/>
    <n v="0"/>
    <n v="0"/>
    <n v="0"/>
    <n v="0"/>
    <n v="0"/>
    <n v="0"/>
    <s v="https://www.hipcamp.com/en-GB/land/oregon-out-n-about-treehouse-treesort-88lh18ww"/>
    <s v="The Treeloon is about 12 feet off of the ground and has shared access with the Cavaltree. The Treehouse itself has a queen bed and an ‘L’ shaped sleeping loft that can fit two kids comfortably, a mini refrigerator and a very small deck. It is located about 120 feet away from the closest bathroom and the bathrooms are shared with other guests. This treehouse is priced out for 2 people but can sleep up to 4 people. A one time cleaning fee of $35.00 will be added to your reservation."/>
    <n v="1"/>
    <s v="Check in: 15:00, Check out: 10:00, Cancellation policy: Strict (21 days), Accepts bookings: 12"/>
    <n v="42.037190000000002"/>
    <n v="-123.6241"/>
    <s v="Yes"/>
    <x v="0"/>
    <s v="No"/>
    <s v="Yes"/>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Serendipitree"/>
    <s v="treehouse"/>
    <s v="Treehouse"/>
    <n v="16"/>
    <n v="0"/>
    <n v="4"/>
    <n v="0"/>
    <n v="0"/>
    <n v="0"/>
    <s v="Josephine"/>
    <x v="40"/>
    <x v="17"/>
    <m/>
    <s v="United States"/>
    <x v="0"/>
    <x v="0"/>
    <s v="No data"/>
    <s v="No data"/>
    <s v="No data"/>
    <s v="No data"/>
    <n v="0"/>
    <n v="195"/>
    <n v="235"/>
    <n v="195"/>
    <n v="195"/>
    <n v="0"/>
    <n v="0"/>
    <n v="0"/>
    <n v="0"/>
    <n v="0"/>
    <n v="0"/>
    <n v="0"/>
    <n v="0"/>
    <n v="0"/>
    <n v="0"/>
    <n v="0"/>
    <n v="0"/>
    <s v="https://www.hipcamp.com/en-GB/land/oregon-out-n-about-treehouse-treesort-88lh18ww"/>
    <s v="The Serendipitree is about 12 feet off of the ground and is one of our smallest but coziest treehouses on the property. When you walk into the Serendipitree there is a “U” shaped sitting area that you turn into a bed at night making a custom queen bed that is as wide as a queen on one end but gets slightly smaller on the other. There is a small sleeping loft accessed by a ladder that has a single wide bed in it. The treehouse is about 90 feet away from the base of the stairs to the closest bathroom and the bathrooms are shared with other guests. This treehouse is very popular with couples or people with one child of any age or two very small children that can share the single bed in the sleeping loft. A one time cleaning fee of $35.00 will be added to your reservation."/>
    <n v="1"/>
    <s v="Check in: 15:00, Check out: 10:00, Cancellation policy: Strict (21 days), Accepts bookings: 12"/>
    <n v="42.037190000000002"/>
    <n v="-123.6241"/>
    <s v="Yes"/>
    <x v="0"/>
    <s v="No"/>
    <s v="Yes"/>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Mastree "/>
    <s v="treehouse"/>
    <s v="Treehouse"/>
    <n v="16"/>
    <n v="0"/>
    <n v="6"/>
    <n v="0"/>
    <n v="0"/>
    <n v="0"/>
    <s v="Josephine"/>
    <x v="40"/>
    <x v="17"/>
    <m/>
    <s v="United States"/>
    <x v="0"/>
    <x v="0"/>
    <s v="No data"/>
    <s v="No data"/>
    <s v="No data"/>
    <s v="No data"/>
    <n v="0"/>
    <n v="240"/>
    <n v="280"/>
    <n v="240"/>
    <n v="240"/>
    <n v="0"/>
    <n v="0"/>
    <n v="0"/>
    <n v="0"/>
    <n v="0"/>
    <n v="0"/>
    <n v="0"/>
    <n v="0"/>
    <n v="0"/>
    <n v="0"/>
    <n v="0"/>
    <n v="0"/>
    <s v="https://www.hipcamp.com/en-GB/land/oregon-out-n-about-treehouse-treesort-88lh18ww"/>
    <s v="This is a cannabis-friendly treehouse rental. All guests must be at least 21 years of age or older to stay. The treehouse accommodates up to 4 people with a queen-sized couch that folds out into a full bed. A full bathroom, and a small kitchenette with a microwave, coffee pot, toaster, and mini refrigerator. This rental comes with some complimentary cannabis. A one-time cleaning fee of $35.00 will be added to your reservation."/>
    <n v="1"/>
    <s v="Check in: 15:00, Check out: 10:00, Cancellation policy: Strict (21 days), Accepts bookings: 12"/>
    <n v="42.037190000000002"/>
    <n v="-123.6241"/>
    <s v="Yes"/>
    <x v="0"/>
    <s v="No"/>
    <s v="No"/>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Balcontree "/>
    <s v="treehouse"/>
    <s v="Treehouse"/>
    <n v="16"/>
    <n v="0"/>
    <n v="5"/>
    <n v="0"/>
    <n v="0"/>
    <n v="0"/>
    <s v="Josephine"/>
    <x v="40"/>
    <x v="17"/>
    <m/>
    <s v="United States"/>
    <x v="0"/>
    <x v="0"/>
    <s v="No data"/>
    <s v="No data"/>
    <s v="No data"/>
    <s v="No data"/>
    <n v="0"/>
    <n v="240"/>
    <n v="280"/>
    <n v="240"/>
    <n v="240"/>
    <n v="0"/>
    <n v="0"/>
    <n v="0"/>
    <n v="0"/>
    <n v="0"/>
    <n v="0"/>
    <n v="0"/>
    <n v="0"/>
    <n v="0"/>
    <n v="0"/>
    <n v="0"/>
    <n v="0"/>
    <s v="https://www.hipcamp.com/en-GB/land/oregon-out-n-about-treehouse-treesort-88lh18ww"/>
    <s v="The Balcontree Room is not a treehouse it is a second-story room in the main lodge located up above the main office. It has a ‘treeway’ entry where you climb two flights of stairs, cross a suspension bridge to a private treehouse platform, and then cross another suspension bridge into the room. The room itself has a queen bed, a pyramid bunk (double bed on the bottom and a twin on the top), a full bathroom, a mini refrigerator, and a small balcony. There is a private open-air treehouse platform that is connected to the room. A one time cleaning fee of $35.00 will be added to your reservation. Call Out 'n' About Treesort if you have any questions or problems Booking online. 541-592-2208."/>
    <n v="1"/>
    <s v="Check in: 15:00, Check out: 10:00, Cancellation policy: Strict (21 days), Accepts bookings: 12"/>
    <n v="42.037190000000002"/>
    <n v="-123.6241"/>
    <s v="Yes"/>
    <x v="0"/>
    <s v="No"/>
    <s v="Yes"/>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Elementree "/>
    <s v="treehouse"/>
    <s v="Treehouse"/>
    <n v="16"/>
    <n v="0"/>
    <n v="4"/>
    <n v="0"/>
    <n v="0"/>
    <n v="0"/>
    <s v="Josephine"/>
    <x v="40"/>
    <x v="17"/>
    <m/>
    <s v="United States"/>
    <x v="0"/>
    <x v="0"/>
    <s v="No data"/>
    <s v="No data"/>
    <s v="No data"/>
    <s v="No data"/>
    <n v="0"/>
    <n v="195"/>
    <n v="235"/>
    <n v="195"/>
    <n v="195"/>
    <n v="0"/>
    <n v="0"/>
    <n v="0"/>
    <n v="0"/>
    <n v="0"/>
    <n v="0"/>
    <n v="0"/>
    <n v="0"/>
    <n v="0"/>
    <n v="0"/>
    <n v="0"/>
    <n v="0"/>
    <s v="https://www.hipcamp.com/en-GB/land/oregon-out-n-about-treehouse-treesort-88lh18ww"/>
    <s v="The Elementree is not a treehouse, but it is an elevated house on stilts which gives it all of the ‘elements’ of a treehouse it’s just not supported by trees. The room itself is very small with a queen bed and a set of single wide bunk beds right next to the queen bed. The bathroom is about 30 feet away from the base of the stairs and is shared with other guests. A one time cleaning fee of $35.00 will be added to your reservation."/>
    <n v="1"/>
    <s v="Check in: 15:00, Check out: 10:00, Cancellation policy: Strict (21 days), Accepts bookings: 12"/>
    <n v="42.037190000000002"/>
    <n v="-123.6241"/>
    <s v="Yes"/>
    <x v="0"/>
    <s v="No"/>
    <s v="No"/>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Majestree "/>
    <s v="treehouse"/>
    <s v="Treehouse"/>
    <n v="16"/>
    <n v="0"/>
    <n v="7"/>
    <n v="0"/>
    <n v="0"/>
    <n v="0"/>
    <s v="Josephine"/>
    <x v="40"/>
    <x v="17"/>
    <m/>
    <s v="United States"/>
    <x v="0"/>
    <x v="0"/>
    <s v="No data"/>
    <s v="No data"/>
    <s v="No data"/>
    <s v="No data"/>
    <n v="0"/>
    <n v="365"/>
    <n v="405"/>
    <n v="365"/>
    <n v="365"/>
    <n v="0"/>
    <n v="0"/>
    <n v="0"/>
    <n v="0"/>
    <n v="0"/>
    <n v="0"/>
    <n v="0"/>
    <n v="0"/>
    <n v="0"/>
    <n v="0"/>
    <n v="0"/>
    <n v="0"/>
    <s v="https://www.hipcamp.com/en-GB/land/oregon-out-n-about-treehouse-treesort-88lh18ww"/>
    <s v="The Majestree is our tallest treehouse sitting 47 feet off of the ground! You access it by climbing 4 flights of stairs, The room itself has a queen bed, two double beds in the sleeping loft, a full bathroom, and a small kitchenette with a microwave, coffee pot, toaster, and mini refrigerator. Due to the height of this treehouse we do not recommend children under the age of 5 in it. A one time cleaning fee of $35.00 will be added to your reservation."/>
    <n v="1"/>
    <s v="Check in: 15:00, Check out: 10:00, Cancellation policy: Strict (21 days), Accepts bookings: 12"/>
    <n v="42.037190000000002"/>
    <n v="-123.6241"/>
    <s v="Yes"/>
    <x v="0"/>
    <s v="No"/>
    <s v="No"/>
    <x v="0"/>
    <s v="Yes"/>
    <x v="0"/>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Treeroom Schoolhouse Suite "/>
    <s v="treehouse"/>
    <s v="Treehouse"/>
    <n v="16"/>
    <n v="0"/>
    <n v="6"/>
    <n v="0"/>
    <n v="0"/>
    <n v="0"/>
    <s v="Josephine"/>
    <x v="40"/>
    <x v="17"/>
    <m/>
    <s v="United States"/>
    <x v="0"/>
    <x v="0"/>
    <s v="No data"/>
    <s v="No data"/>
    <s v="No data"/>
    <s v="No data"/>
    <n v="0"/>
    <n v="355"/>
    <n v="395"/>
    <n v="355"/>
    <n v="355"/>
    <n v="0"/>
    <n v="0"/>
    <n v="0"/>
    <n v="0"/>
    <n v="0"/>
    <n v="0"/>
    <n v="0"/>
    <n v="0"/>
    <n v="0"/>
    <n v="0"/>
    <n v="0"/>
    <n v="0"/>
    <s v="https://www.hipcamp.com/en-GB/land/oregon-out-n-about-treehouse-treesort-88lh18ww"/>
    <s v="The Treeroom Schoolhouse Suite (aka ‘The Suite’) is about 12 feet off of the ground, has a queen bed in the master bedroom, a double futon in the living room/kitchenette area, a small sleeping loft, a full bathroom, and a small kitchenette with a microwave, toaster oven, coffee pot, and mini refrigerator. The Suite also has a large deck and a propane barbecue on it. The sleeping loft is located above the full bathroom and is designed for 2 kids or 1 adult. A one time cleaning fee of $35.00 will be added to your reservation."/>
    <n v="1"/>
    <s v="Check in: 15:00, Check out: 10:00, Cancellation policy: Strict (21 days), Accepts bookings: 12"/>
    <n v="42.037190000000002"/>
    <n v="-123.6241"/>
    <s v="Yes"/>
    <x v="0"/>
    <s v="No"/>
    <s v="Yes"/>
    <x v="0"/>
    <s v="Yes"/>
    <x v="0"/>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Out’n’About treehouse treesort"/>
    <s v="Treezebo"/>
    <s v="treehouse"/>
    <s v="Treehouse"/>
    <n v="16"/>
    <n v="0"/>
    <n v="5"/>
    <n v="0"/>
    <n v="0"/>
    <n v="0"/>
    <s v="Josephine"/>
    <x v="40"/>
    <x v="17"/>
    <m/>
    <s v="United States"/>
    <x v="0"/>
    <x v="0"/>
    <s v="No data"/>
    <s v="No data"/>
    <s v="No data"/>
    <s v="No data"/>
    <n v="0"/>
    <n v="295"/>
    <n v="335"/>
    <n v="295"/>
    <n v="295"/>
    <n v="0"/>
    <n v="0"/>
    <n v="0"/>
    <n v="0"/>
    <n v="0"/>
    <n v="0"/>
    <n v="0"/>
    <n v="0"/>
    <n v="0"/>
    <n v="0"/>
    <n v="0"/>
    <n v="0"/>
    <s v="https://www.hipcamp.com/en-GB/land/oregon-out-n-about-treehouse-treesort-88lh18ww"/>
    <s v="The Treezebo is about 35 feet off of the ground and is accessed by climbing three flights of stairs and crossing two suspension bridges. The room itself is a single room unit with a queen bed, a set of single wide bunk beds, a small single cot built into the wall, a mini refrigerator and a toilet and sink. The toilet and sink are not private; they are only separated from the room by a small curtain, and are mainly in there so you don’t have to go down 35 feet in the middle of the night to use the restroom. There are full bathrooms located on the ground for your use and the bathrooms are shared with other guests. The Treezebo is fully enclosed with regular walls and brand new sliding glass windows. A one time cleaning fee of $35.00 will be added to your reservation."/>
    <n v="1"/>
    <s v="Check in: 15:00, Check out: 10:00, Cancellation policy: Strict (21 days), Accepts bookings: 12"/>
    <n v="42.037190000000002"/>
    <n v="-123.6241"/>
    <s v="Yes"/>
    <x v="0"/>
    <s v="No"/>
    <s v="No"/>
    <x v="0"/>
    <s v="Yes"/>
    <x v="1"/>
    <s v="Yes"/>
    <s v="Yes"/>
    <s v="Yes"/>
    <s v="No"/>
    <s v="No"/>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Salmon Creek Ranch"/>
    <s v="Eagle's Nest Treehouse Farmstay"/>
    <s v="treehouse"/>
    <s v="Treehouse"/>
    <n v="7"/>
    <n v="0"/>
    <n v="2"/>
    <n v="0"/>
    <n v="0"/>
    <n v="0"/>
    <s v="Sonoma"/>
    <x v="42"/>
    <x v="5"/>
    <m/>
    <s v="United States"/>
    <x v="10"/>
    <x v="10"/>
    <n v="610"/>
    <n v="399"/>
    <n v="399"/>
    <n v="288"/>
    <n v="1"/>
    <n v="399"/>
    <n v="616"/>
    <n v="399"/>
    <n v="399"/>
    <n v="399"/>
    <n v="399"/>
    <n v="399"/>
    <n v="399"/>
    <n v="399"/>
    <n v="399"/>
    <n v="399"/>
    <n v="399"/>
    <n v="399"/>
    <n v="399"/>
    <n v="399"/>
    <n v="399"/>
    <s v="https://www.hipcamp.com/en-GB/land/california-salmon-creek-ranch-4kk9hl90"/>
    <s v="The Eagle's Nest Treehouse Farm Stay offers a secluded, tranquil wilderness experience, right in the middle of a private forest, but with many of the comforts of a well-appointed guest house 40 feet from the ground. _x000a__x000a_Located on a 400-acre working ranch on the Sonoma coast, we are less than 90 minutes from San Francisco and half that from California's premier wine-growing regions of the Napa-Sonoma Valleys. We are also smack dab in the middle of some of California's most breathtaking coast. In fact, you can hear the waves crashing from the treehouse deck when the wind blows in from the north. You are near enough to civilization, but it feels like you are in the most remote and peaceful spot on earth. _x000a__x000a_During the day, you can hike our miles of forest trails and never run into another person. You can check out the flora and fauna residing among the ferns, redwood trees and rolling pasture lands and then roast some of our ranch products, all grown right here, over the treehouse barbecue located at ground level. You can also explore the ranch operation, which includes Scottish Highland cattle, Kiko goats, ducks, geese and the livestock guardian dogs who protect them all. Learn about sustainable organic farming practices and if you like a really hands-on experience, you can help us herd the ducks in at night or come along in the UTV to help with evening chores.  At night, when the fog is out, you can see all the stars since the lights of civilization are so far away. If the fog is in, you can hear the fog horns bleating distantly from Bodega Bay. Think seclusion, privacy, peacefulness and nature. _x000a__x000a_This legendary treehouse, featured in House &amp; Garden Magazine in 2000,  the Treehouse Guys TV program and  several other magazines since, has been totally refurbished and modernized using the latest structural and safety standards to serve as a guest house for our Farm Stays. It is reopening after a lengthy pause due to County permitting issues, during which further upgrades have been installed to meet residential building codes. _x000a__x000a_Securely nestled high above the forest floor between two towering Douglas Firs, the large redwood deck of the Eagle’s Nest is accessed via a spiral staircase and a 40 ft suspension bridge. Once inside the treehouse proper, the rich hue and grain of the polished and oiled old growth redwood floor, walls and ceiling is astounding. Residential standards of construction throughout include two sets of 8 ft high French doors, sliding windows, a queen size bed, electricity for lights and your personal accessories, separate bathroom with flush toilet, hot and cold water, sink, and an amazing copper-lined shower with floor to ceiling windows looking out on the forest below. A powerful space heater and the insulated walls, floor and ceiling keep the interior cozy. _x000a__x000a_While staying here you have access to miles of hiking trails throughout our 400 acre working ranch, half a private forest preserve and half organically certified pasture for production of organic duck eggs, goat meat and grass-fed beef (from our amazing Scottish Highland &amp; Angus cattle). You can also enjoy a mile and a half of Salmon Creek that runs through the property, and observe our efforts to help restore the native Coho Salmon. Information on our ranching operations (aimed at production of natural, healthy food) is provided to all guests. _x000a__x000a_Accommodation in the treehouse is intended for two adults in one bed (children or pets are negotiable). Price includes the Sonoma County 12% transient occupancy tax. _x000a__x000a_An online search for YOUTUBE TREEHOUSE VIDEO BY THOMAS AGARATE will bring up an amazing short movie of the Eagle's Nest, including spectacular drone footage, taken by our first guest (a drone technology pioneer)."/>
    <n v="1"/>
    <s v="Check in: 14:00, Check out: 12:00, Cancellation policy: Moderate, Accepts bookings: 6"/>
    <n v="38.357997763919641"/>
    <n v="-123.00067226079101"/>
    <s v="Yes"/>
    <x v="0"/>
    <s v="Yes"/>
    <s v="No"/>
    <x v="0"/>
    <s v="Yes"/>
    <x v="1"/>
    <s v="Yes"/>
    <s v="No"/>
    <s v="No"/>
    <s v="No"/>
    <s v="No"/>
    <s v="No"/>
    <s v="Not Listed"/>
    <s v="No"/>
    <s v="Not Listed"/>
    <s v="Not Listed"/>
    <s v="No"/>
    <s v="No"/>
    <s v="No"/>
    <s v="No"/>
    <s v="No"/>
    <s v="No"/>
    <s v="No"/>
    <s v="No"/>
    <s v="No"/>
    <s v="No"/>
    <s v="Yes"/>
    <s v="Yes"/>
    <s v="Yes"/>
    <s v="No"/>
    <s v="Yes"/>
    <s v="Yes"/>
    <s v="Yes"/>
    <s v="No"/>
    <s v="Yes"/>
    <s v="No"/>
    <s v="Yes"/>
    <s v="Yes"/>
    <s v="Yes"/>
    <s v="Yes"/>
    <s v="No"/>
    <s v="No"/>
    <s v="No"/>
    <s v="No"/>
    <s v="Yes"/>
    <s v="Yes"/>
    <s v="Yes"/>
    <s v="Yes"/>
    <s v="No"/>
    <s v="Yes"/>
    <s v="No"/>
    <s v="No"/>
    <s v="No"/>
    <s v="No"/>
    <s v="Yes"/>
    <s v="Yes"/>
    <s v="No"/>
    <s v="Yes"/>
    <m/>
    <m/>
    <m/>
    <m/>
    <m/>
    <m/>
    <m/>
    <m/>
    <m/>
  </r>
  <r>
    <s v="Hipcamp"/>
    <s v="Romantic Forest Hide-a-Way"/>
    <s v="Romantic Wilderness Tree House!!"/>
    <s v="treehouse"/>
    <s v="Treehouse"/>
    <n v="2"/>
    <n v="0"/>
    <n v="4"/>
    <n v="0"/>
    <n v="0"/>
    <n v="0"/>
    <s v="Klickitat"/>
    <x v="43"/>
    <x v="1"/>
    <m/>
    <s v="United States"/>
    <x v="11"/>
    <x v="11"/>
    <n v="333"/>
    <n v="149"/>
    <n v="149"/>
    <n v="90"/>
    <n v="0.62"/>
    <n v="140"/>
    <n v="324"/>
    <n v="149"/>
    <n v="99"/>
    <n v="90"/>
    <n v="149"/>
    <n v="149"/>
    <n v="149"/>
    <n v="149"/>
    <n v="149"/>
    <n v="149"/>
    <n v="149"/>
    <n v="149"/>
    <n v="149"/>
    <n v="149"/>
    <n v="149"/>
    <s v="https://www.hipcamp.com/en-GB/land/washington-romantic-forest-hide-a-way-4nelhmmz"/>
    <s v="🙊Check Out Our early December MidWeek Prices!!💘 _x000a__x000a_🙊For HipCampers Only! Save a Lot on early 2024 Holiday MidWeeks❣️ _x000a__x000a_💥Save 5% on 3 Night Stays💘Use Code: V2GHBQAJ 💘 NOTE: Discounts apply to Nightly Rates, Exclude Additional Charges_x000a__x000a_👀Hey HipCampers -- A Sheltering Space in a Forest Place!_x000a__x000a_👉COVID 19 NOTES:   We have adopted reservation guides and sanitizing protocols to meet and exceed the requirements of Washington Governor Inslee's Emergency Proclamation.  _x000a__x000a_👍We only rent to guests who agree to our Stay at Our Place guidelines._x000a__x000a_👍We allow over 24 thoroughly sanitize our accommodations in between guests._x000a__x000a_👍Our Caretaker is following CDC and State Health Department Guidelines for sanitizing_x000a__x000a_👍No In-Person interaction between guests and caretakers is allowed_x000a__x000a_🔎🌟LOOK!  Stay 5 Nights or More &amp; Save $50 More -- Just let us know before you Book and we'll provide you the discount code!👍_x000a__x000a_Excluded holidays are:_x000a__x000a_MLK Day_x000a__x000a_President's Day_x000a__x000a_NOTES: _x000a__x000a_ Firewood Fee:  Special for Hipcampers ONLY -- No Extra Charge!   _x000a__x000a__x000a__x000a_- Pet Fee:  $25.00/Pet (See Pet Policy), can now be included in your booking _x000a_- Sale Offers do not Apply to Extra Charges Hey There HipCampers!!  You will totally love coming &quot;home&quot; to a tree house which is over 50 years old AND in which a Bahá'í couple raised a family_x000a__x000a_Welcome to Tree House Tranquil-A-Tree!!_x000a__x000a_Our Tree House, situated only 80 miles from Portland, Oregon and Vancouver, Washington and across the river from Hood River, Oregon is a much-loved destination for those seeking peace and serenity -- an Amazing Romantic Escape. A vacation rental cabin in the trees!!_x000a__x000a_En route to Tree House Tranquil-A-Tree (Your very own private vacation rental tree house!!), enjoy the non-stop spectacular natural vista of nature. From the incredible waterfalls of the Columbia River Gorge to gorgeous sunsets and the stunning landscape of the Cascade Mountains you will be traversing one of Earth's truly natural and preserved wonders. _x000a__x000a_Suspended between several towering Douglas Fir Trees in the heart of the Cascade Mountains of the majestic Columbia River Gorge, in the foothills of towering, snow-covered Mt. Adams (the second tallest glaciated volcanic peak in the U.S. Pacific Northwest) our guests have their choice of myriad outdoor adventures (windsurfing, kayaking, hiking, bird-watching, butterfly identification, whitewater rafting, fishing, etc.) or simply relaxing in their own private Hot Tub and rejuvenating in the bucolic forested setting of Tree House Tranquil-A-Tree._x000a__x000a_With two stories and two full-size sleeping accommodations (a full-size hand-made cedar log bed in the master bedroom and a fold-out futon on the main floor), Tree House Tranquil-A-Tree can be reserved for up to four people. We are family-friendly and do allow guests to bring their well-mannered canine family members (conditions apply. Note: There are dogs on the property and in the neighbor.). _x000a__x000a_The Village of White Salmon, Oregon, about 15 miles from the tree house, features multiple restaurants, art galleries, a nationally known microbrewery, and grocery shopping at either the local natural food store (Feast) or the local supermarket (Thriftway). _x000a__x000a_We invite you to experience the pleasure and excitement of being at one with nature in the towering firs of Tree House Tranquil-A-Tree"/>
    <n v="2"/>
    <s v="Check in: 16:00, Check out: 11:00, Cancellation policy: Strict, Accepts bookings: 12"/>
    <n v="45.8369"/>
    <n v="-121.39490000000001"/>
    <s v="Yes"/>
    <x v="0"/>
    <s v="Yes"/>
    <s v="Yes"/>
    <x v="0"/>
    <s v="Yes"/>
    <x v="0"/>
    <s v="Yes"/>
    <s v="No"/>
    <s v="No"/>
    <s v="Yes"/>
    <s v="No"/>
    <s v="No"/>
    <s v="Not Listed"/>
    <s v="No"/>
    <s v="Not Listed"/>
    <s v="Not Listed"/>
    <s v="No"/>
    <s v="No"/>
    <s v="No"/>
    <s v="No"/>
    <s v="No"/>
    <s v="No"/>
    <s v="No"/>
    <s v="No"/>
    <s v="No"/>
    <s v="Yes"/>
    <s v="Yes"/>
    <s v="Yes"/>
    <s v="Yes"/>
    <s v="No"/>
    <s v="Yes"/>
    <s v="Yes"/>
    <s v="Yes"/>
    <s v="No"/>
    <s v="Yes"/>
    <s v="Yes"/>
    <s v="Yes"/>
    <s v="Yes"/>
    <s v="Yes"/>
    <s v="Yes"/>
    <s v="Yes"/>
    <s v="No"/>
    <s v="Yes"/>
    <s v="No"/>
    <s v="No"/>
    <s v="Yes"/>
    <s v="Yes"/>
    <s v="No"/>
    <s v="No"/>
    <s v="No"/>
    <s v="No"/>
    <s v="No"/>
    <s v="Yes"/>
    <s v="No"/>
    <s v="No"/>
    <s v="Yes"/>
    <s v="No"/>
    <s v="No"/>
    <m/>
    <m/>
    <m/>
    <m/>
    <m/>
    <m/>
    <m/>
    <m/>
    <m/>
  </r>
  <r>
    <s v="Hipcamp"/>
    <s v="Moose Meadow Lodge &amp; Treehouse"/>
    <s v="Moose Meadow Lodge &amp; Treehouse"/>
    <s v="treehouse"/>
    <s v="Treehouse"/>
    <n v="1"/>
    <n v="0"/>
    <n v="4"/>
    <n v="0"/>
    <n v="0"/>
    <n v="0"/>
    <s v="Washington"/>
    <x v="44"/>
    <x v="4"/>
    <m/>
    <s v="United States"/>
    <x v="12"/>
    <x v="12"/>
    <n v="813"/>
    <n v="650"/>
    <n v="650"/>
    <n v="552"/>
    <n v="1"/>
    <n v="650"/>
    <n v="859"/>
    <n v="650"/>
    <n v="650"/>
    <n v="650"/>
    <n v="650"/>
    <n v="650"/>
    <n v="650"/>
    <n v="650"/>
    <n v="650"/>
    <n v="650"/>
    <n v="650"/>
    <n v="650"/>
    <n v="650"/>
    <n v="650"/>
    <n v="650"/>
    <s v="https://www.hipcamp.com/en-GB/land/vermont-moose-meadow-lodge-treehouse-4nelhp2w"/>
    <s v="Imagine waking up to the splashing of rainbow trout and the music of the hermit thrush as you gaze out on the pristine pond at Moose Meadow. The Treehouse at Moose Meadow is where nature and luxury come together in tranquil harmony, and where your imagination can soar. This is an experience that will change you forever._x000a__x000a_Supported by two mature pine trees, the Treehouse at Moose Meadow is redefining glamorous camping or &quot;glamping.&quot; Designed for those who enjoy camping as well as creature comforts, this handcrafted two-story nest is made with cedar, pine, maple and hemlock. Its 31 windows maximize your experience of the natural surroundings._x000a__x000a_COVID-19: Masks are required for unvaccinated guests in public spaces.  Masks are optional for vaccinated guests.  If you're feeling any COVID-19 symptoms, stay home. You will not be allowed to enter.  We appreciate your help in mitigating the pandemic and look forward to welcoming you."/>
    <n v="1"/>
    <s v="Check in: 16:00, Check out: 11:00, Cancellation policy: Super Strict (30 Days), Accepts bookings: 12"/>
    <n v="44.303600000000003"/>
    <n v="-72.781899999999993"/>
    <s v="Yes"/>
    <x v="0"/>
    <s v="No"/>
    <s v="Yes"/>
    <x v="0"/>
    <s v="No"/>
    <x v="0"/>
    <s v="No"/>
    <s v="Yes"/>
    <s v="No"/>
    <s v="No"/>
    <s v="No"/>
    <s v="No"/>
    <s v="Not Listed"/>
    <s v="No"/>
    <s v="Not Listed"/>
    <s v="Not Listed"/>
    <s v="No"/>
    <s v="No"/>
    <s v="No"/>
    <s v="No"/>
    <s v="No"/>
    <s v="No"/>
    <s v="No"/>
    <s v="No"/>
    <s v="No"/>
    <s v="Yes"/>
    <s v="No"/>
    <s v="No"/>
    <s v="No"/>
    <s v="No"/>
    <s v="Yes"/>
    <s v="Yes"/>
    <s v="Yes"/>
    <s v="No"/>
    <s v="No"/>
    <s v="No"/>
    <s v="No"/>
    <s v="No"/>
    <s v="Yes"/>
    <s v="Yes"/>
    <s v="Yes"/>
    <s v="Yes"/>
    <s v="No"/>
    <s v="No"/>
    <s v="Yes"/>
    <s v="No"/>
    <s v="Yes"/>
    <s v="No"/>
    <s v="Yes"/>
    <s v="No"/>
    <s v="No"/>
    <s v="No"/>
    <s v="No"/>
    <s v="No"/>
    <s v="No"/>
    <s v="Yes"/>
    <s v="No"/>
    <s v="No"/>
    <m/>
    <m/>
    <m/>
    <m/>
    <m/>
    <m/>
    <m/>
    <m/>
    <m/>
  </r>
  <r>
    <s v="Hipcamp"/>
    <s v="Treehouse Cabin Retreat - Florida"/>
    <s v="Treehouse Cabin Retreat"/>
    <s v="treehouse"/>
    <s v="Treehouse"/>
    <n v="2"/>
    <n v="0"/>
    <n v="8"/>
    <n v="0"/>
    <n v="0"/>
    <n v="0"/>
    <s v="Dixie"/>
    <x v="45"/>
    <x v="19"/>
    <m/>
    <s v="United States"/>
    <x v="13"/>
    <x v="13"/>
    <n v="392"/>
    <n v="229"/>
    <n v="200"/>
    <n v="213"/>
    <n v="0.61"/>
    <n v="210"/>
    <n v="379"/>
    <n v="210"/>
    <n v="210"/>
    <n v="128"/>
    <n v="210"/>
    <n v="210"/>
    <n v="210"/>
    <n v="210"/>
    <n v="210"/>
    <n v="210"/>
    <n v="210"/>
    <n v="210"/>
    <n v="210"/>
    <n v="210"/>
    <n v="210"/>
    <s v="https://www.hipcamp.com/en-GB/land/florida-treehouse-cabin-retreat-florida-45x5hvjj"/>
    <s v="Welcome to the Treehouse Cabin Retreat! If you like camping or glamping, you will love this getaway! Our unique Treehouse (sleeps 2-3) plus Rustic Cabin rental (sleeps 4-5) brings you back to nature for relaxation and unplugging. Located just minutes from the Suwannee River with wonderful, clear, freshwater springs that are great for paddling and swimming. Just escape and relax among the trees,  play games, cozy up in the treehouse and watch a movie (we offer a good selection!) or visit nearby springs, parks and rivers. Enjoy an outdoor shower under the stars. Warm up next to the campfire and create new memories. Old Town is a small town, 20 minutes north of Chiefland, 45 minutes northeast of Cedar Key and 45 minutes northwest of Gainesville. We allow a maximum of 7 people and 2 cars. _x000a__x000a_PLEASE NOTE, we allow up to 2 dogs with fees paid. PLEASE ADD THIS AS AN EXTRA AT THE TIME OF BOOKING. All guests and pets must be counted on your reservation. Be sure to read the Treehouse Retreat Rules and let us know if you have questions. _x000a__x000a_When you book this property, you are renting both and Treehouse (1 queen bed on the main floor plus a small loft for a single bed, no bathroom in the treehouse) and the cabin (1 queen bedroom plus a loft with 2 beds),  with a full kitchen and one full bathroom inside, one bathroom outside).  We provide bath towels and bed linens. The kitchen is equipped with dishes, silverware and basic cooking supplies such as pots, pans, coffee maker, toaster, oven, microwave, etc.  Outside near the fire pit we have a large grill and smoker available to use. We provide grilling tools as well so all you generally need to bring is food and drinks (and charcoal/wood)! _x000a__x000a_Please note both the cabin and treehouse offer window A/C's and supplemental heat, but this is still camping and the buildings are rustic and may not heat or cool to what you are used to. Power outages do happen, especially during summer storms, so please be aware you may lose electricity and water at times._x000a__x000a_You are welcome to explore the trails around our property, relax in the hammock or swing, and enjoy the outdoor games. Please return everything as you find it._x000a__x000a_*** Please make note of our Super Strict cancellation policy. We do not offer full refunds for extenuating circumstances (such as Covid-19, other illness, weather, etc.). If you are concerned about having to cancel unexpectedly, we highly recommend you purchase separate travel insurance (that covers cancelling due to Covid-19, etc.) for your trip.***_x000a__x000a_* Please note that there are many photos on our site that have been shared by past guests. Some of the items/features shown in those photos may have changed, been upgraded, replaced, or may no longer be available. We try to keep the first 20 or so photos up to date with photos that best represent what you will see and find when you come."/>
    <n v="2"/>
    <s v="Check in: 16:00, Check out: 11:00, Cancellation policy: Strict, Accepts bookings: 9"/>
    <n v="29.677900000000001"/>
    <n v="-83.002099999999984"/>
    <s v="Yes"/>
    <x v="0"/>
    <s v="Yes"/>
    <s v="Yes"/>
    <x v="0"/>
    <s v="No"/>
    <x v="0"/>
    <s v="Yes"/>
    <s v="Yes"/>
    <s v="No"/>
    <s v="No"/>
    <s v="No"/>
    <s v="No"/>
    <s v="Not Listed"/>
    <s v="No"/>
    <s v="Not Listed"/>
    <s v="Not Listed"/>
    <s v="No"/>
    <s v="No"/>
    <s v="No"/>
    <s v="No"/>
    <s v="No"/>
    <s v="No"/>
    <s v="No"/>
    <s v="No"/>
    <s v="No"/>
    <s v="No"/>
    <s v="No"/>
    <s v="No"/>
    <s v="Yes"/>
    <s v="No"/>
    <s v="Yes"/>
    <s v="Yes"/>
    <s v="Yes"/>
    <s v="Yes"/>
    <s v="No"/>
    <s v="No"/>
    <s v="Yes"/>
    <s v="Yes"/>
    <s v="Yes"/>
    <s v="Yes"/>
    <s v="No"/>
    <s v="No"/>
    <s v="No"/>
    <s v="No"/>
    <s v="Yes"/>
    <s v="No"/>
    <s v="Yes"/>
    <s v="No"/>
    <s v="No"/>
    <s v="No"/>
    <s v="No"/>
    <s v="No"/>
    <s v="No"/>
    <s v="No"/>
    <s v="No"/>
    <s v="Yes"/>
    <s v="No"/>
    <s v="Yes"/>
    <m/>
    <m/>
    <m/>
    <m/>
    <m/>
    <m/>
    <m/>
    <m/>
    <m/>
  </r>
  <r>
    <s v="Hipcamp"/>
    <s v="Kokomo Farms"/>
    <s v="Glamping Netted hanging Round bed"/>
    <s v="treehouse"/>
    <s v="Treehouse"/>
    <n v="8"/>
    <n v="0"/>
    <n v="2"/>
    <n v="0"/>
    <n v="0"/>
    <n v="0"/>
    <s v="Suwannee"/>
    <x v="46"/>
    <x v="19"/>
    <m/>
    <s v="United States"/>
    <x v="14"/>
    <x v="14"/>
    <n v="105"/>
    <n v="89"/>
    <n v="80"/>
    <n v="39"/>
    <n v="0.45"/>
    <n v="89"/>
    <n v="111"/>
    <n v="89"/>
    <n v="80"/>
    <n v="40"/>
    <n v="89"/>
    <n v="89"/>
    <n v="89"/>
    <n v="89"/>
    <n v="89"/>
    <n v="89"/>
    <n v="89"/>
    <n v="89"/>
    <n v="89"/>
    <n v="89"/>
    <n v="89"/>
    <s v="https://www.hipcamp.com/en-GB/land/florida-kokomo-farms-3xryh6mp"/>
    <s v="You can sleep under the stars in our back porch Hanging netted bed room just off the Zen garden where you can watch your favorite movie from your bed. The room is enclosed with windows and louvered doors for your privacy. Also has a wicker loveseat and table to Relax in or enjoy interacting with the many horses, chickens, cats etc.. There is a mini fridge, microwave,and coffee station and in a shared area just around the corner. We are a working farm of Misfits who will enjoy making your time at Kokomo Farms an awesome experience on our nearly 20 acre farm. Shared bathroom and shower facilities .  2 adults MAX occupancy, 350 lb weight limit (due to safety concerns) ,not suitable for children due to safety concerns_x000a__x000a_Go to hipcamp.com/en-US/discover/florida/kokomo-farms to see all of our unique accommodations._x000a__x000a_  _x000a__x000a_WARNINGUnder Florida law, an agritourism operator is not liable for injury or death of, or damage or loss to, a participant in an agritourism activity conducted at this agritourism location if such injury, death, damage, or loss results from the inherent risks of the agritourism activity. Inherent risks of agritourism activities include, among others, risks of injury inherent to land, equipment, and animals, as well as the potential for you to act in a negligent manner that may contribute to your injury, death, damage, or loss. You are assuming the risk of participating in this agritourism activity"/>
    <n v="1"/>
    <s v="Check in: 15:00, Check out: 11:00, Cancellation policy: Super Strict (30 Days), Accepts bookings: 6"/>
    <n v="30.246320000000001"/>
    <n v="-83.152789999999996"/>
    <s v="Yes"/>
    <x v="0"/>
    <s v="No"/>
    <s v="Yes"/>
    <x v="0"/>
    <s v="Yes"/>
    <x v="0"/>
    <s v="Yes"/>
    <s v="Yes"/>
    <s v="No"/>
    <s v="Yes"/>
    <s v="No"/>
    <s v="No"/>
    <s v="Not Listed"/>
    <s v="No"/>
    <s v="Not Listed"/>
    <s v="Not Listed"/>
    <s v="No"/>
    <s v="No"/>
    <s v="No"/>
    <s v="No"/>
    <s v="No"/>
    <s v="No"/>
    <s v="No"/>
    <s v="No"/>
    <s v="No"/>
    <s v="No"/>
    <s v="No"/>
    <s v="No"/>
    <s v="Yes"/>
    <s v="No"/>
    <s v="No"/>
    <s v="Yes"/>
    <s v="Yes"/>
    <s v="No"/>
    <s v="No"/>
    <s v="No"/>
    <s v="Yes"/>
    <s v="Yes"/>
    <s v="Yes"/>
    <s v="Yes"/>
    <s v="No"/>
    <s v="No"/>
    <s v="No"/>
    <s v="No"/>
    <s v="Yes"/>
    <s v="Yes"/>
    <s v="Yes"/>
    <s v="No"/>
    <s v="No"/>
    <s v="No"/>
    <s v="Yes"/>
    <s v="No"/>
    <s v="No"/>
    <s v="No"/>
    <s v="No"/>
    <s v="Yes"/>
    <s v="No"/>
    <s v="No"/>
    <m/>
    <m/>
    <m/>
    <m/>
    <m/>
    <m/>
    <m/>
    <m/>
    <m/>
  </r>
  <r>
    <s v="Hipcamp"/>
    <s v="Glamping at Deer Camp Cabin"/>
    <s v="Glamping at Deer Camp"/>
    <s v="treehouse"/>
    <s v="Treehouse"/>
    <n v="1"/>
    <n v="0"/>
    <n v="4"/>
    <n v="0"/>
    <n v="0"/>
    <n v="0"/>
    <s v="Sequatchie"/>
    <x v="6"/>
    <x v="14"/>
    <m/>
    <s v="United States"/>
    <x v="15"/>
    <x v="15"/>
    <n v="311"/>
    <n v="167"/>
    <n v="167"/>
    <n v="106"/>
    <n v="0.35"/>
    <n v="148"/>
    <n v="275"/>
    <n v="194"/>
    <n v="134"/>
    <n v="56"/>
    <n v="153"/>
    <n v="164"/>
    <n v="144"/>
    <n v="150"/>
    <n v="164"/>
    <n v="144"/>
    <n v="153"/>
    <n v="147"/>
    <n v="160"/>
    <n v="149"/>
    <n v="160"/>
    <s v="https://www.hipcamp.com/en-GB/land/tennessee-glamping-at-deer-camp-cabin-3pw1h61d"/>
    <s v="Glamping at its very finest! All the feels of camping without the work! All you need is your clothes, food, toiletries, and chargers._x000a__x000a_Deer Camp is a very unique experience that offers a super comfy queen bed to sleep on with high end cotton sheets and a patchwork quilt. _x000a__x000a_There are two coffee options: 11 cup stainless percolator or pour over coffee (the camping Keurig) and hot cocoas. Use the ground coffee or grind your whole beans with the hand grinder._x000a__x000a_There's a table for two to enjoy your meals at in the air conditioned cabin after you've cooked on the stove or grill, or maybe you roasted something over the open flame of your fire pit. _x000a__x000a_A relaxing lounger is the perfect place to read or sit in comfy chair next to the gas log fireplace._x000a__x000a_Entertainment consists of board games and books or binge watching your favorite shows inside the cabin. When night comes, enjoy the new outdoor movie theater (available March through December) in the cozy hammock chairs. Surf the web on high speed internet wifi. And of course, there is campfire where you can make your s'mores, roast hot dogs or whatever other fireside food you enjoy. _x000a__x000a_Shower in the greenhouse bathhouse. In the warmer season, slide open the windows and enjoy the feel of the outdoors with the Ivan's glass roof and a breeze. In the cold, enjoy the gas log fireplace while showering. Either way, it's a pleasurable experience."/>
    <n v="1"/>
    <s v="Check in: 16:00, Check out: 11:00, Cancellation policy: Super Strict, Accepts bookings: 12"/>
    <n v="35.517800000000001"/>
    <n v="-85.455799999999996"/>
    <s v="Yes"/>
    <x v="0"/>
    <s v="Yes"/>
    <s v="Yes"/>
    <x v="0"/>
    <s v="Yes"/>
    <x v="1"/>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Yes"/>
    <s v="No"/>
    <s v="No"/>
    <m/>
    <m/>
    <m/>
    <m/>
    <m/>
    <m/>
    <m/>
    <m/>
    <m/>
  </r>
  <r>
    <s v="Hipcamp"/>
    <s v="Sustainable Ecovillage"/>
    <s v="Rustic TreeHouse @ Sust. Ecovillage"/>
    <s v="treehouse"/>
    <s v="Treehouse"/>
    <n v="4"/>
    <n v="0"/>
    <n v="2"/>
    <n v="0"/>
    <n v="0"/>
    <n v="0"/>
    <s v="Del Norte"/>
    <x v="47"/>
    <x v="5"/>
    <m/>
    <s v="United States"/>
    <x v="16"/>
    <x v="16"/>
    <n v="112"/>
    <n v="95"/>
    <n v="95"/>
    <n v="49"/>
    <n v="0.34"/>
    <n v="95"/>
    <n v="113"/>
    <n v="95"/>
    <n v="95"/>
    <n v="32"/>
    <n v="95"/>
    <n v="95"/>
    <n v="95"/>
    <n v="95"/>
    <n v="95"/>
    <n v="95"/>
    <n v="95"/>
    <n v="95"/>
    <n v="95"/>
    <n v="95"/>
    <n v="95"/>
    <s v="https://www.hipcamp.com/en-GB/land/california-sustainable-ecovillage-4nelhey8"/>
    <s v="Sleep high in a tree overlooking a mountainous, forested valley, deep in Northern California's Six Rivers National Forest. Part of a remote, off-grid &quot;village,&quot; including a few other cabins, chickens, dogs, frogs, cats, permaculture gardens._x000a__x000a_Our property encompasses 160 acres of pristine natural wilderness in Northern California's beautiful Smith River canyon - the only un-dammed river in the state. Spring-fed streams, teeming with wildlife, from cute caterpillars to black bears. Accessible only by forestry road from scenic Redwood Hwy (CA-199,) this is an opportunity to experience our responsible natural relationship with Mother Earth._x000a__x000a_The Smith River Complex fire swept through here in August of 2023, you'll notice some of the damage to the forest on your way in, and the healing, greening, has already begun. Updates on our renewal at sustainable ecovillage do tc om"/>
    <n v="1"/>
    <s v="Check in: 14:00, Check out: 12:00, Cancellation policy: Super Strict, Accepts bookings: 12"/>
    <n v="41.848300000000002"/>
    <n v="-123.82989999999999"/>
    <s v="Yes"/>
    <x v="0"/>
    <s v="Yes"/>
    <s v="Yes"/>
    <x v="0"/>
    <s v="Yes"/>
    <x v="1"/>
    <s v="Yes"/>
    <s v="No"/>
    <s v="No"/>
    <s v="No"/>
    <s v="No"/>
    <s v="No"/>
    <s v="Not Listed"/>
    <s v="No"/>
    <s v="Not Listed"/>
    <s v="Not Listed"/>
    <s v="No"/>
    <s v="No"/>
    <s v="No"/>
    <s v="No"/>
    <s v="No"/>
    <s v="No"/>
    <s v="No"/>
    <s v="No"/>
    <s v="No"/>
    <s v="No"/>
    <s v="No"/>
    <s v="No"/>
    <s v="No"/>
    <s v="No"/>
    <s v="No"/>
    <s v="Yes"/>
    <s v="Yes"/>
    <s v="No"/>
    <s v="No"/>
    <s v="No"/>
    <s v="No"/>
    <s v="No"/>
    <s v="No"/>
    <s v="No"/>
    <s v="No"/>
    <s v="Yes"/>
    <s v="No"/>
    <s v="No"/>
    <s v="Yes"/>
    <s v="No"/>
    <s v="No"/>
    <s v="No"/>
    <s v="No"/>
    <s v="Yes"/>
    <s v="No"/>
    <s v="No"/>
    <s v="No"/>
    <s v="No"/>
    <s v="No"/>
    <s v="Yes"/>
    <s v="No"/>
    <s v="No"/>
    <m/>
    <m/>
    <m/>
    <m/>
    <m/>
    <m/>
    <m/>
    <m/>
    <m/>
  </r>
  <r>
    <s v="Hipcamp"/>
    <s v="Fishers Pond at the Treehouse"/>
    <s v="Tree House on the Pond"/>
    <s v="treehouse"/>
    <s v="Treehouse"/>
    <n v="6"/>
    <n v="0"/>
    <n v="4"/>
    <n v="0"/>
    <n v="0"/>
    <n v="0"/>
    <s v="Pulaski"/>
    <x v="48"/>
    <x v="2"/>
    <m/>
    <s v="United States"/>
    <x v="17"/>
    <x v="17"/>
    <n v="132"/>
    <n v="100"/>
    <n v="90"/>
    <n v="12"/>
    <n v="0.19"/>
    <n v="93"/>
    <n v="134"/>
    <n v="100"/>
    <n v="90"/>
    <n v="18"/>
    <n v="95"/>
    <n v="97"/>
    <n v="92"/>
    <n v="93"/>
    <n v="97"/>
    <n v="92"/>
    <n v="97"/>
    <n v="92"/>
    <n v="97"/>
    <n v="92"/>
    <n v="97"/>
    <s v="https://www.hipcamp.com/en-GB/land/arkansas-fishers-pond-at-the-treehouse-3j29hp0z"/>
    <s v="Spend time in a quaint tree house on a great fishing pond with abundant wildlife. Deer, fox, cranes, squirrels, and birds abundant. Ya_x000a__x000a_sleep in the loft with a view of the pond or the day bed in the lower cabin. We now also have a twin bed for more sleeping comfort._x000a__x000a_sheets and blankets provided for day bed and washed, before every new visit _x000a__x000a_loft now has a memory foam mattress for your sleeping comfort._x000a__x000a_We have trails cut through the woods for short walks in nature. you can walk by the natural spring feed creek just behind the tree house in the woods._x000a__x000a_We are 10 minutes from downtown little rock and the river market, the bill Clinton national library, and the discovery museum. _x000a__x000a_the Arkansas river can be accessed in 10 minutes for fishing, boating, the river walk that goes all the way to pinnacle mountain. this trail is about 20 miles. _x000a__x000a_pinnacle mountain state park is 28 miles for tree house on the pond._x000a__x000a_We are 5 minutes from the bill and Hillary Clinton national airport._x000a__x000a_There are many Restaurants downtown for almost any taste._x000a__x000a_we are 10 minutes from tar camp park in Redfield Arkansas._x000a__x000a_Our gate is a remote/coded entry for your safety and privacy._x000a__x000a_Doors on tree house now have a coded entry lock for you safety."/>
    <n v="1"/>
    <s v="Check in: 14:00, Check out: 12:00, Cancellation policy: Super Strict, Accepts bookings: 12"/>
    <n v="34.618107999999999"/>
    <n v="-92.290229999999994"/>
    <s v="Yes"/>
    <x v="0"/>
    <s v="Yes"/>
    <s v="No"/>
    <x v="0"/>
    <s v="Yes"/>
    <x v="0"/>
    <s v="Yes"/>
    <s v="Yes"/>
    <s v="No"/>
    <s v="No"/>
    <s v="No"/>
    <s v="No"/>
    <s v="Not Listed"/>
    <s v="No"/>
    <s v="Not Listed"/>
    <s v="Not Listed"/>
    <s v="No"/>
    <s v="No"/>
    <s v="No"/>
    <s v="No"/>
    <s v="No"/>
    <s v="No"/>
    <s v="No"/>
    <s v="No"/>
    <s v="No"/>
    <s v="No"/>
    <s v="No"/>
    <s v="No"/>
    <s v="Yes"/>
    <s v="No"/>
    <s v="Yes"/>
    <s v="Yes"/>
    <s v="No"/>
    <s v="No"/>
    <s v="No"/>
    <s v="No"/>
    <s v="Yes"/>
    <s v="Yes"/>
    <s v="No"/>
    <s v="Yes"/>
    <s v="No"/>
    <s v="No"/>
    <s v="No"/>
    <s v="No"/>
    <s v="No"/>
    <s v="No"/>
    <s v="Yes"/>
    <s v="No"/>
    <s v="No"/>
    <s v="No"/>
    <s v="No"/>
    <s v="No"/>
    <s v="No"/>
    <s v="No"/>
    <s v="No"/>
    <s v="Yes"/>
    <s v="Yes"/>
    <s v="No"/>
    <m/>
    <m/>
    <m/>
    <m/>
    <m/>
    <m/>
    <m/>
    <m/>
    <m/>
  </r>
  <r>
    <s v="Hipcamp"/>
    <s v="GeerCrest Farm"/>
    <s v="Tree House in the Valley"/>
    <s v="treehouse"/>
    <s v="Treehouse"/>
    <n v="6"/>
    <n v="0"/>
    <n v="8"/>
    <n v="0"/>
    <n v="0"/>
    <n v="0"/>
    <s v="Marion"/>
    <x v="49"/>
    <x v="17"/>
    <m/>
    <s v="United States"/>
    <x v="18"/>
    <x v="17"/>
    <n v="122"/>
    <n v="100"/>
    <n v="75"/>
    <n v="18"/>
    <n v="0.49"/>
    <n v="100"/>
    <n v="131"/>
    <n v="100"/>
    <n v="100"/>
    <n v="49"/>
    <n v="100"/>
    <n v="100"/>
    <n v="100"/>
    <n v="100"/>
    <n v="100"/>
    <n v="100"/>
    <n v="100"/>
    <n v="100"/>
    <n v="100"/>
    <n v="100"/>
    <n v="100"/>
    <s v="https://www.hipcamp.com/en-GB/land/oregon-historic-quiet-organic-farm-3xryhqpo"/>
    <s v="Bring your sleeping bags and set up camp in our Tree House! The views are incredible and the creek that travels along the back of the pasture is sure to lull you to sleep. During the day, you may get visited from the sheep as this unique location is part of a very large pasture.  Wear your adventure shoes ;)"/>
    <n v="1"/>
    <s v="Check in: 14:00, Check out: 11:00, Cancellation policy: Moderate, Accepts bookings: 12"/>
    <n v="44.940739999999998"/>
    <n v="-122.80744"/>
    <s v="Yes"/>
    <x v="0"/>
    <s v="No"/>
    <s v="Yes"/>
    <x v="1"/>
    <s v="Yes"/>
    <x v="1"/>
    <s v="Yes"/>
    <s v="No"/>
    <s v="No"/>
    <s v="No"/>
    <s v="No"/>
    <s v="No"/>
    <s v="Not Listed"/>
    <s v="No"/>
    <s v="Not Listed"/>
    <s v="Not Listed"/>
    <s v="No"/>
    <s v="No"/>
    <s v="No"/>
    <s v="No"/>
    <s v="No"/>
    <s v="No"/>
    <s v="No"/>
    <s v="No"/>
    <s v="No"/>
    <s v="No"/>
    <s v="No"/>
    <s v="No"/>
    <s v="Yes"/>
    <s v="No"/>
    <s v="No"/>
    <s v="Yes"/>
    <s v="Yes"/>
    <s v="No"/>
    <s v="No"/>
    <s v="No"/>
    <s v="No"/>
    <s v="No"/>
    <s v="No"/>
    <s v="Yes"/>
    <s v="Yes"/>
    <s v="No"/>
    <s v="No"/>
    <s v="No"/>
    <s v="No"/>
    <s v="Yes"/>
    <s v="Yes"/>
    <s v="No"/>
    <s v="No"/>
    <s v="No"/>
    <s v="No"/>
    <s v="No"/>
    <s v="Yes"/>
    <s v="No"/>
    <s v="Yes"/>
    <s v="Yes"/>
    <s v="Yes"/>
    <s v="No"/>
    <m/>
    <m/>
    <m/>
    <m/>
    <m/>
    <m/>
    <m/>
    <m/>
    <m/>
  </r>
  <r>
    <s v="Hipcamp"/>
    <s v="Matt B.’s Land Treehouse!!"/>
    <s v="Tree house on Creek"/>
    <s v="treehouse"/>
    <s v="Treehouse"/>
    <n v="2"/>
    <n v="0"/>
    <n v="12"/>
    <n v="0"/>
    <n v="0"/>
    <n v="0"/>
    <s v="Colorado"/>
    <x v="50"/>
    <x v="7"/>
    <m/>
    <s v="United States"/>
    <x v="19"/>
    <x v="1"/>
    <n v="176"/>
    <n v="150"/>
    <n v="150"/>
    <n v="23"/>
    <n v="0.16"/>
    <n v="150"/>
    <n v="177"/>
    <n v="150"/>
    <n v="150"/>
    <n v="24"/>
    <n v="150"/>
    <n v="150"/>
    <n v="150"/>
    <n v="150"/>
    <n v="150"/>
    <n v="150"/>
    <n v="150"/>
    <n v="150"/>
    <n v="150"/>
    <n v="150"/>
    <n v="150"/>
    <s v="https://www.hipcamp.com/en-GB/land/texas-matt-b-s-land-treehouse-4nelh0o9"/>
    <s v="This tree house is 13 feet tall and is big enough for two people who really like each other or one person who is looking to really enjoy a time of peace and solitude.  You get the whole camp ground with this booking, pizza oven, fire ring, BBQ rack, hot tub and of course...endless creek to explore and all to yourself.  This tree house is primitive with no power, but if you like to camp and want to jazz up the experience this is it.  Bring your own sleeping gear ;) _x000a__x000a_UPDATE: 5/15/20_x000a__x000a_If you want to buy firewood from our son Kelly it is $8.00 a bundle and if you want fresh eggs, veggies or fruit from the garden, our son Max is selling from his little garden."/>
    <n v="1"/>
    <s v="Check in: 14:00, Check out: 12:00, Cancellation policy: Moderate, Accepts bookings: 12"/>
    <n v="29.758437600000001"/>
    <n v="-96.51899659999998"/>
    <s v="No"/>
    <x v="0"/>
    <s v="Yes"/>
    <s v="No"/>
    <x v="1"/>
    <s v="No"/>
    <x v="0"/>
    <s v="Yes"/>
    <s v="No"/>
    <s v="No"/>
    <s v="Yes"/>
    <s v="No"/>
    <s v="No"/>
    <s v="Not Listed"/>
    <s v="No"/>
    <s v="Not Listed"/>
    <s v="Not Listed"/>
    <s v="No"/>
    <s v="No"/>
    <s v="No"/>
    <s v="No"/>
    <s v="No"/>
    <s v="No"/>
    <s v="No"/>
    <s v="No"/>
    <s v="No"/>
    <s v="No"/>
    <s v="No"/>
    <s v="No"/>
    <s v="Yes"/>
    <s v="No"/>
    <s v="Yes"/>
    <s v="Yes"/>
    <s v="Yes"/>
    <s v="Yes"/>
    <s v="No"/>
    <s v="No"/>
    <s v="Yes"/>
    <s v="No"/>
    <s v="No"/>
    <s v="Yes"/>
    <s v="No"/>
    <s v="No"/>
    <s v="No"/>
    <s v="No"/>
    <s v="Yes"/>
    <s v="Yes"/>
    <s v="Yes"/>
    <s v="Yes"/>
    <s v="No"/>
    <s v="No"/>
    <s v="No"/>
    <s v="No"/>
    <s v="No"/>
    <s v="No"/>
    <s v="Yes"/>
    <s v="Yes"/>
    <s v="No"/>
    <s v="No"/>
    <m/>
    <m/>
    <m/>
    <m/>
    <m/>
    <m/>
    <m/>
    <m/>
    <m/>
  </r>
  <r>
    <s v="Hipcamp"/>
    <s v="Treehouses, Off the Grid!"/>
    <s v="Pete NelsonTreeHOUSE-off the grid"/>
    <s v="treehouse"/>
    <s v="Treehouse"/>
    <n v="3"/>
    <n v="0"/>
    <n v="6"/>
    <n v="0"/>
    <n v="0"/>
    <n v="0"/>
    <s v="Bracken"/>
    <x v="51"/>
    <x v="6"/>
    <m/>
    <s v="United States"/>
    <x v="20"/>
    <x v="18"/>
    <n v="443"/>
    <n v="275"/>
    <n v="248"/>
    <n v="146"/>
    <n v="0.18"/>
    <n v="257"/>
    <n v="450"/>
    <n v="275"/>
    <n v="248"/>
    <n v="48"/>
    <n v="260"/>
    <n v="267"/>
    <n v="253"/>
    <n v="255"/>
    <n v="267"/>
    <n v="253"/>
    <n v="267"/>
    <n v="254"/>
    <n v="267"/>
    <n v="254"/>
    <n v="267"/>
    <s v="https://www.hipcamp.com/en-GB/land/kentucky-treehouses-off-the-grid-88lhoopx"/>
    <s v="Sleeps 2 adults and 3-4 kids. It has a king size bed, two leather couches, 3 hammock beds that clip to wall when not in use. The Pete is unique in that is has a wood burning stove. It has the biggest floor plan with lots of open space with an over sized loft with a king size bed. Best suited for Pete Nelson treehouse lovers &amp; a couple with two small kids._x000a__x000a_For those wanting an &quot;off the grid nature experience,” the treehouse has electricity, lights, a full kitchenette, and a back up space heater. You will stay super cozy with a favorite feature - an inside wood- burning stove. Make sure to watch our show, “The Kentucky Climbers Cottage” prior to coming. People say it makes the stay more enjoyable._x000a__x000a_The best feature of this tree house are the barn doors that bring the outside, in!_x000a__x000a_Imagine you start your morning enjoying your breakfast or a cup of coffee in front of a crackling fire next to the wood burning stove in the middle of the woods in a treehouse! Head outside to hike the rolling hills, check out the views and solitude of old growth trees, nature and forest._x000a__x000a_You have a fully stocked kitchenette inside has everything you need to cook all your meals including 3-gallon tank of water, 4 burner range stove, mini-fridge, pots and pans, plates, bowls, and utensils. With a portable sink for clean up_x000a__x000a_Sleeping arrangements include Casper mattress king size bed on the second floor and on the first floor are two leather couches, three bed hammocks that clip to the wall when not in use. There are sleeping bags and linens in the stools._x000a__x000a_With the treehouse having electricity, you have cool stained glass lights, ceiling fan and air!! _x000a__x000a_ ...You can also cook up a delicious barbecue dinner on our gas grill outside on large deck with comfortable seating that overlooks the valley._x000a__x000a_Venture down to the hammock below the tree house for peaceful relaxation. A fire-pit is strategically placed to view from the huge deck or comfortable seating to roast marsh mellows_x000a__x000a_ This is 1 of 3 tree houses at EarthJOY Treehouse Village in Germantown Ky. The treehouses are strategically placed to ensure you have privacy and close enough if you desire to book them for family gathering. In the summer with full follage you can't see the other treehouses. _x000a__x000a_As 4x superhosts we take pride in details to make your trip memorable! From specific local favorites to providing maps of the farm to offering one of a kind guided tree climbs. Our tree houses are unique in that they are tucked in the woods and each tree house has a different theme. We welcome children and pets!_x000a__x000a_Pets welcome for 50.00 a pet per night. _x000a__x000a_Hike our 285 acres of trails! The heart trail takes you around the property and is 3.3 miles and leads you to a large trillium 3 person hammock where you can enjoy lunch._x000a__x000a_ OUR NEWEST is the hobbit tree house trail where you can find yourself immersed in finding the 10 hobbit houses. Make your way to the end of the trail to make a wish in the creek located by the oldest tree on the property._x000a__x000a_We have just added the cabana village. A tree pods that hold two adults. You can use for picnic, &quot;sit spot&quot; to take in nature, read a book, nap or just use as secret hideaway. Drum the ceiling or floor with your hands and instantly you are inside a big drum!_x000a__x000a_The five tree grove is available to you to book a unique one of a kind guided tree climb. Here our professional facilitator will take you to the top for the best views! You can learn all the tree tricks including coming down upside down. Or just hang out in the GIANT green net!_x000a__x000a_Kids can go on scavenger hunt to find the 5 ponds, explore an abandoned 1800s settlers log cabin, and wade, hike and play in several cool creeks! Bring your fishing poles!_x000a__x000a_CHECK OUT THE NEW tree house manual with loads of invitations to connect you to yourself, nature and others._x000a__x000a_For the wood burner you can have your wood delivered right to the tree house for $50.00 a load (25 pieces) or bring your own. The wood burner will heat up the entire tree house. You also have access to small heater as a supplemental._x000a__x000a_This TreeHouse is recommended for...nature lovers, people who seek time away from technology, that love to play, adventure enthusiasts and appreciate unique places to stay._x000a__x000a_Guests have their own bathhouse with toilet, sink, shower at entry of property about 400 feet from the tree house and for quick restroom trips a compost toilet 10 second walk outside the tree house. There is no running water in the tree house. We have a three gallon tank and portable sink to wash your hands, do dishes and for cooking._x000a__x000a_Other safety considerations of this tree house. The steps to the second floor is a ship ladder. We recommend you be in good health and physical condition. There is no bathroom inside._x000a__x000a_Check in to treehouse and or property is 4PM. Early check ins to property or tree house can be prearranged for 50.00 organization/expedite fee or we recommend booking two nights to fully take advantage of all the property has to offer._x000a__x000a_Please take note*** If you love Wildlife and do not mind critters. The tree house is in the middle of the woods you may encounter a mouse, wasp, bees, ticks, deer, turkey, flies, ants, water bugs, hear coyotes, and owls especially out on the trails. This is their home too! We ask that you be a person that respects wildlife. _x000a__x000a_We use natural deterrents that work to keep critters out of the tree house. Since part of the adventure are the famous barn doors that open to the outside occasionally one may sneak in. We recommend not leaving the barn doors open when you leave the tree house for a hike or overnight since flying insects love the tree house._x000a__x000a_**A favorite of guests is visiting the Historical town of Augusta Ky. Childhood home to George Clooney. The Irish Pub is a great place to eat (call ahead for open hours) and have a ice cream after at the general store across the street. For more fine dining we recommend the beehive tavern that overlooks the Ohio river._x000a__x000a_Visit the small red train with historical info and take a stroll along the beautiful Ohio River just two blocks to the left of the pub. Augusta is also home to underground railroad. _x000a__x000a_Take a magical ferry ride across river and visit small town of Ripley. Find a place to eat along the river. You can take bridge back to Maysville and visit their historical downtown. Eat at Parc Cafe-A Italian cafe replica or LILJumbo. When you head out you may want to stop for breakfast at Donna's Mom and Pop in Brooksville Ky._x000a__x000a_For quick bite to eat order a Pizza from the Germantown 1st stop Gas station 4 miles and pick it up. Phone number is in the treehouse._x000a__x000a_The Tree house is our dream come true. I wanted a treehouse since I was 10 years old. I believed it would bring me peace. I would play in the woods with my siblings imagining this treehouse ...bordering it with small branches, using rocks as our furniture and moss as our carpet. I never let go of having this space and thought about it often. _x000a__x000a_When Bill and I started our dream company EarthJOY Tree adventures in 2007. Whereas we take clients to the top of trees on ropes. As part of this venture we wanted to give them another experience. Why not be able to stay in a treehouse too??_x000a__x000a_We set off to take Pete Nelsons LEARN HOW TO BUILD A TREEHOUSE in 2009 workshop._x000a__x000a_After the workshop we looked high and low for the perfect property to have this dream come true. We ran into many obstacles one being not able to afford it or not the right trees._x000a__x000a_When we saw Pete on Animal planet I thought I would just apply for the fun of it. We didn't even have a place. When they called and accepted our application I called Dad. I asked him if we could build a treehouse on his 200 acre farm. He laughed and then said YES! He said he was tired of running two farms and his dream of having a huge cattle farm would just have to be turned into building a few treehouses._x000a__x000a_Animal Planet wanted to share this story and hence our episode is famous and called &quot;THE KENTUCKY CLIMBERS COTTAGE&quot; After three years they still air it on Treehouse Masters/AP._x000a__x000a_December of 2014 marks the year my childhood dream finally came true. Not only do I mark off time to enjoy my treehouse myself.. I also set aside time for my Womens workshops and our treeclimbing clients. They not only have an incredible experience via a guided tree climb they also get the full immersion of being held by 10 trees in a TREEHOUSE!_x000a__x000a_ The adventure begins on the journey to the treehouse. As you wind your way through the beautiful back roads you can stop over at Augusta for a romantic dinner and a walk along the Ohio River._x000a__x000a_The treehouse is secluded and tucked in the woods so you feel like you are off the grid. It has a propane stove inside for simple meals and a gas grill outside for more elaborate meals._x000a__x000a_Be sure to watch the story behind the treehouse on Animal Planet -The Kentucky Climbers Cottage_x000a__x000a_**** IMPORTANT !!! Due to the fact that we LOCK OUT your requested arrival date, we DO NOT accept CANCELLATIONS beyond 30 days, RAIN OR SHINE. Please DO NOT call if you are cancelling weather related. Unfortunately we do not control Mother Nature, so it’s the gamble you play with booking a treehouse. If you absolutely need to reschedule there is a, $50.00 Change of reservation fee._x000a__x000a_Tree Climbing — Contact Bill @ (859)380-1945 if you would like to BOOK this guided, 90 Minute tree climb!_x000a__x000a_Ages 5 &amp; Up Welcome! Only adults 25 and older are allowed to book for their group. Will be asked to provide their identification prior to booking, upon arrival or during your trip. If not provided will be asked to leave without a refund. _x000a__x000a_$59.00/Person"/>
    <n v="2"/>
    <s v="Check in: 16:00, Check out: 11:00, Cancellation policy: Super Strict (30 Days), Accepts bookings: 12"/>
    <n v="38.625"/>
    <n v="-84.004400000000004"/>
    <s v="Yes"/>
    <x v="0"/>
    <s v="Yes"/>
    <s v="Yes"/>
    <x v="0"/>
    <s v="Yes"/>
    <x v="0"/>
    <s v="Yes"/>
    <s v="No"/>
    <s v="No"/>
    <s v="No"/>
    <s v="No"/>
    <s v="No"/>
    <s v="Not Listed"/>
    <s v="No"/>
    <s v="Not Listed"/>
    <s v="Not Listed"/>
    <s v="No"/>
    <s v="No"/>
    <s v="No"/>
    <s v="No"/>
    <s v="No"/>
    <s v="No"/>
    <s v="No"/>
    <s v="No"/>
    <s v="No"/>
    <s v="Yes"/>
    <s v="No"/>
    <s v="Yes"/>
    <s v="Yes"/>
    <s v="No"/>
    <s v="Yes"/>
    <s v="Yes"/>
    <s v="Yes"/>
    <s v="Yes"/>
    <s v="No"/>
    <s v="No"/>
    <s v="No"/>
    <s v="No"/>
    <s v="No"/>
    <s v="Yes"/>
    <s v="No"/>
    <s v="No"/>
    <s v="Yes"/>
    <s v="No"/>
    <s v="Yes"/>
    <s v="Yes"/>
    <s v="Yes"/>
    <s v="No"/>
    <s v="No"/>
    <s v="No"/>
    <s v="No"/>
    <s v="No"/>
    <s v="Yes"/>
    <s v="No"/>
    <s v="No"/>
    <s v="Yes"/>
    <s v="No"/>
    <s v="No"/>
    <m/>
    <m/>
    <m/>
    <m/>
    <m/>
    <m/>
    <m/>
    <m/>
    <m/>
  </r>
  <r>
    <s v="Hipcamp"/>
    <s v="Treehouses, Off the Grid!"/>
    <s v="Enchanted Magical Aliyah TREEHOUSE"/>
    <s v="treehouse"/>
    <s v="Treehouse"/>
    <n v="3"/>
    <n v="0"/>
    <n v="6"/>
    <n v="0"/>
    <n v="0"/>
    <n v="0"/>
    <s v="Bracken"/>
    <x v="51"/>
    <x v="6"/>
    <m/>
    <s v="United States"/>
    <x v="21"/>
    <x v="19"/>
    <n v="455"/>
    <n v="275"/>
    <n v="261"/>
    <n v="143"/>
    <n v="0.24"/>
    <n v="266"/>
    <n v="462"/>
    <n v="275"/>
    <n v="261"/>
    <n v="67"/>
    <n v="268"/>
    <n v="271"/>
    <n v="264"/>
    <n v="265"/>
    <n v="271"/>
    <n v="264"/>
    <n v="271"/>
    <n v="265"/>
    <n v="271"/>
    <n v="265"/>
    <n v="271"/>
    <s v="https://www.hipcamp.com/en-GB/land/kentucky-treehouses-off-the-grid-88lhoopx"/>
    <s v="What makes the Aliyah unique is that the snuggle palace is 50 feet high and is our tallest treehouse. It’s great for when you’re a family that likes to spread out. In the main cabin is a full size bed and across the swinging bridge is a bunk bed with a twin &amp; full size bed._x000a__x000a_Best for two to four adults and 2 to 4 kids. Max occupancy is 6. (Not for 6 adults)_x000a__x000a_You will have complete privacy at this tree house that sits up in the trees! It has three beds. One bed is in the main building above the living room and can sleep two adults. The swinging bridge leads to the snuggle palace that has a built in bunk. The bottom is a full size and the top is a twin. All beds are memory foam and super comfy. The tree house also features a full kitchenette, couch and a bar!_x000a__x000a_Outside is the fire pit that you can commune with from all parts of the tree house. You also have outside quaint patio furniture to eat breakfast at and the snuggle palace has a deck that overlooks the forest. _x000a__x000a_The treehouse is your nest for a couple days to give you rest from exploring the 17 miles of hilly trails. Explore an 1800s settlers cabin, the two largest land slides in Ky, the hobbit trail, 2 HUGE 150 foot long land slides, and bring a chime to hang on Jacob's Ladders. Along the way take in the old growth forest, creeks, tire swings and cabana pods._x000a__x000a_Heated by electric and cooled by air unit in main_x000a__x000a_Bathroom situation is compost toilet right outside your treehouse a 5 second walk and your own private bathroom with flushing toilet, sink and shower about a football field away_x000a__x000a_More details about what to expect, directions and what to bring will be sent once you book_x000a__x000a_Ages 5 &amp; Up Welcome! Only adults 25 and older are allowed to book for their group. Will be asked to provide their identification prior to booking, upon arrival or during your trip. If not provided will be asked to leave without a refund. "/>
    <n v="2"/>
    <s v="Check in: 16:00, Check out: 11:00, Cancellation policy: Super Strict (30 Days), Accepts bookings: 12"/>
    <n v="38.625"/>
    <n v="-84.004400000000004"/>
    <s v="Yes"/>
    <x v="0"/>
    <s v="Yes"/>
    <s v="Yes"/>
    <x v="0"/>
    <s v="Yes"/>
    <x v="0"/>
    <s v="Yes"/>
    <s v="No"/>
    <s v="No"/>
    <s v="No"/>
    <s v="No"/>
    <s v="No"/>
    <s v="Not Listed"/>
    <s v="No"/>
    <s v="Not Listed"/>
    <s v="Not Listed"/>
    <s v="No"/>
    <s v="No"/>
    <s v="No"/>
    <s v="No"/>
    <s v="No"/>
    <s v="No"/>
    <s v="No"/>
    <s v="No"/>
    <s v="No"/>
    <s v="Yes"/>
    <s v="No"/>
    <s v="Yes"/>
    <s v="Yes"/>
    <s v="No"/>
    <s v="Yes"/>
    <s v="Yes"/>
    <s v="Yes"/>
    <s v="Yes"/>
    <s v="No"/>
    <s v="No"/>
    <s v="No"/>
    <s v="No"/>
    <s v="No"/>
    <s v="Yes"/>
    <s v="No"/>
    <s v="No"/>
    <s v="Yes"/>
    <s v="No"/>
    <s v="Yes"/>
    <s v="Yes"/>
    <s v="Yes"/>
    <s v="No"/>
    <s v="No"/>
    <s v="No"/>
    <s v="No"/>
    <s v="No"/>
    <s v="Yes"/>
    <s v="No"/>
    <s v="No"/>
    <s v="Yes"/>
    <s v="No"/>
    <s v="No"/>
    <m/>
    <m/>
    <m/>
    <m/>
    <m/>
    <m/>
    <m/>
    <m/>
    <m/>
  </r>
  <r>
    <s v="Hipcamp"/>
    <s v="Your Toccoa River Cove!"/>
    <s v="Your Toccoa River Cove!"/>
    <s v="treehouse"/>
    <s v="Treehouse"/>
    <n v="2"/>
    <n v="0"/>
    <n v="12"/>
    <n v="0"/>
    <n v="0"/>
    <n v="0"/>
    <s v="Fannin"/>
    <x v="52"/>
    <x v="12"/>
    <m/>
    <s v="United States"/>
    <x v="22"/>
    <x v="20"/>
    <n v="88"/>
    <n v="50"/>
    <n v="50"/>
    <n v="13"/>
    <n v="0.04"/>
    <n v="50"/>
    <n v="89"/>
    <n v="50"/>
    <n v="50"/>
    <n v="2"/>
    <n v="50"/>
    <n v="50"/>
    <n v="50"/>
    <n v="50"/>
    <n v="50"/>
    <n v="50"/>
    <n v="50"/>
    <n v="50"/>
    <n v="50"/>
    <n v="50"/>
    <n v="50"/>
    <s v="https://www.hipcamp.com/en-GB/land/georgia-your-toccoa-river-cove-kk9h8w8o"/>
    <s v="The Toccoa River Cove consists of  12 acres of beautiful secluded private gated and heavily wooded property hidden away only a few miles from Blue Ridge Georgia! Fantastic location yet very private for base camp to access the many activities in this area. The property is ideal for car, shelter or tent camping and is short walking distance from the Toccoa River, a world class trout fishing river!  Use of the community lot at the river is included in your rental!  You have the entire property to yourself during your stay- this is a single user campground. Check in and check out are contactless._x000a__x000a_The Cove consists of 12 acres of lush woodlands/wetlands and includes  2 spring fed ponds (300 gallons a minute of cold drinkable (potable) pure mountain spring water from the main pond), a year round bold creek system that is a tributary for the Toccoa River, a fire pit for your provided firewood, a nice outhouse/privy, a park charcoal grill, bench, and a  picnic table. The property has many different areas for tent camping throughout the acreage. The Cove has a 300 square foot covered rustic Adirondack shelter with a food preparation area and some chairs and tables for day shelter, general camping, central clubhouse  or bunking in inclement weather. It has a very nice outhouse/privy that is health department approved._x000a__x000a_ A private 15 foot wide woods road loops around the perimeter of the Cove property and there are walking paths and a trails system with 7 small bridges across the creeks throughout. The property has both north and south facing mountain slopes with an abundance of mountain laurel, ferns, native hollys, large hardwoods, pines, and rhododendron everywhere. _x000a__x000a_The Cove will not accommodate and is not suitable for any type of towed camper, travel trailer,  cargo trailer, motor home or RV. _x000a__x000a_The property and your camping experience  includes easy access to the Toccoa River at the community lot on the river (located at 49 Gibbs Drive) which has a charcoal grill, picnic table, small boat launch, swimming rock and fire pit. The river is controlled flow and usually at low water from dawn to about 3 pm, ideal for fishing or swimming/wading/boulder bopping. The River release schedule is available online (tva.gov).  The River has swift current when the dam is opened for release, usually daily. The river is very cold year round._x000a__x000a_There is little to no traffic on the roads around the Cove - there are no other destinations past than the Cove. There is parking available for many vehicles along the roads at the main gates if you have a larger group. _x000a__x000a_The main loop road into the Cove from the main double gates on Bear Walk Road to the parking pad at the intersection with the road down into the Cove to the camping area and shelter is a dirt/gravel road  and is  all weather. The gravel parking pad on the loop road above the Cove parking area at the top of the hill can accommodate 2 vehicles end to end. The parking area right at the camping site and shelter is a short and narrow downhill dead end road with a very small parking area at the bottom that will accommodate only one car at a time. If you have multiple vehicles you must park them on the side of Bear Walk Road at the main gates- it is a 3 minute walk to the Cove if you park on Bear Walk Road._x000a__x000a_The Cove is conveniently located at 401 Bear Walk Road, Mineral Bluff, Georgia, 30559, 4 miles off the 4-lane highway (Highway 515/76) and just a short drive to Blue Ridge, Georgia; Blairsville, Georgia; Murphy, Tennessee; and Copper Hill, Tennessee. It is located just a few miles from the center of downtown Blue Ridge, which is a very charming town with art galleries, many restaurants, brew pubs, shopping, the Blue Ridge Brewing Company, Mercier Orchard, the Blue Ridge Scenic Railroad, and more! The Blue Ridge Scenic Railroad runs most of the year from Blue Ridge to McCaysville, right along the Toccoa River across from the Cove.  _x000a__x000a_You are a short drive from Lake Blue Ridge, the Chattahoochee National Forest, Brasstown Bald and many hiking trails, such as the Aska adventure area, the Appalachian Trail, the Benton McCaye Trail, and trails in the Big Frog wilderness area, Cohutta wilderness area and the Rich Mountain wilderness area. The Ocoee River whitewater center with  the Olympic kayak rapids  and the world class mountain biking trails are less than 20 minutes away. Hiking, biking, whitewater rafting, kayaking, tubing, boating, swimming, zip lines -- oh my! "/>
    <n v="2"/>
    <s v="Check in: 14:00, Check out: 12:00, Cancellation policy: Strict (14 days), Accepts bookings: 18"/>
    <n v="34.909503700000002"/>
    <n v="-84.298905900000022"/>
    <s v="Yes"/>
    <x v="0"/>
    <s v="Yes"/>
    <s v="Yes"/>
    <x v="1"/>
    <s v="No"/>
    <x v="0"/>
    <s v="Yes"/>
    <s v="No"/>
    <s v="No"/>
    <s v="No"/>
    <s v="No"/>
    <s v="No"/>
    <s v="Not Listed"/>
    <s v="No"/>
    <s v="Not Listed"/>
    <s v="Not Listed"/>
    <s v="No"/>
    <s v="No"/>
    <s v="No"/>
    <s v="No"/>
    <s v="No"/>
    <s v="No"/>
    <s v="No"/>
    <s v="No"/>
    <s v="No"/>
    <s v="No"/>
    <s v="Yes"/>
    <s v="No"/>
    <s v="Yes"/>
    <s v="Yes"/>
    <s v="Yes"/>
    <s v="Yes"/>
    <s v="Yes"/>
    <s v="Yes"/>
    <s v="No"/>
    <s v="Yes"/>
    <s v="Yes"/>
    <s v="Yes"/>
    <s v="Yes"/>
    <s v="Yes"/>
    <s v="Yes"/>
    <s v="No"/>
    <s v="Yes"/>
    <s v="No"/>
    <s v="No"/>
    <s v="No"/>
    <s v="Yes"/>
    <s v="No"/>
    <s v="No"/>
    <s v="No"/>
    <s v="No"/>
    <s v="No"/>
    <s v="No"/>
    <s v="No"/>
    <s v="No"/>
    <s v="Yes"/>
    <s v="No"/>
    <s v="No"/>
    <m/>
    <m/>
    <m/>
    <m/>
    <m/>
    <m/>
    <m/>
    <m/>
    <m/>
  </r>
  <r>
    <s v="Hipcamp"/>
    <s v="Pine Grove Cobb Resort"/>
    <s v="The Sanctuary Treehouse"/>
    <s v="treehouse"/>
    <s v="Treehouse"/>
    <n v="8"/>
    <n v="0"/>
    <n v="3"/>
    <n v="0"/>
    <n v="0"/>
    <n v="0"/>
    <s v="Lake"/>
    <x v="53"/>
    <x v="5"/>
    <m/>
    <s v="United States"/>
    <x v="23"/>
    <x v="21"/>
    <n v="285"/>
    <n v="190"/>
    <n v="140"/>
    <n v="103"/>
    <n v="1"/>
    <n v="152"/>
    <n v="293"/>
    <n v="175"/>
    <n v="140"/>
    <n v="152"/>
    <n v="157"/>
    <n v="165"/>
    <n v="147"/>
    <n v="149"/>
    <n v="165"/>
    <n v="147"/>
    <n v="164"/>
    <n v="149"/>
    <n v="164"/>
    <n v="149"/>
    <n v="165"/>
    <s v="https://www.hipcamp.com/en-GB/land/california-pine-grove-cobb-resort-gdw9hkx7"/>
    <s v="Nominated by our wonderful Hipcamp guests as Best Treehouse in the U.S. to visit in 2022.  Tucked away above the banks of Kelsey Creek is The Sanctuary Treehouse, an idyllic nature getaway. Built mainly from California Redwood, this accommodation boasts clean lines, square corners and rustic feel. It features one bedroom, a large screened-in porch and outdoor deck._x000a__x000a_You may awaken to the sweet sounds of the creek below and an abundance of birds above_x000a__x000a_This is an upscale camping experience. There’s no electricity in the treehouse, but we offer a portable electric charger and plenty of warm LED lights at your disposal. This peaceful getaway features a queen size bed and comfortable linens.  Enjoy the morning sun or dark night sky from the outdoor porch. _x000a__x000a_You’ll feel you’re in your own private island, as you descend the walkway to a secluded, enchanting creek beach, with large mossy rocks perfect for sitting, snuggling, or yoga. Dip your toes in the water and enjoy the sounds and sights of this serene and sacred space._x000a__x000a_The treehouse is built 20 feet in the air and supported by 2 magnificent Douglas Fir trees. It’s our most recommended anniversary and honeymoon cabin, thanks in part to its off-set location and excellent stargazing from the outdoor deck._x000a__x000a_It’s the ultimate accommodation for anyone wanting to experience nature in comfort and privacy._x000a__x000a__x000a_- The Sanctuary Treehouse is our most secluded accommodation. _x000a_- This one-bedroom cabin is 190 sq. ft. _x000a_- Standard occupancy is two guests. _x000a_- Take the time to unwind and disconnect. Cell phone service is pretty good. Wifi is available in the main campground area and is not available in the treehouse. _x000a_- Guests staying in The Sanctuary Treehouse are provided with an electric charger. _x000a__x000a__x000a_- The shower &amp; bathroom (newly remodeled in 2022) are located in the main camping area, a 3 minute walk away.  _x000a_- *Pets allowed in the treehouse.  When booking, select for an extra guest to accommodate for pet fee. _x000a_- We can't predict the weather, so please note that in non-summer months, it could be wet, cold or windy. The space isn't heated, and rain can be heard on the tin roof. _x000a_About the Resort:_x000a__x000a_Commune with nature in the historic Pine Grove Cobb Resort, nestled in 30 acres of the Northern California Mountains. Take a walk through the property, dip your toes in the year-round Kelsey Creek or cool off in the spring-fed, non-chlorinated pool (typically mid-May to mid-October.  Make your own wood-fired pizza &amp; other yummy treats in our outdoor cob oven, or enjoy a cozy evening with family &amp; friends around the large fire pit. (The cob oven and fire pit available first-come, first-serve basis and with rsvp)_x000a__x000a_During the summer season (generally mid-May to mid-October), the resort features a non-chlorinated spring-fed pool, as well as a large chlorinated swimming pool complete with diving board, water-slide and 2 kiddie pools. Also during the summer, the resort also offers delicious food at the poolside grill on weekends."/>
    <n v="2"/>
    <s v="Check in: 15:00, Check out: 11:00, Cancellation policy: Super Strict, Accepts bookings: 6"/>
    <n v="38.828240000000001"/>
    <n v="-122.72786000000001"/>
    <s v="Yes"/>
    <x v="0"/>
    <s v="Yes"/>
    <s v="Yes"/>
    <x v="0"/>
    <s v="Yes"/>
    <x v="1"/>
    <s v="No"/>
    <s v="No"/>
    <s v="No"/>
    <s v="No"/>
    <s v="No"/>
    <s v="No"/>
    <s v="Not Listed"/>
    <s v="No"/>
    <s v="Not Listed"/>
    <s v="Not Listed"/>
    <s v="No"/>
    <s v="No"/>
    <s v="No"/>
    <s v="No"/>
    <s v="No"/>
    <s v="No"/>
    <s v="No"/>
    <s v="No"/>
    <s v="No"/>
    <s v="No"/>
    <s v="No"/>
    <s v="No"/>
    <s v="Yes"/>
    <s v="No"/>
    <s v="No"/>
    <s v="Yes"/>
    <s v="Yes"/>
    <s v="No"/>
    <s v="No"/>
    <s v="No"/>
    <s v="No"/>
    <s v="No"/>
    <s v="No"/>
    <s v="Yes"/>
    <s v="No"/>
    <s v="No"/>
    <s v="Yes"/>
    <s v="No"/>
    <s v="Yes"/>
    <s v="No"/>
    <s v="Yes"/>
    <s v="No"/>
    <s v="No"/>
    <s v="No"/>
    <s v="No"/>
    <s v="No"/>
    <s v="No"/>
    <s v="No"/>
    <s v="No"/>
    <s v="Yes"/>
    <s v="No"/>
    <s v="No"/>
    <m/>
    <m/>
    <m/>
    <m/>
    <m/>
    <m/>
    <m/>
    <m/>
    <m/>
  </r>
  <r>
    <s v="Hipcamp"/>
    <s v="The Magic Land Homestead"/>
    <s v="Enchanted Treehouse "/>
    <s v="treehouse"/>
    <s v="Treehouse"/>
    <n v="2"/>
    <n v="0"/>
    <n v="9"/>
    <n v="0"/>
    <n v="0"/>
    <n v="0"/>
    <s v="Franklin"/>
    <x v="54"/>
    <x v="13"/>
    <m/>
    <s v="United States"/>
    <x v="0"/>
    <x v="0"/>
    <s v="No data"/>
    <s v="No data"/>
    <s v="No data"/>
    <s v="No data"/>
    <n v="0"/>
    <n v="210"/>
    <n v="317"/>
    <n v="225"/>
    <n v="202"/>
    <n v="0"/>
    <n v="213"/>
    <n v="219"/>
    <n v="207"/>
    <n v="208"/>
    <n v="219"/>
    <n v="207"/>
    <n v="218"/>
    <n v="208"/>
    <n v="218"/>
    <n v="208"/>
    <n v="219"/>
    <s v="https://www.hipcamp.com/en-GB/land/missouri-the-magic-land-homestead-gwz6hvye"/>
    <s v="Dreams come true when you stay in our Enchanted Treehouse Tiny House on The Magic Land. Our adorable Treehouse sleeps up to 9 fun people and has everything you need to make your stay easy, relaxed and enchanting. We have 70 wooded acres, a 3 acres lake, creek, spring, hiking trails and an outdoor Old Time Tin Hot Tub to bask in under the bright shining country stars. Guests enjoy reconnecting with one another, letting go of stress and chaos, and immersing themselves in Mother Nature to renew their spirit. _x000a__x000a_There is an option to book a transformational of Life Coaching Session for individuals or couples to learn some new communication skills with the owner Laura Lynne. _x000a__x000a_Hanging out with dogs, chickens and our silly turkey around the campfire is simply the best way to make magical memories and being at one with nature restores your soul. _x000a__x000a_We so look forward to seeing you soon!"/>
    <n v="1"/>
    <s v="Check in: 15:00, Check out: 11:00, Cancellation policy: Super Strict, Accepts bookings: 12"/>
    <n v="38.237699999999997"/>
    <n v="-90.803299999999993"/>
    <s v="Yes"/>
    <x v="0"/>
    <s v="No"/>
    <s v="No"/>
    <x v="0"/>
    <s v="Yes"/>
    <x v="0"/>
    <s v="Yes"/>
    <s v="No"/>
    <s v="No"/>
    <s v="Yes"/>
    <s v="No"/>
    <s v="No"/>
    <s v="Not Listed"/>
    <s v="No"/>
    <s v="Not Listed"/>
    <s v="Not Listed"/>
    <s v="No"/>
    <s v="No"/>
    <s v="No"/>
    <s v="No"/>
    <s v="No"/>
    <s v="No"/>
    <s v="No"/>
    <s v="No"/>
    <s v="No"/>
    <s v="No"/>
    <s v="No"/>
    <s v="No"/>
    <s v="Yes"/>
    <s v="No"/>
    <s v="Yes"/>
    <s v="Yes"/>
    <s v="Yes"/>
    <s v="No"/>
    <s v="No"/>
    <s v="No"/>
    <s v="No"/>
    <s v="Yes"/>
    <s v="No"/>
    <s v="Yes"/>
    <s v="No"/>
    <s v="No"/>
    <s v="No"/>
    <s v="No"/>
    <s v="No"/>
    <s v="Yes"/>
    <s v="Yes"/>
    <s v="No"/>
    <s v="No"/>
    <s v="No"/>
    <s v="No"/>
    <s v="No"/>
    <s v="Yes"/>
    <s v="No"/>
    <s v="No"/>
    <s v="Yes"/>
    <s v="Yes"/>
    <s v="No"/>
    <m/>
    <m/>
    <m/>
    <m/>
    <m/>
    <m/>
    <m/>
    <m/>
    <m/>
  </r>
  <r>
    <s v="Hipcamp"/>
    <s v="dabudage Big Sur"/>
    <s v="Redwood Room Gazebo"/>
    <s v="treehouse"/>
    <s v="Treehouse"/>
    <n v="6"/>
    <n v="0"/>
    <n v="2"/>
    <n v="0"/>
    <n v="0"/>
    <n v="0"/>
    <s v="Monterey"/>
    <x v="38"/>
    <x v="5"/>
    <m/>
    <s v="United States"/>
    <x v="24"/>
    <x v="22"/>
    <n v="118"/>
    <n v="120"/>
    <n v="90"/>
    <n v="62"/>
    <n v="0.19"/>
    <n v="95"/>
    <n v="123"/>
    <n v="120"/>
    <n v="90"/>
    <n v="17"/>
    <n v="90"/>
    <n v="90"/>
    <n v="90"/>
    <n v="90"/>
    <n v="90"/>
    <n v="90"/>
    <n v="90"/>
    <n v="90"/>
    <n v="90"/>
    <n v="90"/>
    <n v="90"/>
    <s v="https://www.hipcamp.com/en-GB/land/california-dabudage-4kk9hmnw"/>
    <s v="The REDWOOD ROOM GAZEBO sits at the top of a short steep hike overlooking the ocean. It has a queen size bed in an outdoor open air structure built out of salvaged redwood, with a clear roof and cotton canvas curtains for doors. This listing does NOT provide bedding - you HAVE TO CARRY YOUR OWN sheets, blankets and pillows or sleeping bags up the hill. ! You Must Read the entire Written Dabudage PROPERTY DESCRIPTION - Before Requesting to Book !"/>
    <n v="1"/>
    <s v="Check in: 14:00, Check out: 12:00, Cancellation policy: Strict, Accepts bookings: 3"/>
    <n v="35.9773"/>
    <n v="-121.4868"/>
    <s v="Yes"/>
    <x v="0"/>
    <s v="Yes"/>
    <s v="Yes"/>
    <x v="0"/>
    <s v="No"/>
    <x v="0"/>
    <s v="No"/>
    <s v="No"/>
    <s v="No"/>
    <s v="No"/>
    <s v="No"/>
    <s v="No"/>
    <s v="Not Listed"/>
    <s v="No"/>
    <s v="Not Listed"/>
    <s v="Not Listed"/>
    <s v="No"/>
    <s v="No"/>
    <s v="No"/>
    <s v="No"/>
    <s v="No"/>
    <s v="No"/>
    <s v="No"/>
    <s v="No"/>
    <s v="No"/>
    <s v="No"/>
    <s v="No"/>
    <s v="Yes"/>
    <s v="Yes"/>
    <s v="No"/>
    <s v="Yes"/>
    <s v="Yes"/>
    <s v="Yes"/>
    <s v="No"/>
    <s v="Yes"/>
    <s v="No"/>
    <s v="No"/>
    <s v="No"/>
    <s v="No"/>
    <s v="Yes"/>
    <s v="No"/>
    <s v="Yes"/>
    <s v="Yes"/>
    <s v="No"/>
    <s v="Yes"/>
    <s v="Yes"/>
    <s v="Yes"/>
    <s v="Yes"/>
    <s v="No"/>
    <s v="Yes"/>
    <s v="No"/>
    <s v="No"/>
    <s v="No"/>
    <s v="Yes"/>
    <s v="Yes"/>
    <s v="Yes"/>
    <s v="No"/>
    <s v="Yes"/>
    <m/>
    <m/>
    <m/>
    <m/>
    <m/>
    <m/>
    <m/>
    <m/>
    <m/>
  </r>
  <r>
    <s v="Hipcamp"/>
    <s v="dabudage Big Sur"/>
    <s v="Camping and Accommodations "/>
    <s v="treehouse"/>
    <s v="Treehouse"/>
    <n v="6"/>
    <n v="0"/>
    <n v="16"/>
    <n v="0"/>
    <n v="0"/>
    <n v="0"/>
    <s v="Monterey"/>
    <x v="38"/>
    <x v="5"/>
    <m/>
    <s v="United States"/>
    <x v="9"/>
    <x v="23"/>
    <n v="470"/>
    <n v="420"/>
    <n v="60"/>
    <n v="0"/>
    <n v="0"/>
    <n v="420"/>
    <n v="539"/>
    <n v="420"/>
    <n v="420"/>
    <n v="0"/>
    <n v="420"/>
    <n v="420"/>
    <n v="420"/>
    <n v="420"/>
    <n v="420"/>
    <n v="420"/>
    <n v="420"/>
    <n v="420"/>
    <n v="420"/>
    <n v="420"/>
    <n v="420"/>
    <s v="https://www.hipcamp.com/en-GB/land/california-dabudage-4kk9hmnw"/>
    <s v="Reserve all sites including the REDWOOD ROOM GAZEBO and CABANA as well as multiple campsites._x000a__x000a_This listing is for booking larger groups for small gatherings or retreats._x000a__x000a_Alcohol is discouraged as well as electronic music devices._x000a__x000a_Be Sure to Read the PROPERTY DESCRIPTION - Before Requesting to Book._x000a__x000a_ You can also visit our site on the web at DABUDAGE D0T C0M for more info."/>
    <n v="1"/>
    <s v="Check in: 14:00, Check out: 12:00, Cancellation policy: Strict, Accepts bookings: 12"/>
    <n v="35.9773"/>
    <n v="-121.4868"/>
    <s v="Yes"/>
    <x v="0"/>
    <s v="Yes"/>
    <s v="Yes"/>
    <x v="0"/>
    <s v="No"/>
    <x v="0"/>
    <s v="Yes"/>
    <s v="No"/>
    <s v="No"/>
    <s v="No"/>
    <s v="No"/>
    <s v="No"/>
    <s v="Not Listed"/>
    <s v="No"/>
    <s v="Not Listed"/>
    <s v="Not Listed"/>
    <s v="No"/>
    <s v="No"/>
    <s v="No"/>
    <s v="No"/>
    <s v="No"/>
    <s v="No"/>
    <s v="No"/>
    <s v="No"/>
    <s v="No"/>
    <s v="No"/>
    <s v="No"/>
    <s v="Yes"/>
    <s v="Yes"/>
    <s v="No"/>
    <s v="Yes"/>
    <s v="Yes"/>
    <s v="Yes"/>
    <s v="No"/>
    <s v="Yes"/>
    <s v="No"/>
    <s v="No"/>
    <s v="No"/>
    <s v="No"/>
    <s v="Yes"/>
    <s v="No"/>
    <s v="Yes"/>
    <s v="Yes"/>
    <s v="No"/>
    <s v="Yes"/>
    <s v="Yes"/>
    <s v="Yes"/>
    <s v="Yes"/>
    <s v="No"/>
    <s v="Yes"/>
    <s v="No"/>
    <s v="No"/>
    <s v="No"/>
    <s v="Yes"/>
    <s v="Yes"/>
    <s v="Yes"/>
    <s v="No"/>
    <s v="Yes"/>
    <m/>
    <m/>
    <m/>
    <m/>
    <m/>
    <m/>
    <m/>
    <m/>
    <m/>
  </r>
  <r>
    <s v="Hipcamp"/>
    <s v="Treehouse Place at Deer Ridge!"/>
    <s v="Treehouse Place at Deer Ridge!"/>
    <s v="treehouse"/>
    <s v="Treehouse"/>
    <n v="2"/>
    <n v="0"/>
    <n v="2"/>
    <n v="0"/>
    <n v="0"/>
    <n v="0"/>
    <s v="Snohomish"/>
    <x v="55"/>
    <x v="1"/>
    <m/>
    <s v="United States"/>
    <x v="14"/>
    <x v="24"/>
    <n v="535"/>
    <n v="360"/>
    <n v="360"/>
    <n v="167"/>
    <n v="0.6"/>
    <n v="360"/>
    <n v="549"/>
    <n v="360"/>
    <n v="360"/>
    <n v="215"/>
    <n v="360"/>
    <n v="360"/>
    <n v="360"/>
    <n v="360"/>
    <n v="360"/>
    <n v="360"/>
    <n v="360"/>
    <n v="360"/>
    <n v="360"/>
    <n v="360"/>
    <n v="360"/>
    <s v="https://www.hipcamp.com/en-GB/land/washington-treehouse-place-at-deer-ridge-ex9h8k9o"/>
    <s v="Welcome to Treehouse Place at Deer Ridge! Experience the forest from this unique treehouse surrounded by evergreens and beautiful wildlife. Sunrise brings rays of light over the top of Mt Pilchuck. You may see deer, squirrels, chipmunks, woodpeckers, and bald eagles throughout the day. As night falls listen to the distant calls of coyote or spot a curious racoon, opossum or owl. The ground floor is a great place to relax and unwind. Enjoy a hot bath while listening to some music or head up the spiral stairs to enjoy a book in bed. We were ranked as the number 1 Hipcamp in Washington by Outside Magazine!"/>
    <n v="1"/>
    <s v="Check in: 16:00, Check out: 10:00, Cancellation policy: Super Strict, Accepts bookings: 12"/>
    <n v="47.994140000000002"/>
    <n v="-121.96281"/>
    <s v="Yes"/>
    <x v="0"/>
    <s v="No"/>
    <s v="Yes"/>
    <x v="0"/>
    <s v="Yes"/>
    <x v="1"/>
    <s v="No"/>
    <s v="Yes"/>
    <s v="No"/>
    <s v="No"/>
    <s v="No"/>
    <s v="No"/>
    <s v="Not Listed"/>
    <s v="No"/>
    <s v="Not Listed"/>
    <s v="Not Listed"/>
    <s v="No"/>
    <s v="No"/>
    <s v="No"/>
    <s v="No"/>
    <s v="No"/>
    <s v="No"/>
    <s v="No"/>
    <s v="No"/>
    <s v="No"/>
    <s v="No"/>
    <s v="No"/>
    <s v="No"/>
    <s v="Yes"/>
    <s v="No"/>
    <s v="Yes"/>
    <s v="Yes"/>
    <s v="Yes"/>
    <s v="No"/>
    <s v="No"/>
    <s v="No"/>
    <s v="Yes"/>
    <s v="Yes"/>
    <s v="No"/>
    <s v="Yes"/>
    <s v="No"/>
    <s v="No"/>
    <s v="No"/>
    <s v="No"/>
    <s v="No"/>
    <s v="No"/>
    <s v="No"/>
    <s v="No"/>
    <s v="No"/>
    <s v="No"/>
    <s v="No"/>
    <s v="No"/>
    <s v="No"/>
    <s v="No"/>
    <s v="No"/>
    <s v="Yes"/>
    <s v="No"/>
    <s v="No"/>
    <m/>
    <m/>
    <m/>
    <m/>
    <m/>
    <m/>
    <m/>
    <m/>
    <m/>
  </r>
  <r>
    <s v="Hipcamp"/>
    <s v="Adirondack Adventure Base"/>
    <s v="The Magical Treehouse"/>
    <s v="treehouse"/>
    <s v="Treehouse"/>
    <n v="5"/>
    <n v="0"/>
    <n v="2"/>
    <n v="0"/>
    <n v="0"/>
    <n v="0"/>
    <s v="Franklin"/>
    <x v="56"/>
    <x v="20"/>
    <m/>
    <s v="United States"/>
    <x v="0"/>
    <x v="0"/>
    <s v="No data"/>
    <s v="No data"/>
    <s v="No data"/>
    <s v="No data"/>
    <n v="1"/>
    <n v="375"/>
    <n v="578"/>
    <n v="375"/>
    <n v="375"/>
    <n v="375"/>
    <n v="375"/>
    <n v="375"/>
    <n v="373"/>
    <n v="375"/>
    <n v="375"/>
    <n v="375"/>
    <n v="375"/>
    <n v="375"/>
    <n v="375"/>
    <n v="374"/>
    <n v="373"/>
    <s v="https://www.hipcamp.com/en-GB/land/new-york-adirondack-adventure-base-gzwjh25j"/>
    <s v="Stay up off the ground in our cozy tree house. A beautiful, circular space that is the perfect base camp for your next adventure - or the spot to curl up with a good book. Close to our office building and home, the tree house is the perfect space to be in the woods, but not isolated. We provide you with bedding and towels, plus help you plan your trip. Our property includes miles of hiking and purpose-built mountain biking trails. You will also have access to a covered, screened in area with a picnic table, chairs, cook stove, and all the dishes and utensils you need. There is no running water in the treehouse but the office building is only 20 feet away and has a bathroom with a hot shower for your use. Come stay with us and wake up in the trees!"/>
    <n v="2"/>
    <s v="Check in: 16:00, Check out: 11:00, Cancellation policy: Super Strict (30 Days), Accepts bookings: 18"/>
    <n v="44.522396999999998"/>
    <n v="-74.305294000000004"/>
    <s v="Yes"/>
    <x v="0"/>
    <s v="No"/>
    <s v="No"/>
    <x v="0"/>
    <s v="Yes"/>
    <x v="0"/>
    <s v="Yes"/>
    <s v="Yes"/>
    <s v="No"/>
    <s v="No"/>
    <s v="No"/>
    <s v="No"/>
    <s v="Not Listed"/>
    <s v="No"/>
    <s v="Not Listed"/>
    <s v="Not Listed"/>
    <s v="No"/>
    <s v="No"/>
    <s v="No"/>
    <s v="No"/>
    <s v="No"/>
    <s v="No"/>
    <s v="No"/>
    <s v="No"/>
    <s v="No"/>
    <s v="Yes"/>
    <s v="Yes"/>
    <s v="Yes"/>
    <s v="Yes"/>
    <s v="Yes"/>
    <s v="Yes"/>
    <s v="Yes"/>
    <s v="Yes"/>
    <s v="Yes"/>
    <s v="No"/>
    <s v="Yes"/>
    <s v="Yes"/>
    <s v="Yes"/>
    <s v="Yes"/>
    <s v="Yes"/>
    <s v="Yes"/>
    <s v="Yes"/>
    <s v="Yes"/>
    <s v="Yes"/>
    <s v="Yes"/>
    <s v="Yes"/>
    <s v="Yes"/>
    <s v="Yes"/>
    <s v="No"/>
    <s v="No"/>
    <s v="No"/>
    <s v="No"/>
    <s v="Yes"/>
    <s v="No"/>
    <s v="No"/>
    <s v="Yes"/>
    <s v="Yes"/>
    <s v="No"/>
    <m/>
    <m/>
    <m/>
    <m/>
    <m/>
    <m/>
    <m/>
    <m/>
    <m/>
  </r>
  <r>
    <s v="Hipcamp"/>
    <s v="Santa Fe Treehouse Camp"/>
    <s v="Pegasus 1 Treehouse"/>
    <s v="treehouse"/>
    <s v="Treehouse"/>
    <n v="32"/>
    <n v="0"/>
    <n v="5"/>
    <n v="0"/>
    <n v="0"/>
    <n v="0"/>
    <s v="Santa Fe"/>
    <x v="57"/>
    <x v="21"/>
    <m/>
    <s v="United States"/>
    <x v="25"/>
    <x v="25"/>
    <n v="78"/>
    <n v="60"/>
    <n v="60"/>
    <n v="43"/>
    <n v="1"/>
    <n v="60"/>
    <n v="79"/>
    <n v="60"/>
    <n v="60"/>
    <n v="60"/>
    <n v="60"/>
    <n v="60"/>
    <n v="60"/>
    <n v="60"/>
    <n v="60"/>
    <n v="60"/>
    <n v="60"/>
    <n v="60"/>
    <n v="60"/>
    <n v="60"/>
    <n v="60"/>
    <s v="https://www.hipcamp.com/en-GB/land/new-mexico-santa-fe-treehouse-camp-1xmh1y2j"/>
    <s v="The Santa Fe Treehouse Camp and Wilderness Preserve is a non-smoking facility featuring 156 acres of highland forest. It is at 7,700' above sea level and is located at 46 Treehouse Road, Santa Fe. The land is covered in juniper, piñon, and ponderosa pine, and various cactus plants. Enjoy the peace and quiet and the clear view of the celestial grandeur of the sun’s cycle or the brilliant show of stars in the night sky._x000a__x000a_The legacy of Santa Fe TreeHouse Camp and Wilderness Preserve includes rustic tree house style cabins. The original creators of the camp wanted to make a safe place for children to enjoy the outdoors. Now, these treehouses are available for family and adult reservations to relive the childlike wonder of sleeping amidst the trees._x000a__x000a_TreeHouse Camp includes 156 acres of land bordering the Santa Fe National Forest's Pecos Wilderness Area. There are beautiful views of Shaggy Peak, the  southernmost tip of the Rocky Mountains and the Sangre de Cristo Mountain Range. Wander our land to enjoy a 15 minute hike to a creek in the forest (last three minutes is steep and creek runs in wet weather). We have various other trails for you to explore as well...one being the closest access to Shaggy Peak (seasoned hikers only please)._x000a__x000a_The camp is located about 20 minutes from Museum Hill, 25 minutes from Meow Wolf, Old Town Santa Fe Plaza and just 15 minutes to delicious food at Harry's Roadhouse, Jambo Bobcat Bite and Cafe Fina.  _x000a__x000a_These treehouse structures are all raised about 6' off the ground (not high up in the top of trees) with openings for windows (no glass), and nestled amid the trunks and branches of ponderosa, piñon, and juniper trees. There are no curtains, heaters or air conditioning so please bring layers of clothes and bedding for your comfort._x000a__x000a_The Pegasus Treehouse Village is closest to the outdoor cooking shelter with  community fridges, stove, toaster oven, microwave, propane grill, blender, plates, bowls, cooking and eating utensils and coffee maker (bring your own ground coffee, sugar and cream).  _x000a__x000a_The village has a communal fire pit and benches. These treehouses are ideal for families and groups of friends wanting to stay close together and nearest the bathrooms. These treehouses have electricity with a two plug outlet for charging phones, etc. _x000a__x000a_***  We provide 1 Queen bed, 2 singles and 1 trundle bed. (Can sleep 5) with a fitted sheet as a mattress cover. You need to bring your own sheets to put on top, blankets, pillows or sleeping bags as well as towels and toiletries, lanterns and flashlights (don’t sleep directly on the sheet we provide). If you are traveling without these items let us know ahead of time and we may be able to offer these for a fee. _x000a__x000a_NOTE: We are up a 1.3 mile dirt road with a couple steep hills and bumps. We are not near public transportation so you will need your own vehicle! Be aware that the roads can be snowy, icy or muddy in early spring, late fall and winter, and rutted due to rains in the summer. At those times of the year we recommend a car with front-wheel, all track or four-wheel drive and good traction tires._x000a__x000a_To maintain the tranquility of our guests stays we are taking these steps to curb late arrivals. _x000a__x000a_Since the camp is quite dark at night and site locations are spread out throughout the land we recommend you consider arriving while it is still light out. It makes locating us easier and you will get to experience our beautiful sunsets and have more time to enjoy this enchanted hilltop! _x000a__x000a_Checkin times are 4-8PM Spring, Fall and Winter and 4:00-9:45pm in Summer. _x000a__x000a_Quiet hours are 10PM-8AM._x000a__x000a_Please do not come before 4pm without prior permission._x000a__x000a_Once you have located your site you are welcome to leave and come back after the normal check in time without a fee but please be as quiet as possible._x000a__x000a_Contact us asap if you need a late checkin and keep us notified of your changing ETA. A $20 late fee will be charged. _x000a__x000a_If you are much later than described we have the right to refuse entry without a refund, or place you in a site we feel will be the least obtrusive to other guests."/>
    <n v="1"/>
    <s v="Check in: 16:00, Check out: 11:00, Cancellation policy: Strict, Accepts bookings: 9"/>
    <n v="35.588160000000002"/>
    <n v="-105.84317"/>
    <s v="Yes"/>
    <x v="0"/>
    <s v="Yes"/>
    <s v="Yes"/>
    <x v="0"/>
    <s v="Yes"/>
    <x v="0"/>
    <s v="Yes"/>
    <s v="Yes"/>
    <s v="No"/>
    <s v="No"/>
    <s v="Yes"/>
    <s v="No"/>
    <s v="Not Listed"/>
    <s v="No"/>
    <s v="Not Listed"/>
    <s v="Not Listed"/>
    <s v="No"/>
    <s v="No"/>
    <s v="No"/>
    <s v="No"/>
    <s v="No"/>
    <s v="No"/>
    <s v="No"/>
    <s v="No"/>
    <s v="No"/>
    <s v="Yes"/>
    <s v="No"/>
    <s v="Yes"/>
    <s v="Yes"/>
    <s v="No"/>
    <s v="No"/>
    <s v="Yes"/>
    <s v="No"/>
    <s v="No"/>
    <s v="No"/>
    <s v="No"/>
    <s v="No"/>
    <s v="No"/>
    <s v="No"/>
    <s v="Yes"/>
    <s v="No"/>
    <s v="Yes"/>
    <s v="Yes"/>
    <s v="No"/>
    <s v="Yes"/>
    <s v="No"/>
    <s v="Yes"/>
    <s v="No"/>
    <s v="Yes"/>
    <s v="No"/>
    <s v="No"/>
    <s v="No"/>
    <s v="Yes"/>
    <s v="Yes"/>
    <s v="No"/>
    <s v="Yes"/>
    <s v="No"/>
    <s v="No"/>
    <m/>
    <m/>
    <m/>
    <m/>
    <m/>
    <m/>
    <m/>
    <m/>
    <m/>
  </r>
  <r>
    <s v="Hipcamp"/>
    <s v="Santa Fe Treehouse Camp"/>
    <s v="Pegasus 2- Hanging Cot Treehouse"/>
    <s v="treehouse"/>
    <s v="Treehouse"/>
    <n v="32"/>
    <n v="0"/>
    <n v="5"/>
    <n v="0"/>
    <n v="0"/>
    <n v="0"/>
    <s v="Santa Fe"/>
    <x v="57"/>
    <x v="21"/>
    <m/>
    <s v="United States"/>
    <x v="26"/>
    <x v="25"/>
    <n v="78"/>
    <n v="60"/>
    <n v="60"/>
    <n v="45"/>
    <n v="1"/>
    <n v="60"/>
    <n v="79"/>
    <n v="60"/>
    <n v="60"/>
    <n v="60"/>
    <n v="60"/>
    <n v="60"/>
    <n v="60"/>
    <n v="60"/>
    <n v="60"/>
    <n v="60"/>
    <n v="60"/>
    <n v="60"/>
    <n v="60"/>
    <n v="60"/>
    <n v="60"/>
    <s v="https://www.hipcamp.com/en-GB/land/new-mexico-santa-fe-treehouse-camp-1xmh1y2j"/>
    <s v="The Santa Fe Treehouse Camp and Wilderness Preserve is a non-smoking facility featuring 156 acres of highland forest. It is at 7,700' above sea level and is located at 46 Treehouse Road, Santa Fe. The land is covered in juniper, piñon, and ponderosa pine, and various cactus plants. Enjoy the peace and quiet and the clear view of the celestial grandeur of the sun’s cycle or the brilliant show of stars in the night sky._x000a__x000a_The legacy of Santa Fe Tree House Camp and Wilderness Preserve includes rustic tree house style cabins. The original creators of the camp wanted to make a safe place for children to enjoy the outdoors. Now, these tree houses are available for family and adult reservations to relive the childlike wonder of sleeping amidst the trees._x000a__x000a_There are 6 treehouse structures of various distance from the outdoor kitchen and bathhouse._x000a__x000a_ We provide mattresses with a fitted sheet as a mattress cover, you need to bring your own sheets to put on top (don’t sleep directly on the sheet we provide), blankets, pillows or sleeping bags as well as towels and toiletries, lanterns and flashlights. If you are traveling without these items let us know ahead of time and we may be able to offer these for a fee. _x000a__x000a_These structures are all raised from the ground (not high up in the top of trees) with openings for windows (no glass), and nestled amid the trunks and branches of ponderosa, piñon, and juniper trees. There are no heaters or air conditioning so please bring warm clothes and bedding for your comfort._x000a__x000a_The Pegasus tree houses are closest to the outdoor cooking shelter with  community fridges, stove, toaster oven, microwave, propane grill, blender, coffee maker (bring your own ground coffee), plates, bowls, cooking and eating utensils.  The area has a communal fire pit and benches. These treehouses would be ideal for families and groups of friends wanting to stay close together and near the bathrooms. There is electricity here.    _x000a__x000a_NOTE:  Pegasus # 2  has a double mattress, 2 hanging cots that are appropriate for smaller people who don't move too much in their sleep and two low frame beds beneath the hanging cots. It can sleep 5. Please bring your own towels, bedding, pillows or sleeping bags and toiletries, solar or battery powered lanterns and flashlights. _x000a__x000a_The camp is located about 20 minutes from Museum Hill, 25 minutes from Meow Wolf, Old Town Santa Fe Plaza and just 15 minutes to delicious food at Harry's Roadhouse or Cafe Fina.   Tree House Camp includes 156 acres of land bordering the US Forest Service area. There are beautiful views and the closest access to Shaggy Peak, the  southernmost tip of the Rocky Mountains and the Sangre de Cristo Mountain Range. Wander our land to enjoy a 20 minute hike to a creek in the forest or climb up Shaggy Peak (about 2-7 hours round trip hiking, depending on your activity level). _x000a__x000a_NOTE: We are up a 1.3 mile dirt road with two steep hills and bumps. We are not near public transportation so you will need your own vehicle! Be aware that the roads can be snowy, icy or muddy in early spring, late fall and winter, and rutted due to rains in the summer. At those times of the year we recommend a car with front-wheel, all track or four-wheel drive and good traction tires._x000a__x000a_----------------------_x000a__x000a_To maintain the tranquility of our guests stays we are taking these steps to curb late arrivals. _x000a__x000a_Since the camp is quite dark at night and site locations are spread out throughout the land we recommend you consider arriving while it is still light out. It makes locating us easier and you will get to experience our beautiful sunsets and have more time to enjoy this enchanted hilltop! _x000a__x000a_Checkin times are 4-8PM Spring, Fall and Winter and 4:00-9:45pm in Summer. _x000a__x000a_Quiet hours are 10PM-8AM._x000a__x000a_Please do not come before 4pm without prior permission._x000a__x000a_Once you have located your site you are welcome to leave and come back after the normal check in time without a fee but please be as quiet as possible._x000a__x000a_Contact us asap if you need a late checkin and keep us notified of your changing ETA. A $20 late fee will be charged. _x000a__x000a_If you are much later than described we have the right to refuse entry without a refund, or place you in a site we feel will be the least obtrusive to other guests. "/>
    <n v="1"/>
    <s v="Check in: 16:00, Check out: 11:00, Cancellation policy: Strict, Accepts bookings: 9"/>
    <n v="35.588160000000002"/>
    <n v="-105.84317"/>
    <s v="Yes"/>
    <x v="0"/>
    <s v="Yes"/>
    <s v="Yes"/>
    <x v="0"/>
    <s v="Yes"/>
    <x v="0"/>
    <s v="Yes"/>
    <s v="Yes"/>
    <s v="No"/>
    <s v="No"/>
    <s v="Yes"/>
    <s v="No"/>
    <s v="Not Listed"/>
    <s v="No"/>
    <s v="Not Listed"/>
    <s v="Not Listed"/>
    <s v="No"/>
    <s v="No"/>
    <s v="No"/>
    <s v="No"/>
    <s v="No"/>
    <s v="No"/>
    <s v="No"/>
    <s v="No"/>
    <s v="No"/>
    <s v="Yes"/>
    <s v="No"/>
    <s v="Yes"/>
    <s v="Yes"/>
    <s v="No"/>
    <s v="No"/>
    <s v="Yes"/>
    <s v="No"/>
    <s v="No"/>
    <s v="No"/>
    <s v="No"/>
    <s v="No"/>
    <s v="No"/>
    <s v="No"/>
    <s v="Yes"/>
    <s v="No"/>
    <s v="Yes"/>
    <s v="Yes"/>
    <s v="No"/>
    <s v="Yes"/>
    <s v="No"/>
    <s v="Yes"/>
    <s v="No"/>
    <s v="Yes"/>
    <s v="No"/>
    <s v="No"/>
    <s v="No"/>
    <s v="Yes"/>
    <s v="Yes"/>
    <s v="No"/>
    <s v="Yes"/>
    <s v="No"/>
    <s v="No"/>
    <m/>
    <m/>
    <m/>
    <m/>
    <m/>
    <m/>
    <m/>
    <m/>
    <m/>
  </r>
  <r>
    <s v="Hipcamp"/>
    <s v="Santa Fe Treehouse Camp"/>
    <s v="Pegasus 3 Treehouse"/>
    <s v="treehouse"/>
    <s v="Treehouse"/>
    <n v="32"/>
    <n v="0"/>
    <n v="5"/>
    <n v="0"/>
    <n v="0"/>
    <n v="0"/>
    <s v="Santa Fe"/>
    <x v="57"/>
    <x v="21"/>
    <m/>
    <s v="United States"/>
    <x v="27"/>
    <x v="25"/>
    <n v="78"/>
    <n v="60"/>
    <n v="60"/>
    <n v="44"/>
    <n v="1"/>
    <n v="60"/>
    <n v="79"/>
    <n v="60"/>
    <n v="60"/>
    <n v="60"/>
    <n v="60"/>
    <n v="60"/>
    <n v="60"/>
    <n v="60"/>
    <n v="60"/>
    <n v="60"/>
    <n v="60"/>
    <n v="60"/>
    <n v="60"/>
    <n v="60"/>
    <n v="60"/>
    <s v="https://www.hipcamp.com/en-GB/land/new-mexico-santa-fe-treehouse-camp-1xmh1y2j"/>
    <s v="The Santa Fe Treehouse Camp and Wilderness Preserve is a non-smoking facility featuring 156 acres of highland forest. It is at 7,700' above sea level and is located at 46 Treehouse Road, Santa Fe. The land is covered in juniper, piñon, and ponderosa pine, and various cactus plants. Enjoy the peace and quiet and the clear view of the celestial grandeur of the sun’s cycle or the brilliant show of stars in the night sky._x000a__x000a_The legacy of Santa Fe Tree House Camp and Wilderness Preserve includes rustic tree house style cabins. The original creators of the camp wanted to make a safe place for children to enjoy the outdoors. Now, these tree houses are available for family and adult reservations to relive the childlike wonder of sleeping amidst the trees._x000a__x000a_There are 6 treehouse structures of various distance from the outdoor kitchen and bathhouse._x000a__x000a_These structures are all raised from the ground (not high up in the top of trees) with openings for windows (no glass), and nestled amid the trunks and branches of ponderosa, piñon, and juniper trees. There are no curtains, heaters or air conditioning so please bring warm clothes and bedding for your comfort._x000a__x000a_The 3 Pegasus tree houses are closest to the outdoor cooking shelter with  community fridges, oven, stove, toaster oven, microwave, propane grill, blender, coffee maker (bring your own ground coffee, sugar and cream), plates, bowls, cooking and eating utensils.  The area has a communal fire pit and benches. These treehouses would be ideal for families and groups of friends wanting to stay close together and near the bathrooms. There is electricity here.    _x000a__x000a_NOTE: Pegasus #3 has a short ladder to climb to enter._x000a__x000a_Always check with management before having a fire (even in the designated fire pits)._x000a__x000a_Please add any additional guests 13 years and up to your reservation. (0-4 years old free, 5-12 years old 1/2 price. To pay the half priced child fee please notify after making your reservation and  plan to pay by cash, Zelle, Venmo or PayPal when you arrive._x000a__x000a_We provide mattresses with mattress covers, 1 Queen and 2 single beds and a trundle bed that pulls out from underneath one of the singles. (It can sleep 5). Please bring your own towels, bedding or sleeping bags pillows and toiletries, solar or battery powered lanterns and flashlights.  Please do NOT sleep directly on the cover provided and please keep animals off the beds._x000a__x000a_The camp is located about 20 minutes from Museum Hill, 25 minutes from Meow Wolf, Old Town Santa Fe Plaza and just 15 minutes to delicious food at Harry's Roadhouse, Jambo Bobcat Bite or Cafe Fina.   Tree House Camp includes 156 acres of land bordering the US Forest Service area. There are beautiful views and the closest access to Shaggy Peak, the  southernmost tip of the Rocky Mountains and the Sangre de Cristo Mountain Range. Wander our land to enjoy a 15 minute hike to a creek in the forest (last 3 minutes is steep and the creek is intermittent) or climb up Shaggy Peak (seasoned hikers only). _x000a__x000a_NOTE: We are up a 1.3 mile dirt road with two steep hills and bumps. We are not near public transportation so you will need your own vehicle! Be aware that the roads can be snowy, icy or muddy in early spring, late fall and winter, and rutted due to rains in the summer. At those times of the year we recommend a car with front-wheel, all track or four-wheel drive and good traction tires._x000a__x000a_----------------------_x000a__x000a_To maintain the tranquility of our guests stays we are taking these steps to curb late arrivals. _x000a__x000a_Since the camp is quite dark at night and site locations are spread out throughout the land we recommend you consider arriving while it is still light out. It makes locating us easier and you will get to experience our beautiful sunsets and have more time to enjoy this enchanted hilltop! _x000a__x000a_Checkin times are 4-8PM Spring, Fall and Winter and 4:00-9:45pm in Summer. _x000a__x000a_Quiet hours are 10PM-8AM._x000a__x000a_Please do not come before 4pm without prior permission._x000a__x000a_Once you have located your site you are welcome to leave and come back after the normal check in time without a fee but please be as quiet as possible._x000a__x000a_Contact us asap if you need a late checkin and keep us notified of your changing ETA. A $20 late fee will be charged. _x000a__x000a_If you are much later than described we have the right to refuse entry without a refund, or place you in a site we feel will be the least obtrusive to other guests. "/>
    <n v="1"/>
    <s v="Check in: 16:00, Check out: 11:00, Cancellation policy: Strict, Accepts bookings: 9"/>
    <n v="35.588160000000002"/>
    <n v="-105.84317"/>
    <s v="Yes"/>
    <x v="0"/>
    <s v="Yes"/>
    <s v="No"/>
    <x v="0"/>
    <s v="Yes"/>
    <x v="0"/>
    <s v="Yes"/>
    <s v="Yes"/>
    <s v="No"/>
    <s v="No"/>
    <s v="Yes"/>
    <s v="No"/>
    <s v="Not Listed"/>
    <s v="No"/>
    <s v="Not Listed"/>
    <s v="Not Listed"/>
    <s v="No"/>
    <s v="No"/>
    <s v="No"/>
    <s v="No"/>
    <s v="No"/>
    <s v="No"/>
    <s v="No"/>
    <s v="No"/>
    <s v="No"/>
    <s v="Yes"/>
    <s v="No"/>
    <s v="Yes"/>
    <s v="Yes"/>
    <s v="No"/>
    <s v="No"/>
    <s v="Yes"/>
    <s v="No"/>
    <s v="No"/>
    <s v="No"/>
    <s v="No"/>
    <s v="No"/>
    <s v="No"/>
    <s v="No"/>
    <s v="Yes"/>
    <s v="No"/>
    <s v="Yes"/>
    <s v="Yes"/>
    <s v="No"/>
    <s v="Yes"/>
    <s v="No"/>
    <s v="Yes"/>
    <s v="No"/>
    <s v="Yes"/>
    <s v="No"/>
    <s v="No"/>
    <s v="No"/>
    <s v="Yes"/>
    <s v="Yes"/>
    <s v="No"/>
    <s v="Yes"/>
    <s v="No"/>
    <s v="No"/>
    <m/>
    <m/>
    <m/>
    <m/>
    <m/>
    <m/>
    <m/>
    <m/>
    <m/>
  </r>
  <r>
    <s v="Hipcamp"/>
    <s v="Santa Fe Treehouse Camp"/>
    <s v="Tecolote 1 Treehouse"/>
    <s v="treehouse"/>
    <s v="Treehouse"/>
    <n v="32"/>
    <n v="0"/>
    <n v="5"/>
    <n v="0"/>
    <n v="0"/>
    <n v="0"/>
    <s v="Santa Fe"/>
    <x v="57"/>
    <x v="21"/>
    <m/>
    <s v="United States"/>
    <x v="10"/>
    <x v="25"/>
    <n v="78"/>
    <n v="60"/>
    <n v="60"/>
    <n v="43"/>
    <n v="1"/>
    <n v="60"/>
    <n v="79"/>
    <n v="60"/>
    <n v="60"/>
    <n v="60"/>
    <n v="60"/>
    <n v="60"/>
    <n v="60"/>
    <n v="60"/>
    <n v="60"/>
    <n v="60"/>
    <n v="60"/>
    <n v="60"/>
    <n v="60"/>
    <n v="60"/>
    <n v="60"/>
    <s v="https://www.hipcamp.com/en-GB/land/new-mexico-santa-fe-treehouse-camp-1xmh1y2j"/>
    <s v="The Santa Fe Treehouse Camp and Wilderness Preserve is a non-smoking facility featuring 156 acres of highland forest. It is at 7,700' above sea level and is located at 46 Treehouse Road, Santa Fe. The land is covered in juniper, piñon, and ponderosa pine, and various cactus plants. Enjoy the peace and quiet and the clear view of the celestial grandeur of the sun’s cycle or the brilliant show of stars in the night sky._x000a__x000a_The legacy of Santa Fe Tree House Camp includes rustic tree house style cabins. The original creators of the camp wanted to make a safe place for children to enjoy the outdoors. Now, these treehouses are available for family and adult reservations to relive the childlike wonder of sleeping amidst the trees._x000a__x000a_There are 6 treehouse structures of various distance from the outdoor kitchen and bathhouse._x000a__x000a_The 3 Tecolote tree houses are slightly further from the outdoor kitchen and bathhouse and a bit further apart from one another (than Pegasus treehouses) for privacy. There is a communal, designated fire pit and stunning views of the mountains. Within a comfortable walking distance (4 minutes) from the flush toilets and showers, 1 minute to the portable toilets. There is no electricity at the Tecolote sites._x000a__x000a_These structures are all raised from the ground (not high up in the top of trees) with openings for windows (no glass), and nestled amid the trunks and branches of ponderosa, piñon, and juniper trees. There are no curtains, heaters or air conditioning so please bring warm clothes and bedding for your comfort._x000a__x000a_***This site has 1 Queen and 3 single beds. . We provide mattresses with a fitted sheet as a mattress cover, you need to bring your own sheets to put on top, blankets, pillows or sleeping bags as well as towels and toiletries, lanterns and flashlights (don’t sleep directly on the sheet we provide). If you are traveling without these items let us know ahead of time and we may be able to offer these for a fee. _x000a__x000a_The camp is located about 20 minutes from Museum Hill, 25 minutes from Meow Wolf, Old Town Santa Fe Plaza and just 15 minutes to delicious food at Harry's Roadhouse or Cafe Fina.   Tree House Camp includes 156 acres of land bordering the US Forest Service area. There are beautiful views and the closest access to Shaggy Peak, the  southernmost tip of the Rocky Mountains and the Sangre de Cristo Mountain Range. Wander our land to enjoy a 20 minute hike to a creek in the forest or climb up Shaggy Peak (about 2-7 hours round trip hiking, depending on your activity level). _x000a__x000a_NOTE: We are up a 1.3 mile dirt road with two steep hills and bumps. We are not near public transportation so you will need your own vehicle! Be aware that the roads can be snowy, icy or muddy in early spring, late fall and winter, and rutted due to rains in the summer. At those times of the year we recommend a car with front-wheel, all track or four-wheel drive and good traction tires._x000a__x000a_----------------------_x000a__x000a_To maintain the tranquility of our guests stays we are taking these steps to curb late arrivals. _x000a__x000a_Since the camp is quite dark at night and site locations are spread out throughout the land we recommend you consider arriving while it is still light out. It makes locating us easier and you will get to experience our beautiful sunsets and have more time to enjoy this enchanted hilltop! _x000a__x000a_Checkin times are 4-8PM Spring, Fall and Winter and 4:00-9:45pm in Summer. _x000a__x000a_Quiet hours are 10PM-8AM._x000a__x000a_Please do not come before 4pm without prior permission._x000a__x000a_Once you have located your site you are welcome to leave and come back after the normal check in time without a fee but please be as quiet as possible._x000a__x000a_Contact us asap if you need a late checkin and keep us notified of your changing ETA. A $20 late fee will be charged. _x000a__x000a_If you are much later than described we have the right to refuse entry without a refund, or place you in a site we feel will be the least obtrusive to other guests. "/>
    <n v="1"/>
    <s v="Check in: 16:00, Check out: 11:00, Cancellation policy: Strict, Accepts bookings: 9"/>
    <n v="35.588160000000002"/>
    <n v="-105.84317"/>
    <s v="Yes"/>
    <x v="0"/>
    <s v="Yes"/>
    <s v="Yes"/>
    <x v="0"/>
    <s v="Yes"/>
    <x v="0"/>
    <s v="Yes"/>
    <s v="Yes"/>
    <s v="No"/>
    <s v="No"/>
    <s v="Yes"/>
    <s v="No"/>
    <s v="Not Listed"/>
    <s v="No"/>
    <s v="Not Listed"/>
    <s v="Not Listed"/>
    <s v="No"/>
    <s v="No"/>
    <s v="No"/>
    <s v="No"/>
    <s v="No"/>
    <s v="No"/>
    <s v="No"/>
    <s v="No"/>
    <s v="No"/>
    <s v="Yes"/>
    <s v="No"/>
    <s v="Yes"/>
    <s v="Yes"/>
    <s v="No"/>
    <s v="No"/>
    <s v="Yes"/>
    <s v="No"/>
    <s v="No"/>
    <s v="No"/>
    <s v="No"/>
    <s v="No"/>
    <s v="No"/>
    <s v="No"/>
    <s v="Yes"/>
    <s v="No"/>
    <s v="Yes"/>
    <s v="Yes"/>
    <s v="No"/>
    <s v="Yes"/>
    <s v="No"/>
    <s v="Yes"/>
    <s v="No"/>
    <s v="Yes"/>
    <s v="No"/>
    <s v="No"/>
    <s v="No"/>
    <s v="Yes"/>
    <s v="Yes"/>
    <s v="No"/>
    <s v="Yes"/>
    <s v="No"/>
    <s v="No"/>
    <m/>
    <m/>
    <m/>
    <m/>
    <m/>
    <m/>
    <m/>
    <m/>
    <m/>
  </r>
  <r>
    <s v="Hipcamp"/>
    <s v="Santa Fe Treehouse Camp"/>
    <s v="Tecolote 2 Treehouse"/>
    <s v="treehouse"/>
    <s v="Treehouse"/>
    <n v="32"/>
    <n v="0"/>
    <n v="5"/>
    <n v="0"/>
    <n v="0"/>
    <n v="0"/>
    <s v="Santa Fe"/>
    <x v="57"/>
    <x v="21"/>
    <m/>
    <s v="United States"/>
    <x v="28"/>
    <x v="25"/>
    <n v="78"/>
    <n v="60"/>
    <n v="60"/>
    <n v="44"/>
    <n v="1"/>
    <n v="60"/>
    <n v="79"/>
    <n v="60"/>
    <n v="60"/>
    <n v="60"/>
    <n v="60"/>
    <n v="60"/>
    <n v="60"/>
    <n v="60"/>
    <n v="60"/>
    <n v="60"/>
    <n v="60"/>
    <n v="60"/>
    <n v="60"/>
    <n v="60"/>
    <n v="60"/>
    <s v="https://www.hipcamp.com/en-GB/land/new-mexico-santa-fe-treehouse-camp-1xmh1y2j"/>
    <s v="The Santa Fe Treehouse Camp and Wilderness Preserve is a non-smoking facility featuring 156 acres of highland forest. It is at 7,700' above sea level and is located at 46 Treehouse Road, Santa Fe. The land is covered in juniper, piñon, and ponderosa pine, and various cactus plants. Enjoy the peace and quiet and the clear view of the celestial grandeur of the sun’s cycle or the brilliant show of stars in the night sky._x000a__x000a_The legacy of Santa Fe TreeHouse Camp includes rustic tree house style cabins. The original creators of the camp wanted to make a safe place for children to enjoy the outdoors. Now, these treehouses are available for family and adult reservations to relive the childlike wonder of sleeping amidst the trees._x000a__x000a_TreeHouse Camp includes 156 acres of land bordering the Santa Fe National Forest's Pecos Wilderness Area. There are beautiful views of Shaggy Peak, the  southernmost tip of the Rocky Mountains and the Sangre de Cristo Mountain Range. Wander our land to enjoy a 15 minute hike to a creek in the forest (last three minutes is steep and creek runs in wet weather). We have various other trails for you to explore as well...one being the closest access to Shaggy Peak (seasoned hikers only please). _x000a__x000a_The camp is located about 20 minutes from Museum Hill, 25 minutes from Meow Wolf, Old Town Santa Fe Plaza and just 15 minutes to delicious food at Harry's Roadhouse, Jambo Bobcat Bite and Cafe Fina.  _x000a__x000a_These treehouse structures are all raised about 6' off the ground (not high up in the top of trees) with openings for windows (no glass), and nestled amid the trunks and branches of ponderosa, piñon, and juniper trees. There are no curtains, heaters or air conditioning so please bring layers of clothes and bedding for your comfort._x000a__x000a_The 3 Tecolote treehouses are slightly further from the outdoor kitchen and bathhouse and a bit further apart from one another (than Pegasus treehouses) for privacy. There is a communal, designated fire pit and stunning views of the mountains. Within a comfortable walking distance (4 minutes) from the flush toilets and showers, 1 minute to the portable toilets. There is no electricity at the Tecolote sites._x000a__x000a_***This site has 1 Queen and 3 single beds. . We provide mattresses with a fitted sheet as a mattress cover, you need to bring your own sheets to put on top, blankets, pillows or sleeping bags as well as towels and toiletries, lanterns and flashlights (don’t sleep directly on the sheet we provide). If you are traveling without these items let us know ahead of time and we may be able to offer these for a fee. _x000a__x000a_NOTE: We are up a 1.3 mile dirt road with two steep hills and bumps. We are not near public transportation so you will need your own vehicle! Be aware that the roads can be snowy, icy or muddy in early spring, late fall and winter, and rutted due to rains in the summer. At those times of the year we recommend a car with front-wheel, all track or four-wheel drive and good traction tires._x000a__x000a_----------------------_x000a__x000a_To maintain the tranquility of our guests stays we are taking these steps to curb late arrivals. _x000a__x000a_Since the camp is quite dark at night and site locations are spread out throughout the land we recommend you consider arriving while it is still light out. It makes locating us easier and you will get to experience our beautiful sunsets and have more time to enjoy this enchanted hilltop! _x000a__x000a_Checkin times are 4-8PM Spring, Fall and Winter and 4:00-9:45pm in Summer. _x000a__x000a_Quiet hours are 10PM-8AM._x000a__x000a_Please do not come before 4pm without prior permission._x000a__x000a_Once you have located your site you are welcome to leave and come back after the normal check in time without a fee but please be as quiet as possible._x000a__x000a_Contact us asap if you need a late checkin and keep us notified of your changing ETA. A $20 late fee will be charged. _x000a__x000a_If you are much later than described we have the right to refuse entry without a refund, or place you in a site we feel will be the least obtrusive to other guests. "/>
    <n v="1"/>
    <s v="Check in: 16:00, Check out: 11:00, Cancellation policy: Strict, Accepts bookings: 9"/>
    <n v="35.588160000000002"/>
    <n v="-105.84317"/>
    <s v="Yes"/>
    <x v="0"/>
    <s v="Yes"/>
    <s v="No"/>
    <x v="0"/>
    <s v="Yes"/>
    <x v="0"/>
    <s v="Yes"/>
    <s v="Yes"/>
    <s v="No"/>
    <s v="No"/>
    <s v="Yes"/>
    <s v="No"/>
    <s v="Not Listed"/>
    <s v="No"/>
    <s v="Not Listed"/>
    <s v="Not Listed"/>
    <s v="No"/>
    <s v="No"/>
    <s v="No"/>
    <s v="No"/>
    <s v="No"/>
    <s v="No"/>
    <s v="No"/>
    <s v="No"/>
    <s v="No"/>
    <s v="Yes"/>
    <s v="No"/>
    <s v="Yes"/>
    <s v="Yes"/>
    <s v="No"/>
    <s v="No"/>
    <s v="Yes"/>
    <s v="No"/>
    <s v="No"/>
    <s v="No"/>
    <s v="No"/>
    <s v="No"/>
    <s v="No"/>
    <s v="No"/>
    <s v="Yes"/>
    <s v="No"/>
    <s v="Yes"/>
    <s v="Yes"/>
    <s v="No"/>
    <s v="Yes"/>
    <s v="No"/>
    <s v="Yes"/>
    <s v="No"/>
    <s v="Yes"/>
    <s v="No"/>
    <s v="No"/>
    <s v="No"/>
    <s v="Yes"/>
    <s v="Yes"/>
    <s v="No"/>
    <s v="Yes"/>
    <s v="No"/>
    <s v="No"/>
    <m/>
    <m/>
    <m/>
    <m/>
    <m/>
    <m/>
    <m/>
    <m/>
    <m/>
  </r>
  <r>
    <s v="Hipcamp"/>
    <s v="Santa Fe Treehouse Camp"/>
    <s v="Tecolote 3 Treehouse"/>
    <s v="treehouse"/>
    <s v="Treehouse"/>
    <n v="32"/>
    <n v="0"/>
    <n v="5"/>
    <n v="0"/>
    <n v="0"/>
    <n v="0"/>
    <s v="Santa Fe"/>
    <x v="57"/>
    <x v="21"/>
    <m/>
    <s v="United States"/>
    <x v="29"/>
    <x v="25"/>
    <n v="78"/>
    <n v="60"/>
    <n v="60"/>
    <n v="42"/>
    <n v="1"/>
    <n v="60"/>
    <n v="79"/>
    <n v="60"/>
    <n v="60"/>
    <n v="60"/>
    <n v="60"/>
    <n v="60"/>
    <n v="60"/>
    <n v="60"/>
    <n v="60"/>
    <n v="60"/>
    <n v="60"/>
    <n v="60"/>
    <n v="60"/>
    <n v="60"/>
    <n v="60"/>
    <s v="https://www.hipcamp.com/en-GB/land/new-mexico-santa-fe-treehouse-camp-1xmh1y2j"/>
    <s v="The Santa Fe Treehouse Camp and Wilderness Preserve is a non-smoking facility featuring 156 acres of highland forest. It is at 7,700' above sea level and is located at 46 Treehouse Road, Santa Fe. The land is covered in juniper, piñon, and ponderosa pine, and various cactus plants. Enjoy the peace and quiet and the clear view of the celestial grandeur of the sun’s cycle or the brilliant show of stars in the night sky._x000a__x000a_The legacy of Santa Fe TreeHouse Camp includes rustic tree house style cabins. The original creators of the camp wanted to make a safe place for children to enjoy the outdoors. Now, these treehouses are available for family and adult reservations to relive the childlike wonder of sleeping amidst the trees._x000a__x000a_TreeHouse Camp includes 156 acres of land bordering the Santa Fe National Forest's Pecos Wilderness Area. There are beautiful views of Shaggy Peak, the  southernmost tip of the Rocky Mountains and the Sangre de Cristo Mountain Range. Wander our land to enjoy a 15 minute hike to a creek in the forest (last three minutes is steep and creek runs in wet weather). We have various other trails for you to explore as well...one being the closest access to Shaggy Peak (seasoned hikers only please)._x000a__x000a_The camp is located about 20 minutes from Museum Hill, 25 minutes from Meow Wolf, Old Town Santa Fe Plaza and just 15 minutes to delicious food at Harry's Roadhouse, Jambo Bobcat Bite and Cafe Fina.  _x000a__x000a_These treehouse structures are all raised about 6' off the ground (not high up in the top of trees) with openings for windows (no glass), and nestled amid the trunks and branches of ponderosa, piñon, and juniper trees. There are no curtains, heaters or air conditioning so please bring layers of clothes and bedding for your comfort._x000a__x000a_The 3 Tecolote treehouses are slightly further from the outdoor kitchen and bathhouse and a bit further apart from one another (than Pegasus treehouses) for privacy. There is a communal, designated fire pit and stunning views of the mountains. Within a comfortable walking distance (4 minutes) from the flush toilets and showers, 1 minute to the portable toilets. There is no electricity at the Tecolote sites._x000a__x000a_***NOTE: This site has a 3' ladder to climb to enter the treehouse. _x000a__x000a_It has 1 Queen and 3 single beds. . We provide mattresses with a fitted sheet as a mattress cover, you need to bring your own sheets to put on top, blankets, pillows or sleeping bags as well as towels and toiletries, lanterns and flashlights (don’t sleep directly on the sheet we provide). If you are traveling without these items let us know ahead of time and we may be able to offer these for a fee. _x000a__x000a_NOTE: We are up a 1.3 mile dirt road with two steep hills and bumps. We are not near public transportation so you will need your own vehicle! Be aware that the roads can be snowy, icy or muddy in early spring, late fall and winter, and rutted due to rains in the summer. At those times of the year we recommend a car with front-wheel, all track or four-wheel drive and good traction tires._x000a__x000a_----------------------_x000a__x000a_To maintain the tranquility of our guests stays we are taking these steps to curb late arrivals. _x000a__x000a_Since the camp is quite dark at night and site locations are spread out throughout the land we recommend you consider arriving while it is still light out. It makes locating us easier and you will get to experience our beautiful sunsets and have more time to enjoy this enchanted hilltop! _x000a__x000a_Checkin times are 4-8PM Spring, Fall and Winter and 4:00-9:45pm in Summer. _x000a__x000a_Quiet hours are 10PM-8AM._x000a__x000a_Please do not come before 4pm without prior permission._x000a__x000a_Once you have located your site you are welcome to leave and come back after the normal check in time without a fee but please be as quiet as possible._x000a__x000a_Contact us asap if you need a late checkin and keep us notified of your changing ETA. A $20 late fee will be charged. _x000a__x000a_If you are much later than described we have the right to refuse entry without a refund, or place you in a site we feel will be the least obtrusive to other guests. "/>
    <n v="1"/>
    <s v="Check in: 16:00, Check out: 11:00, Cancellation policy: Strict, Accepts bookings: 9"/>
    <n v="35.588160000000002"/>
    <n v="-105.84317"/>
    <s v="Yes"/>
    <x v="0"/>
    <s v="Yes"/>
    <s v="No"/>
    <x v="0"/>
    <s v="Yes"/>
    <x v="0"/>
    <s v="Yes"/>
    <s v="Yes"/>
    <s v="No"/>
    <s v="No"/>
    <s v="Yes"/>
    <s v="No"/>
    <s v="Not Listed"/>
    <s v="No"/>
    <s v="Not Listed"/>
    <s v="Not Listed"/>
    <s v="No"/>
    <s v="No"/>
    <s v="No"/>
    <s v="No"/>
    <s v="No"/>
    <s v="No"/>
    <s v="No"/>
    <s v="No"/>
    <s v="No"/>
    <s v="Yes"/>
    <s v="No"/>
    <s v="Yes"/>
    <s v="Yes"/>
    <s v="No"/>
    <s v="No"/>
    <s v="Yes"/>
    <s v="No"/>
    <s v="No"/>
    <s v="No"/>
    <s v="No"/>
    <s v="No"/>
    <s v="No"/>
    <s v="No"/>
    <s v="Yes"/>
    <s v="No"/>
    <s v="Yes"/>
    <s v="Yes"/>
    <s v="No"/>
    <s v="Yes"/>
    <s v="No"/>
    <s v="Yes"/>
    <s v="No"/>
    <s v="Yes"/>
    <s v="No"/>
    <s v="No"/>
    <s v="No"/>
    <s v="Yes"/>
    <s v="Yes"/>
    <s v="No"/>
    <s v="Yes"/>
    <s v="No"/>
    <s v="No"/>
    <m/>
    <m/>
    <m/>
    <m/>
    <m/>
    <m/>
    <m/>
    <m/>
    <m/>
  </r>
  <r>
    <s v="Hipcamp"/>
    <s v="Yellow Bird Artscape"/>
    <s v=" Barn / Rainbow ‘cafe’"/>
    <s v="treehouse"/>
    <s v="Treehouse"/>
    <n v="5"/>
    <n v="0"/>
    <n v="4"/>
    <n v="0"/>
    <n v="0"/>
    <n v="0"/>
    <s v="Cannon"/>
    <x v="58"/>
    <x v="14"/>
    <m/>
    <s v="United States"/>
    <x v="9"/>
    <x v="26"/>
    <n v="93"/>
    <n v="49"/>
    <n v="49"/>
    <n v="0"/>
    <n v="0"/>
    <n v="49"/>
    <n v="94"/>
    <n v="49"/>
    <n v="49"/>
    <n v="0"/>
    <n v="49"/>
    <n v="49"/>
    <n v="49"/>
    <n v="49"/>
    <n v="49"/>
    <n v="49"/>
    <n v="49"/>
    <n v="49"/>
    <n v="49"/>
    <n v="49"/>
    <n v="49"/>
    <s v="https://www.hipcamp.com/en-GB/land/tennessee-yellow-bird-artscape-nelhwqnj"/>
    <s v="Hanging valley in beautiful rural TN. 175 acres of fields and woods with trails, ponds, horses and artwork. Very private. Opportunities for volunteer help. Various accommodations available including camping and a dry barn. Access to wood-burning sauna $$, and meditation hut by arrangement. And an observation tower - Skyscape - dedicated to the birds."/>
    <n v="3"/>
    <s v="Check in: 16:00, Check out: 12:00, Cancellation policy: Moderate, Accepts bookings: 6"/>
    <n v="35.805568999999998"/>
    <n v="-86.085802000000001"/>
    <s v="Yes"/>
    <x v="0"/>
    <s v="No"/>
    <s v="Yes"/>
    <x v="0"/>
    <s v="Yes"/>
    <x v="0"/>
    <s v="Yes"/>
    <s v="No"/>
    <s v="No"/>
    <s v="No"/>
    <s v="No"/>
    <s v="No"/>
    <s v="Not Listed"/>
    <s v="No"/>
    <s v="Not Listed"/>
    <s v="Not Listed"/>
    <s v="No"/>
    <s v="No"/>
    <s v="No"/>
    <s v="No"/>
    <s v="No"/>
    <s v="No"/>
    <s v="No"/>
    <s v="No"/>
    <s v="No"/>
    <s v="No"/>
    <s v="No"/>
    <s v="No"/>
    <s v="No"/>
    <s v="No"/>
    <s v="Yes"/>
    <s v="Yes"/>
    <s v="Yes"/>
    <s v="No"/>
    <s v="No"/>
    <s v="No"/>
    <s v="Yes"/>
    <s v="Yes"/>
    <s v="No"/>
    <s v="Yes"/>
    <s v="No"/>
    <s v="No"/>
    <s v="No"/>
    <s v="No"/>
    <s v="No"/>
    <s v="Yes"/>
    <s v="No"/>
    <s v="No"/>
    <s v="No"/>
    <s v="No"/>
    <s v="No"/>
    <s v="No"/>
    <s v="Yes"/>
    <s v="No"/>
    <s v="No"/>
    <s v="Yes"/>
    <s v="Yes"/>
    <s v="No"/>
    <m/>
    <m/>
    <m/>
    <m/>
    <m/>
    <m/>
    <m/>
    <m/>
    <m/>
  </r>
  <r>
    <s v="Hipcamp"/>
    <s v="A Wee Place in the Woods"/>
    <s v="Flying Squirrel Treehouse"/>
    <s v="treehouse"/>
    <s v="Treehouse"/>
    <n v="4"/>
    <n v="0"/>
    <n v="7"/>
    <n v="0"/>
    <n v="0"/>
    <n v="0"/>
    <s v="Bonner"/>
    <x v="13"/>
    <x v="10"/>
    <m/>
    <s v="United States"/>
    <x v="30"/>
    <x v="1"/>
    <n v="185"/>
    <n v="150"/>
    <n v="150"/>
    <n v="133"/>
    <n v="1"/>
    <n v="155"/>
    <n v="194"/>
    <n v="189"/>
    <n v="150"/>
    <n v="155"/>
    <n v="174"/>
    <n v="181"/>
    <n v="166"/>
    <n v="168"/>
    <n v="181"/>
    <n v="166"/>
    <n v="180"/>
    <n v="168"/>
    <n v="180"/>
    <n v="168"/>
    <n v="181"/>
    <s v="https://www.hipcamp.com/en-GB/land/idaho-a-wee-place-in-the-woods-7rvhemr6"/>
    <s v="Flying Squirrel Tree House is off the main &quot;park&quot; with a woodland view and soothing sounds from the creek below. This popular accommodation welcomes you with a small patio and features 3 double futon sofas, a hammock, fire table with 2 chairs and 2 papasan chairs, dining table with 4 chairs. Mosquito nets over all sleeping areas included._x000a__x000a_Flying Squirrel Tree House guests have access to entire camp amenities including:_x000a__x000a_Fully-stocked outdoor communal kitchen—cookware, glassware, dishes, eating and cooking utensils, spices, 3-burner propane stove, charcoal and propane BBQs_x000a__x000a__x000a__x000a_- Communal fire circle _x000a_- Outdoor living room _x000a_- Flying Squirrel meditation area _x000a_- Hiking trails—short, stream-side _x000a_- Robust craft center with supplies for kids of all ages to make fairy houses, etc. _x000a_- Solar shower—artisan soap and shampoo included _x000a_- Star-gazing area with firepit _x000a_- Walking labyrinth 🌿 It is our pleasure to provide complimentary firewood, propane and charcoal, as well as soap and luxury shampoo during your stay at Flying Squirrel Tree House.🌿_x000a__x000a_❣️PLEASE BRING YOUR OWN food, cooler, bedding, pillows, towels, and lanterns or flashlights.❣️_x000a__x000a_See our other accommodations:_x000a__x000a__x000a__x000a__x000a_- Owl's Nest Tree House @ AWPW _x000a_- Raven's Nest @ AWPW _x000a_A Wee Place In The Woods is close to scenic lakes and rivers, as well as Silverwood Theme Park."/>
    <n v="1"/>
    <s v="Check in: 13:00, Check out: 12:00, Cancellation policy: Strict (14 days), Accepts bookings: 12"/>
    <n v="48.089455100000002"/>
    <n v="-116.8678524"/>
    <s v="Yes"/>
    <x v="0"/>
    <s v="No"/>
    <s v="Yes"/>
    <x v="0"/>
    <s v="Yes"/>
    <x v="0"/>
    <s v="Yes"/>
    <s v="Yes"/>
    <s v="No"/>
    <s v="No"/>
    <s v="No"/>
    <s v="No"/>
    <s v="Not Listed"/>
    <s v="No"/>
    <s v="Not Listed"/>
    <s v="Not Listed"/>
    <s v="No"/>
    <s v="No"/>
    <s v="No"/>
    <s v="No"/>
    <s v="No"/>
    <s v="No"/>
    <s v="No"/>
    <s v="No"/>
    <s v="No"/>
    <s v="No"/>
    <s v="No"/>
    <s v="No"/>
    <s v="Yes"/>
    <s v="Yes"/>
    <s v="Yes"/>
    <s v="Yes"/>
    <s v="Yes"/>
    <s v="No"/>
    <s v="No"/>
    <s v="No"/>
    <s v="Yes"/>
    <s v="Yes"/>
    <s v="Yes"/>
    <s v="Yes"/>
    <s v="No"/>
    <s v="No"/>
    <s v="Yes"/>
    <s v="No"/>
    <s v="No"/>
    <s v="No"/>
    <s v="Yes"/>
    <s v="No"/>
    <s v="No"/>
    <s v="No"/>
    <s v="No"/>
    <s v="No"/>
    <s v="No"/>
    <s v="No"/>
    <s v="No"/>
    <s v="Yes"/>
    <s v="No"/>
    <s v="No"/>
    <m/>
    <m/>
    <m/>
    <m/>
    <m/>
    <m/>
    <m/>
    <m/>
    <m/>
  </r>
  <r>
    <s v="Hipcamp"/>
    <s v="A Wee Place in the Woods"/>
    <s v="Owl's Nest Treehouse"/>
    <s v="treehouse"/>
    <s v="Treehouse"/>
    <n v="4"/>
    <n v="0"/>
    <n v="2"/>
    <n v="0"/>
    <n v="0"/>
    <n v="0"/>
    <s v="Bonner"/>
    <x v="13"/>
    <x v="10"/>
    <m/>
    <s v="United States"/>
    <x v="31"/>
    <x v="27"/>
    <n v="154"/>
    <n v="125"/>
    <n v="125"/>
    <n v="104"/>
    <n v="1"/>
    <n v="130"/>
    <n v="162"/>
    <n v="159"/>
    <n v="125"/>
    <n v="130"/>
    <n v="146"/>
    <n v="152"/>
    <n v="140"/>
    <n v="141"/>
    <n v="152"/>
    <n v="140"/>
    <n v="152"/>
    <n v="141"/>
    <n v="152"/>
    <n v="141"/>
    <n v="152"/>
    <s v="https://www.hipcamp.com/en-GB/land/idaho-a-wee-place-in-the-woods-7rvhemr6"/>
    <s v="🏆 This site was voted #2 in Idaho in 2019 and #2 in treehouses in all of Hipcamp in 2021! 🏆_x000a__x000a_Owl's Nest Treehouse is off the main &quot;park&quot; and close to other sites, but feels more secluded and private. This sought-after accommodation is accessed by a hand-knotted and hand-hewn rope/wooden bridge and features a queen bed, double futon sofa, and a seating area with fire table overlooking lush woodland. Enjoy the sounds of the nearby creek and native birds. Mosquito nets over both sleeping areas included._x000a__x000a_🌸 NOTE: While the number of guests for this site states 2, an additional futon and sleeping pad for 2 small children can be requested. 🌸_x000a__x000a_Owl's Nest Tree House guests have access to entire camp amenities including:_x000a__x000a_Fully-stocked outdoor communal kitchen—cookware, glassware, dishes, eating and cooking utensils, spices, 3-burner propane stove, charcoal and propane BBQs_x000a__x000a__x000a__x000a__x000a_- Communal fire circle _x000a_- Outdoor living room _x000a_- Flying Squirrel meditation area _x000a_- Hiking trails—short, stream-side _x000a_- Robust craft center with supplies for kids of all ages to make fairy houses, etc. _x000a_- Solar shower—artisan soap and shampoo included _x000a_- Star-gazing area with firepit _x000a_- Walking labyrinth _x000a_🌿 It is our pleasure to provide complimentary firewood, propane and charcoal, as well as soap and luxury shampoo during your stay at Owl's Nest Tree House.🌿_x000a__x000a_❣️PLEASE BRING YOUR OWN food, cooler, bedding, pillows, towels, and lanterns or flashlights.❣️_x000a__x000a_See our other accommodations:_x000a__x000a__x000a__x000a__x000a_- Flying Squirrel Tree House @ AWPW _x000a_- Raven's Nest @ AWPW _x000a_A Wee Place In The Woods is close to scenic lakes and rivers, as well as Silverwood Theme Park."/>
    <n v="1"/>
    <s v="Check in: 13:00, Check out: 12:00, Cancellation policy: Strict (14 days), Accepts bookings: 12"/>
    <n v="48.089455100000002"/>
    <n v="-116.8678524"/>
    <s v="Yes"/>
    <x v="0"/>
    <s v="No"/>
    <s v="Yes"/>
    <x v="0"/>
    <s v="Yes"/>
    <x v="0"/>
    <s v="Yes"/>
    <s v="Yes"/>
    <s v="No"/>
    <s v="No"/>
    <s v="No"/>
    <s v="No"/>
    <s v="Not Listed"/>
    <s v="No"/>
    <s v="Not Listed"/>
    <s v="Not Listed"/>
    <s v="No"/>
    <s v="No"/>
    <s v="No"/>
    <s v="No"/>
    <s v="No"/>
    <s v="No"/>
    <s v="No"/>
    <s v="No"/>
    <s v="No"/>
    <s v="No"/>
    <s v="No"/>
    <s v="No"/>
    <s v="Yes"/>
    <s v="Yes"/>
    <s v="Yes"/>
    <s v="Yes"/>
    <s v="Yes"/>
    <s v="No"/>
    <s v="No"/>
    <s v="No"/>
    <s v="Yes"/>
    <s v="Yes"/>
    <s v="Yes"/>
    <s v="Yes"/>
    <s v="No"/>
    <s v="No"/>
    <s v="Yes"/>
    <s v="No"/>
    <s v="No"/>
    <s v="No"/>
    <s v="Yes"/>
    <s v="No"/>
    <s v="No"/>
    <s v="No"/>
    <s v="No"/>
    <s v="No"/>
    <s v="No"/>
    <s v="No"/>
    <s v="No"/>
    <s v="Yes"/>
    <s v="No"/>
    <s v="No"/>
    <m/>
    <m/>
    <m/>
    <m/>
    <m/>
    <m/>
    <m/>
    <m/>
    <m/>
  </r>
  <r>
    <s v="Hipcamp"/>
    <s v="Santa Fe Treehouse Camp"/>
    <s v="Sunrise Treehouse"/>
    <s v="treehouse"/>
    <s v="Treehouse"/>
    <n v="32"/>
    <n v="0"/>
    <n v="4"/>
    <n v="0"/>
    <n v="0"/>
    <n v="0"/>
    <s v="Santa Fe"/>
    <x v="57"/>
    <x v="21"/>
    <m/>
    <s v="United States"/>
    <x v="26"/>
    <x v="17"/>
    <n v="173"/>
    <n v="95"/>
    <n v="90"/>
    <n v="70"/>
    <n v="1"/>
    <n v="95"/>
    <n v="177"/>
    <n v="95"/>
    <n v="95"/>
    <n v="95"/>
    <n v="95"/>
    <n v="95"/>
    <n v="95"/>
    <n v="95"/>
    <n v="95"/>
    <n v="95"/>
    <n v="95"/>
    <n v="95"/>
    <n v="95"/>
    <n v="95"/>
    <n v="95"/>
    <s v="https://www.hipcamp.com/en-GB/land/new-mexico-santa-fe-treehouse-camp-1xmh1y2j"/>
    <s v="The Santa Fe Treehouse Camp and Wilderness Preserve is a non-smoking facility featuring 156 acres of highland forest. It is at 7,700' above sea level and is located at 46 Treehouse Road, Santa Fe. The land is covered in juniper, piñon, and ponderosa pine, and various cactus plants. Enjoy the peace and quiet and the clear view of the celestial grandeur of the sun’s cycle or the brilliant show of stars in the night sky._x000a__x000a_The land borders the Santa Fe National Forest's Pecos Wilderness Area. There are beautiful views of Shaggy Peak, the  southernmost tip of the Rocky Mountains and the Sangre de Cristo Mountain Range. Wander our land to enjoy a 15 minute hike to a creek in the forest (last three minutes is steep and creek runs in wet weather). We have various other trails for you to explore as well...one being the closest access to Shaggy Peak (seasoned hikers only please)._x000a__x000a_The camp is located about 20 minutes from Museum Hill, 25 minutes from Meow Wolf, Old Town Santa Fe Plaza and just 15 minutes to delicious food at Harry's Roadhouse, Jambo Bobcat Bite and Cafe Fina.  _x000a__x000a_The treehouse structure is raised about 6' off the ground (not high up in the top of trees) with openings for windows (no glass), and nestled amid the trunks and branches of ponderosa, piñon, and juniper trees. There are no curtains, heaters or air conditioning so please bring layers of clothes and bedding for your comfort._x000a__x000a_The Sunrise Treehouse offers the most privacy of all the treehouses. It is furnished with a double and two single beds. Cozy linens the color of the lavender, orange and yellow sunrise and battery powered candles and lanterns add a romantic aire to this forest getaway! _x000a__x000a_The treehouse has no electricity and is down a 100' dirt path. There is a 3 rung wooden ladder to climb into the treehouse._x000a__x000a_Sunrise is equipped with a double propane stove and coffee press so you can enjoy your morning coffee in your own private abode._x000a__x000a_The Birdbath building with flush toilets and showers is a 1-2 minute walk (bring your own toiletries) and the outdoor cooking shelter with a community fridge, stove, microwave, propane grill, blender, coffee maker, cooking and eating utensils is a short walk further. _x000a__x000a_NOTE: We are up a 1.3 mile dirt road with two steep hills and bumps. We are not near public transportation so you will need your own vehicle! Be aware that the roads can be snowy, icy or muddy in early spring, late fall and rutted due to rains in the summer. At those times of the year we recommend a car with front-wheel, all wheel or four-wheel drive and good traction tires._x000a__x000a_Please add any additional guests 13 years and up to your reservation. (0-4 years old free, 5-12 years old 1/2 price, 13 and up $25 fee. To pay the half priced child fee please notify me and plan to pay by cash, Venmo or PayPal when you arrive.)_x000a__x000a_Since the camp has minimal lighting for star viewing we recommend you bring flash lights and you consider arriving while it is still light out. It makes locating us easier and you will get to experience our beautiful sunsets and have more time to enjoy this enchanted hilltop! Checkin is 4-9:45._x000a__x000a_Once you have located your site you are welcome to leave and come back after the normal check in time without a fee but please be as quiet as possible._x000a__x000a_Contact us asap if you need a late checkin and keep us notified of your changing ETA. A $20 late fee will be charged._x000a__x000a_If you are much later than described we have the right to refuse entry without a refund, or place you in a site we feel will be the least obtrusive to other guests._x000a__x000a_Cell reception and wifi is not good at this site so it is perfect for an unplugged get away."/>
    <n v="1"/>
    <s v="Check in: 16:00, Check out: 11:00, Cancellation policy: Strict, Accepts bookings: 9"/>
    <n v="35.588160000000002"/>
    <n v="-105.84317"/>
    <s v="Yes"/>
    <x v="0"/>
    <s v="Yes"/>
    <s v="Yes"/>
    <x v="0"/>
    <s v="Yes"/>
    <x v="0"/>
    <s v="Yes"/>
    <s v="Yes"/>
    <s v="No"/>
    <s v="No"/>
    <s v="Yes"/>
    <s v="No"/>
    <s v="Not Listed"/>
    <s v="No"/>
    <s v="Not Listed"/>
    <s v="Not Listed"/>
    <s v="No"/>
    <s v="No"/>
    <s v="No"/>
    <s v="No"/>
    <s v="No"/>
    <s v="No"/>
    <s v="No"/>
    <s v="No"/>
    <s v="No"/>
    <s v="Yes"/>
    <s v="No"/>
    <s v="Yes"/>
    <s v="Yes"/>
    <s v="No"/>
    <s v="No"/>
    <s v="Yes"/>
    <s v="No"/>
    <s v="No"/>
    <s v="No"/>
    <s v="No"/>
    <s v="No"/>
    <s v="No"/>
    <s v="No"/>
    <s v="Yes"/>
    <s v="No"/>
    <s v="Yes"/>
    <s v="Yes"/>
    <s v="No"/>
    <s v="Yes"/>
    <s v="No"/>
    <s v="Yes"/>
    <s v="No"/>
    <s v="Yes"/>
    <s v="No"/>
    <s v="No"/>
    <s v="No"/>
    <s v="Yes"/>
    <s v="Yes"/>
    <s v="No"/>
    <s v="Yes"/>
    <s v="No"/>
    <s v="No"/>
    <m/>
    <m/>
    <m/>
    <m/>
    <m/>
    <m/>
    <m/>
    <m/>
    <m/>
  </r>
  <r>
    <s v="Hipcamp"/>
    <s v="Your Toccoa River Cove!"/>
    <s v="Your Toccoa River Mountaintop!"/>
    <s v="treehouse"/>
    <s v="Treehouse"/>
    <n v="2"/>
    <n v="0"/>
    <n v="6"/>
    <n v="0"/>
    <n v="0"/>
    <n v="0"/>
    <s v="Fannin"/>
    <x v="52"/>
    <x v="12"/>
    <m/>
    <s v="United States"/>
    <x v="32"/>
    <x v="28"/>
    <n v="65"/>
    <n v="35"/>
    <n v="35"/>
    <n v="6"/>
    <n v="0.05"/>
    <n v="35"/>
    <n v="65"/>
    <n v="35"/>
    <n v="35"/>
    <n v="2"/>
    <n v="35"/>
    <n v="35"/>
    <n v="35"/>
    <n v="35"/>
    <n v="35"/>
    <n v="35"/>
    <n v="35"/>
    <n v="35"/>
    <n v="35"/>
    <n v="35"/>
    <n v="35"/>
    <s v="https://www.hipcamp.com/en-GB/land/georgia-your-toccoa-river-cove-kk9h8w8o"/>
    <s v="Your Toccoa River Mountaintop is a secluded private gated 3 acre heavily wooded camping site on top of a mountain in an upscale area, hidden away only a few miles from Blue Ridge Georgia! It has paved road access and also has Toccoa River access at community access lot. It is located in  Mineral Bluff, Georgia. This is a walk-in/walk-out camping site with a large Adirondack shelter for all weather camping. Park in the gravel driveway outside  the gate and walk in on a dirt path approximately 300 feet to the camping area. Wagons are provided in the shelter to ferry your gear to and from the parking area. Super Pet Friendly- no leashes needed!_x000a__x000a_This campsite is restricted to a maximum of 6 campers and 2 vehicles at all times. The Mountaintop will not accommodate any type of camper, trailer, or RV. Check in and check out are contactless._x000a__x000a_Fantastic mountaintop location yet very private for base camp to access the many activities in this area, or enjoy the Toccoa River. The property is ideal for shelter or tent camping and is a short distance from the Toccoa River, a world class trout fishing river!  Free use of separate community lots at the river is included in your rental! You have the entire property for your use- there are no other campers nearby. The property is adjoined by 150 acres of rugged terrain forest. This site is located a half mile away from The Cove._x000a__x000a_The site has a large rustic Adirondack shelter (300 sf) with a food preparation area and some tables and chairs you can use for camping in, day shelter, central clubhouse or bunking in inclement weather, or if you are just car camping. It will also accommodate a large tent in the shelter and several tents around the fire pit._x000a__x000a_This lot easily accommodates a group with several tents, with a flat camping area, a picnic table,  a charcoal grill, a fire pit and al all weather enclosed privy.  Bring your own firewood. It has a National Park style charcoal grill. This site does not have power or water. Cell phone service is easy to get. _x000a__x000a_The site includes 2 access points to the Toccoa River. The Gibbs Drive community river access lot has a charcoal grill, picnic table, boat launch, swimming rock and fire pit with chairs. The Toccoa River Forest community river access lot has a big boat ramp. The river is controlled flow and usually at low water from dawn to about 2 pm, ideal for fishing or swimming/wading/boulder bopping. The River release schedule is available online at  the website TVA.gov.  The River has swift current when the dam is opened for release, usually daily._x000a__x000a_  _x000a__x000a_This property is conveniently located in Mineral Bluff, Georgia 30559, just 4 miles off the 4-lane highway (Highway 515/76) and just a short drive to Blue Ridge, Georgia; Blairsville, Georgia; Murphy, North Carolina, McCaysville, Georgia and Copper Hill, Tennessee. It is a paved road drive all the way to the entrance. It is located just a few miles from the center of downtown Blue Ridge with art galleries, many restaurants, brew pubs, shopping, the Blue Ridge Brewing Company, Mercier Orchard, the Blue Ridge Scenic Railroad, and more! The Blue Ridge Scenic Railroad runs most of the year from Blue Ridge to McCaysville, right along the Toccoa River.  The campsite is equally close to downtown McCaysville, Ga. /Copper Hill, TN. _x000a__x000a_ You are a short drive from Lake Blue Ridge, the Chattahoochee National Forest, Brasstown Bald and many hiking trails, such as the Aska adventure area, the Appalachian Trail, the Benton McCaye Trail, and trails in the Big Frog wilderness area, Cohutta wilderness area (largest wilderness area east of the Mississippi) and the Rich Mountain wilderness area. The Ocoee River whitewater center with  the Olympic kayak rapids  and the world class mountain biking trails are less than 20 minutes away. Hiking, biking, fishing, whitewater rafting, kayaking, tubing, boating, swimming, zip lines -- oh my!"/>
    <n v="2"/>
    <s v="Check in: 14:00, Check out: 12:00, Cancellation policy: Strict, Accepts bookings: 12"/>
    <n v="34.909503700000002"/>
    <n v="-84.298905900000022"/>
    <s v="Yes"/>
    <x v="0"/>
    <s v="Yes"/>
    <s v="No"/>
    <x v="1"/>
    <s v="No"/>
    <x v="0"/>
    <s v="Yes"/>
    <s v="No"/>
    <s v="No"/>
    <s v="No"/>
    <s v="No"/>
    <s v="No"/>
    <s v="Not Listed"/>
    <s v="No"/>
    <s v="Not Listed"/>
    <s v="Not Listed"/>
    <s v="No"/>
    <s v="No"/>
    <s v="No"/>
    <s v="No"/>
    <s v="No"/>
    <s v="No"/>
    <s v="No"/>
    <s v="No"/>
    <s v="No"/>
    <s v="No"/>
    <s v="Yes"/>
    <s v="No"/>
    <s v="Yes"/>
    <s v="Yes"/>
    <s v="Yes"/>
    <s v="Yes"/>
    <s v="Yes"/>
    <s v="Yes"/>
    <s v="No"/>
    <s v="Yes"/>
    <s v="Yes"/>
    <s v="Yes"/>
    <s v="Yes"/>
    <s v="Yes"/>
    <s v="Yes"/>
    <s v="No"/>
    <s v="Yes"/>
    <s v="No"/>
    <s v="No"/>
    <s v="No"/>
    <s v="Yes"/>
    <s v="No"/>
    <s v="No"/>
    <s v="No"/>
    <s v="No"/>
    <s v="No"/>
    <s v="No"/>
    <s v="No"/>
    <s v="No"/>
    <s v="Yes"/>
    <s v="No"/>
    <s v="No"/>
    <m/>
    <m/>
    <m/>
    <m/>
    <m/>
    <m/>
    <m/>
    <m/>
    <m/>
  </r>
  <r>
    <s v="Hipcamp"/>
    <s v="Garden Goddess Farm "/>
    <s v="The Love Shack Treehouse"/>
    <s v="treehouse"/>
    <s v="Treehouse"/>
    <n v="3"/>
    <n v="0"/>
    <n v="2"/>
    <n v="0"/>
    <n v="0"/>
    <n v="0"/>
    <s v="Nevada"/>
    <x v="59"/>
    <x v="5"/>
    <m/>
    <s v="United States"/>
    <x v="33"/>
    <x v="29"/>
    <n v="149"/>
    <n v="110"/>
    <n v="79"/>
    <n v="34"/>
    <n v="0.15"/>
    <n v="91"/>
    <n v="154"/>
    <n v="99"/>
    <n v="84"/>
    <n v="15"/>
    <n v="91"/>
    <n v="95"/>
    <n v="87"/>
    <n v="88"/>
    <n v="95"/>
    <n v="87"/>
    <n v="94"/>
    <n v="88"/>
    <n v="94"/>
    <n v="88"/>
    <n v="95"/>
    <s v="https://www.hipcamp.com/en-GB/land/california-garden-goddess-farm-gv1qho26"/>
    <s v="Garden Goddess Farm is located in the Sierra Foothills on 6+ acres of organic edible gardens, manzanita, pines and oaks. The gardens and land help to support guests to unplug from business, bond with nature, explore homesteading practices, herbs and get inspired to learn how to grow your own food! (We can host up to 20 guests for reunions, anniversaries, birthdays and special celebrations. Message us to inquire!)_x000a__x000a_Individuals, Couples and Families love the farm because of the quiet surroundings, great food and opportunity to learn about sustainable living._x000a__x000a_Farm is conveniently located 20 minutes from Auburn, Nevada City and Grass Valley. You do drive through a residential neighborhood to get to this unique location that has views of the forest, valley and Sierras. We are 60-90 minutes from Lake Tahoe, Donner Lake, Truckee and ski resorts. We have an on-site Personal Chef that is available to create Farm-Fresh Gourmet Meals, Culinary Homesteading Classes, Private Garden and Foraging Tours. We love celebrations and many guests come here to celebrate birthdays, anniversaries, family reunions, personal retreats and special occasions._x000a__x000a_Most guests opt in for farm-fresh meal samplers, but feel free to bring your own camp stove, ice chest and food to cook._x000a__x000a_Privacy and what to expect: Property is usually very quite and overlooks hundreds of acres of forest looking toward the Snow-capped Sierras in the Winter and Spring. _x000a__x000a_We are located in a neighborhood (Alta Sierra- in between Auburn and Grass Valley). We ask that everyone uses soft voices since we are in a canyon and sound travels to a few neighboring houses._x000a__x000a_There are 5 Hipcamp sites on property, so we could have up to 20 guests in a weekend. There is a main farmhouse where the manager and culinary students reside. Chef Susan mentors teens at the local highschools and homeschools and loves to share her knowledge about the land._x000a__x000a_There is a Culinary Classroom, Upper Deck and Gardens to enjoy. If you have teenagers, they love it here! 1/2 Basketball court, cooking and foraging classes._x000a__x000a_Accommodations_x000a__x000a_Site 2: The Love Shack Tree House and Tent site (sleeps 2)_x000a__x000a_1 queen bed and balcony that overlooks garden. There is a tree growing inside this unit. There are table and chairs so you can cook on the balcony or the bbq area about 30 feet from unit. So cool! Bathroom and cool shower are 50 feet down a dirt path. Additionally, there is an area to pitch a tent. For example if a family of 4 wanted to split up and 2 in treehouse, 2 in the tent area. There is an additional $18 per guest if you want to use the campsite in addition. Please bring your own sleeping bag or sleeping gear._x000a__x000a_Upper Deck/Balcony: If not reserved for a private party, you may enjoy the gongs, meals and play a game in the shaded sitting areas. There are 2 large tables for dining and a couch that seats 8 for relaxing. When not raining we have a rug out for yoga. Deck overlooks the organic demonstration gardens and fruit orchard. If available, you can book an educational or foraging tour with one of the farm volunteers._x000a__x000a_Fresh chicken eggs are usually available for purchase._x000a__x000a_Garden Goddess Farm is a great place for kids and adults to learn about nature, cooking, culinary arts, foraging, growing your own food, medicinal / culinary herbs and sustainable living._x000a__x000a_Manager, Chef Susan-Executive Director of the Honey Bee Foundation, is usually on-site is available to prepare meals. She graduated from UC Berkeley, is a Master Gardener and has additional certifications in Creating Sustainable Communities, Permaculture Design. She mentors teens in the culinary arts and entrepreneurship and author of 2 books available on Amazon. Nopales-No Problema - The Joy of Cooking with Cactus and Recipes from the Garden Goddesses for Cuisine, Health and Beauty. _x000a__x000a_Nearby Attractions to research: Historic Empire Mine, Grass Valley, Nevada City, Truckee and Auburn. Wine-tasting and local wineries. The beautiful South Yuba River or Bear River is a must-experience with their granite rocks and emerald pools._x000a__x000a_Scott's Flat Lake and other Fishing Lakes off of Hwy 20 (30-60 minutes),_x000a__x000a_Trails for Mountain Biking and Hiking. _x000a__x000a_Lake Tahoe, Truckee and Donner Lake (1 hour 15 min drive). What to bring to all accommodations: *If you are interested in ordering farm-fresh meals prepared by Chef Susan or assistant chefs you can reserve or let us know when you arrive and we can bill your Hipcamp account. Gluten-free, Vegan and Plant-based options available!_x000a__x000a_If you plan on eating in town or cooking your own food bring: *Camping Stove with pan and cooking utensils *Sleeping bags and/or bedding *Ice chest with ice and food_x000a__x000a_Pet Policy:_x000a__x000a_- If you'd like to bring along your pet, we are happy to accommodate._x000a__x000a_Please add on the &quot;pets&quot; extra when you are completing your booking. This covers our pet cleaning fee. This is a must in order to bring your pet._x000a__x000a_- Please keep your pet(s) on a leash at all times_x000a__x000a_- we have chickens and don't want them harmed or bothered._x000a__x000a_- Please bring your own bedding for pets_x000a__x000a_Let us know if you have any questions and we look forward to your stay!"/>
    <n v="1"/>
    <s v="Check in: 15:00, Check out: 11:00, Cancellation policy: Strict, Accepts bookings: 6"/>
    <n v="39.116700000000002"/>
    <n v="-121.051"/>
    <s v="No"/>
    <x v="0"/>
    <s v="Yes"/>
    <s v="Yes"/>
    <x v="0"/>
    <s v="Yes"/>
    <x v="0"/>
    <s v="Yes"/>
    <s v="Yes"/>
    <s v="No"/>
    <s v="No"/>
    <s v="No"/>
    <s v="No"/>
    <s v="Not Listed"/>
    <s v="No"/>
    <s v="Not Listed"/>
    <s v="Not Listed"/>
    <s v="No"/>
    <s v="No"/>
    <s v="No"/>
    <s v="No"/>
    <s v="No"/>
    <s v="No"/>
    <s v="No"/>
    <s v="No"/>
    <s v="No"/>
    <s v="Yes"/>
    <s v="No"/>
    <s v="No"/>
    <s v="Yes"/>
    <s v="No"/>
    <s v="Yes"/>
    <s v="Yes"/>
    <s v="Yes"/>
    <s v="No"/>
    <s v="No"/>
    <s v="No"/>
    <s v="Yes"/>
    <s v="Yes"/>
    <s v="Yes"/>
    <s v="Yes"/>
    <s v="No"/>
    <s v="Yes"/>
    <s v="Yes"/>
    <s v="Yes"/>
    <s v="Yes"/>
    <s v="Yes"/>
    <s v="Yes"/>
    <s v="No"/>
    <s v="No"/>
    <s v="No"/>
    <s v="Yes"/>
    <s v="No"/>
    <s v="Yes"/>
    <s v="No"/>
    <s v="No"/>
    <s v="Yes"/>
    <s v="Yes"/>
    <s v="No"/>
    <m/>
    <m/>
    <m/>
    <m/>
    <m/>
    <m/>
    <m/>
    <m/>
    <m/>
  </r>
  <r>
    <s v="Hipcamp"/>
    <s v="Treehouses, Off the Grid!"/>
    <s v="Hickory TreeHouse PlayLand &amp; Slide!"/>
    <s v="treehouse"/>
    <s v="Treehouse"/>
    <n v="3"/>
    <n v="0"/>
    <n v="6"/>
    <n v="0"/>
    <n v="0"/>
    <n v="0"/>
    <s v="Bracken"/>
    <x v="51"/>
    <x v="6"/>
    <m/>
    <s v="United States"/>
    <x v="14"/>
    <x v="30"/>
    <n v="456"/>
    <n v="275"/>
    <n v="261"/>
    <n v="123"/>
    <n v="0.11"/>
    <n v="266"/>
    <n v="462"/>
    <n v="275"/>
    <n v="261"/>
    <n v="30"/>
    <n v="268"/>
    <n v="271"/>
    <n v="264"/>
    <n v="265"/>
    <n v="271"/>
    <n v="264"/>
    <n v="271"/>
    <n v="265"/>
    <n v="271"/>
    <n v="265"/>
    <n v="271"/>
    <s v="https://www.hipcamp.com/en-GB/land/kentucky-treehouses-off-the-grid-88lhoopx"/>
    <s v="The hickory is unique in that it has a play ground, consisting of a slide, a swing and two hammocks. It has a cozy nook with lots of games. This treehouse is best for two adults and 4 kids that want to be in the same room at bed time. Max 6._x000a__x000a_There is a slide takes you to a swing below the treehouse, as well as a hammock. It has a wrap around deck with a propane grill that is out back. Perfect size for two adults and 4 kids. It has a full size bed in the nook, as well as a queen and a twin in the double loft._x000a__x000a_You have a firepit with seating and a private trail below your treehouse that leads to a creek side picnic area and across the creek you will be on the hobbit trail._x000a__x000a_Included in your stay is 285 acres of trails to hike, mountain bike or walk! _x000a__x000a_Trails with a purpose! Go on a scavenger hunt to find the five ponds. Explore the hobbit trail and find all the hobbit houses in the trees. Find the three person trillium. Hike Jacobs Ladders named in honor of my late nephew and bring a chime to hang in the trees along the trail in memory of a loved one! Play in the huge tunnel slides_x000a__x000a_Perfect tree house to play board games. A nook with daybed large enough to fit the entire family turns into a bed at night._x000a__x000a_A full kitchenette to cook up any meal includes all dishes, pots, pans and silverware._x000a__x000a_Ages 5 &amp; Up Welcome! Only adults 25 and older are allowed to book for their group. Will be asked to provide their identification prior to booking, upon arrival or during your trip. If not provided will be asked to leave without a refund. "/>
    <n v="2"/>
    <s v="Check in: 16:00, Check out: 11:00, Cancellation policy: Super Strict, Accepts bookings: 12"/>
    <n v="38.625"/>
    <n v="-84.004400000000004"/>
    <s v="Yes"/>
    <x v="0"/>
    <s v="Yes"/>
    <s v="Yes"/>
    <x v="0"/>
    <s v="Yes"/>
    <x v="0"/>
    <s v="Yes"/>
    <s v="No"/>
    <s v="No"/>
    <s v="No"/>
    <s v="No"/>
    <s v="No"/>
    <s v="Not Listed"/>
    <s v="No"/>
    <s v="Not Listed"/>
    <s v="Not Listed"/>
    <s v="No"/>
    <s v="No"/>
    <s v="No"/>
    <s v="No"/>
    <s v="No"/>
    <s v="No"/>
    <s v="No"/>
    <s v="No"/>
    <s v="No"/>
    <s v="Yes"/>
    <s v="No"/>
    <s v="Yes"/>
    <s v="Yes"/>
    <s v="No"/>
    <s v="Yes"/>
    <s v="Yes"/>
    <s v="Yes"/>
    <s v="Yes"/>
    <s v="No"/>
    <s v="No"/>
    <s v="No"/>
    <s v="No"/>
    <s v="No"/>
    <s v="Yes"/>
    <s v="No"/>
    <s v="No"/>
    <s v="Yes"/>
    <s v="No"/>
    <s v="Yes"/>
    <s v="Yes"/>
    <s v="Yes"/>
    <s v="No"/>
    <s v="No"/>
    <s v="No"/>
    <s v="No"/>
    <s v="No"/>
    <s v="Yes"/>
    <s v="No"/>
    <s v="No"/>
    <s v="Yes"/>
    <s v="No"/>
    <s v="No"/>
    <m/>
    <m/>
    <m/>
    <m/>
    <m/>
    <m/>
    <m/>
    <m/>
    <m/>
  </r>
  <r>
    <s v="Hipcamp"/>
    <s v="Gorgeous Treehouse-JungleFarm &amp;View"/>
    <s v="Treehouse on Farm, FABU Ocean Views"/>
    <s v="treehouse"/>
    <s v="Treehouse"/>
    <n v="1"/>
    <n v="0"/>
    <n v="2"/>
    <n v="0"/>
    <n v="0"/>
    <n v="0"/>
    <s v="Honolulu"/>
    <x v="60"/>
    <x v="22"/>
    <m/>
    <s v="United States"/>
    <x v="0"/>
    <x v="0"/>
    <s v="No data"/>
    <s v="No data"/>
    <s v="No data"/>
    <s v="No data"/>
    <n v="0"/>
    <n v="150"/>
    <n v="266"/>
    <n v="150"/>
    <n v="150"/>
    <n v="0"/>
    <n v="150"/>
    <n v="150"/>
    <n v="150"/>
    <n v="150"/>
    <n v="150"/>
    <n v="150"/>
    <n v="150"/>
    <n v="150"/>
    <n v="150"/>
    <n v="150"/>
    <n v="150"/>
    <s v="https://www.hipcamp.com/en-AU/land/hawaii-gorgeous-ocean-views-at-jungle-farm-y0zhzj5l"/>
    <s v="Escape. Watch the sun rise. Be comfortable in a tree, house -- a magical place. Meet some animals (goats, turkeys, chickens, tortoise, dog, cats)._x000a__x000a_You can take The Bus to get here, or uber/lyft/holoholo. We may also be able to arrange a ride for you._x000a__x000a_This is for active people who enjoy getting outside, climbing up hills and ladders, and who enjoy getting clean and relaxing in a unique place. Amazing, cozy, well-designed treehouse, 40 feet up, overlooking Kaneohe Bay and the Pali (mountains)._x000a__x000a_The upper level of the treehouse is screened, has a Queen bed, chair hammock, &amp; shelves. There are solar lights inside and out. There also is an exterior lanai (porch), to look out. The lower level has chairs, shelves, and a table nook, and also looks out at the amazing view. _x000a__x000a_Separately, the garage is a makeshift kitchen and hang out spot potentially shared with others that must be kept clean. There is a refrigerator and cooking appliances, a table, several futon couches, chairs, basic food supplies (spices, oil). _x000a__x000a_A short walk from the garage and/or the treehouse is the bathroom, under the main house. It has a lovely copper shower with a view, a toilet with bidet; washing machine (clothesline for drying is outside and dryer can be used in emergencies). It may be shared with others (1-3)._x000a__x000a_The treehouse itself does not have a toilet or sink in it, although there is an emergency option (essentially a small bucket with special bags) and a pee cup. There is some water available via a dispenser to wash your feet before you go inside._x000a__x000a_This is a jungle farm. We grow papaya, Noni, Ulu (breadfruit), Hala, ginger, Olena (turmeric), avocado, allspice and other fun trees and plants. There is an amazing jungle hike on the property with views galore. _x000a__x000a_It is easy to get around by bus from here (walk up and down the driveway takes about 5 minutes). We do have parking for an extra charge ($20/day). There is not a lot of space to turn around but if you need a car, we can figure it out._x000a__x000a_We are in the process of working on turning the space into a Healing Sanctuary but we are not quite ready. In the meantime, we hope you will be interested in joining us and even planting a tree, or chopping one invasive tree down - if you like."/>
    <n v="2"/>
    <s v="Check in: 14:00, Check out: 12:00, Cancellation policy: Moderate, Accepts bookings: 3"/>
    <n v="21.475224000000001"/>
    <n v="-157.84724900000001"/>
    <s v="No"/>
    <x v="0"/>
    <s v="No"/>
    <s v="Yes"/>
    <x v="0"/>
    <s v="Yes"/>
    <x v="0"/>
    <s v="No"/>
    <s v="Yes"/>
    <s v="Yes"/>
    <s v="No"/>
    <s v="No"/>
    <s v="No"/>
    <s v="Not Listed"/>
    <s v="No"/>
    <s v="Not Listed"/>
    <s v="Not Listed"/>
    <s v="No"/>
    <s v="No"/>
    <s v="No"/>
    <s v="No"/>
    <s v="No"/>
    <s v="No"/>
    <s v="No"/>
    <s v="No"/>
    <s v="No"/>
    <s v="No"/>
    <s v="Yes"/>
    <s v="No"/>
    <s v="Yes"/>
    <s v="Yes"/>
    <s v="Yes"/>
    <s v="Yes"/>
    <s v="Yes"/>
    <s v="No"/>
    <s v="Yes"/>
    <s v="No"/>
    <s v="Yes"/>
    <s v="Yes"/>
    <s v="Yes"/>
    <s v="Yes"/>
    <s v="No"/>
    <s v="No"/>
    <s v="Yes"/>
    <s v="No"/>
    <s v="No"/>
    <s v="Yes"/>
    <s v="No"/>
    <s v="No"/>
    <s v="No"/>
    <s v="No"/>
    <s v="No"/>
    <s v="No"/>
    <s v="No"/>
    <s v="No"/>
    <s v="No"/>
    <s v="Yes"/>
    <s v="No"/>
    <s v="Yes"/>
    <m/>
    <m/>
    <m/>
    <m/>
    <m/>
    <m/>
    <m/>
    <m/>
    <m/>
  </r>
  <r>
    <s v="Hipcamp"/>
    <s v="Land of the Rainbow Honeycomb"/>
    <s v="Rainbow Jaguar Treehouse"/>
    <s v="treehouse"/>
    <s v="Treehouse"/>
    <n v="6"/>
    <n v="0"/>
    <n v="4"/>
    <n v="0"/>
    <n v="0"/>
    <n v="0"/>
    <s v="Hawaii"/>
    <x v="61"/>
    <x v="22"/>
    <m/>
    <s v="United States"/>
    <x v="34"/>
    <x v="31"/>
    <n v="88"/>
    <n v="75"/>
    <n v="75"/>
    <n v="6"/>
    <n v="0.14000000000000001"/>
    <n v="75"/>
    <n v="89"/>
    <n v="75"/>
    <n v="75"/>
    <n v="10"/>
    <n v="75"/>
    <n v="75"/>
    <n v="75"/>
    <n v="75"/>
    <n v="75"/>
    <n v="75"/>
    <n v="75"/>
    <n v="75"/>
    <n v="75"/>
    <n v="75"/>
    <n v="75"/>
    <s v="https://www.hipcamp.com/en-GB/land/hawaii-land-of-the-rainbow-honeycomb-1xmh16el"/>
    <s v="When Hawaiian ancestors first landed on these shores, it was right here at Ka’ Lae or South Point, it is the original settlement site for the Hawaiian people &amp; therefore this sacred land holds tremendous cultural and historic significance. A’ina Ke Anuenue Melemele, meaning Land Of The Rainbow Honeycomb; features an exotic Locale, stand-alone private cottages, Eco-Luxury accommodations, Family and Pet Friendly, and; is a Sustainable Farm-Estate. _x000a__x000a_We are a fully organic estate on solar power with composting toilets, an outdoor kitchen complex and nature themed hot showers. The grounds are a series of serene swaths of native Hawaiian ocean-view grasslands, old growth Kiawe trees, and unencumbered shoreline. _x000a__x000a_Within walking distance 1 mile to Ka’ Alu’ Alu’ Bay, and ; directly overlooking the famous Greensands beach. _x000a__x000a_We have three custom stand alone cottages one with two queen beds, and one with a deluxe king bed. Our Treehouse Village features two deluxe cabins built in old-growth Kiawe trees! _x000a__x000a_1. The Rainbow Jaguar Treehouse is a lightening-rod for dreams! This one of a kind honeycomb shaped treehouse is in an old growth Kiawe tree with a wrap around-deck, plush interior decor, and; vaulted ceiling. Decorated in the theme of big wild cats, art of lion tiger and bear adorn the walls. Home to the white owl and; featuring King memory foam Bed, and; large windows. This treehouse features its own private composting restroom. _x000a__x000a_2. We are happy to feature a one of a kind sustainable Egypt themed treehouse called: Temple of Untamed Wind, which is a two story space with elegant Egyptian interior decor depicting ancient Egyprian mythologies, it has a queen bed upstairs and a queen bed down below, this space sleeps 4! See what treehouse life is like in this unique space where imaginative design meets nature. This enchanted bungalow has its own private composting restroom as well. And for the true eco-tourists we have our Medicine wheel fire-pit to host star gazing evenings with fire and live music! _x000a__x000a_Our Thundera campgrounds are Glamping areas with some of the most spectacular views on earth. Awaken to the sounds of birdsong, ocean surf, and; the occasional mooing cow, or cooing peacock. Our campgrounds feature some of the most spectacular views on earth! _x000a__x000a_Our Lovevolution Animal Sanctuary houses 33 creatures ranging from peacocks, goats, ducks, sheep, cows, horses &amp; many other incredible and exotic animals. 10 other animal species also inhabit this wonderland and bring so much love to visitors from all around the world. _x000a__x000a_*It is important to note that we are located in South Point Hawaii near Naalehu town. Traditional cars can carefully come down here, suvs or jeeps are great. There is a locked gate with a code-box for easy guest access. Additionally, this very secure area has No immediate neighbors within 200 acres! Perfect for privacy and exclusivity. Guaranteed this is a one-of-a-kind property on planet earth situated at the edge of the world on the most southern tip of the United States. _x000a__x000a_*We offer an in-house chef who can cook breakfast lunch or dinner all organic meals prepared to your liking the menu is in the photos."/>
    <n v="1"/>
    <s v="Check in: 14:00, Check out: 11:00, Cancellation policy: Moderate, Accepts bookings: 12"/>
    <n v="18.999393000000001"/>
    <n v="-155.661584"/>
    <s v="No"/>
    <x v="0"/>
    <s v="Yes"/>
    <s v="Yes"/>
    <x v="0"/>
    <s v="Yes"/>
    <x v="0"/>
    <s v="Yes"/>
    <s v="Yes"/>
    <s v="No"/>
    <s v="No"/>
    <s v="No"/>
    <s v="No"/>
    <s v="Not Listed"/>
    <s v="No"/>
    <s v="Not Listed"/>
    <s v="Not Listed"/>
    <s v="No"/>
    <s v="No"/>
    <s v="No"/>
    <s v="No"/>
    <s v="No"/>
    <s v="No"/>
    <s v="No"/>
    <s v="No"/>
    <s v="No"/>
    <s v="No"/>
    <s v="Yes"/>
    <s v="Yes"/>
    <s v="Yes"/>
    <s v="Yes"/>
    <s v="Yes"/>
    <s v="Yes"/>
    <s v="Yes"/>
    <s v="Yes"/>
    <s v="Yes"/>
    <s v="No"/>
    <s v="Yes"/>
    <s v="Yes"/>
    <s v="Yes"/>
    <s v="Yes"/>
    <s v="No"/>
    <s v="No"/>
    <s v="No"/>
    <s v="No"/>
    <s v="Yes"/>
    <s v="Yes"/>
    <s v="No"/>
    <s v="Yes"/>
    <s v="No"/>
    <s v="No"/>
    <s v="No"/>
    <s v="Yes"/>
    <s v="Yes"/>
    <s v="No"/>
    <s v="Yes"/>
    <s v="Yes"/>
    <s v="No"/>
    <s v="Yes"/>
    <m/>
    <m/>
    <m/>
    <m/>
    <m/>
    <m/>
    <m/>
    <m/>
    <m/>
  </r>
  <r>
    <s v="Hipcamp"/>
    <s v="Peaceful Prairie Tent Camping"/>
    <s v="Woodland Tree House"/>
    <s v="treehouse"/>
    <s v="Treehouse"/>
    <n v="2"/>
    <n v="0"/>
    <n v="4"/>
    <n v="0"/>
    <n v="0"/>
    <n v="0"/>
    <s v="Macon"/>
    <x v="62"/>
    <x v="23"/>
    <m/>
    <s v="United States"/>
    <x v="3"/>
    <x v="32"/>
    <n v="127"/>
    <n v="108"/>
    <n v="108"/>
    <n v="94"/>
    <n v="7.0000000000000007E-2"/>
    <n v="108"/>
    <n v="128"/>
    <n v="108"/>
    <n v="108"/>
    <n v="7"/>
    <n v="108"/>
    <n v="108"/>
    <n v="108"/>
    <n v="108"/>
    <n v="108"/>
    <n v="108"/>
    <n v="108"/>
    <n v="108"/>
    <n v="108"/>
    <n v="108"/>
    <n v="108"/>
    <s v="https://www.hipcamp.com/en-GB/land/illinois-peaceful-prairie-tent-camping-kk9h8vr0"/>
    <s v="Treehouse suspended over small creek in woods. Open prarie field with picnic table and fire pit. A wide variety of wildlife can be seen and heard. Visit, feed, or help with the hobby farm donkeys, sheep, and chickens (collect you own eggs for breakfast!) Short walk to a labyrinth and swings by the pond. Open sky offers great star-gazing and sunset viewing."/>
    <n v="1"/>
    <s v="Check in: 10:00, Check out: 15:00, Cancellation policy: Moderate, Accepts bookings: 12"/>
    <n v="39.809786500000001"/>
    <n v="-89.031225100000029"/>
    <s v="Yes"/>
    <x v="0"/>
    <s v="Yes"/>
    <s v="Yes"/>
    <x v="1"/>
    <s v="Yes"/>
    <x v="0"/>
    <s v="Yes"/>
    <s v="No"/>
    <s v="No"/>
    <s v="No"/>
    <s v="No"/>
    <s v="No"/>
    <s v="Not Listed"/>
    <s v="No"/>
    <s v="Not Listed"/>
    <s v="Not Listed"/>
    <s v="No"/>
    <s v="No"/>
    <s v="No"/>
    <s v="No"/>
    <s v="No"/>
    <s v="No"/>
    <s v="No"/>
    <s v="No"/>
    <s v="No"/>
    <s v="No"/>
    <s v="No"/>
    <s v="No"/>
    <s v="Yes"/>
    <s v="No"/>
    <s v="No"/>
    <s v="Yes"/>
    <s v="No"/>
    <s v="Yes"/>
    <s v="No"/>
    <s v="No"/>
    <s v="Yes"/>
    <s v="No"/>
    <s v="No"/>
    <s v="Yes"/>
    <s v="Yes"/>
    <s v="No"/>
    <s v="No"/>
    <s v="No"/>
    <s v="No"/>
    <s v="Yes"/>
    <s v="Yes"/>
    <s v="No"/>
    <s v="No"/>
    <s v="No"/>
    <s v="No"/>
    <s v="No"/>
    <s v="Yes"/>
    <s v="No"/>
    <s v="No"/>
    <s v="Yes"/>
    <s v="No"/>
    <s v="No"/>
    <m/>
    <m/>
    <m/>
    <m/>
    <m/>
    <m/>
    <m/>
    <m/>
    <m/>
  </r>
  <r>
    <s v="Hipcamp"/>
    <s v="Kokomo Farms"/>
    <s v="Dreamer's Escape Treehouse"/>
    <s v="treehouse"/>
    <s v="Treehouse"/>
    <n v="8"/>
    <n v="0"/>
    <n v="2"/>
    <n v="0"/>
    <n v="0"/>
    <n v="0"/>
    <s v="Suwannee"/>
    <x v="46"/>
    <x v="19"/>
    <m/>
    <s v="United States"/>
    <x v="35"/>
    <x v="33"/>
    <n v="128"/>
    <n v="109"/>
    <n v="98"/>
    <n v="59"/>
    <n v="0.57999999999999996"/>
    <n v="109"/>
    <n v="138"/>
    <n v="109"/>
    <n v="98"/>
    <n v="63"/>
    <n v="109"/>
    <n v="109"/>
    <n v="109"/>
    <n v="109"/>
    <n v="109"/>
    <n v="109"/>
    <n v="109"/>
    <n v="109"/>
    <n v="109"/>
    <n v="109"/>
    <n v="109"/>
    <s v="https://www.hipcamp.com/en-GB/land/florida-kokomo-farms-3xryh6mp"/>
    <s v="Tired of the day to day tasks of adulting? Who says you cant take a few days off and live like a kid again?! We have you covered here at Kokomo Farms.. we are beyond excited for you to try our newest lodging on the farm , Dreamers Escape Adults only Tree House. Come enjoy a night under the stars in this fabulous tree house, hidden in the woods(but not far from all the fun) and built to bring back those amazing childhood memories. We have even included some of those childhood games that you loved. Your tree house has a very comfy full size bed, completely screened in with privacy curtains and a lot of Tree! There is a small balcony off the treehouse to sit and gaze at the stars or view them from your bed through the clear roof._x000a__x000a_Go to hipcamp.com/en-US/discover/florida/kokomo-farms to see all of our unique accommodations._x000a__x000a_  2 adults MAX occupancy, not suitable for children due to safety concerns_x000a__x000a_WARNING Under Florida law, an agritourism operator is not liable for injury or death of, or damage or loss to, a participant in an agritourism activity conducted at this agritourism location if such injury, death, damage, or loss results from the inherent risks of the agritourism activity. Inherent risks of agritourism activities include, among others, risks of injury inherent to land, equipment, and animals, as well as the potential for you to act in a negligent manner that may contribute to your injury, death, damage, or loss. You are assuming the risk of participating in this agritourism activity"/>
    <n v="1"/>
    <s v="Check in: 15:00, Check out: 11:00, Cancellation policy: Super Strict (30 Days), Accepts bookings: 6"/>
    <n v="30.246320000000001"/>
    <n v="-83.152789999999996"/>
    <s v="Yes"/>
    <x v="0"/>
    <s v="No"/>
    <s v="Yes"/>
    <x v="0"/>
    <s v="Yes"/>
    <x v="1"/>
    <s v="Yes"/>
    <s v="Yes"/>
    <s v="No"/>
    <s v="No"/>
    <s v="No"/>
    <s v="No"/>
    <s v="Not Listed"/>
    <s v="No"/>
    <s v="Not Listed"/>
    <s v="Not Listed"/>
    <s v="No"/>
    <s v="No"/>
    <s v="No"/>
    <s v="No"/>
    <s v="No"/>
    <s v="No"/>
    <s v="No"/>
    <s v="No"/>
    <s v="No"/>
    <s v="No"/>
    <s v="No"/>
    <s v="No"/>
    <s v="Yes"/>
    <s v="No"/>
    <s v="No"/>
    <s v="Yes"/>
    <s v="Yes"/>
    <s v="No"/>
    <s v="No"/>
    <s v="No"/>
    <s v="Yes"/>
    <s v="Yes"/>
    <s v="Yes"/>
    <s v="Yes"/>
    <s v="No"/>
    <s v="No"/>
    <s v="No"/>
    <s v="No"/>
    <s v="Yes"/>
    <s v="Yes"/>
    <s v="Yes"/>
    <s v="No"/>
    <s v="No"/>
    <s v="No"/>
    <s v="Yes"/>
    <s v="No"/>
    <s v="No"/>
    <s v="No"/>
    <s v="No"/>
    <s v="Yes"/>
    <s v="No"/>
    <s v="No"/>
    <m/>
    <m/>
    <m/>
    <m/>
    <m/>
    <m/>
    <m/>
    <m/>
    <m/>
  </r>
  <r>
    <s v="Hipcamp"/>
    <s v="The Falls at Sewanee Creek"/>
    <s v="Treehouse Campsite"/>
    <s v="treehouse"/>
    <s v="Treehouse"/>
    <n v="7"/>
    <n v="0"/>
    <n v="5"/>
    <n v="0"/>
    <n v="0"/>
    <n v="0"/>
    <s v="Marion"/>
    <x v="63"/>
    <x v="14"/>
    <m/>
    <s v="United States"/>
    <x v="36"/>
    <x v="34"/>
    <n v="184"/>
    <n v="119"/>
    <n v="99"/>
    <n v="104"/>
    <n v="1"/>
    <n v="106"/>
    <n v="187"/>
    <n v="119"/>
    <n v="99"/>
    <n v="106"/>
    <n v="108"/>
    <n v="113"/>
    <n v="103"/>
    <n v="104"/>
    <n v="113"/>
    <n v="103"/>
    <n v="113"/>
    <n v="104"/>
    <n v="113"/>
    <n v="104"/>
    <n v="113"/>
    <s v="https://www.hipcamp.com/en-GB/land/tennessee-the-falls-at-sewanee-creek-r57hw10w"/>
    <s v="Relax in the Beech Treetops on a private covered deck above a cliff, just 20 yards from the top of our magnificent, private 50-foot waterfall. Disclaimer: The flow of the waterfall is subject to fluctuations in temperature, seasonal droughts and rain fall. The most favorable seasons for waterfall flow are fall, winter and early spring._x000a__x000a_Hike miles of trails through deep canyons, caves, waterfalls, creeks and cascades right here on our property or in any of eight State Parks within 30 minutes.  It’s a nature lover’s paradise._x000a__x000a_At the end of an exciting day, chill out under the waterfall, then regroup in a hot shower under an up-purposed Satellite Dish roof.  So many creative touches to this unique treehouse!_x000a__x000a_Cook a gourmet meal in the well-equipped kitchen, barbecue on the deck or do s’mores around the private fire pit._x000a__x000a_Then retire to the upstairs loft in a queen bed.  Heat provided, but you’ll want to leave the windows open for the fresh breeze and lulling sounds of the waterfall._x000a__x000a_The Beech Treehouse Sleeping Capacity is six adults with one queen sized bed In the loft, one double fold-down futon couch and an extra double mattress that can be placed on the kitchen floor.  For larger groups, call to rent Hamlin, a charming Gypsy wagon Tiny House that sleeps two.  Still more?  Bring your own tents and set up a campground.  Add additional people with additional tents for a modest fee of only $10/person/night. If you are bringing pets, just include them in your reservation as additional guests to cover the pet fee.  _x000a__x000a_Nearby is another campsite centered around a large, well-furnished outdoor kitchen.  That site also includes Yurtle, (a trampoline-based tent with a hard dome roof and incredible acoustics).  But the key feature of this campsite is the kitchen, with yurtle and other amenities as added perq’s.  The Outdoor Kitchen is a must for really large groups like family reunions._x000a__x000a_The base rate for the kitchen + Yurtle covers two people.  Add $10/person/night for additional campers (including kids and dogs.) _x000a__x000a_If you have more than eight in your group, you should absolutely book the kitchen site.  It will make a huge difference in the quality of your camping experience._x000a__x000a_The Spacious outdoor covered kitchen includes a stainless 3-compartment sink with hot water, large propane grill, 3-burner propane stove and griddle, three picnic tables, and waterproof storage under roof._x000a__x000a_Pet friendly. Please book as extra for actual number of pets. Pet Fee is $10/night/pet."/>
    <n v="1"/>
    <s v="Check in: 15:00, Check out: 10:00, Cancellation policy: Super Strict, Accepts bookings: 12"/>
    <n v="35.289400000000001"/>
    <n v="-85.677000000000007"/>
    <s v="Yes"/>
    <x v="0"/>
    <s v="Yes"/>
    <s v="Yes"/>
    <x v="0"/>
    <s v="Yes"/>
    <x v="0"/>
    <s v="No"/>
    <s v="No"/>
    <s v="No"/>
    <s v="No"/>
    <s v="No"/>
    <s v="No"/>
    <s v="Not Listed"/>
    <s v="No"/>
    <s v="Not Listed"/>
    <s v="Not Listed"/>
    <s v="No"/>
    <s v="No"/>
    <s v="No"/>
    <s v="No"/>
    <s v="No"/>
    <s v="No"/>
    <s v="No"/>
    <s v="No"/>
    <s v="No"/>
    <s v="No"/>
    <s v="Yes"/>
    <s v="Yes"/>
    <s v="Yes"/>
    <s v="Yes"/>
    <s v="Yes"/>
    <s v="Yes"/>
    <s v="Yes"/>
    <s v="No"/>
    <s v="No"/>
    <s v="No"/>
    <s v="Yes"/>
    <s v="Yes"/>
    <s v="No"/>
    <s v="Yes"/>
    <s v="No"/>
    <s v="Yes"/>
    <s v="Yes"/>
    <s v="No"/>
    <s v="Yes"/>
    <s v="No"/>
    <s v="Yes"/>
    <s v="No"/>
    <s v="No"/>
    <s v="No"/>
    <s v="No"/>
    <s v="Yes"/>
    <s v="Yes"/>
    <s v="Yes"/>
    <s v="No"/>
    <s v="Yes"/>
    <s v="Yes"/>
    <s v="No"/>
    <m/>
    <m/>
    <m/>
    <m/>
    <m/>
    <m/>
    <m/>
    <m/>
    <m/>
  </r>
  <r>
    <s v="Hipcamp"/>
    <s v="Sunny Mellow Eco Villa"/>
    <s v="Chi-Treehouse at Sunny Mellow Villa"/>
    <s v="treehouse"/>
    <s v="Treehouse"/>
    <n v="2"/>
    <n v="0"/>
    <n v="2"/>
    <n v="0"/>
    <n v="0"/>
    <n v="0"/>
    <s v="Bernalillo"/>
    <x v="64"/>
    <x v="21"/>
    <m/>
    <s v="United States"/>
    <x v="30"/>
    <x v="35"/>
    <n v="96"/>
    <n v="86"/>
    <n v="67"/>
    <n v="70"/>
    <n v="1"/>
    <n v="86"/>
    <n v="102"/>
    <n v="86"/>
    <n v="86"/>
    <n v="86"/>
    <n v="86"/>
    <n v="86"/>
    <n v="86"/>
    <n v="86"/>
    <n v="86"/>
    <n v="86"/>
    <n v="86"/>
    <n v="86"/>
    <n v="86"/>
    <n v="86"/>
    <n v="86"/>
    <s v="https://www.hipcamp.com/en-GB/land/new-mexico-sunny-mellow-eco-villa-lz9hnzk5"/>
    <s v="3 minutes off Exit 175... The Intersection of I-40, Route 66 and The Turquoise Trail (N-14). _x000a__x000a_Nestled on the Quiet Meadow below the Cliffs in Quiet Historic Tijeras Village Canyon (No Freeway Sound). _x000a__x000a_Walk the Eco Villa pathways to The Vineyard, The Orchard, The Garden, The Solar Array, The Swing, Ping Pong, and Horse shoe Pit. (Billy the Kid's gang camped right here on Sunny Mellow Eco Villa Grounds while they waited for the stagecoach!). _x000a__x000a_8 Minutes to Albuquerque. 7 minutes to Cedar Crest, 10 minutes to Edgewood. 50 minutes to Santa Fe. Views of meadows, mountains and the Enchanting New Mexico sky._x000a__x000a_Enjoy Breakfast Cooked in your own Outdoor Kitchen at Your Own Secluded picnic table under the trees! Play a game of horse shoes, Ping Pong... Or Generate Momentum on the Largest Swing you have ever seen. Hike to Local Trails within Walking Distance, Invite other guests at The Villa to your Campfire and Talk Story. Or visit the Guests at The Yoga Yurta Campfire for view of the canyon while you watch the sparks fly._x000a__x000a_Take a stroll to Sunny Mellow Vineyard, The Orchard (Have a pear, apple, plum, cherrie, quince, walnut, or an apricot), The Lavender Field, or the Vegetable Garden where you can pick your dinner fresh._x000a__x000a_Ride a bike, take a sauna, Read a book... Take a nap. Enjoy the total Protection of the Treehouse in a magnificent Summer Monsoon, The Awesome protected outdoor cooking facilities, The delicious Full Bed. Surf the High Speed Internet on WiFi with 100 download and 30 upload. _x000a__x000a_Take a Hot Shower in the Redwood Outdoor bathroom in the Sun or Moon while  viewing the coyotes pass by._x000a__x000a_Drive to the 10,400 foot Sandia Peak, Hike, Ski, Mountain Bike (Even out your back door if you do not want to drive). _x000a__x000a_Albuquerque and The East Mountains has more trails in proximity to a metropolis than an city in the country. Pick sandy, rocky, or meadow, or a forest ascent._x000a__x000a_Groove at top notch restaurants in ABQ and some local pubs just down the street."/>
    <n v="1"/>
    <s v="Check in: 15:00, Check out: 11:00, Cancellation policy: Moderate, Accepts bookings: 12"/>
    <n v="35.07927302467516"/>
    <n v="-106.3752440246063"/>
    <s v="Yes"/>
    <x v="0"/>
    <s v="No"/>
    <s v="No"/>
    <x v="0"/>
    <s v="Yes"/>
    <x v="0"/>
    <s v="Yes"/>
    <s v="Yes"/>
    <s v="Yes"/>
    <s v="No"/>
    <s v="No"/>
    <s v="No"/>
    <s v="Not Listed"/>
    <s v="No"/>
    <s v="Not Listed"/>
    <s v="Not Listed"/>
    <s v="No"/>
    <s v="No"/>
    <s v="No"/>
    <s v="No"/>
    <s v="No"/>
    <s v="No"/>
    <s v="No"/>
    <s v="No"/>
    <s v="No"/>
    <s v="Yes"/>
    <s v="No"/>
    <s v="Yes"/>
    <s v="Yes"/>
    <s v="Yes"/>
    <s v="No"/>
    <s v="Yes"/>
    <s v="Yes"/>
    <s v="No"/>
    <s v="No"/>
    <s v="No"/>
    <s v="No"/>
    <s v="No"/>
    <s v="Yes"/>
    <s v="Yes"/>
    <s v="No"/>
    <s v="No"/>
    <s v="Yes"/>
    <s v="No"/>
    <s v="No"/>
    <s v="Yes"/>
    <s v="No"/>
    <s v="No"/>
    <s v="Yes"/>
    <s v="No"/>
    <s v="No"/>
    <s v="No"/>
    <s v="Yes"/>
    <s v="Yes"/>
    <s v="Yes"/>
    <s v="Yes"/>
    <s v="No"/>
    <s v="No"/>
    <m/>
    <m/>
    <m/>
    <m/>
    <m/>
    <m/>
    <m/>
    <m/>
    <m/>
  </r>
  <r>
    <s v="Hipcamp"/>
    <s v="Gold Nugget Tree House"/>
    <s v="Gold Nugget Tree House"/>
    <s v="treehouse"/>
    <s v="Treehouse"/>
    <n v="1"/>
    <n v="0"/>
    <n v="2"/>
    <n v="0"/>
    <n v="0"/>
    <n v="0"/>
    <s v="Boulder"/>
    <x v="65"/>
    <x v="24"/>
    <m/>
    <s v="United States"/>
    <x v="23"/>
    <x v="36"/>
    <n v="168"/>
    <n v="139"/>
    <n v="139"/>
    <n v="95"/>
    <n v="1"/>
    <n v="139"/>
    <n v="176"/>
    <n v="139"/>
    <n v="139"/>
    <n v="139"/>
    <n v="139"/>
    <n v="139"/>
    <n v="139"/>
    <n v="139"/>
    <n v="139"/>
    <n v="139"/>
    <n v="139"/>
    <n v="139"/>
    <n v="139"/>
    <n v="139"/>
    <n v="139"/>
    <s v="https://www.hipcamp.com/en-GB/land/colorado-gold-nugget-tree-house-kk9hw6m1"/>
    <s v="A sweet little treehouse in the woods.  Just steps away is the bustling historic town of Gold Hill, a destination for tourists and road bikers alike.  Grab a coffee, snack or a glass of wine at the Gold Hill store.   Make a reservation for a 5 course meal at the Gold Hill Inn.  Views of the Continental Divide and Longs Peak from the treehouse deck make for amazing sunsets.   Attend a local live music concert at the Gold Hill Store or the Gold Hill Inn on a beautiful summers night.  Hiking trails abound, including two that abut the property.   The Treehouse is furnished with Queen size bed and plenty of blankets to keep you warm, but feel free to bring your sleeping bag if you prefer.   A roll out twin size feather bed  for the floor is available upon request._x000a__x000a_* A note to novice campers and regular hotel patrons:  Though you are in a shelter, you are still exposed to the elements.  The treehouse is not insulated.  Wind, bugs, and critters may all be a part of the variable treehouse experience mother nature has planned for you.  If you are not comfortable camping, getting dirty, swatting flies, being too hot, being too cold, hearing the noises of animals at night, waking up to the sound of magpies, and who knows what else, this experience may not be for you."/>
    <n v="1"/>
    <s v="Check in: 16:00, Check out: 10:00, Cancellation policy: Super Flexible, Accepts bookings: 9"/>
    <n v="40.0690454"/>
    <n v="-105.4118737"/>
    <s v="No"/>
    <x v="0"/>
    <s v="No"/>
    <s v="Yes"/>
    <x v="1"/>
    <s v="No"/>
    <x v="0"/>
    <s v="Yes"/>
    <s v="Yes"/>
    <s v="No"/>
    <s v="No"/>
    <s v="No"/>
    <s v="No"/>
    <s v="Not Listed"/>
    <s v="No"/>
    <s v="Not Listed"/>
    <s v="Not Listed"/>
    <s v="No"/>
    <s v="No"/>
    <s v="No"/>
    <s v="No"/>
    <s v="No"/>
    <s v="No"/>
    <s v="No"/>
    <s v="No"/>
    <s v="No"/>
    <s v="No"/>
    <s v="No"/>
    <s v="No"/>
    <s v="Yes"/>
    <s v="No"/>
    <s v="No"/>
    <s v="Yes"/>
    <s v="No"/>
    <s v="No"/>
    <s v="No"/>
    <s v="No"/>
    <s v="No"/>
    <s v="No"/>
    <s v="No"/>
    <s v="Yes"/>
    <s v="No"/>
    <s v="No"/>
    <s v="Yes"/>
    <s v="No"/>
    <s v="No"/>
    <s v="No"/>
    <s v="No"/>
    <s v="No"/>
    <s v="No"/>
    <s v="No"/>
    <s v="No"/>
    <s v="No"/>
    <s v="No"/>
    <s v="No"/>
    <s v="No"/>
    <s v="Yes"/>
    <s v="No"/>
    <s v="No"/>
    <m/>
    <m/>
    <m/>
    <m/>
    <m/>
    <m/>
    <m/>
    <m/>
    <m/>
  </r>
  <r>
    <s v="Hipcamp"/>
    <s v="Treehouse on the Creek"/>
    <s v="Treehouse on the Creek"/>
    <s v="treehouse"/>
    <s v="Treehouse"/>
    <n v="1"/>
    <n v="0"/>
    <n v="2"/>
    <n v="0"/>
    <n v="0"/>
    <n v="0"/>
    <s v="Grayson"/>
    <x v="66"/>
    <x v="7"/>
    <m/>
    <s v="United States"/>
    <x v="35"/>
    <x v="29"/>
    <n v="98"/>
    <n v="95"/>
    <n v="75"/>
    <n v="49"/>
    <n v="0.23"/>
    <n v="82"/>
    <n v="98"/>
    <n v="95"/>
    <n v="76"/>
    <n v="20"/>
    <n v="85"/>
    <n v="90"/>
    <n v="80"/>
    <n v="81"/>
    <n v="90"/>
    <n v="80"/>
    <n v="89"/>
    <n v="81"/>
    <n v="89"/>
    <n v="81"/>
    <n v="90"/>
    <s v="https://www.hipcamp.com/en-GB/land/texas-treehouse-on-the-creek-j29hn1m5"/>
    <s v="Treehouse on the creek is honored to have been awarded 4th place🏆 by Hipcamp.com, the best Treehouse campsite experience in the US. For 2023!!! Come enjoy Treehouse on the creek.The weather has warmed ,the rain has returned to add water to the creek. The wonderful fireflies are coming out showing off their delightful illuminated flight. The nights are pleasant adding time around the glow of the campfire with family and relationship bonding, while roasting marshmallows  and making smores. Lay in the hammock,  while listening to the crackling of the fire, while wildlife sound off and scurry about.Or soak your city woes away in the bubbly of THE HOTTUB!  So come relax in the climate controlled Treehouse while exploring the outdoors and the uncontrolled nature that awaits you. The Treehouse sits on almost 20 acres of huge trees. The Treehouse resides in a canopy of the trees between the sky of the open field and the creek. Stars everywhere. Relax on the Treehouse deck and listen to the Owls mating call, catch a glimpse of the beavers in the creek, or the rustling of the leaves and the snapping of twigs as the animals scurry around below.Bring another tent for the kids pitch it 10 yards away in open field .Just bring your bedding to lay over the comfy queen size bed platform supplied in the Treehouse, as well as a supplied power strip Jump or just lay on the trampoline while star gazing under the star  filled sky. Or relax on the Hammock overlooking the creek and beside the fire pit. Walk among the towering trees that envelope the cut paths along the creek. Bring your mud boots and explore the creek below. Wildlife galore Take a short walk to the barn and hand feed the GOATS!, Swimming pool. AND HOT TUB for your aqua pleasures. Bring your bikes to ride the beautiful roads overlooking the valley below. Take a shower hose hook up,Clean up and enjoy the evening while lying in the fireside hammock or sitting on the lit balcony overlooking the creek. Treehouse is supplied with BBQ grill. Charcoal ,lighter fluid and lighter! TREEHOUSE ON THE CREEK ,Out in the country, but only minutes from the city !_x000a__x000a_ 15 minutes from McKinney or the Oklahoma-Texas border off Hwy_x000a__x000a_ 75 in Howe Tx You are 10 minutes to Post Oak Creek where you'll find 145 million old shark teeth and fossils,  20 mins. to Choctaw Casino and your jackpot!!"/>
    <n v="1"/>
    <s v="Check in: 14:00, Check out: 12:00, Cancellation policy: Strict, Accepts bookings: 6"/>
    <n v="33.552301999999997"/>
    <n v="-96.550333999999992"/>
    <s v="Yes"/>
    <x v="0"/>
    <s v="Yes"/>
    <s v="Yes"/>
    <x v="0"/>
    <s v="Yes"/>
    <x v="0"/>
    <s v="Yes"/>
    <s v="No"/>
    <s v="No"/>
    <s v="No"/>
    <s v="No"/>
    <s v="No"/>
    <s v="Not Listed"/>
    <s v="No"/>
    <s v="Not Listed"/>
    <s v="Not Listed"/>
    <s v="No"/>
    <s v="No"/>
    <s v="No"/>
    <s v="No"/>
    <s v="No"/>
    <s v="No"/>
    <s v="No"/>
    <s v="No"/>
    <s v="No"/>
    <s v="No"/>
    <s v="No"/>
    <s v="No"/>
    <s v="Yes"/>
    <s v="No"/>
    <s v="No"/>
    <s v="Yes"/>
    <s v="Yes"/>
    <s v="No"/>
    <s v="No"/>
    <s v="No"/>
    <s v="No"/>
    <s v="No"/>
    <s v="No"/>
    <s v="Yes"/>
    <s v="No"/>
    <s v="No"/>
    <s v="No"/>
    <s v="No"/>
    <s v="No"/>
    <s v="No"/>
    <s v="Yes"/>
    <s v="No"/>
    <s v="No"/>
    <s v="No"/>
    <s v="No"/>
    <s v="No"/>
    <s v="Yes"/>
    <s v="No"/>
    <s v="Yes"/>
    <s v="Yes"/>
    <s v="No"/>
    <s v="No"/>
    <m/>
    <m/>
    <m/>
    <m/>
    <m/>
    <m/>
    <m/>
    <m/>
    <m/>
  </r>
  <r>
    <s v="Hipcamp"/>
    <s v="Llama Meadows Eco Farm BaseCamp"/>
    <s v="Purple Palace Tiny Tree House"/>
    <s v="treehouse"/>
    <s v="Treehouse"/>
    <n v="7"/>
    <n v="0"/>
    <n v="2"/>
    <n v="0"/>
    <n v="0"/>
    <n v="0"/>
    <s v="Benzie"/>
    <x v="67"/>
    <x v="15"/>
    <m/>
    <s v="United States"/>
    <x v="37"/>
    <x v="2"/>
    <n v="198"/>
    <n v="95"/>
    <n v="90"/>
    <n v="2"/>
    <n v="0"/>
    <n v="95"/>
    <n v="202"/>
    <n v="95"/>
    <n v="95"/>
    <n v="0"/>
    <n v="95"/>
    <n v="95"/>
    <n v="95"/>
    <n v="95"/>
    <n v="95"/>
    <n v="95"/>
    <n v="95"/>
    <n v="95"/>
    <n v="95"/>
    <n v="95"/>
    <n v="95"/>
    <s v="https://www.hipcamp.com/en-GB/land/michigan-llama-meadows-eco-farm-basecamp-4y0zh28o"/>
    <s v="Before You book reading this is mandatory. Newly Renovated and Insulated The Campground is 250 ft away from the Treehouse with intertwining art trails and The Artisy Outhouse has a pit toilet, with peat moss to use to cover solids and baking soda to sprinkle in to help with oder, there is also an essential oil defuser to add a flowery essence. The Campfire has a Grate Grill and a wire brush for you to clean after each use, when cooking your Food on it. There is a 6 ft table to use for preparing your food on. We have a large Outdoor Shower with Hot Water and five hooks behind the door for your clothes, towels and and a mirror. The treehouse is 8 x 8 ( tiny ) cute comfortable and cosy. Our Guests enjoy sleeping in the full size bed and waking up with the sound of bird songs. The north and south windows open and are screened in. The south window looks out to the flower and vegtable gardens and we welcome our guests to stroll through them at their leisure. We also have a Labyrinth Peace Garden and at the entry of the labrynth is a info box to read about it and flat rocks and markers to write a positive affirmation or art work that you can place in one of the 7 flower beds as you walk with your intention and prayer along the way. The Purple Palace Tiny Treehouse is much more then a full size comfy bed. Marty built a beautiful sturdy staircase with 13 steps leading up to the treehouse that is built in two Blue Spruce trees and it moves and sways with the trees in the wind and the breeze. The Treehouse can squeaks and creak from branches moving with the wind which is common. In the summer of 2023 we renovated the treehouse. WE took every thing out, added 3.5 inches of insulation, wall board that we stained funky purple an added a vinyl flooring. Moved everything back in, hung tapestries. and then we added glow in the dark stars. Nothing like sleeping under the Stars. Marty built a lovely incredible staircase to the Purple Palace Tiny Treehouse, so we have been allowing ONE well behaved small or medium size dog for a extra fee of $10.00 a night pet fee that you are responsible to clean up after your dog does it's job after each time using doggie bags. It has been working out great.There is a purple trash can on the deck under the treehouse besides a glider bench, clothes line and a purple hammock, there is a purple picnic table near to eat on. The Treehouse is super comfortable cozy and cute though It is teeny tiny 8 x 8 and the full size bed takes up most of the room. Because it's up in the trees you hear birds and other animals out in the woods. Also because it's in the trees, there are different kind of bugs that that could sneak in like tiny black beetles, flies, crickets, mosquitoes, spiders, monarch butterflies, ladybugs, fireflies and other insects around that is possible for any of them to sneak in. There are fly swatters to use if you need one. The Treehouse is a Glamping experience and a huge upgrade from tent camping. with lights, a small fan or heater (only to be used when you are in the treehouse) with a instant teapot, cups a tea and a small table for your stuff and storage under the bed. We welcome all who have read this, and look forward to the peace you will feel here. Love and Blessings to You Betty, Marty and Jazzy Bear Our Farm Dog (the hostess with the mostest)."/>
    <n v="2"/>
    <s v="Check in: 15:00, Check out: 11:00, Cancellation policy: Strict, Accepts bookings: 12"/>
    <n v="44.611453099999999"/>
    <n v="-86.109192600000029"/>
    <s v="Yes"/>
    <x v="0"/>
    <s v="Yes"/>
    <s v="Yes"/>
    <x v="0"/>
    <s v="Yes"/>
    <x v="1"/>
    <s v="Yes"/>
    <s v="Yes"/>
    <s v="No"/>
    <s v="No"/>
    <s v="Yes"/>
    <s v="No"/>
    <s v="Not Listed"/>
    <s v="No"/>
    <s v="Not Listed"/>
    <s v="Not Listed"/>
    <s v="No"/>
    <s v="No"/>
    <s v="No"/>
    <s v="No"/>
    <s v="No"/>
    <s v="No"/>
    <s v="No"/>
    <s v="No"/>
    <s v="No"/>
    <s v="No"/>
    <s v="No"/>
    <s v="No"/>
    <s v="Yes"/>
    <s v="No"/>
    <s v="No"/>
    <s v="No"/>
    <s v="No"/>
    <s v="No"/>
    <s v="No"/>
    <s v="No"/>
    <s v="No"/>
    <s v="No"/>
    <s v="No"/>
    <s v="No"/>
    <s v="No"/>
    <s v="No"/>
    <s v="No"/>
    <s v="No"/>
    <s v="No"/>
    <s v="Yes"/>
    <s v="No"/>
    <s v="No"/>
    <s v="No"/>
    <s v="No"/>
    <s v="No"/>
    <s v="No"/>
    <s v="Yes"/>
    <s v="No"/>
    <s v="No"/>
    <s v="No"/>
    <s v="Yes"/>
    <s v="No"/>
    <m/>
    <m/>
    <m/>
    <m/>
    <m/>
    <m/>
    <m/>
    <m/>
    <m/>
  </r>
  <r>
    <s v="Hipcamp"/>
    <s v="McKee Farm - Treehouses and Camping"/>
    <s v="Tullihas in the Trees"/>
    <s v="treehouse"/>
    <s v="Treehouse"/>
    <n v="9"/>
    <n v="0"/>
    <n v="7"/>
    <n v="0"/>
    <n v="0"/>
    <n v="0"/>
    <s v="Coshocton"/>
    <x v="68"/>
    <x v="0"/>
    <m/>
    <s v="United States"/>
    <x v="38"/>
    <x v="27"/>
    <n v="170"/>
    <n v="125"/>
    <n v="125"/>
    <n v="58"/>
    <n v="0.08"/>
    <n v="125"/>
    <n v="172"/>
    <n v="125"/>
    <n v="125"/>
    <n v="10"/>
    <n v="125"/>
    <n v="125"/>
    <n v="125"/>
    <n v="125"/>
    <n v="125"/>
    <n v="125"/>
    <n v="125"/>
    <n v="125"/>
    <n v="125"/>
    <n v="125"/>
    <n v="125"/>
    <s v="https://www.hipcamp.com/en-GB/land/ohio-mckee-farm-treehouses-and-camping-y0zhzpqj"/>
    <s v="Tullihas in the Trees is an off-grid glamping experience! Nestled at the edge of a wooded creek, this house in the trees boasts a beautiful sunset view with rolling hills. Tullihas combines comfort with the thrill of being immersed in nature. Built using recycled electric poles, Tullihas in the Trees has a deck perfect for hammocking, an interior dressed with windows so that guests can feel as if they are living amongst the trees, and two small lofts ideal for a restful night's sleep. _x000a__x000a_Hiking trails are marked throughout the land. Guests can hike with views of horses, cows, wildlife, corn fields, large boulders, and rustic barns. The dirt roads provide great places to drive ATVs and four-wheelers. An Amish farm borders McKee Farm. Guests should know there is minimal cell service, however, this can offer a great opportunity to unplug. Tullihas in the Trees provides a perfect remote and rustic getaway for anyone. _x000a__x000a_Because there is no electricity, the treehouse can get hot in the summer and cold in the winter. We provide a fan for warm nights and a small propane heater to take off the chill in the winter - but sleeping bags and warm clothes are recommended for cold months. We do regularly spray for bugs, but be prepared to see an occasional fly, ladybug, spider, or wasp, as they often try to get inside - they think the treehouse is cool too!"/>
    <n v="1"/>
    <s v="Check in: 14:00, Check out: 11:00, Cancellation policy: Super Strict, Accepts bookings: 12"/>
    <n v="40.166800000000002"/>
    <n v="-82.145300000000006"/>
    <s v="Yes"/>
    <x v="0"/>
    <s v="Yes"/>
    <s v="Yes"/>
    <x v="1"/>
    <s v="Yes"/>
    <x v="1"/>
    <s v="Yes"/>
    <s v="No"/>
    <s v="No"/>
    <s v="No"/>
    <s v="No"/>
    <s v="No"/>
    <s v="Not Listed"/>
    <s v="No"/>
    <s v="Not Listed"/>
    <s v="Not Listed"/>
    <s v="No"/>
    <s v="No"/>
    <s v="No"/>
    <s v="No"/>
    <s v="No"/>
    <s v="No"/>
    <s v="No"/>
    <s v="No"/>
    <s v="No"/>
    <s v="Yes"/>
    <s v="No"/>
    <s v="Yes"/>
    <s v="Yes"/>
    <s v="Yes"/>
    <s v="Yes"/>
    <s v="Yes"/>
    <s v="Yes"/>
    <s v="No"/>
    <s v="No"/>
    <s v="No"/>
    <s v="Yes"/>
    <s v="Yes"/>
    <s v="Yes"/>
    <s v="Yes"/>
    <s v="No"/>
    <s v="No"/>
    <s v="No"/>
    <s v="No"/>
    <s v="Yes"/>
    <s v="Yes"/>
    <s v="Yes"/>
    <s v="No"/>
    <s v="No"/>
    <s v="No"/>
    <s v="No"/>
    <s v="Yes"/>
    <s v="Yes"/>
    <s v="No"/>
    <s v="No"/>
    <s v="Yes"/>
    <s v="No"/>
    <s v="No"/>
    <m/>
    <m/>
    <m/>
    <m/>
    <m/>
    <m/>
    <m/>
    <m/>
    <m/>
  </r>
  <r>
    <s v="Hipcamp"/>
    <s v="Redwood Retreat"/>
    <s v="Redwood Cathedral Treehouse"/>
    <s v="treehouse"/>
    <s v="Treehouse"/>
    <n v="1"/>
    <n v="0"/>
    <n v="2"/>
    <n v="0"/>
    <n v="0"/>
    <n v="0"/>
    <s v="Del Norte"/>
    <x v="69"/>
    <x v="5"/>
    <m/>
    <s v="United States"/>
    <x v="39"/>
    <x v="37"/>
    <n v="134"/>
    <n v="99"/>
    <n v="99"/>
    <n v="96"/>
    <n v="1"/>
    <n v="99"/>
    <n v="139"/>
    <n v="99"/>
    <n v="99"/>
    <n v="99"/>
    <n v="99"/>
    <n v="99"/>
    <n v="99"/>
    <n v="99"/>
    <n v="99"/>
    <n v="99"/>
    <n v="99"/>
    <n v="99"/>
    <n v="99"/>
    <n v="99"/>
    <n v="99"/>
    <s v="https://www.hipcamp.com/en-GB/land/california-redwood-retreat-y0zhzdzq"/>
    <s v="Halfway back in a 100-year-old grove of redwood trees stands our treehouse inside a “cathedral tree”– a circle of trees sprouted from an old-growth stump. Built using specialized parts and tools from world treehouse headquarters in nearby Cave Junction, Oregon, this two-story beauty is accessed via a redwood spiral staircase leading to the first deck. Constructed from salvaged, old-growth redwood from the local mill, it blends in perfectly with the surrounding forest. There you'll find a redwood slab table under a chandelier._x000a__x000a_A steel spiral staircase takes you to the upper deck, 22’ above the forest floor. Nestled among the branches, this large space features two cantilevered wings supported by cables. The first has a 12’ bar table atop decoratively etched tempered glass panels from which to overlook the grove, The other wing features an 8’ geodesic dome for reclining and relaxing. The dome has a storage compartment, two full-length pads and two opening windows. Bring your sleeping bags. You’ll find a swing for your inner child, a dumbwaiter for easy vertical transfer of belongings and a composting toilet under the lower deck._x000a__x000a_Because our neighbors have a rooster and other farm animals, you may hear crowing in the early hours. Inside the dome you will find disposable earplugs if this proves to be a problem for you._x000a__x000a_We are located on two acres approximately six miles north of Crescent City, California, halfway between Portland, Oregon and San Francisco, California—a comfortable day's drive (350 miles) from each city. We are three miles from the old growth redwoods at Jedidiah Smith State Park, part of the Redwoods National Park jointly managed by the state and federal governments. The tallest coastal redwoods in the world are within 10 miles of us._x000a__x000a_ Two miles separate us from the ocean as the crow flies, about four miles by road. The nearest beach is Tolowa Dunes State Park where you are likely to see elk herds and porcupines. The beach is lightly used and on a weekday morning you can walk for miles north or south without seeing another person, though you are likely to see seals staring at you from the surf. _x000a__x000a_ The town of Crescent City is six miles south. Here there is dining and entertainment, shopping, a museum, a beautiful crescent-shaped beach with surfing and tide pooling opportunities, the National Park Visitor center, a park with the nation's only beachfront disc golf course and more. The largest coastal lagoon south of Alaska is very close by with a hiking trail that starts less than a mile from the property._x000a__x000a_ A few miles north is the Smith River, the last un-dammed river in California. It's clear, turquoise waters can take your breath away at first sight. Upstream there is the Siskiyou wilderness and Six Rivers National Forest—no mining, agriculture or human development are allowed to disturb the landscape or water. The unique water color comes from the rare serpentine soil. The area also supports the rare, carnivorous pitcher plant (Darlingtonia Californica.)"/>
    <n v="1"/>
    <s v="Check in: 15:00, Check out: 10:00, Cancellation policy: Strict, Accepts bookings: 9"/>
    <n v="41.832790000000003"/>
    <n v="-124.16327"/>
    <s v="No"/>
    <x v="0"/>
    <s v="No"/>
    <s v="Yes"/>
    <x v="1"/>
    <s v="Yes"/>
    <x v="1"/>
    <s v="Yes"/>
    <s v="No"/>
    <s v="No"/>
    <s v="No"/>
    <s v="No"/>
    <s v="No"/>
    <s v="Not Listed"/>
    <s v="No"/>
    <s v="Not Listed"/>
    <s v="Not Listed"/>
    <s v="No"/>
    <s v="No"/>
    <s v="No"/>
    <s v="No"/>
    <s v="No"/>
    <s v="No"/>
    <s v="No"/>
    <s v="No"/>
    <s v="No"/>
    <s v="Yes"/>
    <s v="No"/>
    <s v="Yes"/>
    <s v="Yes"/>
    <s v="No"/>
    <s v="Yes"/>
    <s v="Yes"/>
    <s v="No"/>
    <s v="No"/>
    <s v="Yes"/>
    <s v="Yes"/>
    <s v="Yes"/>
    <s v="Yes"/>
    <s v="Yes"/>
    <s v="Yes"/>
    <s v="No"/>
    <s v="No"/>
    <s v="Yes"/>
    <s v="No"/>
    <s v="No"/>
    <s v="Yes"/>
    <s v="No"/>
    <s v="Yes"/>
    <s v="No"/>
    <s v="Yes"/>
    <s v="No"/>
    <s v="No"/>
    <s v="No"/>
    <s v="No"/>
    <s v="No"/>
    <s v="Yes"/>
    <s v="Yes"/>
    <s v="Yes"/>
    <m/>
    <m/>
    <m/>
    <m/>
    <m/>
    <m/>
    <m/>
    <m/>
    <m/>
  </r>
  <r>
    <s v="Hipcamp"/>
    <s v="Treehouse Place at Deer Ridge!"/>
    <s v="Ole' Treehouse Mill at Deer Ridge!"/>
    <s v="treehouse"/>
    <s v="Treehouse"/>
    <n v="2"/>
    <n v="0"/>
    <n v="3"/>
    <n v="0"/>
    <n v="0"/>
    <n v="0"/>
    <s v="Snohomish"/>
    <x v="55"/>
    <x v="1"/>
    <m/>
    <s v="United States"/>
    <x v="40"/>
    <x v="38"/>
    <n v="510"/>
    <n v="350"/>
    <n v="350"/>
    <n v="197"/>
    <n v="0.44"/>
    <n v="350"/>
    <n v="523"/>
    <n v="350"/>
    <n v="350"/>
    <n v="156"/>
    <n v="350"/>
    <n v="350"/>
    <n v="350"/>
    <n v="350"/>
    <n v="350"/>
    <n v="350"/>
    <n v="350"/>
    <n v="350"/>
    <n v="350"/>
    <n v="350"/>
    <n v="350"/>
    <s v="https://www.hipcamp.com/en-GB/land/washington-treehouse-place-at-deer-ridge-ex9h8k9o"/>
    <s v="Come see forest critters, and mountain views from this one of a kind millhouse getaway! I dedicated a year to reclaiming &quot;The Treehouse Mill&quot; from a barn previously located near Seattle that was set to be demolished to make room for high density housing. Not only did I wish to save this building, I wanted to create a peaceful and romantic place where lasting memories would be made. As the cities grow I believe special places like this become more important."/>
    <n v="1"/>
    <s v="Check in: 16:00, Check out: 10:00, Cancellation policy: Strict, Accepts bookings: 12"/>
    <n v="47.994140000000002"/>
    <n v="-121.96281"/>
    <s v="Yes"/>
    <x v="0"/>
    <s v="No"/>
    <s v="Yes"/>
    <x v="0"/>
    <s v="Yes"/>
    <x v="0"/>
    <s v="No"/>
    <s v="Yes"/>
    <s v="No"/>
    <s v="No"/>
    <s v="No"/>
    <s v="No"/>
    <s v="Not Listed"/>
    <s v="No"/>
    <s v="Not Listed"/>
    <s v="Not Listed"/>
    <s v="No"/>
    <s v="No"/>
    <s v="No"/>
    <s v="No"/>
    <s v="No"/>
    <s v="No"/>
    <s v="No"/>
    <s v="No"/>
    <s v="No"/>
    <s v="No"/>
    <s v="No"/>
    <s v="No"/>
    <s v="Yes"/>
    <s v="No"/>
    <s v="Yes"/>
    <s v="Yes"/>
    <s v="Yes"/>
    <s v="No"/>
    <s v="No"/>
    <s v="No"/>
    <s v="Yes"/>
    <s v="Yes"/>
    <s v="No"/>
    <s v="Yes"/>
    <s v="No"/>
    <s v="No"/>
    <s v="No"/>
    <s v="No"/>
    <s v="No"/>
    <s v="No"/>
    <s v="No"/>
    <s v="No"/>
    <s v="No"/>
    <s v="No"/>
    <s v="No"/>
    <s v="No"/>
    <s v="No"/>
    <s v="No"/>
    <s v="No"/>
    <s v="Yes"/>
    <s v="No"/>
    <s v="No"/>
    <m/>
    <m/>
    <m/>
    <m/>
    <m/>
    <m/>
    <m/>
    <m/>
    <m/>
  </r>
  <r>
    <s v="Hipcamp"/>
    <s v="Mariaville Goat Farm Yurt"/>
    <s v="Mariaville Goat Farm Tree House"/>
    <s v="treehouse"/>
    <s v="Treehouse"/>
    <n v="2"/>
    <n v="0"/>
    <n v="4"/>
    <n v="0"/>
    <n v="0"/>
    <n v="0"/>
    <s v="Schenectady"/>
    <x v="70"/>
    <x v="20"/>
    <m/>
    <s v="United States"/>
    <x v="41"/>
    <x v="39"/>
    <n v="163"/>
    <n v="115"/>
    <n v="115"/>
    <n v="101"/>
    <n v="0.99"/>
    <n v="115"/>
    <n v="165"/>
    <n v="115"/>
    <n v="115"/>
    <n v="113"/>
    <n v="115"/>
    <n v="115"/>
    <n v="115"/>
    <n v="115"/>
    <n v="115"/>
    <n v="115"/>
    <n v="115"/>
    <n v="115"/>
    <n v="115"/>
    <n v="115"/>
    <n v="115"/>
    <s v="https://www.hipcamp.com/en-GB/land/new-york-mariaville-goat-farm-yurt-j29h9qyz"/>
    <s v="Embrace nature and savor the adventure in our rustic - yet elegant- treehouse! During the day, relax in your own secluded area of the farm...grab a snack from the stocked pantry...nap in the hammock...make s’mores...or observe the “farm safari” from the deck! In the evening, let the fairy lights lead the way upstairs where you can fall asleep while watching the stars in our Japanese-inspired space! And, take time to get to know all of the critters on the farm - and their personalities!"/>
    <n v="1"/>
    <s v="Check in: 16:00, Check out: 11:00, Cancellation policy: Strict, Accepts bookings: 12"/>
    <n v="42.828423399999998"/>
    <n v="-74.172365500000012"/>
    <s v="Yes"/>
    <x v="0"/>
    <s v="No"/>
    <s v="No"/>
    <x v="0"/>
    <s v="Yes"/>
    <x v="0"/>
    <s v="Yes"/>
    <s v="No"/>
    <s v="No"/>
    <s v="No"/>
    <s v="No"/>
    <s v="No"/>
    <s v="Not Listed"/>
    <s v="No"/>
    <s v="Not Listed"/>
    <s v="Not Listed"/>
    <s v="No"/>
    <s v="No"/>
    <s v="No"/>
    <s v="No"/>
    <s v="No"/>
    <s v="No"/>
    <s v="No"/>
    <s v="No"/>
    <s v="No"/>
    <s v="Yes"/>
    <s v="No"/>
    <s v="No"/>
    <s v="Yes"/>
    <s v="No"/>
    <s v="Yes"/>
    <s v="Yes"/>
    <s v="Yes"/>
    <s v="No"/>
    <s v="No"/>
    <s v="No"/>
    <s v="Yes"/>
    <s v="Yes"/>
    <s v="No"/>
    <s v="Yes"/>
    <s v="No"/>
    <s v="No"/>
    <s v="No"/>
    <s v="No"/>
    <s v="No"/>
    <s v="Yes"/>
    <s v="No"/>
    <s v="No"/>
    <s v="No"/>
    <s v="No"/>
    <s v="No"/>
    <s v="No"/>
    <s v="No"/>
    <s v="No"/>
    <s v="No"/>
    <s v="Yes"/>
    <s v="No"/>
    <s v="No"/>
    <m/>
    <m/>
    <m/>
    <m/>
    <m/>
    <m/>
    <m/>
    <m/>
    <m/>
  </r>
  <r>
    <s v="Hipcamp"/>
    <s v="Streeter Mountain Farm"/>
    <s v="Lighthouse Treehouse @ Streeter Mtn"/>
    <s v="treehouse"/>
    <s v="Treehouse"/>
    <n v="39"/>
    <n v="0"/>
    <n v="4"/>
    <n v="0"/>
    <n v="0"/>
    <n v="0"/>
    <s v="Grafton"/>
    <x v="38"/>
    <x v="25"/>
    <m/>
    <s v="United States"/>
    <x v="42"/>
    <x v="40"/>
    <n v="89"/>
    <n v="70"/>
    <n v="70"/>
    <n v="37"/>
    <n v="0.05"/>
    <n v="70"/>
    <n v="89"/>
    <n v="70"/>
    <n v="70"/>
    <n v="4"/>
    <n v="70"/>
    <n v="70"/>
    <n v="70"/>
    <n v="70"/>
    <n v="70"/>
    <n v="70"/>
    <n v="70"/>
    <n v="70"/>
    <n v="70"/>
    <n v="70"/>
    <n v="70"/>
    <s v="https://www.hipcamp.com/en-GB/land/new-hampshire-the-hummingbird-center-gozxhvq2"/>
    <s v="The Lighthouse is a rustic treehouse with ample light and views of the forest canopy through its three walls of windows. Guests can enjoy the natural privacy of the surrounding woods. _x000a__x000a_The walking trail to the treehouse is approximately 250 meters from the parking lot. We have carts for guests to borrow if you need to transport items from your car to the treehouse. Depending on the season, there may be mud or snow conditions en route so pack sturdy footwear. _x000a__x000a_THE LIGHTHOUSE DOES NOT HAVE HEAT OR ELECTRICITY. PLEASE BRING YOUR OWN BEDDING/PILLOWS OR REQUEST LINENS FOR $15 FEE. 1 FULL SIZE MATTRESS INCLUDED._x000a__x000a_2 guests are included in price–the lighthouse can accommodate two more guests in its loft for an additional fee. The loft does not have a mattress; please BYO sleeping mat if you wish to stay in the loft! Electricity: NO Heat: NO Bathroom: There is a simple composting toilet available below the treehouse. Drinking water and indoor bathrooms are available within a short walking distance. _x000a__x000a_Indoor token showers and indoor kitchen use available for additional fees. Our hot water is wood-heated; shower tokens are $3 for 3 minutes or $5 for 6. Our outdoor solar shower is free to use._x000a__x000a_Streeter Mountain Farm is an organic permaculture farm and community center nestled in the White Mountains of New Hampshire. We offer a variety of lodging options including field and platform tent camping, vehicle camping, treehouses, school buses, and tiny houses._x000a__x000a_During your stay, we encourage you to explore the property. Streeter Mountain has its own mountain biking, xc skiing, and hiking trails in addition to our proximity to the White Mountains, and climbing at the Rumney crag. Our bike trails feature hand and machine-built features for riders of all skill levels. Our trails link directly to the 23,000+ acre trail network at Green Woodlands._x000a__x000a_Visitors have access to farm store, ponds, streams, communal fire pit and outdoor cooking areas. Farm animals, orchards and gardens create a unique experience. Wi-fi is available in our main building. _x000a__x000a_Fires only in communal fire pit across the street._x000a__x000a_Check in is between 5 and 9:00 p.m. If you need to arrive after 9, please let us know in advance."/>
    <n v="1"/>
    <s v="Check in: 17:00, Check out: 11:00, Cancellation policy: Strict, Accepts bookings: 12"/>
    <n v="43.793899999999979"/>
    <n v="-71.933400000000006"/>
    <s v="Yes"/>
    <x v="0"/>
    <s v="Yes"/>
    <s v="Yes"/>
    <x v="0"/>
    <s v="Yes"/>
    <x v="0"/>
    <s v="Yes"/>
    <s v="Yes"/>
    <s v="No"/>
    <s v="Yes"/>
    <s v="Yes"/>
    <s v="No"/>
    <s v="Not Listed"/>
    <s v="No"/>
    <s v="Not Listed"/>
    <s v="Not Listed"/>
    <s v="No"/>
    <s v="No"/>
    <s v="No"/>
    <s v="No"/>
    <s v="No"/>
    <s v="No"/>
    <s v="No"/>
    <s v="No"/>
    <s v="No"/>
    <s v="Yes"/>
    <s v="No"/>
    <s v="Yes"/>
    <s v="Yes"/>
    <s v="No"/>
    <s v="Yes"/>
    <s v="Yes"/>
    <s v="Yes"/>
    <s v="Yes"/>
    <s v="No"/>
    <s v="No"/>
    <s v="Yes"/>
    <s v="Yes"/>
    <s v="No"/>
    <s v="Yes"/>
    <s v="No"/>
    <s v="Yes"/>
    <s v="Yes"/>
    <s v="No"/>
    <s v="Yes"/>
    <s v="Yes"/>
    <s v="Yes"/>
    <s v="No"/>
    <s v="No"/>
    <s v="No"/>
    <s v="No"/>
    <s v="No"/>
    <s v="No"/>
    <s v="No"/>
    <s v="No"/>
    <s v="Yes"/>
    <s v="Yes"/>
    <s v="No"/>
    <m/>
    <m/>
    <m/>
    <m/>
    <m/>
    <m/>
    <m/>
    <m/>
    <m/>
  </r>
  <r>
    <s v="Hipcamp"/>
    <s v="Patrick's Point River Camp"/>
    <s v=" River Shack Shelter"/>
    <s v="treehouse"/>
    <s v="Treehouse"/>
    <n v="29"/>
    <n v="0"/>
    <n v="4"/>
    <n v="0"/>
    <n v="0"/>
    <n v="0"/>
    <s v="Whitley"/>
    <x v="71"/>
    <x v="6"/>
    <m/>
    <s v="United States"/>
    <x v="11"/>
    <x v="41"/>
    <n v="52"/>
    <n v="36"/>
    <n v="36"/>
    <n v="22"/>
    <n v="1"/>
    <n v="36"/>
    <n v="52"/>
    <n v="36"/>
    <n v="36"/>
    <n v="36"/>
    <n v="36"/>
    <n v="36"/>
    <n v="36"/>
    <n v="36"/>
    <n v="36"/>
    <n v="36"/>
    <n v="36"/>
    <n v="36"/>
    <n v="36"/>
    <n v="36"/>
    <n v="36"/>
    <s v="https://www.hipcamp.com/en-GB/land/kentucky-patrick-s-point-river-camp-r57hwwne"/>
    <s v="The Shelter has a wood bunk bed and a hanging hammock. You will need  to bring your own bedding. No electric in the River Shelter. You do have electric close to charge your devices. The River Shack Shelter is nestled in the London Kentucky Ranger Sector of the Daniel Boone National Forest and 100 feet above the river. Just below the River Shack is a path and you can wade into the water. A number of hiking trails begin within walking distance of the campsite. This Shelter features panoramic views of the scenic Upper Cumberland River and shaded by mature hardwood trees right on the river bank. The &quot;Best&quot; fishing on the Upper Cumberland with access to bass, catfish, rock bass, small mouth bass and walleye. If you love to fish, bring your gear, because this section of the Upper Cumberland is known for its brag-worthy fish. This section of the Upper Cumberland River also runs through the Daniel Boone National Forest, so there’s prime opportunities for multi-day kayak trips on the river. We also provide shuttle service for day trips, 5-2 day trips up river and over night trips to the Falls. Just a 15-minute drive to the historic Cumberland Falls State Park that is on the National Register of Historic Places with many hiking trails. Patrick's Point has over 3 miles of private hiking trails along the river and into our mountain forest. If you love cycling and have fallen in love with the sport and have been craving an open country road to have all to yourself then &quot;River Road&quot; is just for you. Patrick's Point offers mountain bike trails also. Williamsburg the home of the University of the Cumberland's and Kentucky Splash Water Park is only a 10-minute drive. Corbin home of the Kentucky Fried Chicken is only a 20-minute drive. Just down the road 2 miles is a trailhead entering into the Daniel Boone National Forest along the Cumberland River with the Cane Creek Waterfall. Whether you are looking for waterfalls, hiking trails, natural arches, a historic mining camp, scenic railroad trip or a visit to where Kentucky Fried Chicken was born, you can find it all in this beautiful area of Kentucky."/>
    <n v="1"/>
    <s v="Check in: 13:00, Check out: 12:00, Cancellation policy: Super Strict, Accepts bookings: 6"/>
    <n v="36.757641999999997"/>
    <n v="-84.272919999999999"/>
    <s v="Yes"/>
    <x v="0"/>
    <s v="Yes"/>
    <s v="Yes"/>
    <x v="0"/>
    <s v="Yes"/>
    <x v="1"/>
    <s v="Yes"/>
    <s v="Yes"/>
    <s v="No"/>
    <s v="No"/>
    <s v="No"/>
    <s v="No"/>
    <s v="Not Listed"/>
    <s v="No"/>
    <s v="Not Listed"/>
    <s v="Not Listed"/>
    <s v="No"/>
    <s v="No"/>
    <s v="No"/>
    <s v="No"/>
    <s v="No"/>
    <s v="No"/>
    <s v="No"/>
    <s v="No"/>
    <s v="No"/>
    <s v="No"/>
    <s v="No"/>
    <s v="Yes"/>
    <s v="Yes"/>
    <s v="Yes"/>
    <s v="Yes"/>
    <s v="Yes"/>
    <s v="Yes"/>
    <s v="No"/>
    <s v="No"/>
    <s v="Yes"/>
    <s v="Yes"/>
    <s v="Yes"/>
    <s v="Yes"/>
    <s v="Yes"/>
    <s v="Yes"/>
    <s v="Yes"/>
    <s v="Yes"/>
    <s v="No"/>
    <s v="Yes"/>
    <s v="Yes"/>
    <s v="Yes"/>
    <s v="No"/>
    <s v="No"/>
    <s v="No"/>
    <s v="No"/>
    <s v="Yes"/>
    <s v="Yes"/>
    <s v="No"/>
    <s v="No"/>
    <s v="Yes"/>
    <s v="No"/>
    <s v="No"/>
    <m/>
    <m/>
    <m/>
    <m/>
    <m/>
    <m/>
    <m/>
    <m/>
    <m/>
  </r>
  <r>
    <s v="Hipcamp"/>
    <s v="Namaste Farms"/>
    <s v="Treehouse on Working Sheep Farm"/>
    <s v="treehouse"/>
    <s v="Treehouse"/>
    <n v="3"/>
    <n v="0"/>
    <n v="2"/>
    <n v="0"/>
    <n v="0"/>
    <n v="0"/>
    <s v="Riverside"/>
    <x v="72"/>
    <x v="5"/>
    <m/>
    <s v="United States"/>
    <x v="40"/>
    <x v="42"/>
    <n v="190"/>
    <n v="160"/>
    <n v="128"/>
    <n v="76"/>
    <n v="1"/>
    <n v="139"/>
    <n v="193"/>
    <n v="160"/>
    <n v="128"/>
    <n v="139"/>
    <n v="143"/>
    <n v="151"/>
    <n v="134"/>
    <n v="136"/>
    <n v="151"/>
    <n v="134"/>
    <n v="150"/>
    <n v="136"/>
    <n v="150"/>
    <n v="136"/>
    <n v="151"/>
    <s v="https://www.hipcamp.com/en-GB/land/california-namaste-farms-06yho2o2"/>
    <s v="If you're looking for a glamping style adventure stay at Namaste Farms Working Sheep Farm, &quot;The Treehouse.&quot; Situated on top of old growth Redwood stumps, this tiny treehouse is ornately built with stained glass windows and a suspended truck bed patio. The private detached outdoor shower and bathroom complete the rustic appearance and give &quot;The Treehouse &quot;an authentic glamping style feel. Please read the detailed description to make sure this is the appropriate adventure for you!The Treehouse is an amazing work of craftsmanship and is truly a glamping adventure. This space is tiny and the interior of the space is only large enough for an ornately decorated full size bed with the canopy. _x000a__x000a_On the outside of the treehouse is a completely covered truck bed which has a table and chairs from which to view the farm. You can sit outside and chat, eat, or just watch the animals wandering about. You may even have some of birds visit because they often nest inside the truck cab!Please know, there is no air conditioning or heat but there is a vintage fan which is pretty powerful. Both doors to the inside of the treehouse may be opened and it is actually very comfortable except on the hottest of days. _x000a__x000a_Temecula does cool off at night and it's so enjoyable to sit outside on the patio.This Treehouse experience is in the heart of Temecula's Wine Country on a true working sheep farm, this is the place for you. Please read the rest of the information so you know what idiosyncrasies to expect during your stay._x000a__x000a_NOTE: Namaste Farms is a true working farm with copious amounts of sheep, goats, chickens, peafowl, and countless other animals. Along with those, we have free range squirrels, rabbits, flies, dust and yes, even free range spiders. If you're wanting a rustic experience that gives you a break from city life and you can handle dust, dirt, cobwebs (and these can happen over night inside your cottage and WILL be in the common areas), with sounds of animals vocalizing at all hours of the day and night, then Namaste Farms is a perfect fit for you. While most guests (and your hosts) see the idiosyncrasies and obvious cohabitation with animals and bugs beautiful, you may not. If your primary focus is on amenities, and you're looking for a completely dust/dirt, cobweb/bug, and animal/animal sound free experience, a working farm is probably not a good fit for you.. We are dog friendly, but to keep our free range animals safe (and we have had them injured or killed by people not recognizing that dogs are predatory by nature), please keep your dog easily under control and on a short leash at all times. Also, because it's not possible to control your dog on a long line, dogs may NOT be tied or tethered anywhere on the property.  Further, do not leave your dog alone unless they are crate trained and in a crate.  Beyond this, please understand, barking upsets the animals and other guests so we ask that you keep your dog from barking.  If you want to let your dog off leash, about 2 blocks down the dirt road (off property),  there is a large scrub field where you can let your dog run free.   Know, you're supporting a 501c3 charity and all the revenue goes to support the animals.This booking is for the Treehouse, and while it's only 1/2 a mile from the city limits, it has a rural feel and is centrally located to all wineries and most of the major equestrian facilities including Galway Downs, Green Acres, and California Ranch Company. For those who are coming to Temecula for horse shows, we also have a large barn with bedded stalls and turnouts (for an additional fee). There are designated horse trails right outside our gates which will even take you to Galway Downs and California Ranch Company. If you're into golf, you can enjoy Temecula's 7 PGA golf courses or Pechanga Casino which are also within a short driving distance to the farm. If horses or golf isn't your thing, you can visit Temecula Valley wineries which are all ~ 1/2-3.8 miles of the cottage gates. The wineries are not within walking distance of each other, UBER is only too happy to come here and pick you up! If you're not interested in any activities and simply want a &quot;staycation,&quot; you can hang out here where you're welcomed to walk around the farm and interact with the animals. At night, enjoy the sounds of serenity.The Treehouse is a glamping adventure which means it's the equivalent of &quot;glamorous camping.&quot; The bathroom and shower are detached and accessible via a small deck.We encourage guests to feel at home and enjoy the peaceful farm environment which extends beyond the cottage. If you have more guests in your group, please check out the Main Cottage, the Hay Barn cottage and Hammie in a separate listing.Please keep in mind that we are not a &quot;pretend farm&quot; set up so that we can attract people to our facility. This is an actual working farm where shepherdess, Natalie Redding (Nat Geo Wild's, Shear Madness) and her working dogs, Lacey, Lad and Nesta work every day. This means there is dirt, dust, chickens, peacocks, alfalfa, sheep, bugs, and other living beings associated with nature and farm life. People who've not had the opportunity to experience the beautiful and grounding life on a working farm may not understand this. I do stress that if you're an animal lover who is excited about staying at a true working farm, your co-guests may not share your verve. Please let them know there is dirt, dust, very little concrete or pavement, and they will surely leave with dust on their shoes. That said, I'm a frequent Louboutin wearer and I regularly chassé in my stilettos; dirt ground and all.We welcome you and hope you choose to stay with us. _x000a__x000a_If you're looking for a wedding venue, for a very reasonable price (1/3-1/2 less than other facilities), you can rent our facility for your own &quot;Farm Wedding.&quot; Interested in renting Namaste Farms for a Farm/Barn/Ranch Wedding or simply an outdoor party Venue?&quot; We want you here!"/>
    <n v="1"/>
    <s v="Check in: 16:00, Check out: 11:00, Cancellation policy: Moderate, Accepts bookings: 12"/>
    <n v="33.495329699999999"/>
    <n v="-117.0576251"/>
    <s v="Yes"/>
    <x v="0"/>
    <s v="Yes"/>
    <s v="Yes"/>
    <x v="0"/>
    <s v="Yes"/>
    <x v="0"/>
    <s v="No"/>
    <s v="No"/>
    <s v="Yes"/>
    <s v="No"/>
    <s v="No"/>
    <s v="No"/>
    <s v="Not Listed"/>
    <s v="No"/>
    <s v="Not Listed"/>
    <s v="Not Listed"/>
    <s v="No"/>
    <s v="No"/>
    <s v="No"/>
    <s v="No"/>
    <s v="No"/>
    <s v="No"/>
    <s v="No"/>
    <s v="No"/>
    <s v="No"/>
    <s v="No"/>
    <s v="No"/>
    <s v="No"/>
    <s v="Yes"/>
    <s v="No"/>
    <s v="No"/>
    <s v="Yes"/>
    <s v="No"/>
    <s v="No"/>
    <s v="No"/>
    <s v="No"/>
    <s v="No"/>
    <s v="No"/>
    <s v="Yes"/>
    <s v="No"/>
    <s v="No"/>
    <s v="No"/>
    <s v="No"/>
    <s v="No"/>
    <s v="No"/>
    <s v="Yes"/>
    <s v="No"/>
    <s v="No"/>
    <s v="No"/>
    <s v="No"/>
    <s v="No"/>
    <s v="No"/>
    <s v="No"/>
    <s v="No"/>
    <s v="Yes"/>
    <s v="No"/>
    <s v="No"/>
    <s v="No"/>
    <m/>
    <m/>
    <m/>
    <m/>
    <m/>
    <m/>
    <m/>
    <m/>
    <m/>
  </r>
  <r>
    <s v="Hipcamp"/>
    <s v="Sacred Roots Herbal Sanctuary"/>
    <s v="Tiny Treehouse on the Farm"/>
    <s v="treehouse"/>
    <s v="Treehouse"/>
    <n v="5"/>
    <n v="0"/>
    <n v="2"/>
    <n v="0"/>
    <n v="0"/>
    <n v="0"/>
    <s v="Jefferson"/>
    <x v="73"/>
    <x v="26"/>
    <m/>
    <s v="United States"/>
    <x v="43"/>
    <x v="17"/>
    <n v="121"/>
    <n v="100"/>
    <n v="90"/>
    <n v="52"/>
    <n v="1"/>
    <n v="93"/>
    <n v="122"/>
    <n v="100"/>
    <n v="90"/>
    <n v="93"/>
    <n v="95"/>
    <n v="97"/>
    <n v="92"/>
    <n v="93"/>
    <n v="97"/>
    <n v="92"/>
    <n v="97"/>
    <n v="92"/>
    <n v="97"/>
    <n v="92"/>
    <n v="97"/>
    <s v="https://www.hipcamp.com/en-GB/land/west-virginia-sacred-roots-herbal-sanctuary-qeohkrxe"/>
    <s v="Remember when you were a kid and loved to build and spend time in treehouses ? We know that just because you are an adult...that desire for &quot;treehouse magic&quot; never really goes away. Our treehouse has 2 solid walls and two walls that are just screens. It is not insulated and it gets quite breezy because it is up in the treetops. So please plan accordingly._x000a__x000a_- TREEHOUSE INCLUDES: futon, bedside table, deck chairs, fire pit , metal cooking grate, rustic outdoor table surface for cooking, rechargeable solar lights and wagon for transporting belongings to treehouse. _x000a__x000a_- BRING YOUR OWN : sleeping bag or sheets, sleeping pad, pillow, towels and cookware as if you would camping._x000a__x000a_- It is a mild, gradual incline from parking to treehouse. ...roughly 20 ft from parking. There is a small wagon for your use in the parking area and solar charged lights. Please return them where you found them to charge for the next camper. We also recommend bringing a flashlight or headlamp. Treehouse steps are very steep !_x000a__x000a_- DOGS - We love them...but for many reasons , we ask that you leave them at home. _x000a__x000a_- CAMPING GUIDELINES &amp; ARRIVAL INSTRUCTIONS - PLEASE read thoroughly. It will make your arrival and stay much easier. No wondering what's what or where to go. _x000a__x000a_- SELF CHECK IN - means that once you receive your initial booking confirmation, we will reply to you once via text. After that, no need to let us know your arrival time. _x000a__x000a_- RESPONSE TIME - This is a working herb farm and we don't have our cell phones on us at all times. We will make every effort to respond to you within a few hours. Please be patient and you will receive a response. _x000a__x000a_- CONTACT WITH CAMPERS - We usually, but not always, run into folks at some point and introduce ourselves and say hello. _x000a__x000a_- FIREWOOD BUNDLES (located in the visitor parking area wood hut ) $8 a bundle, on a first come first served basis. To pre-order ahead of time, click on EXTRAS and pick up at the wood hut when you arrive. You can also purchase wood via the same Hipcamp EXTRAS button while you are here as well. However, we cannot guarantee there will be firewood for those who have not prepaid. You can also buy a bundle from 7/11 or Food lion just down the road if we are out.  - FOR LIGHT SLEEPERS - there is a railroad track about 10 miles away. If you are a light sleeper, we recommend bringing ear plugs._x000a__x000a_- OUTDOOR SHOWER- available from 8 am - 8 pm, hot and cold running water. Roughly a 5 minute walk from site."/>
    <n v="1"/>
    <s v="Check in: 14:00, Check out: 12:00, Cancellation policy: Moderate, Accepts bookings: 12"/>
    <n v="39.4258503"/>
    <n v="-77.865954799999997"/>
    <s v="Yes"/>
    <x v="0"/>
    <s v="No"/>
    <s v="Yes"/>
    <x v="0"/>
    <s v="Yes"/>
    <x v="1"/>
    <s v="No"/>
    <s v="No"/>
    <s v="No"/>
    <s v="No"/>
    <s v="No"/>
    <s v="No"/>
    <s v="Not Listed"/>
    <s v="No"/>
    <s v="Not Listed"/>
    <s v="Not Listed"/>
    <s v="No"/>
    <s v="No"/>
    <s v="No"/>
    <s v="No"/>
    <s v="No"/>
    <s v="No"/>
    <s v="No"/>
    <s v="No"/>
    <s v="No"/>
    <s v="No"/>
    <s v="No"/>
    <s v="No"/>
    <s v="Yes"/>
    <s v="No"/>
    <s v="Yes"/>
    <s v="Yes"/>
    <s v="Yes"/>
    <s v="Yes"/>
    <s v="No"/>
    <s v="Yes"/>
    <s v="Yes"/>
    <s v="Yes"/>
    <s v="No"/>
    <s v="Yes"/>
    <s v="No"/>
    <s v="No"/>
    <s v="No"/>
    <s v="No"/>
    <s v="No"/>
    <s v="Yes"/>
    <s v="No"/>
    <s v="No"/>
    <s v="No"/>
    <s v="No"/>
    <s v="No"/>
    <s v="No"/>
    <s v="No"/>
    <s v="No"/>
    <s v="No"/>
    <s v="No"/>
    <s v="No"/>
    <s v="No"/>
    <m/>
    <m/>
    <m/>
    <m/>
    <m/>
    <m/>
    <m/>
    <m/>
    <m/>
  </r>
  <r>
    <s v="Hipcamp"/>
    <s v="Tranquil Treehouse"/>
    <s v="Tranquil Treehouse Cottage"/>
    <s v="treehouse"/>
    <s v="Treehouse"/>
    <n v="1"/>
    <n v="0"/>
    <n v="5"/>
    <n v="0"/>
    <n v="0"/>
    <n v="0"/>
    <s v="Loudoun"/>
    <x v="74"/>
    <x v="16"/>
    <m/>
    <s v="United States"/>
    <x v="9"/>
    <x v="43"/>
    <n v="518"/>
    <n v="349"/>
    <n v="349"/>
    <n v="1"/>
    <n v="0"/>
    <n v="349"/>
    <n v="525"/>
    <n v="349"/>
    <n v="349"/>
    <n v="0"/>
    <n v="349"/>
    <n v="349"/>
    <n v="349"/>
    <n v="349"/>
    <n v="349"/>
    <n v="349"/>
    <n v="349"/>
    <n v="349"/>
    <n v="349"/>
    <n v="349"/>
    <n v="349"/>
    <s v="https://www.hipcamp.com/en-GB/land/virginia-tranquil-treehouse-kk9hnjl0"/>
    <s v="Nestled on a hillside overlooking the tributary to the Potomac this glammed out cottage has everything you need for a romantic getaway. Immersed just outside the tall glass walls is a private deck overlooking a forest for miles. Keep an eye out for wildlife, you might get lucky and see a couple of bald eagles on your visit. Enjoy indoor or outdoor shower. The treehouse is completely private and equipped with wifi, kitchen, king bed and more. Looking forward to your stay!_x000a__x000a_This is 5-Star live-able art, built from years of reclaimed lumber and timber raised and cut on the property and constructed to be private. Your only complaint will be having to go home the next day :). Cleaning precautions for everyone are taken to extreme lengths. All linens, pillows,ect Completely removed and cleaned. All surfaces receive commercial disinfectant and upon the request of the guest we can coordinate fogging services, extended vacancies prior to stays etc. We apologize in advance that some normal things are removed completely like printed house manuals etc. We ask that you remove all trash and a few other things upon departing to help us stay safe as well._x000a__x000a_Steep steps and loft style bedroom. The driveway can be difficult in large vehicles and snow. Internet cannot be guaranteed if there is a problem with the provider."/>
    <n v="1"/>
    <s v="Check in: 15:00, Check out: 10:00, Cancellation policy: Super Strict, Accepts bookings: 12"/>
    <n v="39.216601399999988"/>
    <n v="-77.614271399999993"/>
    <s v="Yes"/>
    <x v="0"/>
    <s v="Yes"/>
    <s v="Yes"/>
    <x v="0"/>
    <s v="Yes"/>
    <x v="0"/>
    <s v="Yes"/>
    <s v="Yes"/>
    <s v="No"/>
    <s v="No"/>
    <s v="No"/>
    <s v="No"/>
    <s v="Not Listed"/>
    <s v="No"/>
    <s v="Not Listed"/>
    <s v="Not Listed"/>
    <s v="No"/>
    <s v="No"/>
    <s v="No"/>
    <s v="No"/>
    <s v="No"/>
    <s v="No"/>
    <s v="No"/>
    <s v="No"/>
    <s v="No"/>
    <s v="No"/>
    <s v="No"/>
    <s v="No"/>
    <s v="Yes"/>
    <s v="No"/>
    <s v="No"/>
    <s v="Yes"/>
    <s v="No"/>
    <s v="No"/>
    <s v="No"/>
    <s v="No"/>
    <s v="No"/>
    <s v="No"/>
    <s v="No"/>
    <s v="Yes"/>
    <s v="No"/>
    <s v="No"/>
    <s v="No"/>
    <s v="No"/>
    <s v="No"/>
    <s v="No"/>
    <s v="Yes"/>
    <s v="No"/>
    <s v="No"/>
    <s v="No"/>
    <s v="No"/>
    <s v="No"/>
    <s v="Yes"/>
    <s v="No"/>
    <s v="No"/>
    <s v="Yes"/>
    <s v="No"/>
    <s v="No"/>
    <m/>
    <m/>
    <m/>
    <m/>
    <m/>
    <m/>
    <m/>
    <m/>
    <m/>
  </r>
  <r>
    <s v="Hipcamp"/>
    <s v="&quot;R&quot; camp."/>
    <s v="&quot;R&quot; Treehouse"/>
    <s v="treehouse"/>
    <s v="Treehouse"/>
    <n v="9"/>
    <n v="0"/>
    <n v="4"/>
    <n v="0"/>
    <n v="0"/>
    <n v="0"/>
    <s v="Hendry"/>
    <x v="75"/>
    <x v="19"/>
    <m/>
    <s v="United States"/>
    <x v="44"/>
    <x v="44"/>
    <n v="79"/>
    <n v="68"/>
    <n v="60"/>
    <n v="28"/>
    <n v="0.01"/>
    <n v="68"/>
    <n v="81"/>
    <n v="68"/>
    <n v="68"/>
    <n v="1"/>
    <n v="68"/>
    <n v="68"/>
    <n v="68"/>
    <n v="68"/>
    <n v="68"/>
    <n v="68"/>
    <n v="68"/>
    <n v="68"/>
    <n v="68"/>
    <n v="68"/>
    <n v="68"/>
    <s v="https://www.hipcamp.com/en-GB/land/florida-r-camp-y0zhlkyp"/>
    <s v="Welcome to &quot;R&quot;camp . We are an off the grid, primative camping property located in Clewiston Florida. &quot;R&quot;Treehouse is a platform cabin in the trees with a balcony over looking the pond. The cabin has solar lights but no electric.. Inside are 2 bunk bed platforms. They are FULL size sleeping platforms . Bring your own air mattress and sleeping bags. Sleeps 4 people. Two bathrooms and none drinking water for washing is available. Tent and RV campsites are available go to &quot;R&quot;camp page and see more pictures."/>
    <n v="2"/>
    <s v="Check in: 12:00, Check out: 12:00, Cancellation policy: Moderate, Accepts bookings: 6"/>
    <n v="26.705838"/>
    <n v="-81.146312999999992"/>
    <s v="Yes"/>
    <x v="0"/>
    <s v="Yes"/>
    <s v="Yes"/>
    <x v="1"/>
    <s v="No"/>
    <x v="1"/>
    <s v="No"/>
    <s v="No"/>
    <s v="No"/>
    <s v="No"/>
    <s v="No"/>
    <s v="No"/>
    <s v="Not Listed"/>
    <s v="No"/>
    <s v="Not Listed"/>
    <s v="Not Listed"/>
    <s v="No"/>
    <s v="No"/>
    <s v="No"/>
    <s v="No"/>
    <s v="No"/>
    <s v="No"/>
    <s v="No"/>
    <s v="No"/>
    <s v="No"/>
    <s v="No"/>
    <s v="No"/>
    <s v="No"/>
    <s v="Yes"/>
    <s v="Yes"/>
    <s v="Yes"/>
    <s v="Yes"/>
    <s v="No"/>
    <s v="No"/>
    <s v="No"/>
    <s v="No"/>
    <s v="No"/>
    <s v="Yes"/>
    <s v="Yes"/>
    <s v="Yes"/>
    <s v="No"/>
    <s v="No"/>
    <s v="No"/>
    <s v="No"/>
    <s v="No"/>
    <s v="Yes"/>
    <s v="No"/>
    <s v="No"/>
    <s v="No"/>
    <s v="No"/>
    <s v="No"/>
    <s v="No"/>
    <s v="Yes"/>
    <s v="No"/>
    <s v="Yes"/>
    <s v="Yes"/>
    <s v="No"/>
    <s v="No"/>
    <m/>
    <m/>
    <m/>
    <m/>
    <m/>
    <m/>
    <m/>
    <m/>
    <m/>
  </r>
  <r>
    <s v="Hipcamp"/>
    <s v="Fuller's Folly River Ranch"/>
    <s v="Hobbit Treehouse on Brazos River"/>
    <s v="treehouse"/>
    <s v="Treehouse"/>
    <n v="3"/>
    <n v="0"/>
    <n v="6"/>
    <n v="0"/>
    <n v="0"/>
    <n v="0"/>
    <s v="Parker"/>
    <x v="76"/>
    <x v="7"/>
    <m/>
    <s v="United States"/>
    <x v="20"/>
    <x v="45"/>
    <n v="747"/>
    <n v="525"/>
    <n v="472"/>
    <n v="275"/>
    <n v="1"/>
    <n v="490"/>
    <n v="775"/>
    <n v="525"/>
    <n v="472"/>
    <n v="490"/>
    <n v="497"/>
    <n v="510"/>
    <n v="483"/>
    <n v="486"/>
    <n v="510"/>
    <n v="483"/>
    <n v="509"/>
    <n v="485"/>
    <n v="509"/>
    <n v="485"/>
    <n v="510"/>
    <s v="https://www.hipcamp.com/en-GB/land/texas-fuller-s-folly-river-ranch-mxvhk8pr"/>
    <s v="Hobbit Treehouse is the most amazing space in N Texas!_x000a__x000a_--'It's Absolutely Awesome&quot; - &quot;Good Day LA&quot; morning show_x000a__x000a_Only 40 minutes away from Fort Worth/1 hour from Dallas, Hobbit Treehouse is located deep in a forest on a 300+ acre cattle ranch on the banks of the Brazos River, the 2 bedroom (+2 kids’ bunks) treehouse sits on a magnificent deck by a waterfall—15 feet off the ground! Isolated, clean, disinfected. Hand sanitizer and wipes provided._x000a__x000a_You’ll hear the owls and coyotes serenade you at night under the Milky Way! Full kitchen, full bathroom, 2 bedrooms with queen size beds plus two kids bunks, fire table, hot tub, fire pit-perfect for s’mores, rocking chairs, and gas grill await you! Hike or drive to the River, go tubing (summer) or kayaking on the river-kayaks and tubes are provided! We now offer a shuttle up to the Dennis Bridge, then enjoy a 2 hour float trip back to the ranch! (Small extra fee applies), we will Or enjoy a beverage while sitting in the rapids in one of the plastic light chairs as the river splashes around your feet. We also have Cabana we can set up for you on a sandbar (small fee) Great sunsets can been seen at the river! _x000a__x000a_New! Come meet Dennis the Donkey and his girlfriend Sugar and all their animal Friends at &quot;The Barnyard!&quot; Plus we have the only fairy forest in Parker County; build a fairy house out of sticks and branches, which keeps the fairies coming back!_x000a__x000a_Weatherford is only 10 minutes away, Granbury is only 20 minutes away; both have great restaurants. _x000a__x000a_(We donate a % of all revenue to the local food bank for those less fortunate; our 2020 donation provided 12,000 meals! Thank you!)"/>
    <n v="2"/>
    <s v="Check in: 15:00, Check out: 11:00, Cancellation policy: Super Strict, Accepts bookings: 12"/>
    <n v="32.637134400000001"/>
    <n v="-97.907817599999987"/>
    <s v="Yes"/>
    <x v="0"/>
    <s v="Yes"/>
    <s v="Yes"/>
    <x v="0"/>
    <s v="Yes"/>
    <x v="0"/>
    <s v="Yes"/>
    <s v="Yes"/>
    <s v="Yes"/>
    <s v="Yes"/>
    <s v="Yes"/>
    <s v="No"/>
    <s v="Not Listed"/>
    <s v="No"/>
    <s v="Not Listed"/>
    <s v="Not Listed"/>
    <s v="No"/>
    <s v="No"/>
    <s v="No"/>
    <s v="No"/>
    <s v="No"/>
    <s v="No"/>
    <s v="No"/>
    <s v="No"/>
    <s v="No"/>
    <s v="No"/>
    <s v="No"/>
    <s v="No"/>
    <s v="Yes"/>
    <s v="No"/>
    <s v="Yes"/>
    <s v="Yes"/>
    <s v="Yes"/>
    <s v="No"/>
    <s v="No"/>
    <s v="No"/>
    <s v="Yes"/>
    <s v="No"/>
    <s v="No"/>
    <s v="Yes"/>
    <s v="No"/>
    <s v="Yes"/>
    <s v="No"/>
    <s v="No"/>
    <s v="No"/>
    <s v="No"/>
    <s v="Yes"/>
    <s v="No"/>
    <s v="No"/>
    <s v="No"/>
    <s v="No"/>
    <s v="No"/>
    <s v="Yes"/>
    <s v="No"/>
    <s v="Yes"/>
    <s v="Yes"/>
    <s v="No"/>
    <s v="No"/>
    <m/>
    <m/>
    <m/>
    <m/>
    <m/>
    <m/>
    <m/>
    <m/>
    <m/>
  </r>
  <r>
    <s v="Hipcamp"/>
    <s v="Explore the U.P. from here!"/>
    <s v="This is not a valid site"/>
    <s v="treehouse"/>
    <s v="Treehouse"/>
    <n v="4"/>
    <n v="0"/>
    <n v="6"/>
    <n v="0"/>
    <n v="0"/>
    <n v="0"/>
    <s v="Luce"/>
    <x v="77"/>
    <x v="15"/>
    <m/>
    <s v="United States"/>
    <x v="42"/>
    <x v="46"/>
    <n v="25"/>
    <n v="40"/>
    <n v="20"/>
    <n v="10"/>
    <n v="0"/>
    <n v="20"/>
    <n v="24"/>
    <n v="22"/>
    <n v="20"/>
    <n v="0"/>
    <n v="21"/>
    <n v="21"/>
    <n v="20"/>
    <n v="20"/>
    <n v="21"/>
    <n v="20"/>
    <n v="21"/>
    <n v="20"/>
    <n v="21"/>
    <n v="20"/>
    <n v="21"/>
    <s v="https://www.hipcamp.com/en-GB/land/michigan-explore-the-u-p-from-here-v1qhdky1"/>
    <s v="If my other 4 sites are not available and you'd like to stay, please message me and I can help you book a place to stay!_x000a__x000a_Do not attempt to book this site. This is a placeholder for “Neat UP Retreat site 1” See listing Neat UP Retreat: site 1., and the floating tent sites for this property."/>
    <n v="1"/>
    <s v="Check in: 14:00, Check out: 11:00, Cancellation policy: Strict, Accepts bookings: 6"/>
    <n v="46.308108129353123"/>
    <n v="-85.646695582144972"/>
    <s v="Yes"/>
    <x v="0"/>
    <s v="No"/>
    <s v="No"/>
    <x v="1"/>
    <s v="No"/>
    <x v="1"/>
    <s v="Yes"/>
    <s v="No"/>
    <s v="No"/>
    <s v="No"/>
    <s v="No"/>
    <s v="No"/>
    <s v="Not Listed"/>
    <s v="No"/>
    <s v="Not Listed"/>
    <s v="Not Listed"/>
    <s v="No"/>
    <s v="No"/>
    <s v="No"/>
    <s v="No"/>
    <s v="No"/>
    <s v="No"/>
    <s v="No"/>
    <s v="No"/>
    <s v="No"/>
    <s v="Yes"/>
    <s v="No"/>
    <s v="No"/>
    <s v="Yes"/>
    <s v="Yes"/>
    <s v="Yes"/>
    <s v="Yes"/>
    <s v="Yes"/>
    <s v="Yes"/>
    <s v="No"/>
    <s v="No"/>
    <s v="Yes"/>
    <s v="Yes"/>
    <s v="No"/>
    <s v="Yes"/>
    <s v="No"/>
    <s v="No"/>
    <s v="No"/>
    <s v="No"/>
    <s v="No"/>
    <s v="No"/>
    <s v="No"/>
    <s v="No"/>
    <s v="No"/>
    <s v="No"/>
    <s v="No"/>
    <s v="No"/>
    <s v="No"/>
    <s v="No"/>
    <s v="No"/>
    <s v="Yes"/>
    <s v="Yes"/>
    <s v="No"/>
    <m/>
    <m/>
    <m/>
    <m/>
    <m/>
    <m/>
    <m/>
    <m/>
    <m/>
  </r>
  <r>
    <s v="Hipcamp"/>
    <s v="Explore the U.P. from here!"/>
    <s v="Site 2 (Levitating Tent Rental)"/>
    <s v="treehouse"/>
    <s v="Treehouse"/>
    <n v="4"/>
    <n v="0"/>
    <n v="5"/>
    <n v="0"/>
    <n v="0"/>
    <n v="0"/>
    <s v="Luce"/>
    <x v="77"/>
    <x v="15"/>
    <m/>
    <s v="United States"/>
    <x v="45"/>
    <x v="28"/>
    <n v="42"/>
    <n v="45"/>
    <n v="25"/>
    <n v="30"/>
    <n v="0.53"/>
    <n v="56"/>
    <n v="67"/>
    <n v="70"/>
    <n v="35"/>
    <n v="26"/>
    <n v="66"/>
    <n v="68"/>
    <n v="64"/>
    <n v="65"/>
    <n v="68"/>
    <n v="64"/>
    <n v="68"/>
    <n v="65"/>
    <n v="68"/>
    <n v="65"/>
    <n v="68"/>
    <s v="https://www.hipcamp.com/en-GB/land/michigan-explore-the-u-p-from-here-v1qhdky1"/>
    <s v="The hammock tent is all set up for you, this is the favored site for larger groups._x000a__x000a_The outdoor fireplace is a nice place to warm up a coffee pot or warm up. There are solar string lights hung in the trees that run after dark._x000a__x000a_A short walk to the Outhouse (about 75 steps) _x000a__x000a_this is the only site on this trail _x000a__x000a_(park anywhere, it’s all yours!)"/>
    <n v="1"/>
    <s v="Check in: 14:00, Check out: 11:00, Cancellation policy: Super Strict, Accepts bookings: 9"/>
    <n v="46.308108129353123"/>
    <n v="-85.646695582144972"/>
    <s v="Yes"/>
    <x v="0"/>
    <s v="Yes"/>
    <s v="No"/>
    <x v="1"/>
    <s v="No"/>
    <x v="1"/>
    <s v="Yes"/>
    <s v="No"/>
    <s v="No"/>
    <s v="No"/>
    <s v="No"/>
    <s v="No"/>
    <s v="Not Listed"/>
    <s v="No"/>
    <s v="Not Listed"/>
    <s v="Not Listed"/>
    <s v="No"/>
    <s v="No"/>
    <s v="No"/>
    <s v="No"/>
    <s v="No"/>
    <s v="No"/>
    <s v="No"/>
    <s v="No"/>
    <s v="No"/>
    <s v="Yes"/>
    <s v="No"/>
    <s v="No"/>
    <s v="Yes"/>
    <s v="Yes"/>
    <s v="Yes"/>
    <s v="Yes"/>
    <s v="Yes"/>
    <s v="Yes"/>
    <s v="No"/>
    <s v="No"/>
    <s v="Yes"/>
    <s v="Yes"/>
    <s v="No"/>
    <s v="Yes"/>
    <s v="No"/>
    <s v="No"/>
    <s v="No"/>
    <s v="No"/>
    <s v="No"/>
    <s v="No"/>
    <s v="No"/>
    <s v="No"/>
    <s v="No"/>
    <s v="No"/>
    <s v="No"/>
    <s v="No"/>
    <s v="No"/>
    <s v="No"/>
    <s v="No"/>
    <s v="Yes"/>
    <s v="Yes"/>
    <s v="No"/>
    <m/>
    <m/>
    <m/>
    <m/>
    <m/>
    <m/>
    <m/>
    <m/>
    <m/>
  </r>
  <r>
    <s v="Hipcamp"/>
    <s v="Mountaintop Fantasy"/>
    <s v="TREEHOUSE AND SMH ( 4100')"/>
    <s v="treehouse"/>
    <s v="Treehouse"/>
    <n v="1"/>
    <n v="0"/>
    <n v="6"/>
    <n v="0"/>
    <n v="0"/>
    <n v="0"/>
    <s v="Jackson"/>
    <x v="78"/>
    <x v="11"/>
    <m/>
    <s v="United States"/>
    <x v="46"/>
    <x v="47"/>
    <n v="177"/>
    <n v="160"/>
    <n v="128"/>
    <n v="12"/>
    <n v="7.0000000000000007E-2"/>
    <n v="144"/>
    <n v="187"/>
    <n v="175"/>
    <n v="128"/>
    <n v="11"/>
    <n v="157"/>
    <n v="165"/>
    <n v="147"/>
    <n v="149"/>
    <n v="165"/>
    <n v="147"/>
    <n v="164"/>
    <n v="149"/>
    <n v="164"/>
    <n v="149"/>
    <n v="165"/>
    <s v="https://www.hipcamp.com/en-GB/land/north-carolina-mountaintop-fantasy-v1qh09yw"/>
    <s v="1. Totally enclosed sleeping area is covered, lockable,  and comes with romantic lighting and operable windows;_x000a__x000a_2.  For lounging and sleeping, a  futon that converts to a double bed ( mattress cover included ); Double (200lbs max.) over double (250 lbs max) bunk bed with single trundle, all with mattresses; mats that can be configured on the mattresses or configured at your convenience; _x000a__x000a_3.  Eight drawer bureau to store your clothes and stuff;_x000a__x000a_4. A lovely covered deck with picnic table, hanging chairs and fire pit that can be totally enclosed and protected from blowing wind, rain and snow by restaurant style vinyl curtains; _x000a__x000a_5. Power, cold and hot water ( provided by remote lines, hoses and propane );_x000a__x000a_6.  Privacy room and shower line/head and standard flushing WC;_x000a__x000a_7.  Complete covered cooking area with propane burners, griddle and grill (BYO small propane canisters); pots and pans, dishes, silverware, coffee pot, toaster, microwave, utensils and electric cooler-style refrigerator; _x000a__x000a_8.  Portable gas grill (BYO SMALL PROPANE CYLINDERS)_x000a__x000a_9.   Life jackets and paddles and use of our canoes, kayak and paddle boards and fishing gear at a 1 acre community dock on Lake Glenville;_x000a__x000a_10.  Good WiFi in and out ( Starlink ) with NETFLIX_x000a__x000a_11.  Roku TV ( see #10)_x000a__x000a_12.  Three space heaters; a fan; a blue tooth speaker; hammocks; various sprays; First Aid Kit;  walkie talkies [ cell service not good at the bottom of the mountain]; Echo Dot; smoke/fire detector; various games and beach/mountain books; binoculars; access to our playground (including netted trampoline) and chickens; and our day-trip suggested hikes and adventures. 13.  Outdoor fire pit, bench swings and hammocks/hooks;  14. Waterfall and fishpond. 15. BRAND NEW: Designated space for a 4-8 person tent ( some guests and their kids like to combine Treehouse and tent ) IT IS VERY IMPORTANT THAT YOU LOOK AT THE PHOTOS AND FOLLOW ALL OF THE RULES AND INSTRUCTIONS THAT ARE HERE IN THE LISTING. PLEASE DOUBLE CHECK ALL THE STUFF YOU GET SO YOU WILL NOT WASTE YOUR TIME OVERPACKING. SERIOUSLY, ALL YOU NEED TO BRING IS: 1. Your clothes and personal stuff; 2. Your food; 3. Small propane cannisters; 4. Firewood ( you can buy some from me if you want to overpay ); and 5.. Sleeping bags, bed linens ( if you want) and towels._x000a__x000a_This is a unique respite from your daily cares, worries and stress; a pace to relive old memories of your childhood and to make new ones for you and your family. And one you don't need to share with strangers - nobody around but us who are the only permanent residents in this &quot;subdivision&quot; of 60 lots and 8 houses. To avoid unnecessary crowding, we are now limiting the number of guests to 6 except under pre-approved circumstances. We are usually around to help or answer questions you might have.  Welcome.  P"/>
    <n v="2"/>
    <s v="Check in: 14:00, Check out: 12:00, Cancellation policy: Strict, Accepts bookings: 6"/>
    <n v="35.18141"/>
    <n v="-83.175330000000002"/>
    <s v="Yes"/>
    <x v="0"/>
    <s v="Yes"/>
    <s v="No"/>
    <x v="0"/>
    <s v="Yes"/>
    <x v="0"/>
    <s v="Yes"/>
    <s v="Yes"/>
    <s v="Yes"/>
    <s v="No"/>
    <s v="Yes"/>
    <s v="No"/>
    <s v="Not Listed"/>
    <s v="No"/>
    <s v="Not Listed"/>
    <s v="Not Listed"/>
    <s v="No"/>
    <s v="No"/>
    <s v="No"/>
    <s v="No"/>
    <s v="No"/>
    <s v="No"/>
    <s v="No"/>
    <s v="No"/>
    <s v="No"/>
    <s v="Yes"/>
    <s v="No"/>
    <s v="Yes"/>
    <s v="Yes"/>
    <s v="No"/>
    <s v="Yes"/>
    <s v="Yes"/>
    <s v="Yes"/>
    <s v="No"/>
    <s v="No"/>
    <s v="Yes"/>
    <s v="Yes"/>
    <s v="Yes"/>
    <s v="Yes"/>
    <s v="Yes"/>
    <s v="No"/>
    <s v="Yes"/>
    <s v="Yes"/>
    <s v="No"/>
    <s v="Yes"/>
    <s v="No"/>
    <s v="Yes"/>
    <s v="Yes"/>
    <s v="No"/>
    <s v="No"/>
    <s v="No"/>
    <s v="No"/>
    <s v="No"/>
    <s v="No"/>
    <s v="No"/>
    <s v="Yes"/>
    <s v="Yes"/>
    <s v="No"/>
    <m/>
    <m/>
    <m/>
    <m/>
    <m/>
    <m/>
    <m/>
    <m/>
    <m/>
  </r>
  <r>
    <s v="Hipcamp"/>
    <s v="El Mistico"/>
    <s v="Ashley's Treehouse at El Mistico"/>
    <s v="treehouse"/>
    <s v="Treehouse"/>
    <n v="7"/>
    <n v="0"/>
    <n v="2"/>
    <n v="0"/>
    <n v="0"/>
    <n v="0"/>
    <s v="Lincoln"/>
    <x v="79"/>
    <x v="21"/>
    <m/>
    <s v="United States"/>
    <x v="47"/>
    <x v="48"/>
    <n v="258"/>
    <n v="165"/>
    <n v="148"/>
    <n v="95"/>
    <n v="0.39"/>
    <n v="154"/>
    <n v="269"/>
    <n v="165"/>
    <n v="148"/>
    <n v="62"/>
    <n v="156"/>
    <n v="160"/>
    <n v="152"/>
    <n v="153"/>
    <n v="160"/>
    <n v="152"/>
    <n v="160"/>
    <n v="153"/>
    <n v="160"/>
    <n v="153"/>
    <n v="160"/>
    <s v="https://www.hipcamp.com/en-GB/land/new-mexico-el-mistico-y0zhy52j"/>
    <s v="Unplug from the city to soak up in nature and experience Ashley's treehouse at El Mistico Ranch. El Mistico Ranch consist of 30 acres of natural high desert land with natural spring waters, nearby Lincoln National Forest as our next door neighbor, you are actually just a short drive to Capitan for basic services and shopping; Ruidoso for arts, golf, dining, skiing, and more. The climate is mild here and the property is vegetated with pinon pine, juniper, and a variety of cacti."/>
    <n v="1"/>
    <s v="Check in: 16:00, Check out: 11:00, Cancellation policy: Strict, Accepts bookings: 12"/>
    <n v="33.525499604111289"/>
    <n v="-105.7017742792389"/>
    <s v="No"/>
    <x v="0"/>
    <s v="No"/>
    <s v="Yes"/>
    <x v="0"/>
    <s v="Yes"/>
    <x v="0"/>
    <s v="No"/>
    <s v="No"/>
    <s v="No"/>
    <s v="No"/>
    <s v="No"/>
    <s v="No"/>
    <s v="Not Listed"/>
    <s v="No"/>
    <s v="Not Listed"/>
    <s v="Not Listed"/>
    <s v="No"/>
    <s v="No"/>
    <s v="No"/>
    <s v="No"/>
    <s v="No"/>
    <s v="No"/>
    <s v="No"/>
    <s v="No"/>
    <s v="No"/>
    <s v="Yes"/>
    <s v="No"/>
    <s v="Yes"/>
    <s v="Yes"/>
    <s v="No"/>
    <s v="Yes"/>
    <s v="Yes"/>
    <s v="No"/>
    <s v="No"/>
    <s v="No"/>
    <s v="No"/>
    <s v="Yes"/>
    <s v="No"/>
    <s v="Yes"/>
    <s v="Yes"/>
    <s v="No"/>
    <s v="No"/>
    <s v="Yes"/>
    <s v="No"/>
    <s v="No"/>
    <s v="No"/>
    <s v="No"/>
    <s v="No"/>
    <s v="Yes"/>
    <s v="No"/>
    <s v="No"/>
    <s v="No"/>
    <s v="No"/>
    <s v="No"/>
    <s v="Yes"/>
    <s v="Yes"/>
    <s v="No"/>
    <s v="No"/>
    <m/>
    <m/>
    <m/>
    <m/>
    <m/>
    <m/>
    <m/>
    <m/>
    <m/>
  </r>
  <r>
    <s v="Hipcamp"/>
    <s v="Explore the U.P. from here!"/>
    <s v="Site 3 (Levitating Tent Rental)"/>
    <s v="treehouse"/>
    <s v="Treehouse"/>
    <n v="4"/>
    <n v="0"/>
    <n v="5"/>
    <n v="0"/>
    <n v="0"/>
    <n v="0"/>
    <s v="Luce"/>
    <x v="77"/>
    <x v="15"/>
    <m/>
    <s v="United States"/>
    <x v="48"/>
    <x v="49"/>
    <n v="46"/>
    <n v="45"/>
    <n v="38"/>
    <n v="32"/>
    <n v="1"/>
    <n v="57"/>
    <n v="68"/>
    <n v="70"/>
    <n v="38"/>
    <n v="57"/>
    <n v="66"/>
    <n v="68"/>
    <n v="64"/>
    <n v="64"/>
    <n v="68"/>
    <n v="64"/>
    <n v="68"/>
    <n v="64"/>
    <n v="68"/>
    <n v="64"/>
    <n v="68"/>
    <s v="https://www.hipcamp.com/en-GB/land/michigan-explore-the-u-p-from-here-v1qhdky1"/>
    <s v="The three-person enclosed tree tent all set up for you in the trees, just bring a pillow and sleeping bag._x000a__x000a_This is the smallest of the four sites on my property, so it is best suited to smaller groups. Following the path through the woods only ten steps from the firepit area, lit by solar string lights, the floating tent over the deck platform is very secluded, it is tucked into a small pocket of pines._x000a__x000a_The deck platform under this tent is about 7.5' square and with the right bedding, could be used as additional sleeping space._x000a__x000a_A 200-year-old Hemlock dubbed Hemmingway lives on this site._x000a__x000a_There is a picnic table and firepit with a wood burning stove in the lounging area._x000a__x000a_The outhouse is a 300 foot walk south on the dirt road, followed by a 150 foot walk down a path in the woods."/>
    <n v="1"/>
    <s v="Check in: 14:00, Check out: 11:00, Cancellation policy: Super Strict, Accepts bookings: 6"/>
    <n v="46.308108129353123"/>
    <n v="-85.646695582144972"/>
    <s v="Yes"/>
    <x v="0"/>
    <s v="No"/>
    <s v="No"/>
    <x v="1"/>
    <s v="No"/>
    <x v="1"/>
    <s v="Yes"/>
    <s v="No"/>
    <s v="No"/>
    <s v="No"/>
    <s v="No"/>
    <s v="No"/>
    <s v="Not Listed"/>
    <s v="No"/>
    <s v="Not Listed"/>
    <s v="Not Listed"/>
    <s v="No"/>
    <s v="No"/>
    <s v="No"/>
    <s v="No"/>
    <s v="No"/>
    <s v="No"/>
    <s v="No"/>
    <s v="No"/>
    <s v="No"/>
    <s v="Yes"/>
    <s v="No"/>
    <s v="No"/>
    <s v="Yes"/>
    <s v="Yes"/>
    <s v="Yes"/>
    <s v="Yes"/>
    <s v="Yes"/>
    <s v="Yes"/>
    <s v="No"/>
    <s v="No"/>
    <s v="Yes"/>
    <s v="Yes"/>
    <s v="No"/>
    <s v="Yes"/>
    <s v="No"/>
    <s v="No"/>
    <s v="No"/>
    <s v="No"/>
    <s v="No"/>
    <s v="No"/>
    <s v="No"/>
    <s v="No"/>
    <s v="No"/>
    <s v="No"/>
    <s v="No"/>
    <s v="No"/>
    <s v="No"/>
    <s v="No"/>
    <s v="No"/>
    <s v="Yes"/>
    <s v="Yes"/>
    <s v="No"/>
    <m/>
    <m/>
    <m/>
    <m/>
    <m/>
    <m/>
    <m/>
    <m/>
    <m/>
  </r>
  <r>
    <s v="Hipcamp"/>
    <s v="Explore the U.P. from here!"/>
    <s v="Site 4 (Levitating Tent Rental)"/>
    <s v="treehouse"/>
    <s v="Treehouse"/>
    <n v="4"/>
    <n v="0"/>
    <n v="5"/>
    <n v="0"/>
    <n v="0"/>
    <n v="0"/>
    <s v="Luce"/>
    <x v="77"/>
    <x v="15"/>
    <m/>
    <s v="United States"/>
    <x v="49"/>
    <x v="41"/>
    <n v="43"/>
    <n v="46"/>
    <n v="25"/>
    <n v="30"/>
    <n v="1"/>
    <n v="57"/>
    <n v="68"/>
    <n v="70"/>
    <n v="37"/>
    <n v="57"/>
    <n v="66"/>
    <n v="68"/>
    <n v="64"/>
    <n v="65"/>
    <n v="68"/>
    <n v="64"/>
    <n v="68"/>
    <n v="65"/>
    <n v="68"/>
    <n v="65"/>
    <n v="68"/>
    <s v="https://www.hipcamp.com/en-GB/land/michigan-explore-the-u-p-from-here-v1qhdky1"/>
    <s v="An enclosed hammock tent with room for up to 3 in the trees, just bring a pillow and sleeping bag. Site four is on a hill overlooking the lowlands. (This is the romantic one) You’re up high, about 30 feet above a drop looking down._x000a__x000a_(hawks, hummingbirds, cranes, woodpeckers, wood ducks and mallards, stay up late for a chance at hearing the HOoOOot of an owl!)_x000a__x000a_There is a picnic table stone fire ring and outdoor wood stove."/>
    <n v="1"/>
    <s v="Check in: 14:00, Check out: 11:00, Cancellation policy: Super Strict, Accepts bookings: 6"/>
    <n v="46.308108129353123"/>
    <n v="-85.646695582144972"/>
    <s v="Yes"/>
    <x v="0"/>
    <s v="No"/>
    <s v="No"/>
    <x v="1"/>
    <s v="No"/>
    <x v="1"/>
    <s v="Yes"/>
    <s v="No"/>
    <s v="No"/>
    <s v="No"/>
    <s v="No"/>
    <s v="No"/>
    <s v="Not Listed"/>
    <s v="No"/>
    <s v="Not Listed"/>
    <s v="Not Listed"/>
    <s v="No"/>
    <s v="No"/>
    <s v="No"/>
    <s v="No"/>
    <s v="No"/>
    <s v="No"/>
    <s v="No"/>
    <s v="No"/>
    <s v="No"/>
    <s v="Yes"/>
    <s v="No"/>
    <s v="No"/>
    <s v="Yes"/>
    <s v="Yes"/>
    <s v="Yes"/>
    <s v="Yes"/>
    <s v="Yes"/>
    <s v="Yes"/>
    <s v="No"/>
    <s v="No"/>
    <s v="Yes"/>
    <s v="Yes"/>
    <s v="No"/>
    <s v="Yes"/>
    <s v="No"/>
    <s v="No"/>
    <s v="No"/>
    <s v="No"/>
    <s v="No"/>
    <s v="No"/>
    <s v="No"/>
    <s v="No"/>
    <s v="No"/>
    <s v="No"/>
    <s v="No"/>
    <s v="No"/>
    <s v="No"/>
    <s v="No"/>
    <s v="No"/>
    <s v="Yes"/>
    <s v="Yes"/>
    <s v="No"/>
    <m/>
    <m/>
    <m/>
    <m/>
    <m/>
    <m/>
    <m/>
    <m/>
    <m/>
  </r>
  <r>
    <s v="Hipcamp"/>
    <s v="13th St Tree House"/>
    <s v="13th St Treehouse "/>
    <s v="treehouse"/>
    <s v="Treehouse"/>
    <n v="1"/>
    <n v="0"/>
    <n v="2"/>
    <n v="0"/>
    <n v="0"/>
    <n v="0"/>
    <s v="Humboldt"/>
    <x v="80"/>
    <x v="5"/>
    <m/>
    <s v="United States"/>
    <x v="0"/>
    <x v="0"/>
    <s v="No data"/>
    <s v="No data"/>
    <s v="No data"/>
    <s v="No data"/>
    <n v="1"/>
    <n v="118"/>
    <n v="140"/>
    <n v="120"/>
    <n v="95"/>
    <n v="118"/>
    <n v="120"/>
    <n v="120"/>
    <n v="120"/>
    <n v="120"/>
    <n v="120"/>
    <n v="120"/>
    <n v="120"/>
    <n v="120"/>
    <n v="120"/>
    <n v="120"/>
    <n v="120"/>
    <s v="https://www.hipcamp.com/en-GB/land/california-13th-st-treehouse-dw9h2w98"/>
    <s v="Glamping in a tree!_x000a__x000a_This is an “Off the Grid” experience, located at the end of a quiet street by Coopers Gulch, in Eureka, CA._x000a__x000a_This space is a great option for people traveling along the coast._x000a__x000a_Located in the middle of Eureka, this spot feels isolated but is close to major roads and restaurants._x000a__x000a_This space provides: A queen size bed A solar powered battery with USB to charge items A propane heater A heated shower A composting toilet A two-burner stove A spigot for water"/>
    <n v="1"/>
    <s v="Check in: 15:00, Check out: 11:00, Cancellation policy: Strict, Accepts bookings: 6"/>
    <n v="40.797024999999998"/>
    <n v="-124.15109"/>
    <s v="Yes"/>
    <x v="0"/>
    <s v="No"/>
    <s v="No"/>
    <x v="0"/>
    <s v="Yes"/>
    <x v="1"/>
    <s v="Yes"/>
    <s v="No"/>
    <s v="No"/>
    <s v="No"/>
    <s v="No"/>
    <s v="No"/>
    <s v="Not Listed"/>
    <s v="No"/>
    <s v="Not Listed"/>
    <s v="Not Listed"/>
    <s v="No"/>
    <s v="No"/>
    <s v="No"/>
    <s v="No"/>
    <s v="No"/>
    <s v="No"/>
    <s v="No"/>
    <s v="No"/>
    <s v="No"/>
    <s v="No"/>
    <s v="No"/>
    <s v="No"/>
    <s v="No"/>
    <s v="Yes"/>
    <s v="Yes"/>
    <s v="Yes"/>
    <s v="No"/>
    <s v="No"/>
    <s v="No"/>
    <s v="No"/>
    <s v="No"/>
    <s v="Yes"/>
    <s v="No"/>
    <s v="Yes"/>
    <s v="No"/>
    <s v="No"/>
    <s v="No"/>
    <s v="Yes"/>
    <s v="No"/>
    <s v="No"/>
    <s v="No"/>
    <s v="No"/>
    <s v="No"/>
    <s v="No"/>
    <s v="No"/>
    <s v="No"/>
    <s v="No"/>
    <s v="No"/>
    <s v="No"/>
    <s v="Yes"/>
    <s v="No"/>
    <s v="Yes"/>
    <m/>
    <m/>
    <m/>
    <m/>
    <m/>
    <m/>
    <m/>
    <m/>
    <m/>
  </r>
  <r>
    <s v="Hipcamp"/>
    <s v="Camp Nauvoo"/>
    <s v="#3A - Tent Site"/>
    <s v="treehouse"/>
    <s v="Treehouse"/>
    <n v="20"/>
    <n v="0"/>
    <n v="4"/>
    <n v="0"/>
    <n v="0"/>
    <n v="0"/>
    <s v="El Dorado"/>
    <x v="81"/>
    <x v="5"/>
    <m/>
    <s v="United States"/>
    <x v="29"/>
    <x v="50"/>
    <n v="162"/>
    <n v="155"/>
    <n v="124"/>
    <n v="91"/>
    <n v="1"/>
    <n v="143"/>
    <n v="181"/>
    <n v="165"/>
    <n v="132"/>
    <n v="143"/>
    <n v="148"/>
    <n v="156"/>
    <n v="139"/>
    <n v="141"/>
    <n v="156"/>
    <n v="139"/>
    <n v="155"/>
    <n v="141"/>
    <n v="156"/>
    <n v="140"/>
    <n v="156"/>
    <s v="https://www.hipcamp.com/en-GB/land/california-camp-nauvoo-gv1qh1v0"/>
    <s v="We are excited to upgrade this position in 2024 from a tent camping site to a new Tree Fort that features 3 cots. The space is 8 x 9 so a little smaller and so we set it up with a bunkbed cot and then 2 4&quot; sleeping mats (same as our teepees) that accommodate up to 4 people. Come experience a new adventure sleeping up in the trees . It has its own picnic bench and propane firepit that can be used with the purchase of propane on site. This is a site located between the pathway between the creekside and plateau sites.  You get to it by passing over the bridge, past the teepees and halfway up the slope to the plateau sites.  It is a smaller site located above #3 and below #7/8.  During the spring it has its own creek that run along the side of it off the hillside.  _x000a__x000a_The site has its own picnic table along and has access to a shared BBQ (which we provide the propane).   There is a propane fire pit that is available for ambiance (requires the purchase of propane on site - add as an extra).  _x000a__x000a_Please read the property description that describe important details about the other camp amenities, camp rules, and reservation details including check in and checkout times."/>
    <n v="2"/>
    <s v="Check in: 16:00, Check out: 12:00, Cancellation policy: Super Strict (30 Days), Accepts bookings: 9"/>
    <n v="38.7119"/>
    <n v="-120.74630000000001"/>
    <s v="Yes"/>
    <x v="0"/>
    <s v="No"/>
    <s v="Yes"/>
    <x v="0"/>
    <s v="Yes"/>
    <x v="0"/>
    <s v="Yes"/>
    <s v="No"/>
    <s v="No"/>
    <s v="No"/>
    <s v="No"/>
    <s v="No"/>
    <s v="Not Listed"/>
    <s v="No"/>
    <s v="Not Listed"/>
    <s v="Not Listed"/>
    <s v="No"/>
    <s v="No"/>
    <s v="No"/>
    <s v="No"/>
    <s v="No"/>
    <s v="No"/>
    <s v="No"/>
    <s v="No"/>
    <s v="No"/>
    <s v="No"/>
    <s v="No"/>
    <s v="No"/>
    <s v="No"/>
    <s v="No"/>
    <s v="Yes"/>
    <s v="Yes"/>
    <s v="Yes"/>
    <s v="Yes"/>
    <s v="No"/>
    <s v="No"/>
    <s v="No"/>
    <s v="No"/>
    <s v="No"/>
    <s v="Yes"/>
    <s v="No"/>
    <s v="Yes"/>
    <s v="Yes"/>
    <s v="No"/>
    <s v="Yes"/>
    <s v="No"/>
    <s v="Yes"/>
    <s v="No"/>
    <s v="No"/>
    <s v="No"/>
    <s v="No"/>
    <s v="No"/>
    <s v="Yes"/>
    <s v="No"/>
    <s v="No"/>
    <s v="Yes"/>
    <s v="No"/>
    <s v="No"/>
    <m/>
    <m/>
    <m/>
    <m/>
    <m/>
    <m/>
    <m/>
    <m/>
    <m/>
  </r>
  <r>
    <s v="Hipcamp"/>
    <s v="End of the Trail"/>
    <s v="Site 1 - End of the Trail"/>
    <s v="treehouse"/>
    <s v="Treehouse"/>
    <n v="2"/>
    <n v="0"/>
    <n v="4"/>
    <n v="0"/>
    <n v="0"/>
    <n v="0"/>
    <s v="Scott"/>
    <x v="82"/>
    <x v="2"/>
    <m/>
    <s v="United States"/>
    <x v="32"/>
    <x v="51"/>
    <n v="44"/>
    <n v="50"/>
    <n v="30"/>
    <n v="5"/>
    <n v="0"/>
    <n v="37"/>
    <n v="44"/>
    <n v="50"/>
    <n v="30"/>
    <n v="0"/>
    <n v="39"/>
    <n v="44"/>
    <n v="34"/>
    <n v="35"/>
    <n v="44"/>
    <n v="34"/>
    <n v="44"/>
    <n v="35"/>
    <n v="44"/>
    <n v="35"/>
    <n v="44"/>
    <s v="https://www.hipcamp.com/en-GB/land/arkansas-end-of-the-trail-v1qhopdq"/>
    <s v="65 acres on the Foursch La Fave river surrounded by Ouachita National Forest.. This property has access to ATV trails, horse back riding, Kayaking, hiking, along with great sunrises and beautiful sunsets. At the property entrance we have a 3 bedroom 2 bath home that is available for rent thru Evolve."/>
    <n v="1"/>
    <s v="Check in: 14:00, Check out: 12:00, Cancellation policy: Flexible, Accepts bookings: 12"/>
    <n v="34.764665999999998"/>
    <n v="-94.058134999999993"/>
    <s v="No"/>
    <x v="0"/>
    <s v="Yes"/>
    <s v="No"/>
    <x v="1"/>
    <s v="Yes"/>
    <x v="0"/>
    <s v="No"/>
    <s v="No"/>
    <s v="No"/>
    <s v="No"/>
    <s v="No"/>
    <s v="No"/>
    <s v="Not Listed"/>
    <s v="No"/>
    <s v="Not Listed"/>
    <s v="Not Listed"/>
    <s v="No"/>
    <s v="No"/>
    <s v="No"/>
    <s v="No"/>
    <s v="No"/>
    <s v="No"/>
    <s v="No"/>
    <s v="No"/>
    <s v="No"/>
    <s v="No"/>
    <s v="No"/>
    <s v="No"/>
    <s v="No"/>
    <s v="Yes"/>
    <s v="Yes"/>
    <s v="Yes"/>
    <s v="Yes"/>
    <s v="No"/>
    <s v="No"/>
    <s v="Yes"/>
    <s v="Yes"/>
    <s v="Yes"/>
    <s v="Yes"/>
    <s v="Yes"/>
    <s v="No"/>
    <s v="No"/>
    <s v="Yes"/>
    <s v="No"/>
    <s v="No"/>
    <s v="Yes"/>
    <s v="Yes"/>
    <s v="No"/>
    <s v="No"/>
    <s v="No"/>
    <s v="No"/>
    <s v="No"/>
    <s v="Yes"/>
    <s v="No"/>
    <s v="Yes"/>
    <s v="Yes"/>
    <s v="No"/>
    <s v="No"/>
    <m/>
    <m/>
    <m/>
    <m/>
    <m/>
    <m/>
    <m/>
    <m/>
    <m/>
  </r>
  <r>
    <s v="Hipcamp"/>
    <s v="End of the Trail"/>
    <s v="Site 2 - Free Bird"/>
    <s v="treehouse"/>
    <s v="Treehouse"/>
    <n v="2"/>
    <n v="0"/>
    <n v="4"/>
    <n v="0"/>
    <n v="0"/>
    <n v="0"/>
    <s v="Scott"/>
    <x v="82"/>
    <x v="2"/>
    <m/>
    <s v="United States"/>
    <x v="50"/>
    <x v="51"/>
    <n v="44"/>
    <n v="50"/>
    <n v="30"/>
    <n v="4"/>
    <n v="0.05"/>
    <n v="37"/>
    <n v="44"/>
    <n v="50"/>
    <n v="30"/>
    <n v="2"/>
    <n v="39"/>
    <n v="44"/>
    <n v="34"/>
    <n v="35"/>
    <n v="44"/>
    <n v="34"/>
    <n v="44"/>
    <n v="35"/>
    <n v="44"/>
    <n v="35"/>
    <n v="44"/>
    <s v="https://www.hipcamp.com/en-GB/land/arkansas-end-of-the-trail-v1qhopdq"/>
    <s v="65 acres on the Foursch La Fave river surrounded by Ouachita National Forest.. This property has access to ATV trails, horse back riding, Kayaking, hiking, along with great sunrises and beautiful sunsets. At the property entrance we have a 3 bedroom 2 bath home that is available for rent thru Evolve."/>
    <n v="1"/>
    <s v="Check in: 14:00, Check out: 12:00, Cancellation policy: Flexible, Accepts bookings: 12"/>
    <n v="34.764665999999998"/>
    <n v="-94.058134999999993"/>
    <s v="No"/>
    <x v="0"/>
    <s v="Yes"/>
    <s v="No"/>
    <x v="1"/>
    <s v="Yes"/>
    <x v="0"/>
    <s v="No"/>
    <s v="No"/>
    <s v="No"/>
    <s v="No"/>
    <s v="No"/>
    <s v="No"/>
    <s v="Not Listed"/>
    <s v="No"/>
    <s v="Not Listed"/>
    <s v="Not Listed"/>
    <s v="No"/>
    <s v="No"/>
    <s v="No"/>
    <s v="No"/>
    <s v="No"/>
    <s v="No"/>
    <s v="No"/>
    <s v="No"/>
    <s v="No"/>
    <s v="No"/>
    <s v="No"/>
    <s v="No"/>
    <s v="No"/>
    <s v="Yes"/>
    <s v="Yes"/>
    <s v="Yes"/>
    <s v="Yes"/>
    <s v="No"/>
    <s v="No"/>
    <s v="Yes"/>
    <s v="Yes"/>
    <s v="Yes"/>
    <s v="Yes"/>
    <s v="Yes"/>
    <s v="No"/>
    <s v="No"/>
    <s v="Yes"/>
    <s v="No"/>
    <s v="No"/>
    <s v="Yes"/>
    <s v="Yes"/>
    <s v="No"/>
    <s v="No"/>
    <s v="No"/>
    <s v="No"/>
    <s v="No"/>
    <s v="Yes"/>
    <s v="No"/>
    <s v="Yes"/>
    <s v="Yes"/>
    <s v="No"/>
    <s v="No"/>
    <m/>
    <m/>
    <m/>
    <m/>
    <m/>
    <m/>
    <m/>
    <m/>
    <m/>
  </r>
  <r>
    <s v="Hipcamp"/>
    <s v="The Guinea Farm, Field, and Forest"/>
    <s v="Wisteria"/>
    <s v="treehouse"/>
    <s v="Treehouse"/>
    <n v="4"/>
    <n v="0"/>
    <n v="10"/>
    <n v="0"/>
    <n v="0"/>
    <n v="0"/>
    <s v="Mathews"/>
    <x v="34"/>
    <x v="16"/>
    <m/>
    <s v="United States"/>
    <x v="51"/>
    <x v="17"/>
    <n v="114"/>
    <n v="135"/>
    <n v="47"/>
    <n v="45"/>
    <n v="0.33"/>
    <n v="101"/>
    <n v="124"/>
    <n v="125"/>
    <n v="89"/>
    <n v="35"/>
    <n v="104"/>
    <n v="111"/>
    <n v="95"/>
    <n v="97"/>
    <n v="111"/>
    <n v="95"/>
    <n v="110"/>
    <n v="96"/>
    <n v="110"/>
    <n v="96"/>
    <n v="111"/>
    <s v="https://www.hipcamp.com/en-GB/land/virginia-the-guinea-farm-field-and-forest-06yhx0z7"/>
    <s v="Wisteria Treehouse is an elevated camping structure designed to imerse you in nature. The lower deck hosts a 13' bell tent with cots and camp matresses. Being off the ground keeps the tent drier and invites a nice breeze. The Treehouse itself is a renovated hunting blind turned into a sheltered spot relax and take in the view. The porch has a grill and griddle for cooking your favorite camping dishes. Inside you can charge you phone, connect to the wifi, watch a movie, or Race Mario Kart on the 12V powered N64. The walls are insulated and the teehouse has a Small Mr. Buddy propane heater inside. The bell tent has 4 cots with camp matresses and an additional 2 cots stored in the treehouse. The tent sleeps 6-8 without cots or 4-5 on cots. Guests are welcome to pitch their own tents and/or move the cots around as they like. The treehouse is located on a 2.5 acre lot of wisteria covered trees with a 3/4 acre clearing. There is a gravity fed shower is located behind the treehouse and the porta potty is 150 foot walk. Bring your own sleeping bags, coolers, and camping cooking gear. _x000a__x000a_Enjoy being surrounded by acres of forest hearing only the wind in the trees and chirping of birds. Secluded Treehouse camp hidden in wisteria covered trees 1 mile (by dead end road)from 2 separate beaches on the bay. Enjoy relaxing in the the quite solitude of nature while being 2-3 minutes from secluded beaches. The site has an outdoor gravity fed shower and faucet/improvised sink. The water is not considered potable for humans but is fine for washing and watering dogs. Both beaches and all of my property are dog freindly, let the doggies have a vacation also!"/>
    <n v="1"/>
    <s v="Check in: 14:00, Check out: 12:00, Cancellation policy: Moderate, Accepts bookings: 6"/>
    <n v="37.433059999999998"/>
    <n v="-76.269469999999998"/>
    <s v="Yes"/>
    <x v="0"/>
    <s v="Yes"/>
    <s v="Yes"/>
    <x v="0"/>
    <s v="Yes"/>
    <x v="1"/>
    <s v="Yes"/>
    <s v="Yes"/>
    <s v="No"/>
    <s v="No"/>
    <s v="No"/>
    <s v="No"/>
    <s v="Not Listed"/>
    <s v="No"/>
    <s v="Not Listed"/>
    <s v="Not Listed"/>
    <s v="No"/>
    <s v="No"/>
    <s v="No"/>
    <s v="No"/>
    <s v="No"/>
    <s v="No"/>
    <s v="No"/>
    <s v="No"/>
    <s v="No"/>
    <s v="No"/>
    <s v="Yes"/>
    <s v="No"/>
    <s v="Yes"/>
    <s v="No"/>
    <s v="Yes"/>
    <s v="Yes"/>
    <s v="Yes"/>
    <s v="No"/>
    <s v="No"/>
    <s v="No"/>
    <s v="Yes"/>
    <s v="Yes"/>
    <s v="No"/>
    <s v="Yes"/>
    <s v="Yes"/>
    <s v="No"/>
    <s v="No"/>
    <s v="No"/>
    <s v="No"/>
    <s v="Yes"/>
    <s v="No"/>
    <s v="Yes"/>
    <s v="No"/>
    <s v="No"/>
    <s v="No"/>
    <s v="No"/>
    <s v="Yes"/>
    <s v="No"/>
    <s v="No"/>
    <s v="Yes"/>
    <s v="No"/>
    <s v="Yes"/>
    <m/>
    <m/>
    <m/>
    <m/>
    <m/>
    <m/>
    <m/>
    <m/>
    <m/>
  </r>
  <r>
    <s v="Hipcamp"/>
    <s v="5 Leaf Farm"/>
    <s v="Treehouse in Forest Wonderland"/>
    <s v="treehouse"/>
    <s v="Treehouse"/>
    <n v="1"/>
    <n v="0"/>
    <n v="10"/>
    <n v="0"/>
    <n v="0"/>
    <n v="0"/>
    <s v="Roane"/>
    <x v="83"/>
    <x v="26"/>
    <m/>
    <s v="United States"/>
    <x v="0"/>
    <x v="0"/>
    <s v="No data"/>
    <s v="No data"/>
    <s v="No data"/>
    <s v="No data"/>
    <n v="0.03"/>
    <n v="78"/>
    <n v="93"/>
    <n v="90"/>
    <n v="72"/>
    <n v="2"/>
    <n v="81"/>
    <n v="85"/>
    <n v="76"/>
    <n v="77"/>
    <n v="85"/>
    <n v="76"/>
    <n v="84"/>
    <n v="76"/>
    <n v="84"/>
    <n v="76"/>
    <n v="85"/>
    <s v="https://www.hipcamp.com/en-GB/land/west-virginia-5-leaf-farm-9mxhp72y"/>
    <s v="Our whimsical Treehouse Glampsite is set on active forest farm, in the pristine Appalachian Foothills! Enjoy exploring our waterfall grotto, fishing at the pond, climbing the cliff and rock formations, or adventuring along the many trails that at lace our 100 acre slice of Almost Heaven! Friendly dogs and cats on premises will escort you on hikes! Space includes 2 bedrooms that can accommodate up to 4 adults, with ample space in surrounding yard for multiple tents. Private cooking and campfire area, camp toilet and hot propane heated shower are all yours . Also includes electricity and Starlink wifi!"/>
    <n v="1"/>
    <s v="Check in: 14:00, Check out: 12:00, Cancellation policy: Flexible, Accepts bookings: 12"/>
    <n v="38.603323972326379"/>
    <n v="-81.502875678745212"/>
    <s v="Yes"/>
    <x v="0"/>
    <s v="Yes"/>
    <s v="Yes"/>
    <x v="0"/>
    <s v="Yes"/>
    <x v="0"/>
    <s v="Yes"/>
    <s v="Yes"/>
    <s v="Yes"/>
    <s v="No"/>
    <s v="No"/>
    <s v="No"/>
    <s v="Not Listed"/>
    <s v="No"/>
    <s v="Not Listed"/>
    <s v="Not Listed"/>
    <s v="No"/>
    <s v="No"/>
    <s v="No"/>
    <s v="No"/>
    <s v="No"/>
    <s v="No"/>
    <s v="No"/>
    <s v="No"/>
    <s v="No"/>
    <s v="No"/>
    <s v="No"/>
    <s v="Yes"/>
    <s v="Yes"/>
    <s v="Yes"/>
    <s v="Yes"/>
    <s v="Yes"/>
    <s v="Yes"/>
    <s v="No"/>
    <s v="No"/>
    <s v="No"/>
    <s v="No"/>
    <s v="Yes"/>
    <s v="No"/>
    <s v="Yes"/>
    <s v="No"/>
    <s v="Yes"/>
    <s v="Yes"/>
    <s v="No"/>
    <s v="No"/>
    <s v="Yes"/>
    <s v="Yes"/>
    <s v="No"/>
    <s v="No"/>
    <s v="No"/>
    <s v="No"/>
    <s v="No"/>
    <s v="No"/>
    <s v="No"/>
    <s v="No"/>
    <s v="Yes"/>
    <s v="No"/>
    <s v="No"/>
    <m/>
    <m/>
    <m/>
    <m/>
    <m/>
    <m/>
    <m/>
    <m/>
    <m/>
  </r>
  <r>
    <s v="Hipcamp"/>
    <s v="The Bali Hale"/>
    <s v="The Bali Hale"/>
    <s v="treehouse"/>
    <s v="Treehouse"/>
    <n v="1"/>
    <n v="0"/>
    <n v="3"/>
    <n v="0"/>
    <n v="0"/>
    <n v="0"/>
    <s v="Hawaii"/>
    <x v="84"/>
    <x v="22"/>
    <m/>
    <s v="United States"/>
    <x v="41"/>
    <x v="52"/>
    <n v="270"/>
    <n v="165"/>
    <n v="165"/>
    <n v="145"/>
    <n v="0.69"/>
    <n v="165"/>
    <n v="283"/>
    <n v="165"/>
    <n v="165"/>
    <n v="114"/>
    <n v="165"/>
    <n v="165"/>
    <n v="165"/>
    <n v="165"/>
    <n v="165"/>
    <n v="165"/>
    <n v="165"/>
    <n v="165"/>
    <n v="165"/>
    <n v="165"/>
    <n v="165"/>
    <s v="https://www.hipcamp.com/en-GB/land/hawaii-the-bali-hale-06yhkz5o"/>
    <s v="The Bali Hale allows you to experience the magic of the outdoors, while still having many modern comforts of home. _x000a__x000a_With a completely screened in guest room featuring a queen bed and nightstands, you can let the coquis lull you to sleep and then wake up to the sound of songbirds. In your own private 1/2 acre, secluded from the main house, you are surrounded by 6 acres of jungle and palm trees, spend your days swinging in the outdoor chair hammock; cooking food in the kitchen, (which is complete with electric stovetop, blender, sink, fridge and toaster oven); taking a hot bath in the jungle or outdoor shower; meditate and practice yoga asana on your own outdoor yoga platform; or on a clear night spend your time by a campfire while gazing at the stars. _x000a__x000a_Only 9 blocks from the ocean cliffs, a 5 minute drive will have you viewing epic sunrises, fishing, hiking or simply breathing deep lung fulls of the cleanest air in the world. You can also drive 35 minutes to the Pohiki warm ponds (volcanically heated tide pools), grab a coffee at the Tin Shack or shop the boutiques in eclectic Pahoa town, or head up the mountain to Volcanos National Park._x000a__x000a_Experience a slice of the jungle, all while being amidst a laid back neighborhood, close to the main roads that will take you on your next adventure!"/>
    <n v="2"/>
    <s v="Check in: 16:00, Check out: 11:00, Cancellation policy: Strict, Accepts bookings: 12"/>
    <n v="19.590855900000001"/>
    <n v="-154.95838029999999"/>
    <s v="Yes"/>
    <x v="0"/>
    <s v="No"/>
    <s v="Yes"/>
    <x v="0"/>
    <s v="Yes"/>
    <x v="0"/>
    <s v="No"/>
    <s v="Yes"/>
    <s v="Yes"/>
    <s v="No"/>
    <s v="No"/>
    <s v="No"/>
    <s v="Not Listed"/>
    <s v="No"/>
    <s v="Not Listed"/>
    <s v="Not Listed"/>
    <s v="No"/>
    <s v="No"/>
    <s v="No"/>
    <s v="No"/>
    <s v="No"/>
    <s v="No"/>
    <s v="No"/>
    <s v="No"/>
    <s v="No"/>
    <s v="No"/>
    <s v="No"/>
    <s v="No"/>
    <s v="No"/>
    <s v="Yes"/>
    <s v="Yes"/>
    <s v="Yes"/>
    <s v="Yes"/>
    <s v="No"/>
    <s v="Yes"/>
    <s v="No"/>
    <s v="No"/>
    <s v="No"/>
    <s v="No"/>
    <s v="Yes"/>
    <s v="No"/>
    <s v="No"/>
    <s v="No"/>
    <s v="Yes"/>
    <s v="No"/>
    <s v="No"/>
    <s v="No"/>
    <s v="No"/>
    <s v="No"/>
    <s v="No"/>
    <s v="No"/>
    <s v="No"/>
    <s v="No"/>
    <s v="No"/>
    <s v="No"/>
    <s v="No"/>
    <s v="No"/>
    <s v="Yes"/>
    <m/>
    <m/>
    <m/>
    <m/>
    <m/>
    <m/>
    <m/>
    <m/>
    <m/>
  </r>
  <r>
    <s v="Hipcamp"/>
    <s v="TreeHouse in canopy of trees"/>
    <s v="Genuine TreeHouse"/>
    <s v="treehouse"/>
    <s v="Treehouse"/>
    <n v="1"/>
    <n v="0"/>
    <n v="7"/>
    <n v="0"/>
    <n v="0"/>
    <n v="0"/>
    <s v="Hawaii"/>
    <x v="85"/>
    <x v="22"/>
    <m/>
    <s v="United States"/>
    <x v="31"/>
    <x v="53"/>
    <n v="292"/>
    <n v="250"/>
    <n v="250"/>
    <n v="208"/>
    <n v="1"/>
    <n v="250"/>
    <n v="295"/>
    <n v="250"/>
    <n v="250"/>
    <n v="250"/>
    <n v="250"/>
    <n v="250"/>
    <n v="250"/>
    <n v="250"/>
    <n v="250"/>
    <n v="250"/>
    <n v="250"/>
    <n v="250"/>
    <n v="250"/>
    <n v="250"/>
    <n v="250"/>
    <s v="https://www.hipcamp.com/en-GB/land/hawaii-treehouse-in-canopy-of-trees-j29hk99m"/>
    <s v="Aloha,I built the treehouse to be a very romantic hideaway for myself and my honey, and now that I'm renting it out, the couples and families who have stayed here, including many honeymooners have appreciated the romance of the setting and ambiance. (In fact, we had considered calling it KamaSutreehouse when setting up the website!.) It's not just romantic though it's really fun for the kids. The setting is so private, surrounded by such natural beauty that one cannot help but be inspired. My favorite romantic details are the fireplace and the bed perched high up in the loft where you're surrounded by windows looking out at the moon and stars at night and native trees, birds and cloud formations by day, the low ceilinged double futon bed approached by inside later ( which is mostly for kids) and also accessible by crawling under the Master Bed ( about 5 feet up). The Sky-Walk 90 feet out into the forest is the latest whimsical and fun additions. The location is great it's very private and quiet, hidden in the rainforest yet it's only 3 miles from Volcano Village and 5 miles from the park entrance. Some guests a never leave the Treehouse. _x000a__x000a_The TreeHouse is at 2860 feet above sea level, plus 20 ft. for the TreeHouse, and Hawaii Volcanoes National Park is at a little over 4000 feet above seas level for the viewing of the glow from the vent at a mile distance, on the edge of the crater. _x000a__x000a_For the most comprehensive information about the island and local area, I recommend the book, The Big Island Revealed. The main attraction locally, of course, is Hawaii Volcanoes National Park and the hiking thru lava fields, lava tubes and even across the floors of craters. Volcano Village is well known as a premier artist colony and is home to many scientists, as well. Hilo is 25 miles away and has many attractions, including a new, state of the art astronomy museum that shouldn't be missed. And of course the Island is surrounded by beautiful blue ocean and all the activities that go with that."/>
    <n v="2"/>
    <s v="Check in: 15:00, Check out: 11:00, Cancellation policy: Super Strict, Accepts bookings: 9"/>
    <n v="19.440956"/>
    <n v="-155.17618400000001"/>
    <s v="Yes"/>
    <x v="0"/>
    <s v="No"/>
    <s v="Yes"/>
    <x v="0"/>
    <s v="Yes"/>
    <x v="0"/>
    <s v="Yes"/>
    <s v="No"/>
    <s v="No"/>
    <s v="No"/>
    <s v="No"/>
    <s v="No"/>
    <s v="Not Listed"/>
    <s v="No"/>
    <s v="Not Listed"/>
    <s v="Not Listed"/>
    <s v="No"/>
    <s v="No"/>
    <s v="No"/>
    <s v="No"/>
    <s v="No"/>
    <s v="No"/>
    <s v="No"/>
    <s v="No"/>
    <s v="No"/>
    <s v="No"/>
    <s v="Yes"/>
    <s v="No"/>
    <s v="Yes"/>
    <s v="Yes"/>
    <s v="Yes"/>
    <s v="Yes"/>
    <s v="Yes"/>
    <s v="No"/>
    <s v="Yes"/>
    <s v="No"/>
    <s v="Yes"/>
    <s v="Yes"/>
    <s v="Yes"/>
    <s v="Yes"/>
    <s v="No"/>
    <s v="No"/>
    <s v="No"/>
    <s v="No"/>
    <s v="No"/>
    <s v="No"/>
    <s v="No"/>
    <s v="Yes"/>
    <s v="No"/>
    <s v="No"/>
    <s v="No"/>
    <s v="Yes"/>
    <s v="No"/>
    <s v="No"/>
    <s v="No"/>
    <s v="Yes"/>
    <s v="No"/>
    <s v="Yes"/>
    <m/>
    <m/>
    <m/>
    <m/>
    <m/>
    <m/>
    <m/>
    <m/>
    <m/>
  </r>
  <r>
    <s v="Hipcamp"/>
    <s v="Sherwood Creek Camp and Glamp"/>
    <s v="Sherwood Creek Quaint Treehouse"/>
    <s v="treehouse"/>
    <s v="Treehouse"/>
    <n v="4"/>
    <n v="0"/>
    <n v="4"/>
    <n v="0"/>
    <n v="0"/>
    <n v="0"/>
    <s v="Boulder"/>
    <x v="86"/>
    <x v="24"/>
    <m/>
    <s v="United States"/>
    <x v="41"/>
    <x v="54"/>
    <n v="145"/>
    <n v="85"/>
    <n v="85"/>
    <n v="75"/>
    <n v="1"/>
    <n v="85"/>
    <n v="147"/>
    <n v="85"/>
    <n v="85"/>
    <n v="85"/>
    <n v="85"/>
    <n v="85"/>
    <n v="85"/>
    <n v="85"/>
    <n v="85"/>
    <n v="85"/>
    <n v="85"/>
    <n v="85"/>
    <n v="85"/>
    <n v="85"/>
    <n v="85"/>
    <s v="https://www.hipcamp.com/en-GB/land/colorado-sherwood-creek-camp-and-glamp-5x5hrwjw"/>
    <s v="This forested site is located on a seasonal creek 2 miles from Nederland, Colorado. The site includes a glamping treehouse that sleeps 4 guests, an enclosed trampoline, and space for an additional tent. The property backs up to endless Boulder County trails and backcountry access to Indian Peaks Wilderness area. The treehouse is in a creek bed in close proximity to a beautiful tipi on the property. There are 2 ladders to access this quaint resting place so guests must be adventurous and agile. Children must be 6 or older to stay in the treehouse.  NO DOGS ALLOWED on this site! Endless hiking, biking, and mountain fun activities. This site can NOT accommodate pull behind camper vehicles or RVs. No Dogs please. There is already a husky that patrols the property"/>
    <n v="2"/>
    <s v="Check in: 15:00, Check out: 11:00, Cancellation policy: Moderate, Accepts bookings: 18"/>
    <n v="39.973514999999999"/>
    <n v="-105.54420500000001"/>
    <s v="Yes"/>
    <x v="0"/>
    <s v="No"/>
    <s v="Yes"/>
    <x v="1"/>
    <s v="No"/>
    <x v="1"/>
    <s v="Yes"/>
    <s v="Yes"/>
    <s v="No"/>
    <s v="No"/>
    <s v="No"/>
    <s v="No"/>
    <s v="Not Listed"/>
    <s v="No"/>
    <s v="Not Listed"/>
    <s v="Not Listed"/>
    <s v="No"/>
    <s v="No"/>
    <s v="No"/>
    <s v="No"/>
    <s v="No"/>
    <s v="No"/>
    <s v="No"/>
    <s v="No"/>
    <s v="No"/>
    <s v="Yes"/>
    <s v="No"/>
    <s v="Yes"/>
    <s v="Yes"/>
    <s v="Yes"/>
    <s v="Yes"/>
    <s v="Yes"/>
    <s v="No"/>
    <s v="No"/>
    <s v="No"/>
    <s v="Yes"/>
    <s v="No"/>
    <s v="No"/>
    <s v="Yes"/>
    <s v="Yes"/>
    <s v="No"/>
    <s v="No"/>
    <s v="Yes"/>
    <s v="No"/>
    <s v="No"/>
    <s v="No"/>
    <s v="Yes"/>
    <s v="No"/>
    <s v="No"/>
    <s v="No"/>
    <s v="No"/>
    <s v="No"/>
    <s v="No"/>
    <s v="No"/>
    <s v="Yes"/>
    <s v="Yes"/>
    <s v="Yes"/>
    <s v="No"/>
    <m/>
    <m/>
    <m/>
    <m/>
    <m/>
    <m/>
    <m/>
    <m/>
    <m/>
  </r>
  <r>
    <s v="Hipcamp"/>
    <s v="Magical Treehouse w/ HotTub &amp; Slide"/>
    <s v="Philly Glamping Treehouse "/>
    <s v="treehouse"/>
    <s v="Treehouse"/>
    <n v="1"/>
    <n v="0"/>
    <n v="34"/>
    <n v="0"/>
    <n v="0"/>
    <n v="0"/>
    <s v="Montgomery"/>
    <x v="87"/>
    <x v="18"/>
    <m/>
    <s v="United States"/>
    <x v="52"/>
    <x v="55"/>
    <n v="343"/>
    <n v="375"/>
    <n v="121"/>
    <n v="221"/>
    <n v="1"/>
    <n v="197"/>
    <n v="313"/>
    <n v="345"/>
    <n v="121"/>
    <n v="197"/>
    <n v="227"/>
    <n v="283"/>
    <n v="166"/>
    <n v="179"/>
    <n v="283"/>
    <n v="166"/>
    <n v="276"/>
    <n v="176"/>
    <n v="276"/>
    <n v="176"/>
    <n v="282"/>
    <s v="https://www.hipcamp.com/en-GB/land/pennsylvania-magical-treehouse-w-hottub-slide-y0zhd06j"/>
    <s v="Welcome to a luxurious glamping experience among the trees. This private hideaway is located on a 16-acre family farm one hour outside of Philly. Trees surround the tent and a wooden deck overlooks a breathtaking field. Complete with on-site parking, a king bed, a slide, and a hot tub, this relaxing getaway is one to remember. We provide drinking water and a private and clean porta potty. Our family lives on the other side of the property and is happy to answer any questions you may have."/>
    <n v="1"/>
    <s v="Check in: 15:00, Check out: 10:00, Cancellation policy: Super Strict (30 Days), Accepts bookings: 6"/>
    <n v="40.274206848347688"/>
    <n v="-75.607290751468781"/>
    <s v="Yes"/>
    <x v="0"/>
    <s v="Yes"/>
    <s v="Yes"/>
    <x v="0"/>
    <s v="Yes"/>
    <x v="0"/>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Joshua Tree Container Resort"/>
    <s v="Mid-air suspended container home"/>
    <s v="treehouse"/>
    <s v="Treehouse"/>
    <n v="12"/>
    <n v="0"/>
    <n v="4"/>
    <n v="0"/>
    <n v="0"/>
    <n v="0"/>
    <s v="San Bernardino"/>
    <x v="88"/>
    <x v="5"/>
    <m/>
    <s v="United States"/>
    <x v="53"/>
    <x v="56"/>
    <n v="407"/>
    <n v="299"/>
    <n v="139"/>
    <n v="112"/>
    <n v="0.04"/>
    <n v="270"/>
    <n v="474"/>
    <n v="299"/>
    <n v="254"/>
    <n v="12"/>
    <n v="275"/>
    <n v="287"/>
    <n v="263"/>
    <n v="266"/>
    <n v="287"/>
    <n v="263"/>
    <n v="285"/>
    <n v="265"/>
    <n v="285"/>
    <n v="265"/>
    <n v="286"/>
    <s v="https://www.hipcamp.com/en-GB/land/california-joshua-tree-container-resort-dw9h19z1"/>
    <s v="The Skybox Suite is a 2-bedroom Tiny Home w/ full kitchen, bath, large, private stargazing deck, 2 balconies, epic views of Joshua Tree. 1 of 3 units for rent on the El Ranchito compound, it is the most private, built from a 45' long shipping container. The airborne feel of the bedrooms, one resting in the arms of a thirty foot tall eucalyptus tree, makes this self-contained, standalone house an-only-one-of-these-on-the-planet, high end, desert wilderness, rustic experience. It features super comfy Queen-sized beds, private bathroom, kitchen, patio, and super cool AC. This luxurious tiny treehouse home comes with full access to the common areas: lap pool, hot tubs, outdoor showers, fire tables, hammocks, patios and gorgeous environs, perfect for every kind of activity from meditative chilling and stargazing to action-adventuring. _x000a__x000a_El Ranchito Wellness Inn and Spa is a super chill spot. A lot of awesome musicians, actors, directors, painters, hikers, cyclists, equestrians, stargazers, and climbers have stayed and recreated here, and created some fabulous things. Lots of good juju here. This working horse ranch is close to the JTNP North entrance, which is the best and fastest way in. Aside from the magical delights up in the park, there's great hiking, biking and desert wandering leaving right out from the ranch house, across the open desert, or ride the dirt roads in our area, or bushwhack cross country in the nearby foothills._x000a__x000a_We're also two hours away from Parker, AZ, and access to the Colorado river._x000a__x000a_On the ranch there's a pool patio spa next to a lap pool, lounges and daybeds, a palapa with eight hammocks, two outdoor showers and a second spa in in a private cabana (a private hot tub in a cabana that locks from the inside, uses a vacant/occupied sign system, and has no sight lines in), all make El Ranchito de la Playa a fun, romantic and often inspiring sanctuary. It's really important to us that you revel and recreate in our little corner of the Mojave, a place we dearly love. Our goal is to achieve an almost instant dropping of your heart rate as you first relax into a hammock, lounge, rocking chair, or jacuzzi, take in the oceanic desert that engulfs you and the trillions of stars above that shine down, the galaxial sky's awesomeness inevitably softening the heart._x000a__x000a_We also offer ATV, Quad, and Fat-Sand-Tire Electric Mountain Bike guided tours of the surrounding desert area. Please let us know if you'd like to book one and we'll send you the rate card. _x000a__x000a_Additionally we directly offer golf cart rentals to our guests staying at the ranch. If interested please let us know and we'll send you the info._x000a__x000a_And if there's any biking, running, climbing, dirtbiking, or hiking you'd like to do while you're in the Joshua Tree area and would like 'em, we'll give you solid recommends (I.e. re: hiking: how long, how difficult, elevation gain/mostly flat/rollers, etc). Think of us as your Joshua Tree Desert concierge._x000a__x000a_When reaching out to us with inquiries and information requests, please include the dates you are interested in, number of campers, number of vehicles, type of camping rig (tent v. trailer, etc.), any pets, etc._x000a__x000a_Thanks!"/>
    <n v="1"/>
    <s v="Check in: 16:00, Check out: 11:00, Cancellation policy: Super Strict (30 Days), Accepts bookings: 12"/>
    <n v="34.205304653747973"/>
    <n v="-116.0125554507874"/>
    <s v="Yes"/>
    <x v="0"/>
    <s v="Yes"/>
    <s v="Yes"/>
    <x v="0"/>
    <s v="Yes"/>
    <x v="0"/>
    <s v="No"/>
    <s v="Yes"/>
    <s v="No"/>
    <s v="Yes"/>
    <s v="No"/>
    <s v="No"/>
    <s v="Not Listed"/>
    <s v="No"/>
    <s v="Not Listed"/>
    <s v="Not Listed"/>
    <s v="No"/>
    <s v="No"/>
    <s v="No"/>
    <s v="No"/>
    <s v="No"/>
    <s v="No"/>
    <s v="No"/>
    <s v="No"/>
    <s v="No"/>
    <s v="No"/>
    <s v="No"/>
    <s v="Yes"/>
    <s v="Yes"/>
    <s v="Yes"/>
    <s v="No"/>
    <s v="Yes"/>
    <s v="Yes"/>
    <s v="No"/>
    <s v="No"/>
    <s v="No"/>
    <s v="Yes"/>
    <s v="Yes"/>
    <s v="Yes"/>
    <s v="Yes"/>
    <s v="No"/>
    <s v="No"/>
    <s v="No"/>
    <s v="No"/>
    <s v="No"/>
    <s v="No"/>
    <s v="No"/>
    <s v="No"/>
    <s v="Yes"/>
    <s v="No"/>
    <s v="No"/>
    <s v="Yes"/>
    <s v="Yes"/>
    <s v="No"/>
    <s v="Yes"/>
    <s v="No"/>
    <s v="No"/>
    <s v="No"/>
    <m/>
    <m/>
    <m/>
    <m/>
    <m/>
    <m/>
    <m/>
    <m/>
    <m/>
  </r>
  <r>
    <s v="Hipcamp"/>
    <s v="Quentins Treehouse"/>
    <s v="Lake treehouse, Berkshires Ma"/>
    <s v="treehouse"/>
    <s v="Treehouse"/>
    <n v="1"/>
    <n v="0"/>
    <n v="2"/>
    <n v="0"/>
    <n v="0"/>
    <n v="0"/>
    <s v="Berkshire"/>
    <x v="89"/>
    <x v="27"/>
    <m/>
    <s v="United States"/>
    <x v="54"/>
    <x v="57"/>
    <n v="187"/>
    <n v="160"/>
    <n v="160"/>
    <n v="38"/>
    <n v="0.01"/>
    <n v="160"/>
    <n v="189"/>
    <n v="160"/>
    <n v="160"/>
    <n v="2"/>
    <n v="160"/>
    <n v="160"/>
    <n v="160"/>
    <n v="160"/>
    <n v="160"/>
    <n v="160"/>
    <n v="160"/>
    <n v="160"/>
    <n v="160"/>
    <n v="160"/>
    <n v="160"/>
    <s v="https://www.hipcamp.com/en-GB/land/massachusetts-quentins-treehouse-9mxhzd82"/>
    <s v="It's a treehouse covered in wisteria with a clear corrugated roof, fully flyscreened in with canvas blinds. No mosquitoes :-) and right on the lake. Portable camp toilet under treehouse. Hanging double bed with very comfortable mattress. Please BRING your own sheets, douvet, bedding, and pillows. There is a Weber BBQ, wifi Floating jetty and dock. Two paddleboards are ready for your enjoyment. Water is crystal clear and clean enough to drink, great for swimming, fishing, and boating. The closest town for dinner and shopping is Great Barrington/ 15-minute drive away. Or Lee in the other direction. Amazing hiking trails all over the place nearby. Please be respectful of the environment (no hurting the trees, please!) Firewood in bundles can be found at any gas station in the nearby area or from me at $1 a log from behind the shed."/>
    <n v="1"/>
    <s v="Check in: 14:00, Check out: 12:00, Cancellation policy: Moderate, Accepts bookings: 3"/>
    <n v="42.177841660659936"/>
    <n v="-73.192399546076899"/>
    <s v="Yes"/>
    <x v="0"/>
    <s v="Yes"/>
    <s v="No"/>
    <x v="1"/>
    <s v="No"/>
    <x v="1"/>
    <s v="Yes"/>
    <s v="Yes"/>
    <s v="No"/>
    <s v="No"/>
    <s v="No"/>
    <s v="No"/>
    <s v="Not Listed"/>
    <s v="No"/>
    <s v="Not Listed"/>
    <s v="Not Listed"/>
    <s v="No"/>
    <s v="No"/>
    <s v="No"/>
    <s v="No"/>
    <s v="No"/>
    <s v="No"/>
    <s v="No"/>
    <s v="No"/>
    <s v="No"/>
    <s v="No"/>
    <s v="No"/>
    <s v="No"/>
    <s v="Yes"/>
    <s v="No"/>
    <s v="Yes"/>
    <s v="Yes"/>
    <s v="Yes"/>
    <s v="No"/>
    <s v="No"/>
    <s v="No"/>
    <s v="Yes"/>
    <s v="Yes"/>
    <s v="No"/>
    <s v="Yes"/>
    <s v="No"/>
    <s v="No"/>
    <s v="Yes"/>
    <s v="No"/>
    <s v="No"/>
    <s v="No"/>
    <s v="No"/>
    <s v="No"/>
    <s v="No"/>
    <s v="No"/>
    <s v="No"/>
    <s v="No"/>
    <s v="No"/>
    <s v="No"/>
    <s v="No"/>
    <s v="No"/>
    <s v="Yes"/>
    <s v="No"/>
    <m/>
    <m/>
    <m/>
    <m/>
    <m/>
    <m/>
    <m/>
    <m/>
    <m/>
  </r>
  <r>
    <s v="Hipcamp"/>
    <s v="Eco-Friendly Tree House Pods for a Georgia Glamping Experience"/>
    <s v="Eco-Friendly Tree House Pods for a Georgia Glamping Experience"/>
    <s v="treehouse"/>
    <s v="Treehouse"/>
    <n v="2"/>
    <n v="0"/>
    <n v="4"/>
    <n v="0"/>
    <n v="0"/>
    <n v="0"/>
    <s v="Dade"/>
    <x v="90"/>
    <x v="12"/>
    <m/>
    <s v="United States"/>
    <x v="55"/>
    <x v="58"/>
    <n v="390"/>
    <n v="298"/>
    <n v="298"/>
    <n v="117"/>
    <n v="0.2"/>
    <n v="298"/>
    <n v="395"/>
    <n v="298"/>
    <n v="298"/>
    <n v="60"/>
    <n v="298"/>
    <n v="298"/>
    <n v="298"/>
    <n v="298"/>
    <n v="298"/>
    <n v="298"/>
    <n v="298"/>
    <n v="298"/>
    <n v="298"/>
    <n v="298"/>
    <n v="298"/>
    <s v="https://www.hipcamp.com/en-GB/land/georgia-eco-friendly-tree-house-pods-for-a-georgia-glamping-experience-xryhdpnq"/>
    <s v="This eco-friendly tree house boasts an excellent location on 12 lush acres of private land and provides the perfect setting for a Georgia glamping weekend in the Chattanooga Valley. Cloudland Canyon State Park features some of the most impressive scenery, with rugged sandstone cliffs, a network of forest trails that lead to waterfalls, and a wealth of caves beckoning glampers to explore them._x000a__x000a_The tree house offers a sustainable experience for four glampers, with two sleeping pods separated by an open-air living area. Each pod boasts two twin fold-out beds that can convert to a king-size bed—with six-inch memory foam antimicrobial covered mattresses. Linen and towels are kindly provided, along with modern amenities to make any discerning glamper feel at home._x000a__x000a_After a fun day out and about, glampers can return to the comfort of the tree house. The living area is located on the deck and boasts a roof that covers half the deck. With cozy furnishings such as plush sofas around a propane gas fireplace coffee table, glampers can relax and unwind in total comfort._x000a__x000a_Also on the cover deck, there is a kitchenette for when glampers get hungry. Modern appliances include a fridge, a butane stovetop, a griddle grill, and a small sink—mostly run by propane. Other amenities include a fresh-air fan, heating, and Wi-Fi._x000a__x000a_Glampers can enjoy a cup of coffee, while evenings are reserved for sitting by the fire with a glass of wine. Those staying here are rewarded with phenomenal views and the opportunity to get back in touch with nature without sacrificing the modern comforts of home._x000a__x000a_Mountain biking, hiking, and trail running are popular activities in the State Park, and each reward intrepid glampers with sensational views of the Cumberland Plateau and beyond. Additionally, there are horseback riding trails, fantastic fishing spots, picnic grounds for families, and a playground._x000a__x000a_Perhaps one of the most popular attractions in the Chattanooga Valley is Rock City. Nestled on top of Lookout Mountain, Rock City is a natural wonder with ancient rock formations, panoramic views across seven states, and sublime gardens that are home over 400 plant species. Nature enthusiasts can immerse themselves in an ocean of flora when they visit the stunning gardens For a break from the outdoors, there are numerous restaurants, cafes, and shops in downtown Chattanooga and Wildwood, as well as golfing and spa experiences. Wildwood is famous for having the largest outdoor drive-in theatre in the state."/>
    <n v="3"/>
    <s v="Check in: 15:00, Check out: 11:00, Cancellation policy: Moderate, Accepts bookings: 12"/>
    <n v="34.892486810842598"/>
    <n v="-85.456120402902215"/>
    <s v="Yes"/>
    <x v="0"/>
    <s v="Yes"/>
    <s v="Yes"/>
    <x v="0"/>
    <s v="Yes"/>
    <x v="0"/>
    <s v="Yes"/>
    <s v="Yes"/>
    <s v="No"/>
    <s v="No"/>
    <s v="No"/>
    <s v="No"/>
    <s v="Not Listed"/>
    <s v="No"/>
    <s v="Not Listed"/>
    <s v="Not Listed"/>
    <s v="No"/>
    <s v="No"/>
    <s v="No"/>
    <s v="No"/>
    <s v="No"/>
    <s v="No"/>
    <s v="No"/>
    <s v="No"/>
    <s v="No"/>
    <s v="No"/>
    <s v="No"/>
    <s v="No"/>
    <s v="Yes"/>
    <s v="No"/>
    <s v="Yes"/>
    <s v="Yes"/>
    <s v="No"/>
    <s v="No"/>
    <s v="No"/>
    <s v="No"/>
    <s v="No"/>
    <s v="No"/>
    <s v="Yes"/>
    <s v="Yes"/>
    <s v="No"/>
    <s v="No"/>
    <s v="Yes"/>
    <s v="No"/>
    <s v="No"/>
    <s v="No"/>
    <s v="Yes"/>
    <s v="No"/>
    <s v="No"/>
    <s v="No"/>
    <s v="No"/>
    <s v="Yes"/>
    <s v="No"/>
    <s v="No"/>
    <s v="No"/>
    <s v="Yes"/>
    <s v="No"/>
    <s v="No"/>
    <m/>
    <m/>
    <m/>
    <m/>
    <m/>
    <m/>
    <m/>
    <m/>
    <m/>
  </r>
  <r>
    <s v="Hipcamp"/>
    <s v="Hemlock Hill Hideaway"/>
    <s v="Hemlock Hill Hideaway"/>
    <s v="treehouse"/>
    <s v="Treehouse"/>
    <n v="1"/>
    <n v="0"/>
    <n v="4"/>
    <n v="0"/>
    <n v="0"/>
    <n v="0"/>
    <s v="Watauga"/>
    <x v="91"/>
    <x v="11"/>
    <m/>
    <s v="United States"/>
    <x v="56"/>
    <x v="59"/>
    <n v="108"/>
    <n v="79"/>
    <n v="70"/>
    <n v="36"/>
    <n v="0.2"/>
    <n v="73"/>
    <n v="109"/>
    <n v="79"/>
    <n v="70"/>
    <n v="15"/>
    <n v="74"/>
    <n v="76"/>
    <n v="71"/>
    <n v="72"/>
    <n v="76"/>
    <n v="71"/>
    <n v="76"/>
    <n v="72"/>
    <n v="76"/>
    <n v="72"/>
    <n v="76"/>
    <s v="https://www.hipcamp.com/en-GB/land/north-carolina-hemlock-hill-hideaway-ex9hqp2o"/>
    <s v="Welcome to Hemlock Hill Hideaway - a unique glamping experience while being minutes from Boone city limits!! _x000a__x000a_A perfect place to see the leaves change color!_x000a__x000a_The treehouse is approximately 10'x10'. There is a loft consisting of a brand new foam full-size mattress while facing a clear semi-see-through roof. A futon sits below it. The bathroom consists of a portable toilet and sink in a tent off the treehouse. A shower station sits on the other side of the treehouse. Although there is no plumbing, both have water. (You only need to bring drinking water for yourselves.) There is electricity and WiFi. There is a cooler and an electric kettle available for you to use. Outside of the treehouse, there is a fire pit, a grill, a hammock, and a slide - plenty to do while relaxing in nature!_x000a__x000a_Please bring blankets/sleeping bags and pillows to sleep. (Both the foam mattress &amp; futon will have freshly laundered sheets.) If you plan to use the grill, please bring your own charcoal. Grilling utensils are provided. _x000a__x000a_Firewood is provided for the fire pit._x000a__x000a_Although smoking is allowed on the premises, we ask that you do not smoke inside the treehouse. If you decide to smoke, please clean up after yourselves._x000a__x000a_Checking out is easy! We ask that you throw away your trash &amp; recycles and return the key to the lockbox. We take care of the rest! There is no need to refill the water or take the sheets off of the mattresses._x000a__x000a_The hideaway is behind our backyard so you may see/hear us from time to time. There may be a cat or a dog running around although we find that they do not go out there as much without us._x000a__x000a_If you have any questions or concerns, please feel free to ask. Thank you!"/>
    <n v="1"/>
    <s v="Check in: 15:00, Check out: 11:00, Cancellation policy: Flexible, Accepts bookings: 12"/>
    <n v="36.243445999999999"/>
    <n v="-81.596435999999997"/>
    <s v="Yes"/>
    <x v="0"/>
    <s v="Yes"/>
    <s v="No"/>
    <x v="0"/>
    <s v="Yes"/>
    <x v="1"/>
    <s v="No"/>
    <s v="Yes"/>
    <s v="No"/>
    <s v="No"/>
    <s v="No"/>
    <s v="No"/>
    <s v="Not Listed"/>
    <s v="No"/>
    <s v="Not Listed"/>
    <s v="Not Listed"/>
    <s v="No"/>
    <s v="No"/>
    <s v="No"/>
    <s v="No"/>
    <s v="No"/>
    <s v="No"/>
    <s v="No"/>
    <s v="No"/>
    <s v="No"/>
    <s v="No"/>
    <s v="No"/>
    <s v="No"/>
    <s v="Yes"/>
    <s v="No"/>
    <s v="Yes"/>
    <s v="Yes"/>
    <s v="No"/>
    <s v="No"/>
    <s v="No"/>
    <s v="No"/>
    <s v="No"/>
    <s v="No"/>
    <s v="No"/>
    <s v="No"/>
    <s v="No"/>
    <s v="No"/>
    <s v="No"/>
    <s v="No"/>
    <s v="No"/>
    <s v="No"/>
    <s v="No"/>
    <s v="No"/>
    <s v="No"/>
    <s v="No"/>
    <s v="No"/>
    <s v="No"/>
    <s v="No"/>
    <s v="No"/>
    <s v="No"/>
    <s v="Yes"/>
    <s v="No"/>
    <s v="No"/>
    <m/>
    <m/>
    <m/>
    <m/>
    <m/>
    <m/>
    <m/>
    <m/>
    <m/>
  </r>
  <r>
    <s v="Hipcamp"/>
    <s v="Ubuntu Treehouse"/>
    <s v="Off grid treehouse in an ecovillage"/>
    <s v="treehouse"/>
    <s v="Treehouse"/>
    <n v="1"/>
    <n v="0"/>
    <n v="4"/>
    <n v="0"/>
    <n v="0"/>
    <n v="0"/>
    <s v="Scotland"/>
    <x v="92"/>
    <x v="13"/>
    <m/>
    <s v="United States"/>
    <x v="36"/>
    <x v="60"/>
    <n v="146"/>
    <n v="90"/>
    <n v="90"/>
    <n v="90"/>
    <n v="1"/>
    <n v="90"/>
    <n v="149"/>
    <n v="90"/>
    <n v="90"/>
    <n v="90"/>
    <n v="90"/>
    <n v="90"/>
    <n v="90"/>
    <n v="90"/>
    <n v="90"/>
    <n v="90"/>
    <n v="90"/>
    <n v="90"/>
    <n v="90"/>
    <n v="90"/>
    <n v="90"/>
    <s v="https://www.hipcamp.com/en-GB/land/missouri-ubuntu-treehouse-1xmhemz7"/>
    <s v="PLEASE READ THE PROPERTY DESCRIPTION BEFORE BOOKING!!! _x000a__x000a_Welcome to the peaceful Ubuntu treehouse, located at Dancing Rabbit Ecovillage, an intentional community of about 50 people focusing on environmentally friendly living. The glamping style off grid treehouse (NO wifi / NO electricity / NO reception) is set at the very edge of a vineyard and an organic farm within the community with sunset views that will not be rivaled. Ubuntu is the perfect place to have a getaway to recharge, have a meditation retreat or quiet reading time. Enjoy a swim in the pond, hike the multiple walking paths or bird watch in the surrounding 280 acres of pure nature._x000a__x000a_Built 100% green with no chemicals of any kind, it's covered in windows on all sides for extreme light and is immersed deep in nature. Take a break from electricity, wifi and cell reception and instead listen to sounds of birds and owls and watch bats, fireflies and stars from the deck._x000a__x000a_The Ubuntu treehouse is 500sq feet of open space furnished with a Cali King organic bed, an additional floor couch and an air mattress if needed. Although there is no running water, there will be water containers provided for cooking or hand washing. There is a kitchen with a small stove and ice box as well as any dishware, cookware and basic spices you might need as well as a huge selection of teas and snacks. Also you will have games, books, dart board and a hammock to enjoy. Outside you will find an enormous deck to sun bathe, do yoga or just lounge around and watch birds. The closest neighbors next to the house run the organic farm that have chickens, cows, goats, turkeys, pigs and ducks which you might hear during your stay. Ubuntu is about 12 feet off the ground and it has no railings on the stairs or around the deck so those who are scared of heights might not fare well. It feels HIGH when you get up there. The building is all wood and the inside space is loosely divided by some fabric tapestries into one bedroom area and lounge. The house is not complete and there is no insulation or wood stove so for now it's good for warmer months or those who feel they are polar bears :) The exterior landscaping is far from finished and the area around Ubuntu is a mix of wild overgrown weeds and the Ubuntu Treehouse is also rough around the edges but the magic of the place is there, if only you are ready for it._x000a__x000a_Guest accessUbuntu is about a five minute walk back from the public parking area here at Dancing Rabbit (I will have a cart available to get your luggage there!), as you cannot drive the car all the way to the house. _x000a__x000a_UBUNTU AMENITIES: _x000a__x000a_NO Electric. _x000a__x000a_NO Internet. _x000a__x000a_NO Running water. _x000a__x000a_Bedding: I'll have clean bedding on the bed upon your arrival. _x000a__x000a_Lights: solar lights and headlamps provided _x000a__x000a_Kitchen: Basic stove, ice box, cooking utensils, dishes. _x000a__x000a_Sink: Portable hand/dish was station (bucket underneath must be emptied!) _x000a__x000a_Bathroom: There is a composting toilet in the treehouse_x000a__x000a_DANCING RABBIT ECOVILLAGE: Ubuntu Treehouse is located at Dancing Rabbit Ecovillage, an intentional community of about 50 adults. We're ecologically oriented, so there's a lot of alternative sights to see and experience while here. Many houses use timber framing, strawbale, cob, or otherwise green construction techniques. Folks who live here focus on conservation and a mindfulness of the natural world around us, and we encourage guests to do the same, as you're inclined._x000a__x000a_A stay in the Ubuntu treehouse can include a short 30 min walking tour of Dancing Rabbit upon your arrival (please arrange this ahead of time), alternatively we can just check you in and you can explore on your own. (Remember to stay off private property, and keep to the gravel paths within the village). By staying here, you'll get an interesting window into a radical and dynamic environmental experiment._x000a__x000a_OTHER THINGS NEARBY:_x000a__x000a_ZIMMERMAN'S GROCERY/DINER: Three miles from the village is the amazing Zimmerman's Grocery store and diner. This is a comprehensive Mennonite run operation. They package most of the dry goods themselves. Lots of tinctures, salves, and herbal treatments. The place is open from 8-5 Mon thru Sat and serves classic diner comfort food._x000a__x000a_RUTLEDGE MEAT MARKET: If you like meat or cheese, you're in the right spot. This small town country butcher shop is very friendly, affordable, and offers top quality simple food._x000a__x000a_TRAILS: The village is located on a 280 acre land trust that includes a few miles of trails through prairie and woodland._x000a__x000a_SWIMMING: Just on the edge of the village is a nice swimming pond. (1 min walk from the treehouse). Adult and child swimmers are often naked (no need for alarm). On the sandy &quot;beach&quot; is a small floating dock, a few wooden chairs, and a drying platform under an osage tree. This swimming hole is quite popular during the warm season._x000a__x000a_Checking in after dark can be difficult for all parties, and is not recommended._x000a__x000a_Other things to noteYou will lose reception BEFORE you arrive here, so make sure you are prepared with directions. Most do not get service anywhere in the village."/>
    <n v="1"/>
    <s v="Check in: 13:00, Check out: 11:00, Cancellation policy: Super Strict, Accepts bookings: 6"/>
    <n v="40.332654499999997"/>
    <n v="-92.09642199999999"/>
    <s v="No"/>
    <x v="0"/>
    <s v="Yes"/>
    <s v="Yes"/>
    <x v="1"/>
    <s v="Yes"/>
    <x v="0"/>
    <s v="No"/>
    <s v="No"/>
    <s v="No"/>
    <s v="No"/>
    <s v="No"/>
    <s v="No"/>
    <s v="Not Listed"/>
    <s v="No"/>
    <s v="Not Listed"/>
    <s v="Not Listed"/>
    <s v="No"/>
    <s v="No"/>
    <s v="No"/>
    <s v="No"/>
    <s v="No"/>
    <s v="No"/>
    <s v="No"/>
    <s v="No"/>
    <s v="No"/>
    <s v="No"/>
    <s v="No"/>
    <s v="No"/>
    <s v="Yes"/>
    <s v="No"/>
    <s v="No"/>
    <s v="Yes"/>
    <s v="Yes"/>
    <s v="No"/>
    <s v="No"/>
    <s v="No"/>
    <s v="No"/>
    <s v="No"/>
    <s v="No"/>
    <s v="No"/>
    <s v="No"/>
    <s v="No"/>
    <s v="No"/>
    <s v="No"/>
    <s v="Yes"/>
    <s v="Yes"/>
    <s v="No"/>
    <s v="No"/>
    <s v="No"/>
    <s v="No"/>
    <s v="No"/>
    <s v="No"/>
    <s v="Yes"/>
    <s v="No"/>
    <s v="No"/>
    <s v="Yes"/>
    <s v="No"/>
    <s v="No"/>
    <m/>
    <m/>
    <m/>
    <m/>
    <m/>
    <m/>
    <m/>
    <m/>
    <m/>
  </r>
  <r>
    <s v="Hipcamp"/>
    <s v="Firefly treehouse"/>
    <s v="Firefly Treehouse Retreat"/>
    <s v="treehouse"/>
    <s v="Treehouse"/>
    <n v="1"/>
    <n v="0"/>
    <n v="2"/>
    <n v="0"/>
    <n v="0"/>
    <n v="0"/>
    <s v="Buchanan"/>
    <x v="93"/>
    <x v="13"/>
    <m/>
    <s v="United States"/>
    <x v="0"/>
    <x v="0"/>
    <s v="No data"/>
    <s v="No data"/>
    <s v="No data"/>
    <s v="No data"/>
    <n v="1"/>
    <n v="80"/>
    <n v="119"/>
    <n v="80"/>
    <n v="80"/>
    <n v="80"/>
    <n v="80"/>
    <n v="80"/>
    <n v="80"/>
    <n v="80"/>
    <n v="80"/>
    <n v="80"/>
    <n v="80"/>
    <n v="80"/>
    <n v="80"/>
    <n v="80"/>
    <n v="80"/>
    <s v="https://www.hipcamp.com/en-GB/land/missouri-firefly-treehouse-7rvhy095"/>
    <s v="Feel like you are away from it all while being close to town and other amenities. A magical treehouse that is the perfect place for a spiritual retreat, a romantic getaway, or a girlfriend retreat. The loft has a queen air mattress with a foam mattress topper. We provide clean and comfy bedding and pillows. *This is a glamping experience. We provide water, a sink, and a camp toilet, but there is no running water. There is electricity and heating and cooling._x000a__x000a_Outside the treehouse we offer mowed paths that are great for walking as well hammocks for your use in our shared hammock village or under your treehouse._x000a__x000a_We have guests park in our driveway and then transport you and your things via golf cart to the treehouse._x000a__x000a_We live in a rural neighborhood outside of historic Saint Joseph Missouri. Just down the road from us is a family-owned flower farm that may be available for bouquets or a tour._x000a__x000a_We recommend a vehicle to get around."/>
    <n v="1"/>
    <s v="Check in: 15:00, Check out: 11:00, Cancellation policy: Moderate, Accepts bookings: 3"/>
    <n v="39.810763999999999"/>
    <n v="-94.744710999999995"/>
    <s v="Yes"/>
    <x v="0"/>
    <s v="No"/>
    <s v="No"/>
    <x v="1"/>
    <s v="Yes"/>
    <x v="0"/>
    <s v="Yes"/>
    <s v="No"/>
    <s v="No"/>
    <s v="No"/>
    <s v="No"/>
    <s v="No"/>
    <s v="Not Listed"/>
    <s v="No"/>
    <s v="Not Listed"/>
    <s v="Not Listed"/>
    <s v="No"/>
    <s v="No"/>
    <s v="No"/>
    <s v="No"/>
    <s v="No"/>
    <s v="No"/>
    <s v="No"/>
    <s v="No"/>
    <s v="No"/>
    <s v="No"/>
    <s v="No"/>
    <s v="No"/>
    <s v="No"/>
    <s v="No"/>
    <s v="No"/>
    <s v="Yes"/>
    <s v="No"/>
    <s v="No"/>
    <s v="No"/>
    <s v="No"/>
    <s v="No"/>
    <s v="No"/>
    <s v="No"/>
    <s v="Yes"/>
    <s v="No"/>
    <s v="No"/>
    <s v="Yes"/>
    <s v="No"/>
    <s v="No"/>
    <s v="No"/>
    <s v="No"/>
    <s v="No"/>
    <s v="No"/>
    <s v="No"/>
    <s v="No"/>
    <s v="No"/>
    <s v="Yes"/>
    <s v="No"/>
    <s v="No"/>
    <s v="Yes"/>
    <s v="No"/>
    <s v="No"/>
    <m/>
    <m/>
    <m/>
    <m/>
    <m/>
    <m/>
    <m/>
    <m/>
    <m/>
  </r>
  <r>
    <s v="Hipcamp"/>
    <s v="Treasure Chest Treehouse A Utopia In The Woods"/>
    <s v="Treasure Chest Treehouse- Glamping"/>
    <s v="treehouse"/>
    <s v="Treehouse"/>
    <n v="1"/>
    <n v="0"/>
    <n v="2"/>
    <n v="0"/>
    <n v="0"/>
    <n v="0"/>
    <s v="Clayton"/>
    <x v="94"/>
    <x v="12"/>
    <m/>
    <s v="United States"/>
    <x v="9"/>
    <x v="61"/>
    <n v="234"/>
    <n v="200"/>
    <n v="200"/>
    <n v="0"/>
    <n v="1"/>
    <n v="200"/>
    <n v="236"/>
    <n v="200"/>
    <n v="200"/>
    <n v="200"/>
    <n v="200"/>
    <n v="200"/>
    <n v="200"/>
    <n v="0"/>
    <n v="0"/>
    <n v="0"/>
    <n v="0"/>
    <n v="0"/>
    <n v="0"/>
    <n v="200"/>
    <n v="200"/>
    <s v="https://www.hipcamp.com/en-GB/land/georgia-treasure-chest-treehouse-a-utopia-in-the-woods-wz6hezvv"/>
    <s v="There is not a safer place than in the middle of our private woods! The Treasure chest Treehouse is one of the most unique stays in Georgia. We are a 8 acre agriculture farm estate we raise chickens, monarchs, bees, frogs &amp; ducks. Have private trails, swings, hammocks, creek &amp; swinging picnic table"/>
    <n v="1"/>
    <s v="Check in: 15:00, Check out: 10:00, Cancellation policy: Flexible, Accepts bookings: 3"/>
    <n v="33.457687999999997"/>
    <n v="-84.361690999999993"/>
    <s v="Yes"/>
    <x v="0"/>
    <s v="No"/>
    <s v="No"/>
    <x v="0"/>
    <s v="Yes"/>
    <x v="1"/>
    <s v="Yes"/>
    <s v="No"/>
    <s v="No"/>
    <s v="No"/>
    <s v="No"/>
    <s v="No"/>
    <s v="Not Listed"/>
    <s v="No"/>
    <s v="Not Listed"/>
    <s v="Not Listed"/>
    <s v="No"/>
    <s v="No"/>
    <s v="No"/>
    <s v="No"/>
    <s v="No"/>
    <s v="No"/>
    <s v="No"/>
    <s v="No"/>
    <s v="No"/>
    <s v="No"/>
    <s v="No"/>
    <s v="No"/>
    <s v="Yes"/>
    <s v="No"/>
    <s v="No"/>
    <s v="Yes"/>
    <s v="No"/>
    <s v="No"/>
    <s v="No"/>
    <s v="No"/>
    <s v="No"/>
    <s v="No"/>
    <s v="No"/>
    <s v="Yes"/>
    <s v="No"/>
    <s v="No"/>
    <s v="No"/>
    <s v="Yes"/>
    <s v="No"/>
    <s v="Yes"/>
    <s v="Yes"/>
    <s v="No"/>
    <s v="No"/>
    <s v="No"/>
    <s v="No"/>
    <s v="No"/>
    <s v="No"/>
    <s v="No"/>
    <s v="No"/>
    <s v="No"/>
    <s v="No"/>
    <s v="No"/>
    <m/>
    <m/>
    <m/>
    <m/>
    <m/>
    <m/>
    <m/>
    <m/>
    <m/>
  </r>
  <r>
    <s v="Hipcamp"/>
    <s v="Above the Fray Glamping, Black Mtn."/>
    <s v="283 Built 2022"/>
    <s v="treehouse"/>
    <s v="Treehouse"/>
    <n v="6"/>
    <n v="0"/>
    <n v="6"/>
    <n v="0"/>
    <n v="0"/>
    <n v="0"/>
    <s v="Buncombe"/>
    <x v="95"/>
    <x v="11"/>
    <m/>
    <s v="United States"/>
    <x v="1"/>
    <x v="62"/>
    <n v="112"/>
    <n v="95"/>
    <n v="76"/>
    <n v="20"/>
    <n v="7.0000000000000007E-2"/>
    <n v="82"/>
    <n v="116"/>
    <n v="95"/>
    <n v="76"/>
    <n v="6"/>
    <n v="85"/>
    <n v="90"/>
    <n v="80"/>
    <n v="81"/>
    <n v="90"/>
    <n v="80"/>
    <n v="89"/>
    <n v="81"/>
    <n v="89"/>
    <n v="81"/>
    <n v="90"/>
    <s v="https://www.hipcamp.com/en-GB/land/north-carolina-above-the-fray-glamping-black-mtn-dw9h2qel"/>
    <s v="This deck's full roof feel spacious at 384sf. Plenty of furniture to lounge and watch the stars, moon and sun rotate. Parking is very convenient and there is ample counter space and electrical outlets. Most people decide to skip the visit to Biltmore and waste the day reading a listening to nature sounds such as the resident redtail hawk, the ever present family of crows or hopefully a whipporwill at dusk."/>
    <n v="2"/>
    <s v="Check in: 15:00, Check out: 11:00, Cancellation policy: Strict, Accepts bookings: 12"/>
    <n v="35.573489255982317"/>
    <n v="-82.290131915344233"/>
    <s v="No"/>
    <x v="0"/>
    <s v="Yes"/>
    <s v="Yes"/>
    <x v="0"/>
    <s v="Yes"/>
    <x v="1"/>
    <s v="Yes"/>
    <s v="No"/>
    <s v="No"/>
    <s v="No"/>
    <s v="No"/>
    <s v="No"/>
    <s v="Not Listed"/>
    <s v="No"/>
    <s v="Not Listed"/>
    <s v="Not Listed"/>
    <s v="No"/>
    <s v="No"/>
    <s v="No"/>
    <s v="No"/>
    <s v="No"/>
    <s v="No"/>
    <s v="No"/>
    <s v="No"/>
    <s v="No"/>
    <s v="No"/>
    <s v="No"/>
    <s v="No"/>
    <s v="Yes"/>
    <s v="No"/>
    <s v="No"/>
    <s v="Yes"/>
    <s v="No"/>
    <s v="No"/>
    <s v="No"/>
    <s v="No"/>
    <s v="No"/>
    <s v="No"/>
    <s v="No"/>
    <s v="Yes"/>
    <s v="No"/>
    <s v="No"/>
    <s v="Yes"/>
    <s v="No"/>
    <s v="No"/>
    <s v="No"/>
    <s v="No"/>
    <s v="No"/>
    <s v="No"/>
    <s v="No"/>
    <s v="No"/>
    <s v="No"/>
    <s v="No"/>
    <s v="No"/>
    <s v="No"/>
    <s v="Yes"/>
    <s v="No"/>
    <s v="No"/>
    <m/>
    <m/>
    <m/>
    <m/>
    <m/>
    <m/>
    <m/>
    <m/>
    <m/>
  </r>
  <r>
    <s v="Hipcamp"/>
    <s v="Happy Hollow Homestead"/>
    <s v="Camping Cabin"/>
    <s v="treehouse"/>
    <s v="Treehouse"/>
    <n v="23"/>
    <n v="0"/>
    <n v="30"/>
    <n v="0"/>
    <n v="0"/>
    <n v="0"/>
    <s v="Orange"/>
    <x v="96"/>
    <x v="28"/>
    <m/>
    <s v="United States"/>
    <x v="57"/>
    <x v="37"/>
    <n v="140"/>
    <n v="99"/>
    <n v="99"/>
    <n v="11"/>
    <n v="0.03"/>
    <n v="99"/>
    <n v="141"/>
    <n v="99"/>
    <n v="99"/>
    <n v="3"/>
    <n v="99"/>
    <n v="101"/>
    <n v="99"/>
    <n v="99"/>
    <n v="99"/>
    <n v="99"/>
    <n v="101"/>
    <n v="99"/>
    <n v="99"/>
    <n v="99"/>
    <n v="99"/>
    <s v="https://www.hipcamp.com/en-GB/land/indiana-happy-hollow-homestead-3pw1hmxd"/>
    <s v="Camp in a cabin at Happy Hollow Homestead. _x000a__x000a_The Camping Cabin sleeps 2 in the queen sized bed, but has plenty of room for campers outside the cabin. You can add additional campers or they can book tent camping separately._x000a__x000a_It is 15' x 15' foot spray foam insulated cabin with a queen sized bed, a couch and a heater for the winter months (or fan for summer months). It's close to a shower and outhouse. _x000a__x000a_There is a fire pit behind the Camping Cabin an will soon have a view of the new pond (when it fills up)_x000a__x000a_The Camping Cabin has limited electrical due to being off-grid. Lights, phone charging and fan are okay. _x000a__x000a_Sorry, no pets allowed in the camping cabin."/>
    <n v="1"/>
    <s v="Check in: 13:00, Check out: 12:00, Cancellation policy: Strict (14 days), Accepts bookings: 12"/>
    <n v="38.410080664126887"/>
    <n v="-86.349475509262106"/>
    <s v="Yes"/>
    <x v="0"/>
    <s v="No"/>
    <s v="No"/>
    <x v="0"/>
    <s v="No"/>
    <x v="1"/>
    <s v="No"/>
    <s v="Yes"/>
    <s v="No"/>
    <s v="No"/>
    <s v="Yes"/>
    <s v="No"/>
    <s v="Not Listed"/>
    <s v="No"/>
    <s v="Not Listed"/>
    <s v="Not Listed"/>
    <s v="No"/>
    <s v="No"/>
    <s v="No"/>
    <s v="No"/>
    <s v="No"/>
    <s v="No"/>
    <s v="No"/>
    <s v="No"/>
    <s v="No"/>
    <s v="No"/>
    <s v="No"/>
    <s v="No"/>
    <s v="No"/>
    <s v="No"/>
    <s v="No"/>
    <s v="Yes"/>
    <s v="No"/>
    <s v="Yes"/>
    <s v="No"/>
    <s v="No"/>
    <s v="Yes"/>
    <s v="No"/>
    <s v="No"/>
    <s v="Yes"/>
    <s v="No"/>
    <s v="Yes"/>
    <s v="No"/>
    <s v="No"/>
    <s v="No"/>
    <s v="Yes"/>
    <s v="Yes"/>
    <s v="No"/>
    <s v="No"/>
    <s v="No"/>
    <s v="No"/>
    <s v="Yes"/>
    <s v="No"/>
    <s v="No"/>
    <s v="No"/>
    <s v="Yes"/>
    <s v="No"/>
    <s v="No"/>
    <m/>
    <m/>
    <m/>
    <m/>
    <m/>
    <m/>
    <m/>
    <m/>
    <m/>
  </r>
  <r>
    <s v="Hipcamp"/>
    <s v="Phoenix Mountains Treehouse"/>
    <s v="Phoenix Mountains Treehouse"/>
    <s v="treehouse"/>
    <s v="Treehouse"/>
    <n v="1"/>
    <n v="0"/>
    <n v="2"/>
    <n v="0"/>
    <n v="0"/>
    <n v="0"/>
    <s v="Maricopa"/>
    <x v="97"/>
    <x v="29"/>
    <m/>
    <s v="United States"/>
    <x v="0"/>
    <x v="0"/>
    <s v="No data"/>
    <s v="No data"/>
    <s v="No data"/>
    <s v="No data"/>
    <n v="0.43"/>
    <n v="67"/>
    <n v="104"/>
    <n v="75"/>
    <n v="50"/>
    <n v="29"/>
    <n v="70"/>
    <n v="70"/>
    <n v="70"/>
    <n v="70"/>
    <n v="70"/>
    <n v="70"/>
    <n v="70"/>
    <n v="70"/>
    <n v="70"/>
    <n v="70"/>
    <n v="70"/>
    <s v="https://www.hipcamp.com/en-GB/land/arizona-el-camino-treehouse-v1qh1eoo"/>
    <s v="Walk up the ramp and disappear into the branches of our giant pine tree. You'll find a large deck suspended in the trees and a cozy little treehouse with giant windows. _x000a__x000a_No one would ever expect a treehouse in a quiet neighborhood of Phoenix. There is enough distance from the road and tree coverage that you remain hidden. Views from inside the tree are beautiful and you'll go mostly unnoticed!_x000a__x000a_I built this treehouse as a work space and studio during the covid era, while working remotely as admin for a luxury treehouse construction company. Our family still lives in the house and we welcome guests to use the treehouse. The large windows allow for great views and are mostly hidden behind all of the tree branches. Enjoy the treehouse experience and wonderful views of our quiet neighborhood next to the mountains!_x000a__x000a_The treehouse has a full size bed and a small futon. There is a bathroom in the property backyard about 40 yards away with a sink and hot shower. There is good wifi signal in the treehouse and a fresh water tank. If you stay more than one night you'll see me and my family going in and out the front door and walking our dog, but we'll always be behind and under the treehouse, never looking in (I built it with that in mind)._x000a__x000a_The treehouses is watertight, no worry about rain, but it is not totally airtight so the temperatures are similar to camping and there is no heater. Phoenix winters are generally mild though and there will always be enough blankets for you!"/>
    <n v="1"/>
    <s v="Check in: 15:00, Check out: 12:00, Cancellation policy: Flexible, Accepts bookings: 3"/>
    <n v="33.558132999999998"/>
    <n v="-112.05068799999999"/>
    <s v="No"/>
    <x v="0"/>
    <s v="No"/>
    <s v="No"/>
    <x v="0"/>
    <s v="Yes"/>
    <x v="1"/>
    <s v="Yes"/>
    <s v="Yes"/>
    <s v="No"/>
    <s v="No"/>
    <s v="No"/>
    <s v="No"/>
    <s v="Not Listed"/>
    <s v="No"/>
    <s v="Not Listed"/>
    <s v="Not Listed"/>
    <s v="No"/>
    <s v="No"/>
    <s v="No"/>
    <s v="No"/>
    <s v="No"/>
    <s v="No"/>
    <s v="No"/>
    <s v="No"/>
    <s v="No"/>
    <s v="No"/>
    <s v="No"/>
    <s v="No"/>
    <s v="No"/>
    <s v="No"/>
    <s v="No"/>
    <s v="Yes"/>
    <s v="No"/>
    <s v="No"/>
    <s v="No"/>
    <s v="No"/>
    <s v="No"/>
    <s v="No"/>
    <s v="No"/>
    <s v="No"/>
    <s v="No"/>
    <s v="No"/>
    <s v="Yes"/>
    <s v="Yes"/>
    <s v="No"/>
    <s v="No"/>
    <s v="No"/>
    <s v="No"/>
    <s v="Yes"/>
    <s v="No"/>
    <s v="No"/>
    <s v="No"/>
    <s v="No"/>
    <s v="No"/>
    <s v="No"/>
    <s v="No"/>
    <s v="No"/>
    <s v="No"/>
    <m/>
    <m/>
    <m/>
    <m/>
    <m/>
    <m/>
    <m/>
    <m/>
    <m/>
  </r>
  <r>
    <s v="Hipcamp"/>
    <s v="R.O.S.A. Land Campground"/>
    <s v="Wooded Roundhouse on Tar River"/>
    <s v="treehouse"/>
    <s v="Treehouse"/>
    <n v="5"/>
    <n v="0"/>
    <n v="8"/>
    <n v="0"/>
    <n v="0"/>
    <n v="0"/>
    <s v="Granville"/>
    <x v="98"/>
    <x v="11"/>
    <m/>
    <s v="United States"/>
    <x v="58"/>
    <x v="63"/>
    <n v="277"/>
    <n v="150"/>
    <n v="115"/>
    <n v="40"/>
    <n v="0.55000000000000004"/>
    <n v="127"/>
    <n v="276"/>
    <n v="150"/>
    <n v="105"/>
    <n v="67"/>
    <n v="126"/>
    <n v="138"/>
    <n v="114"/>
    <n v="117"/>
    <n v="138"/>
    <n v="114"/>
    <n v="136"/>
    <n v="116"/>
    <n v="136"/>
    <n v="116"/>
    <n v="137"/>
    <s v="https://www.hipcamp.com/en-GB/land/north-carolina-r-o-s-a-land-campground-kk9h89me"/>
    <s v="Nature has never been closer.  You can hear the river from the deck and open floorplan, custom wood two-story round treehouse with spiral stairchase, vinyl and VHS collection.  Windows surround. The Roundhouse sleeps 6 - 8 in 3 BDRS. Message for negotiated details if a single person!  Open chef-range stove in open kitchen that connects to living area with wood burning fireplace, Queen Bedroom, and Bathroom.  Deck overlooks Cub Creek, tributary of the Upper Tar.  You are in a rare Occaneechi Saponi alluvial floodplain forest of the PIedmont. Descend down the spiral staircases to open ground-level floor with two more BDRs and Bathrooms. More photos on website. respiteintheround.org"/>
    <n v="2"/>
    <s v="Check in: 14:00, Check out: 11:00, Cancellation policy: Moderate, Accepts bookings: 6"/>
    <n v="36.32346845657041"/>
    <n v="-78.783269961669049"/>
    <s v="Yes"/>
    <x v="0"/>
    <s v="Yes"/>
    <s v="Yes"/>
    <x v="0"/>
    <s v="Yes"/>
    <x v="0"/>
    <s v="Yes"/>
    <s v="Yes"/>
    <s v="Yes"/>
    <s v="No"/>
    <s v="No"/>
    <s v="No"/>
    <s v="Not Listed"/>
    <s v="No"/>
    <s v="Not Listed"/>
    <s v="Not Listed"/>
    <s v="No"/>
    <s v="No"/>
    <s v="No"/>
    <s v="No"/>
    <s v="No"/>
    <s v="No"/>
    <s v="No"/>
    <s v="No"/>
    <s v="No"/>
    <s v="No"/>
    <s v="No"/>
    <s v="No"/>
    <s v="Yes"/>
    <s v="No"/>
    <s v="Yes"/>
    <s v="Yes"/>
    <s v="Yes"/>
    <s v="No"/>
    <s v="No"/>
    <s v="No"/>
    <s v="No"/>
    <s v="No"/>
    <s v="No"/>
    <s v="Yes"/>
    <s v="Yes"/>
    <s v="No"/>
    <s v="Yes"/>
    <s v="No"/>
    <s v="Yes"/>
    <s v="Yes"/>
    <s v="Yes"/>
    <s v="No"/>
    <s v="No"/>
    <s v="No"/>
    <s v="No"/>
    <s v="No"/>
    <s v="Yes"/>
    <s v="No"/>
    <s v="Yes"/>
    <s v="Yes"/>
    <s v="No"/>
    <s v="No"/>
    <m/>
    <m/>
    <m/>
    <m/>
    <m/>
    <m/>
    <m/>
    <m/>
    <m/>
  </r>
  <r>
    <s v="Hipcamp"/>
    <s v="Mountain Views"/>
    <s v="Magical Treehouse: Off-Grid"/>
    <s v="treehouse"/>
    <s v="Treehouse"/>
    <n v="2"/>
    <n v="0"/>
    <n v="2"/>
    <n v="0"/>
    <n v="0"/>
    <n v="0"/>
    <s v="Wyoming"/>
    <x v="99"/>
    <x v="18"/>
    <m/>
    <s v="United States"/>
    <x v="36"/>
    <x v="64"/>
    <n v="296"/>
    <n v="299"/>
    <n v="175"/>
    <n v="203"/>
    <n v="1"/>
    <n v="214"/>
    <n v="306"/>
    <n v="289"/>
    <n v="175"/>
    <n v="214"/>
    <n v="259"/>
    <n v="273"/>
    <n v="243"/>
    <n v="246"/>
    <n v="273"/>
    <n v="243"/>
    <n v="271"/>
    <n v="245"/>
    <n v="271"/>
    <n v="245"/>
    <n v="273"/>
    <s v="https://www.hipcamp.com/en-GB/land/pennsylvania-mountain-views-2-g1xmhe8v"/>
    <s v="You will have a truly unique experience sleeping 30 feet above the forest floor. Rock-a-bye, baby!_x000a__x000a_You get to go totally off-grid in this treehouse perched between two beautiful maple trees in a wooded forest in the countryside, with amazing views over a fields all the way to the stunning Endless Mountains._x000a__x000a_This is your opportunity to reconnect. This is your chance to be in touch with the environment._x000a__x000a_We are proud to be rated as Gold Key SuperHosts by other services since 2014."/>
    <n v="2"/>
    <s v="Check in: 16:00, Check out: 10:00, Cancellation policy: Super Strict, Accepts bookings: 6"/>
    <n v="41.54538149073565"/>
    <n v="-76.063082335968033"/>
    <s v="Yes"/>
    <x v="0"/>
    <s v="Yes"/>
    <s v="No"/>
    <x v="0"/>
    <s v="Yes"/>
    <x v="0"/>
    <s v="Yes"/>
    <s v="No"/>
    <s v="No"/>
    <s v="No"/>
    <s v="No"/>
    <s v="No"/>
    <s v="Not Listed"/>
    <s v="No"/>
    <s v="Not Listed"/>
    <s v="Not Listed"/>
    <s v="No"/>
    <s v="No"/>
    <s v="No"/>
    <s v="No"/>
    <s v="No"/>
    <s v="No"/>
    <s v="No"/>
    <s v="No"/>
    <s v="No"/>
    <s v="No"/>
    <s v="No"/>
    <s v="Yes"/>
    <s v="Yes"/>
    <s v="No"/>
    <s v="Yes"/>
    <s v="Yes"/>
    <s v="No"/>
    <s v="No"/>
    <s v="No"/>
    <s v="No"/>
    <s v="Yes"/>
    <s v="No"/>
    <s v="No"/>
    <s v="Yes"/>
    <s v="No"/>
    <s v="No"/>
    <s v="Yes"/>
    <s v="No"/>
    <s v="No"/>
    <s v="Yes"/>
    <s v="No"/>
    <s v="No"/>
    <s v="No"/>
    <s v="No"/>
    <s v="No"/>
    <s v="No"/>
    <s v="No"/>
    <s v="No"/>
    <s v="No"/>
    <s v="Yes"/>
    <s v="No"/>
    <s v="No"/>
    <m/>
    <m/>
    <m/>
    <m/>
    <m/>
    <m/>
    <m/>
    <m/>
    <m/>
  </r>
  <r>
    <s v="Hipcamp"/>
    <s v="Water Forest Retreat"/>
    <s v="Tree House"/>
    <s v="treehouse"/>
    <s v="Treehouse"/>
    <n v="3"/>
    <n v="0"/>
    <n v="2"/>
    <n v="0"/>
    <n v="0"/>
    <n v="0"/>
    <s v="New London"/>
    <x v="100"/>
    <x v="30"/>
    <m/>
    <s v="United States"/>
    <x v="35"/>
    <x v="65"/>
    <n v="199"/>
    <n v="145"/>
    <n v="135"/>
    <n v="80"/>
    <n v="0.3"/>
    <n v="135"/>
    <n v="204"/>
    <n v="136"/>
    <n v="135"/>
    <n v="40"/>
    <n v="135"/>
    <n v="135"/>
    <n v="135"/>
    <n v="135"/>
    <n v="135"/>
    <n v="135"/>
    <n v="135"/>
    <n v="135"/>
    <n v="135"/>
    <n v="135"/>
    <n v="135"/>
    <s v="https://www.hipcamp.com/en-GB/land/connecticut-water-forest-retreat-mxvhdj90"/>
    <s v="Water forest retreat treehouse is a 168 square-foot private heated and electrified tiny home surrounding an oak tree nestled in 56 acres of forest. There is a queen size bed, end tables, cabinet and a table with two chairs. There are 2 1/2 miles of hiking trails with a brook, waterfall and marsh. There is a composting toilet and water is provided. There is no running water at the tiny home, but there is a sink under the deck of the house next to the shower. It is a five minute walk to a springfed pond where you can fish and swim. We supply all camping equipment including a propane grill and a two burner propane camp stove so all you need to bring are your clothes, personal toiletries, food and drinks. A beautiful place to enjoy the forest and rejuvenate. Dogs welcome."/>
    <n v="1"/>
    <s v="Check in: 14:00, Check out: 12:00, Cancellation policy: Super Strict, Accepts bookings: 12"/>
    <n v="41.516036"/>
    <n v="-72.135535000000004"/>
    <s v="Yes"/>
    <x v="0"/>
    <s v="Yes"/>
    <s v="Yes"/>
    <x v="0"/>
    <s v="Yes"/>
    <x v="1"/>
    <s v="Yes"/>
    <s v="No"/>
    <s v="No"/>
    <s v="No"/>
    <s v="No"/>
    <s v="No"/>
    <s v="Not Listed"/>
    <s v="No"/>
    <s v="Not Listed"/>
    <s v="Not Listed"/>
    <s v="No"/>
    <s v="No"/>
    <s v="No"/>
    <s v="No"/>
    <s v="No"/>
    <s v="No"/>
    <s v="No"/>
    <s v="No"/>
    <s v="No"/>
    <s v="No"/>
    <s v="No"/>
    <s v="No"/>
    <s v="No"/>
    <s v="No"/>
    <s v="Yes"/>
    <s v="Yes"/>
    <s v="Yes"/>
    <s v="No"/>
    <s v="No"/>
    <s v="No"/>
    <s v="No"/>
    <s v="No"/>
    <s v="No"/>
    <s v="Yes"/>
    <s v="Yes"/>
    <s v="Yes"/>
    <s v="No"/>
    <s v="No"/>
    <s v="No"/>
    <s v="No"/>
    <s v="Yes"/>
    <s v="No"/>
    <s v="No"/>
    <s v="No"/>
    <s v="No"/>
    <s v="No"/>
    <s v="No"/>
    <s v="No"/>
    <s v="No"/>
    <s v="Yes"/>
    <s v="No"/>
    <s v="No"/>
    <m/>
    <m/>
    <m/>
    <m/>
    <m/>
    <m/>
    <m/>
    <m/>
    <m/>
  </r>
  <r>
    <s v="Hipcamp"/>
    <s v="A Little Piece of Paradise"/>
    <s v="Fort Campint "/>
    <s v="treehouse"/>
    <s v="Treehouse"/>
    <n v="83"/>
    <n v="0"/>
    <n v="6"/>
    <n v="0"/>
    <n v="0"/>
    <n v="0"/>
    <s v="Kaufman"/>
    <x v="101"/>
    <x v="7"/>
    <m/>
    <s v="United States"/>
    <x v="9"/>
    <x v="7"/>
    <n v="106"/>
    <n v="80"/>
    <n v="60"/>
    <n v="0"/>
    <n v="0.01"/>
    <n v="77"/>
    <n v="115"/>
    <n v="80"/>
    <n v="76"/>
    <n v="1"/>
    <n v="78"/>
    <n v="79"/>
    <n v="77"/>
    <n v="77"/>
    <n v="79"/>
    <n v="77"/>
    <n v="79"/>
    <n v="77"/>
    <n v="79"/>
    <n v="77"/>
    <n v="79"/>
    <s v="https://www.hipcamp.com/en-GB/land/texas-a-little-piece-of-paradise-qeohm2me"/>
    <s v="This is a fort in In our rustic country place In the middle of the jungle next to a very deep creek, where you can listen to the birds sing and enjoy nature, live an adventure without having to leave hundreds of miles outside the city, we are 45 minutes from Dallas, this is a place to get out of the routine for a while and make use of creativity, next to a creek the even though water runs always, during hot weather the water is lowere. We provide a tank with cold water for basic use with a 3-compartment sink and portable toilets, the fort its wire with electricity for generator to be connected, you can bring your own or we can rent one at your early request, the fort house it is a room with windows and bunk beds for four people to sleep. Bathrooms with hot and cold water is about 2 minutes walking distance, no showers."/>
    <n v="1"/>
    <s v="Check in: 16:00, Check out: 11:00, Cancellation policy: Super Strict (30 Days), Accepts bookings: 18"/>
    <n v="32.670316200000002"/>
    <n v="-96.155215900000002"/>
    <s v="Yes"/>
    <x v="0"/>
    <s v="Yes"/>
    <s v="Yes"/>
    <x v="1"/>
    <s v="Yes"/>
    <x v="1"/>
    <s v="Yes"/>
    <s v="No"/>
    <s v="No"/>
    <s v="No"/>
    <s v="No"/>
    <s v="No"/>
    <s v="Not Listed"/>
    <s v="No"/>
    <s v="Not Listed"/>
    <s v="Not Listed"/>
    <s v="No"/>
    <s v="No"/>
    <s v="No"/>
    <s v="No"/>
    <s v="No"/>
    <s v="No"/>
    <s v="No"/>
    <s v="No"/>
    <s v="No"/>
    <s v="No"/>
    <s v="No"/>
    <s v="No"/>
    <s v="Yes"/>
    <s v="Yes"/>
    <s v="Yes"/>
    <s v="No"/>
    <s v="Yes"/>
    <s v="No"/>
    <s v="No"/>
    <s v="Yes"/>
    <s v="No"/>
    <s v="Yes"/>
    <s v="Yes"/>
    <s v="Yes"/>
    <s v="No"/>
    <s v="No"/>
    <s v="No"/>
    <s v="No"/>
    <s v="No"/>
    <s v="Yes"/>
    <s v="Yes"/>
    <s v="No"/>
    <s v="No"/>
    <s v="No"/>
    <s v="No"/>
    <s v="No"/>
    <s v="No"/>
    <s v="No"/>
    <s v="Yes"/>
    <s v="Yes"/>
    <s v="Yes"/>
    <s v="No"/>
    <m/>
    <m/>
    <m/>
    <m/>
    <m/>
    <m/>
    <m/>
    <m/>
    <m/>
  </r>
  <r>
    <s v="Hipcamp"/>
    <s v="The Slab (by the Barren)"/>
    <s v="Treehouse B (Old #1)"/>
    <s v="treehouse"/>
    <s v="Treehouse"/>
    <n v="80"/>
    <n v="0"/>
    <n v="4"/>
    <n v="0"/>
    <n v="0"/>
    <n v="0"/>
    <s v="Monroe"/>
    <x v="102"/>
    <x v="6"/>
    <m/>
    <s v="United States"/>
    <x v="59"/>
    <x v="66"/>
    <n v="73"/>
    <n v="50"/>
    <n v="48"/>
    <n v="3"/>
    <n v="0"/>
    <n v="48"/>
    <n v="74"/>
    <n v="50"/>
    <n v="48"/>
    <n v="0"/>
    <n v="49"/>
    <n v="49"/>
    <n v="48"/>
    <n v="48"/>
    <n v="49"/>
    <n v="48"/>
    <n v="49"/>
    <n v="48"/>
    <n v="49"/>
    <n v="48"/>
    <n v="49"/>
    <s v="https://www.hipcamp.com/en-GB/land/kentucky-the-slab-by-the-barren-9mxh8l5e"/>
    <s v="Ya'll asked and we have listened... we have moved this treehouse from the edge of the field and set it at the edge of the water. It is now nestled in between sites 19 and 20 and overlooking the water so if you need extra space book one or both of those sites. The treehouse is an 8ft x 8ft square with a 5 ft hight roof it has a full size mattress and the whole thing sits 6 ft off the ground and has plenty of shade. Parking is above the cabin with steps down to it. If no one is on sites 19 or 20 then you can pull right down to the front door. I will post new photos as soon as we get everything situated at its new and improved home."/>
    <n v="2"/>
    <s v="Check in: 14:00, Check out: 12:00, Cancellation policy: Strict, Accepts bookings: 12"/>
    <n v="36.658090000000001"/>
    <n v="-85.929540000000003"/>
    <s v="Yes"/>
    <x v="0"/>
    <s v="Yes"/>
    <s v="Yes"/>
    <x v="0"/>
    <s v="Yes"/>
    <x v="1"/>
    <s v="No"/>
    <s v="No"/>
    <s v="No"/>
    <s v="No"/>
    <s v="Yes"/>
    <s v="No"/>
    <s v="Not Listed"/>
    <s v="No"/>
    <s v="Not Listed"/>
    <s v="Not Listed"/>
    <s v="No"/>
    <s v="No"/>
    <s v="No"/>
    <s v="No"/>
    <s v="No"/>
    <s v="No"/>
    <s v="No"/>
    <s v="No"/>
    <s v="No"/>
    <s v="No"/>
    <s v="No"/>
    <s v="Yes"/>
    <s v="Yes"/>
    <s v="Yes"/>
    <s v="Yes"/>
    <s v="Yes"/>
    <s v="Yes"/>
    <s v="No"/>
    <s v="No"/>
    <s v="No"/>
    <s v="Yes"/>
    <s v="Yes"/>
    <s v="Yes"/>
    <s v="Yes"/>
    <s v="No"/>
    <s v="Yes"/>
    <s v="No"/>
    <s v="No"/>
    <s v="Yes"/>
    <s v="Yes"/>
    <s v="Yes"/>
    <s v="Yes"/>
    <s v="No"/>
    <s v="No"/>
    <s v="No"/>
    <s v="No"/>
    <s v="Yes"/>
    <s v="No"/>
    <s v="No"/>
    <s v="Yes"/>
    <s v="No"/>
    <s v="No"/>
    <m/>
    <m/>
    <m/>
    <m/>
    <m/>
    <m/>
    <m/>
    <m/>
    <m/>
  </r>
  <r>
    <s v="Hipcamp"/>
    <s v="The Slab (by the Barren)"/>
    <s v="Treehouse A (Old #2)"/>
    <s v="treehouse"/>
    <s v="Treehouse"/>
    <n v="80"/>
    <n v="0"/>
    <n v="4"/>
    <n v="0"/>
    <n v="0"/>
    <n v="0"/>
    <s v="Monroe"/>
    <x v="102"/>
    <x v="6"/>
    <m/>
    <s v="United States"/>
    <x v="37"/>
    <x v="66"/>
    <n v="72"/>
    <n v="50"/>
    <n v="48"/>
    <n v="1"/>
    <n v="0.03"/>
    <n v="48"/>
    <n v="74"/>
    <n v="50"/>
    <n v="48"/>
    <n v="1"/>
    <n v="49"/>
    <n v="49"/>
    <n v="48"/>
    <n v="48"/>
    <n v="49"/>
    <n v="48"/>
    <n v="49"/>
    <n v="48"/>
    <n v="49"/>
    <n v="48"/>
    <n v="49"/>
    <s v="https://www.hipcamp.com/en-GB/land/kentucky-the-slab-by-the-barren-9mxh8l5e"/>
    <s v="This treehouse is the definition of seclusion!! Set in a small woods overlooking the creek it is absolute paradise. This 8'x8' cabin with a full size bed and a 5 ft tall roof sits 6 ft off the ground and has creek view to die for. You can open the door and lay in bed and watch the otters and ducks play in the water and possibly see a bald eagle fly just a few feet off the water early in the morning. There is plenty of room to set up tents around the treehouse if you need more room, just book any regular campsite and you will be good to go."/>
    <n v="2"/>
    <s v="Check in: 14:00, Check out: 12:00, Cancellation policy: Strict (14 days), Accepts bookings: 12"/>
    <n v="36.658090000000001"/>
    <n v="-85.929540000000003"/>
    <s v="Yes"/>
    <x v="0"/>
    <s v="Yes"/>
    <s v="Yes"/>
    <x v="0"/>
    <s v="Yes"/>
    <x v="1"/>
    <s v="No"/>
    <s v="No"/>
    <s v="No"/>
    <s v="No"/>
    <s v="Yes"/>
    <s v="No"/>
    <s v="Not Listed"/>
    <s v="No"/>
    <s v="Not Listed"/>
    <s v="Not Listed"/>
    <s v="No"/>
    <s v="No"/>
    <s v="No"/>
    <s v="No"/>
    <s v="No"/>
    <s v="No"/>
    <s v="No"/>
    <s v="No"/>
    <s v="No"/>
    <s v="No"/>
    <s v="No"/>
    <s v="Yes"/>
    <s v="Yes"/>
    <s v="Yes"/>
    <s v="Yes"/>
    <s v="Yes"/>
    <s v="Yes"/>
    <s v="No"/>
    <s v="No"/>
    <s v="No"/>
    <s v="Yes"/>
    <s v="Yes"/>
    <s v="Yes"/>
    <s v="Yes"/>
    <s v="No"/>
    <s v="Yes"/>
    <s v="No"/>
    <s v="No"/>
    <s v="Yes"/>
    <s v="Yes"/>
    <s v="Yes"/>
    <s v="Yes"/>
    <s v="No"/>
    <s v="No"/>
    <s v="No"/>
    <s v="No"/>
    <s v="Yes"/>
    <s v="No"/>
    <s v="No"/>
    <s v="Yes"/>
    <s v="No"/>
    <s v="No"/>
    <m/>
    <m/>
    <m/>
    <m/>
    <m/>
    <m/>
    <m/>
    <m/>
    <m/>
  </r>
  <r>
    <s v="Hipcamp"/>
    <s v="Fairview Farms Airfield"/>
    <s v="Fairview Farms - Treehouse"/>
    <s v="treehouse"/>
    <s v="Treehouse"/>
    <n v="13"/>
    <n v="0"/>
    <n v="10"/>
    <n v="0"/>
    <n v="0"/>
    <n v="0"/>
    <s v="Schuylkill"/>
    <x v="103"/>
    <x v="18"/>
    <m/>
    <s v="United States"/>
    <x v="35"/>
    <x v="67"/>
    <n v="95"/>
    <n v="89"/>
    <n v="63"/>
    <n v="46"/>
    <n v="0.32"/>
    <n v="68"/>
    <n v="85"/>
    <n v="84"/>
    <n v="63"/>
    <n v="23"/>
    <n v="78"/>
    <n v="83"/>
    <n v="73"/>
    <n v="76"/>
    <n v="83"/>
    <n v="73"/>
    <n v="78"/>
    <n v="74"/>
    <n v="81"/>
    <n v="75"/>
    <n v="81"/>
    <s v="https://www.hipcamp.com/en-GB/land/pennsylvania-fairview-farms-airfield-j29hnmzj"/>
    <s v="The Treehouse experience is in a central location on part of the 66-acre property. It is in close proximity to the bathroom, hot tub, as well as, our flock of chickens. The treehouse has 3 large windows and a sliding door. There is a wrap-around deck where you can enjoy your coffee and favorite adult beverage on during golden hour._x000a__x000a_The treehouse measures 8'x8' plus a 5'x8' loft for a total of 104 square feet of living area. It includes a queen bed, a table with a chair, and a futon that folds into a full-size mattress. Ideal for up to 4 people. You may pay for guests beyond 4 but you must also bring your own tent to set up near the treehouse. It's important to note that you must be able to climb a ladder to enter/exit the loft (queen bed)._x000a__x000a_Amenities included: electricity, smart TV with WiFi, bedding with pillows, light string (both indoor and outdoor ambiance), ceiling fan, minimal cookware (you clean), a campfire cooking grate, and a Blackstone griddle with utensils in the outdoor kitchen._x000a__x000a_A Big Buddy portable heater will be provided during the winter months. You’ll be cozy on the coldest nights!_x000a__x000a_Enjoy incredible panoramic views on the property of the Blue Mountain and Swatara Creek Park, beautiful sunsets, starry nights, and the warmth of a crackling fire from your own fire ring! Groomed winter sports trails, typically 2 after heavy snows. _x000a__x000a_The hot tub is located next to the owner's home. Guests are welcome to use this at any time but must reserve and pay for a time slot. * Book this through the Extras *_x000a__x000a_For longer stays book a night in one of our cabins for full amenities including a shower. Ask and we will hook you up with a discount! https://www.airbnb.com/rooms/41659817?guests=1&amp;adults=1&amp;s=67&amp;unique_share_id=5609c8e4-c086-4eee-b6fa-271a7526f289_x000a__x000a_We are within walking distance of Swatara State Park and close to the Appalachian Trail. Short drive to the local winery, bowling alley, pub/diner &amp; movie theater. Single-track mountain bike, rail trails, and Sweet Arrow Lake are nearby. Rent our bikes or kayaks! Grocery stores and gas are also nearby._x000a__x000a_Hershey Park is approx a 30 min drive from our location._x000a__x000a_Note: Monthly rental discounts are available. Work-stay exchange programs are available. We are always looking for good reliable part-time help on the farm! Please ask! _x000a__x000a_Follow us on Instagram: @fairview_farms_airfield"/>
    <n v="1"/>
    <s v="Check in: 14:00, Check out: 12:00, Cancellation policy: Flexible, Accepts bookings: 12"/>
    <n v="40.538319999999999"/>
    <n v="-76.465289999999996"/>
    <s v="Yes"/>
    <x v="0"/>
    <s v="Yes"/>
    <s v="Yes"/>
    <x v="1"/>
    <s v="Yes"/>
    <x v="0"/>
    <s v="Yes"/>
    <s v="Yes"/>
    <s v="No"/>
    <s v="Yes"/>
    <s v="No"/>
    <s v="No"/>
    <s v="Not Listed"/>
    <s v="No"/>
    <s v="Not Listed"/>
    <s v="Not Listed"/>
    <s v="No"/>
    <s v="No"/>
    <s v="No"/>
    <s v="No"/>
    <s v="No"/>
    <s v="No"/>
    <s v="No"/>
    <s v="No"/>
    <s v="No"/>
    <s v="Yes"/>
    <s v="No"/>
    <s v="Yes"/>
    <s v="Yes"/>
    <s v="Yes"/>
    <s v="Yes"/>
    <s v="Yes"/>
    <s v="Yes"/>
    <s v="No"/>
    <s v="No"/>
    <s v="No"/>
    <s v="Yes"/>
    <s v="Yes"/>
    <s v="Yes"/>
    <s v="Yes"/>
    <s v="No"/>
    <s v="Yes"/>
    <s v="Yes"/>
    <s v="No"/>
    <s v="Yes"/>
    <s v="Yes"/>
    <s v="Yes"/>
    <s v="No"/>
    <s v="No"/>
    <s v="No"/>
    <s v="No"/>
    <s v="Yes"/>
    <s v="Yes"/>
    <s v="No"/>
    <s v="No"/>
    <s v="Yes"/>
    <s v="Yes"/>
    <s v="No"/>
    <m/>
    <m/>
    <m/>
    <m/>
    <m/>
    <m/>
    <m/>
    <m/>
    <m/>
  </r>
  <r>
    <s v="Hipcamp"/>
    <s v="Urban Farm"/>
    <s v="Tree House"/>
    <s v="treehouse"/>
    <s v="Treehouse"/>
    <n v="1"/>
    <n v="0"/>
    <n v="2"/>
    <n v="0"/>
    <n v="0"/>
    <n v="0"/>
    <s v="Marion"/>
    <x v="104"/>
    <x v="28"/>
    <m/>
    <s v="United States"/>
    <x v="60"/>
    <x v="68"/>
    <n v="128"/>
    <n v="115"/>
    <n v="52"/>
    <n v="34"/>
    <n v="0.04"/>
    <n v="60"/>
    <n v="122"/>
    <n v="75"/>
    <n v="52"/>
    <n v="3"/>
    <n v="63"/>
    <n v="69"/>
    <n v="57"/>
    <n v="58"/>
    <n v="69"/>
    <n v="57"/>
    <n v="68"/>
    <n v="58"/>
    <n v="68"/>
    <n v="58"/>
    <n v="69"/>
    <s v="https://www.hipcamp.com/en-GB/land/indiana-urban-farm-1-1xmhm6x5"/>
    <s v="Enjoy this cozy and clean tree house with private hot tub set on the grounds of a urban farm!_x000a__x000a_The property is quiet and peaceful yet just an easy 10 minute drive to downtown Indianapolis._x000a__x000a_The tree house has a/c and heat, a kitchenette, compost toilet, access (short walk) to a full traditional restroom, views of the farm, a full size lofted bed, and wifi._x000a__x000a_There is also a PRIVATE hot tub with this space that no other guests may use._x000a__x000a_Our farm raises produce and livestock for local farm-to-table restaurants.  Guests will be able to feed animals (sheep, goats, chickens) during their stay._x000a__x000a_We only accept 2 night stays for the weekend so please do not send requests for single night stays on weekends. We also require Friday and Sunday to be booked together. For holiday weekends we will only accept reservations that include all three nights of the holiday weekend."/>
    <n v="1"/>
    <s v="Check in: 16:00, Check out: 12:00, Cancellation policy: Super Strict, Accepts bookings: 6"/>
    <n v="39.7118230817943"/>
    <n v="-86.165994174306078"/>
    <s v="Yes"/>
    <x v="0"/>
    <s v="No"/>
    <s v="Yes"/>
    <x v="0"/>
    <s v="Yes"/>
    <x v="0"/>
    <s v="Yes"/>
    <s v="Yes"/>
    <s v="Yes"/>
    <s v="Yes"/>
    <s v="No"/>
    <s v="No"/>
    <s v="Not Listed"/>
    <s v="No"/>
    <s v="Not Listed"/>
    <s v="Not Listed"/>
    <s v="No"/>
    <s v="No"/>
    <s v="No"/>
    <s v="No"/>
    <s v="No"/>
    <s v="No"/>
    <s v="No"/>
    <s v="No"/>
    <s v="No"/>
    <s v="No"/>
    <s v="No"/>
    <s v="No"/>
    <s v="Yes"/>
    <s v="No"/>
    <s v="No"/>
    <s v="No"/>
    <s v="No"/>
    <s v="No"/>
    <s v="No"/>
    <s v="No"/>
    <s v="No"/>
    <s v="No"/>
    <s v="No"/>
    <s v="Yes"/>
    <s v="No"/>
    <s v="No"/>
    <s v="No"/>
    <s v="No"/>
    <s v="No"/>
    <s v="Yes"/>
    <s v="No"/>
    <s v="No"/>
    <s v="No"/>
    <s v="No"/>
    <s v="No"/>
    <s v="No"/>
    <s v="No"/>
    <s v="No"/>
    <s v="No"/>
    <s v="No"/>
    <s v="No"/>
    <s v="No"/>
    <m/>
    <m/>
    <m/>
    <m/>
    <m/>
    <m/>
    <m/>
    <m/>
    <m/>
  </r>
  <r>
    <s v="Hipcamp"/>
    <s v="Primitive riverside camping"/>
    <s v="Glamping on the river!"/>
    <s v="treehouse"/>
    <s v="Treehouse"/>
    <n v="2"/>
    <n v="0"/>
    <n v="8"/>
    <n v="0"/>
    <n v="0"/>
    <n v="0"/>
    <s v="Anderson"/>
    <x v="105"/>
    <x v="3"/>
    <m/>
    <s v="United States"/>
    <x v="61"/>
    <x v="26"/>
    <n v="87"/>
    <n v="56"/>
    <n v="48"/>
    <n v="2"/>
    <n v="0"/>
    <n v="50"/>
    <n v="91"/>
    <n v="56"/>
    <n v="48"/>
    <n v="0"/>
    <n v="52"/>
    <n v="54"/>
    <n v="49"/>
    <n v="50"/>
    <n v="54"/>
    <n v="49"/>
    <n v="53"/>
    <n v="50"/>
    <n v="53"/>
    <n v="50"/>
    <n v="54"/>
    <s v="https://www.hipcamp.com/en-GB/land/south-carolina-primitive-riverside-camping-wz6hqrve"/>
    <s v="Enjoy our “treehouse”/safari tent overlooking the river. You can skip packing and setting up a tent and bedding yet still get a camping experience. You will have complete privacy at your site (Our house is a ten minute walk from the river where there’s a spigot to fill up on water) . It is furnished with a queen bed and a cordaroy bean bag that unfolds to a full bed. Compost toilet and hot shower coming soon! We also rent kayaks which you can easily get in and out of the water right at our property. If the river is flowing fast after heavy rain, you can float down to the public boat ramp just under a mile down river and we can pick you up!_x000a__x000a_The treehouse can accommodate 4 people, if you want to set up a tent in addition to the treehouse tent, you may do so and the site can then accommodate up to 8!_x000a__x000a_We expect guests to follow rules of “leave no trace” and pack up their trash/recycling when they leave. Also, while we typically open up the windows and doors before guests arrival (unless it’s raining) to get fresh air flowing, it is important guests zip up the door &amp; zip up the two windows on either side of the tent from the OUTSIDE before leaving or if it rains during your stay. Zipping up the windows on the inside does not protect the tent from rain. While pets are allowed on the property/at the campsite, pets are NOT allowed in the tent. Please remove shoes before entering the tent."/>
    <n v="1"/>
    <s v="Check in: 14:00, Check out: 12:00, Cancellation policy: Moderate, Accepts bookings: 12"/>
    <n v="34.568505000000002"/>
    <n v="-82.421109000000001"/>
    <s v="Yes"/>
    <x v="0"/>
    <s v="No"/>
    <s v="Yes"/>
    <x v="1"/>
    <s v="No"/>
    <x v="1"/>
    <s v="No"/>
    <s v="No"/>
    <s v="No"/>
    <s v="No"/>
    <s v="No"/>
    <s v="No"/>
    <s v="Not Listed"/>
    <s v="No"/>
    <s v="Not Listed"/>
    <s v="Not Listed"/>
    <s v="No"/>
    <s v="No"/>
    <s v="No"/>
    <s v="No"/>
    <s v="No"/>
    <s v="No"/>
    <s v="No"/>
    <s v="No"/>
    <s v="No"/>
    <s v="No"/>
    <s v="No"/>
    <s v="No"/>
    <s v="Yes"/>
    <s v="No"/>
    <s v="Yes"/>
    <s v="Yes"/>
    <s v="Yes"/>
    <s v="No"/>
    <s v="No"/>
    <s v="No"/>
    <s v="Yes"/>
    <s v="Yes"/>
    <s v="No"/>
    <s v="Yes"/>
    <s v="No"/>
    <s v="No"/>
    <s v="No"/>
    <s v="No"/>
    <s v="No"/>
    <s v="No"/>
    <s v="Yes"/>
    <s v="No"/>
    <s v="No"/>
    <s v="No"/>
    <s v="No"/>
    <s v="No"/>
    <s v="No"/>
    <s v="No"/>
    <s v="No"/>
    <s v="Yes"/>
    <s v="No"/>
    <s v="No"/>
    <m/>
    <m/>
    <m/>
    <m/>
    <m/>
    <m/>
    <m/>
    <m/>
    <m/>
  </r>
  <r>
    <s v="Hipcamp"/>
    <s v="Above the Fray Glamping, Black Mtn."/>
    <s v="269 RV"/>
    <s v="treehouse"/>
    <s v="Treehouse"/>
    <n v="6"/>
    <n v="0"/>
    <n v="6"/>
    <n v="0"/>
    <n v="0"/>
    <n v="0"/>
    <s v="Buncombe"/>
    <x v="95"/>
    <x v="11"/>
    <m/>
    <s v="United States"/>
    <x v="28"/>
    <x v="69"/>
    <n v="107"/>
    <n v="90"/>
    <n v="72"/>
    <n v="56"/>
    <n v="0.97"/>
    <n v="78"/>
    <n v="110"/>
    <n v="90"/>
    <n v="72"/>
    <n v="76"/>
    <n v="81"/>
    <n v="85"/>
    <n v="76"/>
    <n v="77"/>
    <n v="85"/>
    <n v="76"/>
    <n v="84"/>
    <n v="77"/>
    <n v="85"/>
    <n v="76"/>
    <n v="85"/>
    <s v="https://www.hipcamp.com/en-GB/land/north-carolina-above-the-fray-glamping-black-mtn-dw9h2qel"/>
    <s v="This site has parking accomodation for a Class B Van (no bigger) and a 110 power cord is available. This has a 2/3 rd roof so those who want to have sun. Plenty of sturdy supports for hammock lovers. Park next to your deck. Limited to one Class B van or two normal size vehicles. Private Glamping Decks with a view that pictures do not do justice. Private decks on a dead-end gravel road mean hopefully the sounds will only be of nature. The conveniences of electricity, porta john, potable water, chairs, table, roof, cleaning supplies, rain curtains, and astounding views have my Glampers coming back often. Designed with Dogs in mind with a two-gate system and no need for a leash when on the deck. Obnoxious, barking dogs are not welcome, so bring only controlled and well socialized dogs. Help me keep it dog friendly."/>
    <n v="2"/>
    <s v="Check in: 15:00, Check out: 11:00, Cancellation policy: Strict, Accepts bookings: 12"/>
    <n v="35.573489255982317"/>
    <n v="-82.290131915344233"/>
    <s v="No"/>
    <x v="0"/>
    <s v="Yes"/>
    <s v="Yes"/>
    <x v="0"/>
    <s v="Yes"/>
    <x v="1"/>
    <s v="Yes"/>
    <s v="No"/>
    <s v="No"/>
    <s v="No"/>
    <s v="No"/>
    <s v="No"/>
    <s v="Not Listed"/>
    <s v="No"/>
    <s v="Not Listed"/>
    <s v="Not Listed"/>
    <s v="No"/>
    <s v="No"/>
    <s v="No"/>
    <s v="No"/>
    <s v="No"/>
    <s v="No"/>
    <s v="No"/>
    <s v="No"/>
    <s v="No"/>
    <s v="No"/>
    <s v="No"/>
    <s v="No"/>
    <s v="Yes"/>
    <s v="No"/>
    <s v="No"/>
    <s v="Yes"/>
    <s v="No"/>
    <s v="No"/>
    <s v="No"/>
    <s v="No"/>
    <s v="No"/>
    <s v="No"/>
    <s v="No"/>
    <s v="Yes"/>
    <s v="No"/>
    <s v="No"/>
    <s v="Yes"/>
    <s v="No"/>
    <s v="No"/>
    <s v="No"/>
    <s v="No"/>
    <s v="No"/>
    <s v="No"/>
    <s v="No"/>
    <s v="No"/>
    <s v="No"/>
    <s v="No"/>
    <s v="No"/>
    <s v="No"/>
    <s v="Yes"/>
    <s v="No"/>
    <s v="No"/>
    <m/>
    <m/>
    <m/>
    <m/>
    <m/>
    <m/>
    <m/>
    <m/>
    <m/>
  </r>
  <r>
    <s v="Hipcamp"/>
    <s v="Wise Pines"/>
    <s v="&quot;SoBo&quot; Treehouse"/>
    <s v="treehouse"/>
    <s v="Treehouse"/>
    <n v="3"/>
    <n v="0"/>
    <n v="2"/>
    <n v="0"/>
    <n v="0"/>
    <n v="0"/>
    <s v="Windsor"/>
    <x v="106"/>
    <x v="4"/>
    <m/>
    <s v="United States"/>
    <x v="35"/>
    <x v="52"/>
    <n v="209"/>
    <n v="165"/>
    <n v="165"/>
    <n v="98"/>
    <n v="0.33"/>
    <n v="165"/>
    <n v="218"/>
    <n v="165"/>
    <n v="165"/>
    <n v="54"/>
    <n v="165"/>
    <n v="165"/>
    <n v="165"/>
    <n v="165"/>
    <n v="165"/>
    <n v="165"/>
    <n v="165"/>
    <n v="165"/>
    <n v="165"/>
    <n v="165"/>
    <n v="165"/>
    <s v="https://www.hipcamp.com/en-GB/land/vermont-wise-pines-r57hryno"/>
    <s v="Reconnect with nature at this unforgettable escape at Wise Pines, a B&amp;B/hiker hostel. This bedroom on stilts allows you to sleep amongst the trees peacefully. Breakfast and yoga are available upon request. Explore 40 acres of walking trails through the woods, garden and around a tranquil pond. www.wisepines.com_x000a__x000a_This one room treehouse is tucked lightly into the woods for a tranquil setting, not far from another treehouse of its kind. The space includes a lush queen-sized bed, a table with bar stools, a dresser, mini fridge, water dispenser with glassware, and 4 large windows. Heat is available, so as to be enjoyed all year long. _x000a__x000a_The bathroom and shower are located in common building down a slightly steep, gravel walking path, which is shared with the other treehouse lodging accommodation (160 ft away). In this building, there is also a kitchenette for your to use. We have a griddle, grill, microwave, toaster oven, pizza pizzaz, blender, coffee maker and electric kettle for you to use. The oven and stove in the kitchen are not available for guest use, as it is a commercial kitchen. All ingredients in the kitchen are OFF LIMITS (this includes coffee and tea which is reserved only for our guests who are paying for breakfast). If you choose to opt out of breakfast, please be prepared to bring your own foods/beverages that you wish to have during your stay._x000a__x000a_The tree house sits on 40 acres of land, complete with walking/hiking trails to enjoy. On the property is a pond, many fruit trees, chickens, and goats. *electric fencing is LIVE* The tree house is spaced out from, but shares land with a renovated barn (used as another lodging accommodation), and a nearby common building that is a shared space for all guests to relax, eat, and attend studio events._x000a__x000a_This tree house is dog friendly. There is a $25 pet fee per dog. PLEASE add on the extra labeled &quot;Pet Fee&quot;, prior to booking. We ask that all dogs be leashed when not within a building. Cats and other animals are PROHIBITED. Also note that there is a *LIVE* electric fence that surrounds our goats, who are easily spooked- so please do not approach."/>
    <n v="1"/>
    <s v="Check in: 14:00, Check out: 11:00, Cancellation policy: Moderate, Accepts bookings: 12"/>
    <n v="43.600676735253963"/>
    <n v="-72.473002531299656"/>
    <s v="Yes"/>
    <x v="0"/>
    <s v="Yes"/>
    <s v="Yes"/>
    <x v="0"/>
    <s v="Yes"/>
    <x v="0"/>
    <s v="Yes"/>
    <s v="Yes"/>
    <s v="Yes"/>
    <s v="No"/>
    <s v="No"/>
    <s v="No"/>
    <s v="Not Listed"/>
    <s v="No"/>
    <s v="Not Listed"/>
    <s v="Not Listed"/>
    <s v="No"/>
    <s v="No"/>
    <s v="No"/>
    <s v="No"/>
    <s v="No"/>
    <s v="No"/>
    <s v="No"/>
    <s v="No"/>
    <s v="No"/>
    <s v="Yes"/>
    <s v="No"/>
    <s v="No"/>
    <s v="No"/>
    <s v="No"/>
    <s v="Yes"/>
    <s v="Yes"/>
    <s v="No"/>
    <s v="No"/>
    <s v="No"/>
    <s v="Yes"/>
    <s v="No"/>
    <s v="Yes"/>
    <s v="No"/>
    <s v="No"/>
    <s v="No"/>
    <s v="No"/>
    <s v="No"/>
    <s v="No"/>
    <s v="No"/>
    <s v="No"/>
    <s v="No"/>
    <s v="No"/>
    <s v="No"/>
    <s v="No"/>
    <s v="No"/>
    <s v="No"/>
    <s v="No"/>
    <s v="No"/>
    <s v="No"/>
    <s v="Yes"/>
    <s v="No"/>
    <s v="No"/>
    <m/>
    <m/>
    <m/>
    <m/>
    <m/>
    <m/>
    <m/>
    <m/>
    <m/>
  </r>
  <r>
    <s v="Hipcamp"/>
    <s v="Treehouse Magic @ Houses High"/>
    <s v="Tree House Magic 4-Seasons (off-grid)"/>
    <s v="treehouse"/>
    <s v="Treehouse"/>
    <n v="1"/>
    <n v="0"/>
    <n v="6"/>
    <n v="0"/>
    <n v="0"/>
    <n v="0"/>
    <s v="Elbert"/>
    <x v="107"/>
    <x v="24"/>
    <m/>
    <s v="United States"/>
    <x v="36"/>
    <x v="70"/>
    <n v="360"/>
    <n v="180"/>
    <n v="180"/>
    <n v="179"/>
    <n v="1"/>
    <n v="180"/>
    <n v="376"/>
    <n v="180"/>
    <n v="180"/>
    <n v="180"/>
    <n v="180"/>
    <n v="180"/>
    <n v="180"/>
    <n v="180"/>
    <n v="180"/>
    <n v="180"/>
    <n v="180"/>
    <n v="180"/>
    <n v="180"/>
    <n v="180"/>
    <n v="180"/>
    <s v="https://www.hipcamp.com/en-GB/land/colorado-treehouse-magic-houses-high-2ejhlxn8"/>
    <s v="Escape the city and find this magical ALL-SEASON, off-grid treasure. Our treehouse is available all year round!_x000a__x000a_PLEASE NOTE, guests MUST check in between 4 pm and 6 pm as we greet all guests and provide a quick orientation. Nobody other than registered guests are to be on the property or at Treehouse._x000a__x000a_Located on a horse ranch in the heart of Elizabeth, Colorado, 6476 feet + 20 feet above sea level. We are located 50 Minutes to Denver, 20 Minutes to Parker and Castle Rock, 50 Minutes to Colorado Springs, and 1 hour to DIA._x000a__x000a_Built by hand, with love, and a little help from our friends over a 4-year period. Treehouse Magic is built around PAL an over 80-year-old Ponderosa Pine._x000a__x000a_This wonderful space is magical in every way! Only 300 sq. feet with an almost 1100 sq. foot deck, including the cabana room. The upstairs bedroom is a full mattress (14&quot; gel mattress). There is also a fold-out couch to sleep 1 (must fold bed stairs and put it under the bed). The main level couch will fold down and become another bed platform. We provide a CordaRoys transformable chair, that unzips and becomes the bed topper (plus extra sheets, blankets and pillows). Some of the kid guests like to sleep in the Cabana room in the &quot;pop-up&quot; tent on cots!_x000a__x000a_We provide a &quot;smart movie projector&quot; with built-in ROKU, for a movie night...The outdoor kitchen includes a PitBoss pellet smoker/grill and there is also a charcoal grill on the ground level. The kitchen has a 2-burner gas stove and a small refrigerator. The bathroom has a Nature's Head composting toilet... (a little tutorial is needed) a sink and a trough step-in tub/shower with rain head. Wifi- Roku on inside TV as well, PS4 PlayStation with 31 games! Lots of DVDs or...just the calm of beautiful nature!_x000a__x000a_Every detail was thought of. A MUST-TRY EXPERIENCE!_x000a__x000a_Maximum of 2 dogs. Additional rules apply for dog guests and must be cleared with the host prior. Please pick up after your dogs, there are poo-poo bags provided in Treehouse. _x000a__x000a_Be sure to watch YouTube Houses High Treesorts INFORMATIONAL VIDEOS to all the nuances of an off-grid treehouse!_x000a__x000a_Check out: www.HousesHighTreesort.com"/>
    <n v="2"/>
    <s v="Check in: 15:00, Check out: 11:00, Cancellation policy: Flexible, Accepts bookings: 12"/>
    <n v="39.338120000000004"/>
    <n v="-104.62813"/>
    <s v="No"/>
    <x v="0"/>
    <s v="Yes"/>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Cranberry Treehouse"/>
    <s v="Hideaway Guest Suite"/>
    <s v="treehouse"/>
    <s v="Treehouse"/>
    <n v="1"/>
    <n v="0"/>
    <n v="4"/>
    <n v="0"/>
    <n v="0"/>
    <n v="0"/>
    <s v="Butler"/>
    <x v="108"/>
    <x v="18"/>
    <m/>
    <s v="United States"/>
    <x v="13"/>
    <x v="71"/>
    <n v="289"/>
    <n v="179"/>
    <n v="170"/>
    <n v="171"/>
    <n v="1"/>
    <n v="173"/>
    <n v="293"/>
    <n v="179"/>
    <n v="170"/>
    <n v="173"/>
    <n v="176"/>
    <n v="176"/>
    <n v="176"/>
    <n v="0"/>
    <n v="0"/>
    <n v="0"/>
    <n v="0"/>
    <n v="0"/>
    <n v="0"/>
    <n v="176"/>
    <n v="176"/>
    <s v="https://www.hipcamp.com/en-GB/land/pennsylvania-cranberry-treehouse-kk9h6jww"/>
    <s v="Designed specifically for Airbnb guests visiting Cranberry Township in the Pittsburgh Area, this listing includes a Guest Suite and Treehouse. The fully serviceable walk-in basement includes modern features and amenities, a comfortable king bed, black-out curtains, luxurious shower, and large entertainment area. The lovely Treehouse, nestled in a peaceful valley forest, has stairs to an exterior deck, a 1st floor lounging space with hanging chairs, and a small loft with a full-sized bed, cargo net, and balcony. _x000a__x000a_THE SPACE The goal of the space is to combine the physical comforts of modern accomodations with the physiological benefits of raw nature. Disconnected and steeped in a tree grove with babbling creeks, the Treehouse provides a “Shinrin-yoku” experience for your heart &amp; mental health. Meanwhile, the Hideaway offers all of the amenities which connect your body back to the convenient world you know. _x000a__x000a_THE GUEST SUITE: The entire basement floor with self-entry access through the back French Doors enters a leisure hall with a pool table, darts cabinet, and foosball table. The master bedroom includes a comfortable king-size bed, warming utilities, and black-out curtains. There are smart home assistants in both rooms. A large great room with a sectional and 75” smart TV includes a work and play area with strong mesh wifi. The spacious bathroom has a walk-in shower and there is a clothes washer/dryer in the next closet. There is a breakfast nook with table, chairs, kitchen amenities, and staple appliances (no stove)._x000a__x000a_THE TREEHOUSE: A forest trail from the backyard of the listing leads to a 225 sqft treehouse circumferential a large laurel oak tree. A railed 3 ft wide staircase leads to a deck 12 ft off the ground with a seating area and door entrance into the treehouse. The 1st floor of the treehouse has 2 walls of windows to let in the light and relaxing forest view. There is a lounger, hanging chairs, table, and electric lamps. Next to the door, against the wall, there is a sturdy ladder which hinges down to a 45 degree angle onto the 2nd floor platform. On the 2nd floor, there is a double cargo netting to the right suspended in mid-air for a weightless experience. To the left, there is a small loft with a full-size bed for naps or night stays. The locked double doors open to a balcony on which you may roll out the bed to stare up at the leaves or stars. There is no running water or electricity in the treehouse but we can provide electric lamps, bluetooth speakers, and cell phone chargers._x000a__x000a_CAMP RULES: There is a 3-night minimum stay. No smoking allowed in the treehouse, guest suite, or forest. Guests must use the basement restroom to relieve themselves. Use the surrounding yard, treehouse, and forest space AT YOUR OWN RISK. No visiting children allowed in the treehouse or forest space unsupervised. Children are not allowed on the locked treehouse balcony. Quiet time in both the Guest Suite and Treehouse is from 10:00pm-7:00am. Please note that this is rural residential topography in western Pennsylvania with moraine hills, forest, and wildlife. If you have physical limitations, allergies, or concerns with nature, we recommend you consider more convenient accommodations. Your stay at this listing is at your own risk."/>
    <n v="3"/>
    <s v="Check in: 14:00, Check out: 11:00, Cancellation policy: Moderate, Accepts bookings: 6"/>
    <n v="40.717846740952837"/>
    <n v="-80.127514040630629"/>
    <s v="Yes"/>
    <x v="0"/>
    <s v="No"/>
    <s v="Yes"/>
    <x v="0"/>
    <s v="Yes"/>
    <x v="1"/>
    <s v="Yes"/>
    <s v="Yes"/>
    <s v="Yes"/>
    <s v="No"/>
    <s v="No"/>
    <s v="No"/>
    <s v="Not Listed"/>
    <s v="No"/>
    <s v="Not Listed"/>
    <s v="Not Listed"/>
    <s v="No"/>
    <s v="No"/>
    <s v="No"/>
    <s v="No"/>
    <s v="No"/>
    <s v="No"/>
    <s v="No"/>
    <s v="No"/>
    <s v="No"/>
    <s v="No"/>
    <s v="No"/>
    <s v="No"/>
    <s v="No"/>
    <s v="No"/>
    <s v="No"/>
    <s v="No"/>
    <s v="No"/>
    <s v="No"/>
    <s v="No"/>
    <s v="No"/>
    <s v="No"/>
    <s v="No"/>
    <s v="No"/>
    <s v="No"/>
    <s v="No"/>
    <s v="No"/>
    <s v="Yes"/>
    <s v="Yes"/>
    <s v="No"/>
    <s v="No"/>
    <s v="Yes"/>
    <s v="No"/>
    <s v="No"/>
    <s v="No"/>
    <s v="No"/>
    <s v="No"/>
    <s v="No"/>
    <s v="No"/>
    <s v="No"/>
    <s v="Yes"/>
    <s v="No"/>
    <s v="No"/>
    <m/>
    <m/>
    <m/>
    <m/>
    <m/>
    <m/>
    <m/>
    <m/>
    <m/>
  </r>
  <r>
    <s v="Hipcamp"/>
    <s v="Cranberry Treehouse"/>
    <s v="Cranberry Treehouse"/>
    <s v="treehouse"/>
    <s v="Treehouse"/>
    <n v="1"/>
    <n v="0"/>
    <n v="4"/>
    <n v="0"/>
    <n v="0"/>
    <n v="0"/>
    <s v="Butler"/>
    <x v="108"/>
    <x v="18"/>
    <m/>
    <s v="United States"/>
    <x v="62"/>
    <x v="71"/>
    <n v="290"/>
    <n v="179"/>
    <n v="170"/>
    <n v="161"/>
    <n v="1"/>
    <n v="173"/>
    <n v="292"/>
    <n v="179"/>
    <n v="170"/>
    <n v="173"/>
    <n v="174"/>
    <n v="177"/>
    <n v="172"/>
    <n v="172"/>
    <n v="177"/>
    <n v="172"/>
    <n v="176"/>
    <n v="172"/>
    <n v="176"/>
    <n v="172"/>
    <n v="176"/>
    <s v="https://www.hipcamp.com/en-GB/land/pennsylvania-cranberry-treehouse-kk9h6jww"/>
    <s v="Designed specifically for Airbnb guests visiting Cranberry Township in the Pittsburgh Area, this listing includes a Guest Suite and Treehouse. The fully serviceable walk-in basement includes modern features and amenities, a comfortable king bed, black-out curtains, luxurious shower, and large entertainment area. The lovely Treehouse, nestled in a peaceful valley forest, has stairs to an exterior deck, a 1st floor lounging space with hanging chairs, and a small loft with a full-sized bed, cargo net, and balcony. _x000a__x000a_THE SPACE The goal of the space is to combine the physical comforts of modern accomodations with the physiological benefits of raw nature. Disconnected and steeped in a tree grove with babbling creeks, the Treehouse provides a “Shinrin-yoku” experience for your heart &amp; mental health. Meanwhile, the Hideaway offers all of the amenities which connect your body back to the convenient world you know. _x000a__x000a_THE GUEST SUITE: The entire basement floor with self-entry access through the back French Doors enters a leisure hall with a pool table, darts cabinet, and foosball table. The master bedroom includes a comfortable king-size bed, warming utilities, and black-out curtains. There are smart home assistants in both rooms. A large great room with a sectional and 75” smart TV includes a work and play area with strong mesh wifi. The spacious bathroom has a walk-in shower and there is a clothes washer/dryer in the next closet. There is a breakfast nook with table, chairs, kitchen amenities, and staple appliances (no stove)._x000a__x000a_THE TREEHOUSE: A forest trail from the backyard of the listing leads to a 225 sqft treehouse circumferential a large laurel oak tree. A railed 3 ft wide staircase leads to a deck 12 ft off the ground with a seating area and door entrance into the treehouse. The 1st floor of the treehouse has 2 walls of windows to let in the light and relaxing forest view. There is a lounger, hanging chairs, table, and electric lamps. Next to the door, against the wall, there is a sturdy ladder which hinges down to a 45 degree angle onto the 2nd floor platform. On the 2nd floor, there is a double cargo netting to the right suspended in mid-air for a weightless experience. To the left, there is a small loft with a full-size bed for naps or night stays. The locked double doors open to a balcony on which you may roll out the bed to stare up at the leaves or stars. There is no running water or electricity in the treehouse but we can provide electric lamps, bluetooth speakers, and cell phone chargers._x000a__x000a_CAMP RULES: There is a 3-night minimum stay. No smoking allowed in the treehouse, guest suite, or forest. Guests must use the basement restroom to relieve themselves. Use the surrounding yard, treehouse, and forest space AT YOUR OWN RISK. No visiting children allowed in the treehouse or forest space unsupervised. Children are not allowed on the locked treehouse balcony. Quiet time in both the Guest Suite and Treehouse is from 10:00pm-7:00am. Please note that this is rural residential topography in western Pennsylvania with moraine hills, forest, and wildlife. If you have physical limitations, allergies, or concerns with nature, we recommend you consider more convenient accommodations. Your stay at this listing is at your own risk."/>
    <n v="3"/>
    <s v="Check in: 14:00, Check out: 11:00, Cancellation policy: Moderate, Accepts bookings: 6"/>
    <n v="40.717846740952837"/>
    <n v="-80.127514040630629"/>
    <s v="Yes"/>
    <x v="0"/>
    <s v="No"/>
    <s v="Yes"/>
    <x v="0"/>
    <s v="Yes"/>
    <x v="1"/>
    <s v="Yes"/>
    <s v="Yes"/>
    <s v="Yes"/>
    <s v="No"/>
    <s v="No"/>
    <s v="No"/>
    <s v="Not Listed"/>
    <s v="No"/>
    <s v="Not Listed"/>
    <s v="Not Listed"/>
    <s v="No"/>
    <s v="No"/>
    <s v="No"/>
    <s v="No"/>
    <s v="No"/>
    <s v="No"/>
    <s v="No"/>
    <s v="No"/>
    <s v="No"/>
    <s v="No"/>
    <s v="No"/>
    <s v="No"/>
    <s v="No"/>
    <s v="No"/>
    <s v="No"/>
    <s v="No"/>
    <s v="No"/>
    <s v="No"/>
    <s v="No"/>
    <s v="No"/>
    <s v="No"/>
    <s v="No"/>
    <s v="No"/>
    <s v="No"/>
    <s v="No"/>
    <s v="No"/>
    <s v="Yes"/>
    <s v="Yes"/>
    <s v="No"/>
    <s v="No"/>
    <s v="Yes"/>
    <s v="No"/>
    <s v="No"/>
    <s v="No"/>
    <s v="No"/>
    <s v="No"/>
    <s v="No"/>
    <s v="No"/>
    <s v="No"/>
    <s v="Yes"/>
    <s v="No"/>
    <s v="No"/>
    <m/>
    <m/>
    <m/>
    <m/>
    <m/>
    <m/>
    <m/>
    <m/>
    <m/>
  </r>
  <r>
    <s v="Hipcamp"/>
    <s v="Amongst The Pines"/>
    <s v="Treehouse Cabin on Green Bluff"/>
    <s v="treehouse"/>
    <s v="Treehouse"/>
    <n v="2"/>
    <n v="0"/>
    <n v="2"/>
    <n v="0"/>
    <n v="0"/>
    <n v="0"/>
    <s v="Spokane"/>
    <x v="109"/>
    <x v="1"/>
    <m/>
    <s v="United States"/>
    <x v="52"/>
    <x v="72"/>
    <n v="160"/>
    <n v="125"/>
    <n v="115"/>
    <n v="112"/>
    <n v="1"/>
    <n v="115"/>
    <n v="160"/>
    <n v="115"/>
    <n v="115"/>
    <n v="115"/>
    <n v="115"/>
    <n v="115"/>
    <n v="115"/>
    <n v="115"/>
    <n v="115"/>
    <n v="115"/>
    <n v="115"/>
    <n v="115"/>
    <n v="115"/>
    <n v="115"/>
    <n v="115"/>
    <s v="https://www.hipcamp.com/en-GB/land/washington-amongst-the-pines-v1qhek55"/>
    <s v="Come join us at our wonderful little farm on Green Bluff! We will open for the season April 15th - October 31st but please reach out if you would like to come sooner! Also, if the weather drops below freezing we will need to close down the shower. We have a beautiful treehouse cabin with three trees growing up through it! We have an open air hot outdoor shower and an outhouse that are shared with our tent platforms. The platforms can also be booked on Hipcamp. There is a great campfire area for everyone to sit around which is stocked with firewood or a propane fire depending on the season. The treehouse has a designated picnic table. The treehouse is very comfortable for two adults in the queen bed._x000a__x000a_Please feel free to call or text with any specific requests or questions: 206-484-3948. Happy to try to accommodate last minute bookings!"/>
    <n v="1"/>
    <s v="Check in: 15:00, Check out: 11:00, Cancellation policy: Strict, Accepts bookings: 12"/>
    <n v="47.83202"/>
    <n v="-117.252"/>
    <s v="Yes"/>
    <x v="0"/>
    <s v="No"/>
    <s v="Yes"/>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The Jolly Treehouse"/>
    <s v="The Jolly Treehouse"/>
    <s v="treehouse"/>
    <s v="Treehouse"/>
    <n v="1"/>
    <n v="0"/>
    <n v="2"/>
    <n v="0"/>
    <n v="0"/>
    <n v="0"/>
    <s v="Jackson"/>
    <x v="110"/>
    <x v="15"/>
    <m/>
    <s v="United States"/>
    <x v="23"/>
    <x v="37"/>
    <n v="129"/>
    <n v="120"/>
    <n v="97"/>
    <n v="67"/>
    <n v="1"/>
    <n v="100"/>
    <n v="130"/>
    <n v="109"/>
    <n v="99"/>
    <n v="100"/>
    <n v="99"/>
    <n v="99"/>
    <n v="99"/>
    <n v="99"/>
    <n v="99"/>
    <n v="99"/>
    <n v="99"/>
    <n v="99"/>
    <n v="99"/>
    <n v="99"/>
    <n v="99"/>
    <s v="https://www.hipcamp.com/en-GB/land/michigan-the-jolly-treehouse-9mxhwwnj"/>
    <s v="Wake up to tranquility and let the relaxation sink in_x000a__x000a_Solar power available for charging up to 2 electronic devices. _x000a__x000a_Not heated/ Not air conditioned No heaters allowed ***please bring extra warm items for cold nights_x000a__x000a_On our 5 acres sits a pond with a bridge that leads to a beautiful rock stairway then transforms into the fireplace where you can cook your meals over an open flame and then enjoy sleeping in the treehouse which is made out of materials from local farm houses and has a panoramic view of the property._x000a__x000a_Treehouse sleeps 2. ***We do not provide bedding***_x000a__x000a_You can throw a hammock up, pitch a tent, or pull your camper onto the property. _x000a__x000a_Outhouse is located within just a few steps from the treehouse._x000a__x000a_Outdoor shower updated **We do not provide towels**_x000a__x000a_Great fun for the kids with the obstacle courses, trampoline, and under treehouse play area._x000a__x000a_Tons of lakes for boating, kayaking, paddleboarding, or just for a nice swim nearby._x000a__x000a_Museums downtown Grass Lake_x000a__x000a_Close to Ann Arbor and Jackson_x000a__x000a_Instagram @The_jolly_treehouse"/>
    <n v="1"/>
    <s v="Check in: 13:00, Check out: 10:00, Cancellation policy: Strict (21 days), Accepts bookings: 6"/>
    <n v="42.274940000000001"/>
    <n v="-84.172984999999997"/>
    <s v="Yes"/>
    <x v="0"/>
    <s v="Yes"/>
    <s v="No"/>
    <x v="0"/>
    <s v="Yes"/>
    <x v="1"/>
    <s v="Yes"/>
    <s v="No"/>
    <s v="No"/>
    <s v="No"/>
    <s v="No"/>
    <s v="No"/>
    <s v="Not Listed"/>
    <s v="No"/>
    <s v="Not Listed"/>
    <s v="Not Listed"/>
    <s v="No"/>
    <s v="No"/>
    <s v="No"/>
    <s v="No"/>
    <s v="No"/>
    <s v="No"/>
    <s v="No"/>
    <s v="No"/>
    <s v="No"/>
    <s v="No"/>
    <s v="No"/>
    <s v="No"/>
    <s v="No"/>
    <s v="No"/>
    <s v="No"/>
    <s v="No"/>
    <s v="No"/>
    <s v="No"/>
    <s v="No"/>
    <s v="No"/>
    <s v="No"/>
    <s v="No"/>
    <s v="No"/>
    <s v="No"/>
    <s v="Yes"/>
    <s v="No"/>
    <s v="No"/>
    <s v="No"/>
    <s v="No"/>
    <s v="Yes"/>
    <s v="No"/>
    <s v="No"/>
    <s v="No"/>
    <s v="No"/>
    <s v="No"/>
    <s v="No"/>
    <s v="No"/>
    <s v="No"/>
    <s v="No"/>
    <s v="Yes"/>
    <s v="No"/>
    <s v="No"/>
    <m/>
    <m/>
    <m/>
    <m/>
    <m/>
    <m/>
    <m/>
    <m/>
    <m/>
  </r>
  <r>
    <s v="Hipcamp"/>
    <s v="Secluded Treehouse/AC, Real Privacy"/>
    <s v="Robin's Nest Real Treehouse"/>
    <s v="treehouse"/>
    <s v="Treehouse"/>
    <n v="1"/>
    <n v="0"/>
    <n v="4"/>
    <n v="0"/>
    <n v="0"/>
    <n v="0"/>
    <s v="Caldwell"/>
    <x v="111"/>
    <x v="7"/>
    <m/>
    <s v="United States"/>
    <x v="0"/>
    <x v="0"/>
    <s v="No data"/>
    <s v="No data"/>
    <s v="No data"/>
    <s v="No data"/>
    <n v="0.47"/>
    <n v="252"/>
    <n v="297"/>
    <n v="265"/>
    <n v="150"/>
    <n v="118"/>
    <n v="265"/>
    <n v="265"/>
    <n v="265"/>
    <n v="265"/>
    <n v="265"/>
    <n v="265"/>
    <n v="265"/>
    <n v="265"/>
    <n v="265"/>
    <n v="265"/>
    <n v="265"/>
    <s v="https://www.hipcamp.com/en-GB/land/texas-secluded-treehouse-ac-real-privacy-r57hr2on"/>
    <s v="With Cold AC, Heated floor and mattress cover, electric fireplace and Epic steamy private bath up in the trees. Glamping at it's best. Romance for couples, Adventure for families. Robin's Nest is a REAL treehouse. Situated in seven oaks, by the waters of the holler at Circle R Ranch and wildlife reserve. Lots of shade and fresh air. Relax in the hanging queen day bed. Or push the tree house bed out onto the balcony and sleep under the stars. Enjoy the cowboy tub, canoe, kayaks. pond swimming, hammocks. Close to world famous Lockhart BBQ and San Marcos River tubing. But we think you'll not want to leave the peace of the Holler☺️"/>
    <n v="1"/>
    <s v="Check in: 15:00, Check out: 11:00, Cancellation policy: Strict, Accepts bookings: 12"/>
    <n v="29.81405891026095"/>
    <n v="-97.675857696336067"/>
    <s v="No"/>
    <x v="0"/>
    <s v="Yes"/>
    <s v="Yes"/>
    <x v="0"/>
    <s v="Yes"/>
    <x v="0"/>
    <s v="No"/>
    <s v="No"/>
    <s v="No"/>
    <s v="Yes"/>
    <s v="No"/>
    <s v="No"/>
    <s v="Not Listed"/>
    <s v="No"/>
    <s v="Not Listed"/>
    <s v="Not Listed"/>
    <s v="No"/>
    <s v="No"/>
    <s v="No"/>
    <s v="No"/>
    <s v="No"/>
    <s v="No"/>
    <s v="No"/>
    <s v="No"/>
    <s v="No"/>
    <s v="No"/>
    <s v="No"/>
    <s v="No"/>
    <s v="Yes"/>
    <s v="No"/>
    <s v="Yes"/>
    <s v="Yes"/>
    <s v="Yes"/>
    <s v="No"/>
    <s v="No"/>
    <s v="No"/>
    <s v="Yes"/>
    <s v="Yes"/>
    <s v="No"/>
    <s v="Yes"/>
    <s v="No"/>
    <s v="No"/>
    <s v="No"/>
    <s v="No"/>
    <s v="No"/>
    <s v="No"/>
    <s v="No"/>
    <s v="No"/>
    <s v="No"/>
    <s v="No"/>
    <s v="No"/>
    <s v="No"/>
    <s v="No"/>
    <s v="No"/>
    <s v="No"/>
    <s v="No"/>
    <s v="No"/>
    <s v="No"/>
    <m/>
    <m/>
    <m/>
    <m/>
    <m/>
    <m/>
    <m/>
    <m/>
    <m/>
  </r>
  <r>
    <s v="Hipcamp"/>
    <s v="Awakening Adventures"/>
    <s v="Serene7 Forest Treehouse Cabin Tent"/>
    <s v="treehouse"/>
    <s v="Treehouse"/>
    <n v="5"/>
    <n v="0"/>
    <n v="2"/>
    <n v="0"/>
    <n v="0"/>
    <n v="0"/>
    <s v="Rhea"/>
    <x v="112"/>
    <x v="14"/>
    <m/>
    <s v="United States"/>
    <x v="57"/>
    <x v="73"/>
    <n v="92"/>
    <n v="75"/>
    <n v="68"/>
    <n v="8"/>
    <n v="7.0000000000000007E-2"/>
    <n v="71"/>
    <n v="95"/>
    <n v="82"/>
    <n v="68"/>
    <n v="5"/>
    <n v="72"/>
    <n v="76"/>
    <n v="69"/>
    <n v="71"/>
    <n v="76"/>
    <n v="69"/>
    <n v="73"/>
    <n v="70"/>
    <n v="75"/>
    <n v="70"/>
    <n v="75"/>
    <s v="https://www.hipcamp.com/en-GB/land/tennessee-awakening-adventures-9mxhzp0q"/>
    <s v="A cozy canvas wall tent put up on a treehouse platform. It has everything you need for a peaceful and romantic weekend away. Located 180 feet away from your parking space. It feels like you have your very own Forest to enjoy. This site has electricity, a queen sized memory foam Hotel bed with pillows/linens, Includes a small propane heater and electric blanket in the winter, indoor composting toilet, freezer and cooler combo with ice blocks, dehumidifier, fan, table and chairs, utensils, a grill, a fire pit, large deck to enjoy. Firewood is usually stacked and covered at the site and available for a donation. Enjoy the majestic land with its 3 miles of walking trails complete with mountain sunset views! There are numerous waterfalls close by. There are 3 cumberland trail trailheads located 15-30 minute drive. Watts bar lake is a massive resevoir and is only 20 minutes away. You can also book a pontoon tour during your stay."/>
    <n v="1"/>
    <s v="Check in: 14:00, Check out: 12:00, Cancellation policy: Moderate, Accepts bookings: 6"/>
    <n v="35.791130000000003"/>
    <n v="-84.800489999999996"/>
    <s v="Yes"/>
    <x v="0"/>
    <s v="Yes"/>
    <s v="Yes"/>
    <x v="0"/>
    <s v="Yes"/>
    <x v="0"/>
    <s v="Yes"/>
    <s v="Yes"/>
    <s v="Yes"/>
    <s v="No"/>
    <s v="Yes"/>
    <s v="No"/>
    <s v="Not Listed"/>
    <s v="No"/>
    <s v="Not Listed"/>
    <s v="Not Listed"/>
    <s v="No"/>
    <s v="No"/>
    <s v="No"/>
    <s v="No"/>
    <s v="No"/>
    <s v="No"/>
    <s v="No"/>
    <s v="No"/>
    <s v="No"/>
    <s v="No"/>
    <s v="No"/>
    <s v="Yes"/>
    <s v="Yes"/>
    <s v="No"/>
    <s v="Yes"/>
    <s v="Yes"/>
    <s v="Yes"/>
    <s v="No"/>
    <s v="No"/>
    <s v="Yes"/>
    <s v="Yes"/>
    <s v="Yes"/>
    <s v="No"/>
    <s v="Yes"/>
    <s v="No"/>
    <s v="Yes"/>
    <s v="Yes"/>
    <s v="No"/>
    <s v="Yes"/>
    <s v="Yes"/>
    <s v="Yes"/>
    <s v="Yes"/>
    <s v="No"/>
    <s v="No"/>
    <s v="Yes"/>
    <s v="Yes"/>
    <s v="Yes"/>
    <s v="No"/>
    <s v="No"/>
    <s v="Yes"/>
    <s v="Yes"/>
    <s v="No"/>
    <m/>
    <m/>
    <m/>
    <m/>
    <m/>
    <m/>
    <m/>
    <m/>
    <m/>
  </r>
  <r>
    <s v="Hipcamp"/>
    <s v="Camp T.N.T  [Rocky Mountains]"/>
    <s v="Tree Tent! [Great Leaf Views]"/>
    <s v="treehouse"/>
    <s v="Treehouse"/>
    <n v="2"/>
    <n v="0"/>
    <m/>
    <n v="0"/>
    <n v="0"/>
    <n v="0"/>
    <s v="Park"/>
    <x v="113"/>
    <x v="24"/>
    <m/>
    <s v="United States"/>
    <x v="54"/>
    <x v="74"/>
    <n v="131"/>
    <n v="75"/>
    <n v="68"/>
    <n v="16"/>
    <s v="No data"/>
    <s v="No data"/>
    <s v="No data"/>
    <s v="No data"/>
    <s v="No data"/>
    <s v="No data"/>
    <n v="0"/>
    <n v="0"/>
    <n v="0"/>
    <n v="0"/>
    <n v="0"/>
    <n v="0"/>
    <n v="0"/>
    <n v="0"/>
    <n v="0"/>
    <n v="0"/>
    <n v="0"/>
    <s v="https://www.hipcamp.com/en-GB/land/colorado-camp-t-n-t-rocky-mountains-ex9hq888"/>
    <s v="Incredible treetop views await anyone visiting our hanging tent perched atop a wooded plot overlooking Bailey Valley! The site is just outside downtown Bailey, Colorado and 5 miles from Wellington Lake and Guanella Pass. Some highlights are proximity to a plethora of local hiking trails and world-class mountain biking. Visitors can also enjoy fishing, hunting, kayaking / rafting, and wildlife viewing!_x000a__x000a_About the  tent:_x000a__x000a_The tent sleeps 3 people on the top level with an option to sleep an additional 3 on the bottom (though we recommend using that level for lounging and bag storage). It includes a tent fly and short ladder to access the tent. Amenities include a cooking area, a metal-bottom firepit, a clear roof composting outhouse; solar shower, and a dog enclosure with dog house. The tent is set on a fairly steep slope - limited flat ground!_x000a__x000a_Getting there: Be prepared to drive on a short but steep dirt road up to this mountaintop gem. All cars can access the lower parking lot less than 1/2 mile from the tent. For those who have a 4x4 vehicle, you can park right at the bottom of a (though steep) short .1 mile walk from the tent."/>
    <n v="1"/>
    <s v="Check in: 14:00, Check out: 12:00, Cancellation policy: Flexible, Accepts bookings: 12"/>
    <n v="39.38991"/>
    <n v="-105.455645"/>
    <s v="No"/>
    <x v="0"/>
    <s v="Yes"/>
    <s v="No"/>
    <x v="0"/>
    <s v="No"/>
    <x v="0"/>
    <s v="Yes"/>
    <s v="No"/>
    <s v="No"/>
    <s v="No"/>
    <s v="No"/>
    <s v="No"/>
    <s v="Not Listed"/>
    <s v="No"/>
    <s v="Not Listed"/>
    <s v="Not Listed"/>
    <s v="No"/>
    <s v="No"/>
    <s v="No"/>
    <s v="No"/>
    <s v="No"/>
    <s v="No"/>
    <s v="No"/>
    <s v="No"/>
    <s v="No"/>
    <s v="Yes"/>
    <s v="No"/>
    <s v="No"/>
    <s v="Yes"/>
    <s v="Yes"/>
    <s v="Yes"/>
    <s v="Yes"/>
    <s v="No"/>
    <s v="No"/>
    <s v="No"/>
    <s v="Yes"/>
    <s v="Yes"/>
    <s v="No"/>
    <s v="Yes"/>
    <s v="Yes"/>
    <s v="No"/>
    <s v="No"/>
    <s v="Yes"/>
    <s v="No"/>
    <s v="No"/>
    <s v="No"/>
    <s v="Yes"/>
    <s v="No"/>
    <s v="No"/>
    <s v="No"/>
    <s v="No"/>
    <s v="No"/>
    <s v="No"/>
    <s v="Yes"/>
    <s v="No"/>
    <s v="Yes"/>
    <s v="Yes"/>
    <s v="No"/>
    <m/>
    <m/>
    <m/>
    <m/>
    <m/>
    <m/>
    <m/>
    <m/>
    <m/>
  </r>
  <r>
    <s v="Hipcamp"/>
    <s v="Wise Pines"/>
    <s v="&quot;NoBo&quot; Treehouse at Wise Pines"/>
    <s v="treehouse"/>
    <s v="Treehouse"/>
    <n v="3"/>
    <n v="0"/>
    <n v="2"/>
    <n v="0"/>
    <n v="0"/>
    <n v="0"/>
    <s v="Windsor"/>
    <x v="106"/>
    <x v="4"/>
    <m/>
    <s v="United States"/>
    <x v="35"/>
    <x v="52"/>
    <n v="209"/>
    <n v="165"/>
    <n v="165"/>
    <n v="97"/>
    <n v="0.3"/>
    <n v="165"/>
    <n v="218"/>
    <n v="165"/>
    <n v="165"/>
    <n v="50"/>
    <n v="165"/>
    <n v="165"/>
    <n v="165"/>
    <n v="165"/>
    <n v="165"/>
    <n v="165"/>
    <n v="165"/>
    <n v="165"/>
    <n v="165"/>
    <n v="165"/>
    <n v="165"/>
    <s v="https://www.hipcamp.com/en-GB/land/vermont-wise-pines-r57hryno"/>
    <s v="Reconnect with nature at this unforgettable escape at Wise Pines, a Bed &amp; Breakfast/Hiker Hostel. This bedroom on stilts allows you to sleep amongst the trees peacefully. Breakfast and yoga are available upon request. Explore 40 acres of walking trails through the woods, garden and around a tranquil pond. wisepines.com_x000a__x000a_This one room treehouse is tucked lightly into the woods for a tranquil setting, not far from another treehouse of its kind. The space includes a lush queen-sized bed, a table with bar stools, a dresser, mini fridge, water dispenser with glassware, and 4 large windows. Heat is available, so as to be enjoyed all year long. _x000a__x000a_The bathroom and shower are located in common building down a slightly steep, gravel walking path (160 ft away), which is shared with the other treehouse lodging accommodation. In this building, there is also a kitchenette for your to use. We have a griddle, grill, microwave, toaster oven, pizza pizzaz, blender, coffee maker and electric kettle for you to use. The oven and stove in the kitchen are not available for guest use, as it is a commercial kitchen. All ingredients in the kitchen are OFF LIMITS (this includes coffee and tea which is reserved only for our guests who are paying for breakfast). If you choose to opt out of breakfast, please be prepared to bring your own foods/beverages that you wish to have during your stay._x000a__x000a_The tree house sits on 40 acres of land, complete with walking/hiking trails to enjoy. On the property is a pond, many fruit trees, chickens, and goats. *electric fencing is LIVE!* The tree house is spaced out from, but shares land with a renovated barn (used as another lodging accommodation), and a nearby common building that is a shared space for all guests to relax, eat, and attend studio events."/>
    <n v="1"/>
    <s v="Check in: 14:00, Check out: 11:00, Cancellation policy: Moderate, Accepts bookings: 12"/>
    <n v="43.600676735253963"/>
    <n v="-72.473002531299656"/>
    <s v="Yes"/>
    <x v="0"/>
    <s v="No"/>
    <s v="Yes"/>
    <x v="0"/>
    <s v="Yes"/>
    <x v="0"/>
    <s v="Yes"/>
    <s v="Yes"/>
    <s v="Yes"/>
    <s v="No"/>
    <s v="No"/>
    <s v="No"/>
    <s v="Not Listed"/>
    <s v="No"/>
    <s v="Not Listed"/>
    <s v="Not Listed"/>
    <s v="No"/>
    <s v="No"/>
    <s v="No"/>
    <s v="No"/>
    <s v="No"/>
    <s v="No"/>
    <s v="No"/>
    <s v="No"/>
    <s v="No"/>
    <s v="Yes"/>
    <s v="No"/>
    <s v="No"/>
    <s v="No"/>
    <s v="No"/>
    <s v="Yes"/>
    <s v="Yes"/>
    <s v="No"/>
    <s v="No"/>
    <s v="No"/>
    <s v="Yes"/>
    <s v="No"/>
    <s v="Yes"/>
    <s v="No"/>
    <s v="No"/>
    <s v="No"/>
    <s v="No"/>
    <s v="No"/>
    <s v="No"/>
    <s v="No"/>
    <s v="No"/>
    <s v="No"/>
    <s v="No"/>
    <s v="No"/>
    <s v="No"/>
    <s v="No"/>
    <s v="No"/>
    <s v="No"/>
    <s v="No"/>
    <s v="No"/>
    <s v="Yes"/>
    <s v="No"/>
    <s v="No"/>
    <m/>
    <m/>
    <m/>
    <m/>
    <m/>
    <m/>
    <m/>
    <m/>
    <m/>
  </r>
  <r>
    <s v="Hipcamp"/>
    <s v="Standing Bear Farm / Hostel"/>
    <s v="Treehouse - Upper"/>
    <s v="treehouse"/>
    <s v="Treehouse"/>
    <n v="13"/>
    <n v="0"/>
    <n v="2"/>
    <n v="0"/>
    <n v="0"/>
    <n v="0"/>
    <s v="Cocke"/>
    <x v="114"/>
    <x v="14"/>
    <m/>
    <s v="United States"/>
    <x v="63"/>
    <x v="25"/>
    <n v="71"/>
    <n v="60"/>
    <n v="60"/>
    <n v="11"/>
    <n v="0.03"/>
    <n v="60"/>
    <n v="71"/>
    <n v="60"/>
    <n v="60"/>
    <n v="2"/>
    <n v="60"/>
    <n v="60"/>
    <n v="60"/>
    <n v="60"/>
    <n v="60"/>
    <n v="60"/>
    <n v="60"/>
    <n v="60"/>
    <n v="60"/>
    <n v="60"/>
    <n v="60"/>
    <s v="https://www.hipcamp.com/en-GB/land/tennessee-standing-bear-farm-1-06yh9pvk"/>
    <s v="The treehouse is one of our private rooms. A creek runs right next to each of these rooms. There is a double bed and can fit 2 people! The room features heat, a fan, and electricity! You have access to a store, a kitchen with almost anything you could need... if it's not there we probably can find it for you!! Have a porta john and privy for a bathroom (for now)! There is a shower room and it is communal! Please don't be afraid to message or call if you have any more questions!"/>
    <n v="1"/>
    <s v="Check in: 08:00, Check out: 12:00, Cancellation policy: Super Flexible, Accepts bookings: 6"/>
    <n v="35.786679999999997"/>
    <n v="-83.101680000000002"/>
    <s v="No"/>
    <x v="0"/>
    <s v="Yes"/>
    <s v="Yes"/>
    <x v="0"/>
    <s v="Yes"/>
    <x v="0"/>
    <s v="Yes"/>
    <s v="Yes"/>
    <s v="Yes"/>
    <s v="No"/>
    <s v="No"/>
    <s v="No"/>
    <s v="Not Listed"/>
    <s v="No"/>
    <s v="Not Listed"/>
    <s v="Not Listed"/>
    <s v="No"/>
    <s v="No"/>
    <s v="No"/>
    <s v="No"/>
    <s v="No"/>
    <s v="No"/>
    <s v="No"/>
    <s v="No"/>
    <s v="No"/>
    <s v="No"/>
    <s v="No"/>
    <s v="No"/>
    <s v="Yes"/>
    <s v="No"/>
    <s v="No"/>
    <s v="Yes"/>
    <s v="Yes"/>
    <s v="No"/>
    <s v="No"/>
    <s v="Yes"/>
    <s v="No"/>
    <s v="No"/>
    <s v="No"/>
    <s v="Yes"/>
    <s v="No"/>
    <s v="No"/>
    <s v="Yes"/>
    <s v="No"/>
    <s v="Yes"/>
    <s v="Yes"/>
    <s v="Yes"/>
    <s v="No"/>
    <s v="No"/>
    <s v="No"/>
    <s v="No"/>
    <s v="No"/>
    <s v="No"/>
    <s v="No"/>
    <s v="No"/>
    <s v="Yes"/>
    <s v="No"/>
    <s v="No"/>
    <m/>
    <m/>
    <m/>
    <m/>
    <m/>
    <m/>
    <m/>
    <m/>
    <m/>
  </r>
  <r>
    <s v="Hipcamp"/>
    <s v="Cypress Valley"/>
    <s v="Willow Treehouse"/>
    <s v="treehouse"/>
    <s v="Treehouse"/>
    <n v="12"/>
    <n v="0"/>
    <n v="2"/>
    <n v="0"/>
    <n v="0"/>
    <n v="0"/>
    <s v="Travis"/>
    <x v="115"/>
    <x v="7"/>
    <m/>
    <s v="United States"/>
    <x v="64"/>
    <x v="61"/>
    <n v="216"/>
    <n v="200"/>
    <n v="200"/>
    <n v="190"/>
    <n v="1"/>
    <n v="234"/>
    <n v="253"/>
    <n v="300"/>
    <n v="200"/>
    <n v="234"/>
    <n v="246"/>
    <n v="277"/>
    <n v="215"/>
    <n v="215"/>
    <n v="275"/>
    <n v="220"/>
    <n v="277"/>
    <n v="215"/>
    <n v="275"/>
    <n v="215"/>
    <n v="275"/>
    <s v="https://www.hipcamp.com/en-GB/land/texas-cypress-valley-wz6hrvqr"/>
    <s v="Named after a local species of trees, Willow breaks outside the box of conventional architecture. Using biomimicry, the design of this unique treehouse was inspired by the shape of a leaf. Willow highlights the subtle beauty of Nature’s design._x000a__x000a_Willow is a solar powered, single room haven perched above a stunning part of our cypress-lined creek and take the idea of glamping to a new high. Each has a small outside porch for evening enjoyment and morning coffee. Guests have access to shared bathrooms, picnic tables, a (seasonal) swimming pool, and other community space."/>
    <n v="2"/>
    <s v="Check in: 16:00, Check out: 11:00, Cancellation policy: Super Strict (30 Days), Accepts bookings: 12"/>
    <n v="30.420660000000002"/>
    <n v="-98.105459999999994"/>
    <s v="No"/>
    <x v="0"/>
    <s v="No"/>
    <s v="Yes"/>
    <x v="0"/>
    <s v="Yes"/>
    <x v="1"/>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Cypress Valley"/>
    <s v="Juniper Treehouse"/>
    <s v="treehouse"/>
    <s v="Treehouse"/>
    <n v="12"/>
    <n v="0"/>
    <n v="2"/>
    <n v="0"/>
    <n v="0"/>
    <n v="0"/>
    <s v="Travis"/>
    <x v="115"/>
    <x v="7"/>
    <m/>
    <s v="United States"/>
    <x v="65"/>
    <x v="61"/>
    <n v="216"/>
    <n v="200"/>
    <n v="200"/>
    <n v="188"/>
    <n v="1"/>
    <n v="234"/>
    <n v="253"/>
    <n v="300"/>
    <n v="200"/>
    <n v="234"/>
    <n v="246"/>
    <n v="277"/>
    <n v="215"/>
    <n v="215"/>
    <n v="275"/>
    <n v="220"/>
    <n v="277"/>
    <n v="215"/>
    <n v="275"/>
    <n v="215"/>
    <n v="275"/>
    <s v="https://www.hipcamp.com/en-GB/land/texas-cypress-valley-wz6hrvqr"/>
    <s v="Named after a local species of trees, Juniper breaks outside the box of conventional architecture. Using biomimicry, the design of this unique treehouse was inspired by the shape of a leaf. Juniper highlights the subtle beauty of Nature’s design. JuniperWillow is a solar powered, single room haven perched above a stunning part of our cypress-lined creek and take the idea of glamping to a new high. Each has a small outside porch for evening enjoyment and morning coffee. Guests have access to shared bathrooms, picnic tables, a (seasonal) swimming pool, and other community space."/>
    <n v="2"/>
    <s v="Check in: 16:00, Check out: 11:00, Cancellation policy: Super Strict (30 Days), Accepts bookings: 12"/>
    <n v="30.420660000000002"/>
    <n v="-98.105459999999994"/>
    <s v="No"/>
    <x v="0"/>
    <s v="No"/>
    <s v="Yes"/>
    <x v="0"/>
    <s v="Yes"/>
    <x v="1"/>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Big Branch Apiary"/>
    <s v="Treehouse in the Pines"/>
    <s v="treehouse"/>
    <s v="Treehouse"/>
    <n v="7"/>
    <n v="0"/>
    <n v="11"/>
    <n v="0"/>
    <n v="0"/>
    <n v="0"/>
    <s v="St. Tammany"/>
    <x v="116"/>
    <x v="31"/>
    <m/>
    <s v="United States"/>
    <x v="56"/>
    <x v="75"/>
    <n v="37"/>
    <n v="38"/>
    <n v="30"/>
    <n v="16"/>
    <n v="0.27"/>
    <n v="30"/>
    <n v="39"/>
    <n v="30"/>
    <n v="30"/>
    <n v="8"/>
    <n v="30"/>
    <n v="30"/>
    <n v="30"/>
    <n v="30"/>
    <n v="30"/>
    <n v="30"/>
    <n v="30"/>
    <n v="30"/>
    <n v="30"/>
    <n v="30"/>
    <n v="30"/>
    <s v="https://www.hipcamp.com/en-GB/land/louisiana-big-branch-apiary-v1qhw9vj"/>
    <s v="This site is a treehouse that overlooks 4 acres of blueberry field. The tree house is about 10 feet off the ground which affords a nice view of the surrounding farm and woods but which sways slightly in the wind. It is built of mostly repurposed materials and is completely screened to keep out mosquitoes. It is outfitted with a hammock and swing chair, a picnic table, fire pit, and is accessed by a stairway to accommodate our four-legged doggie guests._x000a__x000a_The treehouse will sleep about four adults. If your group is larger you can bring a tent and pitch it near the treehouse. _x000a__x000a_Vehicles can get pretty close to the treehouse but the road can get slick in heavy rain (something we are working to rectify)._x000a__x000a_There is a composting toilet about 200 feet from the treehouse which may also be used by other guests. Water, shower, laundry, and an additional portable toilet are up near the barn. _x000a__x000a_Trash can be deposited in the receptacle near the barn."/>
    <n v="1"/>
    <s v="Check in: 14:00, Check out: 12:00, Cancellation policy: Flexible, Accepts bookings: 12"/>
    <n v="30.328589000000001"/>
    <n v="-89.989660000000001"/>
    <s v="Yes"/>
    <x v="0"/>
    <s v="Yes"/>
    <s v="Yes"/>
    <x v="0"/>
    <s v="Yes"/>
    <x v="1"/>
    <s v="Yes"/>
    <s v="No"/>
    <s v="Yes"/>
    <s v="No"/>
    <s v="No"/>
    <s v="No"/>
    <s v="Not Listed"/>
    <s v="No"/>
    <s v="Not Listed"/>
    <s v="Not Listed"/>
    <s v="No"/>
    <s v="No"/>
    <s v="No"/>
    <s v="No"/>
    <s v="No"/>
    <s v="No"/>
    <s v="No"/>
    <s v="No"/>
    <s v="No"/>
    <s v="No"/>
    <s v="No"/>
    <s v="No"/>
    <s v="Yes"/>
    <s v="No"/>
    <s v="Yes"/>
    <s v="Yes"/>
    <s v="No"/>
    <s v="No"/>
    <s v="No"/>
    <s v="No"/>
    <s v="Yes"/>
    <s v="Yes"/>
    <s v="No"/>
    <s v="Yes"/>
    <s v="Yes"/>
    <s v="No"/>
    <s v="No"/>
    <s v="No"/>
    <s v="No"/>
    <s v="Yes"/>
    <s v="Yes"/>
    <s v="No"/>
    <s v="No"/>
    <s v="No"/>
    <s v="No"/>
    <s v="No"/>
    <s v="Yes"/>
    <s v="No"/>
    <s v="No"/>
    <s v="Yes"/>
    <s v="No"/>
    <s v="No"/>
    <m/>
    <m/>
    <m/>
    <m/>
    <m/>
    <m/>
    <m/>
    <m/>
    <m/>
  </r>
  <r>
    <s v="Hipcamp"/>
    <s v="Standing Bear Farm / Hostel"/>
    <s v="Treehouse - Bottom"/>
    <s v="treehouse"/>
    <s v="Treehouse"/>
    <n v="13"/>
    <n v="0"/>
    <n v="2"/>
    <n v="0"/>
    <n v="0"/>
    <n v="0"/>
    <s v="Cocke"/>
    <x v="114"/>
    <x v="14"/>
    <m/>
    <s v="United States"/>
    <x v="7"/>
    <x v="25"/>
    <n v="71"/>
    <n v="60"/>
    <n v="60"/>
    <n v="3"/>
    <n v="0"/>
    <n v="60"/>
    <n v="71"/>
    <n v="60"/>
    <n v="60"/>
    <n v="0"/>
    <n v="60"/>
    <n v="60"/>
    <n v="60"/>
    <n v="60"/>
    <n v="60"/>
    <n v="60"/>
    <n v="60"/>
    <n v="60"/>
    <n v="60"/>
    <n v="60"/>
    <n v="60"/>
    <s v="https://www.hipcamp.com/en-GB/land/tennessee-standing-bear-farm-1-06yh9pvk"/>
    <s v="The treehouse is one of our private rooms. A creek runs right next to each of these rooms. There is a double bed and can fit 2 people! The room features heat, a fan, and electricity! You have access to a store, a kitchen with almost anything you could need... if it's not there we probably can find it for you!! Have a porta john and privy for a bathroom (for now)! There is a shower room and it is communal! Please don't be afraid to message or call if you have any more questions!"/>
    <n v="1"/>
    <s v="Check in: 08:00, Check out: 12:00, Cancellation policy: Super Flexible, Accepts bookings: 6"/>
    <n v="35.786679999999997"/>
    <n v="-83.101680000000002"/>
    <s v="No"/>
    <x v="0"/>
    <s v="Yes"/>
    <s v="Yes"/>
    <x v="0"/>
    <s v="Yes"/>
    <x v="0"/>
    <s v="Yes"/>
    <s v="Yes"/>
    <s v="Yes"/>
    <s v="No"/>
    <s v="No"/>
    <s v="No"/>
    <s v="Not Listed"/>
    <s v="No"/>
    <s v="Not Listed"/>
    <s v="Not Listed"/>
    <s v="No"/>
    <s v="No"/>
    <s v="No"/>
    <s v="No"/>
    <s v="No"/>
    <s v="No"/>
    <s v="No"/>
    <s v="No"/>
    <s v="No"/>
    <s v="No"/>
    <s v="No"/>
    <s v="No"/>
    <s v="Yes"/>
    <s v="No"/>
    <s v="No"/>
    <s v="Yes"/>
    <s v="Yes"/>
    <s v="No"/>
    <s v="No"/>
    <s v="Yes"/>
    <s v="No"/>
    <s v="No"/>
    <s v="No"/>
    <s v="Yes"/>
    <s v="No"/>
    <s v="No"/>
    <s v="Yes"/>
    <s v="No"/>
    <s v="Yes"/>
    <s v="Yes"/>
    <s v="Yes"/>
    <s v="No"/>
    <s v="No"/>
    <s v="No"/>
    <s v="No"/>
    <s v="No"/>
    <s v="No"/>
    <s v="No"/>
    <s v="No"/>
    <s v="Yes"/>
    <s v="No"/>
    <s v="No"/>
    <m/>
    <m/>
    <m/>
    <m/>
    <m/>
    <m/>
    <m/>
    <m/>
    <m/>
  </r>
  <r>
    <s v="Hipcamp"/>
    <s v="Bayly's Treehouse Retreat"/>
    <s v="Bayly's Treehouse Retreat"/>
    <s v="treehouse"/>
    <s v="Treehouse"/>
    <n v="1"/>
    <n v="0"/>
    <n v="2"/>
    <n v="0"/>
    <n v="0"/>
    <n v="0"/>
    <s v="Costilla"/>
    <x v="117"/>
    <x v="24"/>
    <m/>
    <s v="United States"/>
    <x v="0"/>
    <x v="0"/>
    <s v="No data"/>
    <s v="No data"/>
    <s v="No data"/>
    <s v="No data"/>
    <n v="1"/>
    <n v="150"/>
    <n v="253"/>
    <n v="150"/>
    <n v="150"/>
    <n v="150"/>
    <n v="150"/>
    <n v="150"/>
    <n v="150"/>
    <n v="150"/>
    <n v="150"/>
    <n v="150"/>
    <n v="150"/>
    <n v="150"/>
    <n v="150"/>
    <n v="150"/>
    <n v="150"/>
    <s v="https://www.hipcamp.com/en-GB/land/colorado-bayly-s-treehouse-retreat-wz6hr28p"/>
    <s v="Sleep in a cal king hand-made lodge pole pine bed in a charming treehouse. Very peaceful and quiet environment. There is a spring close by and the water is delicious. _x000a__x000a_Never gets more than 80 degrees in the summer . Absolutely gorgeous weather. Beautiful property. Several peaks for hiking. Beautiful aspen color in the fall (September)._x000a__x000a_   Good &quot;Brookie&quot; fishing close by. (2 minute walk). On the deck there is a 2 burner Coleman propane stove, a 5 cubic foot refrigerator, &amp; 2 coolers. There’s an 8” diameter griddle, skillet with lid. A 7” orange enamel Le Creuset pot with lid, a silicone vegetable steamer rack inside. 6 gallon water dispenser, utility bucket sponge and dish soap There’s a spatula, serving spoon, 2 silver plated forks,knives and spoons. 2 steak knives,2 oriental ceramic bowls &amp; spoons. 2 ceramic coffee cups &amp; 4 plastic plates. There is paper towel dispenser. There’s a wooden picnic table, 2 Adirondack log chairs and small log table. Inside the treehouse there is a California king log bed with end table, a microwave oven and an electric hot water heater for tea or coffee. electric space heater. a chest of drawers. There is a small loft with a cherry wood rocker, a small library. Near the spring pool there are 3 recliner chairs."/>
    <n v="1"/>
    <s v="Check in: 14:00, Check out: 12:00, Cancellation policy: Moderate, Accepts bookings: 12"/>
    <n v="37.411460999999989"/>
    <n v="-105.15731"/>
    <s v="No"/>
    <x v="0"/>
    <s v="Yes"/>
    <s v="Yes"/>
    <x v="1"/>
    <s v="Yes"/>
    <x v="1"/>
    <s v="Yes"/>
    <s v="Yes"/>
    <s v="Yes"/>
    <s v="No"/>
    <s v="Yes"/>
    <s v="No"/>
    <s v="Not Listed"/>
    <s v="No"/>
    <s v="Not Listed"/>
    <s v="Not Listed"/>
    <s v="No"/>
    <s v="No"/>
    <s v="No"/>
    <s v="No"/>
    <s v="No"/>
    <s v="No"/>
    <s v="No"/>
    <s v="No"/>
    <s v="No"/>
    <s v="Yes"/>
    <s v="Yes"/>
    <s v="Yes"/>
    <s v="Yes"/>
    <s v="No"/>
    <s v="Yes"/>
    <s v="Yes"/>
    <s v="No"/>
    <s v="No"/>
    <s v="No"/>
    <s v="No"/>
    <s v="No"/>
    <s v="Yes"/>
    <s v="No"/>
    <s v="Yes"/>
    <s v="Yes"/>
    <s v="Yes"/>
    <s v="Yes"/>
    <s v="No"/>
    <s v="No"/>
    <s v="Yes"/>
    <s v="Yes"/>
    <s v="No"/>
    <s v="No"/>
    <s v="No"/>
    <s v="No"/>
    <s v="No"/>
    <s v="Yes"/>
    <s v="Yes"/>
    <s v="No"/>
    <s v="Yes"/>
    <s v="No"/>
    <s v="No"/>
    <m/>
    <m/>
    <m/>
    <m/>
    <m/>
    <m/>
    <m/>
    <m/>
    <m/>
  </r>
  <r>
    <s v="Hipcamp"/>
    <s v="Flowertown Charm Off Grid Treehouse"/>
    <s v="Flowertown Charm Off Grid Treehouse"/>
    <s v="treehouse"/>
    <s v="Treehouse"/>
    <n v="1"/>
    <n v="0"/>
    <n v="3"/>
    <n v="0"/>
    <n v="0"/>
    <n v="0"/>
    <s v="Haywood"/>
    <x v="118"/>
    <x v="11"/>
    <m/>
    <s v="United States"/>
    <x v="0"/>
    <x v="0"/>
    <s v="No data"/>
    <s v="No data"/>
    <s v="No data"/>
    <s v="No data"/>
    <n v="1"/>
    <n v="270"/>
    <n v="348"/>
    <n v="302"/>
    <n v="261"/>
    <n v="270"/>
    <n v="273"/>
    <n v="281"/>
    <n v="265"/>
    <n v="270"/>
    <n v="281"/>
    <n v="265"/>
    <n v="273"/>
    <n v="267"/>
    <n v="278"/>
    <n v="268"/>
    <n v="278"/>
    <s v="https://www.hipcamp.com/en-GB/land/north-carolina-flowertown-charm-off-grid-treehouse-qeoh2epy"/>
    <s v="This primitive off-grid 100% sustainable treehouse located on 23 private wooded acres in WNC, is perfect for outdoor enthusiasts, adventure seekers, nature lovers, and hopeless romantics + dog parents! If the long range mountain views weren’t enough already…the treehouse is powered by solar, heated with the cutest tiny wood stove, water collected right from the mountain, exhilarating outdoor shower, and the coolest homebiogas toilet with a view! Along with hand-crafted woodwork from local lumber or right from the property itself, adorable kitchenette, custom copper finishes, and plush organic linens. This treehouse makes glamping feel luxurious and romantic."/>
    <n v="2"/>
    <s v="Check in: 16:00, Check out: 11:00, Cancellation policy: Moderate, Accepts bookings: 12"/>
    <n v="35.437246999999999"/>
    <n v="-82.905241000000004"/>
    <s v="Yes"/>
    <x v="0"/>
    <s v="Yes"/>
    <s v="Yes"/>
    <x v="0"/>
    <s v="Yes"/>
    <x v="0"/>
    <s v="Yes"/>
    <s v="No"/>
    <s v="No"/>
    <s v="No"/>
    <s v="No"/>
    <s v="No"/>
    <s v="Not Listed"/>
    <s v="No"/>
    <s v="Not Listed"/>
    <s v="Not Listed"/>
    <s v="No"/>
    <s v="No"/>
    <s v="No"/>
    <s v="No"/>
    <s v="No"/>
    <s v="No"/>
    <s v="No"/>
    <s v="No"/>
    <s v="No"/>
    <s v="Yes"/>
    <s v="No"/>
    <s v="Yes"/>
    <s v="Yes"/>
    <s v="Yes"/>
    <s v="Yes"/>
    <s v="Yes"/>
    <s v="Yes"/>
    <s v="No"/>
    <s v="No"/>
    <s v="Yes"/>
    <s v="Yes"/>
    <s v="Yes"/>
    <s v="Yes"/>
    <s v="Yes"/>
    <s v="No"/>
    <s v="Yes"/>
    <s v="Yes"/>
    <s v="No"/>
    <s v="No"/>
    <s v="Yes"/>
    <s v="Yes"/>
    <s v="No"/>
    <s v="No"/>
    <s v="No"/>
    <s v="No"/>
    <s v="No"/>
    <s v="No"/>
    <s v="No"/>
    <s v="No"/>
    <s v="Yes"/>
    <s v="Yes"/>
    <s v="No"/>
    <m/>
    <m/>
    <m/>
    <m/>
    <m/>
    <m/>
    <m/>
    <m/>
    <m/>
  </r>
  <r>
    <s v="Hipcamp"/>
    <s v="Riverdream Camps"/>
    <s v="The Birdhouse"/>
    <s v="treehouse"/>
    <s v="Treehouse"/>
    <n v="4"/>
    <n v="0"/>
    <n v="4"/>
    <n v="0"/>
    <n v="0"/>
    <n v="0"/>
    <s v="Carroll"/>
    <x v="119"/>
    <x v="2"/>
    <m/>
    <s v="United States"/>
    <x v="66"/>
    <x v="76"/>
    <n v="136"/>
    <n v="150"/>
    <n v="99"/>
    <n v="25"/>
    <n v="1"/>
    <n v="116"/>
    <n v="149"/>
    <n v="150"/>
    <n v="99"/>
    <n v="116"/>
    <n v="123"/>
    <n v="136"/>
    <n v="109"/>
    <n v="112"/>
    <n v="136"/>
    <n v="109"/>
    <n v="134"/>
    <n v="112"/>
    <n v="134"/>
    <n v="112"/>
    <n v="136"/>
    <s v="https://www.hipcamp.com/en-GB/land/arkansas-riverdream-camps-qeoh0xkz"/>
    <s v="A Riverfront Bedroom perched in large walnut trees overlooking the Kings River. &quot;The Birdhouse&quot; is a perfect nest for two, featuring a small climate-controlled bedroom with a queen size bed. Enjoy a beautiful view of the river from the &quot;front perch&quot; and easy access to the water for floating, fishing &amp; swimming. You can cook your catch over the firepit grill and enjoy the convenience of a covered sink &amp; prep area, picnic table &amp; ambient lighting. PLEASE NOTE: We are a B.Y.O.Bedding property. Please be sure to bring all your favorite bedding, cookware &amp; utensils."/>
    <n v="2"/>
    <s v="Check in: 15:00, Check out: 12:00, Cancellation policy: Strict, Accepts bookings: 12"/>
    <n v="36.318621242055173"/>
    <n v="-93.668494522476195"/>
    <s v="Yes"/>
    <x v="0"/>
    <s v="Yes"/>
    <s v="No"/>
    <x v="0"/>
    <s v="Yes"/>
    <x v="1"/>
    <s v="Yes"/>
    <s v="No"/>
    <s v="No"/>
    <s v="No"/>
    <s v="No"/>
    <s v="No"/>
    <s v="Not Listed"/>
    <s v="No"/>
    <s v="Not Listed"/>
    <s v="Not Listed"/>
    <s v="No"/>
    <s v="No"/>
    <s v="No"/>
    <s v="No"/>
    <s v="No"/>
    <s v="No"/>
    <s v="No"/>
    <s v="No"/>
    <s v="No"/>
    <s v="Yes"/>
    <s v="No"/>
    <s v="No"/>
    <s v="Yes"/>
    <s v="Yes"/>
    <s v="Yes"/>
    <s v="Yes"/>
    <s v="Yes"/>
    <s v="No"/>
    <s v="No"/>
    <s v="Yes"/>
    <s v="Yes"/>
    <s v="Yes"/>
    <s v="Yes"/>
    <s v="Yes"/>
    <s v="No"/>
    <s v="Yes"/>
    <s v="Yes"/>
    <s v="No"/>
    <s v="Yes"/>
    <s v="No"/>
    <s v="Yes"/>
    <s v="Yes"/>
    <s v="No"/>
    <s v="No"/>
    <s v="No"/>
    <s v="Yes"/>
    <s v="No"/>
    <s v="No"/>
    <s v="No"/>
    <s v="Yes"/>
    <s v="Yes"/>
    <s v="No"/>
    <m/>
    <m/>
    <m/>
    <m/>
    <m/>
    <m/>
    <m/>
    <m/>
    <m/>
  </r>
  <r>
    <s v="Hipcamp"/>
    <s v="Green friendly treehouse"/>
    <s v="Green friendly treehouse!"/>
    <s v="treehouse"/>
    <s v="Treehouse"/>
    <n v="2"/>
    <n v="0"/>
    <n v="4"/>
    <n v="0"/>
    <n v="0"/>
    <n v="0"/>
    <s v="Josephine"/>
    <x v="40"/>
    <x v="17"/>
    <m/>
    <s v="United States"/>
    <x v="67"/>
    <x v="77"/>
    <n v="263"/>
    <n v="190"/>
    <n v="190"/>
    <n v="111"/>
    <n v="0.08"/>
    <n v="213"/>
    <n v="284"/>
    <n v="254"/>
    <n v="190"/>
    <n v="17"/>
    <n v="253"/>
    <n v="300"/>
    <n v="225"/>
    <n v="225"/>
    <n v="225"/>
    <n v="248"/>
    <n v="248"/>
    <n v="297"/>
    <n v="300"/>
    <n v="243"/>
    <n v="241"/>
    <s v="https://www.hipcamp.com/en-GB/land/oregon-green-friendly-treehouse-kk9h9nj2"/>
    <s v="Looking for a unique getaway, far from the hustle and bustle of the city? Come sail the seas of trees 35 feet up, in our treemendous TokinTree treehouse. _x000a__x000a_You access the treehouse via two sets of stairs and across a suspension bridge. The main floor has a kitchenette, full bathroom with a shower, and a sleeper sofa. You get up into the sleeping loft by climbing a captains ladder. We provide complimentary cannabis for your enjoyment and relaxation._x000a__x000a_The treehouse is located down a private dirt road on a 12 acre legal marijuana farm. It has beautiful Mountain View’s and overlooks the large meadow where the cannabis is grown. Tours of the garden are available during the growing season (May-November)."/>
    <n v="1"/>
    <s v="Check in: 16:00, Check out: 12:00, Cancellation policy: Moderate, Accepts bookings: 6"/>
    <n v="42.098550000000003"/>
    <n v="-123.59466"/>
    <s v="Yes"/>
    <x v="0"/>
    <s v="No"/>
    <s v="Yes"/>
    <x v="0"/>
    <s v="No"/>
    <x v="0"/>
    <s v="Yes"/>
    <s v="No"/>
    <s v="No"/>
    <s v="No"/>
    <s v="No"/>
    <s v="No"/>
    <s v="Not Listed"/>
    <s v="No"/>
    <s v="Not Listed"/>
    <s v="Not Listed"/>
    <s v="No"/>
    <s v="No"/>
    <s v="No"/>
    <s v="No"/>
    <s v="No"/>
    <s v="No"/>
    <s v="No"/>
    <s v="No"/>
    <s v="No"/>
    <s v="No"/>
    <s v="No"/>
    <s v="No"/>
    <s v="No"/>
    <s v="No"/>
    <s v="No"/>
    <s v="No"/>
    <s v="No"/>
    <s v="No"/>
    <s v="No"/>
    <s v="No"/>
    <s v="No"/>
    <s v="No"/>
    <s v="No"/>
    <s v="No"/>
    <s v="No"/>
    <s v="No"/>
    <s v="Yes"/>
    <s v="No"/>
    <s v="No"/>
    <s v="Yes"/>
    <s v="No"/>
    <s v="No"/>
    <s v="No"/>
    <s v="No"/>
    <s v="No"/>
    <s v="No"/>
    <s v="Yes"/>
    <s v="No"/>
    <s v="No"/>
    <s v="Yes"/>
    <s v="No"/>
    <s v="No"/>
    <m/>
    <m/>
    <m/>
    <m/>
    <m/>
    <m/>
    <m/>
    <m/>
    <m/>
  </r>
  <r>
    <s v="Hipcamp"/>
    <s v="Above the Fray Glamping, Black Mtn."/>
    <s v="View Like No Other, Glamping. 279"/>
    <s v="treehouse"/>
    <s v="Treehouse"/>
    <n v="6"/>
    <n v="0"/>
    <n v="6"/>
    <n v="0"/>
    <n v="0"/>
    <n v="0"/>
    <s v="Buncombe"/>
    <x v="95"/>
    <x v="11"/>
    <m/>
    <s v="United States"/>
    <x v="58"/>
    <x v="7"/>
    <n v="102"/>
    <n v="85"/>
    <n v="68"/>
    <n v="22"/>
    <n v="0.95"/>
    <n v="74"/>
    <n v="105"/>
    <n v="85"/>
    <n v="68"/>
    <n v="70"/>
    <n v="76"/>
    <n v="80"/>
    <n v="71"/>
    <n v="72"/>
    <n v="80"/>
    <n v="71"/>
    <n v="80"/>
    <n v="72"/>
    <n v="80"/>
    <n v="72"/>
    <n v="80"/>
    <s v="https://www.hipcamp.com/en-GB/land/north-carolina-above-the-fray-glamping-black-mtn-dw9h2qel"/>
    <s v="Mountainsides and sunsets are captivating, such that you decide not to go into town, but laze about on an easy chair and work on that lifelong bird list from this 384 square foot deck. Private portajohn, lights, electrical outlets, chairs, table, 5 gallons of freshwater, and other items to make camping a Glamping experience. Good dogs are welcome and there is a two gate system to let dogs be free. Parking for two cars steps away from your deck. Trip time to Black Mountain and I-40 is 14 minutes away."/>
    <n v="2"/>
    <s v="Check in: 15:00, Check out: 11:00, Cancellation policy: Strict, Accepts bookings: 12"/>
    <n v="35.573489255982317"/>
    <n v="-82.290131915344233"/>
    <s v="No"/>
    <x v="0"/>
    <s v="Yes"/>
    <s v="Yes"/>
    <x v="0"/>
    <s v="Yes"/>
    <x v="1"/>
    <s v="Yes"/>
    <s v="No"/>
    <s v="No"/>
    <s v="No"/>
    <s v="No"/>
    <s v="No"/>
    <s v="Not Listed"/>
    <s v="No"/>
    <s v="Not Listed"/>
    <s v="Not Listed"/>
    <s v="No"/>
    <s v="No"/>
    <s v="No"/>
    <s v="No"/>
    <s v="No"/>
    <s v="No"/>
    <s v="No"/>
    <s v="No"/>
    <s v="No"/>
    <s v="No"/>
    <s v="No"/>
    <s v="No"/>
    <s v="Yes"/>
    <s v="No"/>
    <s v="No"/>
    <s v="Yes"/>
    <s v="No"/>
    <s v="No"/>
    <s v="No"/>
    <s v="No"/>
    <s v="No"/>
    <s v="No"/>
    <s v="No"/>
    <s v="Yes"/>
    <s v="No"/>
    <s v="No"/>
    <s v="Yes"/>
    <s v="No"/>
    <s v="No"/>
    <s v="No"/>
    <s v="No"/>
    <s v="No"/>
    <s v="No"/>
    <s v="No"/>
    <s v="No"/>
    <s v="No"/>
    <s v="No"/>
    <s v="No"/>
    <s v="No"/>
    <s v="Yes"/>
    <s v="No"/>
    <s v="No"/>
    <m/>
    <m/>
    <m/>
    <m/>
    <m/>
    <m/>
    <m/>
    <m/>
    <m/>
  </r>
  <r>
    <s v="Hipcamp"/>
    <s v="Yellow Bird Artscape"/>
    <s v="Secluded Writers Cabin"/>
    <s v="treehouse"/>
    <s v="Treehouse"/>
    <n v="5"/>
    <n v="0"/>
    <n v="4"/>
    <n v="0"/>
    <n v="0"/>
    <n v="0"/>
    <s v="Cannon"/>
    <x v="58"/>
    <x v="14"/>
    <m/>
    <s v="United States"/>
    <x v="9"/>
    <x v="26"/>
    <n v="93"/>
    <n v="49"/>
    <n v="49"/>
    <n v="0"/>
    <n v="0"/>
    <n v="49"/>
    <n v="94"/>
    <n v="49"/>
    <n v="49"/>
    <n v="0"/>
    <n v="49"/>
    <n v="49"/>
    <n v="49"/>
    <n v="49"/>
    <n v="49"/>
    <n v="49"/>
    <n v="49"/>
    <n v="49"/>
    <n v="49"/>
    <n v="49"/>
    <n v="49"/>
    <s v="https://www.hipcamp.com/en-GB/land/tennessee-yellow-bird-artscape-nelhwqnj"/>
    <s v="Hanging valley in beautiful rural TN. 175 acres of fields and woods with trails, ponds, horses and artwork. Very private. Opportunities for volunteer help. Various accommodations available including camping and a dry barn. Access to wood-burning sauna $$, and meditation hut by arrangement. And an observation tower - Skyscape - dedicated to the birds."/>
    <n v="3"/>
    <s v="Check in: 16:00, Check out: 12:00, Cancellation policy: Moderate, Accepts bookings: 6"/>
    <n v="35.805568999999998"/>
    <n v="-86.085802000000001"/>
    <s v="Yes"/>
    <x v="0"/>
    <s v="No"/>
    <s v="Yes"/>
    <x v="0"/>
    <s v="Yes"/>
    <x v="0"/>
    <s v="Yes"/>
    <s v="No"/>
    <s v="No"/>
    <s v="No"/>
    <s v="No"/>
    <s v="No"/>
    <s v="Not Listed"/>
    <s v="No"/>
    <s v="Not Listed"/>
    <s v="Not Listed"/>
    <s v="No"/>
    <s v="No"/>
    <s v="No"/>
    <s v="No"/>
    <s v="No"/>
    <s v="No"/>
    <s v="No"/>
    <s v="No"/>
    <s v="No"/>
    <s v="No"/>
    <s v="No"/>
    <s v="No"/>
    <s v="No"/>
    <s v="No"/>
    <s v="Yes"/>
    <s v="Yes"/>
    <s v="Yes"/>
    <s v="No"/>
    <s v="No"/>
    <s v="No"/>
    <s v="Yes"/>
    <s v="Yes"/>
    <s v="No"/>
    <s v="Yes"/>
    <s v="No"/>
    <s v="No"/>
    <s v="No"/>
    <s v="No"/>
    <s v="No"/>
    <s v="Yes"/>
    <s v="No"/>
    <s v="No"/>
    <s v="No"/>
    <s v="No"/>
    <s v="No"/>
    <s v="No"/>
    <s v="Yes"/>
    <s v="No"/>
    <s v="No"/>
    <s v="Yes"/>
    <s v="Yes"/>
    <s v="No"/>
    <m/>
    <m/>
    <m/>
    <m/>
    <m/>
    <m/>
    <m/>
    <m/>
    <m/>
  </r>
  <r>
    <s v="Hipcamp"/>
    <s v="Yellow Bird Artscape"/>
    <s v="Tiny House"/>
    <s v="treehouse"/>
    <s v="Treehouse"/>
    <n v="5"/>
    <n v="0"/>
    <n v="4"/>
    <n v="0"/>
    <n v="0"/>
    <n v="0"/>
    <s v="Cannon"/>
    <x v="58"/>
    <x v="14"/>
    <m/>
    <s v="United States"/>
    <x v="9"/>
    <x v="26"/>
    <n v="93"/>
    <n v="49"/>
    <n v="49"/>
    <n v="0"/>
    <n v="0"/>
    <n v="49"/>
    <n v="94"/>
    <n v="49"/>
    <n v="49"/>
    <n v="0"/>
    <n v="49"/>
    <n v="49"/>
    <n v="49"/>
    <n v="49"/>
    <n v="49"/>
    <n v="49"/>
    <n v="49"/>
    <n v="49"/>
    <n v="49"/>
    <n v="49"/>
    <n v="49"/>
    <s v="https://www.hipcamp.com/en-GB/land/tennessee-yellow-bird-artscape-nelhwqnj"/>
    <s v="Hanging valley in beautiful rural TN. 175 acres of fields and woods with trails, ponds, horses and artwork. Very private. Opportunities for volunteer help. Various accommodations available including camping and a dry barn. Access to wood-burning sauna $$, and meditation hut by arrangement. And an observation tower - Skyscape - dedicated to the birds."/>
    <n v="3"/>
    <s v="Check in: 16:00, Check out: 12:00, Cancellation policy: Moderate, Accepts bookings: 6"/>
    <n v="35.805568999999998"/>
    <n v="-86.085802000000001"/>
    <s v="Yes"/>
    <x v="0"/>
    <s v="No"/>
    <s v="No"/>
    <x v="0"/>
    <s v="Yes"/>
    <x v="0"/>
    <s v="Yes"/>
    <s v="No"/>
    <s v="No"/>
    <s v="No"/>
    <s v="No"/>
    <s v="No"/>
    <s v="Not Listed"/>
    <s v="No"/>
    <s v="Not Listed"/>
    <s v="Not Listed"/>
    <s v="No"/>
    <s v="No"/>
    <s v="No"/>
    <s v="No"/>
    <s v="No"/>
    <s v="No"/>
    <s v="No"/>
    <s v="No"/>
    <s v="No"/>
    <s v="No"/>
    <s v="No"/>
    <s v="No"/>
    <s v="No"/>
    <s v="No"/>
    <s v="Yes"/>
    <s v="Yes"/>
    <s v="Yes"/>
    <s v="No"/>
    <s v="No"/>
    <s v="No"/>
    <s v="Yes"/>
    <s v="Yes"/>
    <s v="No"/>
    <s v="Yes"/>
    <s v="No"/>
    <s v="No"/>
    <s v="No"/>
    <s v="No"/>
    <s v="No"/>
    <s v="Yes"/>
    <s v="No"/>
    <s v="No"/>
    <s v="No"/>
    <s v="No"/>
    <s v="No"/>
    <s v="No"/>
    <s v="Yes"/>
    <s v="No"/>
    <s v="No"/>
    <s v="Yes"/>
    <s v="Yes"/>
    <s v="No"/>
    <m/>
    <m/>
    <m/>
    <m/>
    <m/>
    <m/>
    <m/>
    <m/>
    <m/>
  </r>
  <r>
    <s v="Hipcamp"/>
    <s v="Yellow Bird Artscape"/>
    <s v="Romantic treehouse"/>
    <s v="treehouse"/>
    <s v="Treehouse"/>
    <n v="5"/>
    <n v="0"/>
    <n v="2"/>
    <n v="0"/>
    <n v="0"/>
    <n v="0"/>
    <s v="Cannon"/>
    <x v="58"/>
    <x v="14"/>
    <m/>
    <s v="United States"/>
    <x v="9"/>
    <x v="37"/>
    <n v="162"/>
    <n v="99"/>
    <n v="99"/>
    <n v="0"/>
    <n v="0"/>
    <n v="99"/>
    <n v="164"/>
    <n v="99"/>
    <n v="99"/>
    <n v="0"/>
    <n v="99"/>
    <n v="99"/>
    <n v="99"/>
    <n v="99"/>
    <n v="99"/>
    <n v="99"/>
    <n v="99"/>
    <n v="99"/>
    <n v="99"/>
    <n v="99"/>
    <n v="99"/>
    <s v="https://www.hipcamp.com/en-GB/land/tennessee-yellow-bird-artscape-nelhwqnj"/>
    <s v="Solar powered two-room treehouse with a deck overlooking a small lake. Delightful view. Minimum three night booking. Access to cob meditation hut (complimentary), a floating cabin, a lookout tower and woodfired sauna ($$). And 175 acres of walking trails with art scattered throughout the property. Lots of birds and wildlife to enjoy. More info at yellowbirdartscape.com"/>
    <n v="1"/>
    <s v="Check in: 14:00, Check out: 12:00, Cancellation policy: Flexible, Accepts bookings: 12"/>
    <n v="35.805568999999998"/>
    <n v="-86.085802000000001"/>
    <s v="Yes"/>
    <x v="0"/>
    <s v="Yes"/>
    <s v="Yes"/>
    <x v="1"/>
    <s v="Yes"/>
    <x v="0"/>
    <s v="Yes"/>
    <s v="No"/>
    <s v="No"/>
    <s v="No"/>
    <s v="Yes"/>
    <s v="No"/>
    <s v="Not Listed"/>
    <s v="No"/>
    <s v="Not Listed"/>
    <s v="Not Listed"/>
    <s v="No"/>
    <s v="No"/>
    <s v="No"/>
    <s v="No"/>
    <s v="No"/>
    <s v="No"/>
    <s v="No"/>
    <s v="No"/>
    <s v="No"/>
    <s v="No"/>
    <s v="No"/>
    <s v="No"/>
    <s v="No"/>
    <s v="No"/>
    <s v="Yes"/>
    <s v="Yes"/>
    <s v="Yes"/>
    <s v="No"/>
    <s v="No"/>
    <s v="No"/>
    <s v="Yes"/>
    <s v="Yes"/>
    <s v="No"/>
    <s v="Yes"/>
    <s v="No"/>
    <s v="No"/>
    <s v="No"/>
    <s v="No"/>
    <s v="No"/>
    <s v="Yes"/>
    <s v="No"/>
    <s v="No"/>
    <s v="No"/>
    <s v="No"/>
    <s v="No"/>
    <s v="No"/>
    <s v="Yes"/>
    <s v="No"/>
    <s v="No"/>
    <s v="Yes"/>
    <s v="Yes"/>
    <s v="No"/>
    <m/>
    <m/>
    <m/>
    <m/>
    <m/>
    <m/>
    <m/>
    <m/>
    <m/>
  </r>
  <r>
    <s v="Hipcamp"/>
    <s v="Forever Young Farm"/>
    <s v="Skylight Tree House"/>
    <s v="treehouse"/>
    <s v="Treehouse"/>
    <n v="4"/>
    <n v="0"/>
    <n v="2"/>
    <n v="0"/>
    <n v="0"/>
    <n v="0"/>
    <s v="Brevard"/>
    <x v="120"/>
    <x v="19"/>
    <m/>
    <s v="United States"/>
    <x v="34"/>
    <x v="78"/>
    <n v="158"/>
    <n v="115"/>
    <n v="100"/>
    <n v="9"/>
    <n v="0.01"/>
    <n v="115"/>
    <n v="162"/>
    <n v="115"/>
    <n v="115"/>
    <n v="2"/>
    <n v="115"/>
    <n v="115"/>
    <n v="115"/>
    <n v="115"/>
    <n v="115"/>
    <n v="115"/>
    <n v="115"/>
    <n v="115"/>
    <n v="115"/>
    <n v="115"/>
    <n v="115"/>
    <s v="https://www.hipcamp.com/en-GB/land/florida-forever-young-farm-1xmhnx2y"/>
    <s v="Enjoy a Florida glamping night under the stars through the skylight window in the elevated cabin close to the clouds. Only bridge access you will have a birds eye view overlooking the pasture. Enjoy the sweet smell of Canadian pine and cedar outlay. You can see the rocket launch while lying in bed. This cedar wood cabin is grounding, you will find a serenity here like no other. Yes electricity, AC, hose hook up for potable water, compost toilet 50 feet away from cabin. Outdoor shower is available with cold water only. Animals allowed."/>
    <n v="1"/>
    <s v="Check in: 14:00, Check out: 11:00, Cancellation policy: Flexible, Accepts bookings: 12"/>
    <n v="28.659897833174181"/>
    <n v="-80.832168685844422"/>
    <s v="Yes"/>
    <x v="0"/>
    <s v="Yes"/>
    <s v="No"/>
    <x v="0"/>
    <s v="Yes"/>
    <x v="0"/>
    <s v="Yes"/>
    <s v="No"/>
    <s v="No"/>
    <s v="No"/>
    <s v="Yes"/>
    <s v="No"/>
    <s v="Not Listed"/>
    <s v="No"/>
    <s v="Not Listed"/>
    <s v="Not Listed"/>
    <s v="No"/>
    <s v="No"/>
    <s v="No"/>
    <s v="No"/>
    <s v="No"/>
    <s v="No"/>
    <s v="No"/>
    <s v="No"/>
    <s v="No"/>
    <s v="No"/>
    <s v="Yes"/>
    <s v="No"/>
    <s v="Yes"/>
    <s v="Yes"/>
    <s v="Yes"/>
    <s v="Yes"/>
    <s v="Yes"/>
    <s v="No"/>
    <s v="Yes"/>
    <s v="No"/>
    <s v="Yes"/>
    <s v="Yes"/>
    <s v="Yes"/>
    <s v="Yes"/>
    <s v="Yes"/>
    <s v="No"/>
    <s v="No"/>
    <s v="No"/>
    <s v="No"/>
    <s v="Yes"/>
    <s v="No"/>
    <s v="Yes"/>
    <s v="No"/>
    <s v="No"/>
    <s v="No"/>
    <s v="No"/>
    <s v="Yes"/>
    <s v="No"/>
    <s v="Yes"/>
    <s v="Yes"/>
    <s v="No"/>
    <s v="Yes"/>
    <m/>
    <m/>
    <m/>
    <m/>
    <m/>
    <m/>
    <m/>
    <m/>
    <m/>
  </r>
  <r>
    <s v="Hipcamp"/>
    <s v="Eco-Friendly Tree House Pods for a Georgia Glamping Experience"/>
    <s v="Canopy Hike Inn"/>
    <s v="treehouse"/>
    <s v="Treehouse"/>
    <n v="2"/>
    <n v="0"/>
    <n v="6"/>
    <n v="0"/>
    <n v="0"/>
    <n v="0"/>
    <s v="Dade"/>
    <x v="90"/>
    <x v="12"/>
    <m/>
    <s v="United States"/>
    <x v="33"/>
    <x v="79"/>
    <n v="404"/>
    <n v="399"/>
    <n v="319"/>
    <n v="141"/>
    <n v="1"/>
    <n v="346"/>
    <n v="408"/>
    <n v="399"/>
    <n v="319"/>
    <n v="346"/>
    <n v="357"/>
    <n v="377"/>
    <n v="335"/>
    <n v="340"/>
    <n v="377"/>
    <n v="335"/>
    <n v="375"/>
    <n v="339"/>
    <n v="374"/>
    <n v="339"/>
    <n v="376"/>
    <s v="https://www.hipcamp.com/en-GB/land/georgia-eco-friendly-tree-house-pods-for-a-georgia-glamping-experience-xryhdpnq"/>
    <s v="Mother Natures Luxurious 2 bedroom 1 bath retreat. The Hike “Inn” or a mandatory 4 wheel drive vehicle starts your adventure on this gorgeous 22 acres on the side of Lookout Mountain. Relax on the deck under the 100 year old trees and watch the hangliders sore above you. Go hiking on our trails to find hidden treasures, or grab a nap in our extremely cozy 12 foot long temperature controlled cedar sleep pods. Disconnect from hectic everyday life and join us for a totally unique experience!_x000a__x000a_Introductory Price!! Starting in March the price goes to $599 a night. You may have to hike in if your vehicle won't make it or the weather is poor. Water pipes may be shut off by Managment daily during consistent freezing temperatures._x000a__x000a_You get the whole deck with 2 pods and 10 acres. There is 22 acres shared with the other treedeck that is far away._x000a__x000a_4 Wheel Drive Vehicle a must to pull up front! Would help to have 4 wheel low."/>
    <n v="2"/>
    <s v="Check in: 15:00, Check out: 11:00, Cancellation policy: Flexible, Accepts bookings: 12"/>
    <n v="34.892486810842598"/>
    <n v="-85.456120402902215"/>
    <s v="Yes"/>
    <x v="0"/>
    <s v="Yes"/>
    <s v="No"/>
    <x v="0"/>
    <s v="Yes"/>
    <x v="0"/>
    <s v="No"/>
    <s v="No"/>
    <s v="No"/>
    <s v="No"/>
    <s v="No"/>
    <s v="No"/>
    <s v="Not Listed"/>
    <s v="No"/>
    <s v="Not Listed"/>
    <s v="Not Listed"/>
    <s v="No"/>
    <s v="No"/>
    <s v="No"/>
    <s v="No"/>
    <s v="No"/>
    <s v="No"/>
    <s v="No"/>
    <s v="No"/>
    <s v="No"/>
    <s v="No"/>
    <s v="No"/>
    <s v="No"/>
    <s v="Yes"/>
    <s v="No"/>
    <s v="Yes"/>
    <s v="Yes"/>
    <s v="No"/>
    <s v="No"/>
    <s v="No"/>
    <s v="No"/>
    <s v="No"/>
    <s v="No"/>
    <s v="Yes"/>
    <s v="Yes"/>
    <s v="No"/>
    <s v="No"/>
    <s v="Yes"/>
    <s v="No"/>
    <s v="No"/>
    <s v="No"/>
    <s v="Yes"/>
    <s v="No"/>
    <s v="No"/>
    <s v="No"/>
    <s v="No"/>
    <s v="Yes"/>
    <s v="No"/>
    <s v="No"/>
    <s v="No"/>
    <s v="Yes"/>
    <s v="No"/>
    <s v="No"/>
    <m/>
    <m/>
    <m/>
    <m/>
    <m/>
    <m/>
    <m/>
    <m/>
    <m/>
  </r>
  <r>
    <s v="Hipcamp"/>
    <s v="Highland Bayou Kayak and SUP Palapa"/>
    <s v="Highland Bayou Kayak and SUP Palapa"/>
    <s v="treehouse"/>
    <s v="Treehouse"/>
    <n v="1"/>
    <n v="0"/>
    <n v="6"/>
    <n v="0"/>
    <n v="0"/>
    <n v="0"/>
    <s v="Galveston"/>
    <x v="121"/>
    <x v="7"/>
    <m/>
    <s v="United States"/>
    <x v="0"/>
    <x v="0"/>
    <s v="No data"/>
    <s v="No data"/>
    <s v="No data"/>
    <s v="No data"/>
    <n v="1"/>
    <n v="75"/>
    <n v="142"/>
    <n v="75"/>
    <n v="75"/>
    <n v="75"/>
    <n v="75"/>
    <n v="75"/>
    <n v="75"/>
    <n v="75"/>
    <n v="75"/>
    <n v="75"/>
    <n v="75"/>
    <n v="75"/>
    <n v="75"/>
    <n v="75"/>
    <n v="75"/>
    <s v="https://www.hipcamp.com/en-GB/land/texas-highland-bayou-kayak-and-sup-palapa-nelhp561"/>
    <s v="Off-grid Palapa with two adult cots one child caught a kayak available stand up paddle board available also available is a telescope to seating chairs in the background one camping stove please bring your own blankets or sleeping bags bathroom is downstairs basic shower cold water only please park on the left side of the Palapa/tiki Hut"/>
    <n v="1"/>
    <s v="Check in: 12:00, Check out: 11:00, Cancellation policy: Flexible, Accepts bookings: 12"/>
    <n v="29.33625"/>
    <n v="-94.962289999999996"/>
    <s v="No"/>
    <x v="0"/>
    <s v="Yes"/>
    <s v="Yes"/>
    <x v="0"/>
    <s v="Yes"/>
    <x v="1"/>
    <s v="Yes"/>
    <s v="No"/>
    <s v="No"/>
    <s v="No"/>
    <s v="No"/>
    <s v="No"/>
    <s v="Not Listed"/>
    <s v="No"/>
    <s v="Not Listed"/>
    <s v="Not Listed"/>
    <s v="No"/>
    <s v="No"/>
    <s v="No"/>
    <s v="No"/>
    <s v="No"/>
    <s v="No"/>
    <s v="No"/>
    <s v="No"/>
    <s v="No"/>
    <s v="No"/>
    <s v="No"/>
    <s v="No"/>
    <s v="No"/>
    <s v="No"/>
    <s v="Yes"/>
    <s v="No"/>
    <s v="Yes"/>
    <s v="No"/>
    <s v="No"/>
    <s v="No"/>
    <s v="Yes"/>
    <s v="No"/>
    <s v="No"/>
    <s v="No"/>
    <s v="No"/>
    <s v="No"/>
    <s v="No"/>
    <s v="No"/>
    <s v="No"/>
    <s v="No"/>
    <s v="No"/>
    <s v="No"/>
    <s v="No"/>
    <s v="No"/>
    <s v="No"/>
    <s v="No"/>
    <s v="No"/>
    <s v="No"/>
    <s v="No"/>
    <s v="No"/>
    <s v="Yes"/>
    <s v="No"/>
    <m/>
    <m/>
    <m/>
    <m/>
    <m/>
    <m/>
    <m/>
    <m/>
    <m/>
  </r>
  <r>
    <s v="Hipcamp"/>
    <s v="Out’n’About treehouse treesort"/>
    <s v="Pleasantree treehouse "/>
    <s v="treehouse"/>
    <s v="Treehouse"/>
    <n v="16"/>
    <n v="0"/>
    <n v="4"/>
    <n v="0"/>
    <n v="0"/>
    <n v="0"/>
    <s v="Josephine"/>
    <x v="40"/>
    <x v="17"/>
    <m/>
    <s v="United States"/>
    <x v="54"/>
    <x v="80"/>
    <n v="276"/>
    <n v="205"/>
    <n v="200"/>
    <n v="47"/>
    <n v="0"/>
    <n v="211"/>
    <n v="290"/>
    <n v="275"/>
    <n v="205"/>
    <n v="0"/>
    <n v="250"/>
    <n v="320"/>
    <n v="205"/>
    <n v="205"/>
    <n v="205"/>
    <n v="270"/>
    <n v="269"/>
    <n v="317"/>
    <n v="320"/>
    <n v="207"/>
    <n v="205"/>
    <s v="https://www.hipcamp.com/en-GB/land/oregon-out-n-about-treehouse-treesort-88lh18ww"/>
    <s v="The pleasantree treehouse sits 30 feet above the ground and is accessed by multiple flights of stairs and suspension bridges. The main floor has single bunk beds, a full bathroom, a mini fridge, and a ladder that leads to the sleeping loft. There is a queen bed and extra sleeping mat in the sleeping loft. There is not standing room in the loft."/>
    <n v="1"/>
    <s v="Check in: 15:00, Check out: 12:00, Cancellation policy: Flexible, Accepts bookings: 12"/>
    <n v="42.037190000000002"/>
    <n v="-123.6241"/>
    <s v="Yes"/>
    <x v="0"/>
    <s v="No"/>
    <s v="Yes"/>
    <x v="0"/>
    <s v="Yes"/>
    <x v="0"/>
    <s v="Yes"/>
    <s v="Yes"/>
    <s v="Yes"/>
    <s v="No"/>
    <s v="Yes"/>
    <s v="No"/>
    <s v="Not Listed"/>
    <s v="No"/>
    <s v="Not Listed"/>
    <s v="Not Listed"/>
    <s v="No"/>
    <s v="No"/>
    <s v="No"/>
    <s v="No"/>
    <s v="No"/>
    <s v="No"/>
    <s v="No"/>
    <s v="No"/>
    <s v="No"/>
    <s v="No"/>
    <s v="No"/>
    <s v="Yes"/>
    <s v="Yes"/>
    <s v="No"/>
    <s v="Yes"/>
    <s v="Yes"/>
    <s v="Yes"/>
    <s v="No"/>
    <s v="No"/>
    <s v="No"/>
    <s v="No"/>
    <s v="No"/>
    <s v="Yes"/>
    <s v="Yes"/>
    <s v="No"/>
    <s v="No"/>
    <s v="Yes"/>
    <s v="No"/>
    <s v="No"/>
    <s v="Yes"/>
    <s v="Yes"/>
    <s v="No"/>
    <s v="No"/>
    <s v="No"/>
    <s v="No"/>
    <s v="No"/>
    <s v="Yes"/>
    <s v="No"/>
    <s v="Yes"/>
    <s v="Yes"/>
    <s v="No"/>
    <s v="No"/>
    <m/>
    <m/>
    <m/>
    <m/>
    <m/>
    <m/>
    <m/>
    <m/>
    <m/>
  </r>
  <r>
    <s v="Hipcamp"/>
    <s v="🌈 Rainbow’s End Farm &amp; Homestead!"/>
    <s v="Treehouse bedroom!"/>
    <s v="treehouse"/>
    <s v="Treehouse"/>
    <n v="2"/>
    <n v="0"/>
    <n v="2"/>
    <n v="0"/>
    <n v="0"/>
    <n v="0"/>
    <s v="Hawaii"/>
    <x v="61"/>
    <x v="22"/>
    <m/>
    <s v="United States"/>
    <x v="54"/>
    <x v="73"/>
    <n v="103"/>
    <n v="80"/>
    <n v="65"/>
    <n v="16"/>
    <n v="1"/>
    <n v="65"/>
    <n v="101"/>
    <n v="65"/>
    <n v="65"/>
    <n v="65"/>
    <n v="65"/>
    <n v="65"/>
    <n v="65"/>
    <n v="65"/>
    <n v="65"/>
    <n v="65"/>
    <n v="65"/>
    <n v="65"/>
    <n v="65"/>
    <n v="65"/>
    <n v="65"/>
    <s v="https://www.hipcamp.com/en-GB/land/hawaii-rainbow-s-end-farm-homestead-v1qh1vr8"/>
    <s v="NEW addition!! This is my favorite place to sleep on the property especially when it's a full moon and the surrounding trees are all shimmery silver! Private treehouse bedroom on the back of the property with two open walls, a comfy queen-sized bed with mosquito net, small dresser and closet for hanging clothes. This room has a sliver of an ocean view and is accessible by a wooden ladder with six rungs. Extended eaves give you all the necessary protection from any sudden rainstorms so you'll stay cozy and dry. You'll still enjoy all the full amenities of the main house like the full-sized kitchen and outdoor bathroom."/>
    <n v="2"/>
    <s v="Check in: 14:00, Check out: 12:00, Cancellation policy: Flexible, Accepts bookings: 6"/>
    <n v="19.047500101281599"/>
    <n v="-155.62028078042599"/>
    <s v="Yes"/>
    <x v="0"/>
    <s v="No"/>
    <s v="Yes"/>
    <x v="0"/>
    <s v="Yes"/>
    <x v="0"/>
    <s v="Yes"/>
    <s v="Yes"/>
    <s v="No"/>
    <s v="No"/>
    <s v="No"/>
    <s v="No"/>
    <s v="Not Listed"/>
    <s v="No"/>
    <s v="Not Listed"/>
    <s v="Not Listed"/>
    <s v="No"/>
    <s v="No"/>
    <s v="No"/>
    <s v="No"/>
    <s v="No"/>
    <s v="No"/>
    <s v="No"/>
    <s v="No"/>
    <s v="No"/>
    <s v="No"/>
    <s v="No"/>
    <s v="No"/>
    <s v="Yes"/>
    <s v="Yes"/>
    <s v="Yes"/>
    <s v="Yes"/>
    <s v="Yes"/>
    <s v="No"/>
    <s v="Yes"/>
    <s v="No"/>
    <s v="No"/>
    <s v="No"/>
    <s v="No"/>
    <s v="Yes"/>
    <s v="No"/>
    <s v="No"/>
    <s v="No"/>
    <s v="No"/>
    <s v="No"/>
    <s v="No"/>
    <s v="No"/>
    <s v="No"/>
    <s v="No"/>
    <s v="No"/>
    <s v="No"/>
    <s v="No"/>
    <s v="No"/>
    <s v="No"/>
    <s v="No"/>
    <s v="No"/>
    <s v="No"/>
    <s v="No"/>
    <m/>
    <m/>
    <m/>
    <m/>
    <m/>
    <m/>
    <m/>
    <m/>
    <m/>
  </r>
  <r>
    <s v="Hipcamp"/>
    <s v="Diamond S Ranch"/>
    <s v="Eagle Crest Treehouse"/>
    <s v="treehouse"/>
    <s v="Treehouse"/>
    <n v="3"/>
    <n v="0"/>
    <n v="4"/>
    <n v="0"/>
    <n v="0"/>
    <n v="0"/>
    <s v="Morgan"/>
    <x v="122"/>
    <x v="13"/>
    <m/>
    <s v="United States"/>
    <x v="36"/>
    <x v="80"/>
    <n v="289"/>
    <n v="220"/>
    <n v="198"/>
    <n v="205"/>
    <n v="1"/>
    <n v="205"/>
    <n v="292"/>
    <n v="220"/>
    <n v="198"/>
    <n v="205"/>
    <n v="208"/>
    <n v="214"/>
    <n v="202"/>
    <n v="204"/>
    <n v="214"/>
    <n v="202"/>
    <n v="213"/>
    <n v="203"/>
    <n v="213"/>
    <n v="203"/>
    <n v="214"/>
    <s v="https://www.hipcamp.com/en-GB/land/missouri-diamond-s-ranch-1-88lhqowx"/>
    <s v="Eagle Crest Treehouse is nestled in the woods and is private from other guests and has a beautiful lake view from the deck and is less than one minute walk to the beach. You can enjoy the sunsets some spectacular sunsets from the deck or while relaxing at the edge of the lake._x000a__x000a_Easy access to the hiking trail is a very shot distant walk from the treehouse, the hiking trail is a nice minimum to moderate difficulty hike through 2 miles of forest._x000a__x000a_You can enjoy early morning fishing off the dock then rent from a choice of canoes, kayaks or paddle boards and enjoys some afternoon water activities._x000a__x000a_The site has adirondack chairs, hanging chairs, a hammock, picnic table, and deck to enjoy the outdoors._x000a__x000a_There is a fire pit on site with a grill to use to prepare meals. Hot dog/marshmallow irons are on site to use as well as frying pans. Dinnerware, cups and utensils are provided._x000a__x000a_Inside the treehouse you will enjoy the comfort of two queen size bed, (all bedding included) , one bed is located in the loft. _x000a__x000a_You will also has a couch in the main living area, a keurig coffee maker with all the necessities to brew a cup of hot coffee or cocoa and you can use the coffee cup(s) that is included in your reservation which you can take home to further enjoy. The tent has indoor lighting (solar powered) and fans are available to use._x000a__x000a_There are board games available to use during your stay._x000a__x000a_The site has its own private bathhouse including a shower stall, sink and toilet: all amenities are included (towels, eco-friendly toilet paper, soap and hair shampoo/conditioner)._x000a__x000a_At night the solar powered twinkle light gives a nice soft light around the site and under the treehouse._x000a__x000a_Depending on the time of year the site will have a heater or cooling unit available._x000a__x000a_We have many &quot;extras&quot; such as wine, charcuterie board, etc for you to add on to your stay, contact the host to see what's available."/>
    <n v="1"/>
    <s v="Check in: 15:00, Check out: 11:00, Cancellation policy: Super Strict (30 Days), Accepts bookings: 12"/>
    <n v="38.613103000000002"/>
    <n v="-92.960502000000005"/>
    <s v="No"/>
    <x v="0"/>
    <s v="No"/>
    <s v="No"/>
    <x v="0"/>
    <s v="Yes"/>
    <x v="1"/>
    <s v="Yes"/>
    <s v="No"/>
    <s v="No"/>
    <s v="No"/>
    <s v="No"/>
    <s v="No"/>
    <s v="Not Listed"/>
    <s v="No"/>
    <s v="Not Listed"/>
    <s v="Not Listed"/>
    <s v="No"/>
    <s v="No"/>
    <s v="No"/>
    <s v="No"/>
    <s v="No"/>
    <s v="No"/>
    <s v="No"/>
    <s v="No"/>
    <s v="No"/>
    <s v="No"/>
    <s v="No"/>
    <s v="No"/>
    <s v="No"/>
    <s v="No"/>
    <s v="Yes"/>
    <s v="Yes"/>
    <s v="No"/>
    <s v="No"/>
    <s v="No"/>
    <s v="No"/>
    <s v="No"/>
    <s v="No"/>
    <s v="No"/>
    <s v="No"/>
    <s v="No"/>
    <s v="No"/>
    <s v="No"/>
    <s v="No"/>
    <s v="No"/>
    <s v="No"/>
    <s v="Yes"/>
    <s v="No"/>
    <s v="No"/>
    <s v="No"/>
    <s v="No"/>
    <s v="No"/>
    <s v="No"/>
    <s v="No"/>
    <s v="No"/>
    <s v="Yes"/>
    <s v="Yes"/>
    <s v="No"/>
    <m/>
    <m/>
    <m/>
    <m/>
    <m/>
    <m/>
    <m/>
    <m/>
    <m/>
  </r>
  <r>
    <s v="Hipcamp"/>
    <s v="RidgeWalk Treehouse"/>
    <s v="RidgeWalk Treehouse"/>
    <s v="treehouse"/>
    <s v="Treehouse"/>
    <n v="1"/>
    <n v="0"/>
    <n v="4"/>
    <n v="0"/>
    <n v="0"/>
    <n v="0"/>
    <s v="Colfax"/>
    <x v="123"/>
    <x v="21"/>
    <m/>
    <s v="United States"/>
    <x v="68"/>
    <x v="13"/>
    <n v="338"/>
    <n v="215"/>
    <n v="215"/>
    <n v="166"/>
    <n v="1"/>
    <n v="364"/>
    <n v="510"/>
    <n v="516"/>
    <n v="252"/>
    <n v="364"/>
    <n v="301"/>
    <n v="335"/>
    <n v="270"/>
    <n v="319"/>
    <n v="335"/>
    <n v="297"/>
    <n v="301"/>
    <n v="301"/>
    <n v="311"/>
    <n v="270"/>
    <n v="277"/>
    <s v="https://www.hipcamp.com/en-GB/land/new-mexico-ridgewalk-treehouse-kk9hdnwj"/>
    <s v="RidgeWalk Treehouse:_x000a__x000a_The entire treehouse is yours, There is one bedroom with a queen bed and an upstairs loft with two full beds accessible by a ladder. RidgeWalk has a limited kitchen with a small refrigerator, microwave, toaster oven, crockpot, electric skillet, gas grill on deck, and a Keurig coffeemaker. There is a TV with DirecTV and WIFI available. Cell service is great with AT&amp;T. Relax on the deck while overlooking the Moreno Valley from 9200."/>
    <n v="2"/>
    <s v="Check in: 15:00, Check out: 11:00, Cancellation policy: Moderate, Accepts bookings: 12"/>
    <n v="36.37191"/>
    <n v="-105.31882"/>
    <s v="No"/>
    <x v="0"/>
    <s v="No"/>
    <s v="Yes"/>
    <x v="0"/>
    <s v="Yes"/>
    <x v="0"/>
    <s v="No"/>
    <s v="Yes"/>
    <s v="No"/>
    <s v="No"/>
    <s v="No"/>
    <s v="No"/>
    <s v="Not Listed"/>
    <s v="No"/>
    <s v="Not Listed"/>
    <s v="Not Listed"/>
    <s v="No"/>
    <s v="No"/>
    <s v="No"/>
    <s v="No"/>
    <s v="No"/>
    <s v="No"/>
    <s v="No"/>
    <s v="No"/>
    <s v="No"/>
    <s v="Yes"/>
    <s v="No"/>
    <s v="No"/>
    <s v="Yes"/>
    <s v="No"/>
    <s v="No"/>
    <s v="Yes"/>
    <s v="No"/>
    <s v="No"/>
    <s v="No"/>
    <s v="No"/>
    <s v="Yes"/>
    <s v="No"/>
    <s v="Yes"/>
    <s v="Yes"/>
    <s v="No"/>
    <s v="No"/>
    <s v="Yes"/>
    <s v="No"/>
    <s v="No"/>
    <s v="No"/>
    <s v="Yes"/>
    <s v="No"/>
    <s v="No"/>
    <s v="No"/>
    <s v="No"/>
    <s v="No"/>
    <s v="No"/>
    <s v="No"/>
    <s v="No"/>
    <s v="Yes"/>
    <s v="No"/>
    <s v="No"/>
    <m/>
    <m/>
    <m/>
    <m/>
    <m/>
    <m/>
    <m/>
    <m/>
    <m/>
  </r>
  <r>
    <s v="Hipcamp"/>
    <s v="Emberglow Outdoor Resort"/>
    <s v="Family Treehouse"/>
    <s v="treehouse"/>
    <s v="Treehouse"/>
    <n v="56"/>
    <n v="0"/>
    <n v="10"/>
    <n v="0"/>
    <n v="0"/>
    <n v="0"/>
    <s v="Polk"/>
    <x v="124"/>
    <x v="11"/>
    <m/>
    <s v="United States"/>
    <x v="30"/>
    <x v="81"/>
    <n v="367"/>
    <n v="362"/>
    <n v="362"/>
    <n v="324"/>
    <n v="1"/>
    <n v="282"/>
    <n v="287"/>
    <n v="318"/>
    <n v="228"/>
    <n v="282"/>
    <n v="345"/>
    <n v="405"/>
    <n v="302"/>
    <n v="302"/>
    <n v="308"/>
    <n v="316"/>
    <n v="329"/>
    <n v="376"/>
    <n v="405"/>
    <n v="351"/>
    <n v="372"/>
    <s v="https://www.hipcamp.com/en-GB/land/north-carolina-emberglow-outdoor-resort-zwjhdm92"/>
    <s v="Designed to be a kid’s dream come true, this Swiss Family Robinson-inspired bunk house features two lofts that are connected by a cargo net. With a large deck overlooking Turtle Hollow, a fire pit and picnic table, and an easy walking distance to the pool, volleyball, and Gaga Ball, the fun will never be far away. Two twin-sized bunk beds and two two-person sleeping lofts allow space for many friends. A full bathroom, kitchenette (sink, microwave, refrigerator, coffee maker), AC / heat, and separate Queen sized bedroom ensure the adults will be comfortable too._x000a__x000a_***No pets are allowed in this specific option. Please select our pet-friendly units if visiting with animals. For further information regarding pet fees, please review our Rules and Regulations.***_x000a__x000a_(We provide one towel per guest and linens for permanent beds. Convertible beds are BYO linens/sleeping bag.)"/>
    <n v="2"/>
    <s v="Check in: 15:00, Check out: 11:00, Cancellation policy: Strict (21 days), Accepts bookings: 12"/>
    <n v="35.387590000000003"/>
    <n v="-82.126810000000006"/>
    <s v="Yes"/>
    <x v="0"/>
    <s v="No"/>
    <s v="Yes"/>
    <x v="0"/>
    <s v="Yes"/>
    <x v="0"/>
    <s v="Yes"/>
    <s v="Yes"/>
    <s v="No"/>
    <s v="No"/>
    <s v="Yes"/>
    <s v="No"/>
    <s v="Not Listed"/>
    <s v="No"/>
    <s v="Not Listed"/>
    <s v="Not Listed"/>
    <s v="No"/>
    <s v="No"/>
    <s v="No"/>
    <s v="No"/>
    <s v="No"/>
    <s v="No"/>
    <s v="No"/>
    <s v="No"/>
    <s v="No"/>
    <s v="No"/>
    <s v="No"/>
    <s v="No"/>
    <s v="Yes"/>
    <s v="No"/>
    <s v="No"/>
    <s v="Yes"/>
    <s v="Yes"/>
    <s v="No"/>
    <s v="No"/>
    <s v="No"/>
    <s v="No"/>
    <s v="No"/>
    <s v="No"/>
    <s v="Yes"/>
    <s v="No"/>
    <s v="No"/>
    <s v="Yes"/>
    <s v="No"/>
    <s v="No"/>
    <s v="No"/>
    <s v="Yes"/>
    <s v="No"/>
    <s v="No"/>
    <s v="No"/>
    <s v="No"/>
    <s v="No"/>
    <s v="No"/>
    <s v="No"/>
    <s v="No"/>
    <s v="Yes"/>
    <s v="No"/>
    <s v="No"/>
    <m/>
    <m/>
    <m/>
    <m/>
    <m/>
    <m/>
    <m/>
    <m/>
    <m/>
  </r>
  <r>
    <s v="Hipcamp"/>
    <s v="Emberglow Outdoor Resort"/>
    <s v="Bohemian Treehouse"/>
    <s v="treehouse"/>
    <s v="Treehouse"/>
    <n v="56"/>
    <n v="0"/>
    <n v="3"/>
    <n v="0"/>
    <n v="0"/>
    <n v="0"/>
    <s v="Polk"/>
    <x v="124"/>
    <x v="11"/>
    <m/>
    <s v="United States"/>
    <x v="39"/>
    <x v="30"/>
    <n v="271"/>
    <n v="292"/>
    <n v="263"/>
    <n v="259"/>
    <n v="1"/>
    <n v="195"/>
    <n v="200"/>
    <n v="235"/>
    <n v="153"/>
    <n v="195"/>
    <n v="246"/>
    <n v="278"/>
    <n v="214"/>
    <n v="214"/>
    <n v="219"/>
    <n v="231"/>
    <n v="245"/>
    <n v="264"/>
    <n v="278"/>
    <n v="254"/>
    <n v="265"/>
    <s v="https://www.hipcamp.com/en-GB/land/north-carolina-emberglow-outdoor-resort-zwjhdm92"/>
    <s v="This luxury unit is designed to encourage a couple to experience time alone (together) in the peacefulness of the woods. Unobstructed, lush forest views are provided along the ravine behind the house. The private deck offers calming sounds of the babbling book from 15 feet above the forest floor. A kitchenette (sink, microwave, refrigerator, coffee maker), AC / heat, full bathroom, queen-sized bed, and fold-out couch are included. A privately situated picnic table and fire pit allow additional outdoor enjoyment._x000a__x000a_***No pets are allowed in this specific option. Please select our pet-friendly units if visiting with animals. For further information regarding pet fees, please review our Rules and Regulations.***_x000a__x000a_(We provide one towel per guest and linens for permanent beds. Convertible beds are BYO linens/sleeping bags.)"/>
    <n v="2"/>
    <s v="Check in: 15:00, Check out: 11:00, Cancellation policy: Strict (21 days), Accepts bookings: 12"/>
    <n v="35.387590000000003"/>
    <n v="-82.126810000000006"/>
    <s v="Yes"/>
    <x v="0"/>
    <s v="No"/>
    <s v="No"/>
    <x v="0"/>
    <s v="Yes"/>
    <x v="0"/>
    <s v="Yes"/>
    <s v="Yes"/>
    <s v="No"/>
    <s v="No"/>
    <s v="Yes"/>
    <s v="No"/>
    <s v="Not Listed"/>
    <s v="No"/>
    <s v="Not Listed"/>
    <s v="Not Listed"/>
    <s v="No"/>
    <s v="No"/>
    <s v="No"/>
    <s v="No"/>
    <s v="No"/>
    <s v="No"/>
    <s v="No"/>
    <s v="No"/>
    <s v="No"/>
    <s v="No"/>
    <s v="No"/>
    <s v="No"/>
    <s v="Yes"/>
    <s v="No"/>
    <s v="No"/>
    <s v="Yes"/>
    <s v="Yes"/>
    <s v="No"/>
    <s v="No"/>
    <s v="No"/>
    <s v="No"/>
    <s v="No"/>
    <s v="No"/>
    <s v="Yes"/>
    <s v="No"/>
    <s v="No"/>
    <s v="Yes"/>
    <s v="No"/>
    <s v="No"/>
    <s v="No"/>
    <s v="Yes"/>
    <s v="No"/>
    <s v="No"/>
    <s v="No"/>
    <s v="No"/>
    <s v="No"/>
    <s v="No"/>
    <s v="No"/>
    <s v="No"/>
    <s v="Yes"/>
    <s v="No"/>
    <s v="No"/>
    <m/>
    <m/>
    <m/>
    <m/>
    <m/>
    <m/>
    <m/>
    <m/>
    <m/>
  </r>
  <r>
    <s v="Hipcamp"/>
    <s v="Emberglow Outdoor Resort"/>
    <s v="Site 50 Primitive Treehouse"/>
    <s v="treehouse"/>
    <s v="Treehouse"/>
    <n v="56"/>
    <n v="0"/>
    <n v="4"/>
    <n v="0"/>
    <n v="0"/>
    <n v="0"/>
    <s v="Polk"/>
    <x v="124"/>
    <x v="11"/>
    <m/>
    <s v="United States"/>
    <x v="45"/>
    <x v="82"/>
    <n v="62"/>
    <n v="64"/>
    <n v="57"/>
    <n v="50"/>
    <n v="0.82"/>
    <n v="60"/>
    <n v="65"/>
    <n v="77"/>
    <n v="44"/>
    <n v="50"/>
    <n v="73"/>
    <n v="81"/>
    <n v="62"/>
    <n v="62"/>
    <n v="67"/>
    <n v="69"/>
    <n v="78"/>
    <n v="75"/>
    <n v="81"/>
    <n v="73"/>
    <n v="79"/>
    <s v="https://www.hipcamp.com/en-GB/land/north-carolina-emberglow-outdoor-resort-zwjhdm92"/>
    <s v="These tree houses are elevated off the ground and nestled among the trees. The cozy 100-square-foot, the open-air structure allows you to sleep outdoors but off the ground and out of the elements (and away from bugs!). Similar to a screened porch, a half wall surrounds the bottom and a screened section on top is covered by a roof. From the double sleeping platform and single-stacked platform bunks, you'll be able to see stars and hear nature all night long. Luxuries in the form of a ceiling light and an outlet make these tree houses extra inviting inside, and a picnic table and fire pit offer additional outdoor enjoyment. The Comfort Station is a short walk away. (Please bring your own linens and towels.) This unit is dog friendly."/>
    <n v="2"/>
    <s v="Check in: 15:00, Check out: 11:00, Cancellation policy: Strict (21 days), Accepts bookings: 12"/>
    <n v="35.387590000000003"/>
    <n v="-82.126810000000006"/>
    <s v="Yes"/>
    <x v="0"/>
    <s v="Yes"/>
    <s v="Yes"/>
    <x v="0"/>
    <s v="Yes"/>
    <x v="1"/>
    <s v="Yes"/>
    <s v="Yes"/>
    <s v="No"/>
    <s v="No"/>
    <s v="Yes"/>
    <s v="No"/>
    <s v="Not Listed"/>
    <s v="No"/>
    <s v="Not Listed"/>
    <s v="Not Listed"/>
    <s v="No"/>
    <s v="No"/>
    <s v="No"/>
    <s v="No"/>
    <s v="No"/>
    <s v="No"/>
    <s v="No"/>
    <s v="No"/>
    <s v="No"/>
    <s v="No"/>
    <s v="No"/>
    <s v="No"/>
    <s v="Yes"/>
    <s v="No"/>
    <s v="No"/>
    <s v="Yes"/>
    <s v="Yes"/>
    <s v="No"/>
    <s v="No"/>
    <s v="No"/>
    <s v="No"/>
    <s v="No"/>
    <s v="No"/>
    <s v="Yes"/>
    <s v="No"/>
    <s v="No"/>
    <s v="Yes"/>
    <s v="No"/>
    <s v="No"/>
    <s v="No"/>
    <s v="Yes"/>
    <s v="No"/>
    <s v="No"/>
    <s v="No"/>
    <s v="No"/>
    <s v="No"/>
    <s v="No"/>
    <s v="No"/>
    <s v="No"/>
    <s v="Yes"/>
    <s v="No"/>
    <s v="No"/>
    <m/>
    <m/>
    <m/>
    <m/>
    <m/>
    <m/>
    <m/>
    <m/>
    <m/>
  </r>
  <r>
    <s v="Hipcamp"/>
    <s v="Emberglow Outdoor Resort"/>
    <s v="Site 51 Primitive Treehouse"/>
    <s v="treehouse"/>
    <s v="Treehouse"/>
    <n v="56"/>
    <n v="0"/>
    <n v="4"/>
    <n v="0"/>
    <n v="0"/>
    <n v="0"/>
    <s v="Polk"/>
    <x v="124"/>
    <x v="11"/>
    <m/>
    <s v="United States"/>
    <x v="62"/>
    <x v="82"/>
    <n v="62"/>
    <n v="64"/>
    <n v="57"/>
    <n v="54"/>
    <n v="0.82"/>
    <n v="60"/>
    <n v="65"/>
    <n v="77"/>
    <n v="44"/>
    <n v="50"/>
    <n v="73"/>
    <n v="81"/>
    <n v="62"/>
    <n v="62"/>
    <n v="67"/>
    <n v="69"/>
    <n v="78"/>
    <n v="75"/>
    <n v="81"/>
    <n v="73"/>
    <n v="79"/>
    <s v="https://www.hipcamp.com/en-GB/land/north-carolina-emberglow-outdoor-resort-zwjhdm92"/>
    <s v="These tree houses are elevated off the ground and nestled among the trees. The cozy 100-square-foot, the open-air structure allows you to sleep outdoors but off the ground and out of the elements (and away from bugs!). Similar to a screened porch, a half wall surrounds the bottom and a screened section on top is covered by a roof. From the double sleeping platform and single-stacked platform bunks, you'll be able to see stars and hear nature all night long. Luxuries in the form of a ceiling light and an outlet make these tree houses extra inviting inside, and a picnic table and fire pit offer additional outdoor enjoyment. The Comfort Station is a short walk away. (Please bring your own linens and towels.) This unit is dog friendly."/>
    <n v="2"/>
    <s v="Check in: 15:00, Check out: 11:00, Cancellation policy: Strict (21 days), Accepts bookings: 12"/>
    <n v="35.387590000000003"/>
    <n v="-82.126810000000006"/>
    <s v="Yes"/>
    <x v="0"/>
    <s v="Yes"/>
    <s v="Yes"/>
    <x v="0"/>
    <s v="Yes"/>
    <x v="1"/>
    <s v="Yes"/>
    <s v="Yes"/>
    <s v="No"/>
    <s v="No"/>
    <s v="Yes"/>
    <s v="No"/>
    <s v="Not Listed"/>
    <s v="No"/>
    <s v="Not Listed"/>
    <s v="Not Listed"/>
    <s v="No"/>
    <s v="No"/>
    <s v="No"/>
    <s v="No"/>
    <s v="No"/>
    <s v="No"/>
    <s v="No"/>
    <s v="No"/>
    <s v="No"/>
    <s v="No"/>
    <s v="No"/>
    <s v="No"/>
    <s v="Yes"/>
    <s v="No"/>
    <s v="No"/>
    <s v="Yes"/>
    <s v="Yes"/>
    <s v="No"/>
    <s v="No"/>
    <s v="No"/>
    <s v="No"/>
    <s v="No"/>
    <s v="No"/>
    <s v="Yes"/>
    <s v="No"/>
    <s v="No"/>
    <s v="Yes"/>
    <s v="No"/>
    <s v="No"/>
    <s v="No"/>
    <s v="Yes"/>
    <s v="No"/>
    <s v="No"/>
    <s v="No"/>
    <s v="No"/>
    <s v="No"/>
    <s v="No"/>
    <s v="No"/>
    <s v="No"/>
    <s v="Yes"/>
    <s v="No"/>
    <s v="No"/>
    <m/>
    <m/>
    <m/>
    <m/>
    <m/>
    <m/>
    <m/>
    <m/>
    <m/>
  </r>
  <r>
    <s v="Hipcamp"/>
    <s v="Emberglow Outdoor Resort"/>
    <s v="Site 52 Primitive Treehouse"/>
    <s v="treehouse"/>
    <s v="Treehouse"/>
    <n v="56"/>
    <n v="0"/>
    <n v="4"/>
    <n v="0"/>
    <n v="0"/>
    <n v="0"/>
    <s v="Polk"/>
    <x v="124"/>
    <x v="11"/>
    <m/>
    <s v="United States"/>
    <x v="62"/>
    <x v="82"/>
    <n v="63"/>
    <n v="64"/>
    <n v="57"/>
    <n v="54"/>
    <n v="0.82"/>
    <n v="60"/>
    <n v="65"/>
    <n v="77"/>
    <n v="44"/>
    <n v="50"/>
    <n v="73"/>
    <n v="81"/>
    <n v="62"/>
    <n v="62"/>
    <n v="67"/>
    <n v="69"/>
    <n v="78"/>
    <n v="75"/>
    <n v="81"/>
    <n v="73"/>
    <n v="79"/>
    <s v="https://www.hipcamp.com/en-GB/land/north-carolina-emberglow-outdoor-resort-zwjhdm92"/>
    <s v="These tree houses are elevated off the ground and nestled among the trees. The cozy 100-square-foot, open-air structure allows you to sleep outdoors but off the ground and out of the elements (and away from bugs!). Similar to a screened-porch, a half wall surrounds the bottom and a screened section on top is covered by a roof. From the double sleeping platform and single stacked platform bunks you'll be able to see stars and hear nature all night long. Luxuries in the form of a ceiling light and an outlet make these tree houses extra inviting inside, and a picnic table and fire pit offer additional outdoor enjoyment. The Comfort Station is a short walk away. (Please bring your own linens and towels.) This unit is dog friendly."/>
    <n v="2"/>
    <s v="Check in: 15:00, Check out: 11:00, Cancellation policy: Strict (21 days), Accepts bookings: 12"/>
    <n v="35.387590000000003"/>
    <n v="-82.126810000000006"/>
    <s v="Yes"/>
    <x v="0"/>
    <s v="Yes"/>
    <s v="Yes"/>
    <x v="0"/>
    <s v="Yes"/>
    <x v="1"/>
    <s v="Yes"/>
    <s v="Yes"/>
    <s v="No"/>
    <s v="No"/>
    <s v="Yes"/>
    <s v="No"/>
    <s v="Not Listed"/>
    <s v="No"/>
    <s v="Not Listed"/>
    <s v="Not Listed"/>
    <s v="No"/>
    <s v="No"/>
    <s v="No"/>
    <s v="No"/>
    <s v="No"/>
    <s v="No"/>
    <s v="No"/>
    <s v="No"/>
    <s v="No"/>
    <s v="No"/>
    <s v="No"/>
    <s v="No"/>
    <s v="Yes"/>
    <s v="No"/>
    <s v="No"/>
    <s v="Yes"/>
    <s v="Yes"/>
    <s v="No"/>
    <s v="No"/>
    <s v="No"/>
    <s v="No"/>
    <s v="No"/>
    <s v="No"/>
    <s v="Yes"/>
    <s v="No"/>
    <s v="No"/>
    <s v="Yes"/>
    <s v="No"/>
    <s v="No"/>
    <s v="No"/>
    <s v="Yes"/>
    <s v="No"/>
    <s v="No"/>
    <s v="No"/>
    <s v="No"/>
    <s v="No"/>
    <s v="No"/>
    <s v="No"/>
    <s v="No"/>
    <s v="Yes"/>
    <s v="No"/>
    <s v="No"/>
    <m/>
    <m/>
    <m/>
    <m/>
    <m/>
    <m/>
    <m/>
    <m/>
    <m/>
  </r>
  <r>
    <s v="Hipcamp"/>
    <s v="Emberglow Outdoor Resort"/>
    <s v="Site 65 Primitive Treehouse"/>
    <s v="treehouse"/>
    <s v="Treehouse"/>
    <n v="56"/>
    <n v="0"/>
    <n v="4"/>
    <n v="0"/>
    <n v="0"/>
    <n v="0"/>
    <s v="Polk"/>
    <x v="124"/>
    <x v="11"/>
    <m/>
    <s v="United States"/>
    <x v="52"/>
    <x v="83"/>
    <n v="60"/>
    <n v="61"/>
    <n v="55"/>
    <n v="53"/>
    <n v="1"/>
    <n v="60"/>
    <n v="65"/>
    <n v="77"/>
    <n v="44"/>
    <n v="60"/>
    <n v="73"/>
    <n v="81"/>
    <n v="62"/>
    <n v="62"/>
    <n v="67"/>
    <n v="69"/>
    <n v="78"/>
    <n v="75"/>
    <n v="81"/>
    <n v="73"/>
    <n v="79"/>
    <s v="https://www.hipcamp.com/en-GB/land/north-carolina-emberglow-outdoor-resort-zwjhdm92"/>
    <s v="These tree houses are elevated off the ground and nestled among the trees. The cozy 100-square-foot, the open-air structure allows you to sleep outdoors but off the ground and out of the elements (and away from bugs!). Similar to a screened porch, a half wall surrounds the bottom and a screened section on top is covered by a roof. From the double sleeping platform and single platform bunks, you'll be able to see stars and hear nature all night long. Luxuries in the form of a ceiling light and an outlet make these tree houses extra inviting inside, and a picnic table and fire pit offer additional outdoor enjoyment. The Comfort Station is a short walk away. (Please bring your own linens and towels.)"/>
    <n v="2"/>
    <s v="Check in: 15:00, Check out: 11:00, Cancellation policy: Strict (21 days), Accepts bookings: 12"/>
    <n v="35.387590000000003"/>
    <n v="-82.126810000000006"/>
    <s v="Yes"/>
    <x v="0"/>
    <s v="Yes"/>
    <s v="Yes"/>
    <x v="0"/>
    <s v="Yes"/>
    <x v="1"/>
    <s v="Yes"/>
    <s v="Yes"/>
    <s v="No"/>
    <s v="No"/>
    <s v="Yes"/>
    <s v="No"/>
    <s v="Not Listed"/>
    <s v="No"/>
    <s v="Not Listed"/>
    <s v="Not Listed"/>
    <s v="No"/>
    <s v="No"/>
    <s v="No"/>
    <s v="No"/>
    <s v="No"/>
    <s v="No"/>
    <s v="No"/>
    <s v="No"/>
    <s v="No"/>
    <s v="No"/>
    <s v="No"/>
    <s v="No"/>
    <s v="Yes"/>
    <s v="No"/>
    <s v="No"/>
    <s v="Yes"/>
    <s v="Yes"/>
    <s v="No"/>
    <s v="No"/>
    <s v="No"/>
    <s v="No"/>
    <s v="No"/>
    <s v="No"/>
    <s v="Yes"/>
    <s v="No"/>
    <s v="No"/>
    <s v="Yes"/>
    <s v="No"/>
    <s v="No"/>
    <s v="No"/>
    <s v="Yes"/>
    <s v="No"/>
    <s v="No"/>
    <s v="No"/>
    <s v="No"/>
    <s v="No"/>
    <s v="No"/>
    <s v="No"/>
    <s v="No"/>
    <s v="Yes"/>
    <s v="No"/>
    <s v="No"/>
    <m/>
    <m/>
    <m/>
    <m/>
    <m/>
    <m/>
    <m/>
    <m/>
    <m/>
  </r>
  <r>
    <s v="Hipcamp"/>
    <s v="Adventure Creek Ranch"/>
    <s v="Creekside Treehouse"/>
    <s v="treehouse"/>
    <s v="Treehouse"/>
    <n v="4"/>
    <n v="0"/>
    <n v="4"/>
    <n v="0"/>
    <n v="0"/>
    <n v="0"/>
    <s v="Montague"/>
    <x v="20"/>
    <x v="7"/>
    <m/>
    <s v="United States"/>
    <x v="69"/>
    <x v="84"/>
    <n v="296"/>
    <n v="235"/>
    <n v="188"/>
    <n v="23"/>
    <n v="0.15"/>
    <n v="212"/>
    <n v="272"/>
    <n v="265"/>
    <n v="189"/>
    <n v="36"/>
    <n v="226"/>
    <n v="250"/>
    <n v="212"/>
    <n v="212"/>
    <n v="223"/>
    <n v="218"/>
    <n v="233"/>
    <n v="228"/>
    <n v="250"/>
    <n v="212"/>
    <n v="230"/>
    <s v="https://www.hipcamp.com/en-GB/land/texas-adventure-creek-ranch-mxvhl92q"/>
    <s v="Welcome to Creekside Treehouse, a place for relaxation and time to disconnect. We are located one hour north of Fort Worth just past the light pollution where the stars are numerous. Our one-of-a-kind treehouse sits high above the creek up where the trees sway."/>
    <n v="1"/>
    <s v="Check in: 15:00, Check out: 11:00, Cancellation policy: Strict, Accepts bookings: 12"/>
    <n v="33.509740000000001"/>
    <n v="-97.488990000000001"/>
    <s v="Yes"/>
    <x v="0"/>
    <s v="No"/>
    <s v="Yes"/>
    <x v="0"/>
    <s v="Yes"/>
    <x v="0"/>
    <s v="Yes"/>
    <s v="Yes"/>
    <s v="No"/>
    <s v="No"/>
    <s v="No"/>
    <s v="No"/>
    <s v="Not Listed"/>
    <s v="No"/>
    <s v="Not Listed"/>
    <s v="Not Listed"/>
    <s v="No"/>
    <s v="No"/>
    <s v="No"/>
    <s v="No"/>
    <s v="No"/>
    <s v="No"/>
    <s v="No"/>
    <s v="No"/>
    <s v="No"/>
    <s v="No"/>
    <s v="No"/>
    <s v="No"/>
    <s v="No"/>
    <s v="Yes"/>
    <s v="No"/>
    <s v="Yes"/>
    <s v="Yes"/>
    <s v="No"/>
    <s v="No"/>
    <s v="No"/>
    <s v="No"/>
    <s v="No"/>
    <s v="No"/>
    <s v="Yes"/>
    <s v="No"/>
    <s v="No"/>
    <s v="No"/>
    <s v="No"/>
    <s v="No"/>
    <s v="Yes"/>
    <s v="Yes"/>
    <s v="No"/>
    <s v="No"/>
    <s v="No"/>
    <s v="No"/>
    <s v="No"/>
    <s v="No"/>
    <s v="No"/>
    <s v="No"/>
    <s v="Yes"/>
    <s v="No"/>
    <s v="No"/>
    <m/>
    <m/>
    <m/>
    <m/>
    <m/>
    <m/>
    <m/>
    <m/>
    <m/>
  </r>
  <r>
    <s v="Hipcamp"/>
    <s v="Ramsden Lake Boutique Camping"/>
    <s v="Tree House - Site #8"/>
    <s v="treehouse"/>
    <s v="Treehouse"/>
    <n v="9"/>
    <n v="0"/>
    <n v="2"/>
    <n v="0"/>
    <n v="0"/>
    <n v="0"/>
    <s v="De Kalb"/>
    <x v="125"/>
    <x v="12"/>
    <m/>
    <s v="United States"/>
    <x v="56"/>
    <x v="85"/>
    <n v="326"/>
    <n v="192"/>
    <n v="192"/>
    <n v="94"/>
    <n v="0.61"/>
    <n v="248"/>
    <n v="389"/>
    <n v="339"/>
    <n v="166"/>
    <n v="155"/>
    <n v="293"/>
    <n v="312"/>
    <n v="273"/>
    <n v="273"/>
    <n v="312"/>
    <n v="274"/>
    <n v="312"/>
    <n v="275"/>
    <n v="312"/>
    <n v="275"/>
    <n v="312"/>
    <s v="https://www.hipcamp.com/en-GB/land/georgia-ramsden-lake-boutique-camping-wz6ho999"/>
    <s v="Luxurious tree house camping set up on a hill up in the trees with view of private lake. _x000a__x000a_Lots of windows, canvas walls fireplace, outdoor hot water shower with lake view, compost toilet, very comfortable bed with organic cotton linens and high end camping essentials provided. _x000a__x000a_Paddle boards, canoe and hammock included. Solar powers: phone charger, powerful fan, string lights. Private intimate space for 2._x000a__x000a_Comfort Each dwelling has been artfully designed and constructed by hand and filled with all the essentials you might need for a comfortable camping experience. All campsites has a warm bed, cozy fireplace, heirloom quality dishes, lanterns, cast iron, luxurious rain shower, composting toilet._x000a__x000a_Campfire Cooking All sites have a campfire set up with cooking grate, kiln dried, hand cut firewood, custom enamel dishes, drinkware, cutlery, cast iron pots and pans, stainless steal cooler, berkley filter system for endless bottle water quality water, hot water kettle, propane cook top stove, propane cans, cooking utensils, cooking oil, hot mits, roasting sticks."/>
    <n v="1"/>
    <s v="Check in: 14:00, Check out: 10:00, Cancellation policy: Moderate, Accepts bookings: 3"/>
    <n v="33.799067999999998"/>
    <n v="-84.116461999999999"/>
    <s v="No"/>
    <x v="0"/>
    <s v="No"/>
    <s v="No"/>
    <x v="0"/>
    <s v="Yes"/>
    <x v="0"/>
    <s v="No"/>
    <s v="No"/>
    <s v="No"/>
    <s v="No"/>
    <s v="No"/>
    <s v="No"/>
    <s v="Not Listed"/>
    <s v="No"/>
    <s v="Not Listed"/>
    <s v="Not Listed"/>
    <s v="No"/>
    <s v="No"/>
    <s v="No"/>
    <s v="No"/>
    <s v="No"/>
    <s v="No"/>
    <s v="No"/>
    <s v="No"/>
    <s v="No"/>
    <s v="No"/>
    <s v="No"/>
    <s v="No"/>
    <s v="No"/>
    <s v="No"/>
    <s v="Yes"/>
    <s v="Yes"/>
    <s v="Yes"/>
    <s v="No"/>
    <s v="No"/>
    <s v="No"/>
    <s v="Yes"/>
    <s v="Yes"/>
    <s v="Yes"/>
    <s v="Yes"/>
    <s v="No"/>
    <s v="No"/>
    <s v="No"/>
    <s v="No"/>
    <s v="No"/>
    <s v="Yes"/>
    <s v="No"/>
    <s v="No"/>
    <s v="No"/>
    <s v="No"/>
    <s v="No"/>
    <s v="No"/>
    <s v="No"/>
    <s v="No"/>
    <s v="No"/>
    <s v="Yes"/>
    <s v="Yes"/>
    <s v="No"/>
    <m/>
    <m/>
    <m/>
    <m/>
    <m/>
    <m/>
    <m/>
    <m/>
    <m/>
  </r>
  <r>
    <s v="Hipcamp"/>
    <s v="Porcupine Creek Rustic Camping"/>
    <s v="Hummingbird Hideaway Tree House"/>
    <s v="treehouse"/>
    <s v="Treehouse"/>
    <n v="5"/>
    <n v="0"/>
    <n v="6"/>
    <n v="0"/>
    <n v="0"/>
    <n v="0"/>
    <s v="Waldo"/>
    <x v="126"/>
    <x v="9"/>
    <m/>
    <s v="United States"/>
    <x v="25"/>
    <x v="42"/>
    <n v="245"/>
    <n v="165"/>
    <n v="130"/>
    <n v="100"/>
    <n v="1"/>
    <n v="130"/>
    <n v="238"/>
    <n v="130"/>
    <n v="130"/>
    <n v="130"/>
    <n v="130"/>
    <n v="130"/>
    <n v="130"/>
    <n v="130"/>
    <n v="130"/>
    <n v="130"/>
    <n v="130"/>
    <n v="130"/>
    <n v="130"/>
    <n v="130"/>
    <n v="130"/>
    <s v="https://www.hipcamp.com/en-GB/land/maine-porcupine-creek-rustic-camping-j29h5zp0"/>
    <s v="Our Hummingbird Hideaway Tree House sits 10 feet above the ground and is nestled into the edge of a pine forest. This space will sleep up to 6 people and makes it ideal for couples, families or small group getaways. _x000a__x000a_An outdoor kitchen includes a canopy covered picnic table, camp stove, cooler, pots, pans, dinnerware and utensils. We provide you with a 7 gallon jug of water to use but suggest you bring your own water for drinking. A campfire pit (with a cooking grill) and firewood are included._x000a__x000a_Our Shower House with composting toilets and shower rooms is a 1 minute walk down the hill. We provide solar shower bags, which you fill and place in the sun to warm, then use in private shower rooms._x000a__x000a_Your closest neighbor is our Owls Nest Tent across the field. You are far enough away for privacy but close enough if you are camping with another group who reserves our Owl's Nest Tent. If you are interested in reserving these sites together, please contact us._x000a__x000a_Please note: this is our 1 site that does not allow pets._x000a__x000a_More specific information is available on our website: Porcupine Creek Rustic Camping"/>
    <n v="2"/>
    <s v="Check in: 15:00, Check out: 11:00, Cancellation policy: Flexible, Accepts bookings: 12"/>
    <n v="44.310140424671232"/>
    <n v="-69.346631438067575"/>
    <s v="Yes"/>
    <x v="0"/>
    <s v="No"/>
    <s v="No"/>
    <x v="0"/>
    <s v="Yes"/>
    <x v="0"/>
    <s v="Yes"/>
    <s v="No"/>
    <s v="No"/>
    <s v="No"/>
    <s v="No"/>
    <s v="No"/>
    <s v="Not Listed"/>
    <s v="No"/>
    <s v="Not Listed"/>
    <s v="Not Listed"/>
    <s v="No"/>
    <s v="No"/>
    <s v="No"/>
    <s v="No"/>
    <s v="No"/>
    <s v="No"/>
    <s v="No"/>
    <s v="No"/>
    <s v="No"/>
    <s v="No"/>
    <s v="No"/>
    <s v="No"/>
    <s v="No"/>
    <s v="No"/>
    <s v="Yes"/>
    <s v="Yes"/>
    <s v="Yes"/>
    <s v="No"/>
    <s v="No"/>
    <s v="No"/>
    <s v="No"/>
    <s v="Yes"/>
    <s v="No"/>
    <s v="No"/>
    <s v="No"/>
    <s v="No"/>
    <s v="No"/>
    <s v="No"/>
    <s v="No"/>
    <s v="No"/>
    <s v="Yes"/>
    <s v="No"/>
    <s v="No"/>
    <s v="No"/>
    <s v="No"/>
    <s v="No"/>
    <s v="No"/>
    <s v="No"/>
    <s v="No"/>
    <s v="Yes"/>
    <s v="No"/>
    <s v="No"/>
    <m/>
    <m/>
    <m/>
    <m/>
    <m/>
    <m/>
    <m/>
    <m/>
    <m/>
  </r>
  <r>
    <s v="Hipcamp"/>
    <s v="Harmony Ridge Farm"/>
    <s v="Bijou Valley Tree House"/>
    <s v="treehouse"/>
    <s v="Treehouse"/>
    <n v="8"/>
    <n v="0"/>
    <n v="4"/>
    <n v="0"/>
    <n v="0"/>
    <n v="0"/>
    <s v="Elbert"/>
    <x v="127"/>
    <x v="24"/>
    <m/>
    <s v="United States"/>
    <x v="70"/>
    <x v="27"/>
    <n v="182"/>
    <n v="125"/>
    <n v="125"/>
    <n v="1"/>
    <n v="1"/>
    <n v="125"/>
    <n v="188"/>
    <n v="125"/>
    <n v="125"/>
    <n v="125"/>
    <n v="125"/>
    <n v="125"/>
    <n v="125"/>
    <n v="125"/>
    <n v="125"/>
    <n v="125"/>
    <n v="125"/>
    <n v="125"/>
    <n v="125"/>
    <n v="125"/>
    <n v="125"/>
    <s v="https://www.hipcamp.com/en-GB/land/colorado-harmony-ridge-farm-mxvhkle7"/>
    <s v="A short distance from the camping sites amongst some bigger Ponderosa Pines! With sweeping views of the rolling plains of Colorado. We overlook a very large ranch that often has cattle grazing and Pikes Peak is visible on a clear day. The music of the wind in the trees and birds singing will relax and bless you. This Tree House boasts a new queen sized bed, a tiny woodturning stove, beautiful built in table with an incredible view and workspace for putting a simple meal together. A 2 burner CampChef propane stove is outside on the deck. Two additional people can be accommodated under the tree house in your sleeping bags, cots or string up a hammock! The out house is a few feet away from the front door and features wood siding from a historical farm on the Platte River! Parking will be across the draw a few hundred feet away."/>
    <n v="1"/>
    <s v="Check in: 14:00, Check out: 12:00, Cancellation policy: Flexible, Accepts bookings: 12"/>
    <n v="39.324261"/>
    <n v="-104.213751"/>
    <s v="No"/>
    <x v="0"/>
    <s v="No"/>
    <s v="Yes"/>
    <x v="1"/>
    <s v="No"/>
    <x v="1"/>
    <s v="No"/>
    <s v="No"/>
    <s v="No"/>
    <s v="No"/>
    <s v="No"/>
    <s v="No"/>
    <s v="Not Listed"/>
    <s v="No"/>
    <s v="Not Listed"/>
    <s v="Not Listed"/>
    <s v="No"/>
    <s v="No"/>
    <s v="No"/>
    <s v="No"/>
    <s v="No"/>
    <s v="No"/>
    <s v="No"/>
    <s v="No"/>
    <s v="No"/>
    <s v="Yes"/>
    <s v="No"/>
    <s v="No"/>
    <s v="Yes"/>
    <s v="No"/>
    <s v="No"/>
    <s v="Yes"/>
    <s v="No"/>
    <s v="No"/>
    <s v="No"/>
    <s v="No"/>
    <s v="No"/>
    <s v="No"/>
    <s v="No"/>
    <s v="Yes"/>
    <s v="No"/>
    <s v="No"/>
    <s v="Yes"/>
    <s v="No"/>
    <s v="No"/>
    <s v="Yes"/>
    <s v="No"/>
    <s v="No"/>
    <s v="No"/>
    <s v="No"/>
    <s v="Yes"/>
    <s v="No"/>
    <s v="Yes"/>
    <s v="No"/>
    <s v="Yes"/>
    <s v="Yes"/>
    <s v="No"/>
    <s v="No"/>
    <m/>
    <m/>
    <m/>
    <m/>
    <m/>
    <m/>
    <m/>
    <m/>
    <m/>
  </r>
  <r>
    <s v="Hipcamp"/>
    <s v="Stunning Treehouse &amp; Cabin"/>
    <s v="Stunning Treehouse &amp; Cabin "/>
    <s v="treehouse"/>
    <s v="Treehouse"/>
    <n v="1"/>
    <n v="0"/>
    <n v="5"/>
    <n v="0"/>
    <n v="0"/>
    <n v="0"/>
    <s v="San Mateo"/>
    <x v="128"/>
    <x v="5"/>
    <m/>
    <s v="United States"/>
    <x v="0"/>
    <x v="0"/>
    <s v="No data"/>
    <s v="No data"/>
    <s v="No data"/>
    <s v="No data"/>
    <n v="0.24"/>
    <n v="650"/>
    <n v="1032"/>
    <n v="650"/>
    <n v="650"/>
    <n v="158"/>
    <n v="650"/>
    <n v="650"/>
    <n v="650"/>
    <n v="650"/>
    <n v="650"/>
    <n v="650"/>
    <n v="650"/>
    <n v="650"/>
    <n v="650"/>
    <n v="650"/>
    <n v="650"/>
    <s v="https://www.hipcamp.com/en-GB/land/california-stunning-treehouse-cabin-88lhqy0m"/>
    <s v="A soulful and energetic paradise. Beautiful, private, peaceful and wild surroundings complimented with modern luxuries and comfort. A stunning, unique and unrivalled experience sure to impact you deeply. Soak in the outdoor tub while you plan your next adventure. Just minutes from the beach, amazing hiking, views and biking. Outfitted with organic latex mattresses, down comforters, top of the line appliances, smoking fast internet and a spectacular wifi sound system with world class acoustics."/>
    <n v="1"/>
    <s v="Check in: 15:00, Check out: 11:00, Cancellation policy: Super Strict (30 Days), Accepts bookings: 12"/>
    <n v="37.459357511192387"/>
    <n v="-122.3987733784485"/>
    <s v="No"/>
    <x v="0"/>
    <s v="No"/>
    <s v="Yes"/>
    <x v="0"/>
    <s v="Yes"/>
    <x v="0"/>
    <s v="Yes"/>
    <s v="Yes"/>
    <s v="No"/>
    <s v="Yes"/>
    <s v="No"/>
    <s v="No"/>
    <s v="Not Listed"/>
    <s v="No"/>
    <s v="Not Listed"/>
    <s v="Not Listed"/>
    <s v="No"/>
    <s v="No"/>
    <s v="No"/>
    <s v="No"/>
    <s v="No"/>
    <s v="No"/>
    <s v="No"/>
    <s v="No"/>
    <s v="No"/>
    <s v="No"/>
    <s v="Yes"/>
    <s v="Yes"/>
    <s v="Yes"/>
    <s v="No"/>
    <s v="Yes"/>
    <s v="Yes"/>
    <s v="Yes"/>
    <s v="No"/>
    <s v="Yes"/>
    <s v="No"/>
    <s v="No"/>
    <s v="Yes"/>
    <s v="Yes"/>
    <s v="Yes"/>
    <s v="No"/>
    <s v="No"/>
    <s v="Yes"/>
    <s v="No"/>
    <s v="No"/>
    <s v="No"/>
    <s v="No"/>
    <s v="No"/>
    <s v="No"/>
    <s v="No"/>
    <s v="No"/>
    <s v="No"/>
    <s v="No"/>
    <s v="No"/>
    <s v="No"/>
    <s v="Yes"/>
    <s v="No"/>
    <s v="No"/>
    <m/>
    <m/>
    <m/>
    <m/>
    <m/>
    <m/>
    <m/>
    <m/>
    <m/>
  </r>
  <r>
    <s v="Hipcamp"/>
    <s v="Lost River Hostel"/>
    <s v="The Pop Top @ Lost River Hostel"/>
    <s v="treehouse"/>
    <s v="Treehouse"/>
    <n v="12"/>
    <n v="0"/>
    <n v="2"/>
    <n v="0"/>
    <n v="0"/>
    <n v="0"/>
    <s v="Orange"/>
    <x v="129"/>
    <x v="28"/>
    <m/>
    <s v="United States"/>
    <x v="24"/>
    <x v="86"/>
    <n v="231"/>
    <n v="245"/>
    <n v="184"/>
    <n v="136"/>
    <n v="1"/>
    <n v="204"/>
    <n v="241"/>
    <n v="245"/>
    <n v="184"/>
    <n v="204"/>
    <n v="213"/>
    <n v="228"/>
    <n v="196"/>
    <n v="200"/>
    <n v="228"/>
    <n v="196"/>
    <n v="226"/>
    <n v="199"/>
    <n v="226"/>
    <n v="199"/>
    <n v="228"/>
    <s v="https://www.hipcamp.com/en-GB/land/indiana-lost-river-hostel-lz9hd9qx"/>
    <s v="Lost River Hostel is a non-profit hostel in the wooded hills with a swimming hole, labyrinth, outdoor showers, rooftop bathtub, dinner included in your stay, hiking trails, a daily gratitude circle, and interesting humans. Our mission is to provide a sandbox for the exploration of goals and growth through nature and human connection. Nearby you'll find caves, more hiking, more swimming, the cute town of French Lick/West Baden, and natural beauty everywhere."/>
    <n v="1"/>
    <s v="Check in: 15:00, Check out: 12:00, Cancellation policy: Flexible, Accepts bookings: 12"/>
    <n v="38.590793783770977"/>
    <n v="-86.638149964613447"/>
    <s v="Yes"/>
    <x v="0"/>
    <s v="No"/>
    <s v="No"/>
    <x v="0"/>
    <s v="No"/>
    <x v="0"/>
    <s v="Yes"/>
    <s v="Yes"/>
    <s v="No"/>
    <s v="No"/>
    <s v="No"/>
    <s v="No"/>
    <s v="Not Listed"/>
    <s v="No"/>
    <s v="Not Listed"/>
    <s v="Not Listed"/>
    <s v="No"/>
    <s v="No"/>
    <s v="No"/>
    <s v="No"/>
    <s v="No"/>
    <s v="No"/>
    <s v="No"/>
    <s v="No"/>
    <s v="No"/>
    <s v="Yes"/>
    <s v="No"/>
    <s v="No"/>
    <s v="Yes"/>
    <s v="No"/>
    <s v="No"/>
    <s v="Yes"/>
    <s v="Yes"/>
    <s v="No"/>
    <s v="No"/>
    <s v="No"/>
    <s v="Yes"/>
    <s v="No"/>
    <s v="No"/>
    <s v="Yes"/>
    <s v="No"/>
    <s v="No"/>
    <s v="No"/>
    <s v="No"/>
    <s v="Yes"/>
    <s v="Yes"/>
    <s v="Yes"/>
    <s v="No"/>
    <s v="No"/>
    <s v="No"/>
    <s v="No"/>
    <s v="Yes"/>
    <s v="Yes"/>
    <s v="No"/>
    <s v="No"/>
    <s v="Yes"/>
    <s v="No"/>
    <s v="No"/>
    <m/>
    <m/>
    <m/>
    <m/>
    <m/>
    <m/>
    <m/>
    <m/>
    <m/>
  </r>
  <r>
    <s v="Hipcamp"/>
    <s v="Hemlock Cottage"/>
    <s v="Firefly Bend Treehouse"/>
    <s v="treehouse"/>
    <s v="Treehouse"/>
    <n v="1"/>
    <n v="0"/>
    <n v="2"/>
    <n v="0"/>
    <n v="0"/>
    <n v="0"/>
    <s v="Union"/>
    <x v="130"/>
    <x v="12"/>
    <m/>
    <s v="United States"/>
    <x v="29"/>
    <x v="33"/>
    <n v="226"/>
    <n v="100"/>
    <n v="100"/>
    <n v="70"/>
    <n v="0.66"/>
    <n v="100"/>
    <n v="229"/>
    <n v="100"/>
    <n v="100"/>
    <n v="66"/>
    <n v="100"/>
    <n v="100"/>
    <n v="100"/>
    <n v="100"/>
    <n v="100"/>
    <n v="100"/>
    <n v="100"/>
    <n v="100"/>
    <n v="100"/>
    <n v="100"/>
    <n v="100"/>
    <s v="https://www.hipcamp.com/en-GB/land/georgia-hemlock-cottage-ex9h7vz7"/>
    <s v="Firefly Bend Treehouse was built on the side of a hill in a bend of the creek. The treehouse is completely secluded and sits on 5 acres with 2 other treehouses and main cabin._x000a__x000a_✔️Heated Mattress Pad-Queen Size Bed ✔️Comforts of Home but your bed can also roll outside under the stars ✔️Outdoor Cook shack with Kitchen Supplies ✔️Indoor Mini fridge, microwave, and coffee maker ✔️WiFi at Main Cabin ✔️Enjoy Sounds of Nature from the Bed or Deck ✔️Outdoor Firepit ✔️Two Paddle fans ✔️Hike into National Forest from Treehouse_x000a__x000a_Firefly Bend Treehouse is nestled on a hillside near a creek on the Hemlock Farm, where a small passel of animals (including cats and dogs) and the main family reside in a log cabin. Again, please note, there are animals on the property. This private treehouse has a view of the creek and waterfall, and is a short walk to the bathroom, where running water and electricity can be found. The rear of the property provides access to the national forest for hiking in a serene and rarely used portion of the mountains. _x000a__x000a_**About Glamping**_x000a__x000a_Glamping - Going camping, but with glamour. A combination of the two words. It's like regular camping , but with nicer things than usual, being warmer, and more comfortable. Glamping isn't done by usual outdoor types who climb mountains._x000a__x000a_Treehouses are glamping experiences and as such here’s what you can expect:_x000a__x000a_A comfy bed, k-cup coffee brewers, microwave, outdoor kitchen, heated mattress pads, radiator heaters, real furniture - dresser, beds, chairs and electricity._x000a__x000a_You should probably avoid treehouses if you….._x000a__x000a_1. Don’t enjoy temps outside the range you would keep for your home. 2. If you don’t like walking back to the woods to reach and enjoy your treehouse. 3. Don’t want to walk to the main cabin to use a flushing toilet and or take a shower. 4. If the idea that the treehouses are not completely sealed and you may occasionally see a critter trying to move in, although we do try and keep them out, upsets you._x000a__x000a_If you enjoy the woods, nature, and/or being away from city noise, then you may just enjoy a stay in one of our treehouses. However, we cannot allow children, so please ensure your party of 1 or 2 is limited to those 18 and older._x000a__x000a_The treehouse features an outdoor kitchen so you can cook. The kitchen is equipped with cutting board, knife set, utensils, wash basin, 7 gallon drum of water, dish soap, sponge. You will want to reach out and ask for the utensils and pans so we can have them ready for you. In addition to the kitchen, the firepit has a grate on it, allowing you to use charcoal or wood to grill._x000a__x000a_There is a camp toilet for quick night runs. The showering facilities and parking area are a short walk away. There is not running water in the treehouse._x000a__x000a_This property is a haven for a group of cats, two of which have Feline Leukemia. The cats roam the property freely and like to frequently visit treehouse guests for affection. If this is unappealing to you, please reach out to us for other recommendations._x000a__x000a_UC License #: 031590"/>
    <n v="1"/>
    <s v="Check in: 16:00, Check out: 11:00, Cancellation policy: Super Strict, Accepts bookings: 12"/>
    <n v="34.723300000000002"/>
    <n v="-84.055340000000001"/>
    <s v="Yes"/>
    <x v="0"/>
    <s v="No"/>
    <s v="No"/>
    <x v="0"/>
    <s v="No"/>
    <x v="0"/>
    <s v="No"/>
    <s v="Yes"/>
    <s v="No"/>
    <s v="Yes"/>
    <s v="No"/>
    <s v="No"/>
    <s v="Not Listed"/>
    <s v="No"/>
    <s v="Not Listed"/>
    <s v="Not Listed"/>
    <s v="No"/>
    <s v="No"/>
    <s v="No"/>
    <s v="No"/>
    <s v="No"/>
    <s v="No"/>
    <s v="No"/>
    <s v="No"/>
    <s v="No"/>
    <s v="No"/>
    <s v="No"/>
    <s v="No"/>
    <s v="Yes"/>
    <s v="No"/>
    <s v="Yes"/>
    <s v="Yes"/>
    <s v="No"/>
    <s v="No"/>
    <s v="No"/>
    <s v="No"/>
    <s v="No"/>
    <s v="No"/>
    <s v="No"/>
    <s v="No"/>
    <s v="No"/>
    <s v="No"/>
    <s v="Yes"/>
    <s v="No"/>
    <s v="No"/>
    <s v="Yes"/>
    <s v="Yes"/>
    <s v="No"/>
    <s v="No"/>
    <s v="No"/>
    <s v="No"/>
    <s v="No"/>
    <s v="No"/>
    <s v="No"/>
    <s v="No"/>
    <s v="Yes"/>
    <s v="No"/>
    <s v="No"/>
    <m/>
    <m/>
    <m/>
    <m/>
    <m/>
    <m/>
    <m/>
    <m/>
    <m/>
  </r>
  <r>
    <s v="Hipcamp"/>
    <s v="Cypress Valley"/>
    <s v="The Nest Treehouse"/>
    <s v="treehouse"/>
    <s v="Treehouse"/>
    <n v="12"/>
    <n v="0"/>
    <n v="4"/>
    <n v="0"/>
    <n v="0"/>
    <n v="0"/>
    <s v="Travis"/>
    <x v="115"/>
    <x v="7"/>
    <m/>
    <s v="United States"/>
    <x v="64"/>
    <x v="87"/>
    <n v="561"/>
    <n v="525"/>
    <n v="525"/>
    <n v="498"/>
    <n v="1"/>
    <n v="549"/>
    <n v="587"/>
    <n v="600"/>
    <n v="525"/>
    <n v="549"/>
    <n v="556"/>
    <n v="577"/>
    <n v="535"/>
    <n v="535"/>
    <n v="575"/>
    <n v="539"/>
    <n v="577"/>
    <n v="535"/>
    <n v="575"/>
    <n v="535"/>
    <n v="575"/>
    <s v="https://www.hipcamp.com/en-GB/land/texas-cypress-valley-wz6hrvqr"/>
    <s v="In this treehouse, we employed our love of family and created a treehouse designed just for parents and kids (or just the kid in all of us)! With multiple bedrooms and space to stretch out, this treehouse supports adventure and relaxation for kids and parents alike. The Nest has an emphasis on ‘up-cycling’, and biomimicry. With features such as round rooms, green roofs, pallet walls, and a slab tabletop, this treehouse is one-of-a-kind._x000a__x000a_The Nest includes two bedrooms, a lounge for games or late night reading, and a kitchenette/dining room, all nestled above the beautiful creek ravine. An outside shower offers guests the ability to rinse off under the stars, and a small bridge connects you and your family to your own bathhouse complete with a bath/shower combination. The Nest sleeps four guests regularly, but can accommodate up to six using the convertible bean bag chair to create an additional queen size sleeping space on the floor of the lounge."/>
    <n v="2"/>
    <s v="Check in: 16:00, Check out: 11:00, Cancellation policy: Super Strict (30 Days), Accepts bookings: 12"/>
    <n v="30.420660000000002"/>
    <n v="-98.105459999999994"/>
    <s v="No"/>
    <x v="0"/>
    <s v="No"/>
    <s v="No"/>
    <x v="0"/>
    <s v="Yes"/>
    <x v="0"/>
    <s v="Yes"/>
    <s v="Yes"/>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Cypress Valley"/>
    <s v="Yoki Treehouse"/>
    <s v="treehouse"/>
    <s v="Treehouse"/>
    <n v="12"/>
    <n v="0"/>
    <n v="3"/>
    <n v="0"/>
    <n v="0"/>
    <n v="0"/>
    <s v="Travis"/>
    <x v="115"/>
    <x v="7"/>
    <m/>
    <s v="United States"/>
    <x v="65"/>
    <x v="88"/>
    <n v="667"/>
    <n v="625"/>
    <n v="625"/>
    <n v="591"/>
    <n v="1"/>
    <n v="649"/>
    <n v="693"/>
    <n v="700"/>
    <n v="625"/>
    <n v="649"/>
    <n v="656"/>
    <n v="677"/>
    <n v="635"/>
    <n v="635"/>
    <n v="675"/>
    <n v="639"/>
    <n v="677"/>
    <n v="635"/>
    <n v="675"/>
    <n v="635"/>
    <n v="675"/>
    <s v="https://www.hipcamp.com/en-GB/land/texas-cypress-valley-wz6hrvqr"/>
    <s v="Yoki will delight and amaze you. This beautiful hideaway takes treehouse luxury to new heights. The newest member of our treehouse family, Yoki sits nestled in old growth cypress trees above our spring-fed creek ravine. Snuggle up in a king size bed and let the sounds of the valley at night sing you to sleep. Greet the morning with a cup of locally roasted Cuvee coffee from your incredible two-story deck. Your treehouse comes complete with gorgeous bedroom, living room, and kitchenette snuggled among the trees and an amazing cliffside bathhouse and soaking tub all with stunning views of the valley."/>
    <n v="2"/>
    <s v="Check in: 16:00, Check out: 11:00, Cancellation policy: Super Strict (30 Days), Accepts bookings: 12"/>
    <n v="30.420660000000002"/>
    <n v="-98.105459999999994"/>
    <s v="No"/>
    <x v="0"/>
    <s v="No"/>
    <s v="Yes"/>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Diamond S Ranch"/>
    <s v="Eagle Crest Treehouse"/>
    <s v="treehouse"/>
    <s v="Treehouse"/>
    <n v="3"/>
    <n v="0"/>
    <n v="4"/>
    <n v="0"/>
    <n v="0"/>
    <n v="0"/>
    <s v="Morgan"/>
    <x v="122"/>
    <x v="13"/>
    <m/>
    <s v="United States"/>
    <x v="36"/>
    <x v="6"/>
    <n v="284"/>
    <n v="220"/>
    <n v="218"/>
    <n v="219"/>
    <n v="1"/>
    <n v="219"/>
    <n v="287"/>
    <n v="220"/>
    <n v="218"/>
    <n v="219"/>
    <n v="219"/>
    <n v="219"/>
    <n v="218"/>
    <n v="218"/>
    <n v="219"/>
    <n v="218"/>
    <n v="219"/>
    <n v="218"/>
    <n v="219"/>
    <n v="218"/>
    <n v="219"/>
    <s v="https://www.hipcamp.com/en-GB/land/missouri-diamond-s-ranch-7rvh2ew0"/>
    <s v="You love nature but would rather enjoy it with amenities. You will love our Treehouse Sites._x000a__x000a_Our property is for adults over the age of 18._x000a__x000a_Our Treehouse sites offer camping with some luxury amenities you don't get when you pitch a tent. With a breathtaking view from the tree tops and a view of the lake. Imagine the sunsets perched up in the trees._x000a__x000a_You will enjoy a coffee bar right there inside the treehouse._x000a__x000a_The Eagle Crest Treehouse offers 2 queen size beds, 1 CordaRoy bean bag that converts to twin bedding._x000a__x000a_You can enjoy your meals on the attached wood deck or at the fire pit._x000a__x000a_You have a private bathroom including a shower right there at your site._x000a__x000a_You can enjoy sitting in the hanging chairs while you read, chat with your loved ones or simply just enjoying your surroundings. _x000a__x000a_You're surrounded with full grown trees allowing just enough sky to experience a breathtaking view of the stars and the moon once nightfall arrives. _x000a__x000a_You have access to our 2 mile wooded hiking trail and our beautiful lake._x000a__x000a_You may enjoy taking a kayak out early in the morning or ease into the afternoon hanging out under the treehouse in the hammock or hanging chairs."/>
    <n v="1"/>
    <s v="Check in: 15:00, Check out: 11:00, Cancellation policy: Super Strict (30 Days), Accepts bookings: 12"/>
    <n v="38.612780000000001"/>
    <n v="-92.959770000000006"/>
    <s v="No"/>
    <x v="0"/>
    <s v="No"/>
    <s v="No"/>
    <x v="0"/>
    <s v="Yes"/>
    <x v="1"/>
    <s v="Yes"/>
    <s v="No"/>
    <s v="No"/>
    <s v="No"/>
    <s v="No"/>
    <s v="No"/>
    <s v="Not Listed"/>
    <s v="No"/>
    <s v="Not Listed"/>
    <s v="Not Listed"/>
    <s v="No"/>
    <s v="No"/>
    <s v="No"/>
    <s v="No"/>
    <s v="No"/>
    <s v="No"/>
    <s v="No"/>
    <s v="No"/>
    <s v="No"/>
    <s v="No"/>
    <s v="No"/>
    <s v="No"/>
    <s v="No"/>
    <s v="No"/>
    <s v="Yes"/>
    <s v="Yes"/>
    <s v="Yes"/>
    <s v="No"/>
    <s v="No"/>
    <s v="No"/>
    <s v="No"/>
    <s v="Yes"/>
    <s v="No"/>
    <s v="No"/>
    <s v="No"/>
    <s v="No"/>
    <s v="No"/>
    <s v="No"/>
    <s v="No"/>
    <s v="No"/>
    <s v="Yes"/>
    <s v="No"/>
    <s v="No"/>
    <s v="No"/>
    <s v="No"/>
    <s v="No"/>
    <s v="No"/>
    <s v="No"/>
    <s v="No"/>
    <s v="Yes"/>
    <s v="Yes"/>
    <s v="No"/>
    <m/>
    <m/>
    <m/>
    <m/>
    <m/>
    <m/>
    <m/>
    <m/>
    <m/>
  </r>
  <r>
    <s v="Hipcamp"/>
    <s v="Haven of Hope"/>
    <s v="Peaceful Hideaway Treehouse"/>
    <s v="treehouse"/>
    <s v="Treehouse"/>
    <n v="2"/>
    <n v="0"/>
    <n v="6"/>
    <n v="0"/>
    <n v="0"/>
    <n v="0"/>
    <s v="De Kalb"/>
    <x v="131"/>
    <x v="32"/>
    <m/>
    <s v="United States"/>
    <x v="63"/>
    <x v="89"/>
    <n v="364"/>
    <n v="169"/>
    <n v="142"/>
    <n v="28"/>
    <n v="1"/>
    <n v="149"/>
    <n v="362"/>
    <n v="168"/>
    <n v="142"/>
    <n v="149"/>
    <n v="150"/>
    <n v="154"/>
    <n v="145"/>
    <n v="146"/>
    <n v="154"/>
    <n v="145"/>
    <n v="153"/>
    <n v="146"/>
    <n v="153"/>
    <n v="146"/>
    <n v="154"/>
    <s v="https://www.hipcamp.com/en-GB/land/alabama-haven-of-hope-7rvh29wz"/>
    <s v="14+ acres near Little River Canyon | Fast Wi-Fi | Fire Pit | Treehouse Bridge | Fireplace | Double Hammock | Walking Trails | Creek | Picnic Table | Dog Friendly | Sleeps up to 7_x000a__x000a_Named Peaceful Hideaway Treehouse, this treehouse offers a peaceful hideaway on the private 14+ acre Haven of Hope retreat near Little River Canyon National Preserve. Explore waterfalls, parks, shops, and restaurants. Relax by the fireplace with a cup of coffee and enjoy views through a canopy of trees. Deer and turkeys are spotted often near the creek! There are two easy walking trails near this cabin - each perfect for picnics on the ground and access to a swing-for-two in the woods! One trail leads to a rippling brook that runs through the property. Renew, refresh, and be restored!_x000a__x000a_Not long after you turn onto the private road (one-lane-only so descending/exiting vehicles should yield to incoming/ascending vehicles and back up until there is space to pass) that winds through the 14+ acre retreat called Haven of Hope, you will pass Serenity Escape Treehouse on your right (also available - sleeps 6). You will then pass two walking trails - Rippling Brook Walking Trail on left and Lost and Found Walking Trail on right. You will then see Peaceful Hideaway Treehouse on your left and your private driveaway and parking area. 2 CARS MAX. A smaller car can park directly underneath the treehouse. Don't block the main private road, because Happy Glamper RV (also available - sleeps 2) and the homeowner's cabin is located at the end of the private road at the top of the mountain. _x000a__x000a_Beside the parking area, there are stairs leading up to the Treehouse entrance from the parking area and a wooden bridge leading to more beautiful scenes of nature. _x000a__x000a_A primary bedroom on the main floor boasts beautiful window views. There is an electric fireplace, as well as a small Roku TV in the corner with Disney Plus, ESPN Plus and Hulu (no ads). There are also 2 chairs in the room that may be added to the dining space when there are 6 guests. For the bed, there is a 12&quot; queen memory foam mattress and new, quilted bedding for your rest and relaxation, and an extra blanket, vacuum and box fan can be found in the closet. _x000a__x000a_A bathroom is directly across the hall from the main bedroom with a full tub/shower combo and a double-sink vanity. There is a frosted window to provide privacy while allowing for plenty of daylight. There is a stackable washer/dryer and fold-out ironing board with iron available in the bathroom for your convenience. _x000a__x000a_Moving into the main living area, you will appreciate that there is plenty of room for your family to enjoy this space. On cool mornings, you will enjoy the gas log fireplace that is thermostat-controlled. For movie nights in, there is a flat screen 55&quot; HD Roku television that includes many viewing options, along with The Disney Bundle (Disney Plus, ESPN Plus and Hulu - No Ads). In addition, highspeed WiFi is available so you can stream your own favorite subscriptions also. _x000a__x000a_Directly next to the living room area is the dining area. There is comfortable seating for up to six. There is a beautiful handmade charcuterie board in the center of that table that you are welcomed to utilize during your retreat if you'd like. Two additional dining chairs are kept in the primary bedroom, and an additional extension leaf for the table is on a shelf in the bedroom closet if needed (as well as a portable high chair). From the dining area, look out through the glass-paned double doors to the covered balcony area. There is a gas grill for your grilling needs, and BBQ tools are kept in a kitchen drawer. On the balcony, you will enjoy capturing scenes of nature from the height of the treehouse. Native plants and a variety of wildlife can be seen in the morning as you enjoy that first cup of coffee. Listen close for the footsteps of deer going to and coming from the rippling brook that flows close to this treehouse cabin. _x000a__x000a_Close to the Treehouse, you will notice a brick fire pit designed with your retreat in mind. Extendable roasters are located in a kitchen drawer for your convenience and “Rim of the Canyon Café and General Store” is less than 2 miles from the property and has s’more supplies and lots of other goodies for your retreat! Close to the fire pit, there is a picnic table for outdoor dining enjoyment. There is also a double hammock for even more relaxation opportunities while you retreat with us!_x000a__x000a_Back in the Treehouse, you will find a well-equipped kitchen with a refrigerator, stove, microwave, dishwasher, coffee maker, toaster, electric kettle, blender, cooking pots, can opener, pans and utensils, dishes, drinking glasses, eating utensils, cooking spices, coffee mugs, and more. _x000a__x000a_In the living area, there is a beautiful, wooden spiral staircase leading up to the loft bedroom. There is a small desk and office chair if a designated workspace is required, and Wi-Fi is available. There are two queen beds with 10&quot; Dreamer, memory foam mattresses serve to help every guest rest well. _x000a__x000a_You will receive an email to e-sign a vacation rental agreement and upload your photo ID before the reservation is complete. This retreat property is dog-friendly (small to medium dogs only). If you wish to bring a dog, a pet fee of $69 applies per dog (2 dogs max). This retreat property does NOT allow smoking anywhere on the property. Exterior security cameras are located at this property. There is a $300 security deposit HOLD required for this retreat property. Guests will receive email communication from Peaceful Retreats prior, during and after each retreat. _x000a__x000a_Peaceful Retreats gives back 10% of all revenue commission collected from reservations at this home to LifeLine, Inc, a 501(c)(3) nonprofit organization that strives to provide support, education, and resources to families affected by disability."/>
    <n v="2"/>
    <s v="Check in: 15:00, Check out: 10:00, Cancellation policy: Super Strict (30 Days), Accepts bookings: 3"/>
    <n v="34.418363999999997"/>
    <n v="-85.635171999999997"/>
    <s v="Yes"/>
    <x v="0"/>
    <s v="Yes"/>
    <s v="Yes"/>
    <x v="0"/>
    <s v="Yes"/>
    <x v="0"/>
    <s v="Yes"/>
    <s v="Yes"/>
    <s v="Yes"/>
    <s v="No"/>
    <s v="No"/>
    <s v="No"/>
    <s v="Not Listed"/>
    <s v="No"/>
    <s v="Not Listed"/>
    <s v="Not Listed"/>
    <s v="No"/>
    <s v="No"/>
    <s v="No"/>
    <s v="No"/>
    <s v="No"/>
    <s v="No"/>
    <s v="No"/>
    <s v="No"/>
    <s v="No"/>
    <s v="No"/>
    <s v="No"/>
    <s v="Yes"/>
    <s v="Yes"/>
    <s v="Yes"/>
    <s v="Yes"/>
    <s v="Yes"/>
    <s v="Yes"/>
    <s v="No"/>
    <s v="No"/>
    <s v="No"/>
    <s v="No"/>
    <s v="Yes"/>
    <s v="Yes"/>
    <s v="Yes"/>
    <s v="No"/>
    <s v="Yes"/>
    <s v="Yes"/>
    <s v="No"/>
    <s v="No"/>
    <s v="No"/>
    <s v="Yes"/>
    <s v="No"/>
    <s v="No"/>
    <s v="No"/>
    <s v="No"/>
    <s v="No"/>
    <s v="No"/>
    <s v="Yes"/>
    <s v="No"/>
    <s v="Yes"/>
    <s v="No"/>
    <s v="No"/>
    <m/>
    <m/>
    <m/>
    <m/>
    <m/>
    <m/>
    <m/>
    <m/>
    <m/>
  </r>
  <r>
    <s v="Hipcamp"/>
    <s v="Haven of Hope"/>
    <s v="Serenity Escape Treehouse"/>
    <s v="treehouse"/>
    <s v="Treehouse"/>
    <n v="2"/>
    <n v="0"/>
    <n v="6"/>
    <n v="0"/>
    <n v="0"/>
    <n v="0"/>
    <s v="De Kalb"/>
    <x v="131"/>
    <x v="32"/>
    <m/>
    <s v="United States"/>
    <x v="71"/>
    <x v="89"/>
    <n v="363"/>
    <n v="169"/>
    <n v="140"/>
    <n v="50"/>
    <n v="1"/>
    <n v="148"/>
    <n v="360"/>
    <n v="168"/>
    <n v="140"/>
    <n v="148"/>
    <n v="148"/>
    <n v="152"/>
    <n v="144"/>
    <n v="144"/>
    <n v="152"/>
    <n v="144"/>
    <n v="151"/>
    <n v="144"/>
    <n v="151"/>
    <n v="144"/>
    <n v="152"/>
    <s v="https://www.hipcamp.com/en-GB/land/alabama-haven-of-hope-7rvh29wz"/>
    <s v="14+ acres near Little River Canyon | Fast Wi-Fi | Fire Pit | 1.5 Bathrooms | Fireplace | Double Hammock | Walking Trails | Creek | Picnic Table | Dog Friendly | Sleeps up to 7_x000a__x000a_Serenity Escape Treehouse offers a peaceful hideaway on the private 14+ acre Haven of Hope retreat near Little River Canyon National Preserve. Explore waterfalls, parks, shops, and restaurants. Relax by the fireplace with a cup of coffee and enjoy views through a canopy of trees. Deer and turkeys are spotted often near the creek! There are two easy walking trails near this cabin - each perfect for picnics on the ground and access to a swing-for-two in the woods! One trail leads to a rippling brook that runs through the property. Renew, refresh, and be restored!_x000a__x000a_Not long after you turn onto the private road (one-lane-only so descending/exiting vehicles should yield to incoming/ascending vehicles and back up until there is space to pass) that winds through the 14+ acre retreat called Haven of Hope, you will see Serenity Escape Treehouse on your right and your private driveaway and parking area. 2 CARS MAX. A smaller car can park directly underneath the treehouse. Don't block the main private road, because Happy Glamper RV (also available - sleeps 2) and the homeowner's cabin is located at the end of the private road at the top of the mountain. Also, if you continued on the winding road pass the treehouse, you will see Rippling Brook Walking Trail on left and Lost and Found Walking Trail on right...and then see Peaceful Hideaway Treehouse on your left (also available - sleeps 6). _x000a__x000a_Back at Serenity Escape Treehouse and beside the parking area, there are stairs leading up to the Treehouse entrance from the parking area._x000a__x000a_A primary bedroom on the main floor boasts beautiful window views. There is an electric fireplace, as well as a small Roku TV in the corner with Disney Plus, ESPN Plus and Hulu (no ads). There are also 2 chairs in the room that may be added to the dining space when there are 6 guests. For the bed, there is a 12&quot; queen memory foam mattress and new, quilted bedding for your rest and relaxation, and an extra blanket, vacuum and box fan can be found in the closet. _x000a__x000a_A bathroom is directly across the hall from the main bedroom with a full tub/shower combo and a double-sink vanity. There is a frosted window to provide privacy while allowing for plenty of daylight. There is a stackable washer/dryer and fold-out ironing board with iron available in the bathroom for your convenience. _x000a__x000a_Moving into the main living area, you will appreciate that there is plenty of room for your family to enjoy this space. On cool mornings, you will enjoy the gas log fireplace that is thermostat-controlled. For movie nights in, there is a flat screen 55&quot; HD Roku television that includes many viewing options, along with The Disney Bundle (Disney Plus, ESPN Plus and Hulu - No Ads). In addition, highspeed WiFi is available so you can stream your own favorite subscriptions also. _x000a__x000a_Directly next to the living room area is the dining area. There is comfortable seating for up to six. Two additional dining chairs are kept in the primary bedroom, and an additional extension leaf for the table is on a shelf in the bedroom closet if needed (as well as a portable high chair). From the dining area, look out through the glass-paned double doors to the covered balcony area. There is a gas grill for your grilling needs, and BBQ tools are kept in a kitchen drawer. On the balcony, you will enjoy capturing scenes of nature from the height of the treehouse. Native plants and a variety of wildlife can be seen in the morning as you enjoy that first cup of coffee. Listen close for the footsteps of deer going to and coming from the rippling brook that flows close to this treehouse cabin. _x000a__x000a_Close to the Treehouse, you will notice a brick fire pit designed with your retreat in mind. Extendable roasters are located in a kitchen drawer for your convenience and “Rim of the Canyon Café and General Store” is less than 2 miles from the property and has s’more supplies and lots of other goodies for your retreat! Close to the fire pit, there is a picnic table for outdoor dining enjoyment. There is also a double hammock for even more relaxation opportunities while you retreat with us!_x000a__x000a_Back in the Treehouse, you will find a well-equipped kitchen with a refrigerator, stove, microwave, dishwasher, coffee maker, toaster, electric kettle, blender, cooking pots, can opener, pans and utensils, dishes, drinking glasses, eating utensils, cooking spices, coffee mugs, and more. _x000a__x000a_In the living area, there is a beautiful, wooden spiral staircase leading up to the loft bedroom. There is a small desk and office chair if a designated workspace is required, and Wi-Fi is available. There are two queen beds with 10&quot; Dreamer, memory foam mattresses serve to help every guest rest well. _x000a__x000a_You will receive an email to e-sign a vacation rental agreement and upload your photo ID before the reservation is complete. This retreat property is dog-friendly (small to medium dogs only). If you wish to bring a dog, a pet fee of $69 applies per dog (2 dogs max). This retreat property does NOT allow smoking anywhere on the property. Exterior security cameras are located at this property. There is a $300 security deposit HOLD required for this retreat property. Guests will receive email communication from Peaceful Retreats prior, during and after each retreat. _x000a__x000a_Peaceful Retreats gives back 10% of all revenue commission collected from reservations at this home to Friends of Little River Canyon, a 501(c)(3) nonprofit organization that strives to protect and serve the National Preserve."/>
    <n v="2"/>
    <s v="Check in: 15:00, Check out: 10:00, Cancellation policy: Super Strict (30 Days), Accepts bookings: 3"/>
    <n v="34.418363999999997"/>
    <n v="-85.635171999999997"/>
    <s v="Yes"/>
    <x v="0"/>
    <s v="Yes"/>
    <s v="Yes"/>
    <x v="0"/>
    <s v="Yes"/>
    <x v="0"/>
    <s v="Yes"/>
    <s v="Yes"/>
    <s v="Yes"/>
    <s v="No"/>
    <s v="No"/>
    <s v="No"/>
    <s v="Not Listed"/>
    <s v="No"/>
    <s v="Not Listed"/>
    <s v="Not Listed"/>
    <s v="No"/>
    <s v="No"/>
    <s v="No"/>
    <s v="No"/>
    <s v="No"/>
    <s v="No"/>
    <s v="No"/>
    <s v="No"/>
    <s v="No"/>
    <s v="No"/>
    <s v="No"/>
    <s v="Yes"/>
    <s v="Yes"/>
    <s v="Yes"/>
    <s v="Yes"/>
    <s v="Yes"/>
    <s v="Yes"/>
    <s v="No"/>
    <s v="No"/>
    <s v="No"/>
    <s v="No"/>
    <s v="Yes"/>
    <s v="Yes"/>
    <s v="Yes"/>
    <s v="No"/>
    <s v="Yes"/>
    <s v="Yes"/>
    <s v="No"/>
    <s v="No"/>
    <s v="No"/>
    <s v="Yes"/>
    <s v="No"/>
    <s v="No"/>
    <s v="No"/>
    <s v="No"/>
    <s v="No"/>
    <s v="No"/>
    <s v="Yes"/>
    <s v="No"/>
    <s v="Yes"/>
    <s v="No"/>
    <s v="No"/>
    <m/>
    <m/>
    <m/>
    <m/>
    <m/>
    <m/>
    <m/>
    <m/>
    <m/>
  </r>
  <r>
    <s v="Hipcamp"/>
    <s v="Queenslake - Classic KY Horse Farm"/>
    <s v="Lakeside Treehouse"/>
    <s v="treehouse"/>
    <s v="Treehouse"/>
    <n v="13"/>
    <n v="0"/>
    <n v="2"/>
    <n v="0"/>
    <n v="0"/>
    <n v="0"/>
    <s v="Scott"/>
    <x v="132"/>
    <x v="6"/>
    <m/>
    <s v="United States"/>
    <x v="9"/>
    <x v="90"/>
    <n v="219"/>
    <n v="190"/>
    <n v="171"/>
    <n v="0"/>
    <n v="0"/>
    <n v="178"/>
    <n v="224"/>
    <n v="190"/>
    <n v="171"/>
    <n v="0"/>
    <n v="180"/>
    <n v="185"/>
    <n v="175"/>
    <n v="176"/>
    <n v="185"/>
    <n v="175"/>
    <n v="184"/>
    <n v="176"/>
    <n v="184"/>
    <n v="176"/>
    <n v="185"/>
    <s v="https://www.hipcamp.com/en-GB/land/kentucky-queenslake-classic-ky-horse-farm-88lhk6p2"/>
    <s v="This beautiful treehouse contains a couch which pulls out into a bed. B&amp;B bathrooms adjacent. Overlooking rock wall firepit and lake and boat dock on prize fishing lake."/>
    <n v="1"/>
    <s v="Check in: 14:00, Check out: 12:00, Cancellation policy: Flexible, Accepts bookings: 12"/>
    <n v="38.20199557561309"/>
    <n v="-84.653986196295165"/>
    <s v="No"/>
    <x v="0"/>
    <s v="No"/>
    <s v="Yes"/>
    <x v="1"/>
    <s v="No"/>
    <x v="1"/>
    <s v="No"/>
    <s v="No"/>
    <s v="No"/>
    <s v="No"/>
    <s v="No"/>
    <s v="No"/>
    <s v="Not Listed"/>
    <s v="No"/>
    <s v="Not Listed"/>
    <s v="Not Listed"/>
    <s v="No"/>
    <s v="No"/>
    <s v="No"/>
    <s v="No"/>
    <s v="No"/>
    <s v="No"/>
    <s v="No"/>
    <s v="No"/>
    <s v="No"/>
    <s v="No"/>
    <s v="No"/>
    <s v="No"/>
    <s v="Yes"/>
    <s v="Yes"/>
    <s v="Yes"/>
    <s v="Yes"/>
    <s v="Yes"/>
    <s v="No"/>
    <s v="No"/>
    <s v="No"/>
    <s v="No"/>
    <s v="Yes"/>
    <s v="Yes"/>
    <s v="Yes"/>
    <s v="No"/>
    <s v="No"/>
    <s v="No"/>
    <s v="No"/>
    <s v="No"/>
    <s v="Yes"/>
    <s v="No"/>
    <s v="No"/>
    <s v="No"/>
    <s v="No"/>
    <s v="No"/>
    <s v="No"/>
    <s v="Yes"/>
    <s v="No"/>
    <s v="No"/>
    <s v="Yes"/>
    <s v="Yes"/>
    <s v="No"/>
    <m/>
    <m/>
    <m/>
    <m/>
    <m/>
    <m/>
    <m/>
    <m/>
    <m/>
  </r>
  <r>
    <s v="Hipcamp"/>
    <s v="Above the Fray Glamping, Black Mtn."/>
    <s v="Faces South room for 14x14 tent 285"/>
    <s v="treehouse"/>
    <s v="Treehouse"/>
    <n v="6"/>
    <n v="0"/>
    <n v="6"/>
    <n v="0"/>
    <n v="0"/>
    <n v="0"/>
    <s v="Buncombe"/>
    <x v="95"/>
    <x v="11"/>
    <m/>
    <s v="United States"/>
    <x v="72"/>
    <x v="91"/>
    <n v="92"/>
    <n v="75"/>
    <n v="60"/>
    <n v="42"/>
    <n v="0.95"/>
    <n v="65"/>
    <n v="95"/>
    <n v="75"/>
    <n v="60"/>
    <n v="61"/>
    <n v="67"/>
    <n v="71"/>
    <n v="63"/>
    <n v="64"/>
    <n v="71"/>
    <n v="63"/>
    <n v="70"/>
    <n v="64"/>
    <n v="70"/>
    <n v="64"/>
    <n v="71"/>
    <s v="https://www.hipcamp.com/en-GB/land/north-carolina-above-the-fray-glamping-black-mtn-dw9h2qel"/>
    <s v="The 285 deck has a southern exposure and a short and long range view of a pasture valley and mountains. It measures 24x16 and 1/3rd of it is roofed with rain curtains. Lots of room for those with a big tent. This deck is sheltered from the prevailing winds and has just a few steps to your car. The electricty and private porta john is available at each deck. Bring any 110 eletric device, such as fans, griddle, crockpot, blenders, etc. The two gate system makes managing dogs easy. Parking is in the large shared parking area next to deck 283. Do not block road as EMS vehicles need to get by."/>
    <n v="2"/>
    <s v="Check in: 15:00, Check out: 11:00, Cancellation policy: Strict, Accepts bookings: 12"/>
    <n v="35.573489255982317"/>
    <n v="-82.290131915344233"/>
    <s v="No"/>
    <x v="0"/>
    <s v="Yes"/>
    <s v="Yes"/>
    <x v="0"/>
    <s v="Yes"/>
    <x v="1"/>
    <s v="Yes"/>
    <s v="No"/>
    <s v="No"/>
    <s v="No"/>
    <s v="No"/>
    <s v="No"/>
    <s v="Not Listed"/>
    <s v="No"/>
    <s v="Not Listed"/>
    <s v="Not Listed"/>
    <s v="No"/>
    <s v="No"/>
    <s v="No"/>
    <s v="No"/>
    <s v="No"/>
    <s v="No"/>
    <s v="No"/>
    <s v="No"/>
    <s v="No"/>
    <s v="No"/>
    <s v="No"/>
    <s v="No"/>
    <s v="Yes"/>
    <s v="No"/>
    <s v="No"/>
    <s v="Yes"/>
    <s v="No"/>
    <s v="No"/>
    <s v="No"/>
    <s v="No"/>
    <s v="No"/>
    <s v="No"/>
    <s v="No"/>
    <s v="Yes"/>
    <s v="No"/>
    <s v="No"/>
    <s v="Yes"/>
    <s v="No"/>
    <s v="No"/>
    <s v="No"/>
    <s v="No"/>
    <s v="No"/>
    <s v="No"/>
    <s v="No"/>
    <s v="No"/>
    <s v="No"/>
    <s v="No"/>
    <s v="No"/>
    <s v="No"/>
    <s v="Yes"/>
    <s v="No"/>
    <s v="No"/>
    <m/>
    <m/>
    <m/>
    <m/>
    <m/>
    <m/>
    <m/>
    <m/>
    <m/>
  </r>
  <r>
    <s v="Hipcamp"/>
    <s v="House in a Tree VT"/>
    <s v="Treehouse Haven in Putney"/>
    <s v="treehouse"/>
    <s v="Treehouse"/>
    <n v="1"/>
    <n v="0"/>
    <n v="4"/>
    <n v="0"/>
    <n v="0"/>
    <n v="0"/>
    <s v="Windham"/>
    <x v="133"/>
    <x v="4"/>
    <m/>
    <s v="United States"/>
    <x v="36"/>
    <x v="5"/>
    <n v="372"/>
    <n v="285"/>
    <n v="170"/>
    <n v="235"/>
    <n v="1"/>
    <n v="255"/>
    <n v="416"/>
    <n v="285"/>
    <n v="215"/>
    <n v="255"/>
    <n v="264"/>
    <n v="274"/>
    <n v="253"/>
    <n v="256"/>
    <n v="274"/>
    <n v="253"/>
    <n v="273"/>
    <n v="255"/>
    <n v="273"/>
    <n v="255"/>
    <n v="274"/>
    <s v="https://www.hipcamp.com/en-GB/land/vermont-house-in-a-tree-vt-xryhl2pj"/>
    <s v="Peaceful, private and fully equipped four-season treehouse, surrounded by nature._x000a__x000a_☽ Private and secluded_x000a__x000a_☽ Central to activities, necessities and events_x000a__x000a_☽ Firepit, pellet stove, deck, grill and fully stocked kitchen_x000a__x000a_☽ Scrupulously clean, natural products_x000a__x000a_☽ Tea and local coffee_x000a__x000a_☽ Outdoor shower_x000a__x000a_☽ 45 min to ski resorts_x000a__x000a_☽ Swimming holes and hiking_x000a__x000a_☽ WiFi and electricity_x000a__x000a_Visit for a romantic weekend, time with the family, or a solo retreat away from the business of life, or even a sanctuary to work remotely._x000a__x000a_Welcome to our beautiful house in a tree. Take your dreams of sleeping in a treehouse and make them come true in comfort. The amenities of a home, fully surrounded by nature. _x000a__x000a_The property is 1/2 a mile down a forested private dirt road, 5 miles from the center of town. You pull into your parking space off our driveway and see the house above you, a large fire pit area, flower gardens, lawn games below the house and the outhouse and shower tucked in the woods. Follow the path to the stairs that lead you up to the large porch overlooking the forest surrounding you. Our treehouse is on a driveway with our home further up and a full-time tenant below and you will find you have all the privacy you need. You will have the whole treehouse and its surrounding area to yourself. _x000a__x000a_Inside you will find the kitchen, dining area, sitting room and sleeping loft. A full kitchen welcomes you with an induction stove, spices and every cooking supply to cook your meals. Cozy up on the couch by the fire to read a book or pull out the full-size bed for additional sleeping space. _x000a__x000a_The loft has a queen bed, some storage and the most beautiful place to wake up. Look out over the wooden banisters, all harvested within 100 ft of the property, to the full wall of east facing windows. Take it all in before you have your coffee by the stove or out on the sunny deck. We built this from all locally sourced wood with our own hands and truly have put our hearts into every part of it. _x000a__x000a_The great outdoors are waiting for you in every direction. You can start a hike out your door, the woods and trails are welcomed to be explored, and you will not see &quot;no trespassing&quot; signs in the woods often, so feel free to walk on the many trails or dirt roads right here. Take a short drive to Putney Mountain or Black Mountain for hikes with stunning views. Local swimming holes and waterfalls are easy to find for a cool dip. For the winter, we are an hour from 8 large ski valleys (Magic Mountain, Mount Snow, Okemo, Stratton, Ascutney, Prospect, Killington and Bromley) and there are smaller options closer as well. Brattleboro even has a ski lift with $5 lift tickets._x000a__x000a_Southern Vermont has many offerings for food, shopping, art, music and activities in rain, shine or snow. You are near everything you could need, all while living in the woods for your stay. In Putney Center, you will find a few restaurants, our local food coop, the general store and some shops. Don’t miss our year-round farmers’ market or the local theater and music offerings: Next Stage Arts, Yellow Barn International Music Center, and the Sandglass Theater. Brattleboro is only 17 miles south and offers a wider variety of shops, restaurants, galleries and venues. Farms and orchards are scattered all over for a visit and seasonal local festivals and events are frequent._x000a__x000a_Vermont is known for its local faire and adventures, and we’d love to share our favorite recommendations with you. _x000a__x000a_We are available at any time via text or phone with questions, recommendations or assistance of any kind._x000a__x000a_Some logistics to note about living the woods:_x000a__x000a_Water: The water in the sink is not for drinking, and there is drinking water in a separate container. The hot outdoor shower is stunning and an amazing place to get clean and bask in nature from April to November and is closed during the freezing months. The outdoor sink is cold water only and not on in the winter. The toilet is a composting toilet in an outhouse with simple instructions on how to use it. It is very clean and does not smell. We use a local organization for waste called The Rich Earth Institute in Brattleboro._x000a__x000a_The Pellet stove: This is a luxury for heating up the space as needed. there are detailed instructions available upon arrival. The heat fan can be a bit noisy. _x000a__x000a_Induction Stove: The stove top is induction and we're happy to help if the instructions for use are unclear. Also, it is not recommended that people with pacemakers cook on induction stove tops. _x000a__x000a_Electricity: The switches and plugs are wired to the grid inside, and the outdoor lights and motion lights are solar. When the weather is cloudy for days on end, we will help with other options for light outdoors if needed._x000a__x000a_The Road: Our property is very private and rural, we live on a private road 1/2 a mile from the main road. In the winter or mud season, you may need 4x4 or all wheel drive if there are poor conditions. Please go slow on the road in all seasons._x000a__x000a_Putney village - 10min Brattleboro - 20min Mt. Snow - 50min Okemo - 55min Stratton - 1hr 15min Magic Mountain (local's spot!) - 45min Bromley - 1hr Ascutney - 50min Prospect (amazing xc skiing) - 1hr Killington - 1hr Putney School - 15min Greenwood School - 15min Landmark College - 10min Burlington, VT - 2hrs 15min Montpelier, VT - 1hr 40min Boston, MA - 2hrs 25min New York, NY - 3hrs 45min Montreal, QU - 3hrs 50mins"/>
    <n v="2"/>
    <s v="Check in: 15:00, Check out: 11:00, Cancellation policy: Strict, Accepts bookings: 3"/>
    <n v="43.015230514186698"/>
    <n v="-72.486936623001128"/>
    <s v="Yes"/>
    <x v="0"/>
    <s v="No"/>
    <s v="Yes"/>
    <x v="0"/>
    <s v="Yes"/>
    <x v="0"/>
    <s v="Yes"/>
    <s v="Yes"/>
    <s v="No"/>
    <s v="No"/>
    <s v="No"/>
    <s v="No"/>
    <s v="Not Listed"/>
    <s v="No"/>
    <s v="Not Listed"/>
    <s v="Not Listed"/>
    <s v="No"/>
    <s v="No"/>
    <s v="No"/>
    <s v="No"/>
    <s v="No"/>
    <s v="No"/>
    <s v="No"/>
    <s v="No"/>
    <s v="No"/>
    <s v="Yes"/>
    <s v="No"/>
    <s v="No"/>
    <s v="Yes"/>
    <s v="No"/>
    <s v="Yes"/>
    <s v="Yes"/>
    <s v="Yes"/>
    <s v="No"/>
    <s v="No"/>
    <s v="No"/>
    <s v="Yes"/>
    <s v="Yes"/>
    <s v="No"/>
    <s v="Yes"/>
    <s v="No"/>
    <s v="No"/>
    <s v="No"/>
    <s v="No"/>
    <s v="No"/>
    <s v="No"/>
    <s v="No"/>
    <s v="No"/>
    <s v="No"/>
    <s v="No"/>
    <s v="No"/>
    <s v="No"/>
    <s v="No"/>
    <s v="No"/>
    <s v="No"/>
    <s v="Yes"/>
    <s v="No"/>
    <s v="No"/>
    <m/>
    <m/>
    <m/>
    <m/>
    <m/>
    <m/>
    <m/>
    <m/>
    <m/>
  </r>
  <r>
    <s v="Hipcamp"/>
    <s v="Woodland Gardens"/>
    <s v="Cottage tree house"/>
    <s v="treehouse"/>
    <s v="Treehouse"/>
    <n v="1"/>
    <n v="0"/>
    <n v="6"/>
    <n v="0"/>
    <n v="0"/>
    <n v="0"/>
    <s v="Richland"/>
    <x v="3"/>
    <x v="3"/>
    <m/>
    <s v="United States"/>
    <x v="73"/>
    <x v="1"/>
    <n v="274"/>
    <n v="150"/>
    <n v="150"/>
    <n v="45"/>
    <n v="7.0000000000000007E-2"/>
    <n v="150"/>
    <n v="278"/>
    <n v="150"/>
    <n v="150"/>
    <n v="10"/>
    <n v="150"/>
    <n v="150"/>
    <n v="150"/>
    <n v="150"/>
    <n v="150"/>
    <n v="150"/>
    <n v="150"/>
    <n v="150"/>
    <n v="150"/>
    <n v="150"/>
    <n v="150"/>
    <s v="https://www.hipcamp.com/en-GB/land/south-carolina-cottage-tree-house-r57h8xr7"/>
    <s v="We are 5 minutes and 3 miles from Congaree National Park where you can hike the multiply trails including the firefly trail. We offer 15% discount code for kayaking on the congaree river. The property is very private and off the beaten path of everyday life. We are 20 minutes out from the city center. If you looking for a quiet relaxing retreat this is the place."/>
    <n v="1"/>
    <s v="Check in: 16:00, Check out: 11:00, Cancellation policy: Super Strict (30 Days), Accepts bookings: 12"/>
    <n v="33.860970000000002"/>
    <n v="-80.837399000000005"/>
    <s v="Yes"/>
    <x v="0"/>
    <s v="Yes"/>
    <s v="Yes"/>
    <x v="0"/>
    <s v="Yes"/>
    <x v="0"/>
    <s v="No"/>
    <s v="Yes"/>
    <s v="No"/>
    <s v="No"/>
    <s v="No"/>
    <s v="No"/>
    <s v="Not Listed"/>
    <s v="No"/>
    <s v="Not Listed"/>
    <s v="Not Listed"/>
    <s v="No"/>
    <s v="No"/>
    <s v="No"/>
    <s v="No"/>
    <s v="No"/>
    <s v="No"/>
    <s v="No"/>
    <s v="No"/>
    <s v="No"/>
    <s v="No"/>
    <s v="No"/>
    <s v="No"/>
    <s v="No"/>
    <s v="No"/>
    <s v="Yes"/>
    <s v="Yes"/>
    <s v="No"/>
    <s v="No"/>
    <s v="No"/>
    <s v="No"/>
    <s v="Yes"/>
    <s v="No"/>
    <s v="No"/>
    <s v="Yes"/>
    <s v="No"/>
    <s v="No"/>
    <s v="No"/>
    <s v="No"/>
    <s v="No"/>
    <s v="No"/>
    <s v="No"/>
    <s v="No"/>
    <s v="No"/>
    <s v="No"/>
    <s v="No"/>
    <s v="No"/>
    <s v="No"/>
    <s v="No"/>
    <s v="No"/>
    <s v="Yes"/>
    <s v="No"/>
    <s v="No"/>
    <m/>
    <m/>
    <m/>
    <m/>
    <m/>
    <m/>
    <m/>
    <m/>
    <m/>
  </r>
  <r>
    <s v="Hipcamp"/>
    <s v="Stillhouse Creek Cabins"/>
    <s v="High Haven Treehouse"/>
    <s v="treehouse"/>
    <s v="Treehouse"/>
    <n v="2"/>
    <n v="0"/>
    <n v="4"/>
    <n v="0"/>
    <n v="0"/>
    <n v="0"/>
    <s v="Mc Dowell"/>
    <x v="134"/>
    <x v="11"/>
    <m/>
    <s v="United States"/>
    <x v="48"/>
    <x v="92"/>
    <n v="394"/>
    <n v="300"/>
    <n v="245"/>
    <n v="234"/>
    <n v="0.74"/>
    <n v="300"/>
    <n v="415"/>
    <n v="300"/>
    <n v="300"/>
    <n v="223"/>
    <n v="300"/>
    <n v="300"/>
    <n v="300"/>
    <n v="300"/>
    <n v="300"/>
    <n v="300"/>
    <n v="300"/>
    <n v="300"/>
    <n v="300"/>
    <n v="300"/>
    <n v="300"/>
    <s v="https://www.hipcamp.com/en-GB/land/north-carolina-stillhouse-creek-cabins-r57hrqyo"/>
    <s v="⭐️ Brand New Treehouse suspended 16 ft high ⭐️Swinging Bridge ⭐️ Breathtaking Mountain View ⭐️Onsite half mile hike to Waterfall ⭐️Hot Tub ⭐️Close to Asheville and Black Mountain ⭐️Hiking/Creek access on site ⭐️ 90 acres backed up to Pisgah Nat’l Forest ⭐️Small farm with goats, donkey on site ⭐️Marion recently voted #1 area to purchase vacation property by Travel &amp; Leisure"/>
    <n v="2"/>
    <s v="Check in: 16:00, Check out: 12:00, Cancellation policy: Flexible, Accepts bookings: 12"/>
    <n v="35.672350000000002"/>
    <n v="-82.130009999999999"/>
    <s v="Yes"/>
    <x v="0"/>
    <s v="Yes"/>
    <s v="No"/>
    <x v="0"/>
    <s v="Yes"/>
    <x v="0"/>
    <s v="Yes"/>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Awakening Adventures"/>
    <s v="Whole Treehouse Glamping Campground"/>
    <s v="treehouse"/>
    <s v="Treehouse"/>
    <n v="5"/>
    <n v="0"/>
    <n v="20"/>
    <n v="0"/>
    <n v="0"/>
    <n v="0"/>
    <s v="Rhea"/>
    <x v="112"/>
    <x v="14"/>
    <m/>
    <s v="United States"/>
    <x v="74"/>
    <x v="93"/>
    <n v="375"/>
    <n v="350"/>
    <n v="225"/>
    <n v="16"/>
    <n v="1"/>
    <n v="304"/>
    <n v="403"/>
    <n v="350"/>
    <n v="280"/>
    <n v="304"/>
    <n v="313"/>
    <n v="331"/>
    <n v="294"/>
    <n v="298"/>
    <n v="331"/>
    <n v="294"/>
    <n v="329"/>
    <n v="297"/>
    <n v="328"/>
    <n v="297"/>
    <n v="330"/>
    <s v="https://www.hipcamp.com/en-GB/land/tennessee-awakening-adventures-9mxhzp0q"/>
    <s v="Welcome to our serene and rejuvenating private getaway nestled within 42 acres of forested beauty. Our property offers an unparalleled experience where nature meets comfort, allowing you and your group to unwind and reconnect with the tranquil surroundings._x000a__x000a_FAQ_x000a__x000a_Are day campers included in the total guest count, or does it only apply to overnight guests? All campers, whether they are staying overnight or not, must be included in the reservation._x000a__x000a_Can additional guests be added after the initial booking? Yes, you can modify your trip to add more guests through the Hipcamp app, but you cannot exceed the maximum capacity._x000a__x000a_With a capacity of up to 20 guests, it's the perfect destination for group getaways, family reunions, or corporate retreats. Experience the serenity of nature and create unforgettable memories at our captivating forest retreat._x000a__x000a_As the sun begins its descent, prepare to witness a truly spectacular sight. The sunset from our prairie is unlike any other, casting mesmerizing hues across the landscape as it dips below the ridges. Once darkness falls, gaze up at the beautiful night sky, adorned with countless stars that paint a breathtaking canopy above._x000a__x000a_Embrace the campfire experience, gather around the crackling flames, and share stories under the starlit sky. It's the perfect opportunity to create lasting memories with your loved ones._x000a__x000a_For those who seek adventure, our property boasts a network of trails awaiting your exploration. Whether you prefer a leisurely stroll, an invigorating hike, or an adrenaline-fueled mountain bike ride, these trails offer endless opportunities to immerse yourself in the natural surroundings._x000a__x000a_Your accommodation options are varied and cater to different preferences. We have three treehouse glamping tents and Driftwood treehouse providing a unique and comfortable experience in the midst of the wilderness. There are a total of 8 beds in 4 separate dwellings: 3 Queen memory foam, futon, 3 single beds and 1 sofa bed. Additionally, we offer tent and RV camping spaces, allowing you to embrace the joys of outdoor living. We understand that pets are an important part of your family, which is why we warmly welcome them to our property._x000a__x000a_While we embrace the rustic experience, we also prioritize your comfort. Our amenities include a composting toilet for eco-conscious individuals, as well as potable water and a hot water shower for your convenience. For your culinary adventures, we provide a variety of cooking options, including a grill over a fire pit, a communal outdoor kitchen area with a propane three-burner stove, a sink, and a prep area. We supply cooking utensils, cutlery, basic seasonings, and oils, ensuring you have everything you need to create delicious meals. Dishwashing stations are available to make cleanup a breeze."/>
    <n v="1"/>
    <s v="Check in: 14:00, Check out: 12:00, Cancellation policy: Strict, Accepts bookings: 18"/>
    <n v="35.791130000000003"/>
    <n v="-84.800489999999996"/>
    <s v="Yes"/>
    <x v="0"/>
    <s v="Yes"/>
    <s v="Yes"/>
    <x v="0"/>
    <s v="Yes"/>
    <x v="0"/>
    <s v="Yes"/>
    <s v="Yes"/>
    <s v="Yes"/>
    <s v="No"/>
    <s v="Yes"/>
    <s v="No"/>
    <s v="Not Listed"/>
    <s v="No"/>
    <s v="Not Listed"/>
    <s v="Not Listed"/>
    <s v="No"/>
    <s v="No"/>
    <s v="No"/>
    <s v="No"/>
    <s v="No"/>
    <s v="No"/>
    <s v="No"/>
    <s v="No"/>
    <s v="No"/>
    <s v="No"/>
    <s v="No"/>
    <s v="Yes"/>
    <s v="Yes"/>
    <s v="No"/>
    <s v="Yes"/>
    <s v="Yes"/>
    <s v="Yes"/>
    <s v="No"/>
    <s v="No"/>
    <s v="Yes"/>
    <s v="Yes"/>
    <s v="Yes"/>
    <s v="No"/>
    <s v="Yes"/>
    <s v="No"/>
    <s v="Yes"/>
    <s v="Yes"/>
    <s v="No"/>
    <s v="Yes"/>
    <s v="Yes"/>
    <s v="Yes"/>
    <s v="Yes"/>
    <s v="No"/>
    <s v="No"/>
    <s v="Yes"/>
    <s v="Yes"/>
    <s v="Yes"/>
    <s v="No"/>
    <s v="No"/>
    <s v="Yes"/>
    <s v="Yes"/>
    <s v="No"/>
    <m/>
    <m/>
    <m/>
    <m/>
    <m/>
    <m/>
    <m/>
    <m/>
    <m/>
  </r>
  <r>
    <s v="Hipcamp"/>
    <s v="McKee Farm - Treehouses and Camping"/>
    <s v="Oxley in the Woods"/>
    <s v="treehouse"/>
    <s v="Treehouse"/>
    <n v="9"/>
    <n v="0"/>
    <n v="5"/>
    <n v="0"/>
    <n v="0"/>
    <n v="0"/>
    <s v="Coshocton"/>
    <x v="68"/>
    <x v="0"/>
    <m/>
    <s v="United States"/>
    <x v="58"/>
    <x v="27"/>
    <n v="174"/>
    <n v="125"/>
    <n v="125"/>
    <n v="39"/>
    <n v="0.03"/>
    <n v="125"/>
    <n v="177"/>
    <n v="125"/>
    <n v="125"/>
    <n v="3"/>
    <n v="125"/>
    <n v="125"/>
    <n v="125"/>
    <n v="125"/>
    <n v="125"/>
    <n v="125"/>
    <n v="125"/>
    <n v="125"/>
    <n v="125"/>
    <n v="125"/>
    <n v="125"/>
    <s v="https://www.hipcamp.com/en-GB/land/ohio-mckee-farm-treehouses-and-camping-y0zhzpqj"/>
    <s v="Connect with Nature at Oxley in the Woods. The A-Frame treehouse is off-grid, with no electricity or running water. It is nestled in a secluded location on a 230+ acre farm. Sided with sapele (a type of mahogany), the house boasts beautiful woodwork, trimmed inside with maple and sapele. The loft has a double bed, while the lower level has two single mattresses. This lovely treehouse A-frame provides the perfect escape into the quiet of the Coshocton County countryside. The A-frame has its own private entrance and is nestled along a wooded hillside with a beautiful view of the sunset._x000a__x000a_A composting outhouse is located near the A-frame. There is also plenty of room on the deck for an air mattress or under the deck or in trees for hammocks!"/>
    <n v="1"/>
    <s v="Check in: 14:00, Check out: 11:00, Cancellation policy: Super Strict, Accepts bookings: 12"/>
    <n v="40.166800000000002"/>
    <n v="-82.145300000000006"/>
    <s v="Yes"/>
    <x v="0"/>
    <s v="Yes"/>
    <s v="No"/>
    <x v="1"/>
    <s v="Yes"/>
    <x v="1"/>
    <s v="Yes"/>
    <s v="No"/>
    <s v="No"/>
    <s v="No"/>
    <s v="No"/>
    <s v="No"/>
    <s v="Not Listed"/>
    <s v="No"/>
    <s v="Not Listed"/>
    <s v="Not Listed"/>
    <s v="No"/>
    <s v="No"/>
    <s v="No"/>
    <s v="No"/>
    <s v="No"/>
    <s v="No"/>
    <s v="No"/>
    <s v="No"/>
    <s v="No"/>
    <s v="Yes"/>
    <s v="No"/>
    <s v="Yes"/>
    <s v="Yes"/>
    <s v="Yes"/>
    <s v="Yes"/>
    <s v="Yes"/>
    <s v="Yes"/>
    <s v="No"/>
    <s v="No"/>
    <s v="No"/>
    <s v="Yes"/>
    <s v="Yes"/>
    <s v="Yes"/>
    <s v="Yes"/>
    <s v="No"/>
    <s v="No"/>
    <s v="No"/>
    <s v="No"/>
    <s v="Yes"/>
    <s v="Yes"/>
    <s v="Yes"/>
    <s v="No"/>
    <s v="No"/>
    <s v="No"/>
    <s v="No"/>
    <s v="Yes"/>
    <s v="Yes"/>
    <s v="No"/>
    <s v="No"/>
    <s v="Yes"/>
    <s v="No"/>
    <s v="No"/>
    <m/>
    <m/>
    <m/>
    <m/>
    <m/>
    <m/>
    <m/>
    <m/>
    <m/>
  </r>
  <r>
    <s v="Hipcamp"/>
    <s v="Patrick's Point River Camp"/>
    <s v="Muskrat Hut"/>
    <s v="treehouse"/>
    <s v="Treehouse"/>
    <n v="29"/>
    <n v="0"/>
    <n v="2"/>
    <n v="0"/>
    <n v="0"/>
    <n v="0"/>
    <s v="Whitley"/>
    <x v="71"/>
    <x v="6"/>
    <m/>
    <s v="United States"/>
    <x v="56"/>
    <x v="94"/>
    <n v="40"/>
    <n v="32"/>
    <n v="32"/>
    <n v="16"/>
    <n v="1"/>
    <n v="32"/>
    <n v="41"/>
    <n v="32"/>
    <n v="32"/>
    <n v="32"/>
    <n v="32"/>
    <n v="32"/>
    <n v="32"/>
    <n v="32"/>
    <n v="32"/>
    <n v="32"/>
    <n v="32"/>
    <n v="32"/>
    <n v="32"/>
    <n v="32"/>
    <n v="32"/>
    <s v="https://www.hipcamp.com/en-GB/land/kentucky-patrick-s-point-river-camp-r57hwwne"/>
    <s v="Our Muskrat Hut is camping at its finest! Located on the banks of the Upper Cumberland River in Williamsburg, Kentucky. The Hut is hidden under a canopy of shade trees and up off the ground overlooking the river. This is not only on the river, but on 212 acres of woods and hiking trails. The Hut is a secluded retreat for nature lovers and close to hot showers/restrooms. Our Cumberland River is known for the “Moonbow” at the Cumberland Falls State Park. The Hut includes a tent, chairs, fire ring, picnic table and use of the large covered Kentucky Barn shelter. The Hut is close to the restrooms and hot showers. You have access to electric, WIFI, and water. Bring your sleeping bag and pad for the experience of a lifetime in a safe private gated campground on the river. Patrick’s Point River camp is located within the DBNF sector with a 3 mile hiking trail. No need to pack a tent or take one down!"/>
    <n v="1"/>
    <s v="Check in: 14:00, Check out: 12:00, Cancellation policy: Flexible, Accepts bookings: 12"/>
    <n v="36.757641999999997"/>
    <n v="-84.272919999999999"/>
    <s v="Yes"/>
    <x v="0"/>
    <s v="Yes"/>
    <s v="Yes"/>
    <x v="0"/>
    <s v="Yes"/>
    <x v="1"/>
    <s v="Yes"/>
    <s v="Yes"/>
    <s v="No"/>
    <s v="No"/>
    <s v="No"/>
    <s v="No"/>
    <s v="Not Listed"/>
    <s v="No"/>
    <s v="Not Listed"/>
    <s v="Not Listed"/>
    <s v="No"/>
    <s v="No"/>
    <s v="No"/>
    <s v="No"/>
    <s v="No"/>
    <s v="No"/>
    <s v="No"/>
    <s v="No"/>
    <s v="No"/>
    <s v="No"/>
    <s v="No"/>
    <s v="Yes"/>
    <s v="Yes"/>
    <s v="Yes"/>
    <s v="Yes"/>
    <s v="Yes"/>
    <s v="Yes"/>
    <s v="No"/>
    <s v="No"/>
    <s v="Yes"/>
    <s v="Yes"/>
    <s v="Yes"/>
    <s v="Yes"/>
    <s v="Yes"/>
    <s v="Yes"/>
    <s v="Yes"/>
    <s v="Yes"/>
    <s v="No"/>
    <s v="Yes"/>
    <s v="Yes"/>
    <s v="Yes"/>
    <s v="No"/>
    <s v="No"/>
    <s v="No"/>
    <s v="No"/>
    <s v="Yes"/>
    <s v="Yes"/>
    <s v="No"/>
    <s v="No"/>
    <s v="Yes"/>
    <s v="No"/>
    <s v="No"/>
    <m/>
    <m/>
    <m/>
    <m/>
    <m/>
    <m/>
    <m/>
    <m/>
    <m/>
  </r>
  <r>
    <s v="Hipcamp"/>
    <s v="Earthsong Foundation"/>
    <s v="Treehouse with an Ocean View"/>
    <s v="treehouse"/>
    <s v="Treehouse"/>
    <n v="3"/>
    <n v="0"/>
    <n v="3"/>
    <n v="0"/>
    <n v="0"/>
    <n v="0"/>
    <s v="Hawaii"/>
    <x v="61"/>
    <x v="22"/>
    <m/>
    <s v="United States"/>
    <x v="9"/>
    <x v="33"/>
    <n v="140"/>
    <n v="100"/>
    <n v="88"/>
    <n v="0"/>
    <n v="1"/>
    <n v="100"/>
    <n v="142"/>
    <n v="100"/>
    <n v="100"/>
    <n v="100"/>
    <n v="100"/>
    <n v="100"/>
    <n v="100"/>
    <n v="100"/>
    <n v="100"/>
    <n v="100"/>
    <n v="100"/>
    <n v="100"/>
    <n v="100"/>
    <n v="100"/>
    <n v="100"/>
    <s v="https://www.hipcamp.com/en-GB/land/hawaii-earthsong-foundation-qeohonqe"/>
    <s v="This structure is a rustic cabin elevated above the ground on Ohia posts and surrounded by Iron Wood trees, Lemon Eucalyptus trees, and a Macadamia Nut Tree orchard. It is not literally a treehouse, but it has the feel of one. It is situated in the very back of the 3 acre property with expansive views of the Ocean. On the ground floor there is a deck lounge with a simple outdoor shower with hot water. Up the stairs on the 2nd level there is a wrap around deck. Inside the door there is a basic kitchenette with a sink, 2 burner camp stove, and mini fridge, with large windows to enjoy the ocean view while you prepare your meal. Inside there is a small living space with a convertible foldout bed and shelf. Separated by a curtain there is a twin bed and writing desk with stairs to the loft where there is another twin bed. For a total of 3 twin sized sleeping options. A short walk around the corner from the cabin is a compost lua (toilet). The Treehouse is directly next to the Temple where you'll find everything you need for meditation, yoga, and zen including yoga hammocks, singing bowls, and peaceful vibes. This is a very special place intended for those who want to find harmony living close to nature. You will be exposed to nature's glory and feel like you're living in a treehouse with the wind blowing, rain falling, and frogs singing at night. This is not a place for those who are sensitive to these things. Bring earplugs and a headlamp to walk the couple hundred feet from where you can park and where your cabin is located. There's little false light in the off-grid retreat so on clear nights you can enjoy the stars and visible milky way. _x000a__x000a_The Earthsong Foundation is a 3 are nature retreat and non-profit organization with unique structures weaved into old growth forest and in the back of the property there is a large yurt gathering/multi purpose space, a healing temple, fire circle, and multiple gardens through out. Guests who stay with us are welcome to participate in our weekly yoga classes, garden with us, book a massage/holistic healing session with us, talk story when we are available, or keep to themselves and enjoy their solitude in the peaceful sanctuary. 15 minutes drive to South Point cliffs/Green Sands Beach, Na'alehu town, 25 minutes to Black Sands Beach, 45 minutes to Volcano National Park...and that's just the popular spots, there are many more things to explore in Ka'u we can share with you._x000a__x000a_*This cabin is solar and wind powered so we ask all guests to be mindful with energy use, and in an effort to minimize the impact of EMFs (electro-magnetic frequencies) on humans, bees, and the environment here there is no Wi-Fi but phone data/hot spot works fine. We suggest unplugging and enjoying the peaceful nature all around you, but if you really need to there is free Wi-Fi at the coffee farm down the road and in a few cafes in the quaint town of Na'alehu 10 minutes driving away. If you plan on coming for a longer term stay you can bring a hot-spot dongle or set it up on your phone ahead of time to connect other devices."/>
    <n v="3"/>
    <s v="Check in: 14:00, Check out: 12:00, Cancellation policy: Strict, Accepts bookings: 6"/>
    <n v="18.997330000000002"/>
    <n v="-155.66532000000001"/>
    <s v="No"/>
    <x v="0"/>
    <s v="No"/>
    <s v="Yes"/>
    <x v="0"/>
    <s v="No"/>
    <x v="0"/>
    <s v="Yes"/>
    <s v="No"/>
    <s v="No"/>
    <s v="No"/>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Jake's Farm"/>
    <s v="A TREEHOUSE! Support Organic Farms!"/>
    <s v="treehouse"/>
    <s v="Treehouse"/>
    <n v="2"/>
    <n v="0"/>
    <n v="2"/>
    <n v="0"/>
    <n v="0"/>
    <n v="0"/>
    <s v="Buncombe"/>
    <x v="135"/>
    <x v="11"/>
    <m/>
    <s v="United States"/>
    <x v="11"/>
    <x v="66"/>
    <n v="82"/>
    <n v="57"/>
    <n v="32"/>
    <n v="28"/>
    <n v="0.66"/>
    <n v="47"/>
    <n v="82"/>
    <n v="50"/>
    <n v="45"/>
    <n v="31"/>
    <n v="47"/>
    <n v="49"/>
    <n v="46"/>
    <n v="46"/>
    <n v="49"/>
    <n v="46"/>
    <n v="48"/>
    <n v="46"/>
    <n v="48"/>
    <n v="46"/>
    <n v="49"/>
    <s v="https://www.hipcamp.com/en-GB/land/north-carolina-jake-s-farm-wz6hkq1j"/>
    <s v="Cozy, Rustic, Authentic Treehouse for two, surrounded by nature and fronts babbling Beaverdam Creek. Full Bed w/Linens &amp; Towels. Candlelight adds to the memorable experience. Best suited for the adventurous. Fire Ring. Charcoal grill. Deck with hammock. Shared BathHouse with two Bathrooms w/Showers (Outdoor Shower is closed in winter) Kitchen and Laundry at the shop and is a shared facility with other guests. 11 acre Organic Vegetable Farm supplies local restaurants, French Broad Food Co-op, and Farmers Market. Treehouse is 25 years old and was originally built to house intern and volunteer farm workers. Insulated, limited electric, propane heat, fan. Wi-Fi is good. The interior wood was cut from trees on the farm here on the property. Renovated summer 2022."/>
    <n v="1"/>
    <s v="Check in: 14:00, Check out: 12:00, Cancellation policy: Flexible, Accepts bookings: 12"/>
    <n v="35.511060000000001"/>
    <n v="-82.685130000000001"/>
    <s v="Yes"/>
    <x v="0"/>
    <s v="Yes"/>
    <s v="Yes"/>
    <x v="0"/>
    <s v="Yes"/>
    <x v="0"/>
    <s v="No"/>
    <s v="Yes"/>
    <s v="Yes"/>
    <s v="No"/>
    <s v="No"/>
    <s v="No"/>
    <s v="Not Listed"/>
    <s v="No"/>
    <s v="Not Listed"/>
    <s v="Not Listed"/>
    <s v="No"/>
    <s v="No"/>
    <s v="No"/>
    <s v="No"/>
    <s v="No"/>
    <s v="No"/>
    <s v="No"/>
    <s v="No"/>
    <s v="No"/>
    <s v="No"/>
    <s v="No"/>
    <s v="No"/>
    <s v="Yes"/>
    <s v="No"/>
    <s v="Yes"/>
    <s v="Yes"/>
    <s v="Yes"/>
    <s v="No"/>
    <s v="No"/>
    <s v="No"/>
    <s v="No"/>
    <s v="No"/>
    <s v="No"/>
    <s v="No"/>
    <s v="No"/>
    <s v="No"/>
    <s v="Yes"/>
    <s v="No"/>
    <s v="No"/>
    <s v="Yes"/>
    <s v="Yes"/>
    <s v="No"/>
    <s v="No"/>
    <s v="No"/>
    <s v="No"/>
    <s v="No"/>
    <s v="No"/>
    <s v="No"/>
    <s v="No"/>
    <s v="No"/>
    <s v="No"/>
    <s v="No"/>
    <m/>
    <m/>
    <m/>
    <m/>
    <m/>
    <m/>
    <m/>
    <m/>
    <m/>
  </r>
  <r>
    <s v="Hipcamp"/>
    <s v="The PRSRV"/>
    <s v="Spruce Hangout"/>
    <s v="treehouse"/>
    <s v="Treehouse"/>
    <n v="13"/>
    <n v="0"/>
    <n v="2"/>
    <n v="0"/>
    <n v="0"/>
    <n v="0"/>
    <s v="Clallam"/>
    <x v="38"/>
    <x v="1"/>
    <m/>
    <s v="United States"/>
    <x v="54"/>
    <x v="31"/>
    <n v="96"/>
    <n v="75"/>
    <n v="75"/>
    <n v="18"/>
    <n v="1"/>
    <n v="75"/>
    <n v="97"/>
    <n v="75"/>
    <n v="75"/>
    <n v="75"/>
    <n v="75"/>
    <n v="75"/>
    <n v="75"/>
    <n v="75"/>
    <n v="75"/>
    <n v="75"/>
    <n v="75"/>
    <n v="75"/>
    <n v="75"/>
    <n v="75"/>
    <n v="75"/>
    <s v="https://www.hipcamp.com/en-GB/land/washington-the-prsrv-ex9hql0k"/>
    <s v="Suspended within the trunk of an old growth spruce tree, this 2-3 person hammock tent affords lucky guests the opportunity to truly stay amongst the trees! _x000a__x000a_No need to setup, just show up and climb up into your tree house tent! _x000a__x000a_Located just a short stroll from the parking spot, this site is perched above everything else, offering tranquility of being immersed in nature with peek a boo ocean views._x000a__x000a_This site is conveniently located near the axe throwing area, porta potty and center pad area._x000a__x000a_The Spruce Hangout enjoys full access to all amenities The PRSRV has to offer including The Lodge with wood burning sauna*, shower, and seating area. As well as our communal kitchen area for washing dishes, Axe Throwing, mini golf, bocce and more!_x000a__x000a_*Be sure to book the sauna package at checkout!_x000a__x000a_Note: This site is propane firepit only, no campfires. We have propane firepits with propane for rent if you don’t have your own, book under Extras."/>
    <n v="1"/>
    <s v="Check in: 14:00, Check out: 12:00, Cancellation policy: Flexible, Accepts bookings: 12"/>
    <n v="48.166774234930898"/>
    <n v="-123.9910217043261"/>
    <s v="No"/>
    <x v="0"/>
    <s v="No"/>
    <s v="No"/>
    <x v="0"/>
    <s v="No"/>
    <x v="0"/>
    <s v="No"/>
    <s v="No"/>
    <s v="No"/>
    <s v="No"/>
    <s v="No"/>
    <s v="No"/>
    <s v="Not Listed"/>
    <s v="No"/>
    <s v="Not Listed"/>
    <s v="Not Listed"/>
    <s v="No"/>
    <s v="No"/>
    <s v="No"/>
    <s v="No"/>
    <s v="No"/>
    <s v="No"/>
    <s v="No"/>
    <s v="No"/>
    <s v="No"/>
    <s v="Yes"/>
    <s v="Yes"/>
    <s v="No"/>
    <s v="Yes"/>
    <s v="Yes"/>
    <s v="Yes"/>
    <s v="Yes"/>
    <s v="Yes"/>
    <s v="No"/>
    <s v="Yes"/>
    <s v="No"/>
    <s v="Yes"/>
    <s v="Yes"/>
    <s v="No"/>
    <s v="Yes"/>
    <s v="No"/>
    <s v="No"/>
    <s v="Yes"/>
    <s v="No"/>
    <s v="Yes"/>
    <s v="No"/>
    <s v="Yes"/>
    <s v="Yes"/>
    <s v="No"/>
    <s v="No"/>
    <s v="No"/>
    <s v="No"/>
    <s v="No"/>
    <s v="No"/>
    <s v="No"/>
    <s v="Yes"/>
    <s v="No"/>
    <s v="Yes"/>
    <m/>
    <m/>
    <m/>
    <m/>
    <m/>
    <m/>
    <m/>
    <m/>
    <m/>
  </r>
  <r>
    <s v="Hipcamp"/>
    <s v="Treehouse Cabin Retreat - Florida"/>
    <s v="Treehouse Camping Escape"/>
    <s v="treehouse"/>
    <s v="Treehouse"/>
    <n v="2"/>
    <n v="0"/>
    <n v="3"/>
    <n v="0"/>
    <n v="0"/>
    <n v="0"/>
    <s v="Dixie"/>
    <x v="45"/>
    <x v="19"/>
    <m/>
    <s v="United States"/>
    <x v="52"/>
    <x v="90"/>
    <n v="291"/>
    <n v="175"/>
    <n v="144"/>
    <n v="167"/>
    <n v="0.61"/>
    <n v="175"/>
    <n v="286"/>
    <n v="175"/>
    <n v="175"/>
    <n v="106"/>
    <n v="175"/>
    <n v="175"/>
    <n v="175"/>
    <n v="175"/>
    <n v="175"/>
    <n v="175"/>
    <n v="175"/>
    <n v="175"/>
    <n v="175"/>
    <n v="175"/>
    <n v="175"/>
    <s v="https://www.hipcamp.com/en-GB/land/florida-treehouse-cabin-retreat-florida-45x5hvjj"/>
    <s v="Have you always wanted to stay in a real treehouse, and sleep in the trees? Here is your chance to do so! Built by the Treehouse Guys of DIY Network, this is the real deal! When the wind blows you may feel the treehouse move with the trees. Walk out to the back deck and enjoy relaxing with a birds eye view. _x000a__x000a_This treehouse is situated on a 4.5 acre property with trails, hammock, games, charcoal grill, fire pit, smoker and detached bathhouse, which you will not share with anyone outside of your small group. The cabin that is nearby is NOT included in this listing, but will not be rented out while you're staying in the treehouse. This listing is for the treehouse only. Currently we are only offering this rental for 1-3 nights on weeknights only. If you would like to rent both the treehouse and cabin for more space and comfort or want the weekends, please view our other site, the Treehouse Cabin Retreat._x000a__x000a_The Treehouse has room for up to 3 to sleep with a small single bed in the upper loft (great for kids/teens) and a queen bed on the main floor. ***This is a very rustic getaway in the woods... the Treehouse is an actual treehouse... no water or plumbing, etc. The treehouse is not insulated so it can get a bit cold if we have a big chill, and you will hear the rain on the metal roof during rainstorms. There are a/c window units and heaters to moderate temperatures, but this is camping, and it's not like being in an insulated house. Additional comforts include a TV with DVD player and plenty of videos, a mini-fridge and microwave, and a kettle with french press for making coffee. We provide one set of linens and bath towels per bed/guest. Guests will need to bring their own dishes, grilling/outdoor cooking supplies, etc. Think camping but with some essentials provided._x000a__x000a_Our treehouse camping getaway lets you disconnect from your busy lifestyle (there is no wi-fi so you can really unplug!), get back to nature and reconnect with those you love. If you enjoy camping or glamping, you will love the treehouse! Enjoy the peaceful outdoors in a unique getaway! Have a campfire, lounge in the hammock, play outdoor games, explore the trails, take a short drive to explore the area's many natural freshwater springs and parks, or just escape and relax among the trees. You deserve time away to rejuvenate &amp; to just be a kid again! We hope that guests will love this little nature getaway, and choose to visit time and again._x000a__x000a_Please note, we don't have Wi-Fi and cell phone reception can be spotty or weak. Disconnecting from screens is one of the things our guests love best! Be sure and scroll through our entire listing, including the rules, to read more about suitability, expectations, etc. _x000a__x000a_Our pictures show an accurate description of our property, rooms and amenities, but we do occasionally change or replace things like bedding, outdoor furniture, etc. as needed, so some items may vary from what you see in the photos.The rope ladder and fireman's pole that may be shown in past photos on other sites are no longer available due to requirements from our insurance company. We do have other outdoor games for having fun and enjoying nature. _x000a__x000a_The Florida water is not the best... we have a treatment system and while the water is safe to drink, it may have a slight iron smell or discoloration (you'll notice stains on the sinks, tub, etc.) and if you are picky about water, you may wish to bring a jug or two from home with you._x000a__x000a_It’s Florida... there are bugs! Bugs and creatures (you might see snakes, spiders, lizards, caterpillars and other creepy crawlers especially on the trails.) If you're lucky you'll see woodpeckers, owls, fireflies and more! While we do our best to keep bugs (and their webs) out of the cabin and treehouse, you may see one or two, just sweep them out. We highly recommend bug spray for the outdoors too, especially on the trails (along with closed toed shoes). _x000a__x000a_We truly hope that you enjoy your time here as much as we do. We have some trails throughout the property, behind the cabin, so please feel free to wander, and collect your own fallen firewood, if you would like (please do not cut living trees or shrubs!). Then enjoy a campfire at the fire pit, cook some dinner on the grill or in the huge smoker, listen for the Barred Owls in the woods, make some S’mores and your own vacation memories. You might also see deer, pileated woodpeckers, and the occasional fox! _x000a__x000a_The Old Town area is small (think &quot;old Florida,&quot; no big box stores, shopping malls, or traffic!) but has many outdoor activities to choose from. Manatee Springs State Park and Fanning Springs are an easy drive away. Boating or fishing the Suwannee River, hiking the Nature Coast Trail, kayaking Hart Springs, or driving down to Suwannee or lovely Cedar Key are all nice outings. There are many more springs such as Ginnie and Ichetucknee, parks, and activities within 45 minutes as well. Check out our Collections (guides) at the bottom of our listing!_x000a__x000a_The closest market is Old Town Family Market on US-19 in Old Town. There is a Dollar General a couple miles away as well. One of the best places to eat is the Cottage Cafe in Old Town or the Suwannee Belle Landing right on the river, in Fanning Springs. More options can be found in nearby Chiefland. See our guides for more suggestions of restaurants, springs, farms, parks, beaches, etc. _x000a__x000a_We strive to be eco-friendly at the Treehouse Retreat... please bring re-usable dishes, pick up your trash, and help us to conserve electricity when you leave. Please help preserve our natural environment!_x000a__x000a_Enjoy a couple days in the woods, getting back to nature, no internet, away from the hustle and bustle for awhile, and relax and unwind among the trees and stars for a bit."/>
    <n v="2"/>
    <s v="Check in: 15:00, Check out: 11:00, Cancellation policy: Strict, Accepts bookings: 9"/>
    <n v="29.677900000000001"/>
    <n v="-83.002099999999984"/>
    <s v="Yes"/>
    <x v="0"/>
    <s v="Yes"/>
    <s v="Yes"/>
    <x v="0"/>
    <s v="Yes"/>
    <x v="1"/>
    <s v="Yes"/>
    <s v="Yes"/>
    <s v="No"/>
    <s v="No"/>
    <s v="No"/>
    <s v="No"/>
    <s v="Not Listed"/>
    <s v="No"/>
    <s v="Not Listed"/>
    <s v="Not Listed"/>
    <s v="No"/>
    <s v="No"/>
    <s v="No"/>
    <s v="No"/>
    <s v="No"/>
    <s v="No"/>
    <s v="No"/>
    <s v="No"/>
    <s v="No"/>
    <s v="No"/>
    <s v="No"/>
    <s v="No"/>
    <s v="Yes"/>
    <s v="No"/>
    <s v="Yes"/>
    <s v="Yes"/>
    <s v="Yes"/>
    <s v="Yes"/>
    <s v="No"/>
    <s v="No"/>
    <s v="Yes"/>
    <s v="Yes"/>
    <s v="Yes"/>
    <s v="Yes"/>
    <s v="No"/>
    <s v="No"/>
    <s v="No"/>
    <s v="No"/>
    <s v="Yes"/>
    <s v="No"/>
    <s v="Yes"/>
    <s v="No"/>
    <s v="No"/>
    <s v="No"/>
    <s v="No"/>
    <s v="No"/>
    <s v="No"/>
    <s v="No"/>
    <s v="No"/>
    <s v="Yes"/>
    <s v="No"/>
    <s v="Yes"/>
    <m/>
    <m/>
    <m/>
    <m/>
    <m/>
    <m/>
    <m/>
    <m/>
    <m/>
  </r>
  <r>
    <s v="Hipcamp"/>
    <s v="Jake's Farm"/>
    <s v="Retreat in the Trees. Organic Farm"/>
    <s v="treehouse"/>
    <s v="Treehouse"/>
    <n v="2"/>
    <n v="0"/>
    <n v="2"/>
    <n v="0"/>
    <n v="0"/>
    <n v="0"/>
    <s v="Buncombe"/>
    <x v="135"/>
    <x v="11"/>
    <m/>
    <s v="United States"/>
    <x v="16"/>
    <x v="95"/>
    <n v="81"/>
    <n v="57"/>
    <n v="32"/>
    <n v="24"/>
    <n v="0.62"/>
    <n v="47"/>
    <n v="82"/>
    <n v="50"/>
    <n v="45"/>
    <n v="29"/>
    <n v="47"/>
    <n v="49"/>
    <n v="46"/>
    <n v="46"/>
    <n v="49"/>
    <n v="46"/>
    <n v="48"/>
    <n v="46"/>
    <n v="48"/>
    <n v="46"/>
    <n v="49"/>
    <s v="https://www.hipcamp.com/en-GB/land/north-carolina-jake-s-farm-wz6hkq1j"/>
    <s v="Newly built on our Organic farm from trees harvested and sawn here. Insulated and heated. Deck overlooks Beaverdam Creek. Great space on a cold or dreary winter's day for a retreat. We have a furnished kitchen available for exclusive use by our Airbnb and HipCamp guests. Bathhouse is also shared in a stand alone building. Kitchen and Laundry in another stand alone building. Our campsites and treehouses (2) are all creekside in bottom land. In monsoon rains, a short walk is required for access. In normal weather one can drive right up to our spaces."/>
    <n v="1"/>
    <s v="Check in: 14:00, Check out: 12:00, Cancellation policy: Flexible, Accepts bookings: 12"/>
    <n v="35.511060000000001"/>
    <n v="-82.685130000000001"/>
    <s v="Yes"/>
    <x v="0"/>
    <s v="Yes"/>
    <s v="Yes"/>
    <x v="0"/>
    <s v="Yes"/>
    <x v="0"/>
    <s v="Yes"/>
    <s v="Yes"/>
    <s v="Yes"/>
    <s v="No"/>
    <s v="No"/>
    <s v="No"/>
    <s v="Not Listed"/>
    <s v="No"/>
    <s v="Not Listed"/>
    <s v="Not Listed"/>
    <s v="No"/>
    <s v="No"/>
    <s v="No"/>
    <s v="No"/>
    <s v="No"/>
    <s v="No"/>
    <s v="No"/>
    <s v="No"/>
    <s v="No"/>
    <s v="No"/>
    <s v="No"/>
    <s v="No"/>
    <s v="Yes"/>
    <s v="No"/>
    <s v="Yes"/>
    <s v="Yes"/>
    <s v="Yes"/>
    <s v="No"/>
    <s v="No"/>
    <s v="No"/>
    <s v="No"/>
    <s v="No"/>
    <s v="No"/>
    <s v="No"/>
    <s v="No"/>
    <s v="No"/>
    <s v="Yes"/>
    <s v="No"/>
    <s v="No"/>
    <s v="Yes"/>
    <s v="Yes"/>
    <s v="No"/>
    <s v="No"/>
    <s v="No"/>
    <s v="No"/>
    <s v="No"/>
    <s v="No"/>
    <s v="No"/>
    <s v="No"/>
    <s v="No"/>
    <s v="No"/>
    <s v="No"/>
    <m/>
    <m/>
    <m/>
    <m/>
    <m/>
    <m/>
    <m/>
    <m/>
    <m/>
  </r>
  <r>
    <s v="Hipcamp"/>
    <s v="River Medicine Farms"/>
    <s v="Treehouse "/>
    <s v="treehouse"/>
    <s v="Treehouse"/>
    <n v="1"/>
    <n v="0"/>
    <n v="8"/>
    <n v="0"/>
    <n v="0"/>
    <n v="0"/>
    <s v="Josephine"/>
    <x v="136"/>
    <x v="17"/>
    <m/>
    <s v="United States"/>
    <x v="0"/>
    <x v="0"/>
    <s v="No data"/>
    <s v="No data"/>
    <s v="No data"/>
    <s v="No data"/>
    <n v="0.53"/>
    <n v="117"/>
    <n v="197"/>
    <n v="125"/>
    <n v="112"/>
    <n v="61"/>
    <n v="118"/>
    <n v="122"/>
    <n v="115"/>
    <n v="116"/>
    <n v="122"/>
    <n v="115"/>
    <n v="121"/>
    <n v="116"/>
    <n v="121"/>
    <n v="116"/>
    <n v="121"/>
    <s v="https://www.hipcamp.com/en-GB/land/oregon-river-medicine-farms-5x5hxq8r"/>
    <s v="Nestle in a oak grove this treehouse stays cool in the summer. The Illinois River runs through the property. It has its own private swimming hole . The area provides many outdoor activities . Rafting, zip lining , horseback riding , hiking, backpacking , rivers and swimming holes galore and so much more . Surrounded by pristine wilderness. Come join our family for a truly special and unique experience"/>
    <n v="1"/>
    <s v="Check in: 14:00, Check out: 12:00, Cancellation policy: Flexible, Accepts bookings: 12"/>
    <n v="42.050864100000013"/>
    <n v="-123.62329870000001"/>
    <s v="No"/>
    <x v="0"/>
    <s v="Yes"/>
    <s v="No"/>
    <x v="0"/>
    <s v="Yes"/>
    <x v="0"/>
    <s v="Yes"/>
    <s v="Yes"/>
    <s v="No"/>
    <s v="No"/>
    <s v="No"/>
    <s v="No"/>
    <s v="Not Listed"/>
    <s v="No"/>
    <s v="Not Listed"/>
    <s v="Not Listed"/>
    <s v="No"/>
    <s v="No"/>
    <s v="No"/>
    <s v="No"/>
    <s v="No"/>
    <s v="No"/>
    <s v="No"/>
    <s v="No"/>
    <s v="No"/>
    <s v="No"/>
    <s v="No"/>
    <s v="No"/>
    <s v="Yes"/>
    <s v="Yes"/>
    <s v="Yes"/>
    <s v="Yes"/>
    <s v="Yes"/>
    <s v="No"/>
    <s v="No"/>
    <s v="Yes"/>
    <s v="No"/>
    <s v="Yes"/>
    <s v="Yes"/>
    <s v="No"/>
    <s v="No"/>
    <s v="No"/>
    <s v="No"/>
    <s v="No"/>
    <s v="Yes"/>
    <s v="Yes"/>
    <s v="Yes"/>
    <s v="Yes"/>
    <s v="No"/>
    <s v="No"/>
    <s v="No"/>
    <s v="No"/>
    <s v="No"/>
    <s v="No"/>
    <s v="No"/>
    <s v="Yes"/>
    <s v="No"/>
    <s v="No"/>
    <m/>
    <m/>
    <m/>
    <m/>
    <m/>
    <m/>
    <m/>
    <m/>
    <m/>
  </r>
  <r>
    <s v="Hipcamp"/>
    <s v="Fuller's Folly River Ranch"/>
    <s v="The Magical Treehouse"/>
    <s v="treehouse"/>
    <s v="Treehouse"/>
    <n v="3"/>
    <n v="0"/>
    <n v="10"/>
    <n v="0"/>
    <n v="0"/>
    <n v="0"/>
    <s v="Parker"/>
    <x v="76"/>
    <x v="7"/>
    <m/>
    <s v="United States"/>
    <x v="42"/>
    <x v="96"/>
    <n v="870"/>
    <n v="525"/>
    <n v="472"/>
    <n v="257"/>
    <n v="1"/>
    <n v="490"/>
    <n v="886"/>
    <n v="525"/>
    <n v="472"/>
    <n v="490"/>
    <n v="497"/>
    <n v="510"/>
    <n v="483"/>
    <n v="486"/>
    <n v="510"/>
    <n v="483"/>
    <n v="509"/>
    <n v="485"/>
    <n v="509"/>
    <n v="485"/>
    <n v="510"/>
    <s v="https://www.hipcamp.com/en-GB/land/texas-fuller-s-folly-river-ranch-mxvhk8pr"/>
    <s v="Magical Treehouse, Spiral Slide off the deck! There's no lack of magic or space, as the Magical Treehouse is a stay the whole family will never forget - or want to leave! On the banks of the Brazos River, Fuller's Folly River Ranch creates the ultimate adventure for outdoor enthusiasts, kids and people who just want to take a break from their busy life to relax and connect with nature! _x000a__x000a_The Magical Treehouse is the most amazing place to stay in Texas!_x000a__x000a_8 Guests | 3 Bedrooms - 1 King Bed | 1 Queen Bed | 4 Twin Bunk Beds -Two Full Bathrooms -Set in a forest on a magnificent deck 11 feet off the ground! -11 ft spiral slide off the deck! -Screened in porch with 10 ft custom made live edge dining table -The deck features cozy club chairs, rocking chairs, fire table, and luxurious private hot tub!_x000a__x000a_The owls and coyotes will serenade you at night!_x000a__x000a_Up to two dogs allowed with a 99.00 Pet Fee."/>
    <n v="2"/>
    <s v="Check in: 16:00, Check out: 11:00, Cancellation policy: Super Strict, Accepts bookings: 12"/>
    <n v="32.637134400000001"/>
    <n v="-97.907817599999987"/>
    <s v="Yes"/>
    <x v="0"/>
    <s v="Yes"/>
    <s v="Yes"/>
    <x v="0"/>
    <s v="Yes"/>
    <x v="0"/>
    <s v="Yes"/>
    <s v="Yes"/>
    <s v="Yes"/>
    <s v="Yes"/>
    <s v="Yes"/>
    <s v="No"/>
    <s v="Not Listed"/>
    <s v="No"/>
    <s v="Not Listed"/>
    <s v="Not Listed"/>
    <s v="No"/>
    <s v="No"/>
    <s v="No"/>
    <s v="No"/>
    <s v="No"/>
    <s v="No"/>
    <s v="No"/>
    <s v="No"/>
    <s v="No"/>
    <s v="No"/>
    <s v="No"/>
    <s v="No"/>
    <s v="Yes"/>
    <s v="No"/>
    <s v="Yes"/>
    <s v="Yes"/>
    <s v="Yes"/>
    <s v="No"/>
    <s v="No"/>
    <s v="No"/>
    <s v="Yes"/>
    <s v="No"/>
    <s v="No"/>
    <s v="Yes"/>
    <s v="No"/>
    <s v="Yes"/>
    <s v="No"/>
    <s v="No"/>
    <s v="No"/>
    <s v="No"/>
    <s v="Yes"/>
    <s v="No"/>
    <s v="No"/>
    <s v="No"/>
    <s v="No"/>
    <s v="No"/>
    <s v="Yes"/>
    <s v="No"/>
    <s v="Yes"/>
    <s v="Yes"/>
    <s v="No"/>
    <s v="No"/>
    <m/>
    <m/>
    <m/>
    <m/>
    <m/>
    <m/>
    <m/>
    <m/>
    <m/>
  </r>
  <r>
    <s v="Hipcamp"/>
    <s v="Above the Fray Glamping, Black Mtn."/>
    <s v="Western/Southern views. 271"/>
    <s v="treehouse"/>
    <s v="Treehouse"/>
    <n v="6"/>
    <n v="0"/>
    <n v="6"/>
    <n v="0"/>
    <n v="0"/>
    <n v="0"/>
    <s v="Buncombe"/>
    <x v="95"/>
    <x v="11"/>
    <m/>
    <s v="United States"/>
    <x v="71"/>
    <x v="60"/>
    <n v="124"/>
    <n v="90"/>
    <n v="90"/>
    <n v="29"/>
    <n v="0.99"/>
    <n v="90"/>
    <n v="125"/>
    <n v="90"/>
    <n v="90"/>
    <n v="89"/>
    <n v="90"/>
    <n v="90"/>
    <n v="90"/>
    <n v="90"/>
    <n v="90"/>
    <n v="90"/>
    <n v="90"/>
    <n v="90"/>
    <n v="90"/>
    <n v="90"/>
    <n v="90"/>
    <s v="https://www.hipcamp.com/en-GB/land/north-carolina-above-the-fray-glamping-black-mtn-dw9h2qel"/>
    <s v="This is a roomy full roof deck with a wide western view of the mountains that run along the continental divide. Plenty of chairs and furniture to lounge about. Your parking is next to your deck. The view is to the West and South high enough from the ground to look down on raptor birds from above, which is a very cool perspective. The 271 Deck has a large number of steps (45), so it could be in such a more sucluded viewing spot. This is where I have my private kit for sleeping overnight spontaniously."/>
    <n v="1"/>
    <s v="Check in: 15:00, Check out: 11:00, Cancellation policy: Strict, Accepts bookings: 12"/>
    <n v="35.573489255982317"/>
    <n v="-82.290131915344233"/>
    <s v="No"/>
    <x v="0"/>
    <s v="Yes"/>
    <s v="Yes"/>
    <x v="0"/>
    <s v="Yes"/>
    <x v="1"/>
    <s v="Yes"/>
    <s v="No"/>
    <s v="No"/>
    <s v="No"/>
    <s v="No"/>
    <s v="No"/>
    <s v="Not Listed"/>
    <s v="No"/>
    <s v="Not Listed"/>
    <s v="Not Listed"/>
    <s v="No"/>
    <s v="No"/>
    <s v="No"/>
    <s v="No"/>
    <s v="No"/>
    <s v="No"/>
    <s v="No"/>
    <s v="No"/>
    <s v="No"/>
    <s v="No"/>
    <s v="No"/>
    <s v="No"/>
    <s v="Yes"/>
    <s v="No"/>
    <s v="No"/>
    <s v="Yes"/>
    <s v="No"/>
    <s v="No"/>
    <s v="No"/>
    <s v="No"/>
    <s v="No"/>
    <s v="No"/>
    <s v="No"/>
    <s v="Yes"/>
    <s v="No"/>
    <s v="No"/>
    <s v="Yes"/>
    <s v="No"/>
    <s v="No"/>
    <s v="No"/>
    <s v="No"/>
    <s v="No"/>
    <s v="No"/>
    <s v="No"/>
    <s v="No"/>
    <s v="No"/>
    <s v="No"/>
    <s v="No"/>
    <s v="No"/>
    <s v="Yes"/>
    <s v="No"/>
    <s v="No"/>
    <m/>
    <m/>
    <m/>
    <m/>
    <m/>
    <m/>
    <m/>
    <m/>
    <m/>
  </r>
  <r>
    <s v="Hipcamp"/>
    <s v="Above the Fray Glamping, Black Mtn."/>
    <s v="Lovely views at 275."/>
    <s v="treehouse"/>
    <s v="Treehouse"/>
    <n v="6"/>
    <n v="0"/>
    <n v="6"/>
    <n v="0"/>
    <n v="0"/>
    <n v="0"/>
    <s v="Buncombe"/>
    <x v="95"/>
    <x v="11"/>
    <m/>
    <s v="United States"/>
    <x v="75"/>
    <x v="74"/>
    <n v="97"/>
    <n v="80"/>
    <n v="64"/>
    <n v="44"/>
    <n v="0.99"/>
    <n v="69"/>
    <n v="100"/>
    <n v="80"/>
    <n v="64"/>
    <n v="69"/>
    <n v="72"/>
    <n v="76"/>
    <n v="67"/>
    <n v="68"/>
    <n v="76"/>
    <n v="67"/>
    <n v="75"/>
    <n v="68"/>
    <n v="76"/>
    <n v="68"/>
    <n v="75"/>
    <s v="https://www.hipcamp.com/en-GB/land/north-carolina-above-the-fray-glamping-black-mtn-dw9h2qel"/>
    <s v="Put on Hipcamp 8/4/23. Far and close western views with your car parked nearby. This has a 2/3 roof and plenty of supports for hammocks. Same size as all the other decks 16x24 or 384sf. Please study the pictures."/>
    <n v="2"/>
    <s v="Check in: 15:00, Check out: 11:00, Cancellation policy: Strict, Accepts bookings: 12"/>
    <n v="35.573489255982317"/>
    <n v="-82.290131915344233"/>
    <s v="No"/>
    <x v="0"/>
    <s v="Yes"/>
    <s v="Yes"/>
    <x v="0"/>
    <s v="Yes"/>
    <x v="1"/>
    <s v="Yes"/>
    <s v="No"/>
    <s v="No"/>
    <s v="No"/>
    <s v="No"/>
    <s v="No"/>
    <s v="Not Listed"/>
    <s v="No"/>
    <s v="Not Listed"/>
    <s v="Not Listed"/>
    <s v="No"/>
    <s v="No"/>
    <s v="No"/>
    <s v="No"/>
    <s v="No"/>
    <s v="No"/>
    <s v="No"/>
    <s v="No"/>
    <s v="No"/>
    <s v="No"/>
    <s v="No"/>
    <s v="No"/>
    <s v="Yes"/>
    <s v="No"/>
    <s v="No"/>
    <s v="Yes"/>
    <s v="No"/>
    <s v="No"/>
    <s v="No"/>
    <s v="No"/>
    <s v="No"/>
    <s v="No"/>
    <s v="No"/>
    <s v="Yes"/>
    <s v="No"/>
    <s v="No"/>
    <s v="Yes"/>
    <s v="No"/>
    <s v="No"/>
    <s v="No"/>
    <s v="No"/>
    <s v="No"/>
    <s v="No"/>
    <s v="No"/>
    <s v="No"/>
    <s v="No"/>
    <s v="No"/>
    <s v="No"/>
    <s v="No"/>
    <s v="Yes"/>
    <s v="No"/>
    <s v="No"/>
    <m/>
    <m/>
    <m/>
    <m/>
    <m/>
    <m/>
    <m/>
    <m/>
    <m/>
  </r>
  <r>
    <s v="Hipcamp"/>
    <s v="Hideout Ridge"/>
    <s v="Vagabond"/>
    <s v="treehouse"/>
    <s v="Treehouse"/>
    <n v="8"/>
    <n v="0"/>
    <n v="2"/>
    <n v="0"/>
    <n v="0"/>
    <n v="0"/>
    <s v="Hill"/>
    <x v="137"/>
    <x v="7"/>
    <m/>
    <s v="United States"/>
    <x v="76"/>
    <x v="97"/>
    <n v="183"/>
    <n v="145"/>
    <n v="145"/>
    <n v="40"/>
    <n v="0.14000000000000001"/>
    <n v="145"/>
    <n v="184"/>
    <n v="145"/>
    <n v="145"/>
    <n v="20"/>
    <n v="145"/>
    <n v="145"/>
    <n v="145"/>
    <n v="145"/>
    <n v="145"/>
    <n v="145"/>
    <n v="145"/>
    <n v="145"/>
    <n v="145"/>
    <n v="145"/>
    <n v="145"/>
    <s v="https://www.hipcamp.com/en-GB/land/texas-hideout-ridge-1xmhzr19"/>
    <s v="This treehouse is a boutique cottage built high in the trees. It is complete with a queen size bed, coffee bar, mini fridge, a/c and heat, front porch, downstairs covered patio with outdoor furnishings, fire pit and picnic table - think of it as camping in comfort. Enjoy the outdoor space at night, sitting around the fire, gazing at the star-filled sky or enjoying the ambience of the outdoor lighting as you relax in the comfy chairs. It is a 1 minute walk to the uniquely crafted stone and cedar bathhouse, which has a real toilet, sink and hot shower. Fire pit has a grill grate but bring anything else you need for cooking (pans, utensils, etc.)"/>
    <n v="2"/>
    <s v="Check in: 14:00, Check out: 12:00, Cancellation policy: Moderate, Accepts bookings: 12"/>
    <n v="32.187818651504998"/>
    <n v="-97.313120022190603"/>
    <s v="No"/>
    <x v="0"/>
    <s v="No"/>
    <s v="No"/>
    <x v="0"/>
    <s v="Yes"/>
    <x v="1"/>
    <s v="Yes"/>
    <s v="No"/>
    <s v="No"/>
    <s v="No"/>
    <s v="No"/>
    <s v="No"/>
    <s v="Not Listed"/>
    <s v="No"/>
    <s v="Not Listed"/>
    <s v="Not Listed"/>
    <s v="No"/>
    <s v="No"/>
    <s v="No"/>
    <s v="No"/>
    <s v="No"/>
    <s v="No"/>
    <s v="No"/>
    <s v="No"/>
    <s v="No"/>
    <s v="No"/>
    <s v="No"/>
    <s v="No"/>
    <s v="Yes"/>
    <s v="No"/>
    <s v="Yes"/>
    <s v="Yes"/>
    <s v="Yes"/>
    <s v="No"/>
    <s v="No"/>
    <s v="No"/>
    <s v="No"/>
    <s v="No"/>
    <s v="No"/>
    <s v="Yes"/>
    <s v="No"/>
    <s v="No"/>
    <s v="No"/>
    <s v="No"/>
    <s v="Yes"/>
    <s v="Yes"/>
    <s v="No"/>
    <s v="No"/>
    <s v="No"/>
    <s v="No"/>
    <s v="No"/>
    <s v="No"/>
    <s v="No"/>
    <s v="No"/>
    <s v="No"/>
    <s v="Yes"/>
    <s v="No"/>
    <s v="No"/>
    <m/>
    <m/>
    <m/>
    <m/>
    <m/>
    <m/>
    <m/>
    <m/>
    <m/>
  </r>
  <r>
    <s v="Hipcamp"/>
    <s v="Tree Top High-Rise"/>
    <s v="Tree Tops High-Rise"/>
    <s v="treehouse"/>
    <s v="Treehouse"/>
    <n v="1"/>
    <n v="0"/>
    <n v="2"/>
    <n v="0"/>
    <n v="0"/>
    <n v="0"/>
    <s v="Ottawa"/>
    <x v="138"/>
    <x v="15"/>
    <m/>
    <s v="United States"/>
    <x v="70"/>
    <x v="27"/>
    <n v="145"/>
    <n v="125"/>
    <n v="112"/>
    <n v="1"/>
    <n v="1"/>
    <n v="117"/>
    <n v="138"/>
    <n v="125"/>
    <n v="112"/>
    <n v="117"/>
    <n v="118"/>
    <n v="122"/>
    <n v="115"/>
    <n v="116"/>
    <n v="122"/>
    <n v="115"/>
    <n v="121"/>
    <n v="116"/>
    <n v="121"/>
    <n v="116"/>
    <n v="121"/>
    <s v="https://www.hipcamp.com/en-US/land/michigan-tree-top-high-rise-9mxhkmdx"/>
    <s v="After your scenic drive through the woods to your site, park and view the Tree Tops High Rise. You'll climb the winding stairs and take it all in from the seating on the deck or head inside to settle in. _x000a__x000a_Inside you'll find a versatile set-up that allows for seating on the futon or eating at the table OR transform the space for sleeping by putting the futon into the bed position. _x000a__x000a_Within the High Rise you'll find plates, cups, silverware and basic cooking supplies. We provide sheets, 2 pillows, and a blanket, but you'll want to bring your favorite cozy blanket for the extra chilly nights. _x000a__x000a_Enjoy the stars while seated around the campfire ring or use the grate to cook up your favorite campfire food. _x000a__x000a_The bathroom is located on the ground within a small out-building. Inside you'll find a portable toilet, toilet paper, and hand sanitizer along with instructions on how to keep the bathroom smelling fresh and clean throughout your stay!_x000a__x000a_Enjoy the peace and quiet of the woods or make your way to the many local attractions located nearby."/>
    <n v="2"/>
    <s v="Check in: 15:00, Check out: 12:00, Cancellation policy: Moderate, Accepts bookings: 3"/>
    <n v="42.966639999999998"/>
    <n v="-86.085849999999994"/>
    <s v="Yes"/>
    <x v="0"/>
    <s v="Yes"/>
    <s v="No"/>
    <x v="1"/>
    <s v="Yes"/>
    <x v="1"/>
    <s v="No"/>
    <s v="No"/>
    <s v="No"/>
    <s v="No"/>
    <s v="No"/>
    <s v="No"/>
    <s v="Not Listed"/>
    <s v="No"/>
    <s v="Not Listed"/>
    <s v="Not Listed"/>
    <s v="No"/>
    <s v="No"/>
    <s v="No"/>
    <s v="No"/>
    <s v="No"/>
    <s v="No"/>
    <s v="No"/>
    <s v="No"/>
    <s v="No"/>
    <s v="Yes"/>
    <s v="No"/>
    <s v="No"/>
    <s v="Yes"/>
    <s v="No"/>
    <s v="Yes"/>
    <s v="Yes"/>
    <s v="Yes"/>
    <s v="No"/>
    <s v="Yes"/>
    <s v="No"/>
    <s v="No"/>
    <s v="Yes"/>
    <s v="No"/>
    <s v="Yes"/>
    <s v="No"/>
    <s v="No"/>
    <s v="No"/>
    <s v="No"/>
    <s v="No"/>
    <s v="No"/>
    <s v="No"/>
    <s v="No"/>
    <s v="No"/>
    <s v="No"/>
    <s v="No"/>
    <s v="No"/>
    <s v="No"/>
    <s v="No"/>
    <s v="No"/>
    <s v="Yes"/>
    <s v="No"/>
    <s v="No"/>
    <m/>
    <m/>
    <m/>
    <m/>
    <m/>
    <m/>
    <m/>
    <m/>
    <m/>
  </r>
  <r>
    <s v="Hipcamp"/>
    <s v="El Mistico"/>
    <s v="Crow's Nest TreeHouse at El Mistico"/>
    <s v="treehouse"/>
    <s v="Treehouse"/>
    <n v="7"/>
    <n v="0"/>
    <n v="4"/>
    <n v="0"/>
    <n v="0"/>
    <n v="0"/>
    <s v="Lincoln"/>
    <x v="79"/>
    <x v="21"/>
    <m/>
    <s v="United States"/>
    <x v="38"/>
    <x v="77"/>
    <n v="307"/>
    <n v="225"/>
    <n v="180"/>
    <n v="86"/>
    <n v="1"/>
    <n v="195"/>
    <n v="320"/>
    <n v="225"/>
    <n v="180"/>
    <n v="195"/>
    <n v="201"/>
    <n v="212"/>
    <n v="189"/>
    <n v="192"/>
    <n v="212"/>
    <n v="189"/>
    <n v="211"/>
    <n v="191"/>
    <n v="211"/>
    <n v="191"/>
    <n v="212"/>
    <s v="https://www.hipcamp.com/en-GB/land/new-mexico-el-mistico-y0zhy52j"/>
    <s v="Crow’s Nest Treehouse at El Místico. Enjoy a stay in a real treehouse mounted on our land sitting on 7,400 elevated feet of high desert land! El Místico is a 30 acre ranch in Nogal, NM surrounded by juniper trees &amp; wildlife. Crow’s Nest counts with a two-story Treehouse queen bed and two sofa beds for a total of 4 guest capacity."/>
    <n v="1"/>
    <s v="Check in: 16:00, Check out: 11:00, Cancellation policy: Strict, Accepts bookings: 12"/>
    <n v="33.525499604111289"/>
    <n v="-105.7017742792389"/>
    <s v="No"/>
    <x v="0"/>
    <s v="Yes"/>
    <s v="Yes"/>
    <x v="0"/>
    <s v="Yes"/>
    <x v="0"/>
    <s v="Yes"/>
    <s v="No"/>
    <s v="No"/>
    <s v="No"/>
    <s v="Yes"/>
    <s v="No"/>
    <s v="Not Listed"/>
    <s v="No"/>
    <s v="Not Listed"/>
    <s v="Not Listed"/>
    <s v="No"/>
    <s v="No"/>
    <s v="No"/>
    <s v="No"/>
    <s v="No"/>
    <s v="No"/>
    <s v="No"/>
    <s v="No"/>
    <s v="No"/>
    <s v="Yes"/>
    <s v="No"/>
    <s v="Yes"/>
    <s v="Yes"/>
    <s v="No"/>
    <s v="Yes"/>
    <s v="Yes"/>
    <s v="No"/>
    <s v="No"/>
    <s v="No"/>
    <s v="No"/>
    <s v="Yes"/>
    <s v="No"/>
    <s v="Yes"/>
    <s v="Yes"/>
    <s v="No"/>
    <s v="No"/>
    <s v="Yes"/>
    <s v="No"/>
    <s v="No"/>
    <s v="No"/>
    <s v="No"/>
    <s v="No"/>
    <s v="Yes"/>
    <s v="No"/>
    <s v="No"/>
    <s v="No"/>
    <s v="No"/>
    <s v="No"/>
    <s v="Yes"/>
    <s v="Yes"/>
    <s v="No"/>
    <s v="No"/>
    <m/>
    <m/>
    <m/>
    <m/>
    <m/>
    <m/>
    <m/>
    <m/>
    <m/>
  </r>
  <r>
    <s v="Hipcamp"/>
    <s v="Awakening Adventures"/>
    <s v="Driftwood Treehouse w/Fireplace "/>
    <s v="treehouse"/>
    <s v="Treehouse"/>
    <n v="5"/>
    <n v="0"/>
    <n v="4"/>
    <n v="0"/>
    <n v="0"/>
    <n v="0"/>
    <s v="Rhea"/>
    <x v="112"/>
    <x v="14"/>
    <m/>
    <s v="United States"/>
    <x v="57"/>
    <x v="60"/>
    <n v="120"/>
    <n v="110"/>
    <n v="80"/>
    <n v="10"/>
    <n v="0.12"/>
    <n v="89"/>
    <n v="118"/>
    <n v="110"/>
    <n v="80"/>
    <n v="12"/>
    <n v="92"/>
    <n v="99"/>
    <n v="85"/>
    <n v="87"/>
    <n v="99"/>
    <n v="85"/>
    <n v="95"/>
    <n v="86"/>
    <n v="97"/>
    <n v="87"/>
    <n v="97"/>
    <s v="https://www.hipcamp.com/en-GB/land/tennessee-awakening-adventures-9mxhzp0q"/>
    <s v="Get cozy and settle into this authentic treehouse built with local sawmilled lumber, nestled in a private forest. Perfect spot to get away, relax and renew in a peaceful spot. Great cabin for a romantic getaway. We have situated the treehouse so that when you sit on the front porch all you see is the forest bluff. You can actually see the fire in the pit while laying in bed! Family and pet friendly where you can book 2 sites for large family getaway. Ozone, Upper and Lower Piney Waterfalls are all within 20 minutes. Cumberland Trail and Cumberland State park are within 20 minutes. Our private forest has 3 miles of trails for you to explore any time you want. The bathroom for this cabin is under the treehouse or a short walk will take you to the shower bathroom. There is a hammock by the firepit to hang out in or sleep. Several benches are located throughout the property to relax and just be in nature."/>
    <n v="1"/>
    <s v="Check in: 14:00, Check out: 12:00, Cancellation policy: Strict, Accepts bookings: 9"/>
    <n v="35.791130000000003"/>
    <n v="-84.800489999999996"/>
    <s v="Yes"/>
    <x v="0"/>
    <s v="Yes"/>
    <s v="Yes"/>
    <x v="0"/>
    <s v="Yes"/>
    <x v="0"/>
    <s v="Yes"/>
    <s v="Yes"/>
    <s v="Yes"/>
    <s v="No"/>
    <s v="Yes"/>
    <s v="No"/>
    <s v="Not Listed"/>
    <s v="No"/>
    <s v="Not Listed"/>
    <s v="Not Listed"/>
    <s v="No"/>
    <s v="No"/>
    <s v="No"/>
    <s v="No"/>
    <s v="No"/>
    <s v="No"/>
    <s v="No"/>
    <s v="No"/>
    <s v="No"/>
    <s v="No"/>
    <s v="No"/>
    <s v="Yes"/>
    <s v="Yes"/>
    <s v="No"/>
    <s v="Yes"/>
    <s v="Yes"/>
    <s v="Yes"/>
    <s v="No"/>
    <s v="No"/>
    <s v="Yes"/>
    <s v="Yes"/>
    <s v="Yes"/>
    <s v="No"/>
    <s v="Yes"/>
    <s v="No"/>
    <s v="Yes"/>
    <s v="Yes"/>
    <s v="No"/>
    <s v="Yes"/>
    <s v="Yes"/>
    <s v="Yes"/>
    <s v="Yes"/>
    <s v="No"/>
    <s v="No"/>
    <s v="Yes"/>
    <s v="Yes"/>
    <s v="Yes"/>
    <s v="No"/>
    <s v="No"/>
    <s v="Yes"/>
    <s v="Yes"/>
    <s v="No"/>
    <m/>
    <m/>
    <m/>
    <m/>
    <m/>
    <m/>
    <m/>
    <m/>
    <m/>
  </r>
  <r>
    <s v="Hipcamp"/>
    <s v="Yeti's Tree House"/>
    <s v="Yeti's Tree House"/>
    <s v="treehouse"/>
    <s v="Treehouse"/>
    <n v="1"/>
    <n v="0"/>
    <n v="6"/>
    <n v="0"/>
    <n v="0"/>
    <n v="0"/>
    <s v="Washington"/>
    <x v="139"/>
    <x v="17"/>
    <m/>
    <s v="United States"/>
    <x v="0"/>
    <x v="0"/>
    <s v="No data"/>
    <s v="No data"/>
    <s v="No data"/>
    <s v="No data"/>
    <n v="0.57999999999999996"/>
    <n v="154"/>
    <n v="275"/>
    <n v="154"/>
    <n v="154"/>
    <n v="89"/>
    <n v="154"/>
    <n v="154"/>
    <n v="154"/>
    <n v="154"/>
    <n v="154"/>
    <n v="154"/>
    <n v="154"/>
    <n v="154"/>
    <n v="154"/>
    <n v="154"/>
    <n v="154"/>
    <s v="https://www.hipcamp.com/en-GB/land/oregon-yeti-s-tree-house-88lhx5pr"/>
    <s v="A Three-minute walk from the parking lot, Yeti's Tree House is like no other. It's 18 Feet in the air and has all the amenities! There is an outdoor GIANT soaking tub and shower on the massive deck, a real ZIP LINE from the deck to the ground below. A 1950s-style retro kitchen with a kitchen table, and a full indoor bathroom. All the walls are beautiful knotty pine. Upstairs is a giant hammock and a queen-sized bed; the hammock can sleep up to three. There is also a small double pull-out. A picnic table is halfway on the trial to Yeti's Tree House. It is tranquil and private; however, since you are so close to town, a neighborhood is within shouting distance:-) No Parties or wandering off into the woods. Dogs MUST BE LEASHED. There is said to be a friendly Sasquatch who roams the woods. I actually have a photo! If you're lucky, you might see him. Also, there are deer, owls, eagles, chipmunks, rabbits, and much more. Fantastic hiking is nearby at the Arboretum, up at Council Crest, and at the famous Pittock Mansion. All are a very close drive. (please do not hike the property; you will run into a neighbor eventually. :-) Enjoy the three-minute hike to the tree house from the parking area, the picnic area, and the beautiful view from the huge deck while soaking in the giant soaking tub. Or take the Zip Line down!"/>
    <n v="1"/>
    <s v="Check in: 16:00, Check out: 11:00, Cancellation policy: Strict, Accepts bookings: 12"/>
    <n v="45.504897538574909"/>
    <n v="-122.76881552383421"/>
    <s v="No"/>
    <x v="0"/>
    <s v="Yes"/>
    <s v="No"/>
    <x v="0"/>
    <s v="Yes"/>
    <x v="0"/>
    <s v="Yes"/>
    <s v="Yes"/>
    <s v="Yes"/>
    <s v="Yes"/>
    <s v="No"/>
    <s v="No"/>
    <s v="Not Listed"/>
    <s v="No"/>
    <s v="Not Listed"/>
    <s v="Not Listed"/>
    <s v="No"/>
    <s v="No"/>
    <s v="No"/>
    <s v="No"/>
    <s v="No"/>
    <s v="No"/>
    <s v="No"/>
    <s v="No"/>
    <s v="No"/>
    <s v="No"/>
    <s v="Yes"/>
    <s v="No"/>
    <s v="Yes"/>
    <s v="No"/>
    <s v="Yes"/>
    <s v="Yes"/>
    <s v="No"/>
    <s v="No"/>
    <s v="No"/>
    <s v="No"/>
    <s v="No"/>
    <s v="Yes"/>
    <s v="No"/>
    <s v="No"/>
    <s v="No"/>
    <s v="No"/>
    <s v="No"/>
    <s v="No"/>
    <s v="No"/>
    <s v="No"/>
    <s v="No"/>
    <s v="No"/>
    <s v="No"/>
    <s v="No"/>
    <s v="No"/>
    <s v="No"/>
    <s v="No"/>
    <s v="No"/>
    <s v="No"/>
    <s v="Yes"/>
    <s v="No"/>
    <s v="No"/>
    <m/>
    <m/>
    <m/>
    <m/>
    <m/>
    <m/>
    <m/>
    <m/>
    <m/>
  </r>
  <r>
    <s v="Hipcamp"/>
    <s v="Treasure Hunt Treehouse"/>
    <s v="Treasure Hunt Treehouse"/>
    <s v="treehouse"/>
    <s v="Treehouse"/>
    <n v="1"/>
    <n v="0"/>
    <n v="8"/>
    <n v="0"/>
    <n v="0"/>
    <n v="0"/>
    <s v="Jackson"/>
    <x v="140"/>
    <x v="15"/>
    <m/>
    <s v="United States"/>
    <x v="54"/>
    <x v="98"/>
    <n v="143"/>
    <n v="120"/>
    <n v="99"/>
    <n v="23"/>
    <n v="0.05"/>
    <n v="110"/>
    <n v="148"/>
    <n v="129"/>
    <n v="99"/>
    <n v="7"/>
    <n v="119"/>
    <n v="124"/>
    <n v="114"/>
    <n v="115"/>
    <n v="124"/>
    <n v="115"/>
    <n v="124"/>
    <n v="115"/>
    <n v="124"/>
    <n v="114"/>
    <n v="124"/>
    <s v="https://www.hipcamp.com/en-GB/land/michigan-treasure-hunt-treehouse-06yhp666"/>
    <s v="Immerse yourself in this one of a kind experience. Truly reconnect with nature! Vibe with the energy of a real tree right next to you while you relax indoors! WIFI, smart TV, games, grillKeurig, toaster oven and mini fridge. Even an outdoor sink with running water and fish cleaning station! _x000a__x000a_Below the treehouse is a sitting area with a fire pit, table, chairs and hammocks. Wake up to the birds chirping...watch the deer, turkeys, and other wildlife while comfortably sipping on coffee from the front porch. Spend the day fishing, swimming, kayaking, hiking, floating in the lake, or enjoying the wineries and farm stands nearby! Unwind in the evening by the fire, making smores and stargazing. _x000a__x000a_One queen bed on main floor and two twin beds in loft! _x000a__x000a_River runs thru the back of the yard, but it is not always easily accessible, as we are on a section with a large floodplain. Another river access point is about 1/2 mile down the road. This is a great fishing spot, always accessible, with parking, and easy kayak launch. You will also be less than 1/4 to private lake access, on a spring fed all sports lake . _x000a__x000a_Bathroom situation is: Not far from the treehouse for convience there is a porta potty that is serviced weekly by company and sanitized between guests. There is a hand washing station there as well. _x000a__x000a_Full shower and bath with essentials on the upstairs floor which is private. Please message me when booking if you plan on using this option._x000a__x000a_There is a propane heater inside the treehouse: heated mattress pads with controls for all the beds. Plenty of extra blankets.:)"/>
    <n v="1"/>
    <s v="Check in: 15:00, Check out: 11:00, Cancellation policy: Strict, Accepts bookings: 6"/>
    <n v="42.156514999999999"/>
    <n v="-84.170429999999996"/>
    <s v="Yes"/>
    <x v="0"/>
    <s v="Yes"/>
    <s v="Yes"/>
    <x v="0"/>
    <s v="Yes"/>
    <x v="0"/>
    <s v="Yes"/>
    <s v="Yes"/>
    <s v="No"/>
    <s v="No"/>
    <s v="Yes"/>
    <s v="No"/>
    <s v="Not Listed"/>
    <s v="No"/>
    <s v="Not Listed"/>
    <s v="Not Listed"/>
    <s v="No"/>
    <s v="No"/>
    <s v="No"/>
    <s v="No"/>
    <s v="No"/>
    <s v="No"/>
    <s v="No"/>
    <s v="No"/>
    <s v="No"/>
    <s v="No"/>
    <s v="No"/>
    <s v="No"/>
    <s v="Yes"/>
    <s v="No"/>
    <s v="Yes"/>
    <s v="Yes"/>
    <s v="No"/>
    <s v="No"/>
    <s v="No"/>
    <s v="No"/>
    <s v="No"/>
    <s v="Yes"/>
    <s v="No"/>
    <s v="No"/>
    <s v="No"/>
    <s v="No"/>
    <s v="No"/>
    <s v="No"/>
    <s v="No"/>
    <s v="No"/>
    <s v="Yes"/>
    <s v="No"/>
    <s v="No"/>
    <s v="No"/>
    <s v="No"/>
    <s v="No"/>
    <s v="Yes"/>
    <s v="No"/>
    <s v="No"/>
    <s v="Yes"/>
    <s v="Yes"/>
    <s v="No"/>
    <m/>
    <m/>
    <m/>
    <m/>
    <m/>
    <m/>
    <m/>
    <m/>
    <m/>
  </r>
  <r>
    <s v="Hipcamp"/>
    <s v="Rainbow Hearth Sanctuary"/>
    <s v="Tree House Yurt"/>
    <s v="treehouse"/>
    <s v="Treehouse"/>
    <n v="4"/>
    <n v="0"/>
    <n v="4"/>
    <n v="0"/>
    <n v="0"/>
    <n v="0"/>
    <s v="Burnet"/>
    <x v="141"/>
    <x v="7"/>
    <m/>
    <s v="United States"/>
    <x v="64"/>
    <x v="99"/>
    <n v="259"/>
    <n v="229"/>
    <n v="229"/>
    <n v="217"/>
    <n v="0.79"/>
    <n v="222"/>
    <n v="251"/>
    <n v="229"/>
    <n v="219"/>
    <n v="175"/>
    <n v="223"/>
    <n v="226"/>
    <n v="221"/>
    <n v="221"/>
    <n v="226"/>
    <n v="221"/>
    <n v="226"/>
    <n v="221"/>
    <n v="226"/>
    <n v="221"/>
    <n v="226"/>
    <s v="https://www.hipcamp.com/en-GB/land/texas-rainbow-hearth-sanctuary-j29hqrww"/>
    <s v="One spacious 20' living area w/ King Sleep Number bed, queen futon couch and double futon couch, accommodates 1-4 persons. Spectacular bath house w/ huge tub &amp; rain shower. Pet friendly."/>
    <n v="2"/>
    <s v="Check in: 14:00, Check out: 12:00, Cancellation policy: Strict, Accepts bookings: 12"/>
    <n v="30.869199999999999"/>
    <n v="-98.424009999999996"/>
    <s v="No"/>
    <x v="0"/>
    <s v="Yes"/>
    <s v="Yes"/>
    <x v="0"/>
    <s v="Yes"/>
    <x v="1"/>
    <s v="No"/>
    <s v="Yes"/>
    <s v="No"/>
    <s v="Yes"/>
    <s v="No"/>
    <s v="No"/>
    <s v="Not Listed"/>
    <s v="No"/>
    <s v="Not Listed"/>
    <s v="Not Listed"/>
    <s v="No"/>
    <s v="No"/>
    <s v="No"/>
    <s v="No"/>
    <s v="No"/>
    <s v="No"/>
    <s v="No"/>
    <s v="No"/>
    <s v="No"/>
    <s v="No"/>
    <s v="No"/>
    <s v="No"/>
    <s v="No"/>
    <s v="No"/>
    <s v="No"/>
    <s v="No"/>
    <s v="No"/>
    <s v="No"/>
    <s v="No"/>
    <s v="No"/>
    <s v="No"/>
    <s v="No"/>
    <s v="No"/>
    <s v="No"/>
    <s v="No"/>
    <s v="No"/>
    <s v="No"/>
    <s v="No"/>
    <s v="No"/>
    <s v="No"/>
    <s v="No"/>
    <s v="No"/>
    <s v="No"/>
    <s v="No"/>
    <s v="No"/>
    <s v="No"/>
    <s v="No"/>
    <s v="No"/>
    <s v="No"/>
    <s v="No"/>
    <s v="No"/>
    <s v="No"/>
    <m/>
    <m/>
    <m/>
    <m/>
    <m/>
    <m/>
    <m/>
    <m/>
    <m/>
  </r>
  <r>
    <s v="Hipcamp"/>
    <s v="The Secret Sanctuary Farm"/>
    <s v="Mowgli's Tree House"/>
    <s v="treehouse"/>
    <s v="Treehouse"/>
    <n v="5"/>
    <n v="0"/>
    <n v="2"/>
    <n v="0"/>
    <n v="0"/>
    <n v="0"/>
    <s v="New Hanover"/>
    <x v="142"/>
    <x v="11"/>
    <m/>
    <s v="United States"/>
    <x v="59"/>
    <x v="100"/>
    <n v="146"/>
    <n v="125"/>
    <n v="75"/>
    <n v="8"/>
    <n v="1"/>
    <n v="103"/>
    <n v="140"/>
    <n v="150"/>
    <n v="99"/>
    <n v="103"/>
    <n v="99"/>
    <n v="99"/>
    <n v="99"/>
    <n v="99"/>
    <n v="99"/>
    <n v="99"/>
    <n v="99"/>
    <n v="99"/>
    <n v="99"/>
    <n v="99"/>
    <n v="99"/>
    <s v="https://www.hipcamp.com/en-GB/land/north-carolina-the-secret-sanctuary-farm-ozxhqnqk"/>
    <s v="This is a fantastic treehouse almost 15 feet off the ground. It has a Queen size bed that sleeps two. It also has a 20 W solar system that provides lighting USB chargers fans and a refrigerator for small items. Mowgli's treehouse overlooks the entire campsite. From its balcony you can view the creek, Alpha's spot, the communal fire pit and the dock. You also may or may not be able to see Hoshi’s Hangout depending on the thickness of the foliage. There is a tall staircase with handrails to access the treehouse. A small propane heater is provided to heat the treehouse. During warmer months there is a fan and swamp AC unit. There are also screen windows and doors. Safety railing and net is up all around the proportions and staircase. A camping toilet and a privacy screen is provided at the top of the stairs. A full sink is at the foot of the stairs."/>
    <n v="1"/>
    <s v="Check in: 13:00, Check out: 12:00, Cancellation policy: Super Strict (no refunds), Accepts bookings: 12"/>
    <n v="34.351174999999998"/>
    <n v="-77.913086000000007"/>
    <s v="Yes"/>
    <x v="0"/>
    <s v="Yes"/>
    <s v="Yes"/>
    <x v="1"/>
    <s v="Yes"/>
    <x v="0"/>
    <s v="Yes"/>
    <s v="No"/>
    <s v="No"/>
    <s v="No"/>
    <s v="No"/>
    <s v="No"/>
    <s v="Not Listed"/>
    <s v="No"/>
    <s v="Not Listed"/>
    <s v="Not Listed"/>
    <s v="No"/>
    <s v="No"/>
    <s v="No"/>
    <s v="No"/>
    <s v="No"/>
    <s v="No"/>
    <s v="No"/>
    <s v="No"/>
    <s v="No"/>
    <s v="No"/>
    <s v="No"/>
    <s v="No"/>
    <s v="Yes"/>
    <s v="No"/>
    <s v="Yes"/>
    <s v="Yes"/>
    <s v="No"/>
    <s v="No"/>
    <s v="Yes"/>
    <s v="No"/>
    <s v="Yes"/>
    <s v="Yes"/>
    <s v="Yes"/>
    <s v="Yes"/>
    <s v="Yes"/>
    <s v="No"/>
    <s v="No"/>
    <s v="No"/>
    <s v="No"/>
    <s v="Yes"/>
    <s v="Yes"/>
    <s v="No"/>
    <s v="No"/>
    <s v="No"/>
    <s v="No"/>
    <s v="No"/>
    <s v="Yes"/>
    <s v="No"/>
    <s v="No"/>
    <s v="Yes"/>
    <s v="No"/>
    <s v="Yes"/>
    <m/>
    <m/>
    <m/>
    <m/>
    <m/>
    <m/>
    <m/>
    <m/>
    <m/>
  </r>
  <r>
    <s v="Hipcamp"/>
    <s v="Romantic Treehouse"/>
    <s v="Romantic Treehouse"/>
    <s v="treehouse"/>
    <s v="Treehouse"/>
    <n v="1"/>
    <n v="0"/>
    <n v="4"/>
    <n v="0"/>
    <n v="0"/>
    <n v="0"/>
    <s v="Loudoun"/>
    <x v="143"/>
    <x v="16"/>
    <m/>
    <s v="United States"/>
    <x v="12"/>
    <x v="101"/>
    <n v="485"/>
    <n v="399"/>
    <n v="239"/>
    <n v="253"/>
    <n v="0.76"/>
    <n v="293"/>
    <n v="482"/>
    <n v="399"/>
    <n v="239"/>
    <n v="235"/>
    <n v="315"/>
    <n v="355"/>
    <n v="271"/>
    <n v="281"/>
    <n v="355"/>
    <n v="271"/>
    <n v="350"/>
    <n v="279"/>
    <n v="350"/>
    <n v="279"/>
    <n v="354"/>
    <s v="https://www.hipcamp.com/en-GB/land/virginia-romantic-treehouse-5x5hdrqn"/>
    <s v="The Property is adjoining a hidden state park so please make sure to ask details here as the state park has removed all information online. The Treehouse is located on the Ridge with a driveway from main gravel road we have the address marked on road to assist in locating. make sure to check out Visit Loudoun for all the best wineries breweries and farm to table dining"/>
    <n v="1"/>
    <s v="Check in: 16:00, Check out: 11:00, Cancellation policy: Strict, Accepts bookings: 12"/>
    <n v="39.22343"/>
    <n v="-77.567279999999997"/>
    <s v="No"/>
    <x v="0"/>
    <s v="Yes"/>
    <s v="Yes"/>
    <x v="0"/>
    <s v="Yes"/>
    <x v="0"/>
    <s v="No"/>
    <s v="Yes"/>
    <s v="No"/>
    <s v="No"/>
    <s v="No"/>
    <s v="No"/>
    <s v="Not Listed"/>
    <s v="No"/>
    <s v="Not Listed"/>
    <s v="Not Listed"/>
    <s v="No"/>
    <s v="No"/>
    <s v="No"/>
    <s v="No"/>
    <s v="No"/>
    <s v="No"/>
    <s v="No"/>
    <s v="No"/>
    <s v="No"/>
    <s v="No"/>
    <s v="No"/>
    <s v="No"/>
    <s v="Yes"/>
    <s v="No"/>
    <s v="No"/>
    <s v="Yes"/>
    <s v="No"/>
    <s v="No"/>
    <s v="No"/>
    <s v="No"/>
    <s v="No"/>
    <s v="No"/>
    <s v="No"/>
    <s v="No"/>
    <s v="No"/>
    <s v="No"/>
    <s v="Yes"/>
    <s v="No"/>
    <s v="No"/>
    <s v="No"/>
    <s v="No"/>
    <s v="No"/>
    <s v="No"/>
    <s v="No"/>
    <s v="No"/>
    <s v="No"/>
    <s v="No"/>
    <s v="No"/>
    <s v="No"/>
    <s v="Yes"/>
    <s v="No"/>
    <s v="No"/>
    <m/>
    <m/>
    <m/>
    <m/>
    <m/>
    <m/>
    <m/>
    <m/>
    <m/>
  </r>
  <r>
    <s v="Hipcamp"/>
    <s v="Mountain-Life Camping @ Pike's Peak"/>
    <s v="Off-Grid Tiny House Treehouse "/>
    <s v="treehouse"/>
    <s v="Treehouse"/>
    <n v="1"/>
    <n v="0"/>
    <n v="3"/>
    <n v="0"/>
    <n v="0"/>
    <n v="0"/>
    <s v="Teller"/>
    <x v="144"/>
    <x v="24"/>
    <m/>
    <s v="United States"/>
    <x v="36"/>
    <x v="102"/>
    <n v="301"/>
    <n v="249"/>
    <n v="169"/>
    <n v="195"/>
    <n v="1"/>
    <n v="170"/>
    <n v="274"/>
    <n v="269"/>
    <n v="169"/>
    <n v="170"/>
    <n v="169"/>
    <n v="169"/>
    <n v="169"/>
    <n v="169"/>
    <n v="169"/>
    <n v="169"/>
    <n v="169"/>
    <n v="169"/>
    <n v="169"/>
    <n v="169"/>
    <n v="169"/>
    <s v="https://www.hipcamp.com/en-GB/land/colorado-mountain-life-camping-pike-s-peak-1xmhvkp5"/>
    <s v="Many new updates and modern off-grid features added to the treehouse for the 2024 season to make your stay more comparable to traditional-style living!_x000a__x000a_Grab the keys to your favorite 4x4/All-Wheel Drive vehicle, and come enjoy getting off-grid while re-living your childhood fantasy of staying in an actual Treehouse! Come and enjoy the finer things in life when it comes to modern off-grid living. You may be off-grid, but you will not feel like it with how close you are to everything, and most service providers still have cell phone service at the Treehouse. Enjoy ALL the Colorado mountains and outdoors have to offer nearby, while being able to stay in a magical treehouse during your stay; which will give you never-ending memories for countless years to come. You will be COMFORTABLE and COZY in this treehouse with your king-size memory foam mattress bed to rest up after a long days’ worth of adventuring out in the mountains! You will have most of the normal accommodations you would expect from a typical house with all the advances of modern day off-grid amenities. There are detailed instructions given for those individuals who are not familiar with some of the modern off-grid living, so there is no need to worry over not being able to try this lifestyle out. You will be surprised at how normal things will seem in this treehouse with a few minimal changes to what you are accustomed to. If you are not familiar with daily modern off-grid living, then make sure to read and familiarize yourself with everything by the detailed instructions given to you before your arrival date. We are also available to meet you on-site upon arrival to give a brief orientation of everything you need to know for a worry-free stay. Enjoy the views from the wrap-around porch or the end of your bed, as most treehouses out there don’t offer mountain views and seclusion like this one does! This Treehouse was built to meet or exceed the structural specifications of a traditional home, so we didn’t harm any trees during the making. We only trimmed tree limbs, and did not connect any part of the treehouse to the actual trees, just incorporated the trees into the treehouse build and the trees were built around where the wrap-around porch is. Come and re-connect with nature and the mountains in this treehouse, while enjoying the modern advances of new off-grid technology, and book your stay today! Come for a truly unique experience you will not be able to obtain in many other traditional short-term rentals. _x000a__x000a_*Please understand that the outdoor instant hot water shower is unavailable for use during the winter season due to freezing temperatures. No shower is available on-site during winter months. Also, the driveway will be plowed during winter months to allow vehicle access to and from parking area during your stay at the treehouse.*"/>
    <n v="1"/>
    <s v="Check in: 16:00, Check out: 11:00, Cancellation policy: Strict, Accepts bookings: 3"/>
    <n v="38.877518703188663"/>
    <n v="-105.1574862945253"/>
    <s v="Yes"/>
    <x v="0"/>
    <s v="No"/>
    <s v="Yes"/>
    <x v="0"/>
    <s v="Yes"/>
    <x v="0"/>
    <s v="Yes"/>
    <s v="No"/>
    <s v="No"/>
    <s v="No"/>
    <s v="No"/>
    <s v="No"/>
    <s v="Not Listed"/>
    <s v="No"/>
    <s v="Not Listed"/>
    <s v="Not Listed"/>
    <s v="No"/>
    <s v="No"/>
    <s v="No"/>
    <s v="No"/>
    <s v="No"/>
    <s v="No"/>
    <s v="No"/>
    <s v="No"/>
    <s v="No"/>
    <s v="No"/>
    <s v="No"/>
    <s v="Yes"/>
    <s v="Yes"/>
    <s v="Yes"/>
    <s v="Yes"/>
    <s v="Yes"/>
    <s v="No"/>
    <s v="No"/>
    <s v="No"/>
    <s v="No"/>
    <s v="Yes"/>
    <s v="Yes"/>
    <s v="Yes"/>
    <s v="Yes"/>
    <s v="No"/>
    <s v="No"/>
    <s v="Yes"/>
    <s v="No"/>
    <s v="No"/>
    <s v="Yes"/>
    <s v="No"/>
    <s v="No"/>
    <s v="No"/>
    <s v="No"/>
    <s v="No"/>
    <s v="No"/>
    <s v="No"/>
    <s v="Yes"/>
    <s v="Yes"/>
    <s v="Yes"/>
    <s v="Yes"/>
    <s v="No"/>
    <m/>
    <m/>
    <m/>
    <m/>
    <m/>
    <m/>
    <m/>
    <m/>
    <m/>
  </r>
  <r>
    <s v="Hipcamp"/>
    <s v="Little Birds Farm"/>
    <s v="Little Birds Treehouse"/>
    <s v="treehouse"/>
    <s v="Treehouse"/>
    <n v="3"/>
    <n v="0"/>
    <n v="8"/>
    <n v="0"/>
    <n v="0"/>
    <n v="0"/>
    <s v="Orange"/>
    <x v="145"/>
    <x v="20"/>
    <m/>
    <s v="United States"/>
    <x v="23"/>
    <x v="103"/>
    <n v="400"/>
    <n v="350"/>
    <n v="196"/>
    <n v="196"/>
    <n v="1"/>
    <n v="261"/>
    <n v="379"/>
    <n v="280"/>
    <n v="252"/>
    <n v="261"/>
    <n v="265"/>
    <n v="272"/>
    <n v="258"/>
    <n v="259"/>
    <n v="272"/>
    <n v="258"/>
    <n v="271"/>
    <n v="259"/>
    <n v="271"/>
    <n v="259"/>
    <n v="272"/>
    <s v="https://www.hipcamp.com/en-GB/land/new-york-little-birds-farm-r57hyeor"/>
    <s v="The Little Birds Treehouse is a multi-level fantastic treehouse nestled within three oak and two maple trees on a wooded sloping hill. It is an all season space, great for Fall and Winter stays with it's heated and insulated rooms, and also perfect for Spring and Summer, nestled into the forest where it stays ten degrees cooler in the shade of the deciduous canopies._x000a__x000a_Entering the lower level through a 12' bridge, you get to a large deck for picnicking and lounging about under the trees. The ground quickly slopes away from the treehouse and by the time you climb the stairs to the middle living room level you are already 16' off the ground when sitting on its back porch. This gives you relaxing views to watch the deer and other animals walk by down below, with the birds and owls flying above._x000a__x000a_The living room has a pull out sleeper couch (sleeps 2), and a double loft (a twin bed and a child size mattress). It has a small table and chairs, and a kitchenette with a mini-fridge, induction cooktop, and a sink with hot and cold water. Cutlery and plates are provided for your convenience as well as basic cooking ware. From the back porch you can enter the separate toilet room with a state of the art composting toilet._x000a__x000a_The lofty upper treehouse level is the main bedroom which you climb an outdoor spiral staircase to get to. It has beautiful canopy views from it's front porch and sleeps 4 with its double bed, and twin size bunk bed._x000a__x000a_The grounds around have a stone fire-pit with split log seating with views of the stars through the clearing in the trees. _x000a__x000a_Nearby towns like Port Jervis and Milford offer great downtown walking/shopping/cultural experiences. There are rafting and canoeing opportunities along the Delaware just a few miles away. And there is also a great award winning playhouse during the Spring and Summer called the Forestburgh Playhouse and Tavern (https://www.fbplayhouse.org/) that is a 7 minute drive away. Come see a show or a dinner cabarets and then retire to your treehouse for the night._x000a__x000a_For those Eco conscious travelers out there, the treehouse is made comfortable and energy efficient for all seasons, with no fossil fuels used for heating or cooking. The whole structure follows Passive House building principals, and is internally wrapped with 9&quot; of hemp insulation, very efficient windows, an energy recovery ventilation system for optimal fresh air, and super tight airsealing all around for comfort from drafts and the cold. A small electric radiator in each house is enough to maintain very comfortable indoor winter temperatures."/>
    <n v="1"/>
    <s v="Check in: 14:00, Check out: 12:00, Cancellation policy: Strict, Accepts bookings: 12"/>
    <n v="41.488898077034733"/>
    <n v="-74.722397025312731"/>
    <s v="Yes"/>
    <x v="0"/>
    <s v="Yes"/>
    <s v="Yes"/>
    <x v="1"/>
    <s v="Yes"/>
    <x v="0"/>
    <s v="Yes"/>
    <s v="Yes"/>
    <s v="No"/>
    <s v="No"/>
    <s v="No"/>
    <s v="No"/>
    <s v="Not Listed"/>
    <s v="No"/>
    <s v="Not Listed"/>
    <s v="Not Listed"/>
    <s v="No"/>
    <s v="No"/>
    <s v="No"/>
    <s v="No"/>
    <s v="No"/>
    <s v="No"/>
    <s v="No"/>
    <s v="No"/>
    <s v="No"/>
    <s v="No"/>
    <s v="No"/>
    <s v="No"/>
    <s v="Yes"/>
    <s v="No"/>
    <s v="Yes"/>
    <s v="Yes"/>
    <s v="No"/>
    <s v="No"/>
    <s v="No"/>
    <s v="No"/>
    <s v="No"/>
    <s v="No"/>
    <s v="No"/>
    <s v="Yes"/>
    <s v="Yes"/>
    <s v="No"/>
    <s v="No"/>
    <s v="No"/>
    <s v="No"/>
    <s v="Yes"/>
    <s v="Yes"/>
    <s v="No"/>
    <s v="No"/>
    <s v="No"/>
    <s v="No"/>
    <s v="No"/>
    <s v="No"/>
    <s v="No"/>
    <s v="No"/>
    <s v="Yes"/>
    <s v="No"/>
    <s v="No"/>
    <m/>
    <m/>
    <m/>
    <m/>
    <m/>
    <m/>
    <m/>
    <m/>
    <m/>
  </r>
  <r>
    <s v="Hipcamp"/>
    <s v="Diamond Glamping"/>
    <s v="Treehouse On River Front Property"/>
    <s v="treehouse"/>
    <s v="Treehouse"/>
    <n v="13"/>
    <n v="0"/>
    <n v="4"/>
    <n v="0"/>
    <n v="0"/>
    <n v="0"/>
    <s v="Pike"/>
    <x v="146"/>
    <x v="2"/>
    <m/>
    <s v="United States"/>
    <x v="9"/>
    <x v="104"/>
    <n v="141"/>
    <n v="120"/>
    <n v="120"/>
    <n v="0"/>
    <n v="0"/>
    <n v="120"/>
    <n v="142"/>
    <n v="120"/>
    <n v="120"/>
    <n v="0"/>
    <n v="120"/>
    <n v="120"/>
    <n v="120"/>
    <n v="120"/>
    <n v="120"/>
    <n v="120"/>
    <n v="120"/>
    <n v="120"/>
    <n v="120"/>
    <n v="120"/>
    <n v="120"/>
    <s v="https://www.hipcamp.com/en-GB/land/arkansas-diamond-glamping-ozxhqodk"/>
    <s v="Welcome to Diamond Glamping, Murfreesboro, Arkansas's premier luxury outdoor retreat, nestled in the scenic beauty of nature and just a stone's throw away from the world-renowned Crater of Diamonds State Park. _x000a__x000a_Here, we offer a unique blend of adventure and tranquility, making it the perfect getaway for those seeking both excitement and relaxation._x000a__x000a_*River Access* Ask about our kayak/fishing/bike/atv rentals_x000a__x000a_Treeehouse has -Full electricity_x000a__x000a_-1 Queen _x000a__x000a_-1 Single _x000a__x000a_-AC_x000a__x000a_-Full linens_x000a__x000a_- Towels provided_x000a__x000a_-Microwave Coffee (Pods) _x000a__x000a_-BBQ (bring your own charchoal) _x000a__x000a_-Toaster _x000a__x000a_-Mini Fridge_x000a__x000a_-Fires allowed Bring your own wood_x000a__x000a_-Pets Allowed (on leash)_x000a__x000a_-Outdoor Games and Seating _x000a__x000a_-Vegetable Garden guests can pick various food from _x000a__x000a_*The Taiga Animal Sanctuary Charity* On site where guests can interact with our various animals :)"/>
    <n v="1"/>
    <s v="Check in: 15:00, Check out: 10:00, Cancellation policy: Super Strict (30 Days), Accepts bookings: 12"/>
    <n v="34.022105000000003"/>
    <n v="-93.668323999999998"/>
    <s v="No"/>
    <x v="0"/>
    <s v="Yes"/>
    <s v="Yes"/>
    <x v="0"/>
    <s v="Yes"/>
    <x v="1"/>
    <s v="Yes"/>
    <s v="Yes"/>
    <s v="No"/>
    <s v="No"/>
    <s v="No"/>
    <s v="No"/>
    <s v="Not Listed"/>
    <s v="No"/>
    <s v="Not Listed"/>
    <s v="Not Listed"/>
    <s v="No"/>
    <s v="No"/>
    <s v="No"/>
    <s v="No"/>
    <s v="No"/>
    <s v="No"/>
    <s v="No"/>
    <s v="No"/>
    <s v="No"/>
    <s v="No"/>
    <s v="No"/>
    <s v="No"/>
    <s v="No"/>
    <s v="No"/>
    <s v="Yes"/>
    <s v="Yes"/>
    <s v="No"/>
    <s v="No"/>
    <s v="No"/>
    <s v="No"/>
    <s v="No"/>
    <s v="No"/>
    <s v="No"/>
    <s v="No"/>
    <s v="No"/>
    <s v="No"/>
    <s v="No"/>
    <s v="No"/>
    <s v="Yes"/>
    <s v="No"/>
    <s v="Yes"/>
    <s v="No"/>
    <s v="No"/>
    <s v="No"/>
    <s v="No"/>
    <s v="No"/>
    <s v="No"/>
    <s v="No"/>
    <s v="No"/>
    <s v="Yes"/>
    <s v="No"/>
    <s v="No"/>
    <m/>
    <m/>
    <m/>
    <m/>
    <m/>
    <m/>
    <m/>
    <m/>
    <m/>
  </r>
  <r>
    <s v="Hipcamp"/>
    <s v="The Chez Tree Rest Treehouse"/>
    <s v="The Chez Tree Rest Treehouse!"/>
    <s v="treehouse"/>
    <s v="Treehouse"/>
    <n v="1"/>
    <n v="0"/>
    <n v="2"/>
    <n v="0"/>
    <n v="0"/>
    <n v="0"/>
    <s v="Onondaga"/>
    <x v="147"/>
    <x v="20"/>
    <m/>
    <s v="United States"/>
    <x v="0"/>
    <x v="0"/>
    <s v="No data"/>
    <s v="No data"/>
    <s v="No data"/>
    <s v="No data"/>
    <n v="1"/>
    <n v="325"/>
    <n v="472"/>
    <n v="325"/>
    <n v="325"/>
    <n v="325"/>
    <n v="0"/>
    <n v="0"/>
    <n v="0"/>
    <n v="0"/>
    <n v="0"/>
    <n v="0"/>
    <n v="0"/>
    <n v="0"/>
    <n v="0"/>
    <n v="0"/>
    <n v="0"/>
    <s v="https://www.hipcamp.com/en-US/land/new-york-the-chez-tree-rest-treehouse-5x5hdo7y"/>
    <s v="Our treehouse is located on 20 acres of hardwood forest just outside of the sleepy village of Lafayette, NY - 10 miles south of Syracuse, NY and 24 miles north of Cortland, NY. Just a very short drive to wine country and the Finger Lakes region. As you arrive at the property, you will find large burgundy sign that reads The Chez Tree Rest Treehouse. The sign is lighted if you arrive after dark. To the left of the sign, you will see a gate and a gravel road which leads down a 1/4 mile drive to the treehouse. The treehouse itself is accessed across a 60' cable bridge. There are only a few (7) stone steps which lead down to the bridge and then it is an easy walk up to the treehouse. Below the treehouse is a large, (320 square feet), deck with a fire pit and ample seating. The deck also provides the location of the shower (with on demand hot water) and a propane BBQ grill. There is also a separate fire pit area below the treehouse which has plenty of seating and a stone edged fire ring. _x000a__x000a_In the summer of 2022, we replaced our generator with a permanent source of electricity. This has been a big improvement and allows guests more options for lighting and powering up amenities and accessories. There is hot and cold potable running water for the outdoor shower and sink in the kitchenette. There is a convenient, tiny bathroom in the treehouse with a composting toilet. There is also a small mini-fridge with a small freezer. There is also a small microwave for your use. There is a great deal of outdoor relaxing space on the treehouse level as well. There is approximately 80 square feet of decking connected to the treehouse. In addition, there is a separate 12' octagon deck that is anchored on a separate tree connected to the main deck by another 30' cable bridge. _x000a__x000a_For cooking, we provide a propane camp stove. Perfect for bacon and eggs. There is also a small microwave oven. There is also a BBQ grill on the lower deck below the treehouse. Coffee can be made by use of the provided Keurig coffeemaker, (coffee pods are provided). There is also a French Press and a traditional percolator. All the pots, pans, silverware and other utensils you should need will be provided._x000a__x000a_Let the trees gently sway you to sleep amidst the soothing sounds of hoot owls and the babbling brook."/>
    <n v="2"/>
    <s v="Check in: 15:00, Check out: 11:00, Cancellation policy: Strict, Accepts bookings: 12"/>
    <n v="42.898850000000003"/>
    <n v="-76.095439999999996"/>
    <s v="Yes"/>
    <x v="0"/>
    <s v="No"/>
    <s v="Yes"/>
    <x v="0"/>
    <s v="Yes"/>
    <x v="0"/>
    <s v="Yes"/>
    <s v="No"/>
    <s v="No"/>
    <s v="No"/>
    <s v="No"/>
    <s v="No"/>
    <s v="Not Listed"/>
    <s v="No"/>
    <s v="Not Listed"/>
    <s v="Not Listed"/>
    <s v="No"/>
    <s v="No"/>
    <s v="No"/>
    <s v="No"/>
    <s v="No"/>
    <s v="No"/>
    <s v="No"/>
    <s v="No"/>
    <s v="No"/>
    <s v="No"/>
    <s v="No"/>
    <s v="No"/>
    <s v="Yes"/>
    <s v="No"/>
    <s v="No"/>
    <s v="Yes"/>
    <s v="No"/>
    <s v="No"/>
    <s v="No"/>
    <s v="No"/>
    <s v="No"/>
    <s v="No"/>
    <s v="No"/>
    <s v="Yes"/>
    <s v="No"/>
    <s v="No"/>
    <s v="No"/>
    <s v="No"/>
    <s v="No"/>
    <s v="No"/>
    <s v="Yes"/>
    <s v="No"/>
    <s v="No"/>
    <s v="No"/>
    <s v="No"/>
    <s v="No"/>
    <s v="No"/>
    <s v="No"/>
    <s v="No"/>
    <s v="Yes"/>
    <s v="No"/>
    <s v="No"/>
    <m/>
    <m/>
    <m/>
    <m/>
    <m/>
    <m/>
    <m/>
    <m/>
    <m/>
  </r>
  <r>
    <s v="Hipcamp"/>
    <s v="Baker Rocks"/>
    <s v="Luxurious Treehouse"/>
    <s v="treehouse"/>
    <s v="Treehouse"/>
    <n v="5"/>
    <n v="0"/>
    <n v="4"/>
    <n v="0"/>
    <n v="0"/>
    <n v="0"/>
    <s v="Grafton"/>
    <x v="148"/>
    <x v="25"/>
    <m/>
    <s v="United States"/>
    <x v="11"/>
    <x v="70"/>
    <n v="247"/>
    <n v="199"/>
    <n v="179"/>
    <n v="108"/>
    <n v="1"/>
    <n v="213"/>
    <n v="255"/>
    <n v="240"/>
    <n v="179"/>
    <n v="213"/>
    <n v="219"/>
    <n v="228"/>
    <n v="211"/>
    <n v="215"/>
    <n v="228"/>
    <n v="211"/>
    <n v="223"/>
    <n v="213"/>
    <n v="226"/>
    <n v="214"/>
    <n v="226"/>
    <s v="https://www.hipcamp.com/en-GB/land/new-hampshire-baker-rocks-qeoh29ze"/>
    <s v="10 feet up in the trees and anchored by two massive Pines, this treehouse has shade, water views, a MASSIVE porch, and all the amenities available to you at Baker Rocks. We’re going with a cozy, natural, mountain theme. It has a queen bed, dining and lounge space, and basic essentials. Outside there are hammocks, fire pit, table, and so much more. Solar and battery lighting is provided along with a power bank. The bath is steps away."/>
    <n v="1"/>
    <s v="Check in: 14:00, Check out: 12:00, Cancellation policy: Strict, Accepts bookings: 12"/>
    <n v="43.79609"/>
    <n v="-71.826650000000001"/>
    <s v="Yes"/>
    <x v="0"/>
    <s v="Yes"/>
    <s v="Yes"/>
    <x v="0"/>
    <s v="Yes"/>
    <x v="1"/>
    <s v="Yes"/>
    <s v="No"/>
    <s v="No"/>
    <s v="No"/>
    <s v="Yes"/>
    <s v="No"/>
    <s v="Not Listed"/>
    <s v="No"/>
    <s v="Not Listed"/>
    <s v="Not Listed"/>
    <s v="No"/>
    <s v="No"/>
    <s v="No"/>
    <s v="No"/>
    <s v="No"/>
    <s v="No"/>
    <s v="No"/>
    <s v="No"/>
    <s v="No"/>
    <s v="No"/>
    <s v="No"/>
    <s v="Yes"/>
    <s v="Yes"/>
    <s v="No"/>
    <s v="Yes"/>
    <s v="Yes"/>
    <s v="Yes"/>
    <s v="No"/>
    <s v="No"/>
    <s v="No"/>
    <s v="Yes"/>
    <s v="No"/>
    <s v="No"/>
    <s v="Yes"/>
    <s v="Yes"/>
    <s v="No"/>
    <s v="Yes"/>
    <s v="No"/>
    <s v="Yes"/>
    <s v="Yes"/>
    <s v="Yes"/>
    <s v="Yes"/>
    <s v="No"/>
    <s v="No"/>
    <s v="No"/>
    <s v="No"/>
    <s v="Yes"/>
    <s v="No"/>
    <s v="No"/>
    <s v="Yes"/>
    <s v="No"/>
    <s v="No"/>
    <m/>
    <m/>
    <m/>
    <m/>
    <m/>
    <m/>
    <m/>
    <m/>
    <m/>
  </r>
  <r>
    <s v="Hipcamp"/>
    <s v="Sacred Pines"/>
    <s v="Wyldkin Treehosue"/>
    <s v="treehouse"/>
    <s v="Treehouse"/>
    <n v="8"/>
    <n v="0"/>
    <n v="4"/>
    <n v="0"/>
    <n v="0"/>
    <n v="0"/>
    <s v="Scott"/>
    <x v="82"/>
    <x v="2"/>
    <m/>
    <s v="United States"/>
    <x v="40"/>
    <x v="97"/>
    <n v="211"/>
    <n v="160"/>
    <n v="144"/>
    <n v="81"/>
    <n v="1"/>
    <n v="149"/>
    <n v="217"/>
    <n v="160"/>
    <n v="144"/>
    <n v="149"/>
    <n v="152"/>
    <n v="156"/>
    <n v="147"/>
    <n v="148"/>
    <n v="156"/>
    <n v="147"/>
    <n v="155"/>
    <n v="148"/>
    <n v="155"/>
    <n v="148"/>
    <n v="155"/>
    <s v="https://www.hipcamp.com/en-GB/land/arkansas-sacred-pines-5x5hd5o6"/>
    <s v="Stay in this conveniently located treehouse for your next adventure or getaway! Surrounded by 1000s of acres of National Forest, and nestled 15ft up in our magical Pine &amp; Cedar Trees, you'll be able to connect to the wild like you never have before! Enjoy the ingenuity of it's off-grid design while still feeling comfortably at home among the trees! Connecting people to each other in the wild!"/>
    <n v="1"/>
    <s v="Check in: 15:00, Check out: 11:00, Cancellation policy: Strict, Accepts bookings: 9"/>
    <n v="34.744520000000001"/>
    <n v="-94.076040000000006"/>
    <s v="No"/>
    <x v="0"/>
    <s v="Yes"/>
    <s v="Yes"/>
    <x v="0"/>
    <s v="Yes"/>
    <x v="0"/>
    <s v="No"/>
    <s v="No"/>
    <s v="No"/>
    <s v="No"/>
    <s v="No"/>
    <s v="No"/>
    <s v="Not Listed"/>
    <s v="No"/>
    <s v="Not Listed"/>
    <s v="Not Listed"/>
    <s v="No"/>
    <s v="No"/>
    <s v="No"/>
    <s v="No"/>
    <s v="No"/>
    <s v="No"/>
    <s v="No"/>
    <s v="No"/>
    <s v="No"/>
    <s v="No"/>
    <s v="No"/>
    <s v="No"/>
    <s v="No"/>
    <s v="No"/>
    <s v="No"/>
    <s v="No"/>
    <s v="No"/>
    <s v="No"/>
    <s v="No"/>
    <s v="No"/>
    <s v="No"/>
    <s v="No"/>
    <s v="No"/>
    <s v="No"/>
    <s v="No"/>
    <s v="Yes"/>
    <s v="Yes"/>
    <s v="No"/>
    <s v="Yes"/>
    <s v="Yes"/>
    <s v="Yes"/>
    <s v="No"/>
    <s v="No"/>
    <s v="No"/>
    <s v="No"/>
    <s v="No"/>
    <s v="Yes"/>
    <s v="No"/>
    <s v="No"/>
    <s v="Yes"/>
    <s v="Yes"/>
    <s v="No"/>
    <m/>
    <m/>
    <m/>
    <m/>
    <m/>
    <m/>
    <m/>
    <m/>
    <m/>
  </r>
  <r>
    <s v="Hipcamp"/>
    <s v="Sacred Pines"/>
    <s v="Peaceful Pines Treehosue"/>
    <s v="treehouse"/>
    <s v="Treehouse"/>
    <n v="8"/>
    <n v="0"/>
    <n v="4"/>
    <n v="0"/>
    <n v="0"/>
    <n v="0"/>
    <s v="Scott"/>
    <x v="82"/>
    <x v="2"/>
    <m/>
    <s v="United States"/>
    <x v="38"/>
    <x v="97"/>
    <n v="211"/>
    <n v="160"/>
    <n v="144"/>
    <n v="67"/>
    <n v="1"/>
    <n v="149"/>
    <n v="217"/>
    <n v="160"/>
    <n v="144"/>
    <n v="149"/>
    <n v="152"/>
    <n v="156"/>
    <n v="147"/>
    <n v="148"/>
    <n v="156"/>
    <n v="147"/>
    <n v="155"/>
    <n v="148"/>
    <n v="155"/>
    <n v="148"/>
    <n v="155"/>
    <s v="https://www.hipcamp.com/en-GB/land/arkansas-sacred-pines-5x5hd5o6"/>
    <s v="Stay in this conveniently located treehouse for your next adventure or getaway! Surrounded by 1000s of acres of National Forest, and nestled 15ft up in our magical Pine and Cedar Trees, you'll be able to connect to the wild like you never have before! Enjoy the ingenuity of it's off-grid design while still feeling comfortably at home among the trees! Connecting people to each other in the wild!"/>
    <n v="1"/>
    <s v="Check in: 15:00, Check out: 11:00, Cancellation policy: Strict, Accepts bookings: 9"/>
    <n v="34.744520000000001"/>
    <n v="-94.076040000000006"/>
    <s v="No"/>
    <x v="0"/>
    <s v="Yes"/>
    <s v="No"/>
    <x v="0"/>
    <s v="Yes"/>
    <x v="0"/>
    <s v="No"/>
    <s v="No"/>
    <s v="No"/>
    <s v="No"/>
    <s v="No"/>
    <s v="No"/>
    <s v="Not Listed"/>
    <s v="No"/>
    <s v="Not Listed"/>
    <s v="Not Listed"/>
    <s v="No"/>
    <s v="No"/>
    <s v="No"/>
    <s v="No"/>
    <s v="No"/>
    <s v="No"/>
    <s v="No"/>
    <s v="No"/>
    <s v="No"/>
    <s v="No"/>
    <s v="No"/>
    <s v="No"/>
    <s v="No"/>
    <s v="No"/>
    <s v="No"/>
    <s v="No"/>
    <s v="No"/>
    <s v="No"/>
    <s v="No"/>
    <s v="No"/>
    <s v="No"/>
    <s v="No"/>
    <s v="No"/>
    <s v="No"/>
    <s v="No"/>
    <s v="Yes"/>
    <s v="Yes"/>
    <s v="No"/>
    <s v="Yes"/>
    <s v="Yes"/>
    <s v="Yes"/>
    <s v="No"/>
    <s v="No"/>
    <s v="No"/>
    <s v="No"/>
    <s v="No"/>
    <s v="Yes"/>
    <s v="No"/>
    <s v="No"/>
    <s v="Yes"/>
    <s v="Yes"/>
    <s v="No"/>
    <m/>
    <m/>
    <m/>
    <m/>
    <m/>
    <m/>
    <m/>
    <m/>
    <m/>
  </r>
  <r>
    <s v="Hipcamp"/>
    <s v="Texas Safari Camp"/>
    <s v="Hummingbird Treehouse"/>
    <s v="treehouse"/>
    <s v="Treehouse"/>
    <n v="41"/>
    <n v="0"/>
    <n v="2"/>
    <n v="0"/>
    <n v="0"/>
    <n v="0"/>
    <s v="Kaufman"/>
    <x v="149"/>
    <x v="7"/>
    <m/>
    <s v="United States"/>
    <x v="0"/>
    <x v="0"/>
    <s v="No data"/>
    <s v="No data"/>
    <s v="No data"/>
    <s v="No data"/>
    <n v="7.0000000000000007E-2"/>
    <n v="83"/>
    <n v="99"/>
    <n v="90"/>
    <n v="80"/>
    <n v="6"/>
    <n v="90"/>
    <n v="90"/>
    <n v="90"/>
    <n v="90"/>
    <n v="90"/>
    <n v="90"/>
    <n v="90"/>
    <n v="90"/>
    <n v="90"/>
    <n v="90"/>
    <n v="90"/>
    <s v="https://www.hipcamp.com/en-GB/land/texas-texas-safari-camp-xryhkm0e"/>
    <s v="The tiny Hummingbird Treehouse overlooks the front pond on an elevated deck with tables, chairs and a thatch covered umbrella. There is a queen size bed but you must bring your own sleeping bags, blankets and pillows. It has stained glass windows, operable screened windows, a small kid size sleeping loft and ladder and operable, screened porthole window and is next to an outhouse with a modern, composting toilet and hand washing sink. No smoking, food or pets allowed in the treehouse."/>
    <n v="1"/>
    <s v="Check in: 14:00, Check out: 12:00, Cancellation policy: Super Strict, Accepts bookings: 6"/>
    <n v="32.611939999999997"/>
    <n v="-96.164420000000007"/>
    <s v="Yes"/>
    <x v="0"/>
    <s v="No"/>
    <s v="Yes"/>
    <x v="0"/>
    <s v="No"/>
    <x v="1"/>
    <s v="No"/>
    <s v="No"/>
    <s v="No"/>
    <s v="No"/>
    <s v="No"/>
    <s v="No"/>
    <s v="Not Listed"/>
    <s v="No"/>
    <s v="Not Listed"/>
    <s v="Not Listed"/>
    <s v="No"/>
    <s v="No"/>
    <s v="No"/>
    <s v="No"/>
    <s v="No"/>
    <s v="No"/>
    <s v="No"/>
    <s v="No"/>
    <s v="No"/>
    <s v="No"/>
    <s v="No"/>
    <s v="No"/>
    <s v="Yes"/>
    <s v="No"/>
    <s v="Yes"/>
    <s v="Yes"/>
    <s v="Yes"/>
    <s v="No"/>
    <s v="No"/>
    <s v="No"/>
    <s v="Yes"/>
    <s v="Yes"/>
    <s v="No"/>
    <s v="Yes"/>
    <s v="Yes"/>
    <s v="No"/>
    <s v="No"/>
    <s v="No"/>
    <s v="Yes"/>
    <s v="No"/>
    <s v="Yes"/>
    <s v="No"/>
    <s v="No"/>
    <s v="No"/>
    <s v="No"/>
    <s v="No"/>
    <s v="No"/>
    <s v="No"/>
    <s v="No"/>
    <s v="Yes"/>
    <s v="No"/>
    <s v="No"/>
    <m/>
    <m/>
    <m/>
    <m/>
    <m/>
    <m/>
    <m/>
    <m/>
    <m/>
  </r>
  <r>
    <s v="Sage"/>
    <s v="Asheville Glamping"/>
    <s v="&quot;The Nest&quot; Tree House"/>
    <s v="treehouse"/>
    <s v="Mixed Unit Glampground"/>
    <s v="9"/>
    <s v="1"/>
    <s v="2"/>
    <s v="2014"/>
    <s v="None"/>
    <s v="1"/>
    <s v="Asheville"/>
    <x v="150"/>
    <x v="11"/>
    <s v="28806"/>
    <s v="United States"/>
    <x v="9"/>
    <x v="105"/>
    <m/>
    <m/>
    <m/>
    <n v="0"/>
    <n v="0"/>
    <m/>
    <m/>
    <m/>
    <m/>
    <n v="0"/>
    <m/>
    <m/>
    <m/>
    <n v="355"/>
    <n v="434"/>
    <m/>
    <m/>
    <n v="349"/>
    <n v="375"/>
    <n v="491"/>
    <n v="553"/>
    <s v="https://www.ashevilleglamping.com/"/>
    <m/>
    <m/>
    <m/>
    <n v="35.601904750000003"/>
    <n v="-82.554637928453928"/>
    <m/>
    <x v="1"/>
    <m/>
    <m/>
    <x v="2"/>
    <m/>
    <x v="2"/>
    <m/>
    <m/>
    <m/>
    <m/>
    <m/>
    <m/>
    <m/>
    <m/>
    <m/>
    <m/>
    <m/>
    <m/>
    <m/>
    <m/>
    <m/>
    <m/>
    <m/>
    <m/>
    <m/>
    <m/>
    <m/>
    <m/>
    <m/>
    <m/>
    <m/>
    <m/>
    <m/>
    <m/>
    <m/>
    <m/>
    <m/>
    <m/>
    <m/>
    <m/>
    <m/>
    <m/>
    <m/>
    <m/>
    <m/>
    <m/>
    <m/>
    <m/>
    <m/>
    <m/>
    <m/>
    <m/>
    <m/>
    <m/>
    <m/>
    <m/>
    <m/>
    <m/>
    <n v="426"/>
    <n v="0"/>
    <n v="0"/>
    <n v="0"/>
    <s v="No"/>
    <s v="No"/>
    <s v="Yes"/>
    <s v="No"/>
    <s v="No"/>
  </r>
  <r>
    <s v="Sage"/>
    <s v="Bolt Farm Treehouse"/>
    <s v="Honeymoon Treehouse"/>
    <s v="treehouse"/>
    <s v="Mixed Unit Glampground"/>
    <s v="15"/>
    <s v="1"/>
    <s v="2"/>
    <s v="2021"/>
    <s v="12"/>
    <s v="2"/>
    <s v="600 English Cove Rd"/>
    <x v="151"/>
    <x v="14"/>
    <s v="37397"/>
    <s v="United States"/>
    <x v="9"/>
    <x v="105"/>
    <m/>
    <m/>
    <m/>
    <n v="0"/>
    <n v="0"/>
    <m/>
    <m/>
    <m/>
    <m/>
    <n v="0"/>
    <m/>
    <m/>
    <m/>
    <n v="749"/>
    <n v="795"/>
    <m/>
    <m/>
    <n v="859"/>
    <n v="867"/>
    <n v="799"/>
    <n v="1060"/>
    <s v="https://www.boltfarmtreehouse.com/"/>
    <m/>
    <m/>
    <m/>
    <n v="35.198263099999998"/>
    <n v="-85.542731500000002"/>
    <m/>
    <x v="1"/>
    <m/>
    <m/>
    <x v="2"/>
    <m/>
    <x v="2"/>
    <m/>
    <m/>
    <m/>
    <m/>
    <m/>
    <m/>
    <m/>
    <m/>
    <m/>
    <m/>
    <m/>
    <m/>
    <m/>
    <m/>
    <m/>
    <m/>
    <m/>
    <m/>
    <m/>
    <m/>
    <m/>
    <m/>
    <m/>
    <m/>
    <m/>
    <m/>
    <m/>
    <m/>
    <m/>
    <m/>
    <m/>
    <m/>
    <m/>
    <m/>
    <m/>
    <m/>
    <m/>
    <m/>
    <m/>
    <m/>
    <m/>
    <m/>
    <m/>
    <m/>
    <m/>
    <m/>
    <m/>
    <m/>
    <m/>
    <m/>
    <m/>
    <m/>
    <n v="855"/>
    <n v="0"/>
    <n v="0"/>
    <n v="0"/>
    <s v="No"/>
    <s v="No"/>
    <s v="Yes"/>
    <s v="No"/>
    <s v="No"/>
  </r>
  <r>
    <s v="Sage"/>
    <s v="New Mexico Tipis and Treehouse"/>
    <s v="Casa Montana Treehouse"/>
    <s v="treehouse"/>
    <s v="Mixed Unit Glampground"/>
    <s v="3"/>
    <s v="1"/>
    <s v="2"/>
    <s v="2016"/>
    <s v="5"/>
    <s v="1"/>
    <s v="32 Sleeping Bear Lane"/>
    <x v="152"/>
    <x v="21"/>
    <s v="88339"/>
    <s v="United States"/>
    <x v="9"/>
    <x v="105"/>
    <m/>
    <m/>
    <m/>
    <n v="0"/>
    <n v="0"/>
    <m/>
    <m/>
    <m/>
    <m/>
    <n v="0"/>
    <m/>
    <m/>
    <m/>
    <n v="223"/>
    <n v="244"/>
    <m/>
    <m/>
    <n v="223"/>
    <n v="244"/>
    <n v="223"/>
    <n v="244"/>
    <s v="https://www.newmexicotipis.com/"/>
    <m/>
    <m/>
    <m/>
    <n v="32.9082747"/>
    <n v="-105.5556121"/>
    <m/>
    <x v="1"/>
    <m/>
    <m/>
    <x v="2"/>
    <m/>
    <x v="2"/>
    <m/>
    <m/>
    <m/>
    <m/>
    <m/>
    <m/>
    <m/>
    <m/>
    <m/>
    <m/>
    <m/>
    <m/>
    <m/>
    <m/>
    <m/>
    <m/>
    <m/>
    <m/>
    <m/>
    <m/>
    <m/>
    <m/>
    <m/>
    <m/>
    <m/>
    <m/>
    <m/>
    <m/>
    <m/>
    <m/>
    <m/>
    <m/>
    <m/>
    <m/>
    <m/>
    <m/>
    <m/>
    <m/>
    <m/>
    <m/>
    <m/>
    <m/>
    <m/>
    <m/>
    <m/>
    <m/>
    <m/>
    <m/>
    <m/>
    <m/>
    <m/>
    <m/>
    <n v="234"/>
    <n v="0"/>
    <n v="0"/>
    <n v="0"/>
    <s v="No"/>
    <s v="No"/>
    <s v="Yes"/>
    <s v="No"/>
    <s v="No"/>
  </r>
  <r>
    <s v="Sage"/>
    <s v="Outlander Glamping"/>
    <s v="Treehouses"/>
    <s v="treehouse"/>
    <s v="Mixed Unit Glampground"/>
    <s v="4"/>
    <s v="2"/>
    <s v="2"/>
    <s v="2014"/>
    <s v="7"/>
    <s v="1"/>
    <s v="10 Mountain Tea Ln"/>
    <x v="153"/>
    <x v="11"/>
    <s v="28701"/>
    <s v="United States"/>
    <x v="9"/>
    <x v="105"/>
    <m/>
    <m/>
    <m/>
    <n v="0"/>
    <n v="0"/>
    <m/>
    <m/>
    <m/>
    <m/>
    <n v="0"/>
    <m/>
    <m/>
    <m/>
    <m/>
    <m/>
    <m/>
    <m/>
    <m/>
    <m/>
    <n v="150"/>
    <n v="150"/>
    <s v="https://www.facebook.com/OutlanderGlamping"/>
    <m/>
    <m/>
    <m/>
    <n v="35.704334000000003"/>
    <n v="-82.615493799999996"/>
    <m/>
    <x v="1"/>
    <m/>
    <m/>
    <x v="2"/>
    <m/>
    <x v="2"/>
    <m/>
    <m/>
    <m/>
    <m/>
    <m/>
    <m/>
    <m/>
    <m/>
    <m/>
    <m/>
    <m/>
    <m/>
    <m/>
    <m/>
    <m/>
    <m/>
    <m/>
    <m/>
    <m/>
    <m/>
    <m/>
    <m/>
    <m/>
    <m/>
    <m/>
    <m/>
    <m/>
    <m/>
    <m/>
    <m/>
    <m/>
    <m/>
    <m/>
    <m/>
    <m/>
    <m/>
    <m/>
    <m/>
    <m/>
    <m/>
    <m/>
    <m/>
    <m/>
    <m/>
    <m/>
    <m/>
    <m/>
    <m/>
    <m/>
    <m/>
    <m/>
    <m/>
    <n v="150"/>
    <n v="0"/>
    <n v="0"/>
    <n v="0"/>
    <s v="No"/>
    <s v="Yes"/>
    <s v="Yes"/>
    <s v="No"/>
    <s v="Yes"/>
  </r>
  <r>
    <s v="Sage"/>
    <s v="Pickwick Adventures"/>
    <s v="Harlee's Treehouse"/>
    <s v="treehouse"/>
    <s v="Mixed Unit Glampground"/>
    <s v="4"/>
    <s v="1"/>
    <s v="2"/>
    <s v="2019"/>
    <s v="9"/>
    <s v="1"/>
    <s v="Luka"/>
    <x v="154"/>
    <x v="33"/>
    <s v="38852"/>
    <s v="United States"/>
    <x v="9"/>
    <x v="105"/>
    <m/>
    <m/>
    <m/>
    <n v="0"/>
    <n v="0"/>
    <m/>
    <m/>
    <m/>
    <m/>
    <n v="0"/>
    <m/>
    <m/>
    <m/>
    <n v="144"/>
    <n v="166"/>
    <m/>
    <m/>
    <n v="144"/>
    <n v="166"/>
    <n v="144"/>
    <n v="166"/>
    <s v="https://www.pickwickadventures.com"/>
    <m/>
    <m/>
    <m/>
    <n v="37.080137010537349"/>
    <n v="-88.238747078469473"/>
    <m/>
    <x v="1"/>
    <m/>
    <m/>
    <x v="2"/>
    <m/>
    <x v="2"/>
    <m/>
    <m/>
    <m/>
    <m/>
    <m/>
    <m/>
    <m/>
    <m/>
    <m/>
    <m/>
    <m/>
    <m/>
    <m/>
    <m/>
    <m/>
    <m/>
    <m/>
    <m/>
    <m/>
    <m/>
    <m/>
    <m/>
    <m/>
    <m/>
    <m/>
    <m/>
    <m/>
    <m/>
    <m/>
    <m/>
    <m/>
    <m/>
    <m/>
    <m/>
    <m/>
    <m/>
    <m/>
    <m/>
    <m/>
    <m/>
    <m/>
    <m/>
    <m/>
    <m/>
    <m/>
    <m/>
    <m/>
    <m/>
    <m/>
    <m/>
    <m/>
    <m/>
    <n v="155"/>
    <n v="0"/>
    <n v="0"/>
    <n v="0"/>
    <s v="No"/>
    <s v="No"/>
    <s v="Yes"/>
    <s v="No"/>
    <s v="No"/>
  </r>
  <r>
    <s v="Sage"/>
    <s v="Skamania Lodge"/>
    <s v="Couples Getaway Tree House"/>
    <s v="treehouse"/>
    <s v="Treehouse"/>
    <s v="6"/>
    <s v="2"/>
    <s v="2"/>
    <s v="Pre-2000"/>
    <s v="12"/>
    <s v="1"/>
    <s v="1131 SW Skamania Lodge Way"/>
    <x v="155"/>
    <x v="1"/>
    <s v="98648"/>
    <s v="United States"/>
    <x v="9"/>
    <x v="105"/>
    <m/>
    <m/>
    <m/>
    <n v="0"/>
    <n v="0"/>
    <m/>
    <m/>
    <m/>
    <m/>
    <n v="0"/>
    <m/>
    <m/>
    <m/>
    <m/>
    <m/>
    <m/>
    <m/>
    <m/>
    <m/>
    <n v="599"/>
    <n v="699"/>
    <s v="https://www.skamania.com/"/>
    <m/>
    <m/>
    <m/>
    <n v="45.686617699999999"/>
    <n v="-121.90460590000001"/>
    <m/>
    <x v="1"/>
    <m/>
    <m/>
    <x v="2"/>
    <m/>
    <x v="2"/>
    <m/>
    <m/>
    <m/>
    <m/>
    <m/>
    <m/>
    <m/>
    <m/>
    <m/>
    <m/>
    <m/>
    <m/>
    <m/>
    <m/>
    <m/>
    <m/>
    <m/>
    <m/>
    <m/>
    <m/>
    <m/>
    <m/>
    <m/>
    <m/>
    <m/>
    <m/>
    <m/>
    <m/>
    <m/>
    <m/>
    <m/>
    <m/>
    <m/>
    <m/>
    <m/>
    <m/>
    <m/>
    <m/>
    <m/>
    <m/>
    <m/>
    <m/>
    <m/>
    <m/>
    <m/>
    <m/>
    <m/>
    <m/>
    <m/>
    <m/>
    <m/>
    <m/>
    <n v="649"/>
    <n v="0"/>
    <n v="0"/>
    <n v="0"/>
    <s v="No"/>
    <s v="Yes"/>
    <s v="Yes"/>
    <s v="Yes"/>
    <s v="Yes"/>
  </r>
  <r>
    <s v="Sage"/>
    <s v="Treebones Resort"/>
    <s v="Treehouse"/>
    <s v="treehouse"/>
    <s v="Mixed Unit Glampground"/>
    <s v="26"/>
    <s v="1"/>
    <s v="2"/>
    <s v="2004"/>
    <s v="10"/>
    <s v="1"/>
    <s v="71895 CA-1"/>
    <x v="156"/>
    <x v="5"/>
    <s v="93920"/>
    <s v="United States"/>
    <x v="9"/>
    <x v="105"/>
    <m/>
    <m/>
    <m/>
    <n v="0"/>
    <n v="0"/>
    <m/>
    <m/>
    <m/>
    <m/>
    <n v="0"/>
    <m/>
    <m/>
    <m/>
    <n v="425"/>
    <n v="425"/>
    <m/>
    <m/>
    <n v="425"/>
    <n v="425"/>
    <n v="425"/>
    <n v="425"/>
    <s v="https://www.treebonesresort.com/"/>
    <m/>
    <m/>
    <m/>
    <n v="36.288888671189248"/>
    <n v="-121.8466024756853"/>
    <m/>
    <x v="1"/>
    <m/>
    <m/>
    <x v="2"/>
    <m/>
    <x v="2"/>
    <m/>
    <m/>
    <m/>
    <m/>
    <m/>
    <m/>
    <m/>
    <m/>
    <m/>
    <m/>
    <m/>
    <m/>
    <m/>
    <m/>
    <m/>
    <m/>
    <m/>
    <m/>
    <m/>
    <m/>
    <m/>
    <m/>
    <m/>
    <m/>
    <m/>
    <m/>
    <m/>
    <m/>
    <m/>
    <m/>
    <m/>
    <m/>
    <m/>
    <m/>
    <m/>
    <m/>
    <m/>
    <m/>
    <m/>
    <m/>
    <m/>
    <m/>
    <m/>
    <m/>
    <m/>
    <m/>
    <m/>
    <m/>
    <m/>
    <m/>
    <m/>
    <m/>
    <n v="425"/>
    <n v="0"/>
    <n v="0"/>
    <n v="0"/>
    <s v="No"/>
    <s v="No"/>
    <s v="No"/>
    <s v="Yes"/>
    <s v="Yes"/>
  </r>
  <r>
    <s v="Sage"/>
    <s v="Under Canvas Glacier"/>
    <s v="Treehouse"/>
    <s v="treehouse"/>
    <s v="Safari Tent (Timber Framed)"/>
    <s v="60"/>
    <s v="5"/>
    <s v="2"/>
    <s v="2014"/>
    <s v="3"/>
    <s v="10+"/>
    <s v="101 Under Canvas Road"/>
    <x v="157"/>
    <x v="34"/>
    <s v="59913"/>
    <s v="United States"/>
    <x v="9"/>
    <x v="105"/>
    <m/>
    <m/>
    <m/>
    <n v="0"/>
    <n v="0"/>
    <m/>
    <m/>
    <m/>
    <m/>
    <n v="0"/>
    <m/>
    <m/>
    <m/>
    <m/>
    <m/>
    <m/>
    <m/>
    <m/>
    <m/>
    <m/>
    <m/>
    <s v="https://www.undercanvas.com/camps/glacier/"/>
    <m/>
    <m/>
    <m/>
    <n v="48.44265"/>
    <n v="-114.0355893"/>
    <m/>
    <x v="1"/>
    <m/>
    <m/>
    <x v="2"/>
    <m/>
    <x v="2"/>
    <m/>
    <m/>
    <m/>
    <m/>
    <m/>
    <m/>
    <m/>
    <m/>
    <m/>
    <m/>
    <m/>
    <m/>
    <m/>
    <m/>
    <m/>
    <m/>
    <m/>
    <m/>
    <m/>
    <m/>
    <m/>
    <m/>
    <m/>
    <m/>
    <m/>
    <m/>
    <m/>
    <m/>
    <m/>
    <m/>
    <m/>
    <m/>
    <m/>
    <m/>
    <m/>
    <m/>
    <m/>
    <m/>
    <m/>
    <m/>
    <m/>
    <m/>
    <m/>
    <m/>
    <m/>
    <m/>
    <m/>
    <m/>
    <m/>
    <m/>
    <m/>
    <m/>
    <n v="0"/>
    <n v="0"/>
    <n v="0"/>
    <n v="0"/>
    <s v="No"/>
    <s v="No"/>
    <s v="Yes"/>
    <s v="Yes"/>
    <s v="Yes"/>
  </r>
  <r>
    <s v="Sage"/>
    <s v="TreeHouse Point"/>
    <s v="Burl Treehouse"/>
    <s v="treehouse"/>
    <s v="Treehouse"/>
    <s v="7"/>
    <s v="1"/>
    <s v="2"/>
    <s v="2006"/>
    <s v="10"/>
    <s v="4-5"/>
    <s v="6922 Preston-Fall City Rd SE"/>
    <x v="158"/>
    <x v="1"/>
    <s v="98027"/>
    <s v="United States"/>
    <x v="9"/>
    <x v="105"/>
    <m/>
    <m/>
    <m/>
    <n v="0"/>
    <n v="0"/>
    <m/>
    <m/>
    <m/>
    <m/>
    <n v="0"/>
    <m/>
    <m/>
    <m/>
    <m/>
    <m/>
    <m/>
    <m/>
    <m/>
    <n v="525"/>
    <n v="399"/>
    <n v="525"/>
    <s v="https://www.treehousepoint.com/"/>
    <m/>
    <m/>
    <m/>
    <n v="47.538156000000001"/>
    <n v="-121.91039499999999"/>
    <m/>
    <x v="1"/>
    <m/>
    <m/>
    <x v="2"/>
    <m/>
    <x v="2"/>
    <m/>
    <m/>
    <m/>
    <m/>
    <m/>
    <m/>
    <m/>
    <m/>
    <m/>
    <m/>
    <m/>
    <m/>
    <m/>
    <m/>
    <m/>
    <m/>
    <m/>
    <m/>
    <m/>
    <m/>
    <m/>
    <m/>
    <m/>
    <m/>
    <m/>
    <m/>
    <m/>
    <m/>
    <m/>
    <m/>
    <m/>
    <m/>
    <m/>
    <m/>
    <m/>
    <m/>
    <m/>
    <m/>
    <m/>
    <m/>
    <m/>
    <m/>
    <m/>
    <m/>
    <m/>
    <m/>
    <m/>
    <m/>
    <m/>
    <m/>
    <m/>
    <m/>
    <n v="483"/>
    <n v="0"/>
    <n v="0"/>
    <n v="0"/>
    <s v="No"/>
    <s v="Yes"/>
    <s v="No"/>
    <s v="No"/>
    <s v="Yes"/>
  </r>
  <r>
    <s v="Sage"/>
    <s v="TreeHouse Point"/>
    <s v="Treehouses"/>
    <s v="treehouse"/>
    <s v="Treehouse"/>
    <s v="7"/>
    <s v="5"/>
    <s v="2"/>
    <s v="2006"/>
    <s v="10"/>
    <s v="4-5"/>
    <s v="6922 Preston-Fall City Rd SE"/>
    <x v="158"/>
    <x v="1"/>
    <s v="98027"/>
    <s v="United States"/>
    <x v="9"/>
    <x v="105"/>
    <m/>
    <m/>
    <m/>
    <n v="0"/>
    <n v="0"/>
    <m/>
    <m/>
    <m/>
    <m/>
    <n v="0"/>
    <m/>
    <m/>
    <m/>
    <m/>
    <m/>
    <m/>
    <m/>
    <m/>
    <m/>
    <n v="449"/>
    <n v="449"/>
    <s v="https://www.treehousepoint.com/"/>
    <m/>
    <m/>
    <m/>
    <n v="47.538156000000001"/>
    <n v="-121.91039499999999"/>
    <m/>
    <x v="1"/>
    <m/>
    <m/>
    <x v="2"/>
    <m/>
    <x v="2"/>
    <m/>
    <m/>
    <m/>
    <m/>
    <m/>
    <m/>
    <m/>
    <m/>
    <m/>
    <m/>
    <m/>
    <m/>
    <m/>
    <m/>
    <m/>
    <m/>
    <m/>
    <m/>
    <m/>
    <m/>
    <m/>
    <m/>
    <m/>
    <m/>
    <m/>
    <m/>
    <m/>
    <m/>
    <m/>
    <m/>
    <m/>
    <m/>
    <m/>
    <m/>
    <m/>
    <m/>
    <m/>
    <m/>
    <m/>
    <m/>
    <m/>
    <m/>
    <m/>
    <m/>
    <m/>
    <m/>
    <m/>
    <m/>
    <m/>
    <m/>
    <m/>
    <m/>
    <n v="449"/>
    <n v="0"/>
    <n v="0"/>
    <n v="0"/>
    <s v="No"/>
    <s v="Yes"/>
    <s v="No"/>
    <s v="No"/>
    <s v="Yes"/>
  </r>
  <r>
    <s v="Sage"/>
    <s v="Cherry Treesort"/>
    <s v="4 Person Treehouses"/>
    <s v="treehouse"/>
    <s v="Treehouse"/>
    <s v="10"/>
    <s v="3"/>
    <s v="4"/>
    <s v="2014"/>
    <s v="12"/>
    <s v="1"/>
    <s v="1920 Flat Rock Road"/>
    <x v="159"/>
    <x v="11"/>
    <s v="28023"/>
    <s v="United States"/>
    <x v="9"/>
    <x v="105"/>
    <m/>
    <m/>
    <m/>
    <n v="0"/>
    <n v="0"/>
    <m/>
    <m/>
    <m/>
    <m/>
    <n v="0"/>
    <m/>
    <m/>
    <m/>
    <n v="195"/>
    <n v="195"/>
    <m/>
    <m/>
    <n v="195"/>
    <n v="195"/>
    <n v="195"/>
    <n v="195"/>
    <s v="https://www.cherrytreesort.com/"/>
    <m/>
    <m/>
    <m/>
    <n v="35.567038050000001"/>
    <n v="-80.617949100000004"/>
    <m/>
    <x v="1"/>
    <m/>
    <m/>
    <x v="2"/>
    <m/>
    <x v="2"/>
    <m/>
    <m/>
    <m/>
    <m/>
    <m/>
    <m/>
    <m/>
    <m/>
    <m/>
    <m/>
    <m/>
    <m/>
    <m/>
    <m/>
    <m/>
    <m/>
    <m/>
    <m/>
    <m/>
    <m/>
    <m/>
    <m/>
    <m/>
    <m/>
    <m/>
    <m/>
    <m/>
    <m/>
    <m/>
    <m/>
    <m/>
    <m/>
    <m/>
    <m/>
    <m/>
    <m/>
    <m/>
    <m/>
    <m/>
    <m/>
    <m/>
    <m/>
    <m/>
    <m/>
    <m/>
    <m/>
    <m/>
    <m/>
    <m/>
    <m/>
    <m/>
    <m/>
    <n v="195"/>
    <n v="0"/>
    <n v="0"/>
    <n v="0"/>
    <s v="No"/>
    <s v="No"/>
    <s v="Yes"/>
    <s v="No"/>
    <s v="No"/>
  </r>
  <r>
    <s v="Sage"/>
    <s v="Cloudberry Cabin"/>
    <s v="Ptarmigan Treehouse"/>
    <s v="treehouse"/>
    <s v="Mixed Unit Glampground"/>
    <s v="3"/>
    <s v="1"/>
    <s v="4"/>
    <s v="2012"/>
    <s v="12"/>
    <s v="1"/>
    <s v="287 McKenzie Trail"/>
    <x v="160"/>
    <x v="35"/>
    <s v="99780"/>
    <s v="United States"/>
    <x v="9"/>
    <x v="105"/>
    <m/>
    <m/>
    <m/>
    <n v="0"/>
    <n v="0"/>
    <m/>
    <m/>
    <m/>
    <m/>
    <n v="0"/>
    <m/>
    <m/>
    <m/>
    <m/>
    <m/>
    <m/>
    <m/>
    <n v="209"/>
    <n v="209"/>
    <n v="189"/>
    <n v="189"/>
    <s v="http://www.cloudberrycabin.com/"/>
    <m/>
    <m/>
    <m/>
    <n v="63.336865742059253"/>
    <n v="-143.10019489202841"/>
    <m/>
    <x v="1"/>
    <m/>
    <m/>
    <x v="2"/>
    <m/>
    <x v="2"/>
    <m/>
    <m/>
    <m/>
    <m/>
    <m/>
    <m/>
    <m/>
    <m/>
    <m/>
    <m/>
    <m/>
    <m/>
    <m/>
    <m/>
    <m/>
    <m/>
    <m/>
    <m/>
    <m/>
    <m/>
    <m/>
    <m/>
    <m/>
    <m/>
    <m/>
    <m/>
    <m/>
    <m/>
    <m/>
    <m/>
    <m/>
    <m/>
    <m/>
    <m/>
    <m/>
    <m/>
    <m/>
    <m/>
    <m/>
    <m/>
    <m/>
    <m/>
    <m/>
    <m/>
    <m/>
    <m/>
    <m/>
    <m/>
    <m/>
    <m/>
    <m/>
    <m/>
    <n v="199"/>
    <n v="0"/>
    <n v="0"/>
    <n v="0"/>
    <s v="No"/>
    <s v="No"/>
    <s v="Yes"/>
    <s v="No"/>
    <s v="Yes"/>
  </r>
  <r>
    <s v="Sage"/>
    <s v="Coldwater Gardens"/>
    <s v="Treehouse"/>
    <s v="treehouse"/>
    <s v="Mixed Unit Glampground"/>
    <s v="16"/>
    <s v="1"/>
    <s v="4"/>
    <s v="2015"/>
    <s v="12"/>
    <s v="1"/>
    <s v="7009 Creek Stone Rd"/>
    <x v="161"/>
    <x v="19"/>
    <s v="32570"/>
    <s v="United States"/>
    <x v="9"/>
    <x v="105"/>
    <m/>
    <m/>
    <m/>
    <n v="0"/>
    <n v="0"/>
    <m/>
    <m/>
    <m/>
    <m/>
    <n v="0"/>
    <m/>
    <m/>
    <m/>
    <n v="240"/>
    <n v="240"/>
    <m/>
    <m/>
    <n v="240"/>
    <n v="240"/>
    <n v="240"/>
    <n v="240"/>
    <s v="https://coldwatergardens.com/"/>
    <m/>
    <m/>
    <m/>
    <n v="30.819538300000001"/>
    <n v="-87.021405799999997"/>
    <m/>
    <x v="1"/>
    <m/>
    <m/>
    <x v="2"/>
    <m/>
    <x v="2"/>
    <m/>
    <m/>
    <m/>
    <m/>
    <m/>
    <m/>
    <m/>
    <m/>
    <m/>
    <m/>
    <m/>
    <m/>
    <m/>
    <m/>
    <m/>
    <m/>
    <m/>
    <m/>
    <m/>
    <m/>
    <m/>
    <m/>
    <m/>
    <m/>
    <m/>
    <m/>
    <m/>
    <m/>
    <m/>
    <m/>
    <m/>
    <m/>
    <m/>
    <m/>
    <m/>
    <m/>
    <m/>
    <m/>
    <m/>
    <m/>
    <m/>
    <m/>
    <m/>
    <m/>
    <m/>
    <m/>
    <m/>
    <m/>
    <m/>
    <m/>
    <m/>
    <m/>
    <n v="240"/>
    <n v="0"/>
    <n v="0"/>
    <n v="0"/>
    <s v="No"/>
    <s v="No"/>
    <s v="No"/>
    <s v="No"/>
    <s v="No"/>
  </r>
  <r>
    <s v="Sage"/>
    <s v="Lothlorien Woods Adobes of Middle Earth"/>
    <s v="Tree House"/>
    <s v="treehouse"/>
    <s v="Mixed Unit Glampground"/>
    <s v="2"/>
    <s v="1"/>
    <s v="4"/>
    <s v="2004"/>
    <s v="12"/>
    <s v="1"/>
    <s v="222 Staats Rd"/>
    <x v="43"/>
    <x v="1"/>
    <s v="98672"/>
    <s v="United States"/>
    <x v="9"/>
    <x v="105"/>
    <m/>
    <m/>
    <m/>
    <n v="0"/>
    <n v="0"/>
    <m/>
    <m/>
    <m/>
    <m/>
    <n v="0"/>
    <m/>
    <m/>
    <m/>
    <n v="125"/>
    <n v="125"/>
    <m/>
    <m/>
    <n v="125"/>
    <n v="125"/>
    <n v="125"/>
    <n v="125"/>
    <s v="https://www.tranquilatree.com/"/>
    <m/>
    <m/>
    <m/>
    <n v="45.839471400000001"/>
    <n v="-121.3928492"/>
    <m/>
    <x v="1"/>
    <m/>
    <m/>
    <x v="2"/>
    <m/>
    <x v="2"/>
    <m/>
    <m/>
    <m/>
    <m/>
    <m/>
    <m/>
    <m/>
    <m/>
    <m/>
    <m/>
    <m/>
    <m/>
    <m/>
    <m/>
    <m/>
    <m/>
    <m/>
    <m/>
    <m/>
    <m/>
    <m/>
    <m/>
    <m/>
    <m/>
    <m/>
    <m/>
    <m/>
    <m/>
    <m/>
    <m/>
    <m/>
    <m/>
    <m/>
    <m/>
    <m/>
    <m/>
    <m/>
    <m/>
    <m/>
    <m/>
    <m/>
    <m/>
    <m/>
    <m/>
    <m/>
    <m/>
    <m/>
    <m/>
    <m/>
    <m/>
    <m/>
    <m/>
    <n v="125"/>
    <n v="0"/>
    <n v="0"/>
    <n v="0"/>
    <s v="No"/>
    <s v="No"/>
    <s v="Yes"/>
    <s v="No"/>
    <s v="No"/>
  </r>
  <r>
    <s v="Sage"/>
    <s v="Mariaville Goat Farm"/>
    <s v="Tree House"/>
    <s v="treehouse"/>
    <s v="Mixed Unit Glampground"/>
    <s v="2"/>
    <s v="1"/>
    <s v="4"/>
    <s v="2011"/>
    <s v="12"/>
    <s v="1"/>
    <s v="233 North Rd"/>
    <x v="70"/>
    <x v="20"/>
    <s v="12137"/>
    <s v="United States"/>
    <x v="9"/>
    <x v="105"/>
    <m/>
    <m/>
    <m/>
    <n v="0"/>
    <n v="0"/>
    <m/>
    <m/>
    <m/>
    <m/>
    <n v="0"/>
    <m/>
    <m/>
    <m/>
    <m/>
    <m/>
    <m/>
    <m/>
    <n v="115"/>
    <n v="115"/>
    <m/>
    <n v="115"/>
    <s v="https://mariavillegoatfarm.com/"/>
    <m/>
    <m/>
    <m/>
    <n v="42.828364399999998"/>
    <n v="-74.171588099999994"/>
    <m/>
    <x v="1"/>
    <m/>
    <m/>
    <x v="2"/>
    <m/>
    <x v="2"/>
    <m/>
    <m/>
    <m/>
    <m/>
    <m/>
    <m/>
    <m/>
    <m/>
    <m/>
    <m/>
    <m/>
    <m/>
    <m/>
    <m/>
    <m/>
    <m/>
    <m/>
    <m/>
    <m/>
    <m/>
    <m/>
    <m/>
    <m/>
    <m/>
    <m/>
    <m/>
    <m/>
    <m/>
    <m/>
    <m/>
    <m/>
    <m/>
    <m/>
    <m/>
    <m/>
    <m/>
    <m/>
    <m/>
    <m/>
    <m/>
    <m/>
    <m/>
    <m/>
    <m/>
    <m/>
    <m/>
    <m/>
    <m/>
    <m/>
    <m/>
    <m/>
    <m/>
    <n v="115"/>
    <n v="0"/>
    <n v="0"/>
    <n v="0"/>
    <s v="No"/>
    <s v="No"/>
    <s v="No"/>
    <s v="No"/>
    <s v="Yes"/>
  </r>
  <r>
    <s v="Sage"/>
    <s v="Out N About Treehouse"/>
    <s v="Treehouses w/o Bathrooms"/>
    <s v="treehouse"/>
    <s v="Treehouse"/>
    <s v="17"/>
    <s v="10"/>
    <s v="4"/>
    <s v="Pre-2000"/>
    <s v="5"/>
    <s v="1"/>
    <s v="300 Page Creek Rd"/>
    <x v="40"/>
    <x v="17"/>
    <s v="97523"/>
    <s v="United States"/>
    <x v="9"/>
    <x v="105"/>
    <m/>
    <m/>
    <m/>
    <n v="0"/>
    <n v="0"/>
    <m/>
    <m/>
    <m/>
    <m/>
    <n v="0"/>
    <m/>
    <m/>
    <m/>
    <m/>
    <m/>
    <m/>
    <m/>
    <m/>
    <m/>
    <m/>
    <m/>
    <s v="https://treehouses.com/"/>
    <m/>
    <m/>
    <m/>
    <n v="42.037123299999998"/>
    <n v="-123.6229774"/>
    <m/>
    <x v="1"/>
    <m/>
    <m/>
    <x v="2"/>
    <m/>
    <x v="2"/>
    <m/>
    <m/>
    <m/>
    <m/>
    <m/>
    <m/>
    <m/>
    <m/>
    <m/>
    <m/>
    <m/>
    <m/>
    <m/>
    <m/>
    <m/>
    <m/>
    <m/>
    <m/>
    <m/>
    <m/>
    <m/>
    <m/>
    <m/>
    <m/>
    <m/>
    <m/>
    <m/>
    <m/>
    <m/>
    <m/>
    <m/>
    <m/>
    <m/>
    <m/>
    <m/>
    <m/>
    <m/>
    <m/>
    <m/>
    <m/>
    <m/>
    <m/>
    <m/>
    <m/>
    <m/>
    <m/>
    <m/>
    <m/>
    <m/>
    <m/>
    <m/>
    <m/>
    <n v="0"/>
    <n v="0"/>
    <n v="0"/>
    <n v="0"/>
    <s v="Yes"/>
    <s v="No"/>
    <s v="Yes"/>
    <s v="No"/>
    <s v="Yes"/>
  </r>
  <r>
    <s v="Sage"/>
    <s v="Skamania Lodge"/>
    <s v="Tree House"/>
    <s v="treehouse"/>
    <s v="Treehouse"/>
    <s v="6"/>
    <s v="4"/>
    <s v="4"/>
    <s v="Pre-2000"/>
    <s v="12"/>
    <s v="1"/>
    <s v="1131 SW Skamania Lodge Way"/>
    <x v="155"/>
    <x v="1"/>
    <s v="98648"/>
    <s v="United States"/>
    <x v="9"/>
    <x v="105"/>
    <m/>
    <m/>
    <m/>
    <n v="0"/>
    <n v="0"/>
    <m/>
    <m/>
    <m/>
    <m/>
    <n v="0"/>
    <m/>
    <m/>
    <m/>
    <n v="337"/>
    <n v="437"/>
    <m/>
    <m/>
    <n v="887"/>
    <n v="1053"/>
    <n v="637"/>
    <n v="737"/>
    <s v="https://www.skamania.com/"/>
    <m/>
    <m/>
    <m/>
    <n v="45.686617699999999"/>
    <n v="-121.90460590000001"/>
    <m/>
    <x v="1"/>
    <m/>
    <m/>
    <x v="2"/>
    <m/>
    <x v="2"/>
    <m/>
    <m/>
    <m/>
    <m/>
    <m/>
    <m/>
    <m/>
    <m/>
    <m/>
    <m/>
    <m/>
    <m/>
    <m/>
    <m/>
    <m/>
    <m/>
    <m/>
    <m/>
    <m/>
    <m/>
    <m/>
    <m/>
    <m/>
    <m/>
    <m/>
    <m/>
    <m/>
    <m/>
    <m/>
    <m/>
    <m/>
    <m/>
    <m/>
    <m/>
    <m/>
    <m/>
    <m/>
    <m/>
    <m/>
    <m/>
    <m/>
    <m/>
    <m/>
    <m/>
    <m/>
    <m/>
    <m/>
    <m/>
    <m/>
    <m/>
    <m/>
    <m/>
    <n v="681"/>
    <n v="0"/>
    <n v="0"/>
    <n v="0"/>
    <s v="No"/>
    <s v="Yes"/>
    <s v="Yes"/>
    <s v="Yes"/>
    <s v="Yes"/>
  </r>
  <r>
    <s v="Sage"/>
    <s v="Sonoma Zipline Adventure"/>
    <s v="Treehouse"/>
    <s v="treehouse"/>
    <m/>
    <s v="6"/>
    <s v="6"/>
    <s v="4"/>
    <s v="2019"/>
    <s v="5"/>
    <s v="None"/>
    <s v="6250 Bohemian Highway Occidental"/>
    <x v="162"/>
    <x v="5"/>
    <s v="78621"/>
    <s v="United States"/>
    <x v="9"/>
    <x v="105"/>
    <m/>
    <m/>
    <m/>
    <n v="0"/>
    <n v="0"/>
    <m/>
    <m/>
    <m/>
    <m/>
    <n v="0"/>
    <m/>
    <m/>
    <m/>
    <m/>
    <m/>
    <m/>
    <m/>
    <m/>
    <m/>
    <m/>
    <m/>
    <s v="https://www.sonomacanopytours.com/"/>
    <m/>
    <m/>
    <m/>
    <n v="38.434173399999999"/>
    <n v="-122.9727493"/>
    <m/>
    <x v="1"/>
    <m/>
    <m/>
    <x v="2"/>
    <m/>
    <x v="2"/>
    <m/>
    <m/>
    <m/>
    <m/>
    <m/>
    <m/>
    <m/>
    <m/>
    <m/>
    <m/>
    <m/>
    <m/>
    <m/>
    <m/>
    <m/>
    <m/>
    <m/>
    <m/>
    <m/>
    <m/>
    <m/>
    <m/>
    <m/>
    <m/>
    <m/>
    <m/>
    <m/>
    <m/>
    <m/>
    <m/>
    <m/>
    <m/>
    <m/>
    <m/>
    <m/>
    <m/>
    <m/>
    <m/>
    <m/>
    <m/>
    <m/>
    <m/>
    <m/>
    <m/>
    <m/>
    <m/>
    <m/>
    <m/>
    <m/>
    <m/>
    <m/>
    <m/>
    <n v="0"/>
    <n v="0"/>
    <n v="0"/>
    <n v="0"/>
    <s v="No"/>
    <s v="No"/>
    <s v="No"/>
    <s v="No"/>
    <s v="No"/>
  </r>
  <r>
    <s v="Sage"/>
    <s v="The Mohicans Treehouse Resort and Wedding Venue"/>
    <s v="Treehouses"/>
    <s v="treehouse"/>
    <s v="Treehouse"/>
    <s v="13"/>
    <s v="9"/>
    <s v="4"/>
    <s v="2012"/>
    <s v="None"/>
    <s v="1"/>
    <s v="23164 Vess Rd"/>
    <x v="163"/>
    <x v="0"/>
    <s v="44628"/>
    <s v="United States"/>
    <x v="9"/>
    <x v="105"/>
    <m/>
    <m/>
    <m/>
    <n v="0"/>
    <n v="0"/>
    <m/>
    <m/>
    <m/>
    <m/>
    <n v="0"/>
    <m/>
    <m/>
    <m/>
    <m/>
    <m/>
    <m/>
    <m/>
    <n v="509"/>
    <n v="595"/>
    <n v="499"/>
    <n v="535"/>
    <s v="https://www.themohicans.net/#"/>
    <m/>
    <m/>
    <m/>
    <n v="40.556382800000002"/>
    <n v="-82.206962700000005"/>
    <m/>
    <x v="1"/>
    <m/>
    <m/>
    <x v="2"/>
    <m/>
    <x v="2"/>
    <m/>
    <m/>
    <m/>
    <m/>
    <m/>
    <m/>
    <m/>
    <m/>
    <m/>
    <m/>
    <m/>
    <m/>
    <m/>
    <m/>
    <m/>
    <m/>
    <m/>
    <m/>
    <m/>
    <m/>
    <m/>
    <m/>
    <m/>
    <m/>
    <m/>
    <m/>
    <m/>
    <m/>
    <m/>
    <m/>
    <m/>
    <m/>
    <m/>
    <m/>
    <m/>
    <m/>
    <m/>
    <m/>
    <m/>
    <m/>
    <m/>
    <m/>
    <m/>
    <m/>
    <m/>
    <m/>
    <m/>
    <m/>
    <m/>
    <m/>
    <m/>
    <m/>
    <n v="534"/>
    <n v="0"/>
    <n v="0"/>
    <n v="0"/>
    <s v="No"/>
    <s v="No"/>
    <s v="Yes"/>
    <s v="No"/>
    <s v="No"/>
  </r>
  <r>
    <s v="Sage"/>
    <s v="Timber Ridge Outpost &amp; Cabins"/>
    <s v="Maple Oak Treehouse"/>
    <s v="treehouse"/>
    <s v="Mixed Unit Glampground"/>
    <s v="6"/>
    <s v="1"/>
    <s v="4"/>
    <s v="2012"/>
    <s v="12"/>
    <s v="1"/>
    <s v="546 N Iron Furnace Rd"/>
    <x v="164"/>
    <x v="23"/>
    <s v="62931"/>
    <s v="United States"/>
    <x v="9"/>
    <x v="105"/>
    <m/>
    <m/>
    <m/>
    <n v="0"/>
    <n v="0"/>
    <m/>
    <m/>
    <m/>
    <m/>
    <n v="0"/>
    <m/>
    <m/>
    <m/>
    <m/>
    <m/>
    <m/>
    <m/>
    <n v="185"/>
    <n v="205"/>
    <n v="185"/>
    <n v="185"/>
    <s v="https://timberridgeoutpost.com/"/>
    <m/>
    <m/>
    <m/>
    <n v="37.563764900000002"/>
    <n v="-88.338611999999998"/>
    <m/>
    <x v="1"/>
    <m/>
    <m/>
    <x v="2"/>
    <m/>
    <x v="2"/>
    <m/>
    <m/>
    <m/>
    <m/>
    <m/>
    <m/>
    <m/>
    <m/>
    <m/>
    <m/>
    <m/>
    <m/>
    <m/>
    <m/>
    <m/>
    <m/>
    <m/>
    <m/>
    <m/>
    <m/>
    <m/>
    <m/>
    <m/>
    <m/>
    <m/>
    <m/>
    <m/>
    <m/>
    <m/>
    <m/>
    <m/>
    <m/>
    <m/>
    <m/>
    <m/>
    <m/>
    <m/>
    <m/>
    <m/>
    <m/>
    <m/>
    <m/>
    <m/>
    <m/>
    <m/>
    <m/>
    <m/>
    <m/>
    <m/>
    <m/>
    <m/>
    <m/>
    <n v="190"/>
    <n v="0"/>
    <n v="0"/>
    <n v="0"/>
    <s v="No"/>
    <s v="No"/>
    <s v="Yes"/>
    <s v="No"/>
    <s v="Yes"/>
  </r>
  <r>
    <s v="Sage"/>
    <s v="Treetop Hideaways"/>
    <s v="Treehouse"/>
    <s v="treehouse"/>
    <s v="Treehouse"/>
    <s v="2"/>
    <s v="2"/>
    <s v="4"/>
    <s v="2015"/>
    <s v="12"/>
    <s v="1"/>
    <s v="576 Chattanooga Valley Rd"/>
    <x v="165"/>
    <x v="12"/>
    <s v="30725"/>
    <s v="United States"/>
    <x v="9"/>
    <x v="105"/>
    <m/>
    <m/>
    <m/>
    <n v="0"/>
    <n v="0"/>
    <m/>
    <m/>
    <m/>
    <m/>
    <n v="0"/>
    <m/>
    <m/>
    <m/>
    <n v="456"/>
    <n v="456"/>
    <m/>
    <m/>
    <n v="456"/>
    <n v="456"/>
    <n v="456"/>
    <n v="456"/>
    <s v="https://treetophideaways.com/"/>
    <m/>
    <m/>
    <m/>
    <n v="34.932962506885509"/>
    <n v="-85.347726679997322"/>
    <m/>
    <x v="1"/>
    <m/>
    <m/>
    <x v="2"/>
    <m/>
    <x v="2"/>
    <m/>
    <m/>
    <m/>
    <m/>
    <m/>
    <m/>
    <m/>
    <m/>
    <m/>
    <m/>
    <m/>
    <m/>
    <m/>
    <m/>
    <m/>
    <m/>
    <m/>
    <m/>
    <m/>
    <m/>
    <m/>
    <m/>
    <m/>
    <m/>
    <m/>
    <m/>
    <m/>
    <m/>
    <m/>
    <m/>
    <m/>
    <m/>
    <m/>
    <m/>
    <m/>
    <m/>
    <m/>
    <m/>
    <m/>
    <m/>
    <m/>
    <m/>
    <m/>
    <m/>
    <m/>
    <m/>
    <m/>
    <m/>
    <m/>
    <m/>
    <m/>
    <m/>
    <n v="456"/>
    <n v="0"/>
    <n v="0"/>
    <n v="0"/>
    <s v="No"/>
    <s v="No"/>
    <s v="Yes"/>
    <s v="No"/>
    <s v="No"/>
  </r>
  <r>
    <s v="Sage"/>
    <s v="Treetopia Campground"/>
    <s v="Treehouses"/>
    <s v="treehouse"/>
    <s v="Mixed Unit Glampground"/>
    <s v="93"/>
    <s v="4"/>
    <s v="4"/>
    <s v="2019"/>
    <s v="6"/>
    <s v="1"/>
    <s v="1446 Leeds Athens Road"/>
    <x v="166"/>
    <x v="20"/>
    <s v="12414"/>
    <s v="United States"/>
    <x v="9"/>
    <x v="105"/>
    <m/>
    <m/>
    <m/>
    <n v="0"/>
    <n v="0"/>
    <m/>
    <m/>
    <m/>
    <m/>
    <n v="0"/>
    <m/>
    <m/>
    <m/>
    <n v="150"/>
    <n v="250"/>
    <m/>
    <m/>
    <n v="150"/>
    <n v="250"/>
    <n v="150"/>
    <n v="250"/>
    <s v="https://www.treetopiacampground.com/"/>
    <m/>
    <m/>
    <m/>
    <n v="42.256646799999999"/>
    <n v="-73.883268999999999"/>
    <m/>
    <x v="1"/>
    <m/>
    <m/>
    <x v="2"/>
    <m/>
    <x v="2"/>
    <m/>
    <m/>
    <m/>
    <m/>
    <m/>
    <m/>
    <m/>
    <m/>
    <m/>
    <m/>
    <m/>
    <m/>
    <m/>
    <m/>
    <m/>
    <m/>
    <m/>
    <m/>
    <m/>
    <m/>
    <m/>
    <m/>
    <m/>
    <m/>
    <m/>
    <m/>
    <m/>
    <m/>
    <m/>
    <m/>
    <m/>
    <m/>
    <m/>
    <m/>
    <m/>
    <m/>
    <m/>
    <m/>
    <m/>
    <m/>
    <m/>
    <m/>
    <m/>
    <m/>
    <m/>
    <m/>
    <m/>
    <m/>
    <m/>
    <m/>
    <m/>
    <m/>
    <n v="200"/>
    <n v="0"/>
    <n v="0"/>
    <n v="0"/>
    <s v="Yes"/>
    <s v="No"/>
    <s v="Yes"/>
    <s v="No"/>
    <s v="Yes"/>
  </r>
  <r>
    <s v="Sage"/>
    <s v="Airydale Retreat"/>
    <s v="Cardinal"/>
    <s v="treehouse"/>
    <s v="Mixed Unit Glampground"/>
    <s v="6"/>
    <s v="2"/>
    <s v="6"/>
    <s v="2019"/>
    <s v="None"/>
    <s v="1"/>
    <s v="10272 Big Valley Pike"/>
    <x v="167"/>
    <x v="18"/>
    <s v="17060"/>
    <s v="United States"/>
    <x v="9"/>
    <x v="105"/>
    <m/>
    <m/>
    <m/>
    <n v="0"/>
    <n v="0"/>
    <m/>
    <m/>
    <m/>
    <m/>
    <n v="0"/>
    <m/>
    <m/>
    <m/>
    <m/>
    <m/>
    <m/>
    <m/>
    <n v="165"/>
    <n v="205"/>
    <n v="165"/>
    <n v="205"/>
    <s v="https://www.airydaleretreat.com/"/>
    <m/>
    <m/>
    <m/>
    <n v="40.450869208044182"/>
    <n v="-77.899456010118271"/>
    <m/>
    <x v="1"/>
    <m/>
    <m/>
    <x v="2"/>
    <m/>
    <x v="2"/>
    <m/>
    <m/>
    <m/>
    <m/>
    <m/>
    <m/>
    <m/>
    <m/>
    <m/>
    <m/>
    <m/>
    <m/>
    <m/>
    <m/>
    <m/>
    <m/>
    <m/>
    <m/>
    <m/>
    <m/>
    <m/>
    <m/>
    <m/>
    <m/>
    <m/>
    <m/>
    <m/>
    <m/>
    <m/>
    <m/>
    <m/>
    <m/>
    <m/>
    <m/>
    <m/>
    <m/>
    <m/>
    <m/>
    <m/>
    <m/>
    <m/>
    <m/>
    <m/>
    <m/>
    <m/>
    <m/>
    <m/>
    <m/>
    <m/>
    <m/>
    <m/>
    <m/>
    <n v="185"/>
    <n v="0"/>
    <n v="0"/>
    <n v="0"/>
    <s v="No"/>
    <s v="No"/>
    <s v="Yes"/>
    <s v="No"/>
    <s v="No"/>
  </r>
  <r>
    <s v="Sage"/>
    <s v="Bolt Farm Treehouse"/>
    <s v="Friends &amp; Family Treehouse"/>
    <s v="treehouse"/>
    <s v="Mixed Unit Glampground"/>
    <s v="15"/>
    <s v="1"/>
    <s v="6"/>
    <s v="2021"/>
    <s v="7"/>
    <s v="2"/>
    <s v="600 English Cove Rd"/>
    <x v="151"/>
    <x v="14"/>
    <s v="37397"/>
    <s v="United States"/>
    <x v="9"/>
    <x v="105"/>
    <m/>
    <m/>
    <m/>
    <n v="0"/>
    <n v="0"/>
    <m/>
    <m/>
    <m/>
    <m/>
    <n v="0"/>
    <m/>
    <m/>
    <m/>
    <n v="679"/>
    <n v="679"/>
    <m/>
    <m/>
    <n v="795"/>
    <n v="867"/>
    <n v="845"/>
    <n v="1005"/>
    <s v="https://www.boltfarmtreehouse.com/"/>
    <m/>
    <m/>
    <m/>
    <n v="35.198263099999998"/>
    <n v="-85.542731500000002"/>
    <m/>
    <x v="1"/>
    <m/>
    <m/>
    <x v="2"/>
    <m/>
    <x v="2"/>
    <m/>
    <m/>
    <m/>
    <m/>
    <m/>
    <m/>
    <m/>
    <m/>
    <m/>
    <m/>
    <m/>
    <m/>
    <m/>
    <m/>
    <m/>
    <m/>
    <m/>
    <m/>
    <m/>
    <m/>
    <m/>
    <m/>
    <m/>
    <m/>
    <m/>
    <m/>
    <m/>
    <m/>
    <m/>
    <m/>
    <m/>
    <m/>
    <m/>
    <m/>
    <m/>
    <m/>
    <m/>
    <m/>
    <m/>
    <m/>
    <m/>
    <m/>
    <m/>
    <m/>
    <m/>
    <m/>
    <m/>
    <m/>
    <m/>
    <m/>
    <m/>
    <m/>
    <n v="812"/>
    <n v="0"/>
    <n v="0"/>
    <n v="0"/>
    <s v="No"/>
    <s v="No"/>
    <s v="Yes"/>
    <s v="No"/>
    <s v="No"/>
  </r>
  <r>
    <s v="Sage"/>
    <s v="Cherry Treesort"/>
    <s v="5-6 Person Treehouses"/>
    <s v="treehouse"/>
    <s v="Treehouse"/>
    <s v="10"/>
    <s v="3"/>
    <s v="6"/>
    <s v="2014"/>
    <s v="12"/>
    <s v="1"/>
    <s v="1920 Flat Rock Road"/>
    <x v="159"/>
    <x v="11"/>
    <s v="28023"/>
    <s v="United States"/>
    <x v="9"/>
    <x v="105"/>
    <m/>
    <m/>
    <m/>
    <n v="0"/>
    <n v="0"/>
    <m/>
    <m/>
    <m/>
    <m/>
    <n v="0"/>
    <m/>
    <m/>
    <m/>
    <n v="195"/>
    <n v="195"/>
    <m/>
    <m/>
    <n v="195"/>
    <n v="195"/>
    <n v="195"/>
    <n v="195"/>
    <s v="https://www.cherrytreesort.com/"/>
    <m/>
    <m/>
    <m/>
    <n v="35.567038050000001"/>
    <n v="-80.617949100000004"/>
    <m/>
    <x v="1"/>
    <m/>
    <m/>
    <x v="2"/>
    <m/>
    <x v="2"/>
    <m/>
    <m/>
    <m/>
    <m/>
    <m/>
    <m/>
    <m/>
    <m/>
    <m/>
    <m/>
    <m/>
    <m/>
    <m/>
    <m/>
    <m/>
    <m/>
    <m/>
    <m/>
    <m/>
    <m/>
    <m/>
    <m/>
    <m/>
    <m/>
    <m/>
    <m/>
    <m/>
    <m/>
    <m/>
    <m/>
    <m/>
    <m/>
    <m/>
    <m/>
    <m/>
    <m/>
    <m/>
    <m/>
    <m/>
    <m/>
    <m/>
    <m/>
    <m/>
    <m/>
    <m/>
    <m/>
    <m/>
    <m/>
    <m/>
    <m/>
    <m/>
    <m/>
    <n v="195"/>
    <n v="0"/>
    <n v="0"/>
    <n v="0"/>
    <s v="No"/>
    <s v="No"/>
    <s v="Yes"/>
    <s v="No"/>
    <s v="No"/>
  </r>
  <r>
    <s v="Sage"/>
    <s v="Out N About Treehouse"/>
    <s v="Treehouses w/ Attached Bathrooms"/>
    <s v="treehouse"/>
    <s v="Treehouse"/>
    <s v="17"/>
    <s v="2"/>
    <s v="6"/>
    <s v="Pre-2000"/>
    <s v="6"/>
    <s v="1"/>
    <s v="300 Page Creek Rd"/>
    <x v="40"/>
    <x v="17"/>
    <s v="97523"/>
    <s v="United States"/>
    <x v="9"/>
    <x v="105"/>
    <m/>
    <m/>
    <m/>
    <n v="0"/>
    <n v="0"/>
    <m/>
    <m/>
    <m/>
    <m/>
    <n v="0"/>
    <m/>
    <m/>
    <m/>
    <m/>
    <m/>
    <m/>
    <m/>
    <m/>
    <m/>
    <m/>
    <m/>
    <s v="https://treehouses.com/"/>
    <m/>
    <m/>
    <m/>
    <n v="42.037123299999998"/>
    <n v="-123.6229774"/>
    <m/>
    <x v="1"/>
    <m/>
    <m/>
    <x v="2"/>
    <m/>
    <x v="2"/>
    <m/>
    <m/>
    <m/>
    <m/>
    <m/>
    <m/>
    <m/>
    <m/>
    <m/>
    <m/>
    <m/>
    <m/>
    <m/>
    <m/>
    <m/>
    <m/>
    <m/>
    <m/>
    <m/>
    <m/>
    <m/>
    <m/>
    <m/>
    <m/>
    <m/>
    <m/>
    <m/>
    <m/>
    <m/>
    <m/>
    <m/>
    <m/>
    <m/>
    <m/>
    <m/>
    <m/>
    <m/>
    <m/>
    <m/>
    <m/>
    <m/>
    <m/>
    <m/>
    <m/>
    <m/>
    <m/>
    <m/>
    <m/>
    <m/>
    <m/>
    <m/>
    <m/>
    <n v="0"/>
    <n v="0"/>
    <n v="0"/>
    <n v="0"/>
    <s v="Yes"/>
    <s v="No"/>
    <s v="Yes"/>
    <s v="No"/>
    <s v="Yes"/>
  </r>
  <r>
    <s v="Sage"/>
    <s v="Out N About Treehouse"/>
    <s v="Treehouses w/ Full Bathroom"/>
    <s v="treehouse"/>
    <s v="Treehouse"/>
    <s v="17"/>
    <s v="3"/>
    <s v="6"/>
    <s v="Pre-2000"/>
    <s v="6"/>
    <s v="1"/>
    <s v="300 Page Creek Rd"/>
    <x v="40"/>
    <x v="17"/>
    <s v="97523"/>
    <s v="United States"/>
    <x v="9"/>
    <x v="105"/>
    <m/>
    <m/>
    <m/>
    <n v="0"/>
    <n v="0"/>
    <m/>
    <m/>
    <m/>
    <m/>
    <n v="0"/>
    <m/>
    <m/>
    <m/>
    <m/>
    <m/>
    <m/>
    <m/>
    <m/>
    <m/>
    <m/>
    <m/>
    <s v="https://treehouses.com/"/>
    <m/>
    <m/>
    <m/>
    <n v="42.037123299999998"/>
    <n v="-123.6229774"/>
    <m/>
    <x v="1"/>
    <m/>
    <m/>
    <x v="2"/>
    <m/>
    <x v="2"/>
    <m/>
    <m/>
    <m/>
    <m/>
    <m/>
    <m/>
    <m/>
    <m/>
    <m/>
    <m/>
    <m/>
    <m/>
    <m/>
    <m/>
    <m/>
    <m/>
    <m/>
    <m/>
    <m/>
    <m/>
    <m/>
    <m/>
    <m/>
    <m/>
    <m/>
    <m/>
    <m/>
    <m/>
    <m/>
    <m/>
    <m/>
    <m/>
    <m/>
    <m/>
    <m/>
    <m/>
    <m/>
    <m/>
    <m/>
    <m/>
    <m/>
    <m/>
    <m/>
    <m/>
    <m/>
    <m/>
    <m/>
    <m/>
    <m/>
    <m/>
    <m/>
    <m/>
    <n v="0"/>
    <n v="0"/>
    <n v="0"/>
    <n v="0"/>
    <s v="Yes"/>
    <s v="No"/>
    <s v="Yes"/>
    <s v="No"/>
    <s v="Yes"/>
  </r>
  <r>
    <s v="Sage"/>
    <s v="Out N About Treehouse"/>
    <s v="Treehouses w/ Toilet and Sink"/>
    <s v="treehouse"/>
    <s v="Treehouse"/>
    <s v="17"/>
    <s v="2"/>
    <s v="6"/>
    <s v="Pre-2000"/>
    <s v="None"/>
    <s v="1"/>
    <s v="300 Page Creek Rd"/>
    <x v="40"/>
    <x v="17"/>
    <s v="97523"/>
    <s v="United States"/>
    <x v="9"/>
    <x v="105"/>
    <m/>
    <m/>
    <m/>
    <n v="0"/>
    <n v="0"/>
    <m/>
    <m/>
    <m/>
    <m/>
    <n v="0"/>
    <m/>
    <m/>
    <m/>
    <m/>
    <m/>
    <m/>
    <m/>
    <m/>
    <m/>
    <m/>
    <n v="299"/>
    <s v="https://treehouses.com/"/>
    <m/>
    <m/>
    <m/>
    <n v="42.037123299999998"/>
    <n v="-123.6229774"/>
    <m/>
    <x v="1"/>
    <m/>
    <m/>
    <x v="2"/>
    <m/>
    <x v="2"/>
    <m/>
    <m/>
    <m/>
    <m/>
    <m/>
    <m/>
    <m/>
    <m/>
    <m/>
    <m/>
    <m/>
    <m/>
    <m/>
    <m/>
    <m/>
    <m/>
    <m/>
    <m/>
    <m/>
    <m/>
    <m/>
    <m/>
    <m/>
    <m/>
    <m/>
    <m/>
    <m/>
    <m/>
    <m/>
    <m/>
    <m/>
    <m/>
    <m/>
    <m/>
    <m/>
    <m/>
    <m/>
    <m/>
    <m/>
    <m/>
    <m/>
    <m/>
    <m/>
    <m/>
    <m/>
    <m/>
    <m/>
    <m/>
    <m/>
    <m/>
    <m/>
    <m/>
    <n v="299"/>
    <n v="0"/>
    <n v="0"/>
    <n v="0"/>
    <s v="Yes"/>
    <s v="No"/>
    <s v="No"/>
    <s v="No"/>
    <s v="Yes"/>
  </r>
  <r>
    <s v="Sage"/>
    <s v="Timber Ridge Outpost &amp; Cabins"/>
    <s v="White Oak Treehouse"/>
    <s v="treehouse"/>
    <s v="Mixed Unit Glampground"/>
    <s v="6"/>
    <s v="1"/>
    <s v="6"/>
    <s v="2012"/>
    <s v="12"/>
    <s v="1"/>
    <s v="546 N Iron Furnace Rd"/>
    <x v="164"/>
    <x v="23"/>
    <s v="62931"/>
    <s v="United States"/>
    <x v="9"/>
    <x v="105"/>
    <m/>
    <m/>
    <m/>
    <n v="0"/>
    <n v="0"/>
    <m/>
    <m/>
    <m/>
    <m/>
    <n v="0"/>
    <m/>
    <m/>
    <m/>
    <m/>
    <m/>
    <m/>
    <m/>
    <n v="229"/>
    <n v="235"/>
    <n v="219"/>
    <n v="219"/>
    <s v="https://timberridgeoutpost.com/"/>
    <m/>
    <m/>
    <m/>
    <n v="37.563764900000002"/>
    <n v="-88.338611999999998"/>
    <m/>
    <x v="1"/>
    <m/>
    <m/>
    <x v="2"/>
    <m/>
    <x v="2"/>
    <m/>
    <m/>
    <m/>
    <m/>
    <m/>
    <m/>
    <m/>
    <m/>
    <m/>
    <m/>
    <m/>
    <m/>
    <m/>
    <m/>
    <m/>
    <m/>
    <m/>
    <m/>
    <m/>
    <m/>
    <m/>
    <m/>
    <m/>
    <m/>
    <m/>
    <m/>
    <m/>
    <m/>
    <m/>
    <m/>
    <m/>
    <m/>
    <m/>
    <m/>
    <m/>
    <m/>
    <m/>
    <m/>
    <m/>
    <m/>
    <m/>
    <m/>
    <m/>
    <m/>
    <m/>
    <m/>
    <m/>
    <m/>
    <m/>
    <m/>
    <m/>
    <m/>
    <n v="226"/>
    <n v="0"/>
    <n v="0"/>
    <n v="0"/>
    <s v="No"/>
    <s v="No"/>
    <s v="Yes"/>
    <s v="No"/>
    <s v="Yes"/>
  </r>
  <r>
    <s v="Sage"/>
    <s v="Cherry Treesort"/>
    <s v="8 Person Treehouses"/>
    <s v="treehouse"/>
    <s v="Treehouse"/>
    <s v="10"/>
    <s v="2"/>
    <s v="7"/>
    <s v="2014"/>
    <s v="12"/>
    <s v="1"/>
    <s v="1920 Flat Rock Road"/>
    <x v="159"/>
    <x v="11"/>
    <s v="28023"/>
    <s v="United States"/>
    <x v="9"/>
    <x v="105"/>
    <m/>
    <m/>
    <m/>
    <n v="0"/>
    <n v="0"/>
    <m/>
    <m/>
    <m/>
    <m/>
    <n v="0"/>
    <m/>
    <m/>
    <m/>
    <m/>
    <m/>
    <m/>
    <m/>
    <n v="285"/>
    <n v="354"/>
    <n v="285"/>
    <n v="354"/>
    <s v="https://www.cherrytreesort.com/"/>
    <m/>
    <m/>
    <m/>
    <n v="35.567038050000001"/>
    <n v="-80.617949100000004"/>
    <m/>
    <x v="1"/>
    <m/>
    <m/>
    <x v="2"/>
    <m/>
    <x v="2"/>
    <m/>
    <m/>
    <m/>
    <m/>
    <m/>
    <m/>
    <m/>
    <m/>
    <m/>
    <m/>
    <m/>
    <m/>
    <m/>
    <m/>
    <m/>
    <m/>
    <m/>
    <m/>
    <m/>
    <m/>
    <m/>
    <m/>
    <m/>
    <m/>
    <m/>
    <m/>
    <m/>
    <m/>
    <m/>
    <m/>
    <m/>
    <m/>
    <m/>
    <m/>
    <m/>
    <m/>
    <m/>
    <m/>
    <m/>
    <m/>
    <m/>
    <m/>
    <m/>
    <m/>
    <m/>
    <m/>
    <m/>
    <m/>
    <m/>
    <m/>
    <m/>
    <m/>
    <n v="320"/>
    <n v="0"/>
    <n v="0"/>
    <n v="0"/>
    <s v="No"/>
    <s v="No"/>
    <s v="Yes"/>
    <s v="No"/>
    <s v="No"/>
  </r>
  <r>
    <s v="Sage"/>
    <s v="Geronimo Creek Retreat"/>
    <s v="Singing Cloud / Prairie Flower / Laughing Water / Sweet Medicine"/>
    <s v="treehouse"/>
    <m/>
    <s v="20"/>
    <s v="4"/>
    <s v="7"/>
    <s v="2010"/>
    <s v="6"/>
    <s v="None"/>
    <s v="3029 Midway Rd"/>
    <x v="168"/>
    <x v="7"/>
    <s v="59030"/>
    <s v="United States"/>
    <x v="9"/>
    <x v="105"/>
    <m/>
    <m/>
    <m/>
    <n v="0"/>
    <n v="0"/>
    <m/>
    <m/>
    <m/>
    <m/>
    <n v="0"/>
    <m/>
    <m/>
    <m/>
    <m/>
    <m/>
    <m/>
    <m/>
    <m/>
    <m/>
    <m/>
    <m/>
    <s v="http://www.geronimocreekretreat.org/"/>
    <m/>
    <m/>
    <m/>
    <n v="32.986262400000001"/>
    <n v="-97.123263699999995"/>
    <m/>
    <x v="1"/>
    <m/>
    <m/>
    <x v="2"/>
    <m/>
    <x v="2"/>
    <m/>
    <m/>
    <m/>
    <m/>
    <m/>
    <m/>
    <m/>
    <m/>
    <m/>
    <m/>
    <m/>
    <m/>
    <m/>
    <m/>
    <m/>
    <m/>
    <m/>
    <m/>
    <m/>
    <m/>
    <m/>
    <m/>
    <m/>
    <m/>
    <m/>
    <m/>
    <m/>
    <m/>
    <m/>
    <m/>
    <m/>
    <m/>
    <m/>
    <m/>
    <m/>
    <m/>
    <m/>
    <m/>
    <m/>
    <m/>
    <m/>
    <m/>
    <m/>
    <m/>
    <m/>
    <m/>
    <m/>
    <m/>
    <m/>
    <m/>
    <m/>
    <m/>
    <n v="0"/>
    <n v="0"/>
    <n v="0"/>
    <n v="0"/>
    <s v="No"/>
    <s v="Yes"/>
    <s v="Yes"/>
    <s v="No"/>
    <s v="No"/>
  </r>
  <r>
    <s v="Sage"/>
    <s v="River Road Treehouses"/>
    <s v="Treehouse"/>
    <s v="treehouse"/>
    <m/>
    <s v="11"/>
    <s v="6"/>
    <s v="7"/>
    <s v="2019"/>
    <s v="12"/>
    <s v="None"/>
    <s v="21511 State Hwy 112"/>
    <x v="169"/>
    <x v="7"/>
    <s v="None"/>
    <s v="United States"/>
    <x v="9"/>
    <x v="105"/>
    <m/>
    <m/>
    <m/>
    <n v="0"/>
    <n v="0"/>
    <m/>
    <m/>
    <m/>
    <m/>
    <n v="0"/>
    <m/>
    <m/>
    <m/>
    <m/>
    <m/>
    <m/>
    <m/>
    <m/>
    <m/>
    <m/>
    <m/>
    <s v="http://riverroadcabins.com/"/>
    <m/>
    <m/>
    <m/>
    <n v="31.22880425"/>
    <n v="-100.0768425"/>
    <m/>
    <x v="1"/>
    <m/>
    <m/>
    <x v="2"/>
    <m/>
    <x v="2"/>
    <m/>
    <m/>
    <m/>
    <m/>
    <m/>
    <m/>
    <m/>
    <m/>
    <m/>
    <m/>
    <m/>
    <m/>
    <m/>
    <m/>
    <m/>
    <m/>
    <m/>
    <m/>
    <m/>
    <m/>
    <m/>
    <m/>
    <m/>
    <m/>
    <m/>
    <m/>
    <m/>
    <m/>
    <m/>
    <m/>
    <m/>
    <m/>
    <m/>
    <m/>
    <m/>
    <m/>
    <m/>
    <m/>
    <m/>
    <m/>
    <m/>
    <m/>
    <m/>
    <m/>
    <m/>
    <m/>
    <m/>
    <m/>
    <m/>
    <m/>
    <m/>
    <m/>
    <n v="0"/>
    <n v="0"/>
    <n v="0"/>
    <n v="0"/>
    <s v="No"/>
    <s v="No"/>
    <s v="Yes"/>
    <s v="No"/>
    <s v="No"/>
  </r>
  <r>
    <s v="Sage"/>
    <s v="TreeHouse Point"/>
    <s v="Upper Pond Treehouse"/>
    <s v="treehouse"/>
    <s v="Treehouse"/>
    <s v="7"/>
    <s v="1"/>
    <s v="4"/>
    <s v="2006"/>
    <s v="12"/>
    <s v="4-5"/>
    <s v="6922 Preston-Fall City Rd SE"/>
    <x v="158"/>
    <x v="1"/>
    <s v="98027"/>
    <s v="United States"/>
    <x v="9"/>
    <x v="105"/>
    <m/>
    <m/>
    <m/>
    <n v="0"/>
    <n v="0"/>
    <m/>
    <m/>
    <m/>
    <m/>
    <n v="0"/>
    <m/>
    <m/>
    <m/>
    <m/>
    <m/>
    <m/>
    <m/>
    <n v="449"/>
    <n v="449"/>
    <n v="349"/>
    <n v="449"/>
    <s v="https://www.treehousepoint.com/"/>
    <m/>
    <m/>
    <m/>
    <n v="47.538156000000001"/>
    <n v="-121.91039499999999"/>
    <m/>
    <x v="1"/>
    <m/>
    <m/>
    <x v="2"/>
    <m/>
    <x v="2"/>
    <m/>
    <m/>
    <m/>
    <m/>
    <m/>
    <m/>
    <m/>
    <m/>
    <m/>
    <m/>
    <m/>
    <m/>
    <m/>
    <m/>
    <m/>
    <m/>
    <m/>
    <m/>
    <m/>
    <m/>
    <m/>
    <m/>
    <m/>
    <m/>
    <m/>
    <m/>
    <m/>
    <m/>
    <m/>
    <m/>
    <m/>
    <m/>
    <m/>
    <m/>
    <m/>
    <m/>
    <m/>
    <m/>
    <m/>
    <m/>
    <m/>
    <m/>
    <m/>
    <m/>
    <m/>
    <m/>
    <m/>
    <m/>
    <m/>
    <m/>
    <m/>
    <m/>
    <n v="424"/>
    <n v="0"/>
    <n v="0"/>
    <n v="0"/>
    <s v="No"/>
    <s v="Yes"/>
    <s v="Yes"/>
    <s v="No"/>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7CA73F-EAA6-4B50-86A1-448E18B8E41B}"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cation">
  <location ref="A8:F31" firstHeaderRow="0" firstDataRow="1" firstDataCol="1" rowPageCount="6" colPageCount="1"/>
  <pivotFields count="101">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3">
        <item x="29"/>
        <item x="31"/>
        <item x="6"/>
        <item x="8"/>
        <item x="20"/>
        <item x="3"/>
        <item x="25"/>
        <item x="77"/>
        <item x="66"/>
        <item x="11"/>
        <item x="89"/>
        <item x="72"/>
        <item x="41"/>
        <item x="34"/>
        <item x="33"/>
        <item x="76"/>
        <item x="30"/>
        <item x="24"/>
        <item x="13"/>
        <item x="38"/>
        <item x="1"/>
        <item x="49"/>
        <item x="78"/>
        <item x="83"/>
        <item x="68"/>
        <item x="67"/>
        <item x="90"/>
        <item x="65"/>
        <item x="79"/>
        <item x="9"/>
        <item x="28"/>
        <item x="84"/>
        <item x="74"/>
        <item x="27"/>
        <item x="50"/>
        <item x="35"/>
        <item x="37"/>
        <item x="87"/>
        <item x="15"/>
        <item x="7"/>
        <item x="47"/>
        <item x="17"/>
        <item x="56"/>
        <item x="61"/>
        <item x="19"/>
        <item x="88"/>
        <item x="4"/>
        <item x="71"/>
        <item x="64"/>
        <item x="75"/>
        <item x="40"/>
        <item x="45"/>
        <item x="60"/>
        <item x="46"/>
        <item x="85"/>
        <item x="82"/>
        <item x="63"/>
        <item x="53"/>
        <item x="23"/>
        <item x="39"/>
        <item x="69"/>
        <item x="18"/>
        <item x="22"/>
        <item x="36"/>
        <item x="58"/>
        <item x="86"/>
        <item x="12"/>
        <item x="57"/>
        <item x="81"/>
        <item x="55"/>
        <item x="52"/>
        <item x="80"/>
        <item x="70"/>
        <item x="14"/>
        <item x="54"/>
        <item x="26"/>
        <item x="32"/>
        <item x="16"/>
        <item x="62"/>
        <item x="2"/>
        <item x="48"/>
        <item x="21"/>
        <item x="43"/>
        <item x="59"/>
        <item x="42"/>
        <item x="44"/>
        <item x="5"/>
        <item x="73"/>
        <item x="91"/>
        <item x="0"/>
        <item x="10"/>
        <item x="51"/>
        <item t="default"/>
      </items>
    </pivotField>
    <pivotField axis="axisRow" showAll="0">
      <items count="7">
        <item x="4"/>
        <item x="2"/>
        <item x="0"/>
        <item h="1" x="5"/>
        <item h="1" x="3"/>
        <item x="1"/>
        <item t="default"/>
      </items>
    </pivotField>
    <pivotField showAll="0"/>
    <pivotField showAll="0"/>
    <pivotField axis="axisPage" dataField="1" multipleItemSelectionAllowed="1" showAll="0">
      <items count="64">
        <item h="1" x="13"/>
        <item h="1" x="50"/>
        <item h="1" x="12"/>
        <item h="1" x="31"/>
        <item h="1" x="7"/>
        <item h="1" x="5"/>
        <item h="1" x="6"/>
        <item x="40"/>
        <item x="55"/>
        <item x="21"/>
        <item x="24"/>
        <item x="44"/>
        <item x="38"/>
        <item x="17"/>
        <item x="4"/>
        <item x="30"/>
        <item x="47"/>
        <item x="42"/>
        <item x="11"/>
        <item x="23"/>
        <item x="8"/>
        <item x="0"/>
        <item x="56"/>
        <item x="60"/>
        <item x="18"/>
        <item x="57"/>
        <item x="41"/>
        <item x="39"/>
        <item x="2"/>
        <item x="59"/>
        <item x="58"/>
        <item x="48"/>
        <item x="3"/>
        <item x="53"/>
        <item x="22"/>
        <item x="62"/>
        <item x="37"/>
        <item x="15"/>
        <item x="61"/>
        <item x="26"/>
        <item x="9"/>
        <item x="49"/>
        <item x="10"/>
        <item x="45"/>
        <item x="33"/>
        <item x="27"/>
        <item x="20"/>
        <item x="32"/>
        <item x="29"/>
        <item x="54"/>
        <item x="16"/>
        <item x="36"/>
        <item x="25"/>
        <item x="46"/>
        <item x="52"/>
        <item x="51"/>
        <item x="28"/>
        <item x="35"/>
        <item x="34"/>
        <item x="19"/>
        <item x="43"/>
        <item h="1" x="14"/>
        <item h="1" x="1"/>
        <item t="default"/>
      </items>
    </pivotField>
    <pivotField axis="axisPage" dataField="1" multipleItemSelectionAllowed="1" showAll="0">
      <items count="66">
        <item x="47"/>
        <item x="10"/>
        <item x="25"/>
        <item x="63"/>
        <item x="15"/>
        <item x="5"/>
        <item x="33"/>
        <item x="43"/>
        <item x="18"/>
        <item x="28"/>
        <item x="19"/>
        <item x="48"/>
        <item x="32"/>
        <item x="61"/>
        <item x="21"/>
        <item x="42"/>
        <item x="30"/>
        <item x="26"/>
        <item x="20"/>
        <item x="22"/>
        <item x="62"/>
        <item x="4"/>
        <item x="54"/>
        <item x="2"/>
        <item x="6"/>
        <item x="49"/>
        <item x="23"/>
        <item x="9"/>
        <item x="46"/>
        <item x="31"/>
        <item x="52"/>
        <item x="44"/>
        <item x="37"/>
        <item x="57"/>
        <item x="64"/>
        <item x="29"/>
        <item x="11"/>
        <item x="14"/>
        <item x="36"/>
        <item x="53"/>
        <item x="17"/>
        <item x="56"/>
        <item x="27"/>
        <item x="60"/>
        <item x="0"/>
        <item x="16"/>
        <item x="24"/>
        <item x="34"/>
        <item x="13"/>
        <item x="8"/>
        <item x="58"/>
        <item x="39"/>
        <item x="59"/>
        <item x="55"/>
        <item x="40"/>
        <item x="41"/>
        <item x="45"/>
        <item x="12"/>
        <item x="38"/>
        <item x="3"/>
        <item x="35"/>
        <item x="50"/>
        <item x="51"/>
        <item x="7"/>
        <item h="1" x="1"/>
        <item t="default"/>
      </items>
    </pivotField>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15">
        <item h="1" x="45"/>
        <item x="43"/>
        <item x="70"/>
        <item x="101"/>
        <item x="81"/>
        <item x="74"/>
        <item x="111"/>
        <item x="53"/>
        <item x="39"/>
        <item x="97"/>
        <item x="87"/>
        <item x="61"/>
        <item x="38"/>
        <item x="37"/>
        <item x="112"/>
        <item x="86"/>
        <item x="47"/>
        <item x="44"/>
        <item x="62"/>
        <item x="27"/>
        <item x="78"/>
        <item x="110"/>
        <item x="26"/>
        <item x="84"/>
        <item x="76"/>
        <item x="99"/>
        <item x="36"/>
        <item x="82"/>
        <item x="91"/>
        <item x="2"/>
        <item x="105"/>
        <item x="51"/>
        <item x="29"/>
        <item x="65"/>
        <item x="83"/>
        <item x="41"/>
        <item x="77"/>
        <item x="113"/>
        <item x="49"/>
        <item x="54"/>
        <item x="3"/>
        <item x="63"/>
        <item x="64"/>
        <item x="56"/>
        <item x="40"/>
        <item x="1"/>
        <item x="104"/>
        <item x="28"/>
        <item x="66"/>
        <item x="107"/>
        <item x="109"/>
        <item x="79"/>
        <item x="71"/>
        <item x="46"/>
        <item x="90"/>
        <item x="48"/>
        <item x="98"/>
        <item x="55"/>
        <item x="4"/>
        <item x="85"/>
        <item x="35"/>
        <item x="60"/>
        <item x="33"/>
        <item x="52"/>
        <item x="75"/>
        <item x="30"/>
        <item x="57"/>
        <item x="34"/>
        <item x="0"/>
        <item x="31"/>
        <item x="106"/>
        <item x="50"/>
        <item x="32"/>
        <item x="7"/>
        <item x="88"/>
        <item x="6"/>
        <item x="80"/>
        <item x="5"/>
        <item x="69"/>
        <item x="73"/>
        <item x="108"/>
        <item x="13"/>
        <item x="96"/>
        <item x="93"/>
        <item x="14"/>
        <item x="100"/>
        <item x="72"/>
        <item x="67"/>
        <item x="95"/>
        <item x="92"/>
        <item x="94"/>
        <item x="89"/>
        <item x="42"/>
        <item x="15"/>
        <item x="22"/>
        <item x="25"/>
        <item x="17"/>
        <item x="19"/>
        <item x="16"/>
        <item x="21"/>
        <item x="20"/>
        <item x="18"/>
        <item x="12"/>
        <item x="8"/>
        <item x="9"/>
        <item x="10"/>
        <item x="11"/>
        <item x="24"/>
        <item x="23"/>
        <item x="58"/>
        <item x="59"/>
        <item x="102"/>
        <item x="103"/>
        <item x="68"/>
        <item t="default"/>
      </items>
    </pivotField>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
        <item h="1" x="1"/>
        <item x="0"/>
        <item t="default"/>
      </items>
    </pivotField>
    <pivotField showAll="0"/>
    <pivotField showAll="0"/>
    <pivotField axis="axisPage" multipleItemSelectionAllowed="1" showAll="0">
      <items count="3">
        <item h="1" x="1"/>
        <item x="0"/>
        <item t="default"/>
      </items>
    </pivotField>
    <pivotField showAll="0"/>
    <pivotField axis="axisPage" multipleItemSelectionAllowe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3"/>
    <field x="12"/>
  </rowFields>
  <rowItems count="23">
    <i>
      <x v="2"/>
    </i>
    <i r="1">
      <x v="10"/>
    </i>
    <i r="1">
      <x v="18"/>
    </i>
    <i r="1">
      <x v="21"/>
    </i>
    <i r="1">
      <x v="25"/>
    </i>
    <i r="1">
      <x v="35"/>
    </i>
    <i r="1">
      <x v="57"/>
    </i>
    <i r="1">
      <x v="64"/>
    </i>
    <i r="1">
      <x v="67"/>
    </i>
    <i r="1">
      <x v="89"/>
    </i>
    <i>
      <x v="5"/>
    </i>
    <i r="1">
      <x v="8"/>
    </i>
    <i r="1">
      <x v="31"/>
    </i>
    <i r="1">
      <x v="32"/>
    </i>
    <i r="1">
      <x v="42"/>
    </i>
    <i r="1">
      <x v="47"/>
    </i>
    <i r="1">
      <x v="49"/>
    </i>
    <i r="1">
      <x v="56"/>
    </i>
    <i r="1">
      <x v="63"/>
    </i>
    <i r="1">
      <x v="70"/>
    </i>
    <i r="1">
      <x v="71"/>
    </i>
    <i r="1">
      <x v="85"/>
    </i>
    <i t="grand">
      <x/>
    </i>
  </rowItems>
  <colFields count="1">
    <field x="-2"/>
  </colFields>
  <colItems count="5">
    <i>
      <x/>
    </i>
    <i i="1">
      <x v="1"/>
    </i>
    <i i="2">
      <x v="2"/>
    </i>
    <i i="3">
      <x v="3"/>
    </i>
    <i i="4">
      <x v="4"/>
    </i>
  </colItems>
  <pageFields count="6">
    <pageField fld="28" hier="-1"/>
    <pageField fld="17" hier="-1"/>
    <pageField fld="46" hier="-1"/>
    <pageField fld="49" hier="-1"/>
    <pageField fld="51" hier="-1"/>
    <pageField fld="16" hier="-1"/>
  </pageFields>
  <dataFields count="5">
    <dataField name="Average  Retail Daily Rate 2024" fld="17" subtotal="average" baseField="12" baseItem="3" numFmtId="164"/>
    <dataField name="Average Rate (Next 12 Months)" fld="28" subtotal="average" baseField="12" baseItem="3" numFmtId="164"/>
    <dataField name="Average of Low Rate (Next 12 Months)" fld="30" subtotal="average" baseField="13" baseItem="0" numFmtId="164"/>
    <dataField name="Average of High Rate (Next 12 Months)" fld="29" subtotal="average" baseField="13" baseItem="0" numFmtId="164"/>
    <dataField name="Average of Occupancy rate 2024" fld="16" subtotal="average" baseField="12" baseItem="56" numFmtId="9"/>
  </dataFields>
  <formats count="16">
    <format dxfId="46">
      <pivotArea outline="0" collapsedLevelsAreSubtotals="1" fieldPosition="0"/>
    </format>
    <format dxfId="45">
      <pivotArea dataOnly="0" labelOnly="1" outline="0" fieldPosition="0">
        <references count="1">
          <reference field="4294967294" count="2">
            <x v="2"/>
            <x v="3"/>
          </reference>
        </references>
      </pivotArea>
    </format>
    <format dxfId="44">
      <pivotArea dataOnly="0" labelOnly="1" outline="0" fieldPosition="0">
        <references count="1">
          <reference field="4294967294" count="2">
            <x v="2"/>
            <x v="3"/>
          </reference>
        </references>
      </pivotArea>
    </format>
    <format dxfId="43">
      <pivotArea dataOnly="0" labelOnly="1" outline="0" fieldPosition="0">
        <references count="1">
          <reference field="4294967294" count="2">
            <x v="0"/>
            <x v="1"/>
          </reference>
        </references>
      </pivotArea>
    </format>
    <format dxfId="42">
      <pivotArea dataOnly="0" labelOnly="1" outline="0" fieldPosition="0">
        <references count="1">
          <reference field="4294967294" count="2">
            <x v="0"/>
            <x v="1"/>
          </reference>
        </references>
      </pivotArea>
    </format>
    <format dxfId="41">
      <pivotArea dataOnly="0" labelOnly="1" outline="0" fieldPosition="0">
        <references count="1">
          <reference field="4294967294" count="1">
            <x v="4"/>
          </reference>
        </references>
      </pivotArea>
    </format>
    <format dxfId="40">
      <pivotArea dataOnly="0" labelOnly="1" outline="0" fieldPosition="0">
        <references count="1">
          <reference field="4294967294" count="1">
            <x v="4"/>
          </reference>
        </references>
      </pivotArea>
    </format>
    <format dxfId="39">
      <pivotArea outline="0" collapsedLevelsAreSubtotals="1" fieldPosition="0">
        <references count="1">
          <reference field="4294967294" count="1" selected="0">
            <x v="4"/>
          </reference>
        </references>
      </pivotArea>
    </format>
    <format dxfId="38">
      <pivotArea outline="0" collapsedLevelsAreSubtotals="1" fieldPosition="0">
        <references count="1">
          <reference field="4294967294" count="4" selected="0">
            <x v="0"/>
            <x v="1"/>
            <x v="2"/>
            <x v="3"/>
          </reference>
        </references>
      </pivotArea>
    </format>
    <format dxfId="37">
      <pivotArea field="13" type="button" dataOnly="0" labelOnly="1" outline="0" axis="axisRow" fieldPosition="0"/>
    </format>
    <format dxfId="36">
      <pivotArea dataOnly="0" labelOnly="1" outline="0" fieldPosition="0">
        <references count="1">
          <reference field="4294967294" count="5">
            <x v="0"/>
            <x v="1"/>
            <x v="2"/>
            <x v="3"/>
            <x v="4"/>
          </reference>
        </references>
      </pivotArea>
    </format>
    <format dxfId="35">
      <pivotArea field="12" dataOnly="0" grandRow="1" axis="axisRow" fieldPosition="1">
        <references count="1">
          <reference field="12" count="0" defaultSubtotal="1" sumSubtotal="1" countASubtotal="1" avgSubtotal="1" maxSubtotal="1" minSubtotal="1" productSubtotal="1" countSubtotal="1" stdDevSubtotal="1" stdDevPSubtotal="1" varSubtotal="1" varPSubtotal="1"/>
        </references>
      </pivotArea>
    </format>
    <format dxfId="34">
      <pivotArea grandRow="1" outline="0" collapsedLevelsAreSubtotals="1" fieldPosition="0"/>
    </format>
    <format dxfId="33">
      <pivotArea dataOnly="0" labelOnly="1" grandRow="1" outline="0" fieldPosition="0"/>
    </format>
    <format dxfId="32">
      <pivotArea field="13" type="button" dataOnly="0" labelOnly="1" outline="0" axis="axisRow" fieldPosition="0"/>
    </format>
    <format dxfId="31">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7F1F184-6C8F-4F22-97CB-ACAA151E6EC8}"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cation">
  <location ref="A7:F26" firstHeaderRow="0" firstDataRow="1" firstDataCol="1" rowPageCount="5" colPageCount="1"/>
  <pivotFields count="114">
    <pivotField showAll="0"/>
    <pivotField showAll="0"/>
    <pivotField showAll="0"/>
    <pivotField showAll="0"/>
    <pivotField showAll="0"/>
    <pivotField showAll="0"/>
    <pivotField showAll="0"/>
    <pivotField showAll="0"/>
    <pivotField showAll="0"/>
    <pivotField showAll="0"/>
    <pivotField showAll="0"/>
    <pivotField showAll="0"/>
    <pivotField showAll="0">
      <items count="192">
        <item x="170"/>
        <item x="187"/>
        <item x="48"/>
        <item x="53"/>
        <item x="44"/>
        <item x="188"/>
        <item x="145"/>
        <item x="37"/>
        <item x="171"/>
        <item x="130"/>
        <item x="66"/>
        <item x="175"/>
        <item x="107"/>
        <item x="125"/>
        <item x="16"/>
        <item x="129"/>
        <item x="32"/>
        <item x="152"/>
        <item x="176"/>
        <item x="65"/>
        <item x="183"/>
        <item x="31"/>
        <item x="156"/>
        <item x="29"/>
        <item x="24"/>
        <item x="96"/>
        <item x="93"/>
        <item x="77"/>
        <item x="13"/>
        <item x="103"/>
        <item x="15"/>
        <item x="83"/>
        <item x="126"/>
        <item x="121"/>
        <item x="3"/>
        <item x="180"/>
        <item x="9"/>
        <item x="127"/>
        <item x="134"/>
        <item x="158"/>
        <item x="137"/>
        <item x="136"/>
        <item x="101"/>
        <item x="181"/>
        <item x="122"/>
        <item x="43"/>
        <item x="154"/>
        <item x="189"/>
        <item x="22"/>
        <item x="10"/>
        <item x="84"/>
        <item x="94"/>
        <item x="30"/>
        <item x="131"/>
        <item x="47"/>
        <item x="71"/>
        <item x="117"/>
        <item x="14"/>
        <item x="135"/>
        <item x="186"/>
        <item x="167"/>
        <item x="163"/>
        <item x="89"/>
        <item x="119"/>
        <item x="75"/>
        <item x="87"/>
        <item x="153"/>
        <item x="139"/>
        <item x="149"/>
        <item x="177"/>
        <item x="184"/>
        <item x="49"/>
        <item x="21"/>
        <item x="38"/>
        <item x="82"/>
        <item x="33"/>
        <item x="35"/>
        <item x="57"/>
        <item x="123"/>
        <item x="115"/>
        <item x="41"/>
        <item x="45"/>
        <item x="54"/>
        <item x="147"/>
        <item x="8"/>
        <item x="95"/>
        <item x="110"/>
        <item x="19"/>
        <item x="106"/>
        <item x="34"/>
        <item x="20"/>
        <item x="98"/>
        <item x="42"/>
        <item x="118"/>
        <item x="55"/>
        <item x="104"/>
        <item x="86"/>
        <item x="108"/>
        <item x="80"/>
        <item x="26"/>
        <item x="51"/>
        <item x="179"/>
        <item x="76"/>
        <item x="18"/>
        <item x="166"/>
        <item x="140"/>
        <item x="114"/>
        <item x="59"/>
        <item x="148"/>
        <item x="111"/>
        <item x="116"/>
        <item x="133"/>
        <item x="150"/>
        <item x="12"/>
        <item x="174"/>
        <item x="162"/>
        <item x="99"/>
        <item x="68"/>
        <item x="64"/>
        <item x="124"/>
        <item x="109"/>
        <item x="168"/>
        <item x="46"/>
        <item x="4"/>
        <item x="105"/>
        <item x="91"/>
        <item x="164"/>
        <item x="142"/>
        <item x="74"/>
        <item x="36"/>
        <item x="100"/>
        <item x="72"/>
        <item x="27"/>
        <item x="92"/>
        <item x="39"/>
        <item x="73"/>
        <item x="185"/>
        <item x="169"/>
        <item x="112"/>
        <item x="52"/>
        <item x="138"/>
        <item x="159"/>
        <item x="128"/>
        <item x="70"/>
        <item x="132"/>
        <item x="144"/>
        <item x="151"/>
        <item x="5"/>
        <item x="97"/>
        <item x="28"/>
        <item x="78"/>
        <item x="85"/>
        <item x="69"/>
        <item x="50"/>
        <item x="11"/>
        <item x="120"/>
        <item x="23"/>
        <item x="90"/>
        <item x="6"/>
        <item x="79"/>
        <item x="62"/>
        <item x="165"/>
        <item x="2"/>
        <item x="157"/>
        <item x="146"/>
        <item x="0"/>
        <item x="113"/>
        <item x="190"/>
        <item x="60"/>
        <item x="61"/>
        <item x="58"/>
        <item x="17"/>
        <item x="56"/>
        <item x="1"/>
        <item x="40"/>
        <item x="178"/>
        <item x="160"/>
        <item x="102"/>
        <item x="67"/>
        <item x="63"/>
        <item x="25"/>
        <item x="7"/>
        <item x="172"/>
        <item x="141"/>
        <item x="173"/>
        <item x="182"/>
        <item x="155"/>
        <item x="81"/>
        <item x="161"/>
        <item x="88"/>
        <item x="143"/>
        <item t="default"/>
      </items>
    </pivotField>
    <pivotField axis="axisRow" showAll="0">
      <items count="42">
        <item x="9"/>
        <item x="25"/>
        <item x="24"/>
        <item x="1"/>
        <item x="21"/>
        <item x="6"/>
        <item x="35"/>
        <item x="8"/>
        <item x="14"/>
        <item x="29"/>
        <item x="38"/>
        <item x="32"/>
        <item x="30"/>
        <item x="12"/>
        <item x="23"/>
        <item x="31"/>
        <item x="3"/>
        <item x="20"/>
        <item x="40"/>
        <item x="33"/>
        <item x="34"/>
        <item x="36"/>
        <item x="11"/>
        <item x="2"/>
        <item x="7"/>
        <item x="16"/>
        <item x="5"/>
        <item x="0"/>
        <item x="18"/>
        <item x="39"/>
        <item x="26"/>
        <item x="22"/>
        <item x="4"/>
        <item x="10"/>
        <item x="13"/>
        <item x="17"/>
        <item x="27"/>
        <item x="19"/>
        <item x="37"/>
        <item x="15"/>
        <item x="28"/>
        <item t="default"/>
      </items>
    </pivotField>
    <pivotField showAll="0"/>
    <pivotField showAll="0"/>
    <pivotField axis="axisPage" dataField="1" multipleItemSelectionAllowed="1" showAll="0">
      <items count="85">
        <item h="1" x="13"/>
        <item h="1" x="21"/>
        <item h="1" x="81"/>
        <item h="1" x="83"/>
        <item h="1" x="72"/>
        <item h="1" x="82"/>
        <item h="1" x="10"/>
        <item h="1" x="9"/>
        <item h="1" x="23"/>
        <item x="12"/>
        <item x="68"/>
        <item x="4"/>
        <item x="0"/>
        <item x="5"/>
        <item x="50"/>
        <item x="66"/>
        <item x="51"/>
        <item x="56"/>
        <item x="78"/>
        <item x="80"/>
        <item x="32"/>
        <item x="11"/>
        <item x="7"/>
        <item x="75"/>
        <item x="17"/>
        <item x="19"/>
        <item x="79"/>
        <item x="25"/>
        <item x="76"/>
        <item x="73"/>
        <item x="47"/>
        <item x="57"/>
        <item x="15"/>
        <item x="33"/>
        <item x="67"/>
        <item x="59"/>
        <item x="60"/>
        <item x="61"/>
        <item x="77"/>
        <item x="30"/>
        <item x="71"/>
        <item x="70"/>
        <item x="35"/>
        <item x="49"/>
        <item x="34"/>
        <item x="27"/>
        <item x="18"/>
        <item x="37"/>
        <item x="65"/>
        <item x="74"/>
        <item x="36"/>
        <item x="38"/>
        <item x="39"/>
        <item x="8"/>
        <item x="55"/>
        <item x="62"/>
        <item x="26"/>
        <item x="69"/>
        <item x="58"/>
        <item x="43"/>
        <item x="42"/>
        <item x="20"/>
        <item x="31"/>
        <item x="16"/>
        <item x="41"/>
        <item x="52"/>
        <item x="46"/>
        <item x="54"/>
        <item x="64"/>
        <item x="2"/>
        <item x="29"/>
        <item x="24"/>
        <item x="63"/>
        <item x="45"/>
        <item x="53"/>
        <item x="48"/>
        <item x="28"/>
        <item x="6"/>
        <item x="3"/>
        <item x="44"/>
        <item x="22"/>
        <item x="40"/>
        <item h="1" x="14"/>
        <item h="1" x="1"/>
        <item t="default"/>
      </items>
    </pivotField>
    <pivotField axis="axisPage" dataField="1" multipleItemSelectionAllowed="1" showAll="0">
      <items count="100">
        <item h="1" x="12"/>
        <item h="1" x="5"/>
        <item h="1" x="79"/>
        <item h="1" x="10"/>
        <item h="1" x="90"/>
        <item h="1" x="2"/>
        <item h="1" x="51"/>
        <item h="1" x="61"/>
        <item h="1" x="83"/>
        <item h="1" x="19"/>
        <item h="1" x="17"/>
        <item h="1" x="91"/>
        <item h="1" x="4"/>
        <item h="1" x="68"/>
        <item h="1" x="28"/>
        <item x="7"/>
        <item x="50"/>
        <item x="26"/>
        <item x="13"/>
        <item x="31"/>
        <item x="76"/>
        <item x="44"/>
        <item x="0"/>
        <item x="69"/>
        <item x="48"/>
        <item x="88"/>
        <item x="3"/>
        <item x="58"/>
        <item x="72"/>
        <item x="21"/>
        <item x="81"/>
        <item x="54"/>
        <item x="25"/>
        <item x="9"/>
        <item x="52"/>
        <item x="49"/>
        <item x="82"/>
        <item x="16"/>
        <item x="23"/>
        <item x="75"/>
        <item x="34"/>
        <item x="71"/>
        <item x="63"/>
        <item x="62"/>
        <item x="8"/>
        <item x="40"/>
        <item x="70"/>
        <item x="64"/>
        <item x="20"/>
        <item x="84"/>
        <item x="6"/>
        <item x="47"/>
        <item x="37"/>
        <item x="29"/>
        <item x="60"/>
        <item x="45"/>
        <item x="67"/>
        <item x="30"/>
        <item x="74"/>
        <item x="18"/>
        <item x="36"/>
        <item x="96"/>
        <item x="35"/>
        <item x="59"/>
        <item x="41"/>
        <item x="93"/>
        <item x="92"/>
        <item x="87"/>
        <item x="94"/>
        <item x="14"/>
        <item x="33"/>
        <item x="77"/>
        <item x="80"/>
        <item x="46"/>
        <item x="43"/>
        <item x="55"/>
        <item x="56"/>
        <item x="66"/>
        <item x="73"/>
        <item x="11"/>
        <item x="85"/>
        <item x="53"/>
        <item x="32"/>
        <item x="78"/>
        <item x="22"/>
        <item x="65"/>
        <item x="38"/>
        <item x="39"/>
        <item x="97"/>
        <item x="15"/>
        <item x="89"/>
        <item x="42"/>
        <item x="86"/>
        <item x="27"/>
        <item x="57"/>
        <item x="95"/>
        <item x="24"/>
        <item h="1" x="1"/>
        <item h="1" x="9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
        <item x="0"/>
        <item h="1" x="1"/>
        <item t="default"/>
      </items>
    </pivotField>
    <pivotField showAll="0"/>
    <pivotField showAll="0"/>
    <pivotField axis="axisPage" multipleItemSelectionAllowed="1" showAll="0">
      <items count="4">
        <item h="1" x="1"/>
        <item x="0"/>
        <item x="2"/>
        <item t="default"/>
      </items>
    </pivotField>
    <pivotField showAll="0"/>
    <pivotField axis="axisPage" multipleItemSelectionAllowed="1" showAll="0">
      <items count="4">
        <item h="1"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19">
    <i>
      <x/>
    </i>
    <i>
      <x v="1"/>
    </i>
    <i>
      <x v="3"/>
    </i>
    <i>
      <x v="4"/>
    </i>
    <i>
      <x v="8"/>
    </i>
    <i>
      <x v="9"/>
    </i>
    <i>
      <x v="11"/>
    </i>
    <i>
      <x v="13"/>
    </i>
    <i>
      <x v="14"/>
    </i>
    <i>
      <x v="20"/>
    </i>
    <i>
      <x v="22"/>
    </i>
    <i>
      <x v="23"/>
    </i>
    <i>
      <x v="27"/>
    </i>
    <i>
      <x v="32"/>
    </i>
    <i>
      <x v="33"/>
    </i>
    <i>
      <x v="35"/>
    </i>
    <i>
      <x v="38"/>
    </i>
    <i>
      <x v="40"/>
    </i>
    <i t="grand">
      <x/>
    </i>
  </rowItems>
  <colFields count="1">
    <field x="-2"/>
  </colFields>
  <colItems count="5">
    <i>
      <x/>
    </i>
    <i i="1">
      <x v="1"/>
    </i>
    <i i="2">
      <x v="2"/>
    </i>
    <i i="3">
      <x v="3"/>
    </i>
    <i i="4">
      <x v="4"/>
    </i>
  </colItems>
  <pageFields count="5">
    <pageField fld="17" hier="-1"/>
    <pageField fld="16" hier="-1"/>
    <pageField fld="46" hier="-1"/>
    <pageField fld="49" hier="-1"/>
    <pageField fld="51" hier="-1"/>
  </pageFields>
  <dataFields count="5">
    <dataField name="Average Retail Daily Rate 2024" fld="17" subtotal="average" baseField="13" baseItem="0" numFmtId="164"/>
    <dataField name="Average Rate (Next 12 Months)" fld="28" subtotal="average" baseField="13" baseItem="0" numFmtId="164"/>
    <dataField name="Average of Low Rate (Next 12 Months)" fld="30" subtotal="average" baseField="13" baseItem="0" numFmtId="164"/>
    <dataField name="Average of High Rate (Next 12 Months)" fld="29" subtotal="average" baseField="13" baseItem="0" numFmtId="164"/>
    <dataField name="Average of Occupancy rate 2024" fld="16" subtotal="average" baseField="13" baseItem="0" numFmtId="9"/>
  </dataFields>
  <formats count="12">
    <format dxfId="30">
      <pivotArea dataOnly="0" labelOnly="1" outline="0" fieldPosition="0">
        <references count="1">
          <reference field="4294967294" count="5">
            <x v="0"/>
            <x v="1"/>
            <x v="2"/>
            <x v="3"/>
            <x v="4"/>
          </reference>
        </references>
      </pivotArea>
    </format>
    <format dxfId="29">
      <pivotArea dataOnly="0" labelOnly="1" outline="0" fieldPosition="0">
        <references count="1">
          <reference field="4294967294" count="5">
            <x v="0"/>
            <x v="1"/>
            <x v="2"/>
            <x v="3"/>
            <x v="4"/>
          </reference>
        </references>
      </pivotArea>
    </format>
    <format dxfId="28">
      <pivotArea outline="0" collapsedLevelsAreSubtotals="1" fieldPosition="0"/>
    </format>
    <format dxfId="27">
      <pivotArea outline="0" collapsedLevelsAreSubtotals="1" fieldPosition="0">
        <references count="1">
          <reference field="4294967294" count="1" selected="0">
            <x v="4"/>
          </reference>
        </references>
      </pivotArea>
    </format>
    <format dxfId="26">
      <pivotArea outline="0" collapsedLevelsAreSubtotals="1" fieldPosition="0">
        <references count="1">
          <reference field="4294967294" count="4" selected="0">
            <x v="0"/>
            <x v="1"/>
            <x v="2"/>
            <x v="3"/>
          </reference>
        </references>
      </pivotArea>
    </format>
    <format dxfId="25">
      <pivotArea field="13" type="button" dataOnly="0" labelOnly="1" outline="0" axis="axisRow" fieldPosition="0"/>
    </format>
    <format dxfId="24">
      <pivotArea dataOnly="0" labelOnly="1" outline="0" fieldPosition="0">
        <references count="1">
          <reference field="4294967294" count="5">
            <x v="0"/>
            <x v="1"/>
            <x v="2"/>
            <x v="3"/>
            <x v="4"/>
          </reference>
        </references>
      </pivotArea>
    </format>
    <format dxfId="23">
      <pivotArea field="13" dataOnly="0" grandRow="1" axis="axisRow" fieldPosition="0">
        <references count="1">
          <reference field="13" count="1">
            <x v="40"/>
          </reference>
        </references>
      </pivotArea>
    </format>
    <format dxfId="22">
      <pivotArea field="13" type="button" dataOnly="0" labelOnly="1" outline="0" axis="axisRow" fieldPosition="0"/>
    </format>
    <format dxfId="21">
      <pivotArea dataOnly="0" labelOnly="1" outline="0" fieldPosition="0">
        <references count="1">
          <reference field="4294967294" count="5">
            <x v="0"/>
            <x v="1"/>
            <x v="2"/>
            <x v="3"/>
            <x v="4"/>
          </reference>
        </references>
      </pivotArea>
    </format>
    <format dxfId="20">
      <pivotArea grandRow="1" outline="0" collapsedLevelsAreSubtotals="1" fieldPosition="0"/>
    </format>
    <format dxfId="1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BA9C61-070B-4ABE-9FD3-A5CE094CC75D}" name="PivotTable3"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cation">
  <location ref="A7:F29" firstHeaderRow="0" firstDataRow="1" firstDataCol="1" rowPageCount="5" colPageCount="1"/>
  <pivotFields count="113">
    <pivotField showAll="0"/>
    <pivotField showAll="0"/>
    <pivotField showAll="0"/>
    <pivotField showAll="0"/>
    <pivotField showAll="0"/>
    <pivotField showAll="0"/>
    <pivotField showAll="0"/>
    <pivotField showAll="0"/>
    <pivotField showAll="0"/>
    <pivotField showAll="0"/>
    <pivotField showAll="0"/>
    <pivotField showAll="0"/>
    <pivotField showAll="0">
      <items count="171">
        <item x="167"/>
        <item x="162"/>
        <item x="16"/>
        <item x="33"/>
        <item x="153"/>
        <item x="123"/>
        <item x="150"/>
        <item x="113"/>
        <item x="15"/>
        <item x="67"/>
        <item x="8"/>
        <item x="119"/>
        <item x="156"/>
        <item x="95"/>
        <item x="42"/>
        <item x="82"/>
        <item x="91"/>
        <item x="100"/>
        <item x="25"/>
        <item x="14"/>
        <item x="140"/>
        <item x="141"/>
        <item x="26"/>
        <item x="135"/>
        <item x="118"/>
        <item x="169"/>
        <item x="142"/>
        <item x="166"/>
        <item x="40"/>
        <item x="159"/>
        <item x="75"/>
        <item x="53"/>
        <item x="50"/>
        <item x="5"/>
        <item x="24"/>
        <item x="157"/>
        <item x="137"/>
        <item x="69"/>
        <item x="78"/>
        <item x="21"/>
        <item x="62"/>
        <item x="11"/>
        <item x="34"/>
        <item x="144"/>
        <item x="6"/>
        <item x="10"/>
        <item x="107"/>
        <item x="164"/>
        <item x="80"/>
        <item x="23"/>
        <item x="36"/>
        <item x="165"/>
        <item x="122"/>
        <item x="20"/>
        <item x="131"/>
        <item x="102"/>
        <item x="68"/>
        <item x="47"/>
        <item x="132"/>
        <item x="51"/>
        <item x="163"/>
        <item x="65"/>
        <item x="7"/>
        <item x="112"/>
        <item x="110"/>
        <item x="59"/>
        <item x="54"/>
        <item x="128"/>
        <item x="94"/>
        <item x="4"/>
        <item x="114"/>
        <item x="22"/>
        <item x="121"/>
        <item x="41"/>
        <item x="3"/>
        <item x="31"/>
        <item x="104"/>
        <item x="158"/>
        <item x="35"/>
        <item x="60"/>
        <item x="149"/>
        <item x="84"/>
        <item x="147"/>
        <item x="117"/>
        <item x="116"/>
        <item x="28"/>
        <item x="143"/>
        <item x="126"/>
        <item x="48"/>
        <item x="46"/>
        <item x="9"/>
        <item x="111"/>
        <item x="0"/>
        <item x="12"/>
        <item x="154"/>
        <item x="2"/>
        <item x="96"/>
        <item x="134"/>
        <item x="152"/>
        <item x="109"/>
        <item x="99"/>
        <item x="124"/>
        <item x="161"/>
        <item x="120"/>
        <item x="52"/>
        <item x="89"/>
        <item x="85"/>
        <item x="146"/>
        <item x="61"/>
        <item x="86"/>
        <item x="77"/>
        <item x="1"/>
        <item x="79"/>
        <item x="29"/>
        <item x="32"/>
        <item x="45"/>
        <item x="70"/>
        <item x="56"/>
        <item x="39"/>
        <item x="97"/>
        <item x="103"/>
        <item x="81"/>
        <item x="37"/>
        <item x="87"/>
        <item x="13"/>
        <item x="133"/>
        <item x="127"/>
        <item x="98"/>
        <item x="148"/>
        <item x="92"/>
        <item x="93"/>
        <item x="49"/>
        <item x="57"/>
        <item x="19"/>
        <item x="108"/>
        <item x="73"/>
        <item x="66"/>
        <item x="55"/>
        <item x="168"/>
        <item x="145"/>
        <item x="115"/>
        <item x="155"/>
        <item x="125"/>
        <item x="130"/>
        <item x="136"/>
        <item x="72"/>
        <item x="101"/>
        <item x="30"/>
        <item x="64"/>
        <item x="160"/>
        <item x="63"/>
        <item x="88"/>
        <item x="83"/>
        <item x="105"/>
        <item x="17"/>
        <item x="44"/>
        <item x="74"/>
        <item x="18"/>
        <item x="76"/>
        <item x="129"/>
        <item x="138"/>
        <item x="139"/>
        <item x="27"/>
        <item x="43"/>
        <item x="151"/>
        <item x="90"/>
        <item x="71"/>
        <item x="58"/>
        <item x="106"/>
        <item x="38"/>
        <item t="default"/>
      </items>
    </pivotField>
    <pivotField axis="axisRow" showAll="0">
      <items count="37">
        <item x="32"/>
        <item x="35"/>
        <item x="29"/>
        <item x="2"/>
        <item x="5"/>
        <item x="24"/>
        <item x="30"/>
        <item x="19"/>
        <item x="12"/>
        <item x="22"/>
        <item x="10"/>
        <item x="23"/>
        <item x="28"/>
        <item x="8"/>
        <item x="6"/>
        <item x="31"/>
        <item x="9"/>
        <item x="27"/>
        <item x="15"/>
        <item x="33"/>
        <item x="13"/>
        <item x="34"/>
        <item x="25"/>
        <item x="21"/>
        <item x="20"/>
        <item x="11"/>
        <item x="0"/>
        <item x="17"/>
        <item x="18"/>
        <item x="3"/>
        <item x="14"/>
        <item x="7"/>
        <item x="4"/>
        <item x="16"/>
        <item x="1"/>
        <item x="26"/>
        <item t="default"/>
      </items>
    </pivotField>
    <pivotField showAll="0"/>
    <pivotField showAll="0"/>
    <pivotField axis="axisPage" dataField="1" multipleItemSelectionAllowed="1" showAll="0">
      <items count="78">
        <item h="1" x="9"/>
        <item h="1" x="70"/>
        <item h="1" x="37"/>
        <item h="1" x="7"/>
        <item h="1" x="61"/>
        <item h="1" x="74"/>
        <item h="1" x="59"/>
        <item h="1" x="34"/>
        <item h="1" x="46"/>
        <item x="69"/>
        <item x="57"/>
        <item x="50"/>
        <item x="17"/>
        <item x="19"/>
        <item x="32"/>
        <item x="63"/>
        <item x="18"/>
        <item x="2"/>
        <item x="54"/>
        <item x="66"/>
        <item x="22"/>
        <item x="1"/>
        <item x="6"/>
        <item x="76"/>
        <item x="73"/>
        <item x="58"/>
        <item x="71"/>
        <item x="5"/>
        <item x="4"/>
        <item x="8"/>
        <item x="55"/>
        <item x="33"/>
        <item x="44"/>
        <item x="38"/>
        <item x="14"/>
        <item x="51"/>
        <item x="56"/>
        <item x="53"/>
        <item x="16"/>
        <item x="60"/>
        <item x="42"/>
        <item x="21"/>
        <item x="43"/>
        <item x="40"/>
        <item x="20"/>
        <item x="67"/>
        <item x="35"/>
        <item x="11"/>
        <item x="47"/>
        <item x="75"/>
        <item x="15"/>
        <item x="72"/>
        <item x="24"/>
        <item x="23"/>
        <item x="29"/>
        <item x="25"/>
        <item x="10"/>
        <item x="28"/>
        <item x="27"/>
        <item x="26"/>
        <item x="68"/>
        <item x="48"/>
        <item x="31"/>
        <item x="49"/>
        <item x="12"/>
        <item x="45"/>
        <item x="3"/>
        <item x="41"/>
        <item x="30"/>
        <item x="62"/>
        <item x="65"/>
        <item x="64"/>
        <item x="52"/>
        <item x="39"/>
        <item x="13"/>
        <item h="1" x="36"/>
        <item h="1" x="0"/>
        <item t="default"/>
      </items>
    </pivotField>
    <pivotField axis="axisPage" dataField="1" multipleItemSelectionAllowed="1" showAll="0">
      <items count="107">
        <item h="1" x="46"/>
        <item h="1" x="75"/>
        <item h="1" x="94"/>
        <item h="1" x="28"/>
        <item h="1" x="41"/>
        <item h="1" x="51"/>
        <item h="1" x="49"/>
        <item h="1" x="95"/>
        <item h="1" x="66"/>
        <item h="1" x="26"/>
        <item h="1" x="20"/>
        <item h="1" x="83"/>
        <item h="1" x="82"/>
        <item h="1" x="25"/>
        <item h="1" x="91"/>
        <item h="1" x="68"/>
        <item h="1" x="44"/>
        <item h="1" x="74"/>
        <item h="1" x="73"/>
        <item h="1" x="40"/>
        <item h="1" x="7"/>
        <item h="1" x="59"/>
        <item h="1" x="31"/>
        <item h="1" x="69"/>
        <item h="1" x="67"/>
        <item h="1" x="35"/>
        <item h="1" x="62"/>
        <item h="1" x="14"/>
        <item h="1" x="29"/>
        <item h="1" x="54"/>
        <item h="1" x="60"/>
        <item h="1" x="22"/>
        <item h="1" x="17"/>
        <item h="1" x="2"/>
        <item h="1" x="16"/>
        <item h="1" x="37"/>
        <item x="33"/>
        <item x="34"/>
        <item x="98"/>
        <item x="76"/>
        <item x="32"/>
        <item x="100"/>
        <item x="78"/>
        <item x="39"/>
        <item x="72"/>
        <item x="104"/>
        <item x="27"/>
        <item x="50"/>
        <item x="63"/>
        <item x="9"/>
        <item x="65"/>
        <item x="42"/>
        <item x="47"/>
        <item x="36"/>
        <item x="97"/>
        <item x="21"/>
        <item x="11"/>
        <item x="1"/>
        <item x="89"/>
        <item x="48"/>
        <item x="57"/>
        <item x="52"/>
        <item x="15"/>
        <item x="71"/>
        <item x="90"/>
        <item x="8"/>
        <item x="70"/>
        <item x="77"/>
        <item x="85"/>
        <item x="102"/>
        <item x="86"/>
        <item x="61"/>
        <item x="64"/>
        <item x="80"/>
        <item x="13"/>
        <item x="6"/>
        <item x="56"/>
        <item x="84"/>
        <item x="55"/>
        <item x="99"/>
        <item x="3"/>
        <item x="5"/>
        <item x="53"/>
        <item x="18"/>
        <item x="19"/>
        <item x="30"/>
        <item x="93"/>
        <item x="103"/>
        <item x="92"/>
        <item x="58"/>
        <item x="101"/>
        <item x="4"/>
        <item x="79"/>
        <item x="43"/>
        <item x="38"/>
        <item x="24"/>
        <item x="81"/>
        <item x="23"/>
        <item x="10"/>
        <item x="45"/>
        <item x="96"/>
        <item x="87"/>
        <item x="88"/>
        <item x="12"/>
        <item h="1" x="0"/>
        <item h="1" x="105"/>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
        <item x="0"/>
        <item h="1" x="1"/>
        <item t="default"/>
      </items>
    </pivotField>
    <pivotField showAll="0"/>
    <pivotField showAll="0"/>
    <pivotField axis="axisPage" multipleItemSelectionAllowed="1" showAll="0">
      <items count="4">
        <item h="1" x="1"/>
        <item x="0"/>
        <item x="2"/>
        <item t="default"/>
      </items>
    </pivotField>
    <pivotField showAll="0"/>
    <pivotField axis="axisPage" multipleItemSelectionAllowed="1" showAll="0">
      <items count="4">
        <item h="1"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22">
    <i>
      <x/>
    </i>
    <i>
      <x v="3"/>
    </i>
    <i>
      <x v="4"/>
    </i>
    <i>
      <x v="7"/>
    </i>
    <i>
      <x v="8"/>
    </i>
    <i>
      <x v="9"/>
    </i>
    <i>
      <x v="10"/>
    </i>
    <i>
      <x v="12"/>
    </i>
    <i>
      <x v="14"/>
    </i>
    <i>
      <x v="16"/>
    </i>
    <i>
      <x v="18"/>
    </i>
    <i>
      <x v="23"/>
    </i>
    <i>
      <x v="24"/>
    </i>
    <i>
      <x v="25"/>
    </i>
    <i>
      <x v="27"/>
    </i>
    <i>
      <x v="28"/>
    </i>
    <i>
      <x v="29"/>
    </i>
    <i>
      <x v="31"/>
    </i>
    <i>
      <x v="32"/>
    </i>
    <i>
      <x v="33"/>
    </i>
    <i>
      <x v="34"/>
    </i>
    <i t="grand">
      <x/>
    </i>
  </rowItems>
  <colFields count="1">
    <field x="-2"/>
  </colFields>
  <colItems count="5">
    <i>
      <x/>
    </i>
    <i i="1">
      <x v="1"/>
    </i>
    <i i="2">
      <x v="2"/>
    </i>
    <i i="3">
      <x v="3"/>
    </i>
    <i i="4">
      <x v="4"/>
    </i>
  </colItems>
  <pageFields count="5">
    <pageField fld="17" hier="-1"/>
    <pageField fld="16" hier="-1"/>
    <pageField fld="46" hier="-1"/>
    <pageField fld="49" hier="-1"/>
    <pageField fld="51" hier="-1"/>
  </pageFields>
  <dataFields count="5">
    <dataField name="Average Retail Daily Rate 2024" fld="17" subtotal="average" baseField="13" baseItem="0" numFmtId="164"/>
    <dataField name="Average Rate (Next 12 Months)" fld="28" subtotal="average" baseField="13" baseItem="0" numFmtId="164"/>
    <dataField name="Average of Low Rate (Next 12 Months)" fld="30" subtotal="average" baseField="13" baseItem="0" numFmtId="164"/>
    <dataField name="Average of High Rate (Next 12 Months)" fld="29" subtotal="average" baseField="13" baseItem="0" numFmtId="164"/>
    <dataField name="Average of Occupancy rate 2024" fld="16" subtotal="average" baseField="13" baseItem="0" numFmtId="9"/>
  </dataFields>
  <formats count="13">
    <format dxfId="18">
      <pivotArea dataOnly="0" labelOnly="1" outline="0" fieldPosition="0">
        <references count="1">
          <reference field="4294967294" count="5">
            <x v="0"/>
            <x v="1"/>
            <x v="2"/>
            <x v="3"/>
            <x v="4"/>
          </reference>
        </references>
      </pivotArea>
    </format>
    <format dxfId="17">
      <pivotArea dataOnly="0" labelOnly="1" outline="0" fieldPosition="0">
        <references count="1">
          <reference field="4294967294" count="5">
            <x v="0"/>
            <x v="1"/>
            <x v="2"/>
            <x v="3"/>
            <x v="4"/>
          </reference>
        </references>
      </pivotArea>
    </format>
    <format dxfId="16">
      <pivotArea outline="0" collapsedLevelsAreSubtotals="1" fieldPosition="0"/>
    </format>
    <format dxfId="15">
      <pivotArea outline="0" collapsedLevelsAreSubtotals="1" fieldPosition="0">
        <references count="1">
          <reference field="4294967294" count="4" selected="0">
            <x v="0"/>
            <x v="1"/>
            <x v="2"/>
            <x v="3"/>
          </reference>
        </references>
      </pivotArea>
    </format>
    <format dxfId="14">
      <pivotArea outline="0" collapsedLevelsAreSubtotals="1" fieldPosition="0">
        <references count="1">
          <reference field="4294967294" count="1" selected="0">
            <x v="4"/>
          </reference>
        </references>
      </pivotArea>
    </format>
    <format dxfId="13">
      <pivotArea grandRow="1" outline="0" collapsedLevelsAreSubtotals="1" fieldPosition="0"/>
    </format>
    <format dxfId="12">
      <pivotArea dataOnly="0" labelOnly="1" grandRow="1" outline="0" fieldPosition="0"/>
    </format>
    <format dxfId="11">
      <pivotArea field="13" type="button" dataOnly="0" labelOnly="1" outline="0" axis="axisRow" fieldPosition="0"/>
    </format>
    <format dxfId="10">
      <pivotArea dataOnly="0" labelOnly="1" outline="0" fieldPosition="0">
        <references count="1">
          <reference field="4294967294" count="5">
            <x v="0"/>
            <x v="1"/>
            <x v="2"/>
            <x v="3"/>
            <x v="4"/>
          </reference>
        </references>
      </pivotArea>
    </format>
    <format dxfId="9">
      <pivotArea field="13" type="button" dataOnly="0" labelOnly="1" outline="0" axis="axisRow" fieldPosition="0"/>
    </format>
    <format dxfId="8">
      <pivotArea dataOnly="0" labelOnly="1" outline="0" fieldPosition="0">
        <references count="1">
          <reference field="4294967294" count="5">
            <x v="0"/>
            <x v="1"/>
            <x v="2"/>
            <x v="3"/>
            <x v="4"/>
          </reference>
        </references>
      </pivotArea>
    </format>
    <format dxfId="7">
      <pivotArea grandRow="1" outline="0" collapsedLevelsAreSubtotals="1" fieldPosition="0"/>
    </format>
    <format dxfId="6">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63" dT="2023-09-12T14:45:05.83" personId="{2621377C-7637-4B45-87D4-6725FF48FAEF}" id="{975B3813-6556-487C-95BF-E7615CAAB419}">
    <text>Should be a fixed higher amount in first 2 yrs, ideally double the stabilized amount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www.airdna.co/" TargetMode="External"/><Relationship Id="rId13" Type="http://schemas.openxmlformats.org/officeDocument/2006/relationships/hyperlink" Target="http://www.deanrunyan.com/" TargetMode="External"/><Relationship Id="rId18" Type="http://schemas.openxmlformats.org/officeDocument/2006/relationships/hyperlink" Target="http://www.thedyrt.com/" TargetMode="External"/><Relationship Id="rId26" Type="http://schemas.openxmlformats.org/officeDocument/2006/relationships/hyperlink" Target="http://www.zoho.com/creator/" TargetMode="External"/><Relationship Id="rId3" Type="http://schemas.openxmlformats.org/officeDocument/2006/relationships/hyperlink" Target="about:blank" TargetMode="External"/><Relationship Id="rId21" Type="http://schemas.openxmlformats.org/officeDocument/2006/relationships/hyperlink" Target="http://www.airbnb.com/" TargetMode="External"/><Relationship Id="rId7" Type="http://schemas.openxmlformats.org/officeDocument/2006/relationships/hyperlink" Target="http://www.stdb.com/" TargetMode="External"/><Relationship Id="rId12" Type="http://schemas.openxmlformats.org/officeDocument/2006/relationships/hyperlink" Target="http://www.timeanddate.com/worldclock/distances.html" TargetMode="External"/><Relationship Id="rId17" Type="http://schemas.openxmlformats.org/officeDocument/2006/relationships/hyperlink" Target="http://www.campgrounds.rvlife.com/" TargetMode="External"/><Relationship Id="rId25" Type="http://schemas.openxmlformats.org/officeDocument/2006/relationships/hyperlink" Target="http://www.sagerealestate.com/webmail" TargetMode="External"/><Relationship Id="rId2" Type="http://schemas.openxmlformats.org/officeDocument/2006/relationships/hyperlink" Target="about:blank" TargetMode="External"/><Relationship Id="rId16" Type="http://schemas.openxmlformats.org/officeDocument/2006/relationships/hyperlink" Target="http://www.gorving.com/" TargetMode="External"/><Relationship Id="rId20" Type="http://schemas.openxmlformats.org/officeDocument/2006/relationships/hyperlink" Target="http://www.hipcamp.com/" TargetMode="External"/><Relationship Id="rId1" Type="http://schemas.openxmlformats.org/officeDocument/2006/relationships/hyperlink" Target="about:blank" TargetMode="External"/><Relationship Id="rId6" Type="http://schemas.openxmlformats.org/officeDocument/2006/relationships/hyperlink" Target="http://www.koa.com/north-american-camping-report" TargetMode="External"/><Relationship Id="rId11" Type="http://schemas.openxmlformats.org/officeDocument/2006/relationships/hyperlink" Target="http://www.allstays.com/pro/full/" TargetMode="External"/><Relationship Id="rId24" Type="http://schemas.openxmlformats.org/officeDocument/2006/relationships/hyperlink" Target="http://www.dropbox.com/sh/zwu20uff9wfwzzk/AAB_BhDHHNKfIl9Wi-LWoXL6a?dl=0" TargetMode="External"/><Relationship Id="rId5" Type="http://schemas.openxmlformats.org/officeDocument/2006/relationships/hyperlink" Target="about:blank" TargetMode="External"/><Relationship Id="rId15" Type="http://schemas.openxmlformats.org/officeDocument/2006/relationships/hyperlink" Target="http://www.goodsam.com/" TargetMode="External"/><Relationship Id="rId23" Type="http://schemas.openxmlformats.org/officeDocument/2006/relationships/hyperlink" Target="http://www.thedyrt.com/" TargetMode="External"/><Relationship Id="rId10" Type="http://schemas.openxmlformats.org/officeDocument/2006/relationships/hyperlink" Target="http://www.big-rigs-rv.com/" TargetMode="External"/><Relationship Id="rId19" Type="http://schemas.openxmlformats.org/officeDocument/2006/relationships/hyperlink" Target="http://www.glampinghub.com/" TargetMode="External"/><Relationship Id="rId4" Type="http://schemas.openxmlformats.org/officeDocument/2006/relationships/hyperlink" Target="about:blank" TargetMode="External"/><Relationship Id="rId9" Type="http://schemas.openxmlformats.org/officeDocument/2006/relationships/hyperlink" Target="http://www.realtyrates.com/" TargetMode="External"/><Relationship Id="rId14" Type="http://schemas.openxmlformats.org/officeDocument/2006/relationships/hyperlink" Target="https://www.rvia.org/reports-trends" TargetMode="External"/><Relationship Id="rId22" Type="http://schemas.openxmlformats.org/officeDocument/2006/relationships/hyperlink" Target="http://www.glamping.com/" TargetMode="External"/><Relationship Id="rId27" Type="http://schemas.openxmlformats.org/officeDocument/2006/relationships/hyperlink" Target="https://www.dropbox.com/scl/fi/a0v10irge7xq4d1boezy9/Resources.xlsx?rlkey=oe2go37ptoo553b7cvlujz5wd&amp;st=nxnlaosl&amp;dl=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msc.fema.gov/portal/home" TargetMode="External"/><Relationship Id="rId2" Type="http://schemas.openxmlformats.org/officeDocument/2006/relationships/hyperlink" Target="https://www.loom.com/share/e76c7b187a414cd3b02f070dbed6c92f?sid=50fd5cfd-9772-44ac-bdfb-c5aecbf3016c" TargetMode="External"/><Relationship Id="rId1" Type="http://schemas.openxmlformats.org/officeDocument/2006/relationships/hyperlink" Target="https://hazards.fema.gov/nri/map" TargetMode="External"/><Relationship Id="rId4" Type="http://schemas.openxmlformats.org/officeDocument/2006/relationships/hyperlink" Target="https://fwsprimary.wim.usgs.gov/wetlands/apps/wetlands-map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stdb.com/" TargetMode="External"/><Relationship Id="rId2" Type="http://schemas.openxmlformats.org/officeDocument/2006/relationships/hyperlink" Target="https://www.stdb.com/" TargetMode="External"/><Relationship Id="rId1" Type="http://schemas.openxmlformats.org/officeDocument/2006/relationships/hyperlink" Target="https://www.stdb.com/" TargetMode="External"/><Relationship Id="rId6" Type="http://schemas.openxmlformats.org/officeDocument/2006/relationships/hyperlink" Target="https://chatgpt.com/g/g-67fb14f8f1908191ad2df2bda899f0d5-area-and-demand-write-up-tool" TargetMode="External"/><Relationship Id="rId5" Type="http://schemas.openxmlformats.org/officeDocument/2006/relationships/hyperlink" Target="https://weatherspark.com/" TargetMode="External"/><Relationship Id="rId4" Type="http://schemas.openxmlformats.org/officeDocument/2006/relationships/hyperlink" Target="https://www.stdb.com/"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irma.nps.gov/STATS/" TargetMode="External"/><Relationship Id="rId1" Type="http://schemas.openxmlformats.org/officeDocument/2006/relationships/hyperlink" Target="https://irma.nps.gov/STATS/SSRSReports/Park%20Specific%20Reports/Visitation%20by%20Month?Park=MNRR"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dropbox.com/scl/fi/jzncpyhi34ryci25nj897/Database-Training-Pivot-Tables?rlkey=pvaid9z7esq8b4fshf4hz0vcw&amp;st=g74he5jc&amp;dl=0" TargetMode="External"/></Relationships>
</file>

<file path=xl/worksheets/_rels/sheet1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2.xm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3.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5.bin"/><Relationship Id="rId4" Type="http://schemas.microsoft.com/office/2017/10/relationships/threadedComment" Target="../threadedComments/threadedComment1.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40.xml.rels><?xml version="1.0" encoding="UTF-8" standalone="yes"?>
<Relationships xmlns="http://schemas.openxmlformats.org/package/2006/relationships"><Relationship Id="rId8" Type="http://schemas.openxmlformats.org/officeDocument/2006/relationships/hyperlink" Target="https://www.zookcabins.com/cabin/a-frame-park-model-home/" TargetMode="External"/><Relationship Id="rId3" Type="http://schemas.openxmlformats.org/officeDocument/2006/relationships/hyperlink" Target="https://www.zookcabins.com/cabin/studio" TargetMode="External"/><Relationship Id="rId7" Type="http://schemas.openxmlformats.org/officeDocument/2006/relationships/hyperlink" Target="https://www.zookcabins.com/cabin/alpine-park-model-rv/" TargetMode="External"/><Relationship Id="rId2" Type="http://schemas.openxmlformats.org/officeDocument/2006/relationships/hyperlink" Target="https://www.zookcabins.com/cabin/aspen/" TargetMode="External"/><Relationship Id="rId1" Type="http://schemas.openxmlformats.org/officeDocument/2006/relationships/hyperlink" Target="https://www.zookcabins.com/cabin/pinecrest/" TargetMode="External"/><Relationship Id="rId6" Type="http://schemas.openxmlformats.org/officeDocument/2006/relationships/hyperlink" Target="https://www.zookcabins.com/cabin/luxury-park-model-home/" TargetMode="External"/><Relationship Id="rId11" Type="http://schemas.openxmlformats.org/officeDocument/2006/relationships/drawing" Target="../drawings/drawing2.xml"/><Relationship Id="rId5" Type="http://schemas.openxmlformats.org/officeDocument/2006/relationships/hyperlink" Target="https://www.zookcabins.com/choose-your-cabin-style/log-cabins/park-model-homes/pocono-park-model-cabin/" TargetMode="External"/><Relationship Id="rId10" Type="http://schemas.openxmlformats.org/officeDocument/2006/relationships/printerSettings" Target="../printerSettings/printerSettings19.bin"/><Relationship Id="rId4" Type="http://schemas.openxmlformats.org/officeDocument/2006/relationships/hyperlink" Target="https://www.zookcabins.com/cabin/cascade" TargetMode="External"/><Relationship Id="rId9" Type="http://schemas.openxmlformats.org/officeDocument/2006/relationships/hyperlink" Target="https://www.zookcabins.com/cabin/luna" TargetMode="Externa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46A46-4855-4FC6-A6BF-C307EF65C604}">
  <sheetPr>
    <tabColor theme="9" tint="0.39997558519241921"/>
  </sheetPr>
  <dimension ref="A1:D36"/>
  <sheetViews>
    <sheetView workbookViewId="0">
      <selection sqref="A1:XFD3"/>
    </sheetView>
  </sheetViews>
  <sheetFormatPr defaultRowHeight="14.4"/>
  <cols>
    <col min="1" max="1" width="33.33203125" customWidth="1"/>
    <col min="2" max="2" width="25.88671875" style="193" customWidth="1"/>
    <col min="3" max="3" width="22.88671875" style="193" customWidth="1"/>
    <col min="4" max="4" width="64.44140625" customWidth="1"/>
  </cols>
  <sheetData>
    <row r="1" spans="1:4">
      <c r="A1" s="71" t="s">
        <v>1179</v>
      </c>
    </row>
    <row r="2" spans="1:4">
      <c r="A2" s="950" t="s">
        <v>1180</v>
      </c>
    </row>
    <row r="3" spans="1:4" ht="15" thickBot="1">
      <c r="A3" s="950"/>
    </row>
    <row r="4" spans="1:4" ht="24" customHeight="1" thickBot="1">
      <c r="A4" s="769" t="s">
        <v>582</v>
      </c>
      <c r="B4" s="787" t="s">
        <v>583</v>
      </c>
      <c r="C4" s="769" t="s">
        <v>584</v>
      </c>
      <c r="D4" s="769" t="s">
        <v>585</v>
      </c>
    </row>
    <row r="5" spans="1:4" ht="37.200000000000003" customHeight="1">
      <c r="A5" s="770" t="s">
        <v>586</v>
      </c>
      <c r="B5" s="786" t="s">
        <v>587</v>
      </c>
      <c r="C5" s="779" t="s">
        <v>588</v>
      </c>
      <c r="D5" s="780" t="s">
        <v>642</v>
      </c>
    </row>
    <row r="6" spans="1:4" ht="33" customHeight="1">
      <c r="A6" s="771" t="s">
        <v>589</v>
      </c>
      <c r="B6" s="786" t="s">
        <v>590</v>
      </c>
      <c r="C6" s="781" t="s">
        <v>591</v>
      </c>
      <c r="D6" s="782" t="s">
        <v>592</v>
      </c>
    </row>
    <row r="7" spans="1:4" ht="33" customHeight="1">
      <c r="A7" s="772" t="s">
        <v>593</v>
      </c>
      <c r="B7" s="783"/>
      <c r="C7" s="779"/>
      <c r="D7" s="784" t="s">
        <v>594</v>
      </c>
    </row>
    <row r="8" spans="1:4" ht="48.6" customHeight="1">
      <c r="A8" s="771" t="s">
        <v>595</v>
      </c>
      <c r="B8" s="786" t="s">
        <v>587</v>
      </c>
      <c r="C8" s="781" t="s">
        <v>596</v>
      </c>
      <c r="D8" s="782" t="s">
        <v>597</v>
      </c>
    </row>
    <row r="9" spans="1:4" ht="41.4" customHeight="1">
      <c r="A9" s="770" t="s">
        <v>598</v>
      </c>
      <c r="B9" s="788" t="s">
        <v>587</v>
      </c>
      <c r="C9" s="779" t="s">
        <v>599</v>
      </c>
      <c r="D9" s="784" t="s">
        <v>600</v>
      </c>
    </row>
    <row r="10" spans="1:4" ht="24.6" customHeight="1">
      <c r="A10" s="771" t="s">
        <v>601</v>
      </c>
      <c r="B10" s="786" t="s">
        <v>587</v>
      </c>
      <c r="C10" s="781" t="s">
        <v>602</v>
      </c>
      <c r="D10" s="782" t="s">
        <v>603</v>
      </c>
    </row>
    <row r="11" spans="1:4" ht="31.2" customHeight="1">
      <c r="A11" s="770" t="s">
        <v>604</v>
      </c>
      <c r="B11" s="781" t="s">
        <v>605</v>
      </c>
      <c r="C11" s="779" t="s">
        <v>606</v>
      </c>
      <c r="D11" s="784" t="s">
        <v>607</v>
      </c>
    </row>
    <row r="12" spans="1:4" ht="26.4" customHeight="1">
      <c r="A12" s="771" t="s">
        <v>608</v>
      </c>
      <c r="B12" s="786" t="s">
        <v>587</v>
      </c>
      <c r="C12" s="781" t="s">
        <v>609</v>
      </c>
      <c r="D12" s="782" t="s">
        <v>610</v>
      </c>
    </row>
    <row r="13" spans="1:4" ht="35.4" customHeight="1">
      <c r="A13" s="770" t="s">
        <v>611</v>
      </c>
      <c r="B13" s="788" t="s">
        <v>612</v>
      </c>
      <c r="C13" s="779"/>
      <c r="D13" s="784" t="s">
        <v>613</v>
      </c>
    </row>
    <row r="14" spans="1:4" ht="28.2" customHeight="1">
      <c r="A14" s="771" t="s">
        <v>614</v>
      </c>
      <c r="B14" s="786" t="s">
        <v>587</v>
      </c>
      <c r="C14" s="781"/>
      <c r="D14" s="782" t="s">
        <v>615</v>
      </c>
    </row>
    <row r="15" spans="1:4" ht="28.8">
      <c r="A15" s="770" t="s">
        <v>616</v>
      </c>
      <c r="B15" s="788" t="s">
        <v>612</v>
      </c>
      <c r="C15" s="779"/>
      <c r="D15" s="784" t="s">
        <v>617</v>
      </c>
    </row>
    <row r="16" spans="1:4" ht="31.95" customHeight="1">
      <c r="A16" s="773" t="s">
        <v>618</v>
      </c>
      <c r="B16" s="789" t="s">
        <v>612</v>
      </c>
      <c r="C16" s="782"/>
      <c r="D16" s="782" t="s">
        <v>619</v>
      </c>
    </row>
    <row r="17" spans="1:4" ht="25.95" customHeight="1" thickBot="1">
      <c r="A17" s="774" t="s">
        <v>620</v>
      </c>
      <c r="B17" s="790" t="s">
        <v>621</v>
      </c>
      <c r="C17" s="785" t="s">
        <v>622</v>
      </c>
      <c r="D17" s="785" t="s">
        <v>623</v>
      </c>
    </row>
    <row r="18" spans="1:4" ht="43.2">
      <c r="A18" s="775" t="s">
        <v>624</v>
      </c>
    </row>
    <row r="19" spans="1:4" ht="28.8">
      <c r="A19" s="775" t="s">
        <v>625</v>
      </c>
    </row>
    <row r="20" spans="1:4" ht="43.2">
      <c r="A20" s="776" t="s">
        <v>626</v>
      </c>
    </row>
    <row r="21" spans="1:4">
      <c r="A21" s="777" t="s">
        <v>627</v>
      </c>
    </row>
    <row r="22" spans="1:4" ht="28.8">
      <c r="A22" s="777" t="s">
        <v>628</v>
      </c>
    </row>
    <row r="23" spans="1:4">
      <c r="A23" s="776" t="s">
        <v>629</v>
      </c>
    </row>
    <row r="24" spans="1:4">
      <c r="A24" s="778" t="s">
        <v>630</v>
      </c>
      <c r="B24" s="363"/>
    </row>
    <row r="25" spans="1:4" ht="28.8">
      <c r="A25" s="777" t="s">
        <v>631</v>
      </c>
    </row>
    <row r="26" spans="1:4" ht="28.8">
      <c r="A26" s="776" t="s">
        <v>632</v>
      </c>
    </row>
    <row r="27" spans="1:4">
      <c r="A27" s="777" t="s">
        <v>633</v>
      </c>
    </row>
    <row r="28" spans="1:4">
      <c r="A28" s="777" t="s">
        <v>634</v>
      </c>
    </row>
    <row r="29" spans="1:4">
      <c r="A29" s="777" t="s">
        <v>635</v>
      </c>
    </row>
    <row r="30" spans="1:4">
      <c r="A30" s="777" t="s">
        <v>636</v>
      </c>
    </row>
    <row r="31" spans="1:4" ht="28.8">
      <c r="A31" s="776" t="s">
        <v>637</v>
      </c>
    </row>
    <row r="32" spans="1:4">
      <c r="A32" s="777" t="s">
        <v>638</v>
      </c>
    </row>
    <row r="33" spans="1:1">
      <c r="A33" s="777" t="s">
        <v>639</v>
      </c>
    </row>
    <row r="34" spans="1:1">
      <c r="A34" s="777" t="s">
        <v>640</v>
      </c>
    </row>
    <row r="35" spans="1:1">
      <c r="A35" s="777" t="s">
        <v>641</v>
      </c>
    </row>
    <row r="36" spans="1:1">
      <c r="A36" s="777" t="s">
        <v>636</v>
      </c>
    </row>
  </sheetData>
  <hyperlinks>
    <hyperlink ref="A14" r:id="rId1" display="about:blank" xr:uid="{1092D5B4-BEDF-42E0-8630-E6F7FBB9A457}"/>
    <hyperlink ref="A15" r:id="rId2" display="about:blank" xr:uid="{7E6D0C4C-0070-4588-A1DF-FB0D9B4EF3CA}"/>
    <hyperlink ref="A16" r:id="rId3" display="about:blank" xr:uid="{2DFF71DE-29CC-49E0-958C-2F42F82DB9F5}"/>
    <hyperlink ref="A17" r:id="rId4" display="about:blank" xr:uid="{F88E8C58-7A33-42FE-9A37-B81DA45D42A3}"/>
    <hyperlink ref="A22" r:id="rId5" display="about:blank" xr:uid="{CC8949B3-C233-4072-A592-9354309C7067}"/>
    <hyperlink ref="A25" r:id="rId6" xr:uid="{438D9584-D3A4-441E-8507-E7973C68719E}"/>
    <hyperlink ref="A8" r:id="rId7" xr:uid="{9B52F42E-7820-426F-BC31-2A07B6BC27FB}"/>
    <hyperlink ref="A12" r:id="rId8" xr:uid="{8BC9DD8E-37A7-4934-92B2-C285CB86B2A3}"/>
    <hyperlink ref="A9" r:id="rId9" xr:uid="{3F13A5CF-4A19-45FA-9E87-3970A322B1AD}"/>
    <hyperlink ref="A10" r:id="rId10" xr:uid="{F81FE1A7-393D-405E-99DA-6124809B684D}"/>
    <hyperlink ref="A11" r:id="rId11" xr:uid="{5B54AC8A-0E1B-47CC-8C16-32C7BFCA6101}"/>
    <hyperlink ref="A13" r:id="rId12" xr:uid="{4A3B4D39-12EF-4350-884E-22CB8C88E387}"/>
    <hyperlink ref="A21" r:id="rId13" xr:uid="{358ECC8A-4153-44B9-8632-22B37DE2924E}"/>
    <hyperlink ref="A24" r:id="rId14" xr:uid="{679E3791-9410-4FDD-8C44-C18BD5E1B97B}"/>
    <hyperlink ref="A27" r:id="rId15" xr:uid="{B9538818-4128-4015-B5BD-B4A9F0C5FA0A}"/>
    <hyperlink ref="A28" r:id="rId16" xr:uid="{1414B4BF-507D-41D3-BAB7-34A753AD82C3}"/>
    <hyperlink ref="A29" r:id="rId17" xr:uid="{358DBC47-AF5C-419D-AFCF-ADCD468F8D78}"/>
    <hyperlink ref="A30" r:id="rId18" xr:uid="{C3E63A06-E8EA-4A08-B387-88566C17E3D4}"/>
    <hyperlink ref="A32" r:id="rId19" xr:uid="{FE1F1B00-9A21-433C-B993-8C07012CF01E}"/>
    <hyperlink ref="A33" r:id="rId20" xr:uid="{B73715D4-BBD2-42E8-B707-E2743206BDE6}"/>
    <hyperlink ref="A34" r:id="rId21" xr:uid="{51F158ED-EF04-4D76-B29B-EDF872300291}"/>
    <hyperlink ref="A35" r:id="rId22" xr:uid="{9FCC9859-C637-42A4-AF0E-FEFD3A52AB1B}"/>
    <hyperlink ref="A36" r:id="rId23" xr:uid="{5CED6521-9AB5-4F1C-8608-A5FFFB537591}"/>
    <hyperlink ref="A7" r:id="rId24" xr:uid="{20A116CE-2EB1-4861-A7FA-501E2E40CFFC}"/>
    <hyperlink ref="A6" r:id="rId25" xr:uid="{24EA848B-4D2A-4EFA-8768-20723E0CCC03}"/>
    <hyperlink ref="A5" r:id="rId26" xr:uid="{EDF8870A-676F-4198-BF3B-44207CB74983}"/>
    <hyperlink ref="A2" r:id="rId27" xr:uid="{A0F9B5BE-E09E-4718-A5C3-698D4B5DD66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835D3-C195-4DA2-8F50-C9EE4B2F95FA}">
  <sheetPr>
    <tabColor rgb="FFFF0000"/>
  </sheetPr>
  <dimension ref="A2:C35"/>
  <sheetViews>
    <sheetView workbookViewId="0">
      <selection sqref="A1:XFD1048576"/>
    </sheetView>
  </sheetViews>
  <sheetFormatPr defaultRowHeight="14.4"/>
  <cols>
    <col min="2" max="2" width="136.77734375" customWidth="1"/>
  </cols>
  <sheetData>
    <row r="2" spans="1:3" ht="36">
      <c r="B2" s="969" t="s">
        <v>1338</v>
      </c>
    </row>
    <row r="3" spans="1:3">
      <c r="A3" s="792"/>
      <c r="B3" s="794"/>
      <c r="C3" s="792"/>
    </row>
    <row r="4" spans="1:3" ht="18">
      <c r="A4" s="792"/>
      <c r="B4" s="967" t="s">
        <v>1307</v>
      </c>
      <c r="C4" s="792"/>
    </row>
    <row r="5" spans="1:3">
      <c r="A5" s="792"/>
      <c r="B5" s="794"/>
      <c r="C5" s="792"/>
    </row>
    <row r="6" spans="1:3" ht="18">
      <c r="A6" s="792"/>
      <c r="B6" s="964" t="s">
        <v>1308</v>
      </c>
      <c r="C6" s="792"/>
    </row>
    <row r="7" spans="1:3">
      <c r="A7" s="792"/>
      <c r="B7" s="794"/>
      <c r="C7" s="792"/>
    </row>
    <row r="8" spans="1:3" ht="43.2">
      <c r="A8" s="792"/>
      <c r="B8" s="965" t="s">
        <v>1317</v>
      </c>
      <c r="C8" s="792"/>
    </row>
    <row r="9" spans="1:3">
      <c r="A9" s="792"/>
      <c r="B9" s="794"/>
      <c r="C9" s="792"/>
    </row>
    <row r="10" spans="1:3" ht="17.399999999999999" customHeight="1">
      <c r="A10" s="792"/>
      <c r="B10" s="966" t="s">
        <v>1428</v>
      </c>
      <c r="C10" s="792"/>
    </row>
    <row r="11" spans="1:3" ht="17.399999999999999" customHeight="1">
      <c r="A11" s="792"/>
      <c r="B11" s="968"/>
      <c r="C11" s="792"/>
    </row>
    <row r="12" spans="1:3" ht="17.399999999999999" customHeight="1">
      <c r="A12" s="792"/>
      <c r="B12" s="968" t="s">
        <v>1426</v>
      </c>
      <c r="C12" s="792"/>
    </row>
    <row r="13" spans="1:3">
      <c r="A13" s="792"/>
      <c r="B13" s="794" t="s">
        <v>1305</v>
      </c>
      <c r="C13" s="792"/>
    </row>
    <row r="14" spans="1:3">
      <c r="A14" s="792"/>
      <c r="B14" s="794"/>
      <c r="C14" s="792"/>
    </row>
    <row r="15" spans="1:3" ht="57.6">
      <c r="A15" s="792"/>
      <c r="B15" s="965" t="s">
        <v>1309</v>
      </c>
      <c r="C15" s="792"/>
    </row>
    <row r="16" spans="1:3">
      <c r="A16" s="792"/>
      <c r="B16" s="794"/>
      <c r="C16" s="792"/>
    </row>
    <row r="17" spans="1:3" ht="57.6">
      <c r="A17" s="792"/>
      <c r="B17" s="965" t="s">
        <v>1306</v>
      </c>
      <c r="C17" s="792"/>
    </row>
    <row r="18" spans="1:3">
      <c r="A18" s="792"/>
      <c r="B18" s="794"/>
      <c r="C18" s="792"/>
    </row>
    <row r="19" spans="1:3" ht="72">
      <c r="A19" s="792"/>
      <c r="B19" s="965" t="s">
        <v>1310</v>
      </c>
      <c r="C19" s="792"/>
    </row>
    <row r="20" spans="1:3">
      <c r="A20" s="792"/>
      <c r="B20" s="794"/>
      <c r="C20" s="792"/>
    </row>
    <row r="21" spans="1:3" ht="72">
      <c r="A21" s="792"/>
      <c r="B21" s="970" t="s">
        <v>1318</v>
      </c>
      <c r="C21" s="792"/>
    </row>
    <row r="22" spans="1:3">
      <c r="A22" s="792"/>
      <c r="B22" s="794"/>
      <c r="C22" s="792"/>
    </row>
    <row r="23" spans="1:3" ht="28.8">
      <c r="A23" s="792"/>
      <c r="B23" s="965" t="s">
        <v>1311</v>
      </c>
      <c r="C23" s="792"/>
    </row>
    <row r="24" spans="1:3">
      <c r="A24" s="792"/>
      <c r="B24" s="794"/>
      <c r="C24" s="792"/>
    </row>
    <row r="25" spans="1:3" ht="57.6">
      <c r="A25" s="792"/>
      <c r="B25" s="965" t="s">
        <v>1312</v>
      </c>
      <c r="C25" s="792"/>
    </row>
    <row r="26" spans="1:3">
      <c r="A26" s="792"/>
      <c r="B26" s="794"/>
      <c r="C26" s="792"/>
    </row>
    <row r="27" spans="1:3" ht="28.8">
      <c r="A27" s="792"/>
      <c r="B27" s="965" t="s">
        <v>1313</v>
      </c>
      <c r="C27" s="792"/>
    </row>
    <row r="28" spans="1:3">
      <c r="A28" s="792"/>
      <c r="B28" s="794"/>
      <c r="C28" s="792"/>
    </row>
    <row r="29" spans="1:3" ht="28.8">
      <c r="A29" s="792"/>
      <c r="B29" s="965" t="s">
        <v>1314</v>
      </c>
      <c r="C29" s="792"/>
    </row>
    <row r="30" spans="1:3">
      <c r="A30" s="792"/>
      <c r="B30" s="794"/>
      <c r="C30" s="792"/>
    </row>
    <row r="31" spans="1:3" ht="45.6" customHeight="1">
      <c r="A31" s="792"/>
      <c r="B31" s="965" t="s">
        <v>1315</v>
      </c>
      <c r="C31" s="792"/>
    </row>
    <row r="32" spans="1:3">
      <c r="A32" s="792"/>
      <c r="B32" s="794"/>
      <c r="C32" s="792"/>
    </row>
    <row r="33" spans="1:3" ht="28.8">
      <c r="A33" s="792"/>
      <c r="B33" s="965" t="s">
        <v>1316</v>
      </c>
      <c r="C33" s="792"/>
    </row>
    <row r="34" spans="1:3">
      <c r="A34" s="792"/>
      <c r="B34" s="792"/>
      <c r="C34" s="792"/>
    </row>
    <row r="35" spans="1:3" ht="57.6">
      <c r="A35" s="792"/>
      <c r="B35" s="1248" t="s">
        <v>1427</v>
      </c>
      <c r="C35" s="79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EEFAD-B098-42E8-9D15-37E46BC18374}">
  <sheetPr>
    <tabColor theme="8" tint="0.39997558519241921"/>
  </sheetPr>
  <dimension ref="A1"/>
  <sheetViews>
    <sheetView workbookViewId="0">
      <selection activeCell="G13" sqref="G13"/>
    </sheetView>
  </sheetViews>
  <sheetFormatPr defaultRowHeight="14.4"/>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C6EAC-C860-433A-AC3E-863B974FBD08}">
  <sheetPr>
    <tabColor theme="0" tint="-0.34998626667073579"/>
  </sheetPr>
  <dimension ref="A1"/>
  <sheetViews>
    <sheetView workbookViewId="0">
      <selection sqref="A1:XFD1048576"/>
    </sheetView>
  </sheetViews>
  <sheetFormatPr defaultRowHeight="14.4"/>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01E3C-3B68-4B40-A449-8FF375E8BAE6}">
  <sheetPr>
    <tabColor rgb="FF7030A0"/>
  </sheetPr>
  <dimension ref="A1"/>
  <sheetViews>
    <sheetView workbookViewId="0"/>
  </sheetViews>
  <sheetFormatPr defaultRowHeight="14.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952AC-6A57-4365-8F91-5DFF7FAE8335}">
  <sheetPr>
    <tabColor rgb="FF00B0F0"/>
  </sheetPr>
  <dimension ref="A1:E100"/>
  <sheetViews>
    <sheetView workbookViewId="0">
      <selection activeCell="C17" sqref="C17"/>
    </sheetView>
  </sheetViews>
  <sheetFormatPr defaultRowHeight="14.4"/>
  <cols>
    <col min="1" max="2" width="8.88671875" style="792"/>
    <col min="3" max="3" width="69.109375" style="792" customWidth="1"/>
    <col min="4" max="4" width="71.6640625" style="792" customWidth="1"/>
    <col min="5" max="5" width="65.33203125" style="793" customWidth="1"/>
  </cols>
  <sheetData>
    <row r="1" spans="1:5" s="854" customFormat="1" ht="18">
      <c r="A1" s="850" t="s">
        <v>1000</v>
      </c>
      <c r="B1" s="851"/>
      <c r="C1" s="851"/>
      <c r="D1" s="852" t="s">
        <v>988</v>
      </c>
      <c r="E1" s="853" t="s">
        <v>655</v>
      </c>
    </row>
    <row r="2" spans="1:5">
      <c r="A2" s="791" t="s">
        <v>1021</v>
      </c>
    </row>
    <row r="3" spans="1:5" ht="72">
      <c r="A3" s="791"/>
      <c r="C3" s="874" t="s">
        <v>1022</v>
      </c>
    </row>
    <row r="4" spans="1:5">
      <c r="A4" s="791" t="s">
        <v>1005</v>
      </c>
      <c r="B4" s="845"/>
    </row>
    <row r="5" spans="1:5" ht="43.2">
      <c r="A5" s="791"/>
      <c r="C5" s="866" t="s">
        <v>1006</v>
      </c>
    </row>
    <row r="6" spans="1:5">
      <c r="A6" s="791" t="s">
        <v>1001</v>
      </c>
    </row>
    <row r="7" spans="1:5">
      <c r="A7" s="791"/>
      <c r="B7" s="791" t="s">
        <v>1002</v>
      </c>
    </row>
    <row r="8" spans="1:5">
      <c r="A8" s="791"/>
      <c r="B8" s="845"/>
    </row>
    <row r="9" spans="1:5">
      <c r="A9" s="791"/>
      <c r="B9" s="791" t="s">
        <v>1007</v>
      </c>
    </row>
    <row r="10" spans="1:5">
      <c r="A10" s="791"/>
      <c r="B10" s="845"/>
    </row>
    <row r="11" spans="1:5">
      <c r="A11" s="791"/>
      <c r="B11" s="791" t="s">
        <v>1008</v>
      </c>
    </row>
    <row r="12" spans="1:5">
      <c r="A12" s="791"/>
      <c r="B12" s="845"/>
    </row>
    <row r="13" spans="1:5">
      <c r="A13" s="791"/>
      <c r="B13" s="791" t="s">
        <v>1009</v>
      </c>
      <c r="C13" s="846"/>
      <c r="D13" s="846"/>
    </row>
    <row r="14" spans="1:5" ht="15.6" customHeight="1">
      <c r="A14" s="791"/>
      <c r="B14" s="845"/>
      <c r="C14" s="866" t="s">
        <v>1010</v>
      </c>
    </row>
    <row r="15" spans="1:5">
      <c r="A15" s="791" t="s">
        <v>1003</v>
      </c>
      <c r="B15" s="845"/>
    </row>
    <row r="16" spans="1:5">
      <c r="B16" s="791" t="s">
        <v>1004</v>
      </c>
    </row>
    <row r="17" spans="1:4">
      <c r="A17" s="791"/>
      <c r="C17" s="1243" t="s">
        <v>1423</v>
      </c>
    </row>
    <row r="18" spans="1:4">
      <c r="B18" s="791" t="s">
        <v>1011</v>
      </c>
    </row>
    <row r="19" spans="1:4">
      <c r="B19" s="843"/>
      <c r="C19" s="873" t="s">
        <v>1017</v>
      </c>
    </row>
    <row r="20" spans="1:4">
      <c r="B20" s="791" t="s">
        <v>1012</v>
      </c>
    </row>
    <row r="21" spans="1:4">
      <c r="B21" s="843"/>
      <c r="C21" s="873" t="s">
        <v>1018</v>
      </c>
    </row>
    <row r="22" spans="1:4">
      <c r="B22" s="791" t="s">
        <v>1013</v>
      </c>
      <c r="D22" s="842" t="s">
        <v>1020</v>
      </c>
    </row>
    <row r="23" spans="1:4" ht="14.4" customHeight="1">
      <c r="B23" s="868" t="s">
        <v>1015</v>
      </c>
      <c r="D23" s="1264" t="s">
        <v>1023</v>
      </c>
    </row>
    <row r="24" spans="1:4">
      <c r="C24" s="870" t="s">
        <v>999</v>
      </c>
      <c r="D24" s="1265"/>
    </row>
    <row r="25" spans="1:4" ht="89.4" customHeight="1">
      <c r="C25" s="867" t="s">
        <v>1019</v>
      </c>
      <c r="D25" s="1265"/>
    </row>
    <row r="26" spans="1:4" ht="16.2" customHeight="1">
      <c r="B26" s="865" t="s">
        <v>1016</v>
      </c>
      <c r="C26" s="867"/>
      <c r="D26" s="1265"/>
    </row>
    <row r="27" spans="1:4" ht="30" customHeight="1">
      <c r="C27" s="869" t="s">
        <v>1014</v>
      </c>
      <c r="D27" s="1265"/>
    </row>
    <row r="28" spans="1:4" ht="14.4" customHeight="1">
      <c r="C28" s="869"/>
      <c r="D28" s="1265"/>
    </row>
    <row r="29" spans="1:4">
      <c r="A29" s="791"/>
    </row>
    <row r="30" spans="1:4">
      <c r="A30" s="791"/>
      <c r="B30" s="791"/>
    </row>
    <row r="31" spans="1:4">
      <c r="A31" s="791"/>
      <c r="B31" s="845"/>
    </row>
    <row r="32" spans="1:4">
      <c r="A32" s="791"/>
      <c r="C32" s="847"/>
      <c r="D32" s="847"/>
    </row>
    <row r="33" spans="1:5">
      <c r="A33" s="791"/>
      <c r="B33" s="791"/>
    </row>
    <row r="34" spans="1:5">
      <c r="A34" s="791"/>
      <c r="B34" s="845"/>
    </row>
    <row r="35" spans="1:5" ht="15" customHeight="1">
      <c r="A35" s="791"/>
      <c r="B35" s="845"/>
      <c r="C35" s="847"/>
      <c r="D35" s="847"/>
    </row>
    <row r="36" spans="1:5">
      <c r="A36" s="791"/>
      <c r="B36" s="845"/>
      <c r="C36" s="847"/>
      <c r="D36" s="847"/>
    </row>
    <row r="38" spans="1:5">
      <c r="A38" s="791"/>
      <c r="D38" s="791"/>
    </row>
    <row r="39" spans="1:5" ht="14.4" customHeight="1">
      <c r="A39" s="791"/>
      <c r="B39" s="845"/>
      <c r="D39" s="871"/>
    </row>
    <row r="40" spans="1:5">
      <c r="B40" s="843"/>
      <c r="D40" s="849"/>
    </row>
    <row r="41" spans="1:5">
      <c r="B41" s="791"/>
      <c r="D41" s="849"/>
    </row>
    <row r="42" spans="1:5">
      <c r="B42" s="845"/>
      <c r="D42" s="849"/>
    </row>
    <row r="43" spans="1:5" ht="15.6" customHeight="1">
      <c r="B43" s="791"/>
      <c r="C43" s="794"/>
      <c r="D43" s="849"/>
    </row>
    <row r="44" spans="1:5">
      <c r="B44" s="791"/>
      <c r="D44" s="849"/>
    </row>
    <row r="45" spans="1:5">
      <c r="B45" s="845"/>
      <c r="D45" s="849"/>
    </row>
    <row r="46" spans="1:5" ht="12.6" customHeight="1">
      <c r="B46" s="845"/>
      <c r="C46" s="847"/>
      <c r="D46" s="872"/>
      <c r="E46" s="848"/>
    </row>
    <row r="47" spans="1:5">
      <c r="B47" s="791"/>
      <c r="D47" s="849"/>
    </row>
    <row r="48" spans="1:5">
      <c r="D48" s="849"/>
    </row>
    <row r="49" spans="1:4">
      <c r="A49" s="791"/>
      <c r="D49" s="849"/>
    </row>
    <row r="50" spans="1:4">
      <c r="D50" s="849"/>
    </row>
    <row r="51" spans="1:4">
      <c r="B51" s="791"/>
      <c r="D51" s="849"/>
    </row>
    <row r="52" spans="1:4">
      <c r="B52" s="843"/>
      <c r="D52" s="849"/>
    </row>
    <row r="53" spans="1:4">
      <c r="B53" s="845"/>
      <c r="D53" s="849"/>
    </row>
    <row r="54" spans="1:4">
      <c r="B54" s="845"/>
      <c r="D54" s="849"/>
    </row>
    <row r="55" spans="1:4">
      <c r="A55" s="791"/>
      <c r="D55" s="849"/>
    </row>
    <row r="56" spans="1:4">
      <c r="D56" s="849"/>
    </row>
    <row r="57" spans="1:4">
      <c r="B57" s="791"/>
      <c r="D57" s="849"/>
    </row>
    <row r="58" spans="1:4">
      <c r="B58" s="843"/>
      <c r="D58" s="849"/>
    </row>
    <row r="59" spans="1:4">
      <c r="B59" s="845"/>
      <c r="D59" s="849"/>
    </row>
    <row r="60" spans="1:4" ht="14.4" customHeight="1">
      <c r="B60" s="791"/>
      <c r="D60" s="849"/>
    </row>
    <row r="61" spans="1:4">
      <c r="B61" s="843"/>
      <c r="D61" s="849"/>
    </row>
    <row r="62" spans="1:4">
      <c r="D62" s="849"/>
    </row>
    <row r="63" spans="1:4">
      <c r="D63" s="849"/>
    </row>
    <row r="64" spans="1:4">
      <c r="B64" s="791"/>
      <c r="D64" s="849"/>
    </row>
    <row r="65" spans="2:4">
      <c r="C65" s="847"/>
      <c r="D65" s="849"/>
    </row>
    <row r="66" spans="2:4">
      <c r="B66" s="791"/>
      <c r="D66" s="849"/>
    </row>
    <row r="67" spans="2:4">
      <c r="B67" s="845"/>
      <c r="D67" s="849"/>
    </row>
    <row r="68" spans="2:4">
      <c r="C68" s="847"/>
      <c r="D68" s="849"/>
    </row>
    <row r="69" spans="2:4">
      <c r="B69" s="791"/>
      <c r="D69" s="794"/>
    </row>
    <row r="70" spans="2:4">
      <c r="B70" s="845"/>
    </row>
    <row r="71" spans="2:4">
      <c r="B71" s="845"/>
    </row>
    <row r="72" spans="2:4">
      <c r="C72" s="791"/>
    </row>
    <row r="73" spans="2:4">
      <c r="C73" s="845"/>
    </row>
    <row r="74" spans="2:4">
      <c r="C74" s="847"/>
      <c r="D74" s="847"/>
    </row>
    <row r="76" spans="2:4">
      <c r="D76" s="849"/>
    </row>
    <row r="77" spans="2:4">
      <c r="D77" s="849"/>
    </row>
    <row r="78" spans="2:4">
      <c r="D78" s="849"/>
    </row>
    <row r="79" spans="2:4">
      <c r="D79" s="849"/>
    </row>
    <row r="80" spans="2:4">
      <c r="D80" s="849"/>
    </row>
    <row r="81" spans="4:4">
      <c r="D81" s="849"/>
    </row>
    <row r="82" spans="4:4">
      <c r="D82" s="849"/>
    </row>
    <row r="83" spans="4:4">
      <c r="D83" s="849"/>
    </row>
    <row r="84" spans="4:4">
      <c r="D84" s="849"/>
    </row>
    <row r="85" spans="4:4">
      <c r="D85" s="849"/>
    </row>
    <row r="86" spans="4:4">
      <c r="D86" s="849"/>
    </row>
    <row r="87" spans="4:4">
      <c r="D87" s="849"/>
    </row>
    <row r="88" spans="4:4">
      <c r="D88" s="849"/>
    </row>
    <row r="89" spans="4:4">
      <c r="D89" s="849"/>
    </row>
    <row r="90" spans="4:4">
      <c r="D90" s="849"/>
    </row>
    <row r="91" spans="4:4">
      <c r="D91" s="849"/>
    </row>
    <row r="92" spans="4:4">
      <c r="D92" s="849"/>
    </row>
    <row r="93" spans="4:4" ht="187.2" customHeight="1">
      <c r="D93" s="849"/>
    </row>
    <row r="94" spans="4:4">
      <c r="D94" s="849"/>
    </row>
    <row r="95" spans="4:4">
      <c r="D95" s="849"/>
    </row>
    <row r="96" spans="4:4">
      <c r="D96" s="849"/>
    </row>
    <row r="97" spans="4:4">
      <c r="D97" s="849"/>
    </row>
    <row r="98" spans="4:4">
      <c r="D98" s="849"/>
    </row>
    <row r="99" spans="4:4">
      <c r="D99" s="849"/>
    </row>
    <row r="100" spans="4:4">
      <c r="D100" s="849"/>
    </row>
  </sheetData>
  <mergeCells count="1">
    <mergeCell ref="D23:D28"/>
  </mergeCells>
  <hyperlinks>
    <hyperlink ref="C24" r:id="rId1" xr:uid="{CF58AECC-29FC-47D5-A216-E5765A8A934D}"/>
    <hyperlink ref="C27" r:id="rId2" xr:uid="{D2DF715E-EAD6-47A1-9700-669EC75DA66E}"/>
    <hyperlink ref="C19" r:id="rId3" xr:uid="{ACF124E6-B262-43C2-96DB-AFEF50CAD5B8}"/>
    <hyperlink ref="C21" r:id="rId4" xr:uid="{A612FD1A-5668-4E21-B0AA-F3061A81BE8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51FD3-E0DB-4E9F-9932-EC05993F0DC5}">
  <sheetPr>
    <tabColor rgb="FFFFCC00"/>
  </sheetPr>
  <dimension ref="A1:E97"/>
  <sheetViews>
    <sheetView topLeftCell="A35" workbookViewId="0">
      <selection activeCell="D1" sqref="D1"/>
    </sheetView>
  </sheetViews>
  <sheetFormatPr defaultRowHeight="14.4"/>
  <cols>
    <col min="1" max="2" width="8.88671875" style="792"/>
    <col min="3" max="3" width="74.5546875" style="792" customWidth="1"/>
    <col min="4" max="4" width="69.109375" style="792" customWidth="1"/>
    <col min="5" max="5" width="65.33203125" style="793" customWidth="1"/>
  </cols>
  <sheetData>
    <row r="1" spans="1:5" s="854" customFormat="1" ht="18">
      <c r="A1" s="850" t="s">
        <v>986</v>
      </c>
      <c r="B1" s="851"/>
      <c r="C1" s="851"/>
      <c r="D1" s="852" t="s">
        <v>988</v>
      </c>
      <c r="E1" s="853" t="s">
        <v>655</v>
      </c>
    </row>
    <row r="2" spans="1:5">
      <c r="A2" s="791" t="s">
        <v>658</v>
      </c>
    </row>
    <row r="3" spans="1:5">
      <c r="A3" s="791"/>
      <c r="B3" s="845" t="s">
        <v>654</v>
      </c>
    </row>
    <row r="4" spans="1:5">
      <c r="A4" s="791"/>
      <c r="B4" s="845"/>
    </row>
    <row r="5" spans="1:5">
      <c r="A5" s="791" t="s">
        <v>1340</v>
      </c>
      <c r="B5" s="845"/>
    </row>
    <row r="6" spans="1:5">
      <c r="A6" s="791"/>
      <c r="B6" s="975" t="s">
        <v>1342</v>
      </c>
    </row>
    <row r="7" spans="1:5" ht="28.8">
      <c r="A7" s="791"/>
      <c r="B7" s="975"/>
      <c r="C7" s="977" t="s">
        <v>1341</v>
      </c>
    </row>
    <row r="8" spans="1:5">
      <c r="A8" s="791"/>
      <c r="B8" s="976" t="s">
        <v>1343</v>
      </c>
      <c r="C8" s="795"/>
    </row>
    <row r="9" spans="1:5">
      <c r="A9" s="791"/>
      <c r="B9" s="975"/>
    </row>
    <row r="10" spans="1:5">
      <c r="A10" s="791" t="s">
        <v>661</v>
      </c>
    </row>
    <row r="11" spans="1:5">
      <c r="A11" s="791"/>
      <c r="B11" s="791" t="s">
        <v>480</v>
      </c>
    </row>
    <row r="12" spans="1:5">
      <c r="A12" s="791"/>
      <c r="B12" s="1245" t="s">
        <v>968</v>
      </c>
      <c r="C12" s="1246"/>
    </row>
    <row r="13" spans="1:5" ht="28.8">
      <c r="A13" s="791"/>
      <c r="B13" s="845"/>
      <c r="C13" s="944" t="s">
        <v>975</v>
      </c>
      <c r="D13" s="846"/>
    </row>
    <row r="14" spans="1:5">
      <c r="A14" s="791"/>
      <c r="B14" s="791" t="s">
        <v>659</v>
      </c>
    </row>
    <row r="15" spans="1:5">
      <c r="A15" s="791"/>
      <c r="B15" s="845" t="s">
        <v>969</v>
      </c>
    </row>
    <row r="16" spans="1:5" ht="28.8">
      <c r="A16" s="791"/>
      <c r="B16" s="845"/>
      <c r="C16" s="944" t="s">
        <v>974</v>
      </c>
      <c r="D16" s="846"/>
    </row>
    <row r="17" spans="1:4">
      <c r="A17" s="791"/>
      <c r="B17" s="791" t="s">
        <v>660</v>
      </c>
    </row>
    <row r="18" spans="1:4">
      <c r="A18" s="791"/>
      <c r="B18" s="845" t="s">
        <v>968</v>
      </c>
    </row>
    <row r="19" spans="1:4" ht="28.8">
      <c r="A19" s="791"/>
      <c r="B19" s="845"/>
      <c r="C19" s="944" t="s">
        <v>973</v>
      </c>
      <c r="D19" s="846"/>
    </row>
    <row r="20" spans="1:4">
      <c r="A20" s="791"/>
      <c r="B20" s="845"/>
    </row>
    <row r="21" spans="1:4">
      <c r="A21" s="791" t="s">
        <v>662</v>
      </c>
      <c r="B21" s="845"/>
    </row>
    <row r="22" spans="1:4">
      <c r="A22" s="791" t="s">
        <v>643</v>
      </c>
      <c r="B22" s="843" t="s">
        <v>644</v>
      </c>
    </row>
    <row r="23" spans="1:4">
      <c r="A23" s="791"/>
      <c r="B23" s="845" t="s">
        <v>654</v>
      </c>
    </row>
    <row r="25" spans="1:4">
      <c r="B25" s="843"/>
    </row>
    <row r="26" spans="1:4">
      <c r="A26" s="791" t="s">
        <v>645</v>
      </c>
    </row>
    <row r="27" spans="1:4">
      <c r="A27" s="791"/>
      <c r="B27" s="791" t="s">
        <v>480</v>
      </c>
    </row>
    <row r="28" spans="1:4">
      <c r="A28" s="791"/>
      <c r="B28" s="845" t="s">
        <v>968</v>
      </c>
    </row>
    <row r="29" spans="1:4" ht="43.2">
      <c r="A29" s="791"/>
      <c r="C29" s="943" t="s">
        <v>972</v>
      </c>
      <c r="D29" s="847"/>
    </row>
    <row r="30" spans="1:4">
      <c r="A30" s="791"/>
      <c r="B30" s="791" t="s">
        <v>970</v>
      </c>
    </row>
    <row r="31" spans="1:4">
      <c r="A31" s="791"/>
      <c r="B31" s="845" t="s">
        <v>968</v>
      </c>
    </row>
    <row r="32" spans="1:4" ht="60.6" customHeight="1">
      <c r="A32" s="791"/>
      <c r="B32" s="845"/>
      <c r="C32" s="943" t="s">
        <v>971</v>
      </c>
      <c r="D32" s="847"/>
    </row>
    <row r="33" spans="1:5" ht="72">
      <c r="A33" s="791"/>
      <c r="B33" s="845"/>
      <c r="C33" s="943" t="s">
        <v>1173</v>
      </c>
      <c r="D33" s="847"/>
    </row>
    <row r="35" spans="1:5">
      <c r="A35" s="791" t="s">
        <v>980</v>
      </c>
      <c r="D35" s="842" t="s">
        <v>978</v>
      </c>
    </row>
    <row r="36" spans="1:5" ht="14.4" customHeight="1">
      <c r="A36" s="791"/>
      <c r="B36" s="845" t="s">
        <v>654</v>
      </c>
      <c r="D36" s="1266" t="s">
        <v>984</v>
      </c>
    </row>
    <row r="37" spans="1:5">
      <c r="B37" s="843" t="s">
        <v>646</v>
      </c>
      <c r="D37" s="1266"/>
    </row>
    <row r="38" spans="1:5">
      <c r="B38" s="791" t="s">
        <v>976</v>
      </c>
      <c r="D38" s="1266"/>
    </row>
    <row r="39" spans="1:5">
      <c r="B39" s="845" t="s">
        <v>968</v>
      </c>
      <c r="D39" s="1266"/>
    </row>
    <row r="40" spans="1:5" ht="100.8">
      <c r="B40" s="791"/>
      <c r="C40" s="943" t="s">
        <v>1175</v>
      </c>
      <c r="D40" s="1266"/>
    </row>
    <row r="41" spans="1:5">
      <c r="B41" s="791" t="s">
        <v>977</v>
      </c>
      <c r="D41" s="1266"/>
    </row>
    <row r="42" spans="1:5">
      <c r="B42" s="845" t="s">
        <v>968</v>
      </c>
      <c r="D42" s="1266"/>
    </row>
    <row r="43" spans="1:5" ht="114.6" customHeight="1">
      <c r="B43" s="845"/>
      <c r="C43" s="943" t="s">
        <v>1174</v>
      </c>
      <c r="D43" s="1266"/>
      <c r="E43" s="848"/>
    </row>
    <row r="44" spans="1:5">
      <c r="B44" s="791" t="s">
        <v>1176</v>
      </c>
      <c r="D44" s="1266"/>
    </row>
    <row r="45" spans="1:5">
      <c r="D45" s="1266"/>
    </row>
    <row r="46" spans="1:5">
      <c r="A46" s="791" t="s">
        <v>647</v>
      </c>
      <c r="D46" s="1266"/>
    </row>
    <row r="47" spans="1:5">
      <c r="D47" s="1266"/>
    </row>
    <row r="48" spans="1:5">
      <c r="B48" s="791" t="s">
        <v>981</v>
      </c>
      <c r="D48" s="1266"/>
    </row>
    <row r="49" spans="1:4">
      <c r="B49" s="843" t="s">
        <v>646</v>
      </c>
      <c r="D49" s="1266"/>
    </row>
    <row r="50" spans="1:4">
      <c r="B50" s="845" t="s">
        <v>654</v>
      </c>
      <c r="D50" s="1266"/>
    </row>
    <row r="51" spans="1:4">
      <c r="B51" s="845"/>
      <c r="D51" s="1266"/>
    </row>
    <row r="52" spans="1:4">
      <c r="A52" s="791" t="s">
        <v>982</v>
      </c>
      <c r="D52" s="1266"/>
    </row>
    <row r="53" spans="1:4">
      <c r="D53" s="1266"/>
    </row>
    <row r="54" spans="1:4">
      <c r="B54" s="791" t="s">
        <v>648</v>
      </c>
      <c r="D54" s="1266"/>
    </row>
    <row r="55" spans="1:4">
      <c r="B55" s="843" t="s">
        <v>646</v>
      </c>
      <c r="D55" s="1266"/>
    </row>
    <row r="56" spans="1:4">
      <c r="B56" s="845" t="s">
        <v>654</v>
      </c>
      <c r="D56" s="1266"/>
    </row>
    <row r="57" spans="1:4" ht="14.4" customHeight="1">
      <c r="B57" s="791" t="s">
        <v>649</v>
      </c>
      <c r="D57" s="1266" t="s">
        <v>985</v>
      </c>
    </row>
    <row r="58" spans="1:4">
      <c r="B58" s="843" t="s">
        <v>646</v>
      </c>
      <c r="D58" s="1266"/>
    </row>
    <row r="59" spans="1:4">
      <c r="C59" s="792" t="s">
        <v>928</v>
      </c>
      <c r="D59" s="1266"/>
    </row>
    <row r="60" spans="1:4">
      <c r="D60" s="1266"/>
    </row>
    <row r="61" spans="1:4">
      <c r="B61" s="791" t="s">
        <v>653</v>
      </c>
      <c r="D61" s="1266"/>
    </row>
    <row r="62" spans="1:4" ht="259.2">
      <c r="C62" s="847" t="s">
        <v>650</v>
      </c>
      <c r="D62" s="1266"/>
    </row>
    <row r="63" spans="1:4">
      <c r="B63" s="791" t="s">
        <v>651</v>
      </c>
      <c r="D63" s="1266"/>
    </row>
    <row r="64" spans="1:4">
      <c r="B64" s="845" t="s">
        <v>968</v>
      </c>
      <c r="D64" s="1266"/>
    </row>
    <row r="65" spans="2:4" ht="43.2">
      <c r="C65" s="943" t="s">
        <v>979</v>
      </c>
      <c r="D65" s="1266"/>
    </row>
    <row r="66" spans="2:4">
      <c r="B66" s="791" t="s">
        <v>652</v>
      </c>
      <c r="D66" s="794"/>
    </row>
    <row r="67" spans="2:4">
      <c r="B67" s="845" t="s">
        <v>654</v>
      </c>
    </row>
    <row r="68" spans="2:4">
      <c r="B68" s="845"/>
    </row>
    <row r="69" spans="2:4">
      <c r="C69" s="791" t="s">
        <v>983</v>
      </c>
    </row>
    <row r="70" spans="2:4">
      <c r="C70" s="845" t="s">
        <v>968</v>
      </c>
    </row>
    <row r="71" spans="2:4" ht="43.2">
      <c r="C71" s="943" t="s">
        <v>987</v>
      </c>
      <c r="D71" s="847"/>
    </row>
    <row r="73" spans="2:4">
      <c r="D73" s="849"/>
    </row>
    <row r="74" spans="2:4">
      <c r="D74" s="849"/>
    </row>
    <row r="75" spans="2:4">
      <c r="D75" s="849"/>
    </row>
    <row r="76" spans="2:4">
      <c r="D76" s="849"/>
    </row>
    <row r="77" spans="2:4">
      <c r="D77" s="849"/>
    </row>
    <row r="78" spans="2:4">
      <c r="D78" s="849"/>
    </row>
    <row r="79" spans="2:4">
      <c r="D79" s="849"/>
    </row>
    <row r="80" spans="2:4">
      <c r="D80" s="849"/>
    </row>
    <row r="81" spans="4:4">
      <c r="D81" s="849"/>
    </row>
    <row r="82" spans="4:4">
      <c r="D82" s="849"/>
    </row>
    <row r="83" spans="4:4">
      <c r="D83" s="849"/>
    </row>
    <row r="84" spans="4:4">
      <c r="D84" s="849"/>
    </row>
    <row r="85" spans="4:4">
      <c r="D85" s="849"/>
    </row>
    <row r="86" spans="4:4">
      <c r="D86" s="849"/>
    </row>
    <row r="87" spans="4:4">
      <c r="D87" s="849"/>
    </row>
    <row r="88" spans="4:4">
      <c r="D88" s="849"/>
    </row>
    <row r="89" spans="4:4">
      <c r="D89" s="849"/>
    </row>
    <row r="90" spans="4:4" ht="187.2" customHeight="1">
      <c r="D90" s="849"/>
    </row>
    <row r="91" spans="4:4">
      <c r="D91" s="849"/>
    </row>
    <row r="92" spans="4:4">
      <c r="D92" s="849"/>
    </row>
    <row r="93" spans="4:4">
      <c r="D93" s="849"/>
    </row>
    <row r="94" spans="4:4">
      <c r="D94" s="849"/>
    </row>
    <row r="95" spans="4:4">
      <c r="D95" s="849"/>
    </row>
    <row r="96" spans="4:4">
      <c r="D96" s="849"/>
    </row>
    <row r="97" spans="4:4">
      <c r="D97" s="849"/>
    </row>
  </sheetData>
  <mergeCells count="2">
    <mergeCell ref="D36:D56"/>
    <mergeCell ref="D57:D65"/>
  </mergeCells>
  <hyperlinks>
    <hyperlink ref="B37" r:id="rId1" xr:uid="{B3CFAB55-8D17-4B70-A4CB-A4538662A143}"/>
    <hyperlink ref="B49" r:id="rId2" xr:uid="{D8109E59-BE3C-40F5-A41B-7E92329DE9BE}"/>
    <hyperlink ref="B55" r:id="rId3" xr:uid="{AF61C88B-EB6E-4D0A-81EB-65550E5C22AA}"/>
    <hyperlink ref="B58" r:id="rId4" xr:uid="{88FFA6D3-EAAF-4802-8D78-9C6F4A2B0352}"/>
    <hyperlink ref="B22" r:id="rId5" xr:uid="{8CFC4D7F-0DDE-4180-9FDF-2525F1F6611A}"/>
    <hyperlink ref="C7" r:id="rId6" xr:uid="{13BB0A1C-1C5B-4B90-B79E-129CCECBB8F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FBA94-C328-476C-B07E-CC8E3A45A856}">
  <sheetPr codeName="Sheet5">
    <tabColor rgb="FFFFCC00"/>
  </sheetPr>
  <dimension ref="A2:AQ41"/>
  <sheetViews>
    <sheetView showGridLines="0" topLeftCell="C1" workbookViewId="0">
      <selection activeCell="F24" sqref="F24"/>
    </sheetView>
  </sheetViews>
  <sheetFormatPr defaultColWidth="8.88671875" defaultRowHeight="14.4"/>
  <cols>
    <col min="1" max="1" width="25.33203125" style="978" customWidth="1"/>
    <col min="2" max="2" width="8.88671875" style="978"/>
    <col min="3" max="3" width="3.6640625" style="978" customWidth="1"/>
    <col min="4" max="4" width="62.44140625" style="978" customWidth="1"/>
    <col min="5" max="5" width="1.6640625" style="978" customWidth="1"/>
    <col min="6" max="6" width="14.5546875" style="978" bestFit="1" customWidth="1"/>
    <col min="7" max="8" width="1.6640625" style="978" customWidth="1"/>
    <col min="9" max="9" width="15.6640625" style="978" bestFit="1" customWidth="1"/>
    <col min="10" max="11" width="1.6640625" style="978" customWidth="1"/>
    <col min="12" max="12" width="16.88671875" style="978" bestFit="1" customWidth="1"/>
    <col min="13" max="14" width="1.6640625" style="978" customWidth="1"/>
    <col min="15" max="15" width="13.6640625" style="978" customWidth="1"/>
    <col min="16" max="16" width="1.6640625" style="978" customWidth="1"/>
    <col min="17" max="17" width="2.6640625" style="978" customWidth="1"/>
    <col min="18" max="18" width="13.6640625" style="978" customWidth="1"/>
    <col min="19" max="20" width="1.6640625" style="978" customWidth="1"/>
    <col min="21" max="21" width="13.6640625" style="978" customWidth="1"/>
    <col min="22" max="23" width="1.6640625" style="978" customWidth="1"/>
    <col min="24" max="24" width="13.6640625" style="978" customWidth="1"/>
    <col min="25" max="26" width="1.6640625" style="978" customWidth="1"/>
    <col min="27" max="32" width="2.6640625" style="978" customWidth="1"/>
    <col min="33" max="33" width="8.88671875" style="978"/>
    <col min="34" max="34" width="49.33203125" style="978" customWidth="1"/>
    <col min="35" max="16384" width="8.88671875" style="978"/>
  </cols>
  <sheetData>
    <row r="2" spans="1:39">
      <c r="AH2" s="979" t="s">
        <v>693</v>
      </c>
      <c r="AI2" s="979" t="s">
        <v>694</v>
      </c>
      <c r="AJ2" s="980">
        <v>15</v>
      </c>
      <c r="AL2" s="979" t="s">
        <v>695</v>
      </c>
      <c r="AM2" s="979"/>
    </row>
    <row r="3" spans="1:39">
      <c r="AH3" s="979" t="s">
        <v>696</v>
      </c>
      <c r="AI3" s="979"/>
      <c r="AJ3" s="980">
        <v>5</v>
      </c>
      <c r="AL3" s="979" t="s">
        <v>695</v>
      </c>
      <c r="AM3" s="979"/>
    </row>
    <row r="4" spans="1:39" ht="17.399999999999999">
      <c r="D4" s="1268" t="s">
        <v>1365</v>
      </c>
      <c r="E4" s="1269"/>
      <c r="F4" s="1269"/>
      <c r="G4" s="1269"/>
      <c r="H4" s="1269"/>
      <c r="I4" s="1269"/>
      <c r="J4" s="1269"/>
      <c r="K4" s="1269"/>
      <c r="L4" s="1269"/>
      <c r="M4" s="1269"/>
      <c r="N4" s="1269"/>
      <c r="O4" s="1269"/>
      <c r="P4" s="1269"/>
      <c r="Q4" s="1269"/>
      <c r="R4" s="1269"/>
      <c r="S4" s="1269"/>
      <c r="T4" s="1269"/>
      <c r="U4" s="1269"/>
      <c r="V4" s="1269"/>
      <c r="W4" s="1269"/>
      <c r="X4" s="1269"/>
      <c r="Y4" s="1270"/>
      <c r="Z4" s="1118"/>
      <c r="AA4" s="1118"/>
      <c r="AB4" s="1118"/>
      <c r="AC4" s="1118"/>
      <c r="AD4" s="1118"/>
      <c r="AE4" s="1118"/>
      <c r="AF4" s="1118"/>
      <c r="AG4" s="1118"/>
      <c r="AH4" s="1119" t="s">
        <v>1366</v>
      </c>
      <c r="AI4" s="1119"/>
      <c r="AJ4" s="1120">
        <v>5</v>
      </c>
      <c r="AL4" s="979"/>
      <c r="AM4" s="979"/>
    </row>
    <row r="5" spans="1:39">
      <c r="A5" s="981" t="s">
        <v>697</v>
      </c>
      <c r="B5" s="982"/>
      <c r="C5" s="983"/>
      <c r="D5" s="984"/>
      <c r="E5" s="984"/>
      <c r="F5" s="985" t="str">
        <f>'60 Min 120 Min 180 Min'!C8</f>
        <v>60 minutes</v>
      </c>
      <c r="G5" s="986"/>
      <c r="H5" s="987"/>
      <c r="I5" s="985" t="str">
        <f>'60 Min 120 Min 180 Min'!D8</f>
        <v>120 minutes</v>
      </c>
      <c r="J5" s="986"/>
      <c r="K5" s="987"/>
      <c r="L5" s="985" t="str">
        <f>'60 Min 120 Min 180 Min'!E8</f>
        <v>180 minutes</v>
      </c>
      <c r="M5" s="988"/>
      <c r="N5" s="987"/>
      <c r="O5" s="985" t="s">
        <v>698</v>
      </c>
      <c r="P5" s="988"/>
      <c r="Q5" s="987"/>
      <c r="R5" s="985" t="s">
        <v>659</v>
      </c>
      <c r="S5" s="988"/>
      <c r="T5" s="987"/>
      <c r="U5" s="985" t="s">
        <v>699</v>
      </c>
      <c r="V5" s="988"/>
      <c r="W5" s="987"/>
      <c r="X5" s="985" t="s">
        <v>700</v>
      </c>
      <c r="Y5" s="988"/>
      <c r="Z5" s="983"/>
      <c r="AA5" s="983"/>
      <c r="AB5" s="983"/>
      <c r="AC5" s="983"/>
      <c r="AD5" s="983"/>
      <c r="AE5" s="983"/>
      <c r="AF5" s="983"/>
    </row>
    <row r="6" spans="1:39">
      <c r="C6" s="983"/>
      <c r="D6" s="989"/>
      <c r="E6" s="990"/>
      <c r="F6" s="983"/>
      <c r="G6" s="991"/>
      <c r="H6" s="990"/>
      <c r="I6" s="983"/>
      <c r="J6" s="991"/>
      <c r="K6" s="990"/>
      <c r="L6" s="983"/>
      <c r="M6" s="991"/>
      <c r="N6" s="990"/>
      <c r="O6" s="983"/>
      <c r="P6" s="991"/>
      <c r="Q6" s="990"/>
      <c r="R6" s="983"/>
      <c r="S6" s="991"/>
      <c r="T6" s="990"/>
      <c r="U6" s="983"/>
      <c r="V6" s="991"/>
      <c r="W6" s="990"/>
      <c r="X6" s="983"/>
      <c r="Y6" s="991"/>
      <c r="Z6" s="983"/>
      <c r="AA6" s="983"/>
      <c r="AB6" s="983"/>
      <c r="AC6" s="983"/>
      <c r="AD6" s="983"/>
      <c r="AE6" s="983"/>
      <c r="AF6" s="983"/>
    </row>
    <row r="7" spans="1:39">
      <c r="C7" s="983"/>
      <c r="D7" s="992" t="s">
        <v>701</v>
      </c>
      <c r="E7" s="990"/>
      <c r="F7" s="983"/>
      <c r="G7" s="991"/>
      <c r="H7" s="990"/>
      <c r="I7" s="983"/>
      <c r="J7" s="991"/>
      <c r="K7" s="990"/>
      <c r="L7" s="983"/>
      <c r="M7" s="991"/>
      <c r="N7" s="990"/>
      <c r="O7" s="983"/>
      <c r="P7" s="991"/>
      <c r="Q7" s="990"/>
      <c r="R7" s="983"/>
      <c r="S7" s="991"/>
      <c r="T7" s="990"/>
      <c r="U7" s="983"/>
      <c r="V7" s="991"/>
      <c r="W7" s="990"/>
      <c r="X7" s="983"/>
      <c r="Y7" s="991"/>
      <c r="Z7" s="983"/>
      <c r="AA7" s="983"/>
      <c r="AB7" s="983"/>
      <c r="AC7" s="983"/>
      <c r="AD7" s="983"/>
      <c r="AE7" s="983"/>
      <c r="AF7" s="983"/>
      <c r="AH7" s="993" t="s">
        <v>702</v>
      </c>
      <c r="AI7" s="994"/>
      <c r="AJ7" s="994"/>
      <c r="AK7" s="994"/>
    </row>
    <row r="8" spans="1:39">
      <c r="C8" s="983"/>
      <c r="D8" s="995" t="s">
        <v>703</v>
      </c>
      <c r="E8" s="990"/>
      <c r="F8" s="996">
        <f>'60 Min 120 Min 180 Min'!C10</f>
        <v>143779</v>
      </c>
      <c r="G8" s="997"/>
      <c r="H8" s="998"/>
      <c r="I8" s="996">
        <f>'60 Min 120 Min 180 Min'!D10</f>
        <v>2609464</v>
      </c>
      <c r="J8" s="997"/>
      <c r="K8" s="998"/>
      <c r="L8" s="999">
        <f>'60 Min 120 Min 180 Min'!E10</f>
        <v>6388800</v>
      </c>
      <c r="M8" s="991"/>
      <c r="N8" s="998"/>
      <c r="O8" s="999">
        <f>City!C8</f>
        <v>376</v>
      </c>
      <c r="P8" s="991"/>
      <c r="Q8" s="998"/>
      <c r="R8" s="999">
        <f>County!C8</f>
        <v>60697</v>
      </c>
      <c r="S8" s="991"/>
      <c r="T8" s="998"/>
      <c r="U8" s="999">
        <f>MSA!C8</f>
        <v>3439807</v>
      </c>
      <c r="V8" s="991"/>
      <c r="W8" s="998"/>
      <c r="X8" s="999">
        <f>USA!C8</f>
        <v>308745538</v>
      </c>
      <c r="Y8" s="991"/>
      <c r="Z8" s="983"/>
      <c r="AA8" s="983"/>
      <c r="AB8" s="983"/>
      <c r="AC8" s="983"/>
      <c r="AD8" s="983"/>
      <c r="AE8" s="983"/>
      <c r="AF8" s="983"/>
      <c r="AH8" s="993" t="s">
        <v>704</v>
      </c>
      <c r="AI8" s="994"/>
      <c r="AJ8" s="994"/>
      <c r="AK8" s="994"/>
    </row>
    <row r="9" spans="1:39">
      <c r="B9" s="1000"/>
      <c r="C9" s="983"/>
      <c r="D9" s="995" t="s">
        <v>1361</v>
      </c>
      <c r="E9" s="990"/>
      <c r="F9" s="996">
        <f>'60 Min 120 Min 180 Min'!C13</f>
        <v>169132</v>
      </c>
      <c r="G9" s="997"/>
      <c r="H9" s="998"/>
      <c r="I9" s="996">
        <f>'60 Min 120 Min 180 Min'!D13</f>
        <v>3117848</v>
      </c>
      <c r="J9" s="997"/>
      <c r="K9" s="998"/>
      <c r="L9" s="999">
        <f>'60 Min 120 Min 180 Min'!E13</f>
        <v>7645983</v>
      </c>
      <c r="M9" s="991"/>
      <c r="N9" s="998"/>
      <c r="O9" s="999">
        <f>City!C11</f>
        <v>405</v>
      </c>
      <c r="P9" s="991"/>
      <c r="Q9" s="998"/>
      <c r="R9" s="999">
        <f>County!C11</f>
        <v>69645</v>
      </c>
      <c r="S9" s="991"/>
      <c r="T9" s="998"/>
      <c r="U9" s="999">
        <f>MSA!C11</f>
        <v>4199399</v>
      </c>
      <c r="V9" s="991"/>
      <c r="W9" s="998"/>
      <c r="X9" s="999">
        <f>USA!C11</f>
        <v>339887819</v>
      </c>
      <c r="Y9" s="991"/>
      <c r="Z9" s="983"/>
      <c r="AA9" s="983"/>
      <c r="AB9" s="983"/>
      <c r="AC9" s="983"/>
      <c r="AD9" s="983"/>
      <c r="AE9" s="983"/>
      <c r="AF9" s="983"/>
      <c r="AH9" s="993" t="s">
        <v>705</v>
      </c>
      <c r="AI9" s="994"/>
      <c r="AJ9" s="994"/>
      <c r="AK9" s="994"/>
    </row>
    <row r="10" spans="1:39">
      <c r="C10" s="983"/>
      <c r="D10" s="995" t="s">
        <v>1202</v>
      </c>
      <c r="E10" s="990"/>
      <c r="F10" s="996">
        <f>'60 Min 120 Min 180 Min'!C15</f>
        <v>175075</v>
      </c>
      <c r="G10" s="997"/>
      <c r="H10" s="998"/>
      <c r="I10" s="996">
        <f>'60 Min 120 Min 180 Min'!D15</f>
        <v>3212904</v>
      </c>
      <c r="J10" s="997"/>
      <c r="K10" s="998"/>
      <c r="L10" s="999">
        <f>'60 Min 120 Min 180 Min'!E15</f>
        <v>7886447</v>
      </c>
      <c r="M10" s="991"/>
      <c r="N10" s="998"/>
      <c r="O10" s="999">
        <f>City!C13</f>
        <v>409</v>
      </c>
      <c r="P10" s="991"/>
      <c r="Q10" s="998"/>
      <c r="R10" s="999">
        <f>County!C13</f>
        <v>72494</v>
      </c>
      <c r="S10" s="991"/>
      <c r="T10" s="998"/>
      <c r="U10" s="999">
        <f>MSA!C13</f>
        <v>4344525</v>
      </c>
      <c r="V10" s="991"/>
      <c r="W10" s="998"/>
      <c r="X10" s="999">
        <f>USA!C13</f>
        <v>347149422</v>
      </c>
      <c r="Y10" s="991"/>
      <c r="Z10" s="983"/>
      <c r="AA10" s="983"/>
      <c r="AB10" s="983"/>
      <c r="AC10" s="983"/>
      <c r="AD10" s="983"/>
      <c r="AE10" s="983"/>
      <c r="AF10" s="983"/>
      <c r="AH10" s="993" t="s">
        <v>706</v>
      </c>
      <c r="AI10" s="994"/>
      <c r="AJ10" s="994"/>
      <c r="AK10" s="994"/>
    </row>
    <row r="11" spans="1:39">
      <c r="C11" s="983"/>
      <c r="D11" s="995" t="s">
        <v>1362</v>
      </c>
      <c r="E11" s="990"/>
      <c r="F11" s="1001">
        <f>(1-(F8/F9))/AJ2</f>
        <v>9.9933779533145708E-3</v>
      </c>
      <c r="G11" s="1001"/>
      <c r="H11" s="1002"/>
      <c r="I11" s="1001">
        <f>(1-(I8/I9))/AJ2</f>
        <v>1.0870403774227181E-2</v>
      </c>
      <c r="J11" s="1003"/>
      <c r="K11" s="1001"/>
      <c r="L11" s="1004">
        <f>(1-(L8/L9))/AJ2</f>
        <v>1.0961599051423472E-2</v>
      </c>
      <c r="M11" s="991"/>
      <c r="N11" s="1001"/>
      <c r="O11" s="1004">
        <f>(1-(O8/O9))/AJ2</f>
        <v>4.7736625514403315E-3</v>
      </c>
      <c r="P11" s="991"/>
      <c r="Q11" s="1001"/>
      <c r="R11" s="1004">
        <f>(1-(R8/R9))/AJ2</f>
        <v>8.5653432885825758E-3</v>
      </c>
      <c r="S11" s="991"/>
      <c r="T11" s="1001"/>
      <c r="U11" s="1004">
        <f>(1-(U8/U9))/AJ2</f>
        <v>1.2058741421490712E-2</v>
      </c>
      <c r="V11" s="991"/>
      <c r="W11" s="1001"/>
      <c r="X11" s="1004">
        <f>(1-(X8/X9))/AJ2</f>
        <v>6.1083450203511577E-3</v>
      </c>
      <c r="Y11" s="991"/>
      <c r="Z11" s="983"/>
      <c r="AA11" s="983"/>
      <c r="AB11" s="983"/>
      <c r="AC11" s="983"/>
      <c r="AD11" s="983"/>
      <c r="AE11" s="983"/>
      <c r="AF11" s="983"/>
      <c r="AH11" s="993" t="s">
        <v>707</v>
      </c>
      <c r="AI11" s="994"/>
      <c r="AJ11" s="994"/>
      <c r="AK11" s="994"/>
    </row>
    <row r="12" spans="1:39">
      <c r="C12" s="983"/>
      <c r="D12" s="995" t="s">
        <v>1203</v>
      </c>
      <c r="E12" s="990"/>
      <c r="F12" s="1001">
        <f>(1-(F9/F10))/AJ3</f>
        <v>6.7890903898329301E-3</v>
      </c>
      <c r="G12" s="1001"/>
      <c r="H12" s="1002"/>
      <c r="I12" s="1001">
        <f>(1-(I9/I10))/AJ3</f>
        <v>5.9171391364323256E-3</v>
      </c>
      <c r="J12" s="1003"/>
      <c r="K12" s="1001"/>
      <c r="L12" s="1004">
        <f>(1-(L9/L10))/AJ3</f>
        <v>6.0981580171654004E-3</v>
      </c>
      <c r="M12" s="991"/>
      <c r="N12" s="1001"/>
      <c r="O12" s="1004">
        <f>(1-(O9/O10))/AJ3</f>
        <v>1.9559902200489087E-3</v>
      </c>
      <c r="P12" s="991"/>
      <c r="Q12" s="1001"/>
      <c r="R12" s="1004">
        <f>(1-(R9/R10))/AJ3</f>
        <v>7.8599608243440817E-3</v>
      </c>
      <c r="S12" s="991"/>
      <c r="T12" s="1001"/>
      <c r="U12" s="1004">
        <f>(1-(U9/U10))/AJ3</f>
        <v>6.6808684493701916E-3</v>
      </c>
      <c r="V12" s="991"/>
      <c r="W12" s="1001"/>
      <c r="X12" s="1004">
        <f>(1-(X9/X10))/AJ3</f>
        <v>4.183560472700432E-3</v>
      </c>
      <c r="Y12" s="991"/>
      <c r="Z12" s="983"/>
      <c r="AA12" s="983"/>
      <c r="AB12" s="983"/>
      <c r="AC12" s="983"/>
      <c r="AD12" s="983"/>
      <c r="AE12" s="983"/>
      <c r="AF12" s="983"/>
      <c r="AH12" s="994"/>
      <c r="AI12" s="994"/>
      <c r="AJ12" s="994"/>
      <c r="AK12" s="994"/>
    </row>
    <row r="13" spans="1:39">
      <c r="C13" s="983"/>
      <c r="D13" s="1005" t="s">
        <v>708</v>
      </c>
      <c r="E13" s="990"/>
      <c r="F13" s="1006"/>
      <c r="G13" s="997"/>
      <c r="H13" s="998"/>
      <c r="I13" s="1006"/>
      <c r="J13" s="997"/>
      <c r="K13" s="998"/>
      <c r="L13" s="1007"/>
      <c r="M13" s="991"/>
      <c r="N13" s="998"/>
      <c r="O13" s="1007"/>
      <c r="P13" s="991"/>
      <c r="Q13" s="998"/>
      <c r="R13" s="1007"/>
      <c r="S13" s="991"/>
      <c r="T13" s="998"/>
      <c r="U13" s="1007"/>
      <c r="V13" s="991"/>
      <c r="W13" s="998"/>
      <c r="X13" s="1007"/>
      <c r="Y13" s="991"/>
      <c r="Z13" s="983"/>
      <c r="AA13" s="983"/>
      <c r="AB13" s="983"/>
      <c r="AC13" s="983"/>
      <c r="AD13" s="983"/>
      <c r="AE13" s="983"/>
      <c r="AF13" s="983"/>
    </row>
    <row r="14" spans="1:39">
      <c r="C14" s="983"/>
      <c r="D14" s="995" t="s">
        <v>709</v>
      </c>
      <c r="E14" s="990"/>
      <c r="F14" s="996">
        <f>'60 Min 120 Min 180 Min'!C22</f>
        <v>59353</v>
      </c>
      <c r="G14" s="997"/>
      <c r="H14" s="998"/>
      <c r="I14" s="996">
        <f>'60 Min 120 Min 180 Min'!D22</f>
        <v>1016096</v>
      </c>
      <c r="J14" s="997"/>
      <c r="K14" s="998"/>
      <c r="L14" s="999">
        <f>'60 Min 120 Min 180 Min'!E22</f>
        <v>2530413</v>
      </c>
      <c r="M14" s="991"/>
      <c r="N14" s="998"/>
      <c r="O14" s="999">
        <f>City!C20</f>
        <v>171</v>
      </c>
      <c r="P14" s="991"/>
      <c r="Q14" s="998"/>
      <c r="R14" s="999">
        <f>County!C20</f>
        <v>23831</v>
      </c>
      <c r="S14" s="991"/>
      <c r="T14" s="998"/>
      <c r="U14" s="999">
        <f>MSA!C20</f>
        <v>1357475</v>
      </c>
      <c r="V14" s="991"/>
      <c r="W14" s="998"/>
      <c r="X14" s="999">
        <f>USA!C20</f>
        <v>116716292</v>
      </c>
      <c r="Y14" s="991"/>
      <c r="Z14" s="983"/>
      <c r="AA14" s="983"/>
      <c r="AB14" s="983"/>
      <c r="AC14" s="983"/>
      <c r="AD14" s="983"/>
      <c r="AE14" s="983"/>
      <c r="AF14" s="983"/>
    </row>
    <row r="15" spans="1:39">
      <c r="C15" s="983"/>
      <c r="D15" s="995" t="s">
        <v>1363</v>
      </c>
      <c r="E15" s="990"/>
      <c r="F15" s="996">
        <f>'60 Min 120 Min 180 Min'!C26</f>
        <v>70206</v>
      </c>
      <c r="G15" s="997"/>
      <c r="H15" s="998"/>
      <c r="I15" s="996">
        <f>'60 Min 120 Min 180 Min'!D26</f>
        <v>1203516</v>
      </c>
      <c r="J15" s="997"/>
      <c r="K15" s="998"/>
      <c r="L15" s="999">
        <f>'60 Min 120 Min 180 Min'!E26</f>
        <v>3011209</v>
      </c>
      <c r="M15" s="991"/>
      <c r="N15" s="998"/>
      <c r="O15" s="999">
        <f>City!C24</f>
        <v>186</v>
      </c>
      <c r="P15" s="991"/>
      <c r="Q15" s="998"/>
      <c r="R15" s="999">
        <f>County!C24</f>
        <v>27380</v>
      </c>
      <c r="S15" s="991"/>
      <c r="T15" s="998"/>
      <c r="U15" s="999">
        <f>MSA!C24</f>
        <v>1637664</v>
      </c>
      <c r="V15" s="991"/>
      <c r="W15" s="998"/>
      <c r="X15" s="999">
        <f>USA!C24</f>
        <v>132422916</v>
      </c>
      <c r="Y15" s="991"/>
      <c r="Z15" s="983"/>
      <c r="AA15" s="983"/>
      <c r="AB15" s="983"/>
      <c r="AC15" s="983"/>
      <c r="AD15" s="983"/>
      <c r="AE15" s="983"/>
      <c r="AF15" s="983"/>
    </row>
    <row r="16" spans="1:39">
      <c r="C16" s="983"/>
      <c r="D16" s="995" t="s">
        <v>1364</v>
      </c>
      <c r="E16" s="990"/>
      <c r="F16" s="1008">
        <f>'60 Min 120 Min 180 Min'!C27</f>
        <v>2.35</v>
      </c>
      <c r="G16" s="997"/>
      <c r="H16" s="998"/>
      <c r="I16" s="1008">
        <f>'60 Min 120 Min 180 Min'!D27</f>
        <v>2.54</v>
      </c>
      <c r="J16" s="997"/>
      <c r="K16" s="998"/>
      <c r="L16" s="1009">
        <f>'60 Min 120 Min 180 Min'!E27</f>
        <v>2.5</v>
      </c>
      <c r="M16" s="991"/>
      <c r="N16" s="998"/>
      <c r="O16" s="1009">
        <f>City!C25</f>
        <v>2.1800000000000002</v>
      </c>
      <c r="P16" s="991"/>
      <c r="Q16" s="998"/>
      <c r="R16" s="1009">
        <f>County!C25</f>
        <v>2.4700000000000002</v>
      </c>
      <c r="S16" s="991"/>
      <c r="T16" s="998"/>
      <c r="U16" s="1009">
        <f>MSA!C25</f>
        <v>2.52</v>
      </c>
      <c r="V16" s="991"/>
      <c r="W16" s="998"/>
      <c r="X16" s="1009">
        <f>USA!C25</f>
        <v>2.5</v>
      </c>
      <c r="Y16" s="991"/>
      <c r="Z16" s="983"/>
      <c r="AA16" s="983"/>
      <c r="AB16" s="983"/>
      <c r="AC16" s="983"/>
      <c r="AD16" s="983"/>
      <c r="AE16" s="983"/>
      <c r="AF16" s="983"/>
    </row>
    <row r="17" spans="1:32">
      <c r="C17" s="983"/>
      <c r="D17" s="995" t="s">
        <v>1204</v>
      </c>
      <c r="E17" s="990"/>
      <c r="F17" s="996">
        <f>'60 Min 120 Min 180 Min'!C28</f>
        <v>73064</v>
      </c>
      <c r="G17" s="997"/>
      <c r="H17" s="998"/>
      <c r="I17" s="996">
        <f>'60 Min 120 Min 180 Min'!D28</f>
        <v>1241944</v>
      </c>
      <c r="J17" s="997"/>
      <c r="K17" s="998"/>
      <c r="L17" s="999">
        <f>'60 Min 120 Min 180 Min'!E28</f>
        <v>3110638</v>
      </c>
      <c r="M17" s="991"/>
      <c r="N17" s="998"/>
      <c r="O17" s="999">
        <f>City!C26</f>
        <v>189</v>
      </c>
      <c r="P17" s="991"/>
      <c r="Q17" s="998"/>
      <c r="R17" s="999">
        <f>County!C26</f>
        <v>28591</v>
      </c>
      <c r="S17" s="991"/>
      <c r="T17" s="998"/>
      <c r="U17" s="999">
        <f>MSA!C26</f>
        <v>1694574</v>
      </c>
      <c r="V17" s="991"/>
      <c r="W17" s="998"/>
      <c r="X17" s="999">
        <f>USA!C26</f>
        <v>136716884</v>
      </c>
      <c r="Y17" s="991"/>
      <c r="Z17" s="983"/>
      <c r="AA17" s="983"/>
      <c r="AB17" s="983"/>
      <c r="AC17" s="983"/>
      <c r="AD17" s="983"/>
      <c r="AE17" s="983"/>
      <c r="AF17" s="983"/>
    </row>
    <row r="18" spans="1:32">
      <c r="C18" s="983"/>
      <c r="D18" s="995" t="s">
        <v>1205</v>
      </c>
      <c r="E18" s="990"/>
      <c r="F18" s="1008">
        <f>'60 Min 120 Min 180 Min'!C29</f>
        <v>2.34</v>
      </c>
      <c r="G18" s="997"/>
      <c r="H18" s="998"/>
      <c r="I18" s="1008">
        <f>'60 Min 120 Min 180 Min'!D29</f>
        <v>2.54</v>
      </c>
      <c r="J18" s="997"/>
      <c r="K18" s="998"/>
      <c r="L18" s="1009">
        <f>'60 Min 120 Min 180 Min'!E29</f>
        <v>2.4900000000000002</v>
      </c>
      <c r="M18" s="991"/>
      <c r="N18" s="998"/>
      <c r="O18" s="1009">
        <f>City!C27</f>
        <v>2.16</v>
      </c>
      <c r="P18" s="991"/>
      <c r="Q18" s="998"/>
      <c r="R18" s="1009">
        <f>County!C27</f>
        <v>2.4700000000000002</v>
      </c>
      <c r="S18" s="991"/>
      <c r="T18" s="998"/>
      <c r="U18" s="1009">
        <f>MSA!C27</f>
        <v>2.52</v>
      </c>
      <c r="V18" s="991"/>
      <c r="W18" s="998"/>
      <c r="X18" s="1009">
        <f>USA!C27</f>
        <v>2.48</v>
      </c>
      <c r="Y18" s="991"/>
      <c r="Z18" s="983"/>
      <c r="AA18" s="983"/>
      <c r="AB18" s="983"/>
      <c r="AC18" s="983"/>
      <c r="AD18" s="983"/>
      <c r="AE18" s="983"/>
      <c r="AF18" s="983"/>
    </row>
    <row r="19" spans="1:32">
      <c r="C19" s="983"/>
      <c r="D19" s="995" t="s">
        <v>1362</v>
      </c>
      <c r="E19" s="990"/>
      <c r="F19" s="1001">
        <f>(1-(F14/F15))/AJ2</f>
        <v>1.0305861797187324E-2</v>
      </c>
      <c r="G19" s="1001"/>
      <c r="H19" s="1002"/>
      <c r="I19" s="1001">
        <f>(1-(I14/I15))/AJ2</f>
        <v>1.0381803537856301E-2</v>
      </c>
      <c r="J19" s="1003"/>
      <c r="K19" s="1001"/>
      <c r="L19" s="1004">
        <f>(1-(L14/L15))/AJ2</f>
        <v>1.0644583842126758E-2</v>
      </c>
      <c r="M19" s="991"/>
      <c r="N19" s="1001"/>
      <c r="O19" s="1004">
        <f>(1-(O14/O15))/AJ2</f>
        <v>5.3763440860215084E-3</v>
      </c>
      <c r="P19" s="991"/>
      <c r="Q19" s="1001"/>
      <c r="R19" s="1004">
        <f>(1-(R14/R15))/AJ2</f>
        <v>8.6413440467494555E-3</v>
      </c>
      <c r="S19" s="991"/>
      <c r="T19" s="1001"/>
      <c r="U19" s="1004">
        <f>(1-(U14/U15))/AJ2</f>
        <v>1.1406043404914971E-2</v>
      </c>
      <c r="V19" s="991"/>
      <c r="W19" s="1001"/>
      <c r="X19" s="1004">
        <f>(1-(X14/X15))/AJ2</f>
        <v>7.9073041003467019E-3</v>
      </c>
      <c r="Y19" s="991"/>
      <c r="Z19" s="983"/>
      <c r="AA19" s="983"/>
      <c r="AB19" s="983"/>
      <c r="AC19" s="983"/>
      <c r="AD19" s="983"/>
      <c r="AE19" s="983"/>
      <c r="AF19" s="983"/>
    </row>
    <row r="20" spans="1:32">
      <c r="C20" s="983"/>
      <c r="D20" s="995" t="s">
        <v>1203</v>
      </c>
      <c r="E20" s="990"/>
      <c r="F20" s="1001">
        <f>(1-(F15/F17))/AJ3</f>
        <v>7.8232782218329074E-3</v>
      </c>
      <c r="G20" s="1001"/>
      <c r="H20" s="1002"/>
      <c r="I20" s="1001">
        <f>(1-(I15/I17))/AJ3</f>
        <v>6.1883627603176892E-3</v>
      </c>
      <c r="J20" s="1003"/>
      <c r="K20" s="1001"/>
      <c r="L20" s="1004">
        <f>(1-(L15/L17))/AJ3</f>
        <v>6.3928364534863837E-3</v>
      </c>
      <c r="M20" s="991"/>
      <c r="N20" s="1001"/>
      <c r="O20" s="1004">
        <f>(1-(O15/O17))/AJ3</f>
        <v>3.1746031746031854E-3</v>
      </c>
      <c r="P20" s="991"/>
      <c r="Q20" s="1001"/>
      <c r="R20" s="1004">
        <f>(1-(R15/R17))/AJ3</f>
        <v>8.4711972298975088E-3</v>
      </c>
      <c r="S20" s="991"/>
      <c r="T20" s="1001"/>
      <c r="U20" s="1004">
        <f>(1-(U15/U17))/AJ3</f>
        <v>6.7167323468907188E-3</v>
      </c>
      <c r="V20" s="991"/>
      <c r="W20" s="1001"/>
      <c r="X20" s="1004">
        <f>(1-(X15/X17))/AJ3</f>
        <v>6.2815474934317496E-3</v>
      </c>
      <c r="Y20" s="991"/>
      <c r="Z20" s="983"/>
      <c r="AA20" s="983"/>
      <c r="AB20" s="983"/>
      <c r="AC20" s="983"/>
      <c r="AD20" s="983"/>
      <c r="AE20" s="983"/>
      <c r="AF20" s="983"/>
    </row>
    <row r="21" spans="1:32">
      <c r="C21" s="983"/>
      <c r="D21" s="992" t="s">
        <v>710</v>
      </c>
      <c r="E21" s="990"/>
      <c r="F21" s="1010"/>
      <c r="G21" s="997"/>
      <c r="H21" s="998"/>
      <c r="I21" s="1010"/>
      <c r="J21" s="997"/>
      <c r="K21" s="998"/>
      <c r="L21" s="1011"/>
      <c r="M21" s="991"/>
      <c r="N21" s="998"/>
      <c r="O21" s="1011"/>
      <c r="P21" s="991"/>
      <c r="Q21" s="998"/>
      <c r="R21" s="1011"/>
      <c r="S21" s="991"/>
      <c r="T21" s="998"/>
      <c r="U21" s="1011"/>
      <c r="V21" s="991"/>
      <c r="W21" s="998"/>
      <c r="X21" s="1011"/>
      <c r="Y21" s="991"/>
      <c r="Z21" s="983"/>
      <c r="AA21" s="983"/>
      <c r="AB21" s="983"/>
      <c r="AC21" s="983"/>
      <c r="AD21" s="983"/>
      <c r="AE21" s="983"/>
      <c r="AF21" s="983"/>
    </row>
    <row r="22" spans="1:32">
      <c r="C22" s="983"/>
      <c r="D22" s="995" t="s">
        <v>1206</v>
      </c>
      <c r="E22" s="990"/>
      <c r="F22" s="1012">
        <f>'60 Min 120 Min 180 Min'!C134</f>
        <v>83906</v>
      </c>
      <c r="G22" s="1013"/>
      <c r="H22" s="1014"/>
      <c r="I22" s="1012">
        <f>'60 Min 120 Min 180 Min'!D134</f>
        <v>100697</v>
      </c>
      <c r="J22" s="1013"/>
      <c r="K22" s="1014"/>
      <c r="L22" s="1015">
        <f>'60 Min 120 Min 180 Min'!E134</f>
        <v>107332</v>
      </c>
      <c r="M22" s="991"/>
      <c r="N22" s="1014"/>
      <c r="O22" s="1015">
        <f>City!C132</f>
        <v>71720</v>
      </c>
      <c r="P22" s="991"/>
      <c r="Q22" s="1014"/>
      <c r="R22" s="1015">
        <f>County!C132</f>
        <v>79924</v>
      </c>
      <c r="S22" s="991"/>
      <c r="T22" s="1014"/>
      <c r="U22" s="1015">
        <f>MSA!C132</f>
        <v>120000</v>
      </c>
      <c r="V22" s="991"/>
      <c r="W22" s="1014"/>
      <c r="X22" s="1015">
        <f>USA!C132</f>
        <v>81624</v>
      </c>
      <c r="Y22" s="991"/>
      <c r="Z22" s="983"/>
      <c r="AA22" s="983"/>
      <c r="AB22" s="983"/>
      <c r="AC22" s="983"/>
      <c r="AD22" s="983"/>
      <c r="AE22" s="983"/>
      <c r="AF22" s="983"/>
    </row>
    <row r="23" spans="1:32">
      <c r="C23" s="983"/>
      <c r="D23" s="995" t="s">
        <v>1207</v>
      </c>
      <c r="E23" s="990"/>
      <c r="F23" s="1012">
        <f>'60 Min 120 Min 180 Min'!C135</f>
        <v>93563</v>
      </c>
      <c r="G23" s="1013"/>
      <c r="H23" s="1014"/>
      <c r="I23" s="1012">
        <f>'60 Min 120 Min 180 Min'!D135</f>
        <v>113941</v>
      </c>
      <c r="J23" s="1013"/>
      <c r="K23" s="1014"/>
      <c r="L23" s="1015">
        <f>'60 Min 120 Min 180 Min'!E135</f>
        <v>124204</v>
      </c>
      <c r="M23" s="991"/>
      <c r="N23" s="1014"/>
      <c r="O23" s="1015">
        <f>City!C133</f>
        <v>81401</v>
      </c>
      <c r="P23" s="991"/>
      <c r="Q23" s="1014"/>
      <c r="R23" s="1015">
        <f>County!C133</f>
        <v>91348</v>
      </c>
      <c r="S23" s="991"/>
      <c r="T23" s="1014"/>
      <c r="U23" s="1015">
        <f>MSA!C133</f>
        <v>140568</v>
      </c>
      <c r="V23" s="991"/>
      <c r="W23" s="1014"/>
      <c r="X23" s="1015">
        <f>USA!C133</f>
        <v>92476</v>
      </c>
      <c r="Y23" s="991"/>
      <c r="Z23" s="983"/>
      <c r="AA23" s="983"/>
      <c r="AB23" s="983"/>
      <c r="AC23" s="983"/>
      <c r="AD23" s="983"/>
      <c r="AE23" s="983"/>
      <c r="AF23" s="983"/>
    </row>
    <row r="24" spans="1:32">
      <c r="C24" s="983"/>
      <c r="D24" s="995" t="s">
        <v>1203</v>
      </c>
      <c r="E24" s="990"/>
      <c r="F24" s="1001">
        <f>(1-(F22/F23))/AJ4</f>
        <v>2.0642775456109798E-2</v>
      </c>
      <c r="G24" s="1013"/>
      <c r="H24" s="1014"/>
      <c r="I24" s="1001">
        <f>(1-(I22/I23))/AJ4</f>
        <v>2.3247119123054903E-2</v>
      </c>
      <c r="J24" s="1013"/>
      <c r="K24" s="1014"/>
      <c r="L24" s="1001">
        <f>(1-(L22/L23))/AJ4</f>
        <v>2.7168207143087188E-2</v>
      </c>
      <c r="M24" s="991"/>
      <c r="N24" s="1014"/>
      <c r="O24" s="1001">
        <f>(1-(O22/O23))/AJ4</f>
        <v>2.3785948575570325E-2</v>
      </c>
      <c r="P24" s="991"/>
      <c r="Q24" s="1014"/>
      <c r="R24" s="1001">
        <f>(1-(R22/R23))/AJ4</f>
        <v>2.5012041861890787E-2</v>
      </c>
      <c r="S24" s="991"/>
      <c r="T24" s="1014"/>
      <c r="U24" s="1001">
        <f>(1-(U22/U23))/AJ4</f>
        <v>2.9264128393375444E-2</v>
      </c>
      <c r="V24" s="991"/>
      <c r="W24" s="1014"/>
      <c r="X24" s="1001">
        <f>(1-(X22/X23))/AJ4</f>
        <v>2.3469873264414541E-2</v>
      </c>
      <c r="Y24" s="991"/>
      <c r="Z24" s="983"/>
      <c r="AA24" s="983"/>
      <c r="AB24" s="983"/>
      <c r="AC24" s="983"/>
      <c r="AD24" s="983"/>
      <c r="AE24" s="983"/>
      <c r="AF24" s="983"/>
    </row>
    <row r="25" spans="1:32">
      <c r="A25" s="981" t="s">
        <v>711</v>
      </c>
      <c r="C25" s="983"/>
      <c r="D25" s="995" t="s">
        <v>1208</v>
      </c>
      <c r="E25" s="990"/>
      <c r="F25" s="1001">
        <f>'60 Min 120 Min 180 Min'!C79</f>
        <v>0.11</v>
      </c>
      <c r="G25" s="1013"/>
      <c r="H25" s="1014"/>
      <c r="I25" s="1001">
        <f>'60 Min 120 Min 180 Min'!D79</f>
        <v>0.17800000000000002</v>
      </c>
      <c r="J25" s="1013"/>
      <c r="K25" s="1014"/>
      <c r="L25" s="1001">
        <f>'60 Min 120 Min 180 Min'!E79</f>
        <v>0.22</v>
      </c>
      <c r="M25" s="991"/>
      <c r="N25" s="1014"/>
      <c r="O25" s="1001">
        <f>City!C77</f>
        <v>0.151</v>
      </c>
      <c r="P25" s="991"/>
      <c r="Q25" s="1014"/>
      <c r="R25" s="1001">
        <f>County!C77</f>
        <v>0.10300000000000001</v>
      </c>
      <c r="S25" s="991"/>
      <c r="T25" s="1014"/>
      <c r="U25" s="1001">
        <f>MSA!C77</f>
        <v>0.27</v>
      </c>
      <c r="V25" s="991"/>
      <c r="W25" s="1014"/>
      <c r="X25" s="1001">
        <f>USA!C77</f>
        <v>0.14000000000000001</v>
      </c>
      <c r="Y25" s="991"/>
      <c r="Z25" s="983"/>
      <c r="AA25" s="983"/>
      <c r="AB25" s="983"/>
      <c r="AC25" s="983"/>
      <c r="AD25" s="983"/>
      <c r="AE25" s="983"/>
      <c r="AF25" s="983"/>
    </row>
    <row r="26" spans="1:32">
      <c r="C26" s="983"/>
      <c r="D26" s="992" t="s">
        <v>712</v>
      </c>
      <c r="E26" s="990"/>
      <c r="F26" s="1012"/>
      <c r="G26" s="1013"/>
      <c r="H26" s="1014"/>
      <c r="I26" s="1012"/>
      <c r="J26" s="1013"/>
      <c r="K26" s="1014"/>
      <c r="L26" s="1015"/>
      <c r="M26" s="991"/>
      <c r="N26" s="1014"/>
      <c r="O26" s="1015"/>
      <c r="P26" s="991"/>
      <c r="Q26" s="1014"/>
      <c r="R26" s="1015"/>
      <c r="S26" s="991"/>
      <c r="T26" s="1014"/>
      <c r="U26" s="1015"/>
      <c r="V26" s="991"/>
      <c r="W26" s="1014"/>
      <c r="X26" s="1015"/>
      <c r="Y26" s="991"/>
      <c r="Z26" s="983"/>
      <c r="AA26" s="983"/>
      <c r="AB26" s="983"/>
      <c r="AC26" s="983"/>
      <c r="AD26" s="983"/>
      <c r="AE26" s="983"/>
      <c r="AF26" s="983"/>
    </row>
    <row r="27" spans="1:32">
      <c r="C27" s="983"/>
      <c r="D27" s="995" t="s">
        <v>1209</v>
      </c>
      <c r="E27" s="990"/>
      <c r="F27" s="1012">
        <f>'60 Min 120 Min 180 Min'!C138</f>
        <v>522258</v>
      </c>
      <c r="G27" s="1013"/>
      <c r="H27" s="1014"/>
      <c r="I27" s="1012">
        <f>'60 Min 120 Min 180 Min'!D138</f>
        <v>625311</v>
      </c>
      <c r="J27" s="1013"/>
      <c r="K27" s="1014"/>
      <c r="L27" s="1015">
        <f>'60 Min 120 Min 180 Min'!E138</f>
        <v>680980</v>
      </c>
      <c r="M27" s="991"/>
      <c r="N27" s="1014"/>
      <c r="O27" s="1015">
        <f>City!C136</f>
        <v>426812</v>
      </c>
      <c r="P27" s="991"/>
      <c r="Q27" s="1014"/>
      <c r="R27" s="1015">
        <f>County!C136</f>
        <v>478427</v>
      </c>
      <c r="S27" s="991"/>
      <c r="T27" s="1014"/>
      <c r="U27" s="1015">
        <f>MSA!C136</f>
        <v>788310</v>
      </c>
      <c r="V27" s="991"/>
      <c r="W27" s="1014"/>
      <c r="X27" s="1015">
        <f>USA!C136</f>
        <v>370578</v>
      </c>
      <c r="Y27" s="991"/>
      <c r="Z27" s="983"/>
      <c r="AA27" s="983"/>
      <c r="AB27" s="983"/>
      <c r="AC27" s="983"/>
      <c r="AD27" s="983"/>
      <c r="AE27" s="983"/>
      <c r="AF27" s="983"/>
    </row>
    <row r="28" spans="1:32">
      <c r="C28" s="983"/>
      <c r="D28" s="990" t="s">
        <v>1210</v>
      </c>
      <c r="E28" s="990"/>
      <c r="F28" s="1012">
        <f>'60 Min 120 Min 180 Min'!C110</f>
        <v>561074</v>
      </c>
      <c r="G28" s="1012"/>
      <c r="H28" s="1014"/>
      <c r="I28" s="1012">
        <f>'60 Min 120 Min 180 Min'!D110</f>
        <v>715652</v>
      </c>
      <c r="J28" s="1013"/>
      <c r="K28" s="1012"/>
      <c r="L28" s="1015">
        <f>'60 Min 120 Min 180 Min'!E110</f>
        <v>796444</v>
      </c>
      <c r="M28" s="991"/>
      <c r="N28" s="1012"/>
      <c r="O28" s="1015">
        <f>City!C125</f>
        <v>586568</v>
      </c>
      <c r="P28" s="991"/>
      <c r="Q28" s="1012"/>
      <c r="R28" s="1015">
        <f>County!C125</f>
        <v>652827</v>
      </c>
      <c r="S28" s="991"/>
      <c r="T28" s="1012"/>
      <c r="U28" s="1015">
        <f>MSA!C125</f>
        <v>1078780</v>
      </c>
      <c r="V28" s="991"/>
      <c r="W28" s="1012"/>
      <c r="X28" s="1015">
        <f>USA!C137</f>
        <v>440921</v>
      </c>
      <c r="Y28" s="991"/>
      <c r="Z28" s="983"/>
      <c r="AA28" s="983"/>
      <c r="AB28" s="983"/>
      <c r="AC28" s="983"/>
      <c r="AD28" s="983"/>
      <c r="AE28" s="983"/>
      <c r="AF28" s="983"/>
    </row>
    <row r="29" spans="1:32">
      <c r="C29" s="983"/>
      <c r="D29" s="1016" t="s">
        <v>713</v>
      </c>
      <c r="E29" s="990"/>
      <c r="F29" s="1012"/>
      <c r="G29" s="1012"/>
      <c r="H29" s="1014"/>
      <c r="I29" s="1012"/>
      <c r="J29" s="1013"/>
      <c r="K29" s="1012"/>
      <c r="L29" s="1015"/>
      <c r="M29" s="991"/>
      <c r="N29" s="1012"/>
      <c r="O29" s="1015"/>
      <c r="P29" s="991"/>
      <c r="Q29" s="1012"/>
      <c r="R29" s="1015"/>
      <c r="S29" s="991"/>
      <c r="T29" s="1012"/>
      <c r="U29" s="1015"/>
      <c r="V29" s="991"/>
      <c r="W29" s="1012"/>
      <c r="X29" s="1015"/>
      <c r="Y29" s="991"/>
      <c r="Z29" s="983"/>
      <c r="AA29" s="983"/>
      <c r="AB29" s="983"/>
      <c r="AC29" s="983"/>
      <c r="AD29" s="983"/>
      <c r="AE29" s="983"/>
      <c r="AF29" s="983"/>
    </row>
    <row r="30" spans="1:32">
      <c r="C30" s="983"/>
      <c r="D30" s="990" t="s">
        <v>714</v>
      </c>
      <c r="E30" s="990"/>
      <c r="F30" s="1017">
        <f>'60 Min 120 Min 180 Min'!C56</f>
        <v>0.55700000000000005</v>
      </c>
      <c r="G30" s="1012"/>
      <c r="H30" s="1014"/>
      <c r="I30" s="1017">
        <f>'60 Min 120 Min 180 Min'!D56</f>
        <v>0.58700000000000008</v>
      </c>
      <c r="J30" s="1013"/>
      <c r="K30" s="1012"/>
      <c r="L30" s="1018">
        <f>'60 Min 120 Min 180 Min'!E56</f>
        <v>0.57399999999999995</v>
      </c>
      <c r="M30" s="991"/>
      <c r="N30" s="1012"/>
      <c r="O30" s="1018">
        <f>City!C54</f>
        <v>0.6409999999999999</v>
      </c>
      <c r="P30" s="991"/>
      <c r="Q30" s="1012"/>
      <c r="R30" s="1018">
        <f>County!C54</f>
        <v>0.624</v>
      </c>
      <c r="S30" s="991"/>
      <c r="T30" s="1012"/>
      <c r="U30" s="1018">
        <f>MSA!C54</f>
        <v>0.56000000000000005</v>
      </c>
      <c r="V30" s="991"/>
      <c r="W30" s="1012"/>
      <c r="X30" s="1018">
        <f>USA!C54</f>
        <v>0.57899999999999996</v>
      </c>
      <c r="Y30" s="991"/>
      <c r="Z30" s="983"/>
      <c r="AA30" s="983"/>
      <c r="AB30" s="983"/>
      <c r="AC30" s="983"/>
      <c r="AD30" s="983"/>
      <c r="AE30" s="983"/>
      <c r="AF30" s="983"/>
    </row>
    <row r="31" spans="1:32">
      <c r="C31" s="983"/>
      <c r="D31" s="990" t="s">
        <v>715</v>
      </c>
      <c r="E31" s="990"/>
      <c r="F31" s="1017">
        <f>'60 Min 120 Min 180 Min'!C57</f>
        <v>0.33299999999999996</v>
      </c>
      <c r="G31" s="1012"/>
      <c r="H31" s="1014"/>
      <c r="I31" s="1017">
        <f>'60 Min 120 Min 180 Min'!D57</f>
        <v>0.35399999999999998</v>
      </c>
      <c r="J31" s="1013"/>
      <c r="K31" s="1012"/>
      <c r="L31" s="1018">
        <f>'60 Min 120 Min 180 Min'!E57</f>
        <v>0.36700000000000005</v>
      </c>
      <c r="M31" s="991"/>
      <c r="N31" s="1012"/>
      <c r="O31" s="1018">
        <f>City!C55</f>
        <v>0.1</v>
      </c>
      <c r="P31" s="991"/>
      <c r="Q31" s="1012"/>
      <c r="R31" s="1018">
        <f>County!C50</f>
        <v>0.157</v>
      </c>
      <c r="S31" s="991"/>
      <c r="T31" s="1012"/>
      <c r="U31" s="1018">
        <f>MSA!C55</f>
        <v>0.38799999999999996</v>
      </c>
      <c r="V31" s="991"/>
      <c r="W31" s="1012"/>
      <c r="X31" s="1018">
        <f>USA!C55</f>
        <v>0.32299999999999995</v>
      </c>
      <c r="Y31" s="991"/>
      <c r="Z31" s="983"/>
      <c r="AA31" s="983"/>
      <c r="AB31" s="983"/>
      <c r="AC31" s="983"/>
      <c r="AD31" s="983"/>
      <c r="AE31" s="983"/>
      <c r="AF31" s="983"/>
    </row>
    <row r="32" spans="1:32">
      <c r="C32" s="983"/>
      <c r="D32" s="990" t="s">
        <v>716</v>
      </c>
      <c r="E32" s="990"/>
      <c r="F32" s="1017">
        <f>'60 Min 120 Min 180 Min'!C58</f>
        <v>0.11</v>
      </c>
      <c r="G32" s="1012"/>
      <c r="H32" s="1014"/>
      <c r="I32" s="1017">
        <f>'60 Min 120 Min 180 Min'!D58</f>
        <v>0.06</v>
      </c>
      <c r="J32" s="1013"/>
      <c r="K32" s="1012"/>
      <c r="L32" s="1017">
        <f>'60 Min 120 Min 180 Min'!E58</f>
        <v>5.9000000000000004E-2</v>
      </c>
      <c r="M32" s="991"/>
      <c r="N32" s="1012"/>
      <c r="O32" s="1017">
        <f>City!C56</f>
        <v>0.25900000000000001</v>
      </c>
      <c r="P32" s="983"/>
      <c r="Q32" s="1014"/>
      <c r="R32" s="1017">
        <f>County!C56</f>
        <v>0.22399999999999998</v>
      </c>
      <c r="S32" s="991"/>
      <c r="T32" s="1014"/>
      <c r="U32" s="1017">
        <f>MSA!C56</f>
        <v>5.2000000000000005E-2</v>
      </c>
      <c r="V32" s="983"/>
      <c r="W32" s="1014"/>
      <c r="X32" s="1017">
        <f>USA!C56</f>
        <v>9.8000000000000004E-2</v>
      </c>
      <c r="Y32" s="983"/>
      <c r="Z32" s="990"/>
      <c r="AA32" s="983"/>
      <c r="AB32" s="983"/>
      <c r="AC32" s="983"/>
      <c r="AD32" s="983"/>
      <c r="AE32" s="983"/>
      <c r="AF32" s="983"/>
    </row>
    <row r="33" spans="2:43" hidden="1">
      <c r="C33" s="983"/>
      <c r="D33" s="1019" t="s">
        <v>717</v>
      </c>
      <c r="E33" s="1020"/>
      <c r="F33" s="824" t="e">
        <f>#REF!/100</f>
        <v>#REF!</v>
      </c>
      <c r="G33" s="1021"/>
      <c r="H33" s="1022"/>
      <c r="I33" s="825" t="e">
        <f>#REF!/100</f>
        <v>#REF!</v>
      </c>
      <c r="J33" s="1023"/>
      <c r="K33" s="1021"/>
      <c r="L33" s="826" t="e">
        <f>#REF!/100</f>
        <v>#REF!</v>
      </c>
      <c r="M33" s="1024"/>
      <c r="N33" s="1021"/>
      <c r="O33" s="826" t="e">
        <f>#REF!/100</f>
        <v>#REF!</v>
      </c>
      <c r="P33" s="1025"/>
      <c r="Q33" s="1022"/>
      <c r="R33" s="826" t="e">
        <f>#REF!/100</f>
        <v>#REF!</v>
      </c>
      <c r="S33" s="1024"/>
      <c r="T33" s="1021"/>
      <c r="U33" s="826" t="e">
        <f>#REF!/100</f>
        <v>#REF!</v>
      </c>
      <c r="V33" s="1025"/>
      <c r="W33" s="1022"/>
      <c r="X33" s="826" t="e">
        <f>#REF!/100</f>
        <v>#REF!</v>
      </c>
      <c r="Y33" s="1025"/>
      <c r="Z33" s="1020"/>
      <c r="AA33" s="1025"/>
      <c r="AB33" s="1025"/>
      <c r="AC33" s="1025"/>
      <c r="AD33" s="1025"/>
      <c r="AE33" s="1025"/>
      <c r="AF33" s="1025"/>
      <c r="AG33" s="981"/>
      <c r="AH33" s="981" t="s">
        <v>718</v>
      </c>
    </row>
    <row r="34" spans="2:43">
      <c r="C34" s="983"/>
      <c r="D34" s="992" t="s">
        <v>1211</v>
      </c>
      <c r="E34" s="990"/>
      <c r="F34" s="983"/>
      <c r="G34" s="991"/>
      <c r="H34" s="990"/>
      <c r="I34" s="983"/>
      <c r="J34" s="991"/>
      <c r="K34" s="990"/>
      <c r="L34" s="983"/>
      <c r="M34" s="991"/>
      <c r="N34" s="983"/>
      <c r="O34" s="1006"/>
      <c r="P34" s="983"/>
      <c r="Q34" s="990"/>
      <c r="R34" s="983"/>
      <c r="S34" s="983"/>
      <c r="T34" s="990"/>
      <c r="U34" s="983"/>
      <c r="V34" s="983"/>
      <c r="W34" s="990"/>
      <c r="X34" s="983"/>
      <c r="Y34" s="983"/>
      <c r="Z34" s="990"/>
      <c r="AA34" s="983"/>
      <c r="AB34" s="983"/>
      <c r="AC34" s="983"/>
      <c r="AD34" s="983"/>
      <c r="AE34" s="983"/>
      <c r="AF34" s="983"/>
    </row>
    <row r="35" spans="2:43">
      <c r="C35" s="983"/>
      <c r="D35" s="995" t="s">
        <v>1212</v>
      </c>
      <c r="E35" s="990"/>
      <c r="F35" s="1012">
        <f>'60 Min 120 Min 180 Min'!C412</f>
        <v>3839.29</v>
      </c>
      <c r="G35" s="1013"/>
      <c r="H35" s="1014"/>
      <c r="I35" s="1012">
        <f>'60 Min 120 Min 180 Min'!D412</f>
        <v>4649.97</v>
      </c>
      <c r="J35" s="1013"/>
      <c r="K35" s="1014"/>
      <c r="L35" s="1012">
        <f>'60 Min 120 Min 180 Min'!E412</f>
        <v>5151.3</v>
      </c>
      <c r="M35" s="991"/>
      <c r="N35" s="983"/>
      <c r="O35" s="1012">
        <f>City!C410</f>
        <v>3831.53</v>
      </c>
      <c r="P35" s="983"/>
      <c r="Q35" s="990"/>
      <c r="R35" s="1012">
        <f>County!C410</f>
        <v>3690.27</v>
      </c>
      <c r="S35" s="1026"/>
      <c r="T35" s="1027"/>
      <c r="U35" s="1012">
        <f>MSA!C410</f>
        <v>5724.36</v>
      </c>
      <c r="V35" s="1026"/>
      <c r="W35" s="1027"/>
      <c r="X35" s="1012">
        <f>USA!C404</f>
        <v>2448.12</v>
      </c>
      <c r="Y35" s="983"/>
      <c r="Z35" s="990"/>
      <c r="AA35" s="983"/>
      <c r="AB35" s="983"/>
      <c r="AC35" s="983"/>
      <c r="AD35" s="983"/>
      <c r="AE35" s="983"/>
      <c r="AF35" s="983"/>
      <c r="AH35" s="1028"/>
      <c r="AI35" s="982"/>
      <c r="AJ35" s="982"/>
      <c r="AK35" s="982"/>
      <c r="AL35" s="982"/>
      <c r="AM35" s="982"/>
      <c r="AN35" s="982"/>
      <c r="AO35" s="982"/>
      <c r="AP35" s="982"/>
      <c r="AQ35" s="982"/>
    </row>
    <row r="36" spans="2:43">
      <c r="C36" s="983"/>
      <c r="D36" s="995" t="s">
        <v>719</v>
      </c>
      <c r="E36" s="990"/>
      <c r="F36" s="996">
        <f>'60 Min 120 Min 180 Min'!C413</f>
        <v>93</v>
      </c>
      <c r="G36" s="997"/>
      <c r="H36" s="998"/>
      <c r="I36" s="996">
        <f>'60 Min 120 Min 180 Min'!D416</f>
        <v>113</v>
      </c>
      <c r="J36" s="997"/>
      <c r="K36" s="998"/>
      <c r="L36" s="996">
        <f>'60 Min 120 Min 180 Min'!E416</f>
        <v>124</v>
      </c>
      <c r="M36" s="991"/>
      <c r="N36" s="983"/>
      <c r="O36" s="996">
        <f>City!C411</f>
        <v>93</v>
      </c>
      <c r="P36" s="983"/>
      <c r="Q36" s="990"/>
      <c r="R36" s="996">
        <f>County!C411</f>
        <v>90</v>
      </c>
      <c r="S36" s="983"/>
      <c r="T36" s="990"/>
      <c r="U36" s="996">
        <f>MSA!C411</f>
        <v>139</v>
      </c>
      <c r="V36" s="983"/>
      <c r="W36" s="990"/>
      <c r="X36" s="996">
        <f>USA!C405</f>
        <v>100</v>
      </c>
      <c r="Y36" s="983"/>
      <c r="Z36" s="990"/>
      <c r="AA36" s="983"/>
      <c r="AB36" s="983"/>
      <c r="AC36" s="983"/>
      <c r="AD36" s="983"/>
      <c r="AE36" s="983"/>
      <c r="AF36" s="983"/>
    </row>
    <row r="37" spans="2:43">
      <c r="B37" s="1000"/>
      <c r="C37" s="983"/>
      <c r="D37" s="995" t="s">
        <v>1213</v>
      </c>
      <c r="E37" s="990"/>
      <c r="F37" s="1029">
        <f>'60 Min 120 Min 180 Min'!C436</f>
        <v>3360.4</v>
      </c>
      <c r="G37" s="1030"/>
      <c r="H37" s="1031"/>
      <c r="I37" s="1029">
        <f>'60 Min 120 Min 180 Min'!D436</f>
        <v>4188.88</v>
      </c>
      <c r="J37" s="1030"/>
      <c r="K37" s="1031"/>
      <c r="L37" s="1029">
        <f>'60 Min 120 Min 180 Min'!E436</f>
        <v>4693.58</v>
      </c>
      <c r="M37" s="1032"/>
      <c r="N37" s="1033"/>
      <c r="O37" s="1029">
        <f>City!C434</f>
        <v>3037.67</v>
      </c>
      <c r="P37" s="1033"/>
      <c r="Q37" s="1034"/>
      <c r="R37" s="1029">
        <f>County!C434</f>
        <v>3190.65</v>
      </c>
      <c r="S37" s="1033"/>
      <c r="T37" s="1034"/>
      <c r="U37" s="1029">
        <f>MSA!C434</f>
        <v>5273.33</v>
      </c>
      <c r="V37" s="1033"/>
      <c r="W37" s="1034"/>
      <c r="X37" s="1029">
        <f>USA!C428</f>
        <v>26620.33</v>
      </c>
      <c r="Y37" s="983"/>
      <c r="Z37" s="990"/>
      <c r="AA37" s="983"/>
      <c r="AB37" s="983"/>
      <c r="AC37" s="983"/>
      <c r="AD37" s="983"/>
      <c r="AE37" s="983"/>
      <c r="AF37" s="983"/>
    </row>
    <row r="38" spans="2:43">
      <c r="C38" s="983"/>
      <c r="D38" s="995" t="s">
        <v>719</v>
      </c>
      <c r="E38" s="990"/>
      <c r="F38" s="1035">
        <f>'60 Min 120 Min 180 Min'!C437</f>
        <v>93</v>
      </c>
      <c r="G38" s="1035"/>
      <c r="H38" s="1036"/>
      <c r="I38" s="1035">
        <f>'60 Min 120 Min 180 Min'!D437</f>
        <v>116</v>
      </c>
      <c r="J38" s="1037"/>
      <c r="K38" s="1035"/>
      <c r="L38" s="1035">
        <f>'60 Min 120 Min 180 Min'!E437</f>
        <v>130</v>
      </c>
      <c r="M38" s="1038"/>
      <c r="N38" s="1039"/>
      <c r="O38" s="1035">
        <f>City!C435</f>
        <v>84</v>
      </c>
      <c r="P38" s="1040"/>
      <c r="Q38" s="1039"/>
      <c r="R38" s="1035">
        <f>County!C435</f>
        <v>88</v>
      </c>
      <c r="S38" s="1040"/>
      <c r="T38" s="1039"/>
      <c r="U38" s="1035">
        <f>MSA!C435</f>
        <v>146</v>
      </c>
      <c r="V38" s="1040"/>
      <c r="W38" s="1039"/>
      <c r="X38" s="1035">
        <f>USA!C429</f>
        <v>100</v>
      </c>
      <c r="Y38" s="991"/>
      <c r="Z38" s="990"/>
      <c r="AA38" s="983"/>
      <c r="AB38" s="983"/>
      <c r="AC38" s="983"/>
      <c r="AD38" s="983"/>
      <c r="AE38" s="983"/>
      <c r="AF38" s="983"/>
    </row>
    <row r="39" spans="2:43" ht="5.25" customHeight="1">
      <c r="D39" s="1041"/>
      <c r="E39" s="1041"/>
      <c r="F39" s="1042"/>
      <c r="G39" s="1042"/>
      <c r="H39" s="1041"/>
      <c r="I39" s="1042"/>
      <c r="J39" s="1043"/>
      <c r="K39" s="1042"/>
      <c r="L39" s="1042"/>
      <c r="M39" s="1043"/>
      <c r="N39" s="1044"/>
      <c r="O39" s="1045"/>
      <c r="P39" s="1045"/>
      <c r="Q39" s="1044"/>
      <c r="R39" s="1045"/>
      <c r="S39" s="1045"/>
      <c r="T39" s="1044"/>
      <c r="U39" s="1045"/>
      <c r="V39" s="1045"/>
      <c r="W39" s="1044"/>
      <c r="X39" s="1045"/>
      <c r="Y39" s="1046"/>
      <c r="Z39" s="1047"/>
    </row>
    <row r="40" spans="2:43">
      <c r="D40" s="1048" t="s">
        <v>720</v>
      </c>
    </row>
    <row r="41" spans="2:43" ht="21.75" customHeight="1">
      <c r="D41" s="1267" t="s">
        <v>721</v>
      </c>
      <c r="E41" s="1267"/>
      <c r="F41" s="1267"/>
      <c r="G41" s="1267"/>
      <c r="H41" s="1267"/>
      <c r="I41" s="1267"/>
      <c r="J41" s="1267"/>
      <c r="K41" s="1267"/>
      <c r="L41" s="1267"/>
      <c r="M41" s="1267"/>
      <c r="N41" s="1267"/>
      <c r="O41" s="1267"/>
      <c r="P41" s="1267"/>
      <c r="Q41" s="1267"/>
      <c r="R41" s="1267"/>
      <c r="S41" s="1267"/>
      <c r="T41" s="1267"/>
      <c r="U41" s="1267"/>
      <c r="V41" s="1267"/>
      <c r="W41" s="1267"/>
      <c r="X41" s="1267"/>
      <c r="Y41" s="1267"/>
    </row>
  </sheetData>
  <mergeCells count="2">
    <mergeCell ref="D41:Y41"/>
    <mergeCell ref="D4:Y4"/>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CCD2E-1767-441B-982E-B2A5C7730E17}">
  <sheetPr codeName="Sheet6">
    <tabColor rgb="FFFFCC00"/>
  </sheetPr>
  <dimension ref="A1:E448"/>
  <sheetViews>
    <sheetView workbookViewId="0">
      <selection activeCell="K25" sqref="K25"/>
    </sheetView>
  </sheetViews>
  <sheetFormatPr defaultColWidth="9.109375" defaultRowHeight="14.4"/>
  <cols>
    <col min="1" max="1" width="4.44140625" style="978" customWidth="1"/>
    <col min="2" max="2" width="54.33203125" style="978" customWidth="1"/>
    <col min="3" max="5" width="33.88671875" style="978" customWidth="1"/>
    <col min="6" max="16384" width="9.109375" style="978"/>
  </cols>
  <sheetData>
    <row r="1" spans="1:5" ht="61.5" customHeight="1">
      <c r="A1" s="1049"/>
      <c r="B1" s="1050"/>
      <c r="C1" s="1050"/>
      <c r="D1" s="1050"/>
      <c r="E1" s="1050"/>
    </row>
    <row r="2" spans="1:5" ht="22.5" customHeight="1">
      <c r="A2" s="1274" t="s">
        <v>722</v>
      </c>
      <c r="B2" s="1275"/>
      <c r="C2" s="1275"/>
      <c r="D2" s="1275"/>
      <c r="E2" s="1276"/>
    </row>
    <row r="3" spans="1:5">
      <c r="A3" s="1277" t="s">
        <v>1344</v>
      </c>
      <c r="B3" s="1278"/>
      <c r="C3" s="1278"/>
      <c r="D3" s="1278"/>
      <c r="E3" s="1279"/>
    </row>
    <row r="4" spans="1:5">
      <c r="A4" s="1277" t="s">
        <v>723</v>
      </c>
      <c r="B4" s="1278"/>
      <c r="C4" s="1278"/>
      <c r="D4" s="1278"/>
      <c r="E4" s="1279"/>
    </row>
    <row r="5" spans="1:5">
      <c r="A5" s="1277" t="s">
        <v>1345</v>
      </c>
      <c r="B5" s="1278"/>
      <c r="C5" s="1278"/>
      <c r="D5" s="1278"/>
      <c r="E5" s="1279"/>
    </row>
    <row r="6" spans="1:5">
      <c r="A6" s="1277" t="s">
        <v>1346</v>
      </c>
      <c r="B6" s="1278"/>
      <c r="C6" s="1278"/>
      <c r="D6" s="1278"/>
      <c r="E6" s="1279"/>
    </row>
    <row r="7" spans="1:5">
      <c r="A7" s="1051"/>
      <c r="B7" s="1052"/>
      <c r="C7" s="1052"/>
      <c r="D7" s="1052"/>
      <c r="E7" s="1052"/>
    </row>
    <row r="8" spans="1:5">
      <c r="A8" s="1280"/>
      <c r="B8" s="1281"/>
      <c r="C8" s="1053" t="s">
        <v>724</v>
      </c>
      <c r="D8" s="1053" t="s">
        <v>725</v>
      </c>
      <c r="E8" s="1053" t="s">
        <v>726</v>
      </c>
    </row>
    <row r="9" spans="1:5">
      <c r="A9" s="1054"/>
      <c r="B9" s="1271" t="s">
        <v>727</v>
      </c>
      <c r="C9" s="1272"/>
      <c r="D9" s="1272"/>
      <c r="E9" s="1273"/>
    </row>
    <row r="10" spans="1:5">
      <c r="A10" s="1055"/>
      <c r="B10" s="1056" t="s">
        <v>728</v>
      </c>
      <c r="C10" s="1057">
        <v>143779</v>
      </c>
      <c r="D10" s="1057">
        <v>2609464</v>
      </c>
      <c r="E10" s="1057">
        <v>6388800</v>
      </c>
    </row>
    <row r="11" spans="1:5">
      <c r="A11" s="1058"/>
      <c r="B11" s="1059" t="s">
        <v>729</v>
      </c>
      <c r="C11" s="1060">
        <v>162144</v>
      </c>
      <c r="D11" s="1060">
        <v>2988793</v>
      </c>
      <c r="E11" s="1060">
        <v>7335459</v>
      </c>
    </row>
    <row r="12" spans="1:5">
      <c r="A12" s="1055"/>
      <c r="B12" s="1061" t="s">
        <v>730</v>
      </c>
      <c r="C12" s="1057">
        <v>5151</v>
      </c>
      <c r="D12" s="1057">
        <v>61873</v>
      </c>
      <c r="E12" s="1057">
        <v>135316</v>
      </c>
    </row>
    <row r="13" spans="1:5">
      <c r="A13" s="1058"/>
      <c r="B13" s="1059" t="s">
        <v>1214</v>
      </c>
      <c r="C13" s="1060">
        <v>169132</v>
      </c>
      <c r="D13" s="1060">
        <v>3117848</v>
      </c>
      <c r="E13" s="1060">
        <v>7645983</v>
      </c>
    </row>
    <row r="14" spans="1:5">
      <c r="A14" s="1055"/>
      <c r="B14" s="1061" t="s">
        <v>1215</v>
      </c>
      <c r="C14" s="1057">
        <v>4277</v>
      </c>
      <c r="D14" s="1057">
        <v>57919</v>
      </c>
      <c r="E14" s="1057">
        <v>126804</v>
      </c>
    </row>
    <row r="15" spans="1:5">
      <c r="A15" s="1058"/>
      <c r="B15" s="1059" t="s">
        <v>1216</v>
      </c>
      <c r="C15" s="1060">
        <v>175075</v>
      </c>
      <c r="D15" s="1060">
        <v>3212904</v>
      </c>
      <c r="E15" s="1060">
        <v>7886447</v>
      </c>
    </row>
    <row r="16" spans="1:5">
      <c r="A16" s="1055"/>
      <c r="B16" s="1061" t="s">
        <v>1217</v>
      </c>
      <c r="C16" s="1062">
        <v>6.8999999999999999E-3</v>
      </c>
      <c r="D16" s="1062">
        <v>6.0000000000000001E-3</v>
      </c>
      <c r="E16" s="1062">
        <v>6.1999999999999998E-3</v>
      </c>
    </row>
    <row r="17" spans="1:5">
      <c r="A17" s="1058"/>
      <c r="B17" s="1059" t="s">
        <v>1218</v>
      </c>
      <c r="C17" s="1060">
        <v>197529</v>
      </c>
      <c r="D17" s="1060">
        <v>3165452</v>
      </c>
      <c r="E17" s="1060">
        <v>7714424</v>
      </c>
    </row>
    <row r="18" spans="1:5">
      <c r="A18" s="1055"/>
      <c r="B18" s="1061" t="s">
        <v>731</v>
      </c>
      <c r="C18" s="1057">
        <v>106408</v>
      </c>
      <c r="D18" s="1057">
        <v>1577587</v>
      </c>
      <c r="E18" s="1057">
        <v>4002710</v>
      </c>
    </row>
    <row r="19" spans="1:5">
      <c r="A19" s="1058"/>
      <c r="B19" s="1063" t="s">
        <v>732</v>
      </c>
      <c r="C19" s="1060">
        <v>91121</v>
      </c>
      <c r="D19" s="1060">
        <v>1587865</v>
      </c>
      <c r="E19" s="1060">
        <v>3711714</v>
      </c>
    </row>
    <row r="20" spans="1:5">
      <c r="A20" s="1051"/>
      <c r="B20" s="1052"/>
      <c r="C20" s="1052"/>
      <c r="D20" s="1052"/>
      <c r="E20" s="1052"/>
    </row>
    <row r="21" spans="1:5">
      <c r="A21" s="1054"/>
      <c r="B21" s="1271" t="s">
        <v>733</v>
      </c>
      <c r="C21" s="1272"/>
      <c r="D21" s="1272"/>
      <c r="E21" s="1273"/>
    </row>
    <row r="22" spans="1:5">
      <c r="A22" s="1055"/>
      <c r="B22" s="1056" t="s">
        <v>734</v>
      </c>
      <c r="C22" s="1057">
        <v>59353</v>
      </c>
      <c r="D22" s="1057">
        <v>1016096</v>
      </c>
      <c r="E22" s="1057">
        <v>2530413</v>
      </c>
    </row>
    <row r="23" spans="1:5">
      <c r="A23" s="1058"/>
      <c r="B23" s="1063" t="s">
        <v>735</v>
      </c>
      <c r="C23" s="1064">
        <v>2.34</v>
      </c>
      <c r="D23" s="1064">
        <v>2.5099999999999998</v>
      </c>
      <c r="E23" s="1064">
        <v>2.48</v>
      </c>
    </row>
    <row r="24" spans="1:5">
      <c r="A24" s="1055"/>
      <c r="B24" s="1056" t="s">
        <v>736</v>
      </c>
      <c r="C24" s="1057">
        <v>66380</v>
      </c>
      <c r="D24" s="1057">
        <v>1149938</v>
      </c>
      <c r="E24" s="1057">
        <v>2878715</v>
      </c>
    </row>
    <row r="25" spans="1:5">
      <c r="A25" s="1058"/>
      <c r="B25" s="1063" t="s">
        <v>737</v>
      </c>
      <c r="C25" s="1064">
        <v>2.37</v>
      </c>
      <c r="D25" s="1064">
        <v>2.5499999999999998</v>
      </c>
      <c r="E25" s="1064">
        <v>2.5</v>
      </c>
    </row>
    <row r="26" spans="1:5">
      <c r="A26" s="1055"/>
      <c r="B26" s="1056" t="s">
        <v>1219</v>
      </c>
      <c r="C26" s="1057">
        <v>70206</v>
      </c>
      <c r="D26" s="1057">
        <v>1203516</v>
      </c>
      <c r="E26" s="1057">
        <v>3011209</v>
      </c>
    </row>
    <row r="27" spans="1:5">
      <c r="A27" s="1058"/>
      <c r="B27" s="1063" t="s">
        <v>1220</v>
      </c>
      <c r="C27" s="1064">
        <v>2.35</v>
      </c>
      <c r="D27" s="1064">
        <v>2.54</v>
      </c>
      <c r="E27" s="1064">
        <v>2.5</v>
      </c>
    </row>
    <row r="28" spans="1:5">
      <c r="A28" s="1055"/>
      <c r="B28" s="1056" t="s">
        <v>1221</v>
      </c>
      <c r="C28" s="1057">
        <v>73064</v>
      </c>
      <c r="D28" s="1057">
        <v>1241944</v>
      </c>
      <c r="E28" s="1057">
        <v>3110638</v>
      </c>
    </row>
    <row r="29" spans="1:5">
      <c r="A29" s="1058"/>
      <c r="B29" s="1063" t="s">
        <v>1222</v>
      </c>
      <c r="C29" s="1064">
        <v>2.34</v>
      </c>
      <c r="D29" s="1064">
        <v>2.54</v>
      </c>
      <c r="E29" s="1064">
        <v>2.4900000000000002</v>
      </c>
    </row>
    <row r="30" spans="1:5">
      <c r="A30" s="1055"/>
      <c r="B30" s="1061" t="s">
        <v>1217</v>
      </c>
      <c r="C30" s="1062">
        <v>8.0000000000000002E-3</v>
      </c>
      <c r="D30" s="1062">
        <v>6.3E-3</v>
      </c>
      <c r="E30" s="1062">
        <v>6.5000000000000006E-3</v>
      </c>
    </row>
    <row r="31" spans="1:5">
      <c r="A31" s="1058"/>
      <c r="B31" s="1059" t="s">
        <v>738</v>
      </c>
      <c r="C31" s="1060">
        <v>35811</v>
      </c>
      <c r="D31" s="1060">
        <v>656057</v>
      </c>
      <c r="E31" s="1060">
        <v>1590538</v>
      </c>
    </row>
    <row r="32" spans="1:5">
      <c r="A32" s="1055"/>
      <c r="B32" s="1061" t="s">
        <v>739</v>
      </c>
      <c r="C32" s="1065">
        <v>2.88</v>
      </c>
      <c r="D32" s="1065">
        <v>3.06</v>
      </c>
      <c r="E32" s="1065">
        <v>3.05</v>
      </c>
    </row>
    <row r="33" spans="1:5">
      <c r="A33" s="1058"/>
      <c r="B33" s="1059" t="s">
        <v>1223</v>
      </c>
      <c r="C33" s="1060">
        <v>41293</v>
      </c>
      <c r="D33" s="1060">
        <v>752360</v>
      </c>
      <c r="E33" s="1060">
        <v>1842474</v>
      </c>
    </row>
    <row r="34" spans="1:5">
      <c r="A34" s="1055"/>
      <c r="B34" s="1061" t="s">
        <v>1224</v>
      </c>
      <c r="C34" s="1065">
        <v>2.95</v>
      </c>
      <c r="D34" s="1065">
        <v>3.16</v>
      </c>
      <c r="E34" s="1065">
        <v>3.12</v>
      </c>
    </row>
    <row r="35" spans="1:5">
      <c r="A35" s="1058"/>
      <c r="B35" s="1059" t="s">
        <v>1225</v>
      </c>
      <c r="C35" s="1060">
        <v>42703</v>
      </c>
      <c r="D35" s="1060">
        <v>772093</v>
      </c>
      <c r="E35" s="1060">
        <v>1893760</v>
      </c>
    </row>
    <row r="36" spans="1:5">
      <c r="A36" s="1055"/>
      <c r="B36" s="1061" t="s">
        <v>1226</v>
      </c>
      <c r="C36" s="1065">
        <v>2.95</v>
      </c>
      <c r="D36" s="1065">
        <v>3.17</v>
      </c>
      <c r="E36" s="1065">
        <v>3.13</v>
      </c>
    </row>
    <row r="37" spans="1:5">
      <c r="A37" s="1058"/>
      <c r="B37" s="1063" t="s">
        <v>1217</v>
      </c>
      <c r="C37" s="1066">
        <v>6.7000000000000002E-3</v>
      </c>
      <c r="D37" s="1066">
        <v>5.1999999999999998E-3</v>
      </c>
      <c r="E37" s="1066">
        <v>5.5000000000000005E-3</v>
      </c>
    </row>
    <row r="38" spans="1:5">
      <c r="A38" s="1051"/>
      <c r="B38" s="1052"/>
      <c r="C38" s="1052"/>
      <c r="D38" s="1052"/>
      <c r="E38" s="1052"/>
    </row>
    <row r="39" spans="1:5">
      <c r="A39" s="1054"/>
      <c r="B39" s="1271" t="s">
        <v>713</v>
      </c>
      <c r="C39" s="1272"/>
      <c r="D39" s="1272"/>
      <c r="E39" s="1273"/>
    </row>
    <row r="40" spans="1:5">
      <c r="A40" s="1055"/>
      <c r="B40" s="1056" t="s">
        <v>740</v>
      </c>
      <c r="C40" s="1057">
        <v>58123</v>
      </c>
      <c r="D40" s="1057">
        <v>956579</v>
      </c>
      <c r="E40" s="1057">
        <v>2347482</v>
      </c>
    </row>
    <row r="41" spans="1:5">
      <c r="A41" s="1058"/>
      <c r="B41" s="1063" t="s">
        <v>741</v>
      </c>
      <c r="C41" s="1067">
        <v>0.54200000000000004</v>
      </c>
      <c r="D41" s="1067">
        <v>0.59599999999999997</v>
      </c>
      <c r="E41" s="1067">
        <v>0.59299999999999997</v>
      </c>
    </row>
    <row r="42" spans="1:5">
      <c r="A42" s="1055"/>
      <c r="B42" s="1061" t="s">
        <v>742</v>
      </c>
      <c r="C42" s="1068">
        <v>0.33</v>
      </c>
      <c r="D42" s="1068">
        <v>0.34100000000000003</v>
      </c>
      <c r="E42" s="1068">
        <v>0.34799999999999998</v>
      </c>
    </row>
    <row r="43" spans="1:5">
      <c r="A43" s="1058"/>
      <c r="B43" s="1063" t="s">
        <v>743</v>
      </c>
      <c r="C43" s="1067">
        <v>0.129</v>
      </c>
      <c r="D43" s="1067">
        <v>6.2E-2</v>
      </c>
      <c r="E43" s="1067">
        <v>5.9000000000000004E-2</v>
      </c>
    </row>
    <row r="44" spans="1:5">
      <c r="A44" s="1051"/>
      <c r="B44" s="1052"/>
      <c r="C44" s="1052"/>
      <c r="D44" s="1052"/>
      <c r="E44" s="1052"/>
    </row>
    <row r="45" spans="1:5">
      <c r="A45" s="1055"/>
      <c r="B45" s="1056" t="s">
        <v>744</v>
      </c>
      <c r="C45" s="1057">
        <v>69313</v>
      </c>
      <c r="D45" s="1057">
        <v>1110455</v>
      </c>
      <c r="E45" s="1057">
        <v>2742150</v>
      </c>
    </row>
    <row r="46" spans="1:5">
      <c r="A46" s="1058"/>
      <c r="B46" s="1063" t="s">
        <v>741</v>
      </c>
      <c r="C46" s="1067">
        <v>0.53299999999999992</v>
      </c>
      <c r="D46" s="1067">
        <v>0.57499999999999996</v>
      </c>
      <c r="E46" s="1067">
        <v>0.57499999999999996</v>
      </c>
    </row>
    <row r="47" spans="1:5">
      <c r="A47" s="1055"/>
      <c r="B47" s="1061" t="s">
        <v>742</v>
      </c>
      <c r="C47" s="1068">
        <v>0.32299999999999995</v>
      </c>
      <c r="D47" s="1068">
        <v>0.34</v>
      </c>
      <c r="E47" s="1068">
        <v>0.34799999999999998</v>
      </c>
    </row>
    <row r="48" spans="1:5">
      <c r="A48" s="1058"/>
      <c r="B48" s="1063" t="s">
        <v>743</v>
      </c>
      <c r="C48" s="1067">
        <v>0.14400000000000002</v>
      </c>
      <c r="D48" s="1067">
        <v>8.5000000000000006E-2</v>
      </c>
      <c r="E48" s="1067">
        <v>7.6999999999999999E-2</v>
      </c>
    </row>
    <row r="49" spans="1:5">
      <c r="A49" s="1051"/>
      <c r="B49" s="1052"/>
      <c r="C49" s="1052"/>
      <c r="D49" s="1052"/>
      <c r="E49" s="1052"/>
    </row>
    <row r="50" spans="1:5">
      <c r="A50" s="1055"/>
      <c r="B50" s="1056" t="s">
        <v>745</v>
      </c>
      <c r="C50" s="1057">
        <v>75191</v>
      </c>
      <c r="D50" s="1057">
        <v>1225445</v>
      </c>
      <c r="E50" s="1057">
        <v>3059266</v>
      </c>
    </row>
    <row r="51" spans="1:5">
      <c r="A51" s="1058"/>
      <c r="B51" s="1063" t="s">
        <v>741</v>
      </c>
      <c r="C51" s="1067">
        <v>0.54299999999999993</v>
      </c>
      <c r="D51" s="1067">
        <v>0.57399999999999995</v>
      </c>
      <c r="E51" s="1067">
        <v>0.56600000000000006</v>
      </c>
    </row>
    <row r="52" spans="1:5">
      <c r="A52" s="1055"/>
      <c r="B52" s="1061" t="s">
        <v>742</v>
      </c>
      <c r="C52" s="1068">
        <v>0.33899999999999997</v>
      </c>
      <c r="D52" s="1068">
        <v>0.36399999999999999</v>
      </c>
      <c r="E52" s="1068">
        <v>0.375</v>
      </c>
    </row>
    <row r="53" spans="1:5">
      <c r="A53" s="1058"/>
      <c r="B53" s="1063" t="s">
        <v>743</v>
      </c>
      <c r="C53" s="1067">
        <v>0.113</v>
      </c>
      <c r="D53" s="1067">
        <v>6.2E-2</v>
      </c>
      <c r="E53" s="1067">
        <v>5.9000000000000004E-2</v>
      </c>
    </row>
    <row r="54" spans="1:5">
      <c r="A54" s="1051"/>
      <c r="B54" s="1052"/>
      <c r="C54" s="1052"/>
      <c r="D54" s="1052"/>
      <c r="E54" s="1052"/>
    </row>
    <row r="55" spans="1:5">
      <c r="A55" s="1055"/>
      <c r="B55" s="1056" t="s">
        <v>1227</v>
      </c>
      <c r="C55" s="1057">
        <v>78869</v>
      </c>
      <c r="D55" s="1057">
        <v>1280072</v>
      </c>
      <c r="E55" s="1057">
        <v>3201198</v>
      </c>
    </row>
    <row r="56" spans="1:5">
      <c r="A56" s="1058"/>
      <c r="B56" s="1063" t="s">
        <v>741</v>
      </c>
      <c r="C56" s="1067">
        <v>0.55700000000000005</v>
      </c>
      <c r="D56" s="1067">
        <v>0.58700000000000008</v>
      </c>
      <c r="E56" s="1067">
        <v>0.57399999999999995</v>
      </c>
    </row>
    <row r="57" spans="1:5">
      <c r="A57" s="1055"/>
      <c r="B57" s="1061" t="s">
        <v>742</v>
      </c>
      <c r="C57" s="1068">
        <v>0.33299999999999996</v>
      </c>
      <c r="D57" s="1068">
        <v>0.35399999999999998</v>
      </c>
      <c r="E57" s="1068">
        <v>0.36700000000000005</v>
      </c>
    </row>
    <row r="58" spans="1:5">
      <c r="A58" s="1058"/>
      <c r="B58" s="1063" t="s">
        <v>743</v>
      </c>
      <c r="C58" s="1067">
        <v>0.11</v>
      </c>
      <c r="D58" s="1067">
        <v>0.06</v>
      </c>
      <c r="E58" s="1067">
        <v>5.9000000000000004E-2</v>
      </c>
    </row>
    <row r="59" spans="1:5">
      <c r="A59" s="1051"/>
      <c r="B59" s="1052"/>
      <c r="C59" s="1052"/>
      <c r="D59" s="1052"/>
      <c r="E59" s="1052"/>
    </row>
    <row r="60" spans="1:5">
      <c r="A60" s="1055"/>
      <c r="B60" s="1056" t="s">
        <v>1228</v>
      </c>
      <c r="C60" s="1057">
        <v>81814</v>
      </c>
      <c r="D60" s="1057">
        <v>1320044</v>
      </c>
      <c r="E60" s="1057">
        <v>3305696</v>
      </c>
    </row>
    <row r="61" spans="1:5">
      <c r="A61" s="1058"/>
      <c r="B61" s="1063" t="s">
        <v>741</v>
      </c>
      <c r="C61" s="1067">
        <v>0.57100000000000006</v>
      </c>
      <c r="D61" s="1067">
        <v>0.59499999999999997</v>
      </c>
      <c r="E61" s="1067">
        <v>0.57899999999999996</v>
      </c>
    </row>
    <row r="62" spans="1:5">
      <c r="A62" s="1055"/>
      <c r="B62" s="1061" t="s">
        <v>742</v>
      </c>
      <c r="C62" s="1068">
        <v>0.32200000000000001</v>
      </c>
      <c r="D62" s="1068">
        <v>0.34600000000000003</v>
      </c>
      <c r="E62" s="1068">
        <v>0.36200000000000004</v>
      </c>
    </row>
    <row r="63" spans="1:5">
      <c r="A63" s="1058"/>
      <c r="B63" s="1063" t="s">
        <v>743</v>
      </c>
      <c r="C63" s="1067">
        <v>0.107</v>
      </c>
      <c r="D63" s="1067">
        <v>5.9000000000000004E-2</v>
      </c>
      <c r="E63" s="1067">
        <v>5.9000000000000004E-2</v>
      </c>
    </row>
    <row r="64" spans="1:5">
      <c r="A64" s="1051"/>
      <c r="B64" s="1052"/>
      <c r="C64" s="1052"/>
      <c r="D64" s="1052"/>
      <c r="E64" s="1052"/>
    </row>
    <row r="65" spans="1:5" ht="107.7" customHeight="1">
      <c r="A65" s="1055"/>
      <c r="B65" s="1282" t="s">
        <v>746</v>
      </c>
      <c r="C65" s="1283"/>
      <c r="D65" s="1283"/>
      <c r="E65" s="1284"/>
    </row>
    <row r="66" spans="1:5">
      <c r="A66" s="1051"/>
      <c r="B66" s="1052"/>
      <c r="C66" s="1052"/>
      <c r="D66" s="1052"/>
      <c r="E66" s="1052"/>
    </row>
    <row r="67" spans="1:5">
      <c r="A67" s="1285" t="s">
        <v>747</v>
      </c>
      <c r="B67" s="1286"/>
      <c r="C67" s="1286"/>
      <c r="D67" s="1286"/>
      <c r="E67" s="1287"/>
    </row>
    <row r="68" spans="1:5">
      <c r="A68" s="1051"/>
      <c r="B68" s="1052"/>
      <c r="C68" s="1052"/>
      <c r="D68" s="1052"/>
      <c r="E68" s="1052"/>
    </row>
    <row r="69" spans="1:5">
      <c r="A69" s="1054"/>
      <c r="B69" s="1271" t="s">
        <v>1229</v>
      </c>
      <c r="C69" s="1272"/>
      <c r="D69" s="1272"/>
      <c r="E69" s="1273"/>
    </row>
    <row r="70" spans="1:5">
      <c r="A70" s="1055"/>
      <c r="B70" s="1056" t="s">
        <v>748</v>
      </c>
      <c r="C70" s="1057">
        <v>70206</v>
      </c>
      <c r="D70" s="1057">
        <v>1203507</v>
      </c>
      <c r="E70" s="1057">
        <v>3011184</v>
      </c>
    </row>
    <row r="71" spans="1:5">
      <c r="A71" s="1058"/>
      <c r="B71" s="1063" t="s">
        <v>749</v>
      </c>
      <c r="C71" s="1067">
        <v>0.10199999999999999</v>
      </c>
      <c r="D71" s="1067">
        <v>7.0000000000000007E-2</v>
      </c>
      <c r="E71" s="1067">
        <v>6.4000000000000001E-2</v>
      </c>
    </row>
    <row r="72" spans="1:5">
      <c r="A72" s="1055"/>
      <c r="B72" s="1061" t="s">
        <v>750</v>
      </c>
      <c r="C72" s="1068">
        <v>4.0999999999999995E-2</v>
      </c>
      <c r="D72" s="1068">
        <v>4.2999999999999997E-2</v>
      </c>
      <c r="E72" s="1068">
        <v>4.0999999999999995E-2</v>
      </c>
    </row>
    <row r="73" spans="1:5">
      <c r="A73" s="1058"/>
      <c r="B73" s="1063" t="s">
        <v>751</v>
      </c>
      <c r="C73" s="1067">
        <v>4.7E-2</v>
      </c>
      <c r="D73" s="1067">
        <v>4.2999999999999997E-2</v>
      </c>
      <c r="E73" s="1067">
        <v>4.0999999999999995E-2</v>
      </c>
    </row>
    <row r="74" spans="1:5">
      <c r="A74" s="1055"/>
      <c r="B74" s="1061" t="s">
        <v>752</v>
      </c>
      <c r="C74" s="1068">
        <v>0.08</v>
      </c>
      <c r="D74" s="1068">
        <v>7.2999999999999995E-2</v>
      </c>
      <c r="E74" s="1068">
        <v>6.9000000000000006E-2</v>
      </c>
    </row>
    <row r="75" spans="1:5">
      <c r="A75" s="1058"/>
      <c r="B75" s="1063" t="s">
        <v>753</v>
      </c>
      <c r="C75" s="1067">
        <v>0.16699999999999998</v>
      </c>
      <c r="D75" s="1067">
        <v>0.13900000000000001</v>
      </c>
      <c r="E75" s="1067">
        <v>0.129</v>
      </c>
    </row>
    <row r="76" spans="1:5">
      <c r="A76" s="1055"/>
      <c r="B76" s="1061" t="s">
        <v>754</v>
      </c>
      <c r="C76" s="1068">
        <v>0.14800000000000002</v>
      </c>
      <c r="D76" s="1068">
        <v>0.129</v>
      </c>
      <c r="E76" s="1068">
        <v>0.12</v>
      </c>
    </row>
    <row r="77" spans="1:5">
      <c r="A77" s="1058"/>
      <c r="B77" s="1063" t="s">
        <v>755</v>
      </c>
      <c r="C77" s="1067">
        <v>0.20800000000000002</v>
      </c>
      <c r="D77" s="1067">
        <v>0.19800000000000001</v>
      </c>
      <c r="E77" s="1067">
        <v>0.19</v>
      </c>
    </row>
    <row r="78" spans="1:5">
      <c r="A78" s="1055"/>
      <c r="B78" s="1061" t="s">
        <v>756</v>
      </c>
      <c r="C78" s="1068">
        <v>9.6999999999999989E-2</v>
      </c>
      <c r="D78" s="1068">
        <v>0.128</v>
      </c>
      <c r="E78" s="1068">
        <v>0.126</v>
      </c>
    </row>
    <row r="79" spans="1:5">
      <c r="A79" s="1058"/>
      <c r="B79" s="1063" t="s">
        <v>757</v>
      </c>
      <c r="C79" s="1067">
        <v>0.11</v>
      </c>
      <c r="D79" s="1067">
        <v>0.17800000000000002</v>
      </c>
      <c r="E79" s="1067">
        <v>0.22</v>
      </c>
    </row>
    <row r="80" spans="1:5">
      <c r="A80" s="1055"/>
      <c r="B80" s="1056" t="s">
        <v>758</v>
      </c>
      <c r="C80" s="1069">
        <v>107544</v>
      </c>
      <c r="D80" s="1069">
        <v>132961</v>
      </c>
      <c r="E80" s="1069">
        <v>148273</v>
      </c>
    </row>
    <row r="81" spans="1:5">
      <c r="A81" s="1051"/>
      <c r="B81" s="1052"/>
      <c r="C81" s="1052"/>
      <c r="D81" s="1052"/>
      <c r="E81" s="1052"/>
    </row>
    <row r="82" spans="1:5">
      <c r="A82" s="1054"/>
      <c r="B82" s="1271" t="s">
        <v>1230</v>
      </c>
      <c r="C82" s="1272"/>
      <c r="D82" s="1272"/>
      <c r="E82" s="1273"/>
    </row>
    <row r="83" spans="1:5">
      <c r="A83" s="1055"/>
      <c r="B83" s="1056" t="s">
        <v>748</v>
      </c>
      <c r="C83" s="1057">
        <v>73064</v>
      </c>
      <c r="D83" s="1057">
        <v>1241935</v>
      </c>
      <c r="E83" s="1057">
        <v>3110613</v>
      </c>
    </row>
    <row r="84" spans="1:5">
      <c r="A84" s="1058"/>
      <c r="B84" s="1063" t="s">
        <v>749</v>
      </c>
      <c r="C84" s="1067">
        <v>9.4E-2</v>
      </c>
      <c r="D84" s="1067">
        <v>6.3E-2</v>
      </c>
      <c r="E84" s="1067">
        <v>5.5999999999999994E-2</v>
      </c>
    </row>
    <row r="85" spans="1:5">
      <c r="A85" s="1055"/>
      <c r="B85" s="1061" t="s">
        <v>750</v>
      </c>
      <c r="C85" s="1068">
        <v>3.4000000000000002E-2</v>
      </c>
      <c r="D85" s="1068">
        <v>3.4000000000000002E-2</v>
      </c>
      <c r="E85" s="1068">
        <v>3.2000000000000001E-2</v>
      </c>
    </row>
    <row r="86" spans="1:5">
      <c r="A86" s="1058"/>
      <c r="B86" s="1063" t="s">
        <v>751</v>
      </c>
      <c r="C86" s="1067">
        <v>3.9E-2</v>
      </c>
      <c r="D86" s="1067">
        <v>3.4000000000000002E-2</v>
      </c>
      <c r="E86" s="1067">
        <v>3.3000000000000002E-2</v>
      </c>
    </row>
    <row r="87" spans="1:5">
      <c r="A87" s="1055"/>
      <c r="B87" s="1061" t="s">
        <v>752</v>
      </c>
      <c r="C87" s="1068">
        <v>6.8000000000000005E-2</v>
      </c>
      <c r="D87" s="1068">
        <v>5.9000000000000004E-2</v>
      </c>
      <c r="E87" s="1068">
        <v>5.5E-2</v>
      </c>
    </row>
    <row r="88" spans="1:5">
      <c r="A88" s="1058"/>
      <c r="B88" s="1063" t="s">
        <v>753</v>
      </c>
      <c r="C88" s="1067">
        <v>0.151</v>
      </c>
      <c r="D88" s="1067">
        <v>0.121</v>
      </c>
      <c r="E88" s="1067">
        <v>0.11199999999999999</v>
      </c>
    </row>
    <row r="89" spans="1:5">
      <c r="A89" s="1055"/>
      <c r="B89" s="1061" t="s">
        <v>754</v>
      </c>
      <c r="C89" s="1068">
        <v>0.14400000000000002</v>
      </c>
      <c r="D89" s="1068">
        <v>0.12</v>
      </c>
      <c r="E89" s="1068">
        <v>0.11</v>
      </c>
    </row>
    <row r="90" spans="1:5">
      <c r="A90" s="1058"/>
      <c r="B90" s="1063" t="s">
        <v>755</v>
      </c>
      <c r="C90" s="1067">
        <v>0.218</v>
      </c>
      <c r="D90" s="1067">
        <v>0.19899999999999998</v>
      </c>
      <c r="E90" s="1067">
        <v>0.18899999999999997</v>
      </c>
    </row>
    <row r="91" spans="1:5">
      <c r="A91" s="1055"/>
      <c r="B91" s="1061" t="s">
        <v>756</v>
      </c>
      <c r="C91" s="1068">
        <v>0.111</v>
      </c>
      <c r="D91" s="1068">
        <v>0.14199999999999999</v>
      </c>
      <c r="E91" s="1068">
        <v>0.13699999999999998</v>
      </c>
    </row>
    <row r="92" spans="1:5">
      <c r="A92" s="1058"/>
      <c r="B92" s="1063" t="s">
        <v>757</v>
      </c>
      <c r="C92" s="1067">
        <v>0.14099999999999999</v>
      </c>
      <c r="D92" s="1067">
        <v>0.22800000000000001</v>
      </c>
      <c r="E92" s="1067">
        <v>0.27500000000000002</v>
      </c>
    </row>
    <row r="93" spans="1:5">
      <c r="A93" s="1055"/>
      <c r="B93" s="1056" t="s">
        <v>758</v>
      </c>
      <c r="C93" s="1069">
        <v>118881</v>
      </c>
      <c r="D93" s="1069">
        <v>149908</v>
      </c>
      <c r="E93" s="1069">
        <v>166680</v>
      </c>
    </row>
    <row r="94" spans="1:5">
      <c r="A94" s="1051"/>
      <c r="B94" s="1052"/>
      <c r="C94" s="1052"/>
      <c r="D94" s="1052"/>
      <c r="E94" s="1052"/>
    </row>
    <row r="95" spans="1:5">
      <c r="A95" s="1054"/>
      <c r="B95" s="1271" t="s">
        <v>1231</v>
      </c>
      <c r="C95" s="1272"/>
      <c r="D95" s="1272"/>
      <c r="E95" s="1273"/>
    </row>
    <row r="96" spans="1:5">
      <c r="A96" s="1055"/>
      <c r="B96" s="1056" t="s">
        <v>5</v>
      </c>
      <c r="C96" s="1057">
        <v>43943</v>
      </c>
      <c r="D96" s="1057">
        <v>750732</v>
      </c>
      <c r="E96" s="1057">
        <v>1837208</v>
      </c>
    </row>
    <row r="97" spans="1:5">
      <c r="A97" s="1058"/>
      <c r="B97" s="1063" t="s">
        <v>759</v>
      </c>
      <c r="C97" s="1067">
        <v>0.03</v>
      </c>
      <c r="D97" s="1067">
        <v>0.02</v>
      </c>
      <c r="E97" s="1067">
        <v>1.6E-2</v>
      </c>
    </row>
    <row r="98" spans="1:5">
      <c r="A98" s="1055"/>
      <c r="B98" s="1061" t="s">
        <v>760</v>
      </c>
      <c r="C98" s="1068">
        <v>1.6E-2</v>
      </c>
      <c r="D98" s="1068">
        <v>1.3999999999999999E-2</v>
      </c>
      <c r="E98" s="1068">
        <v>0.01</v>
      </c>
    </row>
    <row r="99" spans="1:5">
      <c r="A99" s="1058"/>
      <c r="B99" s="1063" t="s">
        <v>755</v>
      </c>
      <c r="C99" s="1067">
        <v>2.2000000000000002E-2</v>
      </c>
      <c r="D99" s="1067">
        <v>0.01</v>
      </c>
      <c r="E99" s="1067">
        <v>6.9999999999999993E-3</v>
      </c>
    </row>
    <row r="100" spans="1:5">
      <c r="A100" s="1055"/>
      <c r="B100" s="1061" t="s">
        <v>756</v>
      </c>
      <c r="C100" s="1068">
        <v>2.5000000000000001E-2</v>
      </c>
      <c r="D100" s="1068">
        <v>9.0000000000000011E-3</v>
      </c>
      <c r="E100" s="1068">
        <v>6.9999999999999993E-3</v>
      </c>
    </row>
    <row r="101" spans="1:5">
      <c r="A101" s="1058"/>
      <c r="B101" s="1063" t="s">
        <v>761</v>
      </c>
      <c r="C101" s="1067">
        <v>3.1E-2</v>
      </c>
      <c r="D101" s="1067">
        <v>1.3999999999999999E-2</v>
      </c>
      <c r="E101" s="1067">
        <v>0.01</v>
      </c>
    </row>
    <row r="102" spans="1:5">
      <c r="A102" s="1055"/>
      <c r="B102" s="1061" t="s">
        <v>762</v>
      </c>
      <c r="C102" s="1068">
        <v>1.9E-2</v>
      </c>
      <c r="D102" s="1068">
        <v>1.8000000000000002E-2</v>
      </c>
      <c r="E102" s="1068">
        <v>1.3000000000000001E-2</v>
      </c>
    </row>
    <row r="103" spans="1:5">
      <c r="A103" s="1058"/>
      <c r="B103" s="1063" t="s">
        <v>763</v>
      </c>
      <c r="C103" s="1067">
        <v>0.10300000000000001</v>
      </c>
      <c r="D103" s="1067">
        <v>7.2000000000000008E-2</v>
      </c>
      <c r="E103" s="1067">
        <v>5.5E-2</v>
      </c>
    </row>
    <row r="104" spans="1:5">
      <c r="A104" s="1055"/>
      <c r="B104" s="1061" t="s">
        <v>764</v>
      </c>
      <c r="C104" s="1068">
        <v>0.22</v>
      </c>
      <c r="D104" s="1068">
        <v>0.151</v>
      </c>
      <c r="E104" s="1068">
        <v>0.127</v>
      </c>
    </row>
    <row r="105" spans="1:5">
      <c r="A105" s="1058"/>
      <c r="B105" s="1063" t="s">
        <v>765</v>
      </c>
      <c r="C105" s="1067">
        <v>0.38200000000000001</v>
      </c>
      <c r="D105" s="1067">
        <v>0.38299999999999995</v>
      </c>
      <c r="E105" s="1067">
        <v>0.35200000000000004</v>
      </c>
    </row>
    <row r="106" spans="1:5">
      <c r="A106" s="1055"/>
      <c r="B106" s="1061" t="s">
        <v>766</v>
      </c>
      <c r="C106" s="1068">
        <v>9.0999999999999998E-2</v>
      </c>
      <c r="D106" s="1068">
        <v>0.16200000000000001</v>
      </c>
      <c r="E106" s="1068">
        <v>0.19899999999999998</v>
      </c>
    </row>
    <row r="107" spans="1:5">
      <c r="A107" s="1058"/>
      <c r="B107" s="1063" t="s">
        <v>767</v>
      </c>
      <c r="C107" s="1067">
        <v>4.4999999999999998E-2</v>
      </c>
      <c r="D107" s="1067">
        <v>8.6999999999999994E-2</v>
      </c>
      <c r="E107" s="1067">
        <v>0.11900000000000001</v>
      </c>
    </row>
    <row r="108" spans="1:5">
      <c r="A108" s="1055"/>
      <c r="B108" s="1061" t="s">
        <v>768</v>
      </c>
      <c r="C108" s="1068">
        <v>0.01</v>
      </c>
      <c r="D108" s="1068">
        <v>2.8999999999999998E-2</v>
      </c>
      <c r="E108" s="1068">
        <v>4.5999999999999999E-2</v>
      </c>
    </row>
    <row r="109" spans="1:5">
      <c r="A109" s="1058"/>
      <c r="B109" s="1063" t="s">
        <v>769</v>
      </c>
      <c r="C109" s="1067">
        <v>6.0000000000000001E-3</v>
      </c>
      <c r="D109" s="1067">
        <v>3.1E-2</v>
      </c>
      <c r="E109" s="1067">
        <v>3.9E-2</v>
      </c>
    </row>
    <row r="110" spans="1:5">
      <c r="A110" s="1055"/>
      <c r="B110" s="1056" t="s">
        <v>770</v>
      </c>
      <c r="C110" s="1069">
        <v>561074</v>
      </c>
      <c r="D110" s="1069">
        <v>715652</v>
      </c>
      <c r="E110" s="1069">
        <v>796444</v>
      </c>
    </row>
    <row r="111" spans="1:5">
      <c r="A111" s="1051"/>
      <c r="B111" s="1052"/>
      <c r="C111" s="1052"/>
      <c r="D111" s="1052"/>
      <c r="E111" s="1052"/>
    </row>
    <row r="112" spans="1:5">
      <c r="A112" s="1054"/>
      <c r="B112" s="1271" t="s">
        <v>1232</v>
      </c>
      <c r="C112" s="1272"/>
      <c r="D112" s="1272"/>
      <c r="E112" s="1273"/>
    </row>
    <row r="113" spans="1:5">
      <c r="A113" s="1055"/>
      <c r="B113" s="1056" t="s">
        <v>5</v>
      </c>
      <c r="C113" s="1057">
        <v>46739</v>
      </c>
      <c r="D113" s="1057">
        <v>784764</v>
      </c>
      <c r="E113" s="1057">
        <v>1914582</v>
      </c>
    </row>
    <row r="114" spans="1:5">
      <c r="A114" s="1058"/>
      <c r="B114" s="1063" t="s">
        <v>759</v>
      </c>
      <c r="C114" s="1067">
        <v>0.02</v>
      </c>
      <c r="D114" s="1067">
        <v>1.1000000000000001E-2</v>
      </c>
      <c r="E114" s="1067">
        <v>8.0000000000000002E-3</v>
      </c>
    </row>
    <row r="115" spans="1:5">
      <c r="A115" s="1055"/>
      <c r="B115" s="1061" t="s">
        <v>760</v>
      </c>
      <c r="C115" s="1068">
        <v>1.1000000000000001E-2</v>
      </c>
      <c r="D115" s="1068">
        <v>6.9999999999999993E-3</v>
      </c>
      <c r="E115" s="1068">
        <v>5.0000000000000001E-3</v>
      </c>
    </row>
    <row r="116" spans="1:5">
      <c r="A116" s="1058"/>
      <c r="B116" s="1063" t="s">
        <v>755</v>
      </c>
      <c r="C116" s="1067">
        <v>1.2E-2</v>
      </c>
      <c r="D116" s="1067">
        <v>4.0000000000000001E-3</v>
      </c>
      <c r="E116" s="1067">
        <v>3.0000000000000001E-3</v>
      </c>
    </row>
    <row r="117" spans="1:5">
      <c r="A117" s="1055"/>
      <c r="B117" s="1061" t="s">
        <v>756</v>
      </c>
      <c r="C117" s="1068">
        <v>1.2E-2</v>
      </c>
      <c r="D117" s="1068">
        <v>3.0000000000000001E-3</v>
      </c>
      <c r="E117" s="1068">
        <v>2E-3</v>
      </c>
    </row>
    <row r="118" spans="1:5">
      <c r="A118" s="1058"/>
      <c r="B118" s="1063" t="s">
        <v>761</v>
      </c>
      <c r="C118" s="1067">
        <v>1.3999999999999999E-2</v>
      </c>
      <c r="D118" s="1067">
        <v>5.0000000000000001E-3</v>
      </c>
      <c r="E118" s="1067">
        <v>4.0000000000000001E-3</v>
      </c>
    </row>
    <row r="119" spans="1:5">
      <c r="A119" s="1055"/>
      <c r="B119" s="1061" t="s">
        <v>762</v>
      </c>
      <c r="C119" s="1068">
        <v>8.0000000000000002E-3</v>
      </c>
      <c r="D119" s="1068">
        <v>6.0000000000000001E-3</v>
      </c>
      <c r="E119" s="1068">
        <v>4.0000000000000001E-3</v>
      </c>
    </row>
    <row r="120" spans="1:5">
      <c r="A120" s="1058"/>
      <c r="B120" s="1063" t="s">
        <v>763</v>
      </c>
      <c r="C120" s="1067">
        <v>6.3E-2</v>
      </c>
      <c r="D120" s="1067">
        <v>3.4000000000000002E-2</v>
      </c>
      <c r="E120" s="1067">
        <v>2.5000000000000001E-2</v>
      </c>
    </row>
    <row r="121" spans="1:5">
      <c r="A121" s="1055"/>
      <c r="B121" s="1061" t="s">
        <v>764</v>
      </c>
      <c r="C121" s="1068">
        <v>0.17899999999999999</v>
      </c>
      <c r="D121" s="1068">
        <v>0.10400000000000001</v>
      </c>
      <c r="E121" s="1068">
        <v>8.5999999999999993E-2</v>
      </c>
    </row>
    <row r="122" spans="1:5">
      <c r="A122" s="1058"/>
      <c r="B122" s="1063" t="s">
        <v>765</v>
      </c>
      <c r="C122" s="1067">
        <v>0.41200000000000003</v>
      </c>
      <c r="D122" s="1067">
        <v>0.373</v>
      </c>
      <c r="E122" s="1067">
        <v>0.33500000000000002</v>
      </c>
    </row>
    <row r="123" spans="1:5">
      <c r="A123" s="1055"/>
      <c r="B123" s="1061" t="s">
        <v>766</v>
      </c>
      <c r="C123" s="1068">
        <v>0.14800000000000002</v>
      </c>
      <c r="D123" s="1068">
        <v>0.21299999999999999</v>
      </c>
      <c r="E123" s="1068">
        <v>0.23800000000000002</v>
      </c>
    </row>
    <row r="124" spans="1:5">
      <c r="A124" s="1058"/>
      <c r="B124" s="1063" t="s">
        <v>767</v>
      </c>
      <c r="C124" s="1067">
        <v>8.3000000000000004E-2</v>
      </c>
      <c r="D124" s="1067">
        <v>0.13600000000000001</v>
      </c>
      <c r="E124" s="1067">
        <v>0.16200000000000001</v>
      </c>
    </row>
    <row r="125" spans="1:5">
      <c r="A125" s="1055"/>
      <c r="B125" s="1061" t="s">
        <v>768</v>
      </c>
      <c r="C125" s="1068">
        <v>2.4E-2</v>
      </c>
      <c r="D125" s="1068">
        <v>0.05</v>
      </c>
      <c r="E125" s="1068">
        <v>6.8000000000000005E-2</v>
      </c>
    </row>
    <row r="126" spans="1:5">
      <c r="A126" s="1058"/>
      <c r="B126" s="1063" t="s">
        <v>769</v>
      </c>
      <c r="C126" s="1067">
        <v>1.3000000000000001E-2</v>
      </c>
      <c r="D126" s="1067">
        <v>5.2999999999999999E-2</v>
      </c>
      <c r="E126" s="1067">
        <v>0.06</v>
      </c>
    </row>
    <row r="127" spans="1:5">
      <c r="A127" s="1055"/>
      <c r="B127" s="1056" t="s">
        <v>770</v>
      </c>
      <c r="C127" s="1069">
        <v>676264</v>
      </c>
      <c r="D127" s="1069">
        <v>860763</v>
      </c>
      <c r="E127" s="1069">
        <v>925221</v>
      </c>
    </row>
    <row r="128" spans="1:5">
      <c r="A128" s="1051"/>
      <c r="B128" s="1052"/>
      <c r="C128" s="1052"/>
      <c r="D128" s="1052"/>
      <c r="E128" s="1052"/>
    </row>
    <row r="129" spans="1:5" ht="33.450000000000003" customHeight="1">
      <c r="A129" s="1055"/>
      <c r="B129" s="1282" t="s">
        <v>771</v>
      </c>
      <c r="C129" s="1283"/>
      <c r="D129" s="1283"/>
      <c r="E129" s="1284"/>
    </row>
    <row r="130" spans="1:5">
      <c r="A130" s="1051"/>
      <c r="B130" s="1052"/>
      <c r="C130" s="1052"/>
      <c r="D130" s="1052"/>
      <c r="E130" s="1052"/>
    </row>
    <row r="131" spans="1:5">
      <c r="A131" s="1285" t="s">
        <v>747</v>
      </c>
      <c r="B131" s="1286"/>
      <c r="C131" s="1286"/>
      <c r="D131" s="1286"/>
      <c r="E131" s="1287"/>
    </row>
    <row r="132" spans="1:5">
      <c r="A132" s="1051"/>
      <c r="B132" s="1052"/>
      <c r="C132" s="1052"/>
      <c r="D132" s="1052"/>
      <c r="E132" s="1052"/>
    </row>
    <row r="133" spans="1:5">
      <c r="A133" s="1054"/>
      <c r="B133" s="1271" t="s">
        <v>772</v>
      </c>
      <c r="C133" s="1272"/>
      <c r="D133" s="1272"/>
      <c r="E133" s="1273"/>
    </row>
    <row r="134" spans="1:5">
      <c r="A134" s="1055"/>
      <c r="B134" s="1056" t="s">
        <v>1233</v>
      </c>
      <c r="C134" s="1069">
        <v>83906</v>
      </c>
      <c r="D134" s="1069">
        <v>100697</v>
      </c>
      <c r="E134" s="1069">
        <v>107332</v>
      </c>
    </row>
    <row r="135" spans="1:5">
      <c r="A135" s="1058"/>
      <c r="B135" s="1059" t="s">
        <v>1234</v>
      </c>
      <c r="C135" s="1070">
        <v>93563</v>
      </c>
      <c r="D135" s="1070">
        <v>113941</v>
      </c>
      <c r="E135" s="1070">
        <v>124204</v>
      </c>
    </row>
    <row r="136" spans="1:5">
      <c r="A136" s="1051"/>
      <c r="B136" s="1052"/>
      <c r="C136" s="1052"/>
      <c r="D136" s="1052"/>
      <c r="E136" s="1052"/>
    </row>
    <row r="137" spans="1:5">
      <c r="A137" s="1054"/>
      <c r="B137" s="1271" t="s">
        <v>773</v>
      </c>
      <c r="C137" s="1272"/>
      <c r="D137" s="1272"/>
      <c r="E137" s="1273"/>
    </row>
    <row r="138" spans="1:5">
      <c r="A138" s="1055"/>
      <c r="B138" s="1056" t="s">
        <v>1233</v>
      </c>
      <c r="C138" s="1069">
        <v>522258</v>
      </c>
      <c r="D138" s="1069">
        <v>625311</v>
      </c>
      <c r="E138" s="1069">
        <v>680980</v>
      </c>
    </row>
    <row r="139" spans="1:5">
      <c r="A139" s="1058"/>
      <c r="B139" s="1059" t="s">
        <v>1234</v>
      </c>
      <c r="C139" s="1070">
        <v>609597</v>
      </c>
      <c r="D139" s="1070">
        <v>718360</v>
      </c>
      <c r="E139" s="1070">
        <v>779595</v>
      </c>
    </row>
    <row r="140" spans="1:5">
      <c r="A140" s="1051"/>
      <c r="B140" s="1052"/>
      <c r="C140" s="1052"/>
      <c r="D140" s="1052"/>
      <c r="E140" s="1052"/>
    </row>
    <row r="141" spans="1:5">
      <c r="A141" s="1054"/>
      <c r="B141" s="1271" t="s">
        <v>774</v>
      </c>
      <c r="C141" s="1272"/>
      <c r="D141" s="1272"/>
      <c r="E141" s="1273"/>
    </row>
    <row r="142" spans="1:5">
      <c r="A142" s="1055"/>
      <c r="B142" s="1056" t="s">
        <v>1233</v>
      </c>
      <c r="C142" s="1069">
        <v>44967</v>
      </c>
      <c r="D142" s="1069">
        <v>51439</v>
      </c>
      <c r="E142" s="1069">
        <v>58485</v>
      </c>
    </row>
    <row r="143" spans="1:5">
      <c r="A143" s="1058"/>
      <c r="B143" s="1059" t="s">
        <v>1234</v>
      </c>
      <c r="C143" s="1070">
        <v>49949</v>
      </c>
      <c r="D143" s="1070">
        <v>58061</v>
      </c>
      <c r="E143" s="1070">
        <v>65833</v>
      </c>
    </row>
    <row r="144" spans="1:5">
      <c r="A144" s="1051"/>
      <c r="B144" s="1052"/>
      <c r="C144" s="1052"/>
      <c r="D144" s="1052"/>
      <c r="E144" s="1052"/>
    </row>
    <row r="145" spans="1:5">
      <c r="A145" s="1054"/>
      <c r="B145" s="1271" t="s">
        <v>775</v>
      </c>
      <c r="C145" s="1272"/>
      <c r="D145" s="1272"/>
      <c r="E145" s="1273"/>
    </row>
    <row r="146" spans="1:5">
      <c r="A146" s="1055"/>
      <c r="B146" s="1056" t="s">
        <v>776</v>
      </c>
      <c r="C146" s="1071">
        <v>39.9</v>
      </c>
      <c r="D146" s="1071">
        <v>37.700000000000003</v>
      </c>
      <c r="E146" s="1071">
        <v>37.299999999999997</v>
      </c>
    </row>
    <row r="147" spans="1:5">
      <c r="A147" s="1058"/>
      <c r="B147" s="1059" t="s">
        <v>777</v>
      </c>
      <c r="C147" s="1072">
        <v>41.1</v>
      </c>
      <c r="D147" s="1072">
        <v>38.4</v>
      </c>
      <c r="E147" s="1072">
        <v>38.299999999999997</v>
      </c>
    </row>
    <row r="148" spans="1:5">
      <c r="A148" s="1055"/>
      <c r="B148" s="1056" t="s">
        <v>1233</v>
      </c>
      <c r="C148" s="1071">
        <v>42.2</v>
      </c>
      <c r="D148" s="1071">
        <v>39.4</v>
      </c>
      <c r="E148" s="1071">
        <v>39.299999999999997</v>
      </c>
    </row>
    <row r="149" spans="1:5">
      <c r="A149" s="1058"/>
      <c r="B149" s="1059" t="s">
        <v>1234</v>
      </c>
      <c r="C149" s="1072">
        <v>43.4</v>
      </c>
      <c r="D149" s="1072">
        <v>40.6</v>
      </c>
      <c r="E149" s="1072">
        <v>40.5</v>
      </c>
    </row>
    <row r="150" spans="1:5">
      <c r="A150" s="1051"/>
      <c r="B150" s="1052"/>
      <c r="C150" s="1052"/>
      <c r="D150" s="1052"/>
      <c r="E150" s="1052"/>
    </row>
    <row r="151" spans="1:5">
      <c r="A151" s="1054"/>
      <c r="B151" s="1271" t="s">
        <v>778</v>
      </c>
      <c r="C151" s="1272"/>
      <c r="D151" s="1272"/>
      <c r="E151" s="1273"/>
    </row>
    <row r="152" spans="1:5">
      <c r="A152" s="1055"/>
      <c r="B152" s="1056" t="s">
        <v>5</v>
      </c>
      <c r="C152" s="1057">
        <v>162144</v>
      </c>
      <c r="D152" s="1057">
        <v>2988793</v>
      </c>
      <c r="E152" s="1057">
        <v>7335459</v>
      </c>
    </row>
    <row r="153" spans="1:5">
      <c r="A153" s="1058"/>
      <c r="B153" s="1063" t="s">
        <v>779</v>
      </c>
      <c r="C153" s="1067">
        <v>5.0999999999999997E-2</v>
      </c>
      <c r="D153" s="1067">
        <v>5.7000000000000002E-2</v>
      </c>
      <c r="E153" s="1067">
        <v>5.5E-2</v>
      </c>
    </row>
    <row r="154" spans="1:5">
      <c r="A154" s="1055"/>
      <c r="B154" s="1061" t="s">
        <v>780</v>
      </c>
      <c r="C154" s="1068">
        <v>5.5E-2</v>
      </c>
      <c r="D154" s="1068">
        <v>0.06</v>
      </c>
      <c r="E154" s="1068">
        <v>5.9000000000000004E-2</v>
      </c>
    </row>
    <row r="155" spans="1:5">
      <c r="A155" s="1058"/>
      <c r="B155" s="1063" t="s">
        <v>781</v>
      </c>
      <c r="C155" s="1067">
        <v>5.5999999999999994E-2</v>
      </c>
      <c r="D155" s="1067">
        <v>6.2E-2</v>
      </c>
      <c r="E155" s="1067">
        <v>6.0999999999999999E-2</v>
      </c>
    </row>
    <row r="156" spans="1:5">
      <c r="A156" s="1055"/>
      <c r="B156" s="1061" t="s">
        <v>782</v>
      </c>
      <c r="C156" s="1068">
        <v>0.11800000000000001</v>
      </c>
      <c r="D156" s="1068">
        <v>0.121</v>
      </c>
      <c r="E156" s="1068">
        <v>0.11900000000000001</v>
      </c>
    </row>
    <row r="157" spans="1:5">
      <c r="A157" s="1058"/>
      <c r="B157" s="1063" t="s">
        <v>783</v>
      </c>
      <c r="C157" s="1067">
        <v>0.13699999999999998</v>
      </c>
      <c r="D157" s="1067">
        <v>0.15</v>
      </c>
      <c r="E157" s="1067">
        <v>0.156</v>
      </c>
    </row>
    <row r="158" spans="1:5">
      <c r="A158" s="1055"/>
      <c r="B158" s="1061" t="s">
        <v>784</v>
      </c>
      <c r="C158" s="1068">
        <v>0.13200000000000001</v>
      </c>
      <c r="D158" s="1068">
        <v>0.13800000000000001</v>
      </c>
      <c r="E158" s="1068">
        <v>0.14499999999999999</v>
      </c>
    </row>
    <row r="159" spans="1:5">
      <c r="A159" s="1058"/>
      <c r="B159" s="1063" t="s">
        <v>785</v>
      </c>
      <c r="C159" s="1067">
        <v>0.11599999999999999</v>
      </c>
      <c r="D159" s="1067">
        <v>0.121</v>
      </c>
      <c r="E159" s="1067">
        <v>0.126</v>
      </c>
    </row>
    <row r="160" spans="1:5">
      <c r="A160" s="1055"/>
      <c r="B160" s="1061" t="s">
        <v>786</v>
      </c>
      <c r="C160" s="1068">
        <v>0.13400000000000001</v>
      </c>
      <c r="D160" s="1068">
        <v>0.128</v>
      </c>
      <c r="E160" s="1068">
        <v>0.12300000000000001</v>
      </c>
    </row>
    <row r="161" spans="1:5">
      <c r="A161" s="1058"/>
      <c r="B161" s="1063" t="s">
        <v>787</v>
      </c>
      <c r="C161" s="1067">
        <v>0.12300000000000001</v>
      </c>
      <c r="D161" s="1067">
        <v>9.9000000000000005E-2</v>
      </c>
      <c r="E161" s="1067">
        <v>9.6000000000000002E-2</v>
      </c>
    </row>
    <row r="162" spans="1:5">
      <c r="A162" s="1055"/>
      <c r="B162" s="1061" t="s">
        <v>788</v>
      </c>
      <c r="C162" s="1068">
        <v>5.7999999999999996E-2</v>
      </c>
      <c r="D162" s="1068">
        <v>4.7E-2</v>
      </c>
      <c r="E162" s="1068">
        <v>4.4000000000000004E-2</v>
      </c>
    </row>
    <row r="163" spans="1:5">
      <c r="A163" s="1058"/>
      <c r="B163" s="1063" t="s">
        <v>789</v>
      </c>
      <c r="C163" s="1067">
        <v>0.02</v>
      </c>
      <c r="D163" s="1067">
        <v>1.7000000000000001E-2</v>
      </c>
      <c r="E163" s="1067">
        <v>1.6E-2</v>
      </c>
    </row>
    <row r="164" spans="1:5">
      <c r="A164" s="1055"/>
      <c r="B164" s="1056" t="s">
        <v>790</v>
      </c>
      <c r="C164" s="1068">
        <v>0.80400000000000005</v>
      </c>
      <c r="D164" s="1068">
        <v>0.78599999999999992</v>
      </c>
      <c r="E164" s="1068">
        <v>0.79</v>
      </c>
    </row>
    <row r="165" spans="1:5">
      <c r="A165" s="1051"/>
      <c r="B165" s="1052"/>
      <c r="C165" s="1052"/>
      <c r="D165" s="1052"/>
      <c r="E165" s="1052"/>
    </row>
    <row r="166" spans="1:5">
      <c r="A166" s="1054"/>
      <c r="B166" s="1271" t="s">
        <v>1235</v>
      </c>
      <c r="C166" s="1272"/>
      <c r="D166" s="1272"/>
      <c r="E166" s="1273"/>
    </row>
    <row r="167" spans="1:5">
      <c r="A167" s="1055"/>
      <c r="B167" s="1056" t="s">
        <v>5</v>
      </c>
      <c r="C167" s="1057">
        <v>169134</v>
      </c>
      <c r="D167" s="1057">
        <v>3117846</v>
      </c>
      <c r="E167" s="1057">
        <v>7645984</v>
      </c>
    </row>
    <row r="168" spans="1:5">
      <c r="A168" s="1058"/>
      <c r="B168" s="1063" t="s">
        <v>779</v>
      </c>
      <c r="C168" s="1067">
        <v>4.8000000000000001E-2</v>
      </c>
      <c r="D168" s="1067">
        <v>5.4000000000000006E-2</v>
      </c>
      <c r="E168" s="1067">
        <v>5.2000000000000005E-2</v>
      </c>
    </row>
    <row r="169" spans="1:5">
      <c r="A169" s="1055"/>
      <c r="B169" s="1061" t="s">
        <v>780</v>
      </c>
      <c r="C169" s="1068">
        <v>5.2999999999999999E-2</v>
      </c>
      <c r="D169" s="1068">
        <v>5.7999999999999996E-2</v>
      </c>
      <c r="E169" s="1068">
        <v>5.7000000000000002E-2</v>
      </c>
    </row>
    <row r="170" spans="1:5">
      <c r="A170" s="1058"/>
      <c r="B170" s="1063" t="s">
        <v>781</v>
      </c>
      <c r="C170" s="1067">
        <v>5.5E-2</v>
      </c>
      <c r="D170" s="1067">
        <v>5.9000000000000004E-2</v>
      </c>
      <c r="E170" s="1067">
        <v>5.7999999999999996E-2</v>
      </c>
    </row>
    <row r="171" spans="1:5">
      <c r="A171" s="1055"/>
      <c r="B171" s="1061" t="s">
        <v>782</v>
      </c>
      <c r="C171" s="1068">
        <v>0.11</v>
      </c>
      <c r="D171" s="1068">
        <v>0.11800000000000001</v>
      </c>
      <c r="E171" s="1068">
        <v>0.11800000000000001</v>
      </c>
    </row>
    <row r="172" spans="1:5">
      <c r="A172" s="1058"/>
      <c r="B172" s="1063" t="s">
        <v>783</v>
      </c>
      <c r="C172" s="1067">
        <v>0.13400000000000001</v>
      </c>
      <c r="D172" s="1067">
        <v>0.14499999999999999</v>
      </c>
      <c r="E172" s="1067">
        <v>0.14800000000000002</v>
      </c>
    </row>
    <row r="173" spans="1:5">
      <c r="A173" s="1055"/>
      <c r="B173" s="1061" t="s">
        <v>784</v>
      </c>
      <c r="C173" s="1068">
        <v>0.13800000000000001</v>
      </c>
      <c r="D173" s="1068">
        <v>0.14599999999999999</v>
      </c>
      <c r="E173" s="1068">
        <v>0.152</v>
      </c>
    </row>
    <row r="174" spans="1:5">
      <c r="A174" s="1058"/>
      <c r="B174" s="1063" t="s">
        <v>785</v>
      </c>
      <c r="C174" s="1067">
        <v>0.12</v>
      </c>
      <c r="D174" s="1067">
        <v>0.12</v>
      </c>
      <c r="E174" s="1067">
        <v>0.126</v>
      </c>
    </row>
    <row r="175" spans="1:5">
      <c r="A175" s="1055"/>
      <c r="B175" s="1061" t="s">
        <v>786</v>
      </c>
      <c r="C175" s="1068">
        <v>0.12</v>
      </c>
      <c r="D175" s="1068">
        <v>0.11699999999999999</v>
      </c>
      <c r="E175" s="1068">
        <v>0.114</v>
      </c>
    </row>
    <row r="176" spans="1:5">
      <c r="A176" s="1058"/>
      <c r="B176" s="1063" t="s">
        <v>787</v>
      </c>
      <c r="C176" s="1067">
        <v>0.125</v>
      </c>
      <c r="D176" s="1067">
        <v>0.105</v>
      </c>
      <c r="E176" s="1067">
        <v>0.10099999999999999</v>
      </c>
    </row>
    <row r="177" spans="1:5">
      <c r="A177" s="1055"/>
      <c r="B177" s="1061" t="s">
        <v>788</v>
      </c>
      <c r="C177" s="1068">
        <v>7.4999999999999997E-2</v>
      </c>
      <c r="D177" s="1068">
        <v>5.9000000000000004E-2</v>
      </c>
      <c r="E177" s="1068">
        <v>5.7000000000000002E-2</v>
      </c>
    </row>
    <row r="178" spans="1:5">
      <c r="A178" s="1058"/>
      <c r="B178" s="1063" t="s">
        <v>789</v>
      </c>
      <c r="C178" s="1067">
        <v>2.2000000000000002E-2</v>
      </c>
      <c r="D178" s="1067">
        <v>1.8000000000000002E-2</v>
      </c>
      <c r="E178" s="1067">
        <v>1.7000000000000001E-2</v>
      </c>
    </row>
    <row r="179" spans="1:5">
      <c r="A179" s="1055"/>
      <c r="B179" s="1056" t="s">
        <v>790</v>
      </c>
      <c r="C179" s="1068">
        <v>0.81099999999999994</v>
      </c>
      <c r="D179" s="1068">
        <v>0.79400000000000004</v>
      </c>
      <c r="E179" s="1068">
        <v>0.79799999999999993</v>
      </c>
    </row>
    <row r="180" spans="1:5">
      <c r="A180" s="1051"/>
      <c r="B180" s="1052"/>
      <c r="C180" s="1052"/>
      <c r="D180" s="1052"/>
      <c r="E180" s="1052"/>
    </row>
    <row r="181" spans="1:5">
      <c r="A181" s="1054"/>
      <c r="B181" s="1271" t="s">
        <v>1236</v>
      </c>
      <c r="C181" s="1272"/>
      <c r="D181" s="1272"/>
      <c r="E181" s="1273"/>
    </row>
    <row r="182" spans="1:5">
      <c r="A182" s="1055"/>
      <c r="B182" s="1056" t="s">
        <v>5</v>
      </c>
      <c r="C182" s="1057">
        <v>175073</v>
      </c>
      <c r="D182" s="1057">
        <v>3212904</v>
      </c>
      <c r="E182" s="1057">
        <v>7886448</v>
      </c>
    </row>
    <row r="183" spans="1:5">
      <c r="A183" s="1058"/>
      <c r="B183" s="1063" t="s">
        <v>779</v>
      </c>
      <c r="C183" s="1067">
        <v>4.7E-2</v>
      </c>
      <c r="D183" s="1067">
        <v>5.2999999999999999E-2</v>
      </c>
      <c r="E183" s="1067">
        <v>5.0999999999999997E-2</v>
      </c>
    </row>
    <row r="184" spans="1:5">
      <c r="A184" s="1055"/>
      <c r="B184" s="1061" t="s">
        <v>780</v>
      </c>
      <c r="C184" s="1068">
        <v>4.9000000000000002E-2</v>
      </c>
      <c r="D184" s="1068">
        <v>5.4000000000000006E-2</v>
      </c>
      <c r="E184" s="1068">
        <v>5.2000000000000005E-2</v>
      </c>
    </row>
    <row r="185" spans="1:5">
      <c r="A185" s="1058"/>
      <c r="B185" s="1063" t="s">
        <v>781</v>
      </c>
      <c r="C185" s="1067">
        <v>5.2999999999999999E-2</v>
      </c>
      <c r="D185" s="1067">
        <v>5.7000000000000002E-2</v>
      </c>
      <c r="E185" s="1067">
        <v>5.7000000000000002E-2</v>
      </c>
    </row>
    <row r="186" spans="1:5">
      <c r="A186" s="1055"/>
      <c r="B186" s="1061" t="s">
        <v>782</v>
      </c>
      <c r="C186" s="1068">
        <v>0.11</v>
      </c>
      <c r="D186" s="1068">
        <v>0.11699999999999999</v>
      </c>
      <c r="E186" s="1068">
        <v>0.11699999999999999</v>
      </c>
    </row>
    <row r="187" spans="1:5">
      <c r="A187" s="1058"/>
      <c r="B187" s="1063" t="s">
        <v>783</v>
      </c>
      <c r="C187" s="1067">
        <v>0.12300000000000001</v>
      </c>
      <c r="D187" s="1067">
        <v>0.13600000000000001</v>
      </c>
      <c r="E187" s="1067">
        <v>0.14099999999999999</v>
      </c>
    </row>
    <row r="188" spans="1:5">
      <c r="A188" s="1055"/>
      <c r="B188" s="1061" t="s">
        <v>784</v>
      </c>
      <c r="C188" s="1068">
        <v>0.14000000000000001</v>
      </c>
      <c r="D188" s="1068">
        <v>0.14599999999999999</v>
      </c>
      <c r="E188" s="1068">
        <v>0.15</v>
      </c>
    </row>
    <row r="189" spans="1:5">
      <c r="A189" s="1058"/>
      <c r="B189" s="1063" t="s">
        <v>785</v>
      </c>
      <c r="C189" s="1067">
        <v>0.13</v>
      </c>
      <c r="D189" s="1067">
        <v>0.128</v>
      </c>
      <c r="E189" s="1067">
        <v>0.13200000000000001</v>
      </c>
    </row>
    <row r="190" spans="1:5">
      <c r="A190" s="1055"/>
      <c r="B190" s="1061" t="s">
        <v>786</v>
      </c>
      <c r="C190" s="1068">
        <v>0.11199999999999999</v>
      </c>
      <c r="D190" s="1068">
        <v>0.109</v>
      </c>
      <c r="E190" s="1068">
        <v>0.11</v>
      </c>
    </row>
    <row r="191" spans="1:5">
      <c r="A191" s="1058"/>
      <c r="B191" s="1063" t="s">
        <v>787</v>
      </c>
      <c r="C191" s="1067">
        <v>0.11900000000000001</v>
      </c>
      <c r="D191" s="1067">
        <v>0.106</v>
      </c>
      <c r="E191" s="1067">
        <v>0.1</v>
      </c>
    </row>
    <row r="192" spans="1:5">
      <c r="A192" s="1055"/>
      <c r="B192" s="1061" t="s">
        <v>788</v>
      </c>
      <c r="C192" s="1068">
        <v>8.900000000000001E-2</v>
      </c>
      <c r="D192" s="1068">
        <v>7.0999999999999994E-2</v>
      </c>
      <c r="E192" s="1068">
        <v>6.8000000000000005E-2</v>
      </c>
    </row>
    <row r="193" spans="1:5">
      <c r="A193" s="1058"/>
      <c r="B193" s="1063" t="s">
        <v>789</v>
      </c>
      <c r="C193" s="1067">
        <v>2.7999999999999997E-2</v>
      </c>
      <c r="D193" s="1067">
        <v>2.3E-2</v>
      </c>
      <c r="E193" s="1067">
        <v>2.2000000000000002E-2</v>
      </c>
    </row>
    <row r="194" spans="1:5">
      <c r="A194" s="1055"/>
      <c r="B194" s="1056" t="s">
        <v>790</v>
      </c>
      <c r="C194" s="1068">
        <v>0.81900000000000006</v>
      </c>
      <c r="D194" s="1068">
        <v>0.80299999999999994</v>
      </c>
      <c r="E194" s="1068">
        <v>0.80700000000000005</v>
      </c>
    </row>
    <row r="195" spans="1:5">
      <c r="A195" s="1051"/>
      <c r="B195" s="1052"/>
      <c r="C195" s="1052"/>
      <c r="D195" s="1052"/>
      <c r="E195" s="1052"/>
    </row>
    <row r="196" spans="1:5">
      <c r="A196" s="1054"/>
      <c r="B196" s="1271" t="s">
        <v>791</v>
      </c>
      <c r="C196" s="1272"/>
      <c r="D196" s="1272"/>
      <c r="E196" s="1273"/>
    </row>
    <row r="197" spans="1:5">
      <c r="A197" s="1055"/>
      <c r="B197" s="1056" t="s">
        <v>792</v>
      </c>
      <c r="C197" s="1057">
        <v>79729</v>
      </c>
      <c r="D197" s="1057">
        <v>1491724</v>
      </c>
      <c r="E197" s="1057">
        <v>3647237</v>
      </c>
    </row>
    <row r="198" spans="1:5">
      <c r="A198" s="1058"/>
      <c r="B198" s="1059" t="s">
        <v>793</v>
      </c>
      <c r="C198" s="1060">
        <v>82415</v>
      </c>
      <c r="D198" s="1060">
        <v>1497069</v>
      </c>
      <c r="E198" s="1060">
        <v>3688222</v>
      </c>
    </row>
    <row r="199" spans="1:5">
      <c r="A199" s="1051"/>
      <c r="B199" s="1052"/>
      <c r="C199" s="1052"/>
      <c r="D199" s="1052"/>
      <c r="E199" s="1052"/>
    </row>
    <row r="200" spans="1:5">
      <c r="A200" s="1054"/>
      <c r="B200" s="1271" t="s">
        <v>1237</v>
      </c>
      <c r="C200" s="1272"/>
      <c r="D200" s="1272"/>
      <c r="E200" s="1273"/>
    </row>
    <row r="201" spans="1:5">
      <c r="A201" s="1055"/>
      <c r="B201" s="1056" t="s">
        <v>792</v>
      </c>
      <c r="C201" s="1057">
        <v>84067</v>
      </c>
      <c r="D201" s="1057">
        <v>1573426</v>
      </c>
      <c r="E201" s="1057">
        <v>3843885</v>
      </c>
    </row>
    <row r="202" spans="1:5">
      <c r="A202" s="1058"/>
      <c r="B202" s="1059" t="s">
        <v>793</v>
      </c>
      <c r="C202" s="1060">
        <v>85065</v>
      </c>
      <c r="D202" s="1060">
        <v>1544422</v>
      </c>
      <c r="E202" s="1060">
        <v>3802098</v>
      </c>
    </row>
    <row r="203" spans="1:5">
      <c r="A203" s="1051"/>
      <c r="B203" s="1052"/>
      <c r="C203" s="1052"/>
      <c r="D203" s="1052"/>
      <c r="E203" s="1052"/>
    </row>
    <row r="204" spans="1:5">
      <c r="A204" s="1054"/>
      <c r="B204" s="1271" t="s">
        <v>1238</v>
      </c>
      <c r="C204" s="1272"/>
      <c r="D204" s="1272"/>
      <c r="E204" s="1273"/>
    </row>
    <row r="205" spans="1:5">
      <c r="A205" s="1055"/>
      <c r="B205" s="1056" t="s">
        <v>792</v>
      </c>
      <c r="C205" s="1057">
        <v>86869</v>
      </c>
      <c r="D205" s="1057">
        <v>1615246</v>
      </c>
      <c r="E205" s="1057">
        <v>3949007</v>
      </c>
    </row>
    <row r="206" spans="1:5">
      <c r="A206" s="1058"/>
      <c r="B206" s="1059" t="s">
        <v>793</v>
      </c>
      <c r="C206" s="1060">
        <v>88206</v>
      </c>
      <c r="D206" s="1060">
        <v>1597658</v>
      </c>
      <c r="E206" s="1060">
        <v>3937440</v>
      </c>
    </row>
    <row r="207" spans="1:5">
      <c r="A207" s="1051"/>
      <c r="B207" s="1052"/>
      <c r="C207" s="1052"/>
      <c r="D207" s="1052"/>
      <c r="E207" s="1052"/>
    </row>
    <row r="208" spans="1:5">
      <c r="A208" s="1054"/>
      <c r="B208" s="1271" t="s">
        <v>794</v>
      </c>
      <c r="C208" s="1272"/>
      <c r="D208" s="1272"/>
      <c r="E208" s="1273"/>
    </row>
    <row r="209" spans="1:5">
      <c r="A209" s="1055"/>
      <c r="B209" s="1056" t="s">
        <v>5</v>
      </c>
      <c r="C209" s="1057">
        <v>143779</v>
      </c>
      <c r="D209" s="1057">
        <v>2609463</v>
      </c>
      <c r="E209" s="1057">
        <v>6388801</v>
      </c>
    </row>
    <row r="210" spans="1:5">
      <c r="A210" s="1058"/>
      <c r="B210" s="1063" t="s">
        <v>795</v>
      </c>
      <c r="C210" s="1067">
        <v>0.84799999999999998</v>
      </c>
      <c r="D210" s="1067">
        <v>0.72599999999999998</v>
      </c>
      <c r="E210" s="1067">
        <v>0.7659999999999999</v>
      </c>
    </row>
    <row r="211" spans="1:5">
      <c r="A211" s="1055"/>
      <c r="B211" s="1061" t="s">
        <v>796</v>
      </c>
      <c r="C211" s="1068">
        <v>1.6E-2</v>
      </c>
      <c r="D211" s="1068">
        <v>6.2E-2</v>
      </c>
      <c r="E211" s="1068">
        <v>4.2999999999999997E-2</v>
      </c>
    </row>
    <row r="212" spans="1:5">
      <c r="A212" s="1058"/>
      <c r="B212" s="1063" t="s">
        <v>797</v>
      </c>
      <c r="C212" s="1067">
        <v>0.02</v>
      </c>
      <c r="D212" s="1067">
        <v>1.3999999999999999E-2</v>
      </c>
      <c r="E212" s="1067">
        <v>1.1000000000000001E-2</v>
      </c>
    </row>
    <row r="213" spans="1:5">
      <c r="A213" s="1055"/>
      <c r="B213" s="1061" t="s">
        <v>798</v>
      </c>
      <c r="C213" s="1068">
        <v>0.04</v>
      </c>
      <c r="D213" s="1068">
        <v>8.900000000000001E-2</v>
      </c>
      <c r="E213" s="1068">
        <v>8.5999999999999993E-2</v>
      </c>
    </row>
    <row r="214" spans="1:5">
      <c r="A214" s="1058"/>
      <c r="B214" s="1063" t="s">
        <v>799</v>
      </c>
      <c r="C214" s="1067">
        <v>4.0000000000000001E-3</v>
      </c>
      <c r="D214" s="1067">
        <v>1.1000000000000001E-2</v>
      </c>
      <c r="E214" s="1067">
        <v>6.9999999999999993E-3</v>
      </c>
    </row>
    <row r="215" spans="1:5">
      <c r="A215" s="1055"/>
      <c r="B215" s="1061" t="s">
        <v>800</v>
      </c>
      <c r="C215" s="1068">
        <v>2.5000000000000001E-2</v>
      </c>
      <c r="D215" s="1068">
        <v>0.04</v>
      </c>
      <c r="E215" s="1068">
        <v>3.7999999999999999E-2</v>
      </c>
    </row>
    <row r="216" spans="1:5">
      <c r="A216" s="1058"/>
      <c r="B216" s="1063" t="s">
        <v>801</v>
      </c>
      <c r="C216" s="1067">
        <v>4.5999999999999999E-2</v>
      </c>
      <c r="D216" s="1067">
        <v>5.7000000000000002E-2</v>
      </c>
      <c r="E216" s="1067">
        <v>4.9000000000000002E-2</v>
      </c>
    </row>
    <row r="217" spans="1:5">
      <c r="A217" s="1055"/>
      <c r="B217" s="1056" t="s">
        <v>802</v>
      </c>
      <c r="C217" s="1068">
        <v>7.0000000000000007E-2</v>
      </c>
      <c r="D217" s="1068">
        <v>9.5000000000000001E-2</v>
      </c>
      <c r="E217" s="1068">
        <v>0.09</v>
      </c>
    </row>
    <row r="218" spans="1:5">
      <c r="A218" s="1058"/>
      <c r="B218" s="1059" t="s">
        <v>803</v>
      </c>
      <c r="C218" s="1072">
        <v>37.1</v>
      </c>
      <c r="D218" s="1072">
        <v>54.9</v>
      </c>
      <c r="E218" s="1072">
        <v>49.8</v>
      </c>
    </row>
    <row r="219" spans="1:5">
      <c r="A219" s="1051"/>
      <c r="B219" s="1052"/>
      <c r="C219" s="1052"/>
      <c r="D219" s="1052"/>
      <c r="E219" s="1052"/>
    </row>
    <row r="220" spans="1:5">
      <c r="A220" s="1054"/>
      <c r="B220" s="1271" t="s">
        <v>804</v>
      </c>
      <c r="C220" s="1272"/>
      <c r="D220" s="1272"/>
      <c r="E220" s="1273"/>
    </row>
    <row r="221" spans="1:5">
      <c r="A221" s="1055"/>
      <c r="B221" s="1056" t="s">
        <v>5</v>
      </c>
      <c r="C221" s="1057">
        <v>162144</v>
      </c>
      <c r="D221" s="1057">
        <v>2988793</v>
      </c>
      <c r="E221" s="1057">
        <v>7335459</v>
      </c>
    </row>
    <row r="222" spans="1:5">
      <c r="A222" s="1058"/>
      <c r="B222" s="1063" t="s">
        <v>795</v>
      </c>
      <c r="C222" s="1067">
        <v>0.75599999999999989</v>
      </c>
      <c r="D222" s="1067">
        <v>0.626</v>
      </c>
      <c r="E222" s="1067">
        <v>0.66</v>
      </c>
    </row>
    <row r="223" spans="1:5">
      <c r="A223" s="1055"/>
      <c r="B223" s="1061" t="s">
        <v>796</v>
      </c>
      <c r="C223" s="1068">
        <v>2.2000000000000002E-2</v>
      </c>
      <c r="D223" s="1068">
        <v>6.8000000000000005E-2</v>
      </c>
      <c r="E223" s="1068">
        <v>4.7E-2</v>
      </c>
    </row>
    <row r="224" spans="1:5">
      <c r="A224" s="1058"/>
      <c r="B224" s="1063" t="s">
        <v>797</v>
      </c>
      <c r="C224" s="1067">
        <v>2.2000000000000002E-2</v>
      </c>
      <c r="D224" s="1067">
        <v>1.4999999999999999E-2</v>
      </c>
      <c r="E224" s="1067">
        <v>1.2E-2</v>
      </c>
    </row>
    <row r="225" spans="1:5">
      <c r="A225" s="1055"/>
      <c r="B225" s="1061" t="s">
        <v>798</v>
      </c>
      <c r="C225" s="1068">
        <v>4.4000000000000004E-2</v>
      </c>
      <c r="D225" s="1068">
        <v>0.107</v>
      </c>
      <c r="E225" s="1068">
        <v>0.113</v>
      </c>
    </row>
    <row r="226" spans="1:5">
      <c r="A226" s="1058"/>
      <c r="B226" s="1063" t="s">
        <v>799</v>
      </c>
      <c r="C226" s="1067">
        <v>6.0000000000000001E-3</v>
      </c>
      <c r="D226" s="1067">
        <v>1.4999999999999999E-2</v>
      </c>
      <c r="E226" s="1067">
        <v>9.0000000000000011E-3</v>
      </c>
    </row>
    <row r="227" spans="1:5">
      <c r="A227" s="1055"/>
      <c r="B227" s="1061" t="s">
        <v>800</v>
      </c>
      <c r="C227" s="1068">
        <v>4.2000000000000003E-2</v>
      </c>
      <c r="D227" s="1068">
        <v>5.5999999999999994E-2</v>
      </c>
      <c r="E227" s="1068">
        <v>5.0999999999999997E-2</v>
      </c>
    </row>
    <row r="228" spans="1:5">
      <c r="A228" s="1058"/>
      <c r="B228" s="1063" t="s">
        <v>801</v>
      </c>
      <c r="C228" s="1067">
        <v>0.107</v>
      </c>
      <c r="D228" s="1067">
        <v>0.113</v>
      </c>
      <c r="E228" s="1067">
        <v>0.10800000000000001</v>
      </c>
    </row>
    <row r="229" spans="1:5">
      <c r="A229" s="1055"/>
      <c r="B229" s="1056" t="s">
        <v>802</v>
      </c>
      <c r="C229" s="1068">
        <v>0.10199999999999999</v>
      </c>
      <c r="D229" s="1068">
        <v>0.12</v>
      </c>
      <c r="E229" s="1068">
        <v>0.113</v>
      </c>
    </row>
    <row r="230" spans="1:5">
      <c r="A230" s="1058"/>
      <c r="B230" s="1059" t="s">
        <v>803</v>
      </c>
      <c r="C230" s="1072">
        <v>51.9</v>
      </c>
      <c r="D230" s="1072">
        <v>66.599999999999994</v>
      </c>
      <c r="E230" s="1072">
        <v>62.9</v>
      </c>
    </row>
    <row r="231" spans="1:5">
      <c r="A231" s="1051"/>
      <c r="B231" s="1052"/>
      <c r="C231" s="1052"/>
      <c r="D231" s="1052"/>
      <c r="E231" s="1052"/>
    </row>
    <row r="232" spans="1:5">
      <c r="A232" s="1054"/>
      <c r="B232" s="1271" t="s">
        <v>1239</v>
      </c>
      <c r="C232" s="1272"/>
      <c r="D232" s="1272"/>
      <c r="E232" s="1273"/>
    </row>
    <row r="233" spans="1:5">
      <c r="A233" s="1055"/>
      <c r="B233" s="1056" t="s">
        <v>5</v>
      </c>
      <c r="C233" s="1057">
        <v>169131</v>
      </c>
      <c r="D233" s="1057">
        <v>3117847</v>
      </c>
      <c r="E233" s="1057">
        <v>7645982</v>
      </c>
    </row>
    <row r="234" spans="1:5">
      <c r="A234" s="1058"/>
      <c r="B234" s="1063" t="s">
        <v>795</v>
      </c>
      <c r="C234" s="1067">
        <v>0.73499999999999999</v>
      </c>
      <c r="D234" s="1067">
        <v>0.59799999999999998</v>
      </c>
      <c r="E234" s="1067">
        <v>0.63</v>
      </c>
    </row>
    <row r="235" spans="1:5">
      <c r="A235" s="1055"/>
      <c r="B235" s="1061" t="s">
        <v>796</v>
      </c>
      <c r="C235" s="1068">
        <v>2.5000000000000001E-2</v>
      </c>
      <c r="D235" s="1068">
        <v>7.0999999999999994E-2</v>
      </c>
      <c r="E235" s="1068">
        <v>0.05</v>
      </c>
    </row>
    <row r="236" spans="1:5">
      <c r="A236" s="1058"/>
      <c r="B236" s="1063" t="s">
        <v>797</v>
      </c>
      <c r="C236" s="1067">
        <v>2.3E-2</v>
      </c>
      <c r="D236" s="1067">
        <v>1.4999999999999999E-2</v>
      </c>
      <c r="E236" s="1067">
        <v>1.2E-2</v>
      </c>
    </row>
    <row r="237" spans="1:5">
      <c r="A237" s="1055"/>
      <c r="B237" s="1061" t="s">
        <v>798</v>
      </c>
      <c r="C237" s="1068">
        <v>4.9000000000000002E-2</v>
      </c>
      <c r="D237" s="1068">
        <v>0.11900000000000001</v>
      </c>
      <c r="E237" s="1068">
        <v>0.128</v>
      </c>
    </row>
    <row r="238" spans="1:5">
      <c r="A238" s="1058"/>
      <c r="B238" s="1063" t="s">
        <v>799</v>
      </c>
      <c r="C238" s="1067">
        <v>6.9999999999999993E-3</v>
      </c>
      <c r="D238" s="1067">
        <v>1.6E-2</v>
      </c>
      <c r="E238" s="1067">
        <v>0.01</v>
      </c>
    </row>
    <row r="239" spans="1:5">
      <c r="A239" s="1055"/>
      <c r="B239" s="1061" t="s">
        <v>800</v>
      </c>
      <c r="C239" s="1068">
        <v>4.7E-2</v>
      </c>
      <c r="D239" s="1068">
        <v>0.06</v>
      </c>
      <c r="E239" s="1068">
        <v>5.5E-2</v>
      </c>
    </row>
    <row r="240" spans="1:5">
      <c r="A240" s="1058"/>
      <c r="B240" s="1063" t="s">
        <v>801</v>
      </c>
      <c r="C240" s="1067">
        <v>0.115</v>
      </c>
      <c r="D240" s="1067">
        <v>0.12</v>
      </c>
      <c r="E240" s="1067">
        <v>0.115</v>
      </c>
    </row>
    <row r="241" spans="1:5">
      <c r="A241" s="1055"/>
      <c r="B241" s="1056" t="s">
        <v>802</v>
      </c>
      <c r="C241" s="1068">
        <v>0.115</v>
      </c>
      <c r="D241" s="1068">
        <v>0.13</v>
      </c>
      <c r="E241" s="1068">
        <v>0.122</v>
      </c>
    </row>
    <row r="242" spans="1:5">
      <c r="A242" s="1058"/>
      <c r="B242" s="1059" t="s">
        <v>803</v>
      </c>
      <c r="C242" s="1072">
        <v>55.5</v>
      </c>
      <c r="D242" s="1072">
        <v>69.400000000000006</v>
      </c>
      <c r="E242" s="1072">
        <v>66</v>
      </c>
    </row>
    <row r="243" spans="1:5">
      <c r="A243" s="1051"/>
      <c r="B243" s="1052"/>
      <c r="C243" s="1052"/>
      <c r="D243" s="1052"/>
      <c r="E243" s="1052"/>
    </row>
    <row r="244" spans="1:5">
      <c r="A244" s="1054"/>
      <c r="B244" s="1271" t="s">
        <v>1240</v>
      </c>
      <c r="C244" s="1272"/>
      <c r="D244" s="1272"/>
      <c r="E244" s="1273"/>
    </row>
    <row r="245" spans="1:5">
      <c r="A245" s="1055"/>
      <c r="B245" s="1056" t="s">
        <v>5</v>
      </c>
      <c r="C245" s="1057">
        <v>175076</v>
      </c>
      <c r="D245" s="1057">
        <v>3212905</v>
      </c>
      <c r="E245" s="1057">
        <v>7886446</v>
      </c>
    </row>
    <row r="246" spans="1:5">
      <c r="A246" s="1058"/>
      <c r="B246" s="1063" t="s">
        <v>795</v>
      </c>
      <c r="C246" s="1067">
        <v>0.71700000000000008</v>
      </c>
      <c r="D246" s="1067">
        <v>0.57700000000000007</v>
      </c>
      <c r="E246" s="1067">
        <v>0.60799999999999998</v>
      </c>
    </row>
    <row r="247" spans="1:5">
      <c r="A247" s="1055"/>
      <c r="B247" s="1061" t="s">
        <v>796</v>
      </c>
      <c r="C247" s="1068">
        <v>2.6000000000000002E-2</v>
      </c>
      <c r="D247" s="1068">
        <v>7.2000000000000008E-2</v>
      </c>
      <c r="E247" s="1068">
        <v>0.05</v>
      </c>
    </row>
    <row r="248" spans="1:5">
      <c r="A248" s="1058"/>
      <c r="B248" s="1063" t="s">
        <v>797</v>
      </c>
      <c r="C248" s="1067">
        <v>2.3E-2</v>
      </c>
      <c r="D248" s="1067">
        <v>1.4999999999999999E-2</v>
      </c>
      <c r="E248" s="1067">
        <v>1.2E-2</v>
      </c>
    </row>
    <row r="249" spans="1:5">
      <c r="A249" s="1055"/>
      <c r="B249" s="1061" t="s">
        <v>798</v>
      </c>
      <c r="C249" s="1068">
        <v>5.2999999999999999E-2</v>
      </c>
      <c r="D249" s="1068">
        <v>0.129</v>
      </c>
      <c r="E249" s="1068">
        <v>0.14000000000000001</v>
      </c>
    </row>
    <row r="250" spans="1:5">
      <c r="A250" s="1058"/>
      <c r="B250" s="1063" t="s">
        <v>799</v>
      </c>
      <c r="C250" s="1067">
        <v>6.9999999999999993E-3</v>
      </c>
      <c r="D250" s="1067">
        <v>1.7000000000000001E-2</v>
      </c>
      <c r="E250" s="1067">
        <v>0.01</v>
      </c>
    </row>
    <row r="251" spans="1:5">
      <c r="A251" s="1055"/>
      <c r="B251" s="1061" t="s">
        <v>800</v>
      </c>
      <c r="C251" s="1068">
        <v>5.0999999999999997E-2</v>
      </c>
      <c r="D251" s="1068">
        <v>6.4000000000000001E-2</v>
      </c>
      <c r="E251" s="1068">
        <v>5.7999999999999996E-2</v>
      </c>
    </row>
    <row r="252" spans="1:5">
      <c r="A252" s="1058"/>
      <c r="B252" s="1063" t="s">
        <v>801</v>
      </c>
      <c r="C252" s="1067">
        <v>0.12300000000000001</v>
      </c>
      <c r="D252" s="1067">
        <v>0.127</v>
      </c>
      <c r="E252" s="1067">
        <v>0.122</v>
      </c>
    </row>
    <row r="253" spans="1:5">
      <c r="A253" s="1055"/>
      <c r="B253" s="1056" t="s">
        <v>802</v>
      </c>
      <c r="C253" s="1068">
        <v>0.124</v>
      </c>
      <c r="D253" s="1068">
        <v>0.13800000000000001</v>
      </c>
      <c r="E253" s="1068">
        <v>0.13</v>
      </c>
    </row>
    <row r="254" spans="1:5">
      <c r="A254" s="1058"/>
      <c r="B254" s="1059" t="s">
        <v>803</v>
      </c>
      <c r="C254" s="1072">
        <v>58</v>
      </c>
      <c r="D254" s="1072">
        <v>71.400000000000006</v>
      </c>
      <c r="E254" s="1072">
        <v>68.3</v>
      </c>
    </row>
    <row r="255" spans="1:5">
      <c r="A255" s="1051"/>
      <c r="B255" s="1052"/>
      <c r="C255" s="1052"/>
      <c r="D255" s="1052"/>
      <c r="E255" s="1052"/>
    </row>
    <row r="256" spans="1:5" ht="46.5" customHeight="1">
      <c r="A256" s="1282" t="s">
        <v>805</v>
      </c>
      <c r="B256" s="1283"/>
      <c r="C256" s="1283"/>
      <c r="D256" s="1283"/>
      <c r="E256" s="1284"/>
    </row>
    <row r="257" spans="1:5">
      <c r="A257" s="1051"/>
      <c r="B257" s="1052"/>
      <c r="C257" s="1052"/>
      <c r="D257" s="1052"/>
      <c r="E257" s="1052"/>
    </row>
    <row r="258" spans="1:5">
      <c r="A258" s="1285" t="s">
        <v>747</v>
      </c>
      <c r="B258" s="1286"/>
      <c r="C258" s="1286"/>
      <c r="D258" s="1286"/>
      <c r="E258" s="1287"/>
    </row>
    <row r="259" spans="1:5">
      <c r="A259" s="1051"/>
      <c r="B259" s="1052"/>
      <c r="C259" s="1052"/>
      <c r="D259" s="1052"/>
      <c r="E259" s="1052"/>
    </row>
    <row r="260" spans="1:5">
      <c r="A260" s="1054"/>
      <c r="B260" s="1271" t="s">
        <v>806</v>
      </c>
      <c r="C260" s="1272"/>
      <c r="D260" s="1272"/>
      <c r="E260" s="1273"/>
    </row>
    <row r="261" spans="1:5">
      <c r="A261" s="1055"/>
      <c r="B261" s="1056" t="s">
        <v>5</v>
      </c>
      <c r="C261" s="1057">
        <v>162144</v>
      </c>
      <c r="D261" s="1057">
        <v>2988793</v>
      </c>
      <c r="E261" s="1057">
        <v>7335459</v>
      </c>
    </row>
    <row r="262" spans="1:5">
      <c r="A262" s="1058"/>
      <c r="B262" s="1063" t="s">
        <v>807</v>
      </c>
      <c r="C262" s="1067">
        <v>0.96799999999999997</v>
      </c>
      <c r="D262" s="1067">
        <v>0.97900000000000009</v>
      </c>
      <c r="E262" s="1067">
        <v>0.98199999999999998</v>
      </c>
    </row>
    <row r="263" spans="1:5">
      <c r="A263" s="1055"/>
      <c r="B263" s="1073" t="s">
        <v>808</v>
      </c>
      <c r="C263" s="1068">
        <v>0.41100000000000003</v>
      </c>
      <c r="D263" s="1068">
        <v>0.38500000000000001</v>
      </c>
      <c r="E263" s="1068">
        <v>0.39299999999999996</v>
      </c>
    </row>
    <row r="264" spans="1:5">
      <c r="A264" s="1058"/>
      <c r="B264" s="1074" t="s">
        <v>809</v>
      </c>
      <c r="C264" s="1067">
        <v>0.17800000000000002</v>
      </c>
      <c r="D264" s="1067">
        <v>0.17899999999999999</v>
      </c>
      <c r="E264" s="1067">
        <v>0.184</v>
      </c>
    </row>
    <row r="265" spans="1:5">
      <c r="A265" s="1055"/>
      <c r="B265" s="1073" t="s">
        <v>810</v>
      </c>
      <c r="C265" s="1068">
        <v>3.0000000000000001E-3</v>
      </c>
      <c r="D265" s="1068">
        <v>3.0000000000000001E-3</v>
      </c>
      <c r="E265" s="1068">
        <v>3.0000000000000001E-3</v>
      </c>
    </row>
    <row r="266" spans="1:5">
      <c r="A266" s="1058"/>
      <c r="B266" s="1074" t="s">
        <v>811</v>
      </c>
      <c r="C266" s="1067">
        <v>3.4000000000000002E-2</v>
      </c>
      <c r="D266" s="1067">
        <v>0.03</v>
      </c>
      <c r="E266" s="1067">
        <v>3.1E-2</v>
      </c>
    </row>
    <row r="267" spans="1:5">
      <c r="A267" s="1055"/>
      <c r="B267" s="1073" t="s">
        <v>812</v>
      </c>
      <c r="C267" s="1068">
        <v>2E-3</v>
      </c>
      <c r="D267" s="1068">
        <v>2E-3</v>
      </c>
      <c r="E267" s="1068">
        <v>2E-3</v>
      </c>
    </row>
    <row r="268" spans="1:5">
      <c r="A268" s="1058"/>
      <c r="B268" s="1074" t="s">
        <v>813</v>
      </c>
      <c r="C268" s="1067">
        <v>0.21899999999999997</v>
      </c>
      <c r="D268" s="1067">
        <v>0.248</v>
      </c>
      <c r="E268" s="1067">
        <v>0.247</v>
      </c>
    </row>
    <row r="269" spans="1:5">
      <c r="A269" s="1055"/>
      <c r="B269" s="1073" t="s">
        <v>814</v>
      </c>
      <c r="C269" s="1068">
        <v>6.9999999999999993E-3</v>
      </c>
      <c r="D269" s="1068">
        <v>6.0000000000000001E-3</v>
      </c>
      <c r="E269" s="1068">
        <v>6.0000000000000001E-3</v>
      </c>
    </row>
    <row r="270" spans="1:5">
      <c r="A270" s="1058"/>
      <c r="B270" s="1074" t="s">
        <v>815</v>
      </c>
      <c r="C270" s="1067">
        <v>1.3000000000000001E-2</v>
      </c>
      <c r="D270" s="1067">
        <v>1.2E-2</v>
      </c>
      <c r="E270" s="1067">
        <v>0.01</v>
      </c>
    </row>
    <row r="271" spans="1:5">
      <c r="A271" s="1055"/>
      <c r="B271" s="1073" t="s">
        <v>816</v>
      </c>
      <c r="C271" s="1068">
        <v>1.8000000000000002E-2</v>
      </c>
      <c r="D271" s="1068">
        <v>0.02</v>
      </c>
      <c r="E271" s="1068">
        <v>1.6E-2</v>
      </c>
    </row>
    <row r="272" spans="1:5">
      <c r="A272" s="1058"/>
      <c r="B272" s="1074" t="s">
        <v>817</v>
      </c>
      <c r="C272" s="1067">
        <v>9.0000000000000011E-3</v>
      </c>
      <c r="D272" s="1067">
        <v>1.3000000000000001E-2</v>
      </c>
      <c r="E272" s="1067">
        <v>1.1000000000000001E-2</v>
      </c>
    </row>
    <row r="273" spans="1:5">
      <c r="A273" s="1055"/>
      <c r="B273" s="1073" t="s">
        <v>818</v>
      </c>
      <c r="C273" s="1068">
        <v>9.0000000000000011E-3</v>
      </c>
      <c r="D273" s="1068">
        <v>1.3000000000000001E-2</v>
      </c>
      <c r="E273" s="1068">
        <v>1.2E-2</v>
      </c>
    </row>
    <row r="274" spans="1:5">
      <c r="A274" s="1058"/>
      <c r="B274" s="1074" t="s">
        <v>819</v>
      </c>
      <c r="C274" s="1067">
        <v>3.0000000000000001E-3</v>
      </c>
      <c r="D274" s="1067">
        <v>4.0000000000000001E-3</v>
      </c>
      <c r="E274" s="1067">
        <v>4.0000000000000001E-3</v>
      </c>
    </row>
    <row r="275" spans="1:5">
      <c r="A275" s="1055"/>
      <c r="B275" s="1073" t="s">
        <v>820</v>
      </c>
      <c r="C275" s="1068">
        <v>4.0000000000000001E-3</v>
      </c>
      <c r="D275" s="1068">
        <v>5.0000000000000001E-3</v>
      </c>
      <c r="E275" s="1068">
        <v>4.0000000000000001E-3</v>
      </c>
    </row>
    <row r="276" spans="1:5">
      <c r="A276" s="1058"/>
      <c r="B276" s="1074" t="s">
        <v>821</v>
      </c>
      <c r="C276" s="1067">
        <v>0.01</v>
      </c>
      <c r="D276" s="1067">
        <v>1.4999999999999999E-2</v>
      </c>
      <c r="E276" s="1067">
        <v>1.2E-2</v>
      </c>
    </row>
    <row r="277" spans="1:5">
      <c r="A277" s="1055"/>
      <c r="B277" s="1073" t="s">
        <v>822</v>
      </c>
      <c r="C277" s="1068">
        <v>1E-3</v>
      </c>
      <c r="D277" s="1068">
        <v>1E-3</v>
      </c>
      <c r="E277" s="1068">
        <v>1E-3</v>
      </c>
    </row>
    <row r="278" spans="1:5">
      <c r="A278" s="1058"/>
      <c r="B278" s="1074" t="s">
        <v>823</v>
      </c>
      <c r="C278" s="1067">
        <v>4.7E-2</v>
      </c>
      <c r="D278" s="1067">
        <v>4.4000000000000004E-2</v>
      </c>
      <c r="E278" s="1067">
        <v>4.5999999999999999E-2</v>
      </c>
    </row>
    <row r="279" spans="1:5">
      <c r="A279" s="1055"/>
      <c r="B279" s="1061" t="s">
        <v>824</v>
      </c>
      <c r="C279" s="1068">
        <v>3.2000000000000001E-2</v>
      </c>
      <c r="D279" s="1068">
        <v>2.1000000000000001E-2</v>
      </c>
      <c r="E279" s="1068">
        <v>1.8000000000000002E-2</v>
      </c>
    </row>
    <row r="280" spans="1:5">
      <c r="A280" s="1058"/>
      <c r="B280" s="1074" t="s">
        <v>825</v>
      </c>
      <c r="C280" s="1067">
        <v>1.8000000000000002E-2</v>
      </c>
      <c r="D280" s="1067">
        <v>8.0000000000000002E-3</v>
      </c>
      <c r="E280" s="1067">
        <v>6.0000000000000001E-3</v>
      </c>
    </row>
    <row r="281" spans="1:5">
      <c r="A281" s="1055"/>
      <c r="B281" s="1073" t="s">
        <v>826</v>
      </c>
      <c r="C281" s="1068">
        <v>1.3000000000000001E-2</v>
      </c>
      <c r="D281" s="1068">
        <v>1.3000000000000001E-2</v>
      </c>
      <c r="E281" s="1068">
        <v>1.2E-2</v>
      </c>
    </row>
    <row r="282" spans="1:5">
      <c r="A282" s="1051"/>
      <c r="B282" s="1052"/>
      <c r="C282" s="1052"/>
      <c r="D282" s="1052"/>
      <c r="E282" s="1052"/>
    </row>
    <row r="283" spans="1:5">
      <c r="A283" s="1054"/>
      <c r="B283" s="1271" t="s">
        <v>1241</v>
      </c>
      <c r="C283" s="1272"/>
      <c r="D283" s="1272"/>
      <c r="E283" s="1273"/>
    </row>
    <row r="284" spans="1:5">
      <c r="A284" s="1055"/>
      <c r="B284" s="1055" t="s">
        <v>5</v>
      </c>
      <c r="C284" s="1057">
        <v>124047</v>
      </c>
      <c r="D284" s="1057">
        <v>2216544</v>
      </c>
      <c r="E284" s="1057">
        <v>5466683</v>
      </c>
    </row>
    <row r="285" spans="1:5">
      <c r="A285" s="1058"/>
      <c r="B285" s="1059" t="s">
        <v>827</v>
      </c>
      <c r="C285" s="1067">
        <v>1.6E-2</v>
      </c>
      <c r="D285" s="1067">
        <v>2.7000000000000003E-2</v>
      </c>
      <c r="E285" s="1067">
        <v>2.2000000000000002E-2</v>
      </c>
    </row>
    <row r="286" spans="1:5">
      <c r="A286" s="1055"/>
      <c r="B286" s="1056" t="s">
        <v>828</v>
      </c>
      <c r="C286" s="1068">
        <v>3.7999999999999999E-2</v>
      </c>
      <c r="D286" s="1068">
        <v>4.4999999999999998E-2</v>
      </c>
      <c r="E286" s="1068">
        <v>3.7000000000000005E-2</v>
      </c>
    </row>
    <row r="287" spans="1:5">
      <c r="A287" s="1058"/>
      <c r="B287" s="1059" t="s">
        <v>829</v>
      </c>
      <c r="C287" s="1067">
        <v>0.17800000000000002</v>
      </c>
      <c r="D287" s="1067">
        <v>0.19800000000000001</v>
      </c>
      <c r="E287" s="1067">
        <v>0.16600000000000001</v>
      </c>
    </row>
    <row r="288" spans="1:5">
      <c r="A288" s="1055"/>
      <c r="B288" s="1056" t="s">
        <v>830</v>
      </c>
      <c r="C288" s="1068">
        <v>5.0999999999999997E-2</v>
      </c>
      <c r="D288" s="1068">
        <v>4.0999999999999995E-2</v>
      </c>
      <c r="E288" s="1068">
        <v>3.6000000000000004E-2</v>
      </c>
    </row>
    <row r="289" spans="1:5">
      <c r="A289" s="1058"/>
      <c r="B289" s="1059" t="s">
        <v>831</v>
      </c>
      <c r="C289" s="1067">
        <v>0.20600000000000002</v>
      </c>
      <c r="D289" s="1067">
        <v>0.19500000000000001</v>
      </c>
      <c r="E289" s="1067">
        <v>0.17800000000000002</v>
      </c>
    </row>
    <row r="290" spans="1:5">
      <c r="A290" s="1055"/>
      <c r="B290" s="1056" t="s">
        <v>832</v>
      </c>
      <c r="C290" s="1068">
        <v>0.115</v>
      </c>
      <c r="D290" s="1068">
        <v>0.113</v>
      </c>
      <c r="E290" s="1068">
        <v>0.10099999999999999</v>
      </c>
    </row>
    <row r="291" spans="1:5">
      <c r="A291" s="1058"/>
      <c r="B291" s="1059" t="s">
        <v>833</v>
      </c>
      <c r="C291" s="1067">
        <v>0.24299999999999999</v>
      </c>
      <c r="D291" s="1067">
        <v>0.23800000000000002</v>
      </c>
      <c r="E291" s="1067">
        <v>0.28000000000000003</v>
      </c>
    </row>
    <row r="292" spans="1:5">
      <c r="A292" s="1055"/>
      <c r="B292" s="1056" t="s">
        <v>834</v>
      </c>
      <c r="C292" s="1068">
        <v>0.153</v>
      </c>
      <c r="D292" s="1068">
        <v>0.14400000000000002</v>
      </c>
      <c r="E292" s="1068">
        <v>0.18</v>
      </c>
    </row>
    <row r="293" spans="1:5">
      <c r="A293" s="1051"/>
      <c r="B293" s="1052"/>
      <c r="C293" s="1052"/>
      <c r="D293" s="1052"/>
      <c r="E293" s="1052"/>
    </row>
    <row r="294" spans="1:5">
      <c r="A294" s="1054"/>
      <c r="B294" s="1271" t="s">
        <v>1242</v>
      </c>
      <c r="C294" s="1272"/>
      <c r="D294" s="1272"/>
      <c r="E294" s="1273"/>
    </row>
    <row r="295" spans="1:5">
      <c r="A295" s="1055"/>
      <c r="B295" s="1055" t="s">
        <v>5</v>
      </c>
      <c r="C295" s="1057">
        <v>142736</v>
      </c>
      <c r="D295" s="1057">
        <v>2583781</v>
      </c>
      <c r="E295" s="1057">
        <v>6365408</v>
      </c>
    </row>
    <row r="296" spans="1:5">
      <c r="A296" s="1058"/>
      <c r="B296" s="1059" t="s">
        <v>835</v>
      </c>
      <c r="C296" s="1067">
        <v>0.32799999999999996</v>
      </c>
      <c r="D296" s="1067">
        <v>0.32700000000000001</v>
      </c>
      <c r="E296" s="1067">
        <v>0.33200000000000002</v>
      </c>
    </row>
    <row r="297" spans="1:5">
      <c r="A297" s="1055"/>
      <c r="B297" s="1056" t="s">
        <v>836</v>
      </c>
      <c r="C297" s="1068">
        <v>0.49</v>
      </c>
      <c r="D297" s="1068">
        <v>0.51400000000000001</v>
      </c>
      <c r="E297" s="1068">
        <v>0.51700000000000002</v>
      </c>
    </row>
    <row r="298" spans="1:5">
      <c r="A298" s="1058"/>
      <c r="B298" s="1059" t="s">
        <v>837</v>
      </c>
      <c r="C298" s="1067">
        <v>5.0999999999999997E-2</v>
      </c>
      <c r="D298" s="1067">
        <v>4.5999999999999999E-2</v>
      </c>
      <c r="E298" s="1067">
        <v>4.2999999999999997E-2</v>
      </c>
    </row>
    <row r="299" spans="1:5">
      <c r="A299" s="1055"/>
      <c r="B299" s="1056" t="s">
        <v>838</v>
      </c>
      <c r="C299" s="1068">
        <v>0.13</v>
      </c>
      <c r="D299" s="1068">
        <v>0.114</v>
      </c>
      <c r="E299" s="1068">
        <v>0.10800000000000001</v>
      </c>
    </row>
    <row r="300" spans="1:5">
      <c r="A300" s="1051"/>
      <c r="B300" s="1052"/>
      <c r="C300" s="1052"/>
      <c r="D300" s="1052"/>
      <c r="E300" s="1052"/>
    </row>
    <row r="301" spans="1:5">
      <c r="A301" s="1054"/>
      <c r="B301" s="1271" t="s">
        <v>1243</v>
      </c>
      <c r="C301" s="1272"/>
      <c r="D301" s="1272"/>
      <c r="E301" s="1273"/>
    </row>
    <row r="302" spans="1:5">
      <c r="A302" s="1055"/>
      <c r="B302" s="1055" t="s">
        <v>839</v>
      </c>
      <c r="C302" s="1057">
        <v>80856</v>
      </c>
      <c r="D302" s="1057">
        <v>1583382</v>
      </c>
      <c r="E302" s="1057">
        <v>4114921</v>
      </c>
    </row>
    <row r="303" spans="1:5">
      <c r="A303" s="1055"/>
      <c r="B303" s="1055" t="s">
        <v>840</v>
      </c>
      <c r="C303" s="1068">
        <v>0.94400000000000006</v>
      </c>
      <c r="D303" s="1068">
        <v>0.95</v>
      </c>
      <c r="E303" s="1068">
        <v>0.95400000000000007</v>
      </c>
    </row>
    <row r="304" spans="1:5">
      <c r="A304" s="1058"/>
      <c r="B304" s="1058" t="s">
        <v>841</v>
      </c>
      <c r="C304" s="1067">
        <v>5.5999999999999994E-2</v>
      </c>
      <c r="D304" s="1067">
        <v>0.05</v>
      </c>
      <c r="E304" s="1067">
        <v>4.5999999999999999E-2</v>
      </c>
    </row>
    <row r="305" spans="1:5">
      <c r="A305" s="1055"/>
      <c r="B305" s="1056" t="s">
        <v>842</v>
      </c>
      <c r="C305" s="1068">
        <v>0.125</v>
      </c>
      <c r="D305" s="1068">
        <v>0.11699999999999999</v>
      </c>
      <c r="E305" s="1068">
        <v>0.114</v>
      </c>
    </row>
    <row r="306" spans="1:5">
      <c r="A306" s="1058"/>
      <c r="B306" s="1059" t="s">
        <v>843</v>
      </c>
      <c r="C306" s="1067">
        <v>0.13400000000000001</v>
      </c>
      <c r="D306" s="1067">
        <v>0.125</v>
      </c>
      <c r="E306" s="1067">
        <v>0.115</v>
      </c>
    </row>
    <row r="307" spans="1:5">
      <c r="A307" s="1055"/>
      <c r="B307" s="1056" t="s">
        <v>844</v>
      </c>
      <c r="C307" s="1068">
        <v>0.64800000000000002</v>
      </c>
      <c r="D307" s="1068">
        <v>0.66299999999999992</v>
      </c>
      <c r="E307" s="1068">
        <v>0.67299999999999993</v>
      </c>
    </row>
    <row r="308" spans="1:5">
      <c r="A308" s="1058"/>
      <c r="B308" s="1059" t="s">
        <v>845</v>
      </c>
      <c r="C308" s="1067">
        <v>4.7E-2</v>
      </c>
      <c r="D308" s="1067">
        <v>0.04</v>
      </c>
      <c r="E308" s="1067">
        <v>3.5000000000000003E-2</v>
      </c>
    </row>
    <row r="309" spans="1:5">
      <c r="A309" s="1055"/>
      <c r="B309" s="1056" t="s">
        <v>846</v>
      </c>
      <c r="C309" s="1068">
        <v>0.16200000000000001</v>
      </c>
      <c r="D309" s="1068">
        <v>0.154</v>
      </c>
      <c r="E309" s="1068">
        <v>0.14800000000000002</v>
      </c>
    </row>
    <row r="310" spans="1:5">
      <c r="A310" s="1058"/>
      <c r="B310" s="1059" t="s">
        <v>847</v>
      </c>
      <c r="C310" s="1067">
        <v>3.5000000000000003E-2</v>
      </c>
      <c r="D310" s="1067">
        <v>3.7000000000000005E-2</v>
      </c>
      <c r="E310" s="1067">
        <v>3.6000000000000004E-2</v>
      </c>
    </row>
    <row r="311" spans="1:5">
      <c r="A311" s="1055"/>
      <c r="B311" s="1056" t="s">
        <v>848</v>
      </c>
      <c r="C311" s="1068">
        <v>6.4000000000000001E-2</v>
      </c>
      <c r="D311" s="1068">
        <v>6.6000000000000003E-2</v>
      </c>
      <c r="E311" s="1068">
        <v>6.5000000000000002E-2</v>
      </c>
    </row>
    <row r="312" spans="1:5">
      <c r="A312" s="1058"/>
      <c r="B312" s="1059" t="s">
        <v>849</v>
      </c>
      <c r="C312" s="1067">
        <v>3.6000000000000004E-2</v>
      </c>
      <c r="D312" s="1067">
        <v>3.9E-2</v>
      </c>
      <c r="E312" s="1067">
        <v>4.0999999999999995E-2</v>
      </c>
    </row>
    <row r="313" spans="1:5">
      <c r="A313" s="1051"/>
      <c r="B313" s="1052"/>
      <c r="C313" s="1052"/>
      <c r="D313" s="1052"/>
      <c r="E313" s="1052"/>
    </row>
    <row r="314" spans="1:5">
      <c r="A314" s="1054"/>
      <c r="B314" s="1271" t="s">
        <v>1244</v>
      </c>
      <c r="C314" s="1272"/>
      <c r="D314" s="1272"/>
      <c r="E314" s="1273"/>
    </row>
    <row r="315" spans="1:5">
      <c r="A315" s="1055"/>
      <c r="B315" s="1055" t="s">
        <v>5</v>
      </c>
      <c r="C315" s="1057">
        <v>76316</v>
      </c>
      <c r="D315" s="1057">
        <v>1504186</v>
      </c>
      <c r="E315" s="1057">
        <v>3927290</v>
      </c>
    </row>
    <row r="316" spans="1:5">
      <c r="A316" s="1058"/>
      <c r="B316" s="1058" t="s">
        <v>850</v>
      </c>
      <c r="C316" s="1067">
        <v>2.4E-2</v>
      </c>
      <c r="D316" s="1067">
        <v>0.01</v>
      </c>
      <c r="E316" s="1067">
        <v>6.9999999999999993E-3</v>
      </c>
    </row>
    <row r="317" spans="1:5">
      <c r="A317" s="1055"/>
      <c r="B317" s="1055" t="s">
        <v>851</v>
      </c>
      <c r="C317" s="1068">
        <v>5.7000000000000002E-2</v>
      </c>
      <c r="D317" s="1068">
        <v>7.4999999999999997E-2</v>
      </c>
      <c r="E317" s="1068">
        <v>6.7000000000000004E-2</v>
      </c>
    </row>
    <row r="318" spans="1:5">
      <c r="A318" s="1058"/>
      <c r="B318" s="1058" t="s">
        <v>852</v>
      </c>
      <c r="C318" s="1067">
        <v>5.9000000000000004E-2</v>
      </c>
      <c r="D318" s="1067">
        <v>8.5999999999999993E-2</v>
      </c>
      <c r="E318" s="1067">
        <v>9.6000000000000002E-2</v>
      </c>
    </row>
    <row r="319" spans="1:5">
      <c r="A319" s="1055"/>
      <c r="B319" s="1055" t="s">
        <v>853</v>
      </c>
      <c r="C319" s="1068">
        <v>1.6E-2</v>
      </c>
      <c r="D319" s="1068">
        <v>0.02</v>
      </c>
      <c r="E319" s="1068">
        <v>1.9E-2</v>
      </c>
    </row>
    <row r="320" spans="1:5">
      <c r="A320" s="1058"/>
      <c r="B320" s="1058" t="s">
        <v>854</v>
      </c>
      <c r="C320" s="1067">
        <v>9.9000000000000005E-2</v>
      </c>
      <c r="D320" s="1067">
        <v>0.115</v>
      </c>
      <c r="E320" s="1067">
        <v>0.11199999999999999</v>
      </c>
    </row>
    <row r="321" spans="1:5">
      <c r="A321" s="1055"/>
      <c r="B321" s="1055" t="s">
        <v>855</v>
      </c>
      <c r="C321" s="1068">
        <v>4.8000000000000001E-2</v>
      </c>
      <c r="D321" s="1068">
        <v>6.8000000000000005E-2</v>
      </c>
      <c r="E321" s="1068">
        <v>5.5E-2</v>
      </c>
    </row>
    <row r="322" spans="1:5">
      <c r="A322" s="1058"/>
      <c r="B322" s="1058" t="s">
        <v>856</v>
      </c>
      <c r="C322" s="1067">
        <v>1.7000000000000001E-2</v>
      </c>
      <c r="D322" s="1067">
        <v>0.02</v>
      </c>
      <c r="E322" s="1067">
        <v>2.6000000000000002E-2</v>
      </c>
    </row>
    <row r="323" spans="1:5">
      <c r="A323" s="1055"/>
      <c r="B323" s="1055" t="s">
        <v>857</v>
      </c>
      <c r="C323" s="1068">
        <v>4.2999999999999997E-2</v>
      </c>
      <c r="D323" s="1068">
        <v>4.9000000000000002E-2</v>
      </c>
      <c r="E323" s="1068">
        <v>5.5E-2</v>
      </c>
    </row>
    <row r="324" spans="1:5">
      <c r="A324" s="1058"/>
      <c r="B324" s="1058" t="s">
        <v>858</v>
      </c>
      <c r="C324" s="1067">
        <v>0.46100000000000002</v>
      </c>
      <c r="D324" s="1067">
        <v>0.48599999999999999</v>
      </c>
      <c r="E324" s="1067">
        <v>0.51100000000000001</v>
      </c>
    </row>
    <row r="325" spans="1:5">
      <c r="A325" s="1055"/>
      <c r="B325" s="1055" t="s">
        <v>859</v>
      </c>
      <c r="C325" s="1068">
        <v>0.17399999999999999</v>
      </c>
      <c r="D325" s="1068">
        <v>7.2000000000000008E-2</v>
      </c>
      <c r="E325" s="1068">
        <v>5.0999999999999997E-2</v>
      </c>
    </row>
    <row r="326" spans="1:5">
      <c r="A326" s="1051"/>
      <c r="B326" s="1052"/>
      <c r="C326" s="1052"/>
      <c r="D326" s="1052"/>
      <c r="E326" s="1052"/>
    </row>
    <row r="327" spans="1:5">
      <c r="A327" s="1054"/>
      <c r="B327" s="1271" t="s">
        <v>1245</v>
      </c>
      <c r="C327" s="1272"/>
      <c r="D327" s="1272"/>
      <c r="E327" s="1273"/>
    </row>
    <row r="328" spans="1:5">
      <c r="A328" s="1055"/>
      <c r="B328" s="1055" t="s">
        <v>5</v>
      </c>
      <c r="C328" s="1057">
        <v>76315</v>
      </c>
      <c r="D328" s="1057">
        <v>1504184</v>
      </c>
      <c r="E328" s="1057">
        <v>3927292</v>
      </c>
    </row>
    <row r="329" spans="1:5">
      <c r="A329" s="1058"/>
      <c r="B329" s="1058" t="s">
        <v>860</v>
      </c>
      <c r="C329" s="1067">
        <v>0.64800000000000002</v>
      </c>
      <c r="D329" s="1067">
        <v>0.61399999999999999</v>
      </c>
      <c r="E329" s="1067">
        <v>0.67299999999999993</v>
      </c>
    </row>
    <row r="330" spans="1:5">
      <c r="A330" s="1055"/>
      <c r="B330" s="1055" t="s">
        <v>861</v>
      </c>
      <c r="C330" s="1068">
        <v>0.183</v>
      </c>
      <c r="D330" s="1068">
        <v>0.17899999999999999</v>
      </c>
      <c r="E330" s="1068">
        <v>0.20300000000000001</v>
      </c>
    </row>
    <row r="331" spans="1:5">
      <c r="A331" s="1058"/>
      <c r="B331" s="1058" t="s">
        <v>862</v>
      </c>
      <c r="C331" s="1067">
        <v>0.29299999999999998</v>
      </c>
      <c r="D331" s="1067">
        <v>0.26100000000000001</v>
      </c>
      <c r="E331" s="1067">
        <v>0.30499999999999999</v>
      </c>
    </row>
    <row r="332" spans="1:5">
      <c r="A332" s="1055"/>
      <c r="B332" s="1055" t="s">
        <v>863</v>
      </c>
      <c r="C332" s="1068">
        <v>7.2999999999999995E-2</v>
      </c>
      <c r="D332" s="1068">
        <v>7.5999999999999998E-2</v>
      </c>
      <c r="E332" s="1068">
        <v>7.5999999999999998E-2</v>
      </c>
    </row>
    <row r="333" spans="1:5">
      <c r="A333" s="1058"/>
      <c r="B333" s="1058" t="s">
        <v>864</v>
      </c>
      <c r="C333" s="1067">
        <v>9.9000000000000005E-2</v>
      </c>
      <c r="D333" s="1067">
        <v>9.8000000000000004E-2</v>
      </c>
      <c r="E333" s="1067">
        <v>8.900000000000001E-2</v>
      </c>
    </row>
    <row r="334" spans="1:5">
      <c r="A334" s="1055"/>
      <c r="B334" s="1055" t="s">
        <v>858</v>
      </c>
      <c r="C334" s="1068">
        <v>0.16500000000000001</v>
      </c>
      <c r="D334" s="1068">
        <v>0.17100000000000001</v>
      </c>
      <c r="E334" s="1068">
        <v>0.14899999999999999</v>
      </c>
    </row>
    <row r="335" spans="1:5">
      <c r="A335" s="1058"/>
      <c r="B335" s="1058" t="s">
        <v>865</v>
      </c>
      <c r="C335" s="1067">
        <v>0.187</v>
      </c>
      <c r="D335" s="1067">
        <v>0.215</v>
      </c>
      <c r="E335" s="1067">
        <v>0.17800000000000002</v>
      </c>
    </row>
    <row r="336" spans="1:5">
      <c r="A336" s="1055"/>
      <c r="B336" s="1055" t="s">
        <v>866</v>
      </c>
      <c r="C336" s="1068">
        <v>1.3000000000000001E-2</v>
      </c>
      <c r="D336" s="1068">
        <v>4.0000000000000001E-3</v>
      </c>
      <c r="E336" s="1068">
        <v>3.0000000000000001E-3</v>
      </c>
    </row>
    <row r="337" spans="1:5">
      <c r="A337" s="1058"/>
      <c r="B337" s="1058" t="s">
        <v>867</v>
      </c>
      <c r="C337" s="1067">
        <v>4.5999999999999999E-2</v>
      </c>
      <c r="D337" s="1067">
        <v>5.4000000000000006E-2</v>
      </c>
      <c r="E337" s="1067">
        <v>4.4000000000000004E-2</v>
      </c>
    </row>
    <row r="338" spans="1:5">
      <c r="A338" s="1055"/>
      <c r="B338" s="1055" t="s">
        <v>868</v>
      </c>
      <c r="C338" s="1068">
        <v>2.7000000000000003E-2</v>
      </c>
      <c r="D338" s="1068">
        <v>0.03</v>
      </c>
      <c r="E338" s="1068">
        <v>2.6000000000000002E-2</v>
      </c>
    </row>
    <row r="339" spans="1:5">
      <c r="A339" s="1058"/>
      <c r="B339" s="1058" t="s">
        <v>869</v>
      </c>
      <c r="C339" s="1067">
        <v>3.4000000000000002E-2</v>
      </c>
      <c r="D339" s="1067">
        <v>4.2999999999999997E-2</v>
      </c>
      <c r="E339" s="1067">
        <v>3.9E-2</v>
      </c>
    </row>
    <row r="340" spans="1:5">
      <c r="A340" s="1055"/>
      <c r="B340" s="1055" t="s">
        <v>870</v>
      </c>
      <c r="C340" s="1068">
        <v>6.7000000000000004E-2</v>
      </c>
      <c r="D340" s="1068">
        <v>8.3000000000000004E-2</v>
      </c>
      <c r="E340" s="1068">
        <v>6.6000000000000003E-2</v>
      </c>
    </row>
    <row r="341" spans="1:5">
      <c r="A341" s="1051"/>
      <c r="B341" s="1052"/>
      <c r="C341" s="1052"/>
      <c r="D341" s="1052"/>
      <c r="E341" s="1052"/>
    </row>
    <row r="342" spans="1:5">
      <c r="A342" s="1054"/>
      <c r="B342" s="1271" t="s">
        <v>871</v>
      </c>
      <c r="C342" s="1272"/>
      <c r="D342" s="1272"/>
      <c r="E342" s="1273"/>
    </row>
    <row r="343" spans="1:5">
      <c r="A343" s="1055"/>
      <c r="B343" s="1056" t="s">
        <v>5</v>
      </c>
      <c r="C343" s="1057">
        <v>66380</v>
      </c>
      <c r="D343" s="1057">
        <v>1149938</v>
      </c>
      <c r="E343" s="1057">
        <v>2878715</v>
      </c>
    </row>
    <row r="344" spans="1:5">
      <c r="A344" s="1058"/>
      <c r="B344" s="1063" t="s">
        <v>872</v>
      </c>
      <c r="C344" s="1067">
        <v>0.442</v>
      </c>
      <c r="D344" s="1067">
        <v>0.47399999999999998</v>
      </c>
      <c r="E344" s="1067">
        <v>0.47600000000000003</v>
      </c>
    </row>
    <row r="345" spans="1:5">
      <c r="A345" s="1055"/>
      <c r="B345" s="1073" t="s">
        <v>873</v>
      </c>
      <c r="C345" s="1068">
        <v>0.14699999999999999</v>
      </c>
      <c r="D345" s="1068">
        <v>0.17899999999999999</v>
      </c>
      <c r="E345" s="1068">
        <v>0.18899999999999997</v>
      </c>
    </row>
    <row r="346" spans="1:5">
      <c r="A346" s="1058"/>
      <c r="B346" s="1074" t="s">
        <v>874</v>
      </c>
      <c r="C346" s="1067">
        <v>0.29499999999999998</v>
      </c>
      <c r="D346" s="1067">
        <v>0.29499999999999998</v>
      </c>
      <c r="E346" s="1067">
        <v>0.28699999999999998</v>
      </c>
    </row>
    <row r="347" spans="1:5">
      <c r="A347" s="1055"/>
      <c r="B347" s="1061" t="s">
        <v>875</v>
      </c>
      <c r="C347" s="1068">
        <v>8.6999999999999994E-2</v>
      </c>
      <c r="D347" s="1068">
        <v>8.199999999999999E-2</v>
      </c>
      <c r="E347" s="1068">
        <v>8.4000000000000005E-2</v>
      </c>
    </row>
    <row r="348" spans="1:5">
      <c r="A348" s="1058"/>
      <c r="B348" s="1074" t="s">
        <v>873</v>
      </c>
      <c r="C348" s="1067">
        <v>2.4E-2</v>
      </c>
      <c r="D348" s="1067">
        <v>2.4E-2</v>
      </c>
      <c r="E348" s="1067">
        <v>2.1000000000000001E-2</v>
      </c>
    </row>
    <row r="349" spans="1:5">
      <c r="A349" s="1055"/>
      <c r="B349" s="1073" t="s">
        <v>874</v>
      </c>
      <c r="C349" s="1068">
        <v>6.3E-2</v>
      </c>
      <c r="D349" s="1068">
        <v>5.7999999999999996E-2</v>
      </c>
      <c r="E349" s="1068">
        <v>6.3E-2</v>
      </c>
    </row>
    <row r="350" spans="1:5">
      <c r="A350" s="1058"/>
      <c r="B350" s="1063" t="s">
        <v>876</v>
      </c>
      <c r="C350" s="1067">
        <v>0.18899999999999997</v>
      </c>
      <c r="D350" s="1067">
        <v>0.193</v>
      </c>
      <c r="E350" s="1067">
        <v>0.192</v>
      </c>
    </row>
    <row r="351" spans="1:5">
      <c r="A351" s="1055"/>
      <c r="B351" s="1073" t="s">
        <v>877</v>
      </c>
      <c r="C351" s="1068">
        <v>0.13100000000000001</v>
      </c>
      <c r="D351" s="1068">
        <v>0.129</v>
      </c>
      <c r="E351" s="1068">
        <v>0.129</v>
      </c>
    </row>
    <row r="352" spans="1:5">
      <c r="A352" s="1058"/>
      <c r="B352" s="1075" t="s">
        <v>878</v>
      </c>
      <c r="C352" s="1067">
        <v>4.4999999999999998E-2</v>
      </c>
      <c r="D352" s="1067">
        <v>3.6000000000000004E-2</v>
      </c>
      <c r="E352" s="1067">
        <v>3.4000000000000002E-2</v>
      </c>
    </row>
    <row r="353" spans="1:5">
      <c r="A353" s="1055"/>
      <c r="B353" s="1073" t="s">
        <v>873</v>
      </c>
      <c r="C353" s="1068">
        <v>1.3999999999999999E-2</v>
      </c>
      <c r="D353" s="1068">
        <v>1.4999999999999999E-2</v>
      </c>
      <c r="E353" s="1068">
        <v>1.3999999999999999E-2</v>
      </c>
    </row>
    <row r="354" spans="1:5">
      <c r="A354" s="1058"/>
      <c r="B354" s="1074" t="s">
        <v>879</v>
      </c>
      <c r="C354" s="1067">
        <v>2.4E-2</v>
      </c>
      <c r="D354" s="1067">
        <v>2.7000000000000003E-2</v>
      </c>
      <c r="E354" s="1067">
        <v>2.5000000000000001E-2</v>
      </c>
    </row>
    <row r="355" spans="1:5">
      <c r="A355" s="1055"/>
      <c r="B355" s="1073" t="s">
        <v>880</v>
      </c>
      <c r="C355" s="1068">
        <v>0.02</v>
      </c>
      <c r="D355" s="1068">
        <v>2.1000000000000001E-2</v>
      </c>
      <c r="E355" s="1068">
        <v>2.3E-2</v>
      </c>
    </row>
    <row r="356" spans="1:5">
      <c r="A356" s="1058"/>
      <c r="B356" s="1063" t="s">
        <v>881</v>
      </c>
      <c r="C356" s="1067">
        <v>0.28199999999999997</v>
      </c>
      <c r="D356" s="1067">
        <v>0.251</v>
      </c>
      <c r="E356" s="1067">
        <v>0.249</v>
      </c>
    </row>
    <row r="357" spans="1:5">
      <c r="A357" s="1055"/>
      <c r="B357" s="1073" t="s">
        <v>877</v>
      </c>
      <c r="C357" s="1068">
        <v>0.17</v>
      </c>
      <c r="D357" s="1068">
        <v>0.14099999999999999</v>
      </c>
      <c r="E357" s="1068">
        <v>0.14499999999999999</v>
      </c>
    </row>
    <row r="358" spans="1:5">
      <c r="A358" s="1058"/>
      <c r="B358" s="1075" t="s">
        <v>878</v>
      </c>
      <c r="C358" s="1067">
        <v>8.8000000000000009E-2</v>
      </c>
      <c r="D358" s="1067">
        <v>6.7000000000000004E-2</v>
      </c>
      <c r="E358" s="1067">
        <v>6.6000000000000003E-2</v>
      </c>
    </row>
    <row r="359" spans="1:5">
      <c r="A359" s="1055"/>
      <c r="B359" s="1073" t="s">
        <v>873</v>
      </c>
      <c r="C359" s="1068">
        <v>4.4000000000000004E-2</v>
      </c>
      <c r="D359" s="1068">
        <v>4.2000000000000003E-2</v>
      </c>
      <c r="E359" s="1068">
        <v>3.7999999999999999E-2</v>
      </c>
    </row>
    <row r="360" spans="1:5">
      <c r="A360" s="1058"/>
      <c r="B360" s="1074" t="s">
        <v>879</v>
      </c>
      <c r="C360" s="1067">
        <v>5.0999999999999997E-2</v>
      </c>
      <c r="D360" s="1067">
        <v>5.2999999999999999E-2</v>
      </c>
      <c r="E360" s="1067">
        <v>4.8000000000000001E-2</v>
      </c>
    </row>
    <row r="361" spans="1:5">
      <c r="A361" s="1055"/>
      <c r="B361" s="1073" t="s">
        <v>880</v>
      </c>
      <c r="C361" s="1068">
        <v>1.7000000000000001E-2</v>
      </c>
      <c r="D361" s="1068">
        <v>1.4999999999999999E-2</v>
      </c>
      <c r="E361" s="1068">
        <v>1.8000000000000002E-2</v>
      </c>
    </row>
    <row r="362" spans="1:5">
      <c r="A362" s="1051"/>
      <c r="B362" s="1052"/>
      <c r="C362" s="1052"/>
      <c r="D362" s="1052"/>
      <c r="E362" s="1052"/>
    </row>
    <row r="363" spans="1:5">
      <c r="A363" s="1054"/>
      <c r="B363" s="1271" t="s">
        <v>882</v>
      </c>
      <c r="C363" s="1272"/>
      <c r="D363" s="1272"/>
      <c r="E363" s="1273"/>
    </row>
    <row r="364" spans="1:5">
      <c r="A364" s="1055"/>
      <c r="B364" s="1056" t="s">
        <v>5</v>
      </c>
      <c r="C364" s="1057">
        <v>66380</v>
      </c>
      <c r="D364" s="1057">
        <v>1149938</v>
      </c>
      <c r="E364" s="1057">
        <v>2878715</v>
      </c>
    </row>
    <row r="365" spans="1:5">
      <c r="A365" s="1058"/>
      <c r="B365" s="1063" t="s">
        <v>883</v>
      </c>
      <c r="C365" s="1067">
        <v>0.30099999999999999</v>
      </c>
      <c r="D365" s="1067">
        <v>0.27</v>
      </c>
      <c r="E365" s="1067">
        <v>0.27399999999999997</v>
      </c>
    </row>
    <row r="366" spans="1:5">
      <c r="A366" s="1055"/>
      <c r="B366" s="1061" t="s">
        <v>884</v>
      </c>
      <c r="C366" s="1068">
        <v>0.36700000000000005</v>
      </c>
      <c r="D366" s="1068">
        <v>0.34299999999999997</v>
      </c>
      <c r="E366" s="1068">
        <v>0.34499999999999997</v>
      </c>
    </row>
    <row r="367" spans="1:5">
      <c r="A367" s="1058"/>
      <c r="B367" s="1063" t="s">
        <v>885</v>
      </c>
      <c r="C367" s="1067">
        <v>0.14300000000000002</v>
      </c>
      <c r="D367" s="1067">
        <v>0.155</v>
      </c>
      <c r="E367" s="1067">
        <v>0.156</v>
      </c>
    </row>
    <row r="368" spans="1:5">
      <c r="A368" s="1055"/>
      <c r="B368" s="1061" t="s">
        <v>886</v>
      </c>
      <c r="C368" s="1068">
        <v>0.107</v>
      </c>
      <c r="D368" s="1068">
        <v>0.126</v>
      </c>
      <c r="E368" s="1068">
        <v>0.13100000000000001</v>
      </c>
    </row>
    <row r="369" spans="1:5">
      <c r="A369" s="1058"/>
      <c r="B369" s="1063" t="s">
        <v>887</v>
      </c>
      <c r="C369" s="1067">
        <v>4.8000000000000001E-2</v>
      </c>
      <c r="D369" s="1067">
        <v>5.9000000000000004E-2</v>
      </c>
      <c r="E369" s="1067">
        <v>5.5E-2</v>
      </c>
    </row>
    <row r="370" spans="1:5">
      <c r="A370" s="1055"/>
      <c r="B370" s="1061" t="s">
        <v>888</v>
      </c>
      <c r="C370" s="1068">
        <v>2.1000000000000001E-2</v>
      </c>
      <c r="D370" s="1068">
        <v>2.7000000000000003E-2</v>
      </c>
      <c r="E370" s="1068">
        <v>2.4E-2</v>
      </c>
    </row>
    <row r="371" spans="1:5">
      <c r="A371" s="1058"/>
      <c r="B371" s="1063" t="s">
        <v>889</v>
      </c>
      <c r="C371" s="1067">
        <v>1.3999999999999999E-2</v>
      </c>
      <c r="D371" s="1067">
        <v>1.9E-2</v>
      </c>
      <c r="E371" s="1067">
        <v>1.6E-2</v>
      </c>
    </row>
    <row r="372" spans="1:5">
      <c r="A372" s="1051"/>
      <c r="B372" s="1052"/>
      <c r="C372" s="1052"/>
      <c r="D372" s="1052"/>
      <c r="E372" s="1052"/>
    </row>
    <row r="373" spans="1:5">
      <c r="A373" s="1054"/>
      <c r="B373" s="1271" t="s">
        <v>890</v>
      </c>
      <c r="C373" s="1272"/>
      <c r="D373" s="1272"/>
      <c r="E373" s="1273"/>
    </row>
    <row r="374" spans="1:5">
      <c r="A374" s="1055"/>
      <c r="B374" s="1056" t="s">
        <v>5</v>
      </c>
      <c r="C374" s="1057">
        <v>66380</v>
      </c>
      <c r="D374" s="1057">
        <v>1149938</v>
      </c>
      <c r="E374" s="1057">
        <v>2878715</v>
      </c>
    </row>
    <row r="375" spans="1:5">
      <c r="A375" s="1058"/>
      <c r="B375" s="1063" t="s">
        <v>891</v>
      </c>
      <c r="C375" s="1067">
        <v>0.61599999999999999</v>
      </c>
      <c r="D375" s="1067">
        <v>0.61199999999999999</v>
      </c>
      <c r="E375" s="1067">
        <v>0.60099999999999998</v>
      </c>
    </row>
    <row r="376" spans="1:5">
      <c r="A376" s="1055"/>
      <c r="B376" s="1073" t="s">
        <v>892</v>
      </c>
      <c r="C376" s="1068">
        <v>0.41499999999999998</v>
      </c>
      <c r="D376" s="1068">
        <v>0.44799999999999995</v>
      </c>
      <c r="E376" s="1068">
        <v>0.44500000000000001</v>
      </c>
    </row>
    <row r="377" spans="1:5">
      <c r="A377" s="1058"/>
      <c r="B377" s="1074" t="s">
        <v>893</v>
      </c>
      <c r="C377" s="1067">
        <v>0.20100000000000001</v>
      </c>
      <c r="D377" s="1067">
        <v>0.16399999999999998</v>
      </c>
      <c r="E377" s="1067">
        <v>0.156</v>
      </c>
    </row>
    <row r="378" spans="1:5">
      <c r="A378" s="1055"/>
      <c r="B378" s="1061" t="s">
        <v>894</v>
      </c>
      <c r="C378" s="1068">
        <v>0.38400000000000001</v>
      </c>
      <c r="D378" s="1068">
        <v>0.38799999999999996</v>
      </c>
      <c r="E378" s="1068">
        <v>0.39899999999999997</v>
      </c>
    </row>
    <row r="379" spans="1:5">
      <c r="A379" s="1051"/>
      <c r="B379" s="1052"/>
      <c r="C379" s="1052"/>
      <c r="D379" s="1052"/>
      <c r="E379" s="1052"/>
    </row>
    <row r="380" spans="1:5">
      <c r="A380" s="1054"/>
      <c r="B380" s="1271" t="s">
        <v>1246</v>
      </c>
      <c r="C380" s="1272"/>
      <c r="D380" s="1272"/>
      <c r="E380" s="1273"/>
    </row>
    <row r="381" spans="1:5">
      <c r="A381" s="1055"/>
      <c r="B381" s="1056" t="s">
        <v>895</v>
      </c>
      <c r="C381" s="1057">
        <v>61</v>
      </c>
      <c r="D381" s="1057">
        <v>62</v>
      </c>
      <c r="E381" s="1057">
        <v>61</v>
      </c>
    </row>
    <row r="382" spans="1:5">
      <c r="A382" s="1058"/>
      <c r="B382" s="1059" t="s">
        <v>896</v>
      </c>
      <c r="C382" s="1067">
        <v>0.39</v>
      </c>
      <c r="D382" s="1067">
        <v>0.38900000000000001</v>
      </c>
      <c r="E382" s="1067">
        <v>0.39700000000000002</v>
      </c>
    </row>
    <row r="383" spans="1:5">
      <c r="A383" s="1055"/>
      <c r="B383" s="1056" t="s">
        <v>897</v>
      </c>
      <c r="C383" s="1057">
        <v>96</v>
      </c>
      <c r="D383" s="1057">
        <v>114</v>
      </c>
      <c r="E383" s="1057">
        <v>127</v>
      </c>
    </row>
    <row r="384" spans="1:5">
      <c r="A384" s="1051"/>
      <c r="B384" s="1052"/>
      <c r="C384" s="1052"/>
      <c r="D384" s="1052"/>
      <c r="E384" s="1052"/>
    </row>
    <row r="385" spans="1:5">
      <c r="A385" s="1054"/>
      <c r="B385" s="1271" t="s">
        <v>898</v>
      </c>
      <c r="C385" s="1272"/>
      <c r="D385" s="1272"/>
      <c r="E385" s="1273"/>
    </row>
    <row r="386" spans="1:5">
      <c r="A386" s="1055"/>
      <c r="B386" s="1056" t="s">
        <v>5</v>
      </c>
      <c r="C386" s="1057">
        <v>75191</v>
      </c>
      <c r="D386" s="1057">
        <v>1225445</v>
      </c>
      <c r="E386" s="1057">
        <v>3059266</v>
      </c>
    </row>
    <row r="387" spans="1:5">
      <c r="A387" s="1058"/>
      <c r="B387" s="1063" t="s">
        <v>899</v>
      </c>
      <c r="C387" s="1067">
        <v>0.67400000000000004</v>
      </c>
      <c r="D387" s="1067">
        <v>0.873</v>
      </c>
      <c r="E387" s="1067">
        <v>0.90200000000000002</v>
      </c>
    </row>
    <row r="388" spans="1:5">
      <c r="A388" s="1055"/>
      <c r="B388" s="1061" t="s">
        <v>900</v>
      </c>
      <c r="C388" s="1068">
        <v>0.32600000000000001</v>
      </c>
      <c r="D388" s="1068">
        <v>0.127</v>
      </c>
      <c r="E388" s="1068">
        <v>9.8000000000000004E-2</v>
      </c>
    </row>
    <row r="389" spans="1:5">
      <c r="A389" s="1051"/>
      <c r="B389" s="1052"/>
      <c r="C389" s="1052"/>
      <c r="D389" s="1052"/>
      <c r="E389" s="1052"/>
    </row>
    <row r="390" spans="1:5">
      <c r="A390" s="1054"/>
      <c r="B390" s="1271" t="s">
        <v>901</v>
      </c>
      <c r="C390" s="1272"/>
      <c r="D390" s="1272"/>
      <c r="E390" s="1273"/>
    </row>
    <row r="391" spans="1:5">
      <c r="A391" s="1055"/>
      <c r="B391" s="1056" t="s">
        <v>5</v>
      </c>
      <c r="C391" s="1057">
        <v>162144</v>
      </c>
      <c r="D391" s="1057">
        <v>2988793</v>
      </c>
      <c r="E391" s="1057">
        <v>7335459</v>
      </c>
    </row>
    <row r="392" spans="1:5">
      <c r="A392" s="1058"/>
      <c r="B392" s="1063" t="s">
        <v>902</v>
      </c>
      <c r="C392" s="1067">
        <v>0.70499999999999996</v>
      </c>
      <c r="D392" s="1067">
        <v>0.88</v>
      </c>
      <c r="E392" s="1067">
        <v>0.90300000000000002</v>
      </c>
    </row>
    <row r="393" spans="1:5">
      <c r="A393" s="1055"/>
      <c r="B393" s="1061" t="s">
        <v>903</v>
      </c>
      <c r="C393" s="1068">
        <v>0.29499999999999998</v>
      </c>
      <c r="D393" s="1068">
        <v>0.12</v>
      </c>
      <c r="E393" s="1068">
        <v>9.6999999999999989E-2</v>
      </c>
    </row>
    <row r="394" spans="1:5">
      <c r="A394" s="1051"/>
      <c r="B394" s="1052"/>
      <c r="C394" s="1052"/>
      <c r="D394" s="1052"/>
      <c r="E394" s="1052"/>
    </row>
    <row r="395" spans="1:5" ht="61.35" customHeight="1">
      <c r="A395" s="1282" t="s">
        <v>904</v>
      </c>
      <c r="B395" s="1283"/>
      <c r="C395" s="1283"/>
      <c r="D395" s="1283"/>
      <c r="E395" s="1284"/>
    </row>
    <row r="396" spans="1:5">
      <c r="A396" s="1051"/>
      <c r="B396" s="1052"/>
      <c r="C396" s="1052"/>
      <c r="D396" s="1052"/>
      <c r="E396" s="1052"/>
    </row>
    <row r="397" spans="1:5">
      <c r="A397" s="1285" t="s">
        <v>747</v>
      </c>
      <c r="B397" s="1286"/>
      <c r="C397" s="1286"/>
      <c r="D397" s="1286"/>
      <c r="E397" s="1287"/>
    </row>
    <row r="398" spans="1:5">
      <c r="A398" s="1051"/>
      <c r="B398" s="1052"/>
      <c r="C398" s="1052"/>
      <c r="D398" s="1052"/>
      <c r="E398" s="1052"/>
    </row>
    <row r="399" spans="1:5">
      <c r="A399" s="1054"/>
      <c r="B399" s="1271" t="s">
        <v>905</v>
      </c>
      <c r="C399" s="1272"/>
      <c r="D399" s="1272"/>
      <c r="E399" s="1273"/>
    </row>
    <row r="400" spans="1:5">
      <c r="A400" s="1055"/>
      <c r="B400" s="1076" t="s">
        <v>906</v>
      </c>
      <c r="C400" s="1077" t="s">
        <v>1347</v>
      </c>
      <c r="D400" s="1077" t="s">
        <v>1348</v>
      </c>
      <c r="E400" s="1077" t="s">
        <v>1348</v>
      </c>
    </row>
    <row r="401" spans="1:5">
      <c r="A401" s="1058"/>
      <c r="B401" s="1078" t="s">
        <v>907</v>
      </c>
      <c r="C401" s="1079" t="s">
        <v>1348</v>
      </c>
      <c r="D401" s="1079" t="s">
        <v>1347</v>
      </c>
      <c r="E401" s="1079" t="s">
        <v>1349</v>
      </c>
    </row>
    <row r="402" spans="1:5">
      <c r="A402" s="1055"/>
      <c r="B402" s="1076" t="s">
        <v>908</v>
      </c>
      <c r="C402" s="1077" t="s">
        <v>1350</v>
      </c>
      <c r="D402" s="1077" t="s">
        <v>1351</v>
      </c>
      <c r="E402" s="1077" t="s">
        <v>1351</v>
      </c>
    </row>
    <row r="403" spans="1:5">
      <c r="A403" s="1051"/>
      <c r="B403" s="1052"/>
      <c r="C403" s="1052"/>
      <c r="D403" s="1052"/>
      <c r="E403" s="1052"/>
    </row>
    <row r="404" spans="1:5">
      <c r="A404" s="1054"/>
      <c r="B404" s="1288" t="s">
        <v>1250</v>
      </c>
      <c r="C404" s="1289"/>
      <c r="D404" s="1290"/>
      <c r="E404" s="1054"/>
    </row>
    <row r="405" spans="1:5">
      <c r="A405" s="1055"/>
      <c r="B405" s="1056" t="s">
        <v>909</v>
      </c>
      <c r="C405" s="1069">
        <v>157601148</v>
      </c>
      <c r="D405" s="1069">
        <v>3376886256</v>
      </c>
      <c r="E405" s="1069">
        <v>9440858838</v>
      </c>
    </row>
    <row r="406" spans="1:5">
      <c r="A406" s="1058"/>
      <c r="B406" s="1063" t="s">
        <v>910</v>
      </c>
      <c r="C406" s="1080">
        <v>2244.84</v>
      </c>
      <c r="D406" s="1080">
        <v>2805.85</v>
      </c>
      <c r="E406" s="1080">
        <v>3135.24</v>
      </c>
    </row>
    <row r="407" spans="1:5">
      <c r="A407" s="1055"/>
      <c r="B407" s="1061" t="s">
        <v>911</v>
      </c>
      <c r="C407" s="1057">
        <v>92</v>
      </c>
      <c r="D407" s="1057">
        <v>115</v>
      </c>
      <c r="E407" s="1057">
        <v>128</v>
      </c>
    </row>
    <row r="408" spans="1:5">
      <c r="A408" s="1058"/>
      <c r="B408" s="1059" t="s">
        <v>912</v>
      </c>
      <c r="C408" s="1070">
        <v>114364098</v>
      </c>
      <c r="D408" s="1070">
        <v>2484480042</v>
      </c>
      <c r="E408" s="1070">
        <v>7081362588</v>
      </c>
    </row>
    <row r="409" spans="1:5">
      <c r="A409" s="1055"/>
      <c r="B409" s="1061" t="s">
        <v>910</v>
      </c>
      <c r="C409" s="1081">
        <v>1628.98</v>
      </c>
      <c r="D409" s="1081">
        <v>2064.35</v>
      </c>
      <c r="E409" s="1081">
        <v>2351.67</v>
      </c>
    </row>
    <row r="410" spans="1:5">
      <c r="A410" s="1058"/>
      <c r="B410" s="1063" t="s">
        <v>911</v>
      </c>
      <c r="C410" s="1060">
        <v>91</v>
      </c>
      <c r="D410" s="1060">
        <v>116</v>
      </c>
      <c r="E410" s="1060">
        <v>132</v>
      </c>
    </row>
    <row r="411" spans="1:5">
      <c r="A411" s="1055"/>
      <c r="B411" s="1056" t="s">
        <v>913</v>
      </c>
      <c r="C411" s="1069">
        <v>269541210</v>
      </c>
      <c r="D411" s="1069">
        <v>5596314147</v>
      </c>
      <c r="E411" s="1069">
        <v>15511629242</v>
      </c>
    </row>
    <row r="412" spans="1:5">
      <c r="A412" s="1058"/>
      <c r="B412" s="1063" t="s">
        <v>910</v>
      </c>
      <c r="C412" s="1080">
        <v>3839.29</v>
      </c>
      <c r="D412" s="1080">
        <v>4649.97</v>
      </c>
      <c r="E412" s="1080">
        <v>5151.3</v>
      </c>
    </row>
    <row r="413" spans="1:5">
      <c r="A413" s="1055"/>
      <c r="B413" s="1061" t="s">
        <v>911</v>
      </c>
      <c r="C413" s="1057">
        <v>93</v>
      </c>
      <c r="D413" s="1057">
        <v>113</v>
      </c>
      <c r="E413" s="1057">
        <v>125</v>
      </c>
    </row>
    <row r="414" spans="1:5">
      <c r="A414" s="1058"/>
      <c r="B414" s="1059" t="s">
        <v>914</v>
      </c>
      <c r="C414" s="1070">
        <v>483003160</v>
      </c>
      <c r="D414" s="1070">
        <v>10084028779</v>
      </c>
      <c r="E414" s="1070">
        <v>27896751823</v>
      </c>
    </row>
    <row r="415" spans="1:5">
      <c r="A415" s="1055"/>
      <c r="B415" s="1061" t="s">
        <v>910</v>
      </c>
      <c r="C415" s="1081">
        <v>6879.8</v>
      </c>
      <c r="D415" s="1081">
        <v>8378.81</v>
      </c>
      <c r="E415" s="1081">
        <v>9264.2999999999993</v>
      </c>
    </row>
    <row r="416" spans="1:5">
      <c r="A416" s="1058"/>
      <c r="B416" s="1063" t="s">
        <v>911</v>
      </c>
      <c r="C416" s="1060">
        <v>92</v>
      </c>
      <c r="D416" s="1060">
        <v>113</v>
      </c>
      <c r="E416" s="1060">
        <v>124</v>
      </c>
    </row>
    <row r="417" spans="1:5">
      <c r="A417" s="1055"/>
      <c r="B417" s="1056" t="s">
        <v>915</v>
      </c>
      <c r="C417" s="1069">
        <v>264210032</v>
      </c>
      <c r="D417" s="1069">
        <v>5714775766</v>
      </c>
      <c r="E417" s="1069">
        <v>16013059624</v>
      </c>
    </row>
    <row r="418" spans="1:5">
      <c r="A418" s="1058"/>
      <c r="B418" s="1063" t="s">
        <v>910</v>
      </c>
      <c r="C418" s="1080">
        <v>3763.35</v>
      </c>
      <c r="D418" s="1080">
        <v>4748.3999999999996</v>
      </c>
      <c r="E418" s="1080">
        <v>5317.82</v>
      </c>
    </row>
    <row r="419" spans="1:5">
      <c r="A419" s="1055"/>
      <c r="B419" s="1061" t="s">
        <v>911</v>
      </c>
      <c r="C419" s="1057">
        <v>91</v>
      </c>
      <c r="D419" s="1057">
        <v>115</v>
      </c>
      <c r="E419" s="1057">
        <v>129</v>
      </c>
    </row>
    <row r="420" spans="1:5">
      <c r="A420" s="1058"/>
      <c r="B420" s="1059" t="s">
        <v>916</v>
      </c>
      <c r="C420" s="1070">
        <v>513059184</v>
      </c>
      <c r="D420" s="1070">
        <v>10228854052</v>
      </c>
      <c r="E420" s="1070">
        <v>27899553366</v>
      </c>
    </row>
    <row r="421" spans="1:5">
      <c r="A421" s="1055"/>
      <c r="B421" s="1061" t="s">
        <v>910</v>
      </c>
      <c r="C421" s="1081">
        <v>7307.91</v>
      </c>
      <c r="D421" s="1081">
        <v>8499.14</v>
      </c>
      <c r="E421" s="1081">
        <v>9265.23</v>
      </c>
    </row>
    <row r="422" spans="1:5">
      <c r="A422" s="1058"/>
      <c r="B422" s="1063" t="s">
        <v>911</v>
      </c>
      <c r="C422" s="1060">
        <v>94</v>
      </c>
      <c r="D422" s="1060">
        <v>110</v>
      </c>
      <c r="E422" s="1060">
        <v>120</v>
      </c>
    </row>
    <row r="423" spans="1:5">
      <c r="A423" s="1055"/>
      <c r="B423" s="1056" t="s">
        <v>917</v>
      </c>
      <c r="C423" s="1069">
        <v>190758246</v>
      </c>
      <c r="D423" s="1069">
        <v>3968188099</v>
      </c>
      <c r="E423" s="1069">
        <v>10987311680</v>
      </c>
    </row>
    <row r="424" spans="1:5">
      <c r="A424" s="1058"/>
      <c r="B424" s="1063" t="s">
        <v>910</v>
      </c>
      <c r="C424" s="1080">
        <v>2717.12</v>
      </c>
      <c r="D424" s="1080">
        <v>3297.16</v>
      </c>
      <c r="E424" s="1080">
        <v>3648.8</v>
      </c>
    </row>
    <row r="425" spans="1:5">
      <c r="A425" s="1055"/>
      <c r="B425" s="1061" t="s">
        <v>911</v>
      </c>
      <c r="C425" s="1057">
        <v>93</v>
      </c>
      <c r="D425" s="1057">
        <v>113</v>
      </c>
      <c r="E425" s="1057">
        <v>125</v>
      </c>
    </row>
    <row r="426" spans="1:5">
      <c r="A426" s="1058"/>
      <c r="B426" s="1059" t="s">
        <v>918</v>
      </c>
      <c r="C426" s="1070">
        <v>68480552</v>
      </c>
      <c r="D426" s="1070">
        <v>1452256987</v>
      </c>
      <c r="E426" s="1070">
        <v>4046259911</v>
      </c>
    </row>
    <row r="427" spans="1:5">
      <c r="A427" s="1055"/>
      <c r="B427" s="1061" t="s">
        <v>910</v>
      </c>
      <c r="C427" s="1081">
        <v>975.42</v>
      </c>
      <c r="D427" s="1081">
        <v>1206.68</v>
      </c>
      <c r="E427" s="1081">
        <v>1343.73</v>
      </c>
    </row>
    <row r="428" spans="1:5">
      <c r="A428" s="1058"/>
      <c r="B428" s="1063" t="s">
        <v>911</v>
      </c>
      <c r="C428" s="1060">
        <v>93</v>
      </c>
      <c r="D428" s="1060">
        <v>115</v>
      </c>
      <c r="E428" s="1060">
        <v>128</v>
      </c>
    </row>
    <row r="429" spans="1:5">
      <c r="A429" s="1055"/>
      <c r="B429" s="1056" t="s">
        <v>919</v>
      </c>
      <c r="C429" s="1069">
        <v>1738243597</v>
      </c>
      <c r="D429" s="1069">
        <v>37483826844</v>
      </c>
      <c r="E429" s="1069">
        <v>104755866795</v>
      </c>
    </row>
    <row r="430" spans="1:5">
      <c r="A430" s="1058"/>
      <c r="B430" s="1063" t="s">
        <v>910</v>
      </c>
      <c r="C430" s="1080">
        <v>24759.19</v>
      </c>
      <c r="D430" s="1080">
        <v>31145.27</v>
      </c>
      <c r="E430" s="1080">
        <v>34788.639999999999</v>
      </c>
    </row>
    <row r="431" spans="1:5">
      <c r="A431" s="1055"/>
      <c r="B431" s="1061" t="s">
        <v>911</v>
      </c>
      <c r="C431" s="1057">
        <v>93</v>
      </c>
      <c r="D431" s="1057">
        <v>117</v>
      </c>
      <c r="E431" s="1057">
        <v>131</v>
      </c>
    </row>
    <row r="432" spans="1:5">
      <c r="A432" s="1058"/>
      <c r="B432" s="1059" t="s">
        <v>920</v>
      </c>
      <c r="C432" s="1070">
        <v>225957985</v>
      </c>
      <c r="D432" s="1070">
        <v>4458213812</v>
      </c>
      <c r="E432" s="1070">
        <v>12150407401</v>
      </c>
    </row>
    <row r="433" spans="1:5">
      <c r="A433" s="1055"/>
      <c r="B433" s="1061" t="s">
        <v>910</v>
      </c>
      <c r="C433" s="1081">
        <v>3218.5</v>
      </c>
      <c r="D433" s="1081">
        <v>3704.32</v>
      </c>
      <c r="E433" s="1081">
        <v>4035.06</v>
      </c>
    </row>
    <row r="434" spans="1:5">
      <c r="A434" s="1058"/>
      <c r="B434" s="1063" t="s">
        <v>911</v>
      </c>
      <c r="C434" s="1060">
        <v>97</v>
      </c>
      <c r="D434" s="1060">
        <v>112</v>
      </c>
      <c r="E434" s="1060">
        <v>122</v>
      </c>
    </row>
    <row r="435" spans="1:5">
      <c r="A435" s="1055"/>
      <c r="B435" s="1056" t="s">
        <v>921</v>
      </c>
      <c r="C435" s="1069">
        <v>235920021</v>
      </c>
      <c r="D435" s="1069">
        <v>5041388711</v>
      </c>
      <c r="E435" s="1069">
        <v>14133363743</v>
      </c>
    </row>
    <row r="436" spans="1:5">
      <c r="A436" s="1058"/>
      <c r="B436" s="1063" t="s">
        <v>910</v>
      </c>
      <c r="C436" s="1080">
        <v>3360.4</v>
      </c>
      <c r="D436" s="1080">
        <v>4188.88</v>
      </c>
      <c r="E436" s="1080">
        <v>4693.58</v>
      </c>
    </row>
    <row r="437" spans="1:5">
      <c r="A437" s="1055"/>
      <c r="B437" s="1061" t="s">
        <v>911</v>
      </c>
      <c r="C437" s="1057">
        <v>93</v>
      </c>
      <c r="D437" s="1057">
        <v>116</v>
      </c>
      <c r="E437" s="1057">
        <v>130</v>
      </c>
    </row>
    <row r="438" spans="1:5">
      <c r="A438" s="1058"/>
      <c r="B438" s="1059" t="s">
        <v>922</v>
      </c>
      <c r="C438" s="1070">
        <v>89979138</v>
      </c>
      <c r="D438" s="1070">
        <v>1830099002</v>
      </c>
      <c r="E438" s="1070">
        <v>5014675474</v>
      </c>
    </row>
    <row r="439" spans="1:5">
      <c r="A439" s="1055"/>
      <c r="B439" s="1061" t="s">
        <v>910</v>
      </c>
      <c r="C439" s="1081">
        <v>1281.6400000000001</v>
      </c>
      <c r="D439" s="1081">
        <v>1520.63</v>
      </c>
      <c r="E439" s="1081">
        <v>1665.34</v>
      </c>
    </row>
    <row r="440" spans="1:5">
      <c r="A440" s="1058"/>
      <c r="B440" s="1063" t="s">
        <v>911</v>
      </c>
      <c r="C440" s="1060">
        <v>95</v>
      </c>
      <c r="D440" s="1060">
        <v>113</v>
      </c>
      <c r="E440" s="1060">
        <v>123</v>
      </c>
    </row>
    <row r="441" spans="1:5">
      <c r="A441" s="1051"/>
      <c r="B441" s="1052"/>
      <c r="C441" s="1052"/>
      <c r="D441" s="1052"/>
      <c r="E441" s="1052"/>
    </row>
    <row r="442" spans="1:5" ht="52.2" customHeight="1">
      <c r="A442" s="1282" t="s">
        <v>923</v>
      </c>
      <c r="B442" s="1283"/>
      <c r="C442" s="1283"/>
      <c r="D442" s="1283"/>
      <c r="E442" s="1284"/>
    </row>
    <row r="443" spans="1:5" ht="20.100000000000001" customHeight="1">
      <c r="A443" s="1282" t="s">
        <v>1251</v>
      </c>
      <c r="B443" s="1283"/>
      <c r="C443" s="1283"/>
      <c r="D443" s="1283"/>
      <c r="E443" s="1284"/>
    </row>
    <row r="444" spans="1:5">
      <c r="A444" s="1051"/>
      <c r="B444" s="1052"/>
      <c r="C444" s="1052"/>
      <c r="D444" s="1052"/>
      <c r="E444" s="1052"/>
    </row>
    <row r="445" spans="1:5" ht="20.85" customHeight="1">
      <c r="A445" s="1282" t="s">
        <v>1252</v>
      </c>
      <c r="B445" s="1283"/>
      <c r="C445" s="1283"/>
      <c r="D445" s="1283"/>
      <c r="E445" s="1284"/>
    </row>
    <row r="446" spans="1:5">
      <c r="A446" s="1051"/>
      <c r="B446" s="1052"/>
      <c r="C446" s="1052"/>
      <c r="D446" s="1052"/>
      <c r="E446" s="1052"/>
    </row>
    <row r="447" spans="1:5">
      <c r="A447" s="1285" t="s">
        <v>747</v>
      </c>
      <c r="B447" s="1286"/>
      <c r="C447" s="1286"/>
      <c r="D447" s="1286"/>
      <c r="E447" s="1287"/>
    </row>
    <row r="448" spans="1:5">
      <c r="A448" s="1051"/>
      <c r="B448" s="1052"/>
      <c r="C448" s="1052"/>
      <c r="D448" s="1052"/>
      <c r="E448" s="1052"/>
    </row>
  </sheetData>
  <mergeCells count="53">
    <mergeCell ref="B404:D404"/>
    <mergeCell ref="A442:E442"/>
    <mergeCell ref="A443:E443"/>
    <mergeCell ref="A445:E445"/>
    <mergeCell ref="A447:E447"/>
    <mergeCell ref="B399:E399"/>
    <mergeCell ref="B301:E301"/>
    <mergeCell ref="B314:E314"/>
    <mergeCell ref="B327:E327"/>
    <mergeCell ref="B342:E342"/>
    <mergeCell ref="B363:E363"/>
    <mergeCell ref="B373:E373"/>
    <mergeCell ref="B380:E380"/>
    <mergeCell ref="B385:E385"/>
    <mergeCell ref="B390:E390"/>
    <mergeCell ref="A395:E395"/>
    <mergeCell ref="A397:E397"/>
    <mergeCell ref="B294:E294"/>
    <mergeCell ref="B196:E196"/>
    <mergeCell ref="B200:E200"/>
    <mergeCell ref="B204:E204"/>
    <mergeCell ref="B208:E208"/>
    <mergeCell ref="B220:E220"/>
    <mergeCell ref="B232:E232"/>
    <mergeCell ref="B244:E244"/>
    <mergeCell ref="A256:E256"/>
    <mergeCell ref="A258:E258"/>
    <mergeCell ref="B260:E260"/>
    <mergeCell ref="B283:E283"/>
    <mergeCell ref="B181:E181"/>
    <mergeCell ref="B82:E82"/>
    <mergeCell ref="B95:E95"/>
    <mergeCell ref="B112:E112"/>
    <mergeCell ref="B129:E129"/>
    <mergeCell ref="A131:E131"/>
    <mergeCell ref="B133:E133"/>
    <mergeCell ref="B137:E137"/>
    <mergeCell ref="B141:E141"/>
    <mergeCell ref="B145:E145"/>
    <mergeCell ref="B151:E151"/>
    <mergeCell ref="B166:E166"/>
    <mergeCell ref="B69:E69"/>
    <mergeCell ref="A2:E2"/>
    <mergeCell ref="A3:E3"/>
    <mergeCell ref="A4:E4"/>
    <mergeCell ref="A5:E5"/>
    <mergeCell ref="A6:E6"/>
    <mergeCell ref="A8:B8"/>
    <mergeCell ref="B9:E9"/>
    <mergeCell ref="B21:E21"/>
    <mergeCell ref="B39:E39"/>
    <mergeCell ref="B65:E65"/>
    <mergeCell ref="A67:E6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7A318-1F98-463C-91DB-D8CC04B0C6E6}">
  <sheetPr codeName="Sheet27">
    <tabColor rgb="FFFFCC00"/>
  </sheetPr>
  <dimension ref="A1:E446"/>
  <sheetViews>
    <sheetView workbookViewId="0">
      <selection activeCell="K25" sqref="K25"/>
    </sheetView>
  </sheetViews>
  <sheetFormatPr defaultColWidth="9.109375" defaultRowHeight="14.4"/>
  <cols>
    <col min="1" max="1" width="4.44140625" style="978" customWidth="1"/>
    <col min="2" max="2" width="54.33203125" style="978" customWidth="1"/>
    <col min="3" max="3" width="33.88671875" style="978" customWidth="1"/>
    <col min="4" max="5" width="20.44140625" style="978" customWidth="1"/>
    <col min="6" max="16384" width="9.109375" style="978"/>
  </cols>
  <sheetData>
    <row r="1" spans="1:5" ht="61.5" customHeight="1">
      <c r="A1" s="1049"/>
      <c r="B1" s="1050"/>
      <c r="C1" s="1050"/>
      <c r="D1" s="1050"/>
      <c r="E1" s="1050"/>
    </row>
    <row r="2" spans="1:5" ht="22.5" customHeight="1">
      <c r="A2" s="1274" t="s">
        <v>722</v>
      </c>
      <c r="B2" s="1292"/>
      <c r="C2" s="1292"/>
      <c r="D2" s="1292"/>
      <c r="E2" s="1291"/>
    </row>
    <row r="3" spans="1:5">
      <c r="A3" s="1277" t="s">
        <v>1352</v>
      </c>
      <c r="B3" s="1292"/>
      <c r="C3" s="1292"/>
      <c r="D3" s="1292"/>
      <c r="E3" s="1291"/>
    </row>
    <row r="4" spans="1:5">
      <c r="A4" s="1277" t="s">
        <v>924</v>
      </c>
      <c r="B4" s="1292"/>
      <c r="C4" s="1292"/>
      <c r="D4" s="1292"/>
      <c r="E4" s="1291"/>
    </row>
    <row r="5" spans="1:5">
      <c r="A5" s="1051"/>
      <c r="B5" s="1052"/>
      <c r="C5" s="1052"/>
      <c r="D5" s="1052"/>
      <c r="E5" s="1052"/>
    </row>
    <row r="6" spans="1:5">
      <c r="A6" s="1280"/>
      <c r="B6" s="1291"/>
      <c r="C6" s="1053" t="s">
        <v>1353</v>
      </c>
      <c r="D6" s="1052"/>
      <c r="E6" s="1052"/>
    </row>
    <row r="7" spans="1:5">
      <c r="A7" s="1054"/>
      <c r="B7" s="1271" t="s">
        <v>727</v>
      </c>
      <c r="C7" s="1291"/>
      <c r="D7" s="1052"/>
      <c r="E7" s="1052"/>
    </row>
    <row r="8" spans="1:5">
      <c r="A8" s="1055"/>
      <c r="B8" s="1056" t="s">
        <v>728</v>
      </c>
      <c r="C8" s="1057">
        <v>376</v>
      </c>
      <c r="D8" s="1052"/>
      <c r="E8" s="1052"/>
    </row>
    <row r="9" spans="1:5">
      <c r="A9" s="1058"/>
      <c r="B9" s="1059" t="s">
        <v>729</v>
      </c>
      <c r="C9" s="1060">
        <v>419</v>
      </c>
      <c r="D9" s="1052"/>
      <c r="E9" s="1052"/>
    </row>
    <row r="10" spans="1:5">
      <c r="A10" s="1055"/>
      <c r="B10" s="1061" t="s">
        <v>730</v>
      </c>
      <c r="C10" s="1057">
        <v>0</v>
      </c>
      <c r="D10" s="1052"/>
      <c r="E10" s="1052"/>
    </row>
    <row r="11" spans="1:5">
      <c r="A11" s="1058"/>
      <c r="B11" s="1059" t="s">
        <v>1214</v>
      </c>
      <c r="C11" s="1060">
        <v>405</v>
      </c>
      <c r="D11" s="1052"/>
      <c r="E11" s="1052"/>
    </row>
    <row r="12" spans="1:5">
      <c r="A12" s="1055"/>
      <c r="B12" s="1061" t="s">
        <v>1215</v>
      </c>
      <c r="C12" s="1057">
        <v>0</v>
      </c>
      <c r="D12" s="1052"/>
      <c r="E12" s="1052"/>
    </row>
    <row r="13" spans="1:5">
      <c r="A13" s="1058"/>
      <c r="B13" s="1059" t="s">
        <v>1216</v>
      </c>
      <c r="C13" s="1060">
        <v>409</v>
      </c>
      <c r="D13" s="1052"/>
      <c r="E13" s="1052"/>
    </row>
    <row r="14" spans="1:5">
      <c r="A14" s="1055"/>
      <c r="B14" s="1061" t="s">
        <v>1217</v>
      </c>
      <c r="C14" s="1062">
        <v>2E-3</v>
      </c>
      <c r="D14" s="1052"/>
      <c r="E14" s="1052"/>
    </row>
    <row r="15" spans="1:5">
      <c r="A15" s="1058"/>
      <c r="B15" s="1059" t="s">
        <v>1218</v>
      </c>
      <c r="C15" s="1060">
        <v>510</v>
      </c>
      <c r="D15" s="1052"/>
      <c r="E15" s="1052"/>
    </row>
    <row r="16" spans="1:5">
      <c r="A16" s="1055"/>
      <c r="B16" s="1061" t="s">
        <v>731</v>
      </c>
      <c r="C16" s="1057">
        <v>198</v>
      </c>
      <c r="D16" s="1052"/>
      <c r="E16" s="1052"/>
    </row>
    <row r="17" spans="1:5">
      <c r="A17" s="1058"/>
      <c r="B17" s="1063" t="s">
        <v>732</v>
      </c>
      <c r="C17" s="1060">
        <v>312</v>
      </c>
      <c r="D17" s="1052"/>
      <c r="E17" s="1052"/>
    </row>
    <row r="18" spans="1:5">
      <c r="A18" s="1051"/>
      <c r="B18" s="1052"/>
      <c r="C18" s="1052"/>
      <c r="D18" s="1052"/>
      <c r="E18" s="1052"/>
    </row>
    <row r="19" spans="1:5">
      <c r="A19" s="1054"/>
      <c r="B19" s="1271" t="s">
        <v>733</v>
      </c>
      <c r="C19" s="1291"/>
      <c r="D19" s="1052"/>
      <c r="E19" s="1052"/>
    </row>
    <row r="20" spans="1:5">
      <c r="A20" s="1055"/>
      <c r="B20" s="1056" t="s">
        <v>734</v>
      </c>
      <c r="C20" s="1057">
        <v>171</v>
      </c>
      <c r="D20" s="1052"/>
      <c r="E20" s="1052"/>
    </row>
    <row r="21" spans="1:5">
      <c r="A21" s="1058"/>
      <c r="B21" s="1063" t="s">
        <v>735</v>
      </c>
      <c r="C21" s="1064">
        <v>2.2000000000000002</v>
      </c>
      <c r="D21" s="1052"/>
      <c r="E21" s="1052"/>
    </row>
    <row r="22" spans="1:5">
      <c r="A22" s="1055"/>
      <c r="B22" s="1056" t="s">
        <v>736</v>
      </c>
      <c r="C22" s="1057">
        <v>180</v>
      </c>
      <c r="D22" s="1052"/>
      <c r="E22" s="1052"/>
    </row>
    <row r="23" spans="1:5">
      <c r="A23" s="1058"/>
      <c r="B23" s="1063" t="s">
        <v>737</v>
      </c>
      <c r="C23" s="1064">
        <v>2.33</v>
      </c>
      <c r="D23" s="1052"/>
      <c r="E23" s="1052"/>
    </row>
    <row r="24" spans="1:5">
      <c r="A24" s="1055"/>
      <c r="B24" s="1056" t="s">
        <v>1219</v>
      </c>
      <c r="C24" s="1057">
        <v>186</v>
      </c>
      <c r="D24" s="1052"/>
      <c r="E24" s="1052"/>
    </row>
    <row r="25" spans="1:5">
      <c r="A25" s="1058"/>
      <c r="B25" s="1063" t="s">
        <v>1220</v>
      </c>
      <c r="C25" s="1064">
        <v>2.1800000000000002</v>
      </c>
      <c r="D25" s="1052"/>
      <c r="E25" s="1052"/>
    </row>
    <row r="26" spans="1:5">
      <c r="A26" s="1055"/>
      <c r="B26" s="1056" t="s">
        <v>1221</v>
      </c>
      <c r="C26" s="1057">
        <v>189</v>
      </c>
      <c r="D26" s="1052"/>
      <c r="E26" s="1052"/>
    </row>
    <row r="27" spans="1:5">
      <c r="A27" s="1058"/>
      <c r="B27" s="1063" t="s">
        <v>1222</v>
      </c>
      <c r="C27" s="1064">
        <v>2.16</v>
      </c>
      <c r="D27" s="1052"/>
      <c r="E27" s="1052"/>
    </row>
    <row r="28" spans="1:5">
      <c r="A28" s="1055"/>
      <c r="B28" s="1061" t="s">
        <v>1217</v>
      </c>
      <c r="C28" s="1062">
        <v>3.2000000000000002E-3</v>
      </c>
      <c r="D28" s="1052"/>
      <c r="E28" s="1052"/>
    </row>
    <row r="29" spans="1:5">
      <c r="A29" s="1058"/>
      <c r="B29" s="1059" t="s">
        <v>738</v>
      </c>
      <c r="C29" s="1060">
        <v>97</v>
      </c>
      <c r="D29" s="1052"/>
      <c r="E29" s="1052"/>
    </row>
    <row r="30" spans="1:5">
      <c r="A30" s="1055"/>
      <c r="B30" s="1061" t="s">
        <v>739</v>
      </c>
      <c r="C30" s="1065">
        <v>2.81</v>
      </c>
      <c r="D30" s="1052"/>
      <c r="E30" s="1052"/>
    </row>
    <row r="31" spans="1:5">
      <c r="A31" s="1058"/>
      <c r="B31" s="1059" t="s">
        <v>1223</v>
      </c>
      <c r="C31" s="1060">
        <v>111</v>
      </c>
      <c r="D31" s="1052"/>
      <c r="E31" s="1052"/>
    </row>
    <row r="32" spans="1:5">
      <c r="A32" s="1055"/>
      <c r="B32" s="1061" t="s">
        <v>1224</v>
      </c>
      <c r="C32" s="1065">
        <v>2.62</v>
      </c>
      <c r="D32" s="1052"/>
      <c r="E32" s="1052"/>
    </row>
    <row r="33" spans="1:5">
      <c r="A33" s="1058"/>
      <c r="B33" s="1059" t="s">
        <v>1225</v>
      </c>
      <c r="C33" s="1060">
        <v>110</v>
      </c>
      <c r="D33" s="1052"/>
      <c r="E33" s="1052"/>
    </row>
    <row r="34" spans="1:5">
      <c r="A34" s="1055"/>
      <c r="B34" s="1061" t="s">
        <v>1226</v>
      </c>
      <c r="C34" s="1065">
        <v>2.65</v>
      </c>
      <c r="D34" s="1052"/>
      <c r="E34" s="1052"/>
    </row>
    <row r="35" spans="1:5">
      <c r="A35" s="1058"/>
      <c r="B35" s="1063" t="s">
        <v>1217</v>
      </c>
      <c r="C35" s="1066">
        <v>-1.8E-3</v>
      </c>
      <c r="D35" s="1052"/>
      <c r="E35" s="1052"/>
    </row>
    <row r="36" spans="1:5">
      <c r="A36" s="1051"/>
      <c r="B36" s="1052"/>
      <c r="C36" s="1052"/>
      <c r="D36" s="1052"/>
      <c r="E36" s="1052"/>
    </row>
    <row r="37" spans="1:5">
      <c r="A37" s="1054"/>
      <c r="B37" s="1271" t="s">
        <v>713</v>
      </c>
      <c r="C37" s="1291"/>
      <c r="D37" s="1052"/>
      <c r="E37" s="1052"/>
    </row>
    <row r="38" spans="1:5">
      <c r="A38" s="1055"/>
      <c r="B38" s="1056" t="s">
        <v>740</v>
      </c>
      <c r="C38" s="1057">
        <v>222</v>
      </c>
      <c r="D38" s="1052"/>
      <c r="E38" s="1052"/>
    </row>
    <row r="39" spans="1:5">
      <c r="A39" s="1058"/>
      <c r="B39" s="1063" t="s">
        <v>741</v>
      </c>
      <c r="C39" s="1067">
        <v>0.59899999999999998</v>
      </c>
      <c r="D39" s="1052"/>
      <c r="E39" s="1052"/>
    </row>
    <row r="40" spans="1:5">
      <c r="A40" s="1055"/>
      <c r="B40" s="1061" t="s">
        <v>742</v>
      </c>
      <c r="C40" s="1068">
        <v>0.16200000000000001</v>
      </c>
      <c r="D40" s="1052"/>
      <c r="E40" s="1052"/>
    </row>
    <row r="41" spans="1:5">
      <c r="A41" s="1058"/>
      <c r="B41" s="1063" t="s">
        <v>743</v>
      </c>
      <c r="C41" s="1067">
        <v>0.23899999999999999</v>
      </c>
      <c r="D41" s="1052"/>
      <c r="E41" s="1052"/>
    </row>
    <row r="42" spans="1:5">
      <c r="A42" s="1051"/>
      <c r="B42" s="1052"/>
      <c r="C42" s="1052"/>
      <c r="D42" s="1052"/>
      <c r="E42" s="1052"/>
    </row>
    <row r="43" spans="1:5">
      <c r="A43" s="1055"/>
      <c r="B43" s="1056" t="s">
        <v>744</v>
      </c>
      <c r="C43" s="1057">
        <v>233</v>
      </c>
      <c r="D43" s="1052"/>
      <c r="E43" s="1052"/>
    </row>
    <row r="44" spans="1:5">
      <c r="A44" s="1058"/>
      <c r="B44" s="1063" t="s">
        <v>741</v>
      </c>
      <c r="C44" s="1067">
        <v>0.54899999999999993</v>
      </c>
      <c r="D44" s="1052"/>
      <c r="E44" s="1052"/>
    </row>
    <row r="45" spans="1:5">
      <c r="A45" s="1055"/>
      <c r="B45" s="1061" t="s">
        <v>742</v>
      </c>
      <c r="C45" s="1068">
        <v>0.185</v>
      </c>
      <c r="D45" s="1052"/>
      <c r="E45" s="1052"/>
    </row>
    <row r="46" spans="1:5">
      <c r="A46" s="1058"/>
      <c r="B46" s="1063" t="s">
        <v>743</v>
      </c>
      <c r="C46" s="1067">
        <v>0.26600000000000001</v>
      </c>
      <c r="D46" s="1052"/>
      <c r="E46" s="1052"/>
    </row>
    <row r="47" spans="1:5">
      <c r="A47" s="1051"/>
      <c r="B47" s="1052"/>
      <c r="C47" s="1052"/>
      <c r="D47" s="1052"/>
      <c r="E47" s="1052"/>
    </row>
    <row r="48" spans="1:5">
      <c r="A48" s="1055"/>
      <c r="B48" s="1056" t="s">
        <v>745</v>
      </c>
      <c r="C48" s="1057">
        <v>246</v>
      </c>
      <c r="D48" s="1052"/>
      <c r="E48" s="1052"/>
    </row>
    <row r="49" spans="1:5">
      <c r="A49" s="1058"/>
      <c r="B49" s="1063" t="s">
        <v>741</v>
      </c>
      <c r="C49" s="1067">
        <v>0.54500000000000004</v>
      </c>
      <c r="D49" s="1052"/>
      <c r="E49" s="1052"/>
    </row>
    <row r="50" spans="1:5">
      <c r="A50" s="1055"/>
      <c r="B50" s="1061" t="s">
        <v>742</v>
      </c>
      <c r="C50" s="1068">
        <v>0.187</v>
      </c>
      <c r="D50" s="1052"/>
      <c r="E50" s="1052"/>
    </row>
    <row r="51" spans="1:5">
      <c r="A51" s="1058"/>
      <c r="B51" s="1063" t="s">
        <v>743</v>
      </c>
      <c r="C51" s="1067">
        <v>0.26800000000000002</v>
      </c>
      <c r="D51" s="1052"/>
      <c r="E51" s="1052"/>
    </row>
    <row r="52" spans="1:5">
      <c r="A52" s="1051"/>
      <c r="B52" s="1052"/>
      <c r="C52" s="1052"/>
      <c r="D52" s="1052"/>
      <c r="E52" s="1052"/>
    </row>
    <row r="53" spans="1:5">
      <c r="A53" s="1055"/>
      <c r="B53" s="1056" t="s">
        <v>1227</v>
      </c>
      <c r="C53" s="1057">
        <v>251</v>
      </c>
      <c r="D53" s="1052"/>
      <c r="E53" s="1052"/>
    </row>
    <row r="54" spans="1:5">
      <c r="A54" s="1058"/>
      <c r="B54" s="1063" t="s">
        <v>741</v>
      </c>
      <c r="C54" s="1067">
        <v>0.6409999999999999</v>
      </c>
      <c r="D54" s="1052"/>
      <c r="E54" s="1052"/>
    </row>
    <row r="55" spans="1:5">
      <c r="A55" s="1055"/>
      <c r="B55" s="1061" t="s">
        <v>742</v>
      </c>
      <c r="C55" s="1068">
        <v>0.1</v>
      </c>
      <c r="D55" s="1052"/>
      <c r="E55" s="1052"/>
    </row>
    <row r="56" spans="1:5">
      <c r="A56" s="1058"/>
      <c r="B56" s="1063" t="s">
        <v>743</v>
      </c>
      <c r="C56" s="1067">
        <v>0.25900000000000001</v>
      </c>
      <c r="D56" s="1052"/>
      <c r="E56" s="1052"/>
    </row>
    <row r="57" spans="1:5">
      <c r="A57" s="1051"/>
      <c r="B57" s="1052"/>
      <c r="C57" s="1052"/>
      <c r="D57" s="1052"/>
      <c r="E57" s="1052"/>
    </row>
    <row r="58" spans="1:5">
      <c r="A58" s="1055"/>
      <c r="B58" s="1056" t="s">
        <v>1228</v>
      </c>
      <c r="C58" s="1057">
        <v>255</v>
      </c>
      <c r="D58" s="1052"/>
      <c r="E58" s="1052"/>
    </row>
    <row r="59" spans="1:5">
      <c r="A59" s="1058"/>
      <c r="B59" s="1063" t="s">
        <v>741</v>
      </c>
      <c r="C59" s="1067">
        <v>0.63100000000000001</v>
      </c>
      <c r="D59" s="1052"/>
      <c r="E59" s="1052"/>
    </row>
    <row r="60" spans="1:5">
      <c r="A60" s="1055"/>
      <c r="B60" s="1061" t="s">
        <v>742</v>
      </c>
      <c r="C60" s="1068">
        <v>0.11</v>
      </c>
      <c r="D60" s="1052"/>
      <c r="E60" s="1052"/>
    </row>
    <row r="61" spans="1:5">
      <c r="A61" s="1058"/>
      <c r="B61" s="1063" t="s">
        <v>743</v>
      </c>
      <c r="C61" s="1067">
        <v>0.25900000000000001</v>
      </c>
      <c r="D61" s="1052"/>
      <c r="E61" s="1052"/>
    </row>
    <row r="62" spans="1:5">
      <c r="A62" s="1051"/>
      <c r="B62" s="1052"/>
      <c r="C62" s="1052"/>
      <c r="D62" s="1052"/>
      <c r="E62" s="1052"/>
    </row>
    <row r="63" spans="1:5" ht="107.7" customHeight="1">
      <c r="A63" s="1055"/>
      <c r="B63" s="1282" t="s">
        <v>746</v>
      </c>
      <c r="C63" s="1292"/>
      <c r="D63" s="1292"/>
      <c r="E63" s="1291"/>
    </row>
    <row r="64" spans="1:5">
      <c r="A64" s="1051"/>
      <c r="B64" s="1052"/>
      <c r="C64" s="1052"/>
      <c r="D64" s="1052"/>
      <c r="E64" s="1052"/>
    </row>
    <row r="65" spans="1:5">
      <c r="A65" s="1285" t="s">
        <v>747</v>
      </c>
      <c r="B65" s="1292"/>
      <c r="C65" s="1292"/>
      <c r="D65" s="1292"/>
      <c r="E65" s="1291"/>
    </row>
    <row r="66" spans="1:5">
      <c r="A66" s="1051"/>
      <c r="B66" s="1052"/>
      <c r="C66" s="1052"/>
      <c r="D66" s="1052"/>
      <c r="E66" s="1052"/>
    </row>
    <row r="67" spans="1:5">
      <c r="A67" s="1054"/>
      <c r="B67" s="1271" t="s">
        <v>1229</v>
      </c>
      <c r="C67" s="1291"/>
      <c r="D67" s="1052"/>
      <c r="E67" s="1052"/>
    </row>
    <row r="68" spans="1:5">
      <c r="A68" s="1055"/>
      <c r="B68" s="1056" t="s">
        <v>748</v>
      </c>
      <c r="C68" s="1057">
        <v>186</v>
      </c>
      <c r="D68" s="1052"/>
      <c r="E68" s="1052"/>
    </row>
    <row r="69" spans="1:5">
      <c r="A69" s="1058"/>
      <c r="B69" s="1063" t="s">
        <v>749</v>
      </c>
      <c r="C69" s="1067">
        <v>0.13400000000000001</v>
      </c>
      <c r="D69" s="1052"/>
      <c r="E69" s="1052"/>
    </row>
    <row r="70" spans="1:5">
      <c r="A70" s="1055"/>
      <c r="B70" s="1061" t="s">
        <v>750</v>
      </c>
      <c r="C70" s="1068">
        <v>1.1000000000000001E-2</v>
      </c>
      <c r="D70" s="1052"/>
      <c r="E70" s="1052"/>
    </row>
    <row r="71" spans="1:5">
      <c r="A71" s="1058"/>
      <c r="B71" s="1063" t="s">
        <v>751</v>
      </c>
      <c r="C71" s="1067">
        <v>4.2999999999999997E-2</v>
      </c>
      <c r="D71" s="1052"/>
      <c r="E71" s="1052"/>
    </row>
    <row r="72" spans="1:5">
      <c r="A72" s="1055"/>
      <c r="B72" s="1061" t="s">
        <v>752</v>
      </c>
      <c r="C72" s="1068">
        <v>0.10199999999999999</v>
      </c>
      <c r="D72" s="1052"/>
      <c r="E72" s="1052"/>
    </row>
    <row r="73" spans="1:5">
      <c r="A73" s="1058"/>
      <c r="B73" s="1063" t="s">
        <v>753</v>
      </c>
      <c r="C73" s="1067">
        <v>0.22600000000000001</v>
      </c>
      <c r="D73" s="1052"/>
      <c r="E73" s="1052"/>
    </row>
    <row r="74" spans="1:5">
      <c r="A74" s="1055"/>
      <c r="B74" s="1061" t="s">
        <v>754</v>
      </c>
      <c r="C74" s="1068">
        <v>0.17199999999999999</v>
      </c>
      <c r="D74" s="1052"/>
      <c r="E74" s="1052"/>
    </row>
    <row r="75" spans="1:5">
      <c r="A75" s="1058"/>
      <c r="B75" s="1063" t="s">
        <v>755</v>
      </c>
      <c r="C75" s="1067">
        <v>0.161</v>
      </c>
      <c r="D75" s="1052"/>
      <c r="E75" s="1052"/>
    </row>
    <row r="76" spans="1:5">
      <c r="A76" s="1055"/>
      <c r="B76" s="1061" t="s">
        <v>756</v>
      </c>
      <c r="C76" s="1068">
        <v>0</v>
      </c>
      <c r="D76" s="1052"/>
      <c r="E76" s="1052"/>
    </row>
    <row r="77" spans="1:5">
      <c r="A77" s="1058"/>
      <c r="B77" s="1063" t="s">
        <v>757</v>
      </c>
      <c r="C77" s="1067">
        <v>0.151</v>
      </c>
      <c r="D77" s="1052"/>
      <c r="E77" s="1052"/>
    </row>
    <row r="78" spans="1:5">
      <c r="A78" s="1055"/>
      <c r="B78" s="1056" t="s">
        <v>758</v>
      </c>
      <c r="C78" s="1069">
        <v>96098</v>
      </c>
      <c r="D78" s="1052"/>
      <c r="E78" s="1052"/>
    </row>
    <row r="79" spans="1:5">
      <c r="A79" s="1051"/>
      <c r="B79" s="1052"/>
      <c r="C79" s="1052"/>
      <c r="D79" s="1052"/>
      <c r="E79" s="1052"/>
    </row>
    <row r="80" spans="1:5">
      <c r="A80" s="1054"/>
      <c r="B80" s="1271" t="s">
        <v>1230</v>
      </c>
      <c r="C80" s="1291"/>
      <c r="D80" s="1052"/>
      <c r="E80" s="1052"/>
    </row>
    <row r="81" spans="1:5">
      <c r="A81" s="1055"/>
      <c r="B81" s="1056" t="s">
        <v>748</v>
      </c>
      <c r="C81" s="1057">
        <v>189</v>
      </c>
      <c r="D81" s="1052"/>
      <c r="E81" s="1052"/>
    </row>
    <row r="82" spans="1:5">
      <c r="A82" s="1058"/>
      <c r="B82" s="1063" t="s">
        <v>749</v>
      </c>
      <c r="C82" s="1067">
        <v>0.159</v>
      </c>
      <c r="D82" s="1052"/>
      <c r="E82" s="1052"/>
    </row>
    <row r="83" spans="1:5">
      <c r="A83" s="1055"/>
      <c r="B83" s="1061" t="s">
        <v>750</v>
      </c>
      <c r="C83" s="1068">
        <v>1.1000000000000001E-2</v>
      </c>
      <c r="D83" s="1052"/>
      <c r="E83" s="1052"/>
    </row>
    <row r="84" spans="1:5">
      <c r="A84" s="1058"/>
      <c r="B84" s="1063" t="s">
        <v>751</v>
      </c>
      <c r="C84" s="1067">
        <v>1.6E-2</v>
      </c>
      <c r="D84" s="1052"/>
      <c r="E84" s="1052"/>
    </row>
    <row r="85" spans="1:5">
      <c r="A85" s="1055"/>
      <c r="B85" s="1061" t="s">
        <v>752</v>
      </c>
      <c r="C85" s="1068">
        <v>0.111</v>
      </c>
      <c r="D85" s="1052"/>
      <c r="E85" s="1052"/>
    </row>
    <row r="86" spans="1:5">
      <c r="A86" s="1058"/>
      <c r="B86" s="1063" t="s">
        <v>753</v>
      </c>
      <c r="C86" s="1067">
        <v>0.16399999999999998</v>
      </c>
      <c r="D86" s="1052"/>
      <c r="E86" s="1052"/>
    </row>
    <row r="87" spans="1:5">
      <c r="A87" s="1055"/>
      <c r="B87" s="1061" t="s">
        <v>754</v>
      </c>
      <c r="C87" s="1068">
        <v>0.127</v>
      </c>
      <c r="D87" s="1052"/>
      <c r="E87" s="1052"/>
    </row>
    <row r="88" spans="1:5">
      <c r="A88" s="1058"/>
      <c r="B88" s="1063" t="s">
        <v>755</v>
      </c>
      <c r="C88" s="1067">
        <v>0.19</v>
      </c>
      <c r="D88" s="1052"/>
      <c r="E88" s="1052"/>
    </row>
    <row r="89" spans="1:5">
      <c r="A89" s="1055"/>
      <c r="B89" s="1061" t="s">
        <v>756</v>
      </c>
      <c r="C89" s="1068">
        <v>0</v>
      </c>
      <c r="D89" s="1052"/>
      <c r="E89" s="1052"/>
    </row>
    <row r="90" spans="1:5">
      <c r="A90" s="1058"/>
      <c r="B90" s="1063" t="s">
        <v>757</v>
      </c>
      <c r="C90" s="1067">
        <v>0.222</v>
      </c>
      <c r="D90" s="1052"/>
      <c r="E90" s="1052"/>
    </row>
    <row r="91" spans="1:5">
      <c r="A91" s="1055"/>
      <c r="B91" s="1056" t="s">
        <v>758</v>
      </c>
      <c r="C91" s="1069">
        <v>112765</v>
      </c>
      <c r="D91" s="1052"/>
      <c r="E91" s="1052"/>
    </row>
    <row r="92" spans="1:5">
      <c r="A92" s="1051"/>
      <c r="B92" s="1052"/>
      <c r="C92" s="1052"/>
      <c r="D92" s="1052"/>
      <c r="E92" s="1052"/>
    </row>
    <row r="93" spans="1:5">
      <c r="A93" s="1054"/>
      <c r="B93" s="1271" t="s">
        <v>1231</v>
      </c>
      <c r="C93" s="1291"/>
      <c r="D93" s="1052"/>
      <c r="E93" s="1052"/>
    </row>
    <row r="94" spans="1:5">
      <c r="A94" s="1055"/>
      <c r="B94" s="1056" t="s">
        <v>5</v>
      </c>
      <c r="C94" s="1057">
        <v>161</v>
      </c>
      <c r="D94" s="1052"/>
      <c r="E94" s="1052"/>
    </row>
    <row r="95" spans="1:5">
      <c r="A95" s="1058"/>
      <c r="B95" s="1063" t="s">
        <v>759</v>
      </c>
      <c r="C95" s="1067">
        <v>6.2E-2</v>
      </c>
      <c r="D95" s="1052"/>
      <c r="E95" s="1052"/>
    </row>
    <row r="96" spans="1:5">
      <c r="A96" s="1055"/>
      <c r="B96" s="1061" t="s">
        <v>760</v>
      </c>
      <c r="C96" s="1068">
        <v>8.6999999999999994E-2</v>
      </c>
      <c r="D96" s="1052"/>
      <c r="E96" s="1052"/>
    </row>
    <row r="97" spans="1:5">
      <c r="A97" s="1058"/>
      <c r="B97" s="1063" t="s">
        <v>755</v>
      </c>
      <c r="C97" s="1067">
        <v>0.05</v>
      </c>
      <c r="D97" s="1052"/>
      <c r="E97" s="1052"/>
    </row>
    <row r="98" spans="1:5">
      <c r="A98" s="1055"/>
      <c r="B98" s="1061" t="s">
        <v>756</v>
      </c>
      <c r="C98" s="1068">
        <v>3.7000000000000005E-2</v>
      </c>
      <c r="D98" s="1052"/>
      <c r="E98" s="1052"/>
    </row>
    <row r="99" spans="1:5">
      <c r="A99" s="1058"/>
      <c r="B99" s="1063" t="s">
        <v>761</v>
      </c>
      <c r="C99" s="1067">
        <v>3.1E-2</v>
      </c>
      <c r="D99" s="1052"/>
      <c r="E99" s="1052"/>
    </row>
    <row r="100" spans="1:5">
      <c r="A100" s="1055"/>
      <c r="B100" s="1061" t="s">
        <v>762</v>
      </c>
      <c r="C100" s="1068">
        <v>2.5000000000000001E-2</v>
      </c>
      <c r="D100" s="1052"/>
      <c r="E100" s="1052"/>
    </row>
    <row r="101" spans="1:5">
      <c r="A101" s="1058"/>
      <c r="B101" s="1063" t="s">
        <v>763</v>
      </c>
      <c r="C101" s="1067">
        <v>9.3000000000000013E-2</v>
      </c>
      <c r="D101" s="1052"/>
      <c r="E101" s="1052"/>
    </row>
    <row r="102" spans="1:5">
      <c r="A102" s="1055"/>
      <c r="B102" s="1061" t="s">
        <v>764</v>
      </c>
      <c r="C102" s="1068">
        <v>0.42899999999999999</v>
      </c>
      <c r="D102" s="1052"/>
      <c r="E102" s="1052"/>
    </row>
    <row r="103" spans="1:5">
      <c r="A103" s="1058"/>
      <c r="B103" s="1063" t="s">
        <v>765</v>
      </c>
      <c r="C103" s="1067">
        <v>0.13699999999999998</v>
      </c>
      <c r="D103" s="1052"/>
      <c r="E103" s="1052"/>
    </row>
    <row r="104" spans="1:5">
      <c r="A104" s="1055"/>
      <c r="B104" s="1061" t="s">
        <v>766</v>
      </c>
      <c r="C104" s="1068">
        <v>1.9E-2</v>
      </c>
      <c r="D104" s="1052"/>
      <c r="E104" s="1052"/>
    </row>
    <row r="105" spans="1:5">
      <c r="A105" s="1058"/>
      <c r="B105" s="1063" t="s">
        <v>767</v>
      </c>
      <c r="C105" s="1067">
        <v>6.0000000000000001E-3</v>
      </c>
      <c r="D105" s="1052"/>
      <c r="E105" s="1052"/>
    </row>
    <row r="106" spans="1:5">
      <c r="A106" s="1055"/>
      <c r="B106" s="1061" t="s">
        <v>768</v>
      </c>
      <c r="C106" s="1068">
        <v>2.5000000000000001E-2</v>
      </c>
      <c r="D106" s="1052"/>
      <c r="E106" s="1052"/>
    </row>
    <row r="107" spans="1:5">
      <c r="A107" s="1058"/>
      <c r="B107" s="1063" t="s">
        <v>769</v>
      </c>
      <c r="C107" s="1067">
        <v>0</v>
      </c>
      <c r="D107" s="1052"/>
      <c r="E107" s="1052"/>
    </row>
    <row r="108" spans="1:5">
      <c r="A108" s="1055"/>
      <c r="B108" s="1056" t="s">
        <v>770</v>
      </c>
      <c r="C108" s="1069">
        <v>412391</v>
      </c>
      <c r="D108" s="1052"/>
      <c r="E108" s="1052"/>
    </row>
    <row r="109" spans="1:5">
      <c r="A109" s="1051"/>
      <c r="B109" s="1052"/>
      <c r="C109" s="1052"/>
      <c r="D109" s="1052"/>
      <c r="E109" s="1052"/>
    </row>
    <row r="110" spans="1:5">
      <c r="A110" s="1054"/>
      <c r="B110" s="1271" t="s">
        <v>1232</v>
      </c>
      <c r="C110" s="1291"/>
      <c r="D110" s="1052"/>
      <c r="E110" s="1052"/>
    </row>
    <row r="111" spans="1:5">
      <c r="A111" s="1055"/>
      <c r="B111" s="1056" t="s">
        <v>5</v>
      </c>
      <c r="C111" s="1057">
        <v>161</v>
      </c>
      <c r="D111" s="1052"/>
      <c r="E111" s="1052"/>
    </row>
    <row r="112" spans="1:5">
      <c r="A112" s="1058"/>
      <c r="B112" s="1063" t="s">
        <v>759</v>
      </c>
      <c r="C112" s="1067">
        <v>4.2999999999999997E-2</v>
      </c>
      <c r="D112" s="1052"/>
      <c r="E112" s="1052"/>
    </row>
    <row r="113" spans="1:5">
      <c r="A113" s="1055"/>
      <c r="B113" s="1061" t="s">
        <v>760</v>
      </c>
      <c r="C113" s="1068">
        <v>2.5000000000000001E-2</v>
      </c>
      <c r="D113" s="1052"/>
      <c r="E113" s="1052"/>
    </row>
    <row r="114" spans="1:5">
      <c r="A114" s="1058"/>
      <c r="B114" s="1063" t="s">
        <v>755</v>
      </c>
      <c r="C114" s="1067">
        <v>3.7000000000000005E-2</v>
      </c>
      <c r="D114" s="1052"/>
      <c r="E114" s="1052"/>
    </row>
    <row r="115" spans="1:5">
      <c r="A115" s="1055"/>
      <c r="B115" s="1061" t="s">
        <v>756</v>
      </c>
      <c r="C115" s="1068">
        <v>1.9E-2</v>
      </c>
      <c r="D115" s="1052"/>
      <c r="E115" s="1052"/>
    </row>
    <row r="116" spans="1:5">
      <c r="A116" s="1058"/>
      <c r="B116" s="1063" t="s">
        <v>761</v>
      </c>
      <c r="C116" s="1067">
        <v>6.0000000000000001E-3</v>
      </c>
      <c r="D116" s="1052"/>
      <c r="E116" s="1052"/>
    </row>
    <row r="117" spans="1:5">
      <c r="A117" s="1055"/>
      <c r="B117" s="1061" t="s">
        <v>762</v>
      </c>
      <c r="C117" s="1068">
        <v>1.9E-2</v>
      </c>
      <c r="D117" s="1052"/>
      <c r="E117" s="1052"/>
    </row>
    <row r="118" spans="1:5">
      <c r="A118" s="1058"/>
      <c r="B118" s="1063" t="s">
        <v>763</v>
      </c>
      <c r="C118" s="1067">
        <v>2.5000000000000001E-2</v>
      </c>
      <c r="D118" s="1052"/>
      <c r="E118" s="1052"/>
    </row>
    <row r="119" spans="1:5">
      <c r="A119" s="1055"/>
      <c r="B119" s="1061" t="s">
        <v>764</v>
      </c>
      <c r="C119" s="1068">
        <v>0.41600000000000004</v>
      </c>
      <c r="D119" s="1052"/>
      <c r="E119" s="1052"/>
    </row>
    <row r="120" spans="1:5">
      <c r="A120" s="1058"/>
      <c r="B120" s="1063" t="s">
        <v>765</v>
      </c>
      <c r="C120" s="1067">
        <v>0.26100000000000001</v>
      </c>
      <c r="D120" s="1052"/>
      <c r="E120" s="1052"/>
    </row>
    <row r="121" spans="1:5">
      <c r="A121" s="1055"/>
      <c r="B121" s="1061" t="s">
        <v>766</v>
      </c>
      <c r="C121" s="1068">
        <v>4.2999999999999997E-2</v>
      </c>
      <c r="D121" s="1052"/>
      <c r="E121" s="1052"/>
    </row>
    <row r="122" spans="1:5">
      <c r="A122" s="1058"/>
      <c r="B122" s="1063" t="s">
        <v>767</v>
      </c>
      <c r="C122" s="1067">
        <v>3.1E-2</v>
      </c>
      <c r="D122" s="1052"/>
      <c r="E122" s="1052"/>
    </row>
    <row r="123" spans="1:5">
      <c r="A123" s="1055"/>
      <c r="B123" s="1061" t="s">
        <v>768</v>
      </c>
      <c r="C123" s="1068">
        <v>6.8000000000000005E-2</v>
      </c>
      <c r="D123" s="1052"/>
      <c r="E123" s="1052"/>
    </row>
    <row r="124" spans="1:5">
      <c r="A124" s="1058"/>
      <c r="B124" s="1063" t="s">
        <v>769</v>
      </c>
      <c r="C124" s="1067">
        <v>6.0000000000000001E-3</v>
      </c>
      <c r="D124" s="1052"/>
      <c r="E124" s="1052"/>
    </row>
    <row r="125" spans="1:5">
      <c r="A125" s="1055"/>
      <c r="B125" s="1056" t="s">
        <v>770</v>
      </c>
      <c r="C125" s="1069">
        <v>586568</v>
      </c>
      <c r="D125" s="1052"/>
      <c r="E125" s="1052"/>
    </row>
    <row r="126" spans="1:5">
      <c r="A126" s="1051"/>
      <c r="B126" s="1052"/>
      <c r="C126" s="1052"/>
      <c r="D126" s="1052"/>
      <c r="E126" s="1052"/>
    </row>
    <row r="127" spans="1:5" ht="33.450000000000003" customHeight="1">
      <c r="A127" s="1055"/>
      <c r="B127" s="1282" t="s">
        <v>771</v>
      </c>
      <c r="C127" s="1292"/>
      <c r="D127" s="1292"/>
      <c r="E127" s="1291"/>
    </row>
    <row r="128" spans="1:5">
      <c r="A128" s="1051"/>
      <c r="B128" s="1052"/>
      <c r="C128" s="1052"/>
      <c r="D128" s="1052"/>
      <c r="E128" s="1052"/>
    </row>
    <row r="129" spans="1:5">
      <c r="A129" s="1285" t="s">
        <v>747</v>
      </c>
      <c r="B129" s="1292"/>
      <c r="C129" s="1292"/>
      <c r="D129" s="1292"/>
      <c r="E129" s="1291"/>
    </row>
    <row r="130" spans="1:5">
      <c r="A130" s="1051"/>
      <c r="B130" s="1052"/>
      <c r="C130" s="1052"/>
      <c r="D130" s="1052"/>
      <c r="E130" s="1052"/>
    </row>
    <row r="131" spans="1:5">
      <c r="A131" s="1054"/>
      <c r="B131" s="1271" t="s">
        <v>772</v>
      </c>
      <c r="C131" s="1291"/>
      <c r="D131" s="1052"/>
      <c r="E131" s="1052"/>
    </row>
    <row r="132" spans="1:5">
      <c r="A132" s="1055"/>
      <c r="B132" s="1056" t="s">
        <v>1233</v>
      </c>
      <c r="C132" s="1069">
        <v>71720</v>
      </c>
      <c r="D132" s="1052"/>
      <c r="E132" s="1052"/>
    </row>
    <row r="133" spans="1:5">
      <c r="A133" s="1058"/>
      <c r="B133" s="1059" t="s">
        <v>1234</v>
      </c>
      <c r="C133" s="1070">
        <v>81401</v>
      </c>
      <c r="D133" s="1052"/>
      <c r="E133" s="1052"/>
    </row>
    <row r="134" spans="1:5">
      <c r="A134" s="1051"/>
      <c r="B134" s="1052"/>
      <c r="C134" s="1052"/>
      <c r="D134" s="1052"/>
      <c r="E134" s="1052"/>
    </row>
    <row r="135" spans="1:5">
      <c r="A135" s="1054"/>
      <c r="B135" s="1271" t="s">
        <v>773</v>
      </c>
      <c r="C135" s="1291"/>
      <c r="D135" s="1052"/>
      <c r="E135" s="1052"/>
    </row>
    <row r="136" spans="1:5">
      <c r="A136" s="1055"/>
      <c r="B136" s="1056" t="s">
        <v>1233</v>
      </c>
      <c r="C136" s="1069">
        <v>426812</v>
      </c>
      <c r="D136" s="1052"/>
      <c r="E136" s="1052"/>
    </row>
    <row r="137" spans="1:5">
      <c r="A137" s="1058"/>
      <c r="B137" s="1059" t="s">
        <v>1234</v>
      </c>
      <c r="C137" s="1070">
        <v>478358</v>
      </c>
      <c r="D137" s="1052"/>
      <c r="E137" s="1052"/>
    </row>
    <row r="138" spans="1:5">
      <c r="A138" s="1051"/>
      <c r="B138" s="1052"/>
      <c r="C138" s="1052"/>
      <c r="D138" s="1052"/>
      <c r="E138" s="1052"/>
    </row>
    <row r="139" spans="1:5">
      <c r="A139" s="1054"/>
      <c r="B139" s="1271" t="s">
        <v>774</v>
      </c>
      <c r="C139" s="1291"/>
      <c r="D139" s="1052"/>
      <c r="E139" s="1052"/>
    </row>
    <row r="140" spans="1:5">
      <c r="A140" s="1055"/>
      <c r="B140" s="1056" t="s">
        <v>1233</v>
      </c>
      <c r="C140" s="1069">
        <v>44134</v>
      </c>
      <c r="D140" s="1052"/>
      <c r="E140" s="1052"/>
    </row>
    <row r="141" spans="1:5">
      <c r="A141" s="1058"/>
      <c r="B141" s="1059" t="s">
        <v>1234</v>
      </c>
      <c r="C141" s="1070">
        <v>52109</v>
      </c>
      <c r="D141" s="1052"/>
      <c r="E141" s="1052"/>
    </row>
    <row r="142" spans="1:5">
      <c r="A142" s="1051"/>
      <c r="B142" s="1052"/>
      <c r="C142" s="1052"/>
      <c r="D142" s="1052"/>
      <c r="E142" s="1052"/>
    </row>
    <row r="143" spans="1:5">
      <c r="A143" s="1054"/>
      <c r="B143" s="1271" t="s">
        <v>775</v>
      </c>
      <c r="C143" s="1291"/>
      <c r="D143" s="1052"/>
      <c r="E143" s="1052"/>
    </row>
    <row r="144" spans="1:5">
      <c r="A144" s="1055"/>
      <c r="B144" s="1056" t="s">
        <v>776</v>
      </c>
      <c r="C144" s="1071">
        <v>50.5</v>
      </c>
      <c r="D144" s="1052"/>
      <c r="E144" s="1052"/>
    </row>
    <row r="145" spans="1:5">
      <c r="A145" s="1058"/>
      <c r="B145" s="1059" t="s">
        <v>777</v>
      </c>
      <c r="C145" s="1072">
        <v>59.3</v>
      </c>
      <c r="D145" s="1052"/>
      <c r="E145" s="1052"/>
    </row>
    <row r="146" spans="1:5">
      <c r="A146" s="1055"/>
      <c r="B146" s="1056" t="s">
        <v>1233</v>
      </c>
      <c r="C146" s="1071">
        <v>59.9</v>
      </c>
      <c r="D146" s="1052"/>
      <c r="E146" s="1052"/>
    </row>
    <row r="147" spans="1:5">
      <c r="A147" s="1058"/>
      <c r="B147" s="1059" t="s">
        <v>1234</v>
      </c>
      <c r="C147" s="1072">
        <v>61.2</v>
      </c>
      <c r="D147" s="1052"/>
      <c r="E147" s="1052"/>
    </row>
    <row r="148" spans="1:5">
      <c r="A148" s="1051"/>
      <c r="B148" s="1052"/>
      <c r="C148" s="1052"/>
      <c r="D148" s="1052"/>
      <c r="E148" s="1052"/>
    </row>
    <row r="149" spans="1:5">
      <c r="A149" s="1054"/>
      <c r="B149" s="1271" t="s">
        <v>778</v>
      </c>
      <c r="C149" s="1291"/>
      <c r="D149" s="1052"/>
      <c r="E149" s="1052"/>
    </row>
    <row r="150" spans="1:5">
      <c r="A150" s="1055"/>
      <c r="B150" s="1056" t="s">
        <v>5</v>
      </c>
      <c r="C150" s="1057">
        <v>419</v>
      </c>
      <c r="D150" s="1052"/>
      <c r="E150" s="1052"/>
    </row>
    <row r="151" spans="1:5">
      <c r="A151" s="1058"/>
      <c r="B151" s="1063" t="s">
        <v>779</v>
      </c>
      <c r="C151" s="1067">
        <v>4.4999999999999998E-2</v>
      </c>
      <c r="D151" s="1052"/>
      <c r="E151" s="1052"/>
    </row>
    <row r="152" spans="1:5">
      <c r="A152" s="1055"/>
      <c r="B152" s="1061" t="s">
        <v>780</v>
      </c>
      <c r="C152" s="1068">
        <v>5.2999999999999999E-2</v>
      </c>
      <c r="D152" s="1052"/>
      <c r="E152" s="1052"/>
    </row>
    <row r="153" spans="1:5">
      <c r="A153" s="1058"/>
      <c r="B153" s="1063" t="s">
        <v>781</v>
      </c>
      <c r="C153" s="1067">
        <v>0.05</v>
      </c>
      <c r="D153" s="1052"/>
      <c r="E153" s="1052"/>
    </row>
    <row r="154" spans="1:5">
      <c r="A154" s="1055"/>
      <c r="B154" s="1061" t="s">
        <v>782</v>
      </c>
      <c r="C154" s="1068">
        <v>5.7000000000000002E-2</v>
      </c>
      <c r="D154" s="1052"/>
      <c r="E154" s="1052"/>
    </row>
    <row r="155" spans="1:5">
      <c r="A155" s="1058"/>
      <c r="B155" s="1063" t="s">
        <v>783</v>
      </c>
      <c r="C155" s="1067">
        <v>6.9000000000000006E-2</v>
      </c>
      <c r="D155" s="1052"/>
      <c r="E155" s="1052"/>
    </row>
    <row r="156" spans="1:5">
      <c r="A156" s="1055"/>
      <c r="B156" s="1061" t="s">
        <v>784</v>
      </c>
      <c r="C156" s="1068">
        <v>9.3000000000000013E-2</v>
      </c>
      <c r="D156" s="1052"/>
      <c r="E156" s="1052"/>
    </row>
    <row r="157" spans="1:5">
      <c r="A157" s="1058"/>
      <c r="B157" s="1063" t="s">
        <v>785</v>
      </c>
      <c r="C157" s="1067">
        <v>7.5999999999999998E-2</v>
      </c>
      <c r="D157" s="1052"/>
      <c r="E157" s="1052"/>
    </row>
    <row r="158" spans="1:5">
      <c r="A158" s="1055"/>
      <c r="B158" s="1061" t="s">
        <v>786</v>
      </c>
      <c r="C158" s="1068">
        <v>0.2</v>
      </c>
      <c r="D158" s="1052"/>
      <c r="E158" s="1052"/>
    </row>
    <row r="159" spans="1:5">
      <c r="A159" s="1058"/>
      <c r="B159" s="1063" t="s">
        <v>787</v>
      </c>
      <c r="C159" s="1067">
        <v>0.248</v>
      </c>
      <c r="D159" s="1052"/>
      <c r="E159" s="1052"/>
    </row>
    <row r="160" spans="1:5">
      <c r="A160" s="1055"/>
      <c r="B160" s="1061" t="s">
        <v>788</v>
      </c>
      <c r="C160" s="1068">
        <v>9.5000000000000001E-2</v>
      </c>
      <c r="D160" s="1052"/>
      <c r="E160" s="1052"/>
    </row>
    <row r="161" spans="1:5">
      <c r="A161" s="1058"/>
      <c r="B161" s="1063" t="s">
        <v>789</v>
      </c>
      <c r="C161" s="1067">
        <v>1.2E-2</v>
      </c>
      <c r="D161" s="1052"/>
      <c r="E161" s="1052"/>
    </row>
    <row r="162" spans="1:5">
      <c r="A162" s="1055"/>
      <c r="B162" s="1056" t="s">
        <v>790</v>
      </c>
      <c r="C162" s="1068">
        <v>0.82099999999999995</v>
      </c>
      <c r="D162" s="1052"/>
      <c r="E162" s="1052"/>
    </row>
    <row r="163" spans="1:5">
      <c r="A163" s="1051"/>
      <c r="B163" s="1052"/>
      <c r="C163" s="1052"/>
      <c r="D163" s="1052"/>
      <c r="E163" s="1052"/>
    </row>
    <row r="164" spans="1:5">
      <c r="A164" s="1054"/>
      <c r="B164" s="1271" t="s">
        <v>1235</v>
      </c>
      <c r="C164" s="1291"/>
      <c r="D164" s="1052"/>
      <c r="E164" s="1052"/>
    </row>
    <row r="165" spans="1:5">
      <c r="A165" s="1055"/>
      <c r="B165" s="1056" t="s">
        <v>5</v>
      </c>
      <c r="C165" s="1057">
        <v>405</v>
      </c>
      <c r="D165" s="1052"/>
      <c r="E165" s="1052"/>
    </row>
    <row r="166" spans="1:5">
      <c r="A166" s="1058"/>
      <c r="B166" s="1063" t="s">
        <v>779</v>
      </c>
      <c r="C166" s="1067">
        <v>2.7000000000000003E-2</v>
      </c>
      <c r="D166" s="1052"/>
      <c r="E166" s="1052"/>
    </row>
    <row r="167" spans="1:5">
      <c r="A167" s="1055"/>
      <c r="B167" s="1061" t="s">
        <v>780</v>
      </c>
      <c r="C167" s="1068">
        <v>0.04</v>
      </c>
      <c r="D167" s="1052"/>
      <c r="E167" s="1052"/>
    </row>
    <row r="168" spans="1:5">
      <c r="A168" s="1058"/>
      <c r="B168" s="1063" t="s">
        <v>781</v>
      </c>
      <c r="C168" s="1067">
        <v>3.7000000000000005E-2</v>
      </c>
      <c r="D168" s="1052"/>
      <c r="E168" s="1052"/>
    </row>
    <row r="169" spans="1:5">
      <c r="A169" s="1055"/>
      <c r="B169" s="1061" t="s">
        <v>782</v>
      </c>
      <c r="C169" s="1068">
        <v>5.9000000000000004E-2</v>
      </c>
      <c r="D169" s="1052"/>
      <c r="E169" s="1052"/>
    </row>
    <row r="170" spans="1:5">
      <c r="A170" s="1058"/>
      <c r="B170" s="1063" t="s">
        <v>783</v>
      </c>
      <c r="C170" s="1067">
        <v>4.7E-2</v>
      </c>
      <c r="D170" s="1052"/>
      <c r="E170" s="1052"/>
    </row>
    <row r="171" spans="1:5">
      <c r="A171" s="1055"/>
      <c r="B171" s="1061" t="s">
        <v>784</v>
      </c>
      <c r="C171" s="1068">
        <v>0.11599999999999999</v>
      </c>
      <c r="D171" s="1052"/>
      <c r="E171" s="1052"/>
    </row>
    <row r="172" spans="1:5">
      <c r="A172" s="1058"/>
      <c r="B172" s="1063" t="s">
        <v>785</v>
      </c>
      <c r="C172" s="1067">
        <v>0.109</v>
      </c>
      <c r="D172" s="1052"/>
      <c r="E172" s="1052"/>
    </row>
    <row r="173" spans="1:5">
      <c r="A173" s="1055"/>
      <c r="B173" s="1061" t="s">
        <v>786</v>
      </c>
      <c r="C173" s="1068">
        <v>0.16500000000000001</v>
      </c>
      <c r="D173" s="1052"/>
      <c r="E173" s="1052"/>
    </row>
    <row r="174" spans="1:5">
      <c r="A174" s="1058"/>
      <c r="B174" s="1063" t="s">
        <v>787</v>
      </c>
      <c r="C174" s="1067">
        <v>0.215</v>
      </c>
      <c r="D174" s="1052"/>
      <c r="E174" s="1052"/>
    </row>
    <row r="175" spans="1:5">
      <c r="A175" s="1055"/>
      <c r="B175" s="1061" t="s">
        <v>788</v>
      </c>
      <c r="C175" s="1068">
        <v>0.151</v>
      </c>
      <c r="D175" s="1052"/>
      <c r="E175" s="1052"/>
    </row>
    <row r="176" spans="1:5">
      <c r="A176" s="1058"/>
      <c r="B176" s="1063" t="s">
        <v>789</v>
      </c>
      <c r="C176" s="1067">
        <v>3.5000000000000003E-2</v>
      </c>
      <c r="D176" s="1052"/>
      <c r="E176" s="1052"/>
    </row>
    <row r="177" spans="1:5">
      <c r="A177" s="1055"/>
      <c r="B177" s="1056" t="s">
        <v>790</v>
      </c>
      <c r="C177" s="1068">
        <v>0.86900000000000011</v>
      </c>
      <c r="D177" s="1052"/>
      <c r="E177" s="1052"/>
    </row>
    <row r="178" spans="1:5">
      <c r="A178" s="1051"/>
      <c r="B178" s="1052"/>
      <c r="C178" s="1052"/>
      <c r="D178" s="1052"/>
      <c r="E178" s="1052"/>
    </row>
    <row r="179" spans="1:5">
      <c r="A179" s="1054"/>
      <c r="B179" s="1271" t="s">
        <v>1236</v>
      </c>
      <c r="C179" s="1291"/>
      <c r="D179" s="1052"/>
      <c r="E179" s="1052"/>
    </row>
    <row r="180" spans="1:5">
      <c r="A180" s="1055"/>
      <c r="B180" s="1056" t="s">
        <v>5</v>
      </c>
      <c r="C180" s="1057">
        <v>409</v>
      </c>
      <c r="D180" s="1052"/>
      <c r="E180" s="1052"/>
    </row>
    <row r="181" spans="1:5">
      <c r="A181" s="1058"/>
      <c r="B181" s="1063" t="s">
        <v>779</v>
      </c>
      <c r="C181" s="1067">
        <v>1.2E-2</v>
      </c>
      <c r="D181" s="1052"/>
      <c r="E181" s="1052"/>
    </row>
    <row r="182" spans="1:5">
      <c r="A182" s="1055"/>
      <c r="B182" s="1061" t="s">
        <v>780</v>
      </c>
      <c r="C182" s="1068">
        <v>3.2000000000000001E-2</v>
      </c>
      <c r="D182" s="1052"/>
      <c r="E182" s="1052"/>
    </row>
    <row r="183" spans="1:5">
      <c r="A183" s="1058"/>
      <c r="B183" s="1063" t="s">
        <v>781</v>
      </c>
      <c r="C183" s="1067">
        <v>3.2000000000000001E-2</v>
      </c>
      <c r="D183" s="1052"/>
      <c r="E183" s="1052"/>
    </row>
    <row r="184" spans="1:5">
      <c r="A184" s="1055"/>
      <c r="B184" s="1061" t="s">
        <v>782</v>
      </c>
      <c r="C184" s="1068">
        <v>6.6000000000000003E-2</v>
      </c>
      <c r="D184" s="1052"/>
      <c r="E184" s="1052"/>
    </row>
    <row r="185" spans="1:5">
      <c r="A185" s="1058"/>
      <c r="B185" s="1063" t="s">
        <v>783</v>
      </c>
      <c r="C185" s="1067">
        <v>7.5999999999999998E-2</v>
      </c>
      <c r="D185" s="1052"/>
      <c r="E185" s="1052"/>
    </row>
    <row r="186" spans="1:5">
      <c r="A186" s="1055"/>
      <c r="B186" s="1061" t="s">
        <v>784</v>
      </c>
      <c r="C186" s="1068">
        <v>9.5000000000000001E-2</v>
      </c>
      <c r="D186" s="1052"/>
      <c r="E186" s="1052"/>
    </row>
    <row r="187" spans="1:5">
      <c r="A187" s="1058"/>
      <c r="B187" s="1063" t="s">
        <v>785</v>
      </c>
      <c r="C187" s="1067">
        <v>0.12</v>
      </c>
      <c r="D187" s="1052"/>
      <c r="E187" s="1052"/>
    </row>
    <row r="188" spans="1:5">
      <c r="A188" s="1055"/>
      <c r="B188" s="1061" t="s">
        <v>786</v>
      </c>
      <c r="C188" s="1068">
        <v>0.13200000000000001</v>
      </c>
      <c r="D188" s="1052"/>
      <c r="E188" s="1052"/>
    </row>
    <row r="189" spans="1:5">
      <c r="A189" s="1058"/>
      <c r="B189" s="1063" t="s">
        <v>787</v>
      </c>
      <c r="C189" s="1067">
        <v>0.19800000000000001</v>
      </c>
      <c r="D189" s="1052"/>
      <c r="E189" s="1052"/>
    </row>
    <row r="190" spans="1:5">
      <c r="A190" s="1055"/>
      <c r="B190" s="1061" t="s">
        <v>788</v>
      </c>
      <c r="C190" s="1068">
        <v>0.188</v>
      </c>
      <c r="D190" s="1052"/>
      <c r="E190" s="1052"/>
    </row>
    <row r="191" spans="1:5">
      <c r="A191" s="1058"/>
      <c r="B191" s="1063" t="s">
        <v>789</v>
      </c>
      <c r="C191" s="1067">
        <v>4.9000000000000002E-2</v>
      </c>
      <c r="D191" s="1052"/>
      <c r="E191" s="1052"/>
    </row>
    <row r="192" spans="1:5">
      <c r="A192" s="1055"/>
      <c r="B192" s="1056" t="s">
        <v>790</v>
      </c>
      <c r="C192" s="1068">
        <v>0.90500000000000003</v>
      </c>
      <c r="D192" s="1052"/>
      <c r="E192" s="1052"/>
    </row>
    <row r="193" spans="1:5">
      <c r="A193" s="1051"/>
      <c r="B193" s="1052"/>
      <c r="C193" s="1052"/>
      <c r="D193" s="1052"/>
      <c r="E193" s="1052"/>
    </row>
    <row r="194" spans="1:5">
      <c r="A194" s="1054"/>
      <c r="B194" s="1271" t="s">
        <v>791</v>
      </c>
      <c r="C194" s="1291"/>
      <c r="D194" s="1052"/>
      <c r="E194" s="1052"/>
    </row>
    <row r="195" spans="1:5">
      <c r="A195" s="1055"/>
      <c r="B195" s="1056" t="s">
        <v>792</v>
      </c>
      <c r="C195" s="1057">
        <v>187</v>
      </c>
      <c r="D195" s="1052"/>
      <c r="E195" s="1052"/>
    </row>
    <row r="196" spans="1:5">
      <c r="A196" s="1058"/>
      <c r="B196" s="1059" t="s">
        <v>793</v>
      </c>
      <c r="C196" s="1060">
        <v>232</v>
      </c>
      <c r="D196" s="1052"/>
      <c r="E196" s="1052"/>
    </row>
    <row r="197" spans="1:5">
      <c r="A197" s="1051"/>
      <c r="B197" s="1052"/>
      <c r="C197" s="1052"/>
      <c r="D197" s="1052"/>
      <c r="E197" s="1052"/>
    </row>
    <row r="198" spans="1:5">
      <c r="A198" s="1054"/>
      <c r="B198" s="1271" t="s">
        <v>1237</v>
      </c>
      <c r="C198" s="1291"/>
      <c r="D198" s="1052"/>
      <c r="E198" s="1052"/>
    </row>
    <row r="199" spans="1:5">
      <c r="A199" s="1055"/>
      <c r="B199" s="1056" t="s">
        <v>792</v>
      </c>
      <c r="C199" s="1057">
        <v>195</v>
      </c>
      <c r="D199" s="1052"/>
      <c r="E199" s="1052"/>
    </row>
    <row r="200" spans="1:5">
      <c r="A200" s="1058"/>
      <c r="B200" s="1059" t="s">
        <v>793</v>
      </c>
      <c r="C200" s="1060">
        <v>210</v>
      </c>
      <c r="D200" s="1052"/>
      <c r="E200" s="1052"/>
    </row>
    <row r="201" spans="1:5">
      <c r="A201" s="1051"/>
      <c r="B201" s="1052"/>
      <c r="C201" s="1052"/>
      <c r="D201" s="1052"/>
      <c r="E201" s="1052"/>
    </row>
    <row r="202" spans="1:5">
      <c r="A202" s="1054"/>
      <c r="B202" s="1271" t="s">
        <v>1238</v>
      </c>
      <c r="C202" s="1291"/>
      <c r="D202" s="1052"/>
      <c r="E202" s="1052"/>
    </row>
    <row r="203" spans="1:5">
      <c r="A203" s="1055"/>
      <c r="B203" s="1056" t="s">
        <v>792</v>
      </c>
      <c r="C203" s="1057">
        <v>209</v>
      </c>
      <c r="D203" s="1052"/>
      <c r="E203" s="1052"/>
    </row>
    <row r="204" spans="1:5">
      <c r="A204" s="1058"/>
      <c r="B204" s="1059" t="s">
        <v>793</v>
      </c>
      <c r="C204" s="1060">
        <v>200</v>
      </c>
      <c r="D204" s="1052"/>
      <c r="E204" s="1052"/>
    </row>
    <row r="205" spans="1:5">
      <c r="A205" s="1051"/>
      <c r="B205" s="1052"/>
      <c r="C205" s="1052"/>
      <c r="D205" s="1052"/>
      <c r="E205" s="1052"/>
    </row>
    <row r="206" spans="1:5">
      <c r="A206" s="1054"/>
      <c r="B206" s="1271" t="s">
        <v>794</v>
      </c>
      <c r="C206" s="1291"/>
      <c r="D206" s="1052"/>
      <c r="E206" s="1052"/>
    </row>
    <row r="207" spans="1:5">
      <c r="A207" s="1055"/>
      <c r="B207" s="1056" t="s">
        <v>5</v>
      </c>
      <c r="C207" s="1057">
        <v>376</v>
      </c>
      <c r="D207" s="1052"/>
      <c r="E207" s="1052"/>
    </row>
    <row r="208" spans="1:5">
      <c r="A208" s="1058"/>
      <c r="B208" s="1063" t="s">
        <v>795</v>
      </c>
      <c r="C208" s="1067">
        <v>0.89900000000000002</v>
      </c>
      <c r="D208" s="1052"/>
      <c r="E208" s="1052"/>
    </row>
    <row r="209" spans="1:5">
      <c r="A209" s="1055"/>
      <c r="B209" s="1061" t="s">
        <v>796</v>
      </c>
      <c r="C209" s="1068">
        <v>0</v>
      </c>
      <c r="D209" s="1052"/>
      <c r="E209" s="1052"/>
    </row>
    <row r="210" spans="1:5">
      <c r="A210" s="1058"/>
      <c r="B210" s="1063" t="s">
        <v>797</v>
      </c>
      <c r="C210" s="1067">
        <v>2.7000000000000003E-2</v>
      </c>
      <c r="D210" s="1052"/>
      <c r="E210" s="1052"/>
    </row>
    <row r="211" spans="1:5">
      <c r="A211" s="1055"/>
      <c r="B211" s="1061" t="s">
        <v>798</v>
      </c>
      <c r="C211" s="1068">
        <v>8.0000000000000002E-3</v>
      </c>
      <c r="D211" s="1052"/>
      <c r="E211" s="1052"/>
    </row>
    <row r="212" spans="1:5">
      <c r="A212" s="1058"/>
      <c r="B212" s="1063" t="s">
        <v>799</v>
      </c>
      <c r="C212" s="1067">
        <v>1.3000000000000001E-2</v>
      </c>
      <c r="D212" s="1052"/>
      <c r="E212" s="1052"/>
    </row>
    <row r="213" spans="1:5">
      <c r="A213" s="1055"/>
      <c r="B213" s="1061" t="s">
        <v>800</v>
      </c>
      <c r="C213" s="1068">
        <v>1.9E-2</v>
      </c>
      <c r="D213" s="1052"/>
      <c r="E213" s="1052"/>
    </row>
    <row r="214" spans="1:5">
      <c r="A214" s="1058"/>
      <c r="B214" s="1063" t="s">
        <v>801</v>
      </c>
      <c r="C214" s="1067">
        <v>3.5000000000000003E-2</v>
      </c>
      <c r="D214" s="1052"/>
      <c r="E214" s="1052"/>
    </row>
    <row r="215" spans="1:5">
      <c r="A215" s="1055"/>
      <c r="B215" s="1056" t="s">
        <v>802</v>
      </c>
      <c r="C215" s="1068">
        <v>3.2000000000000001E-2</v>
      </c>
      <c r="D215" s="1052"/>
      <c r="E215" s="1052"/>
    </row>
    <row r="216" spans="1:5">
      <c r="A216" s="1058"/>
      <c r="B216" s="1059" t="s">
        <v>803</v>
      </c>
      <c r="C216" s="1072">
        <v>24</v>
      </c>
      <c r="D216" s="1052"/>
      <c r="E216" s="1052"/>
    </row>
    <row r="217" spans="1:5">
      <c r="A217" s="1051"/>
      <c r="B217" s="1052"/>
      <c r="C217" s="1052"/>
      <c r="D217" s="1052"/>
      <c r="E217" s="1052"/>
    </row>
    <row r="218" spans="1:5">
      <c r="A218" s="1054"/>
      <c r="B218" s="1271" t="s">
        <v>804</v>
      </c>
      <c r="C218" s="1291"/>
      <c r="D218" s="1052"/>
      <c r="E218" s="1052"/>
    </row>
    <row r="219" spans="1:5">
      <c r="A219" s="1055"/>
      <c r="B219" s="1056" t="s">
        <v>5</v>
      </c>
      <c r="C219" s="1057">
        <v>419</v>
      </c>
      <c r="D219" s="1052"/>
      <c r="E219" s="1052"/>
    </row>
    <row r="220" spans="1:5">
      <c r="A220" s="1058"/>
      <c r="B220" s="1063" t="s">
        <v>795</v>
      </c>
      <c r="C220" s="1067">
        <v>0.79500000000000004</v>
      </c>
      <c r="D220" s="1052"/>
      <c r="E220" s="1052"/>
    </row>
    <row r="221" spans="1:5">
      <c r="A221" s="1055"/>
      <c r="B221" s="1061" t="s">
        <v>796</v>
      </c>
      <c r="C221" s="1068">
        <v>5.0000000000000001E-3</v>
      </c>
      <c r="D221" s="1052"/>
      <c r="E221" s="1052"/>
    </row>
    <row r="222" spans="1:5">
      <c r="A222" s="1058"/>
      <c r="B222" s="1063" t="s">
        <v>797</v>
      </c>
      <c r="C222" s="1067">
        <v>5.5E-2</v>
      </c>
      <c r="D222" s="1052"/>
      <c r="E222" s="1052"/>
    </row>
    <row r="223" spans="1:5">
      <c r="A223" s="1055"/>
      <c r="B223" s="1061" t="s">
        <v>798</v>
      </c>
      <c r="C223" s="1068">
        <v>2.1000000000000001E-2</v>
      </c>
      <c r="D223" s="1052"/>
      <c r="E223" s="1052"/>
    </row>
    <row r="224" spans="1:5">
      <c r="A224" s="1058"/>
      <c r="B224" s="1063" t="s">
        <v>799</v>
      </c>
      <c r="C224" s="1067">
        <v>0</v>
      </c>
      <c r="D224" s="1052"/>
      <c r="E224" s="1052"/>
    </row>
    <row r="225" spans="1:5">
      <c r="A225" s="1055"/>
      <c r="B225" s="1061" t="s">
        <v>800</v>
      </c>
      <c r="C225" s="1068">
        <v>2.4E-2</v>
      </c>
      <c r="D225" s="1052"/>
      <c r="E225" s="1052"/>
    </row>
    <row r="226" spans="1:5">
      <c r="A226" s="1058"/>
      <c r="B226" s="1063" t="s">
        <v>801</v>
      </c>
      <c r="C226" s="1067">
        <v>0.1</v>
      </c>
      <c r="D226" s="1052"/>
      <c r="E226" s="1052"/>
    </row>
    <row r="227" spans="1:5">
      <c r="A227" s="1055"/>
      <c r="B227" s="1056" t="s">
        <v>802</v>
      </c>
      <c r="C227" s="1068">
        <v>4.4999999999999998E-2</v>
      </c>
      <c r="D227" s="1052"/>
      <c r="E227" s="1052"/>
    </row>
    <row r="228" spans="1:5">
      <c r="A228" s="1058"/>
      <c r="B228" s="1059" t="s">
        <v>803</v>
      </c>
      <c r="C228" s="1072">
        <v>41</v>
      </c>
      <c r="D228" s="1052"/>
      <c r="E228" s="1052"/>
    </row>
    <row r="229" spans="1:5">
      <c r="A229" s="1051"/>
      <c r="B229" s="1052"/>
      <c r="C229" s="1052"/>
      <c r="D229" s="1052"/>
      <c r="E229" s="1052"/>
    </row>
    <row r="230" spans="1:5">
      <c r="A230" s="1054"/>
      <c r="B230" s="1271" t="s">
        <v>1239</v>
      </c>
      <c r="C230" s="1291"/>
      <c r="D230" s="1052"/>
      <c r="E230" s="1052"/>
    </row>
    <row r="231" spans="1:5">
      <c r="A231" s="1055"/>
      <c r="B231" s="1056" t="s">
        <v>5</v>
      </c>
      <c r="C231" s="1057">
        <v>405</v>
      </c>
      <c r="D231" s="1052"/>
      <c r="E231" s="1052"/>
    </row>
    <row r="232" spans="1:5">
      <c r="A232" s="1058"/>
      <c r="B232" s="1063" t="s">
        <v>795</v>
      </c>
      <c r="C232" s="1067">
        <v>0.83499999999999996</v>
      </c>
      <c r="D232" s="1052"/>
      <c r="E232" s="1052"/>
    </row>
    <row r="233" spans="1:5">
      <c r="A233" s="1055"/>
      <c r="B233" s="1061" t="s">
        <v>796</v>
      </c>
      <c r="C233" s="1068">
        <v>1.2E-2</v>
      </c>
      <c r="D233" s="1052"/>
      <c r="E233" s="1052"/>
    </row>
    <row r="234" spans="1:5">
      <c r="A234" s="1058"/>
      <c r="B234" s="1063" t="s">
        <v>797</v>
      </c>
      <c r="C234" s="1067">
        <v>0.01</v>
      </c>
      <c r="D234" s="1052"/>
      <c r="E234" s="1052"/>
    </row>
    <row r="235" spans="1:5">
      <c r="A235" s="1055"/>
      <c r="B235" s="1061" t="s">
        <v>798</v>
      </c>
      <c r="C235" s="1068">
        <v>2.2000000000000002E-2</v>
      </c>
      <c r="D235" s="1052"/>
      <c r="E235" s="1052"/>
    </row>
    <row r="236" spans="1:5">
      <c r="A236" s="1058"/>
      <c r="B236" s="1063" t="s">
        <v>799</v>
      </c>
      <c r="C236" s="1067">
        <v>2E-3</v>
      </c>
      <c r="D236" s="1052"/>
      <c r="E236" s="1052"/>
    </row>
    <row r="237" spans="1:5">
      <c r="A237" s="1055"/>
      <c r="B237" s="1061" t="s">
        <v>800</v>
      </c>
      <c r="C237" s="1068">
        <v>2.2000000000000002E-2</v>
      </c>
      <c r="D237" s="1052"/>
      <c r="E237" s="1052"/>
    </row>
    <row r="238" spans="1:5">
      <c r="A238" s="1058"/>
      <c r="B238" s="1063" t="s">
        <v>801</v>
      </c>
      <c r="C238" s="1067">
        <v>9.6000000000000002E-2</v>
      </c>
      <c r="D238" s="1052"/>
      <c r="E238" s="1052"/>
    </row>
    <row r="239" spans="1:5">
      <c r="A239" s="1055"/>
      <c r="B239" s="1056" t="s">
        <v>802</v>
      </c>
      <c r="C239" s="1068">
        <v>5.9000000000000004E-2</v>
      </c>
      <c r="D239" s="1052"/>
      <c r="E239" s="1052"/>
    </row>
    <row r="240" spans="1:5">
      <c r="A240" s="1058"/>
      <c r="B240" s="1059" t="s">
        <v>803</v>
      </c>
      <c r="C240" s="1072">
        <v>37.200000000000003</v>
      </c>
      <c r="D240" s="1052"/>
      <c r="E240" s="1052"/>
    </row>
    <row r="241" spans="1:5">
      <c r="A241" s="1051"/>
      <c r="B241" s="1052"/>
      <c r="C241" s="1052"/>
      <c r="D241" s="1052"/>
      <c r="E241" s="1052"/>
    </row>
    <row r="242" spans="1:5">
      <c r="A242" s="1054"/>
      <c r="B242" s="1271" t="s">
        <v>1240</v>
      </c>
      <c r="C242" s="1291"/>
      <c r="D242" s="1052"/>
      <c r="E242" s="1052"/>
    </row>
    <row r="243" spans="1:5">
      <c r="A243" s="1055"/>
      <c r="B243" s="1056" t="s">
        <v>5</v>
      </c>
      <c r="C243" s="1057">
        <v>409</v>
      </c>
      <c r="D243" s="1052"/>
      <c r="E243" s="1052"/>
    </row>
    <row r="244" spans="1:5">
      <c r="A244" s="1058"/>
      <c r="B244" s="1063" t="s">
        <v>795</v>
      </c>
      <c r="C244" s="1067">
        <v>0.82200000000000006</v>
      </c>
      <c r="D244" s="1052"/>
      <c r="E244" s="1052"/>
    </row>
    <row r="245" spans="1:5">
      <c r="A245" s="1055"/>
      <c r="B245" s="1061" t="s">
        <v>796</v>
      </c>
      <c r="C245" s="1068">
        <v>2E-3</v>
      </c>
      <c r="D245" s="1052"/>
      <c r="E245" s="1052"/>
    </row>
    <row r="246" spans="1:5">
      <c r="A246" s="1058"/>
      <c r="B246" s="1063" t="s">
        <v>797</v>
      </c>
      <c r="C246" s="1067">
        <v>3.4000000000000002E-2</v>
      </c>
      <c r="D246" s="1052"/>
      <c r="E246" s="1052"/>
    </row>
    <row r="247" spans="1:5">
      <c r="A247" s="1055"/>
      <c r="B247" s="1061" t="s">
        <v>798</v>
      </c>
      <c r="C247" s="1068">
        <v>2.2000000000000002E-2</v>
      </c>
      <c r="D247" s="1052"/>
      <c r="E247" s="1052"/>
    </row>
    <row r="248" spans="1:5">
      <c r="A248" s="1058"/>
      <c r="B248" s="1063" t="s">
        <v>799</v>
      </c>
      <c r="C248" s="1067">
        <v>2E-3</v>
      </c>
      <c r="D248" s="1052"/>
      <c r="E248" s="1052"/>
    </row>
    <row r="249" spans="1:5">
      <c r="A249" s="1055"/>
      <c r="B249" s="1061" t="s">
        <v>800</v>
      </c>
      <c r="C249" s="1068">
        <v>2.4E-2</v>
      </c>
      <c r="D249" s="1052"/>
      <c r="E249" s="1052"/>
    </row>
    <row r="250" spans="1:5">
      <c r="A250" s="1058"/>
      <c r="B250" s="1063" t="s">
        <v>801</v>
      </c>
      <c r="C250" s="1067">
        <v>9.3000000000000013E-2</v>
      </c>
      <c r="D250" s="1052"/>
      <c r="E250" s="1052"/>
    </row>
    <row r="251" spans="1:5">
      <c r="A251" s="1055"/>
      <c r="B251" s="1056" t="s">
        <v>802</v>
      </c>
      <c r="C251" s="1068">
        <v>6.0999999999999999E-2</v>
      </c>
      <c r="D251" s="1052"/>
      <c r="E251" s="1052"/>
    </row>
    <row r="252" spans="1:5">
      <c r="A252" s="1058"/>
      <c r="B252" s="1059" t="s">
        <v>803</v>
      </c>
      <c r="C252" s="1072">
        <v>39.299999999999997</v>
      </c>
      <c r="D252" s="1052"/>
      <c r="E252" s="1052"/>
    </row>
    <row r="253" spans="1:5">
      <c r="A253" s="1051"/>
      <c r="B253" s="1052"/>
      <c r="C253" s="1052"/>
      <c r="D253" s="1052"/>
      <c r="E253" s="1052"/>
    </row>
    <row r="254" spans="1:5" ht="46.5" customHeight="1">
      <c r="A254" s="1282" t="s">
        <v>805</v>
      </c>
      <c r="B254" s="1292"/>
      <c r="C254" s="1292"/>
      <c r="D254" s="1292"/>
      <c r="E254" s="1291"/>
    </row>
    <row r="255" spans="1:5">
      <c r="A255" s="1051"/>
      <c r="B255" s="1052"/>
      <c r="C255" s="1052"/>
      <c r="D255" s="1052"/>
      <c r="E255" s="1052"/>
    </row>
    <row r="256" spans="1:5">
      <c r="A256" s="1285" t="s">
        <v>747</v>
      </c>
      <c r="B256" s="1292"/>
      <c r="C256" s="1292"/>
      <c r="D256" s="1292"/>
      <c r="E256" s="1291"/>
    </row>
    <row r="257" spans="1:5">
      <c r="A257" s="1051"/>
      <c r="B257" s="1052"/>
      <c r="C257" s="1052"/>
      <c r="D257" s="1052"/>
      <c r="E257" s="1052"/>
    </row>
    <row r="258" spans="1:5">
      <c r="A258" s="1054"/>
      <c r="B258" s="1271" t="s">
        <v>806</v>
      </c>
      <c r="C258" s="1291"/>
      <c r="D258" s="1052"/>
      <c r="E258" s="1052"/>
    </row>
    <row r="259" spans="1:5">
      <c r="A259" s="1055"/>
      <c r="B259" s="1056" t="s">
        <v>5</v>
      </c>
      <c r="C259" s="1057">
        <v>419</v>
      </c>
      <c r="D259" s="1052"/>
      <c r="E259" s="1052"/>
    </row>
    <row r="260" spans="1:5">
      <c r="A260" s="1058"/>
      <c r="B260" s="1063" t="s">
        <v>807</v>
      </c>
      <c r="C260" s="1067">
        <v>1</v>
      </c>
      <c r="D260" s="1052"/>
      <c r="E260" s="1052"/>
    </row>
    <row r="261" spans="1:5">
      <c r="A261" s="1055"/>
      <c r="B261" s="1073" t="s">
        <v>808</v>
      </c>
      <c r="C261" s="1068">
        <v>0.41100000000000003</v>
      </c>
      <c r="D261" s="1052"/>
      <c r="E261" s="1052"/>
    </row>
    <row r="262" spans="1:5">
      <c r="A262" s="1058"/>
      <c r="B262" s="1074" t="s">
        <v>809</v>
      </c>
      <c r="C262" s="1067">
        <v>0.217</v>
      </c>
      <c r="D262" s="1052"/>
      <c r="E262" s="1052"/>
    </row>
    <row r="263" spans="1:5">
      <c r="A263" s="1055"/>
      <c r="B263" s="1073" t="s">
        <v>810</v>
      </c>
      <c r="C263" s="1068">
        <v>1.2E-2</v>
      </c>
      <c r="D263" s="1052"/>
      <c r="E263" s="1052"/>
    </row>
    <row r="264" spans="1:5">
      <c r="A264" s="1058"/>
      <c r="B264" s="1074" t="s">
        <v>811</v>
      </c>
      <c r="C264" s="1067">
        <v>5.5E-2</v>
      </c>
      <c r="D264" s="1052"/>
      <c r="E264" s="1052"/>
    </row>
    <row r="265" spans="1:5">
      <c r="A265" s="1055"/>
      <c r="B265" s="1073" t="s">
        <v>812</v>
      </c>
      <c r="C265" s="1068">
        <v>6.9999999999999993E-3</v>
      </c>
      <c r="D265" s="1052"/>
      <c r="E265" s="1052"/>
    </row>
    <row r="266" spans="1:5">
      <c r="A266" s="1058"/>
      <c r="B266" s="1074" t="s">
        <v>813</v>
      </c>
      <c r="C266" s="1067">
        <v>0.18600000000000003</v>
      </c>
      <c r="D266" s="1052"/>
      <c r="E266" s="1052"/>
    </row>
    <row r="267" spans="1:5">
      <c r="A267" s="1055"/>
      <c r="B267" s="1073" t="s">
        <v>814</v>
      </c>
      <c r="C267" s="1068">
        <v>6.9999999999999993E-3</v>
      </c>
      <c r="D267" s="1052"/>
      <c r="E267" s="1052"/>
    </row>
    <row r="268" spans="1:5">
      <c r="A268" s="1058"/>
      <c r="B268" s="1074" t="s">
        <v>815</v>
      </c>
      <c r="C268" s="1067">
        <v>6.9999999999999993E-3</v>
      </c>
      <c r="D268" s="1052"/>
      <c r="E268" s="1052"/>
    </row>
    <row r="269" spans="1:5">
      <c r="A269" s="1055"/>
      <c r="B269" s="1073" t="s">
        <v>816</v>
      </c>
      <c r="C269" s="1068">
        <v>2.8999999999999998E-2</v>
      </c>
      <c r="D269" s="1052"/>
      <c r="E269" s="1052"/>
    </row>
    <row r="270" spans="1:5">
      <c r="A270" s="1058"/>
      <c r="B270" s="1074" t="s">
        <v>817</v>
      </c>
      <c r="C270" s="1067">
        <v>2E-3</v>
      </c>
      <c r="D270" s="1052"/>
      <c r="E270" s="1052"/>
    </row>
    <row r="271" spans="1:5">
      <c r="A271" s="1055"/>
      <c r="B271" s="1073" t="s">
        <v>818</v>
      </c>
      <c r="C271" s="1068">
        <v>1.2E-2</v>
      </c>
      <c r="D271" s="1052"/>
      <c r="E271" s="1052"/>
    </row>
    <row r="272" spans="1:5">
      <c r="A272" s="1058"/>
      <c r="B272" s="1074" t="s">
        <v>819</v>
      </c>
      <c r="C272" s="1067">
        <v>5.0000000000000001E-3</v>
      </c>
      <c r="D272" s="1052"/>
      <c r="E272" s="1052"/>
    </row>
    <row r="273" spans="1:5">
      <c r="A273" s="1055"/>
      <c r="B273" s="1073" t="s">
        <v>820</v>
      </c>
      <c r="C273" s="1068">
        <v>2E-3</v>
      </c>
      <c r="D273" s="1052"/>
      <c r="E273" s="1052"/>
    </row>
    <row r="274" spans="1:5">
      <c r="A274" s="1058"/>
      <c r="B274" s="1074" t="s">
        <v>821</v>
      </c>
      <c r="C274" s="1067">
        <v>1.2E-2</v>
      </c>
      <c r="D274" s="1052"/>
      <c r="E274" s="1052"/>
    </row>
    <row r="275" spans="1:5">
      <c r="A275" s="1055"/>
      <c r="B275" s="1073" t="s">
        <v>822</v>
      </c>
      <c r="C275" s="1068">
        <v>0</v>
      </c>
      <c r="D275" s="1052"/>
      <c r="E275" s="1052"/>
    </row>
    <row r="276" spans="1:5">
      <c r="A276" s="1058"/>
      <c r="B276" s="1074" t="s">
        <v>823</v>
      </c>
      <c r="C276" s="1067">
        <v>3.6000000000000004E-2</v>
      </c>
      <c r="D276" s="1052"/>
      <c r="E276" s="1052"/>
    </row>
    <row r="277" spans="1:5">
      <c r="A277" s="1055"/>
      <c r="B277" s="1061" t="s">
        <v>824</v>
      </c>
      <c r="C277" s="1068">
        <v>0</v>
      </c>
      <c r="D277" s="1052"/>
      <c r="E277" s="1052"/>
    </row>
    <row r="278" spans="1:5">
      <c r="A278" s="1058"/>
      <c r="B278" s="1074" t="s">
        <v>825</v>
      </c>
      <c r="C278" s="1067">
        <v>0</v>
      </c>
      <c r="D278" s="1052"/>
      <c r="E278" s="1052"/>
    </row>
    <row r="279" spans="1:5">
      <c r="A279" s="1055"/>
      <c r="B279" s="1073" t="s">
        <v>826</v>
      </c>
      <c r="C279" s="1068">
        <v>0</v>
      </c>
      <c r="D279" s="1052"/>
      <c r="E279" s="1052"/>
    </row>
    <row r="280" spans="1:5">
      <c r="A280" s="1051"/>
      <c r="B280" s="1052"/>
      <c r="C280" s="1052"/>
      <c r="D280" s="1052"/>
      <c r="E280" s="1052"/>
    </row>
    <row r="281" spans="1:5">
      <c r="A281" s="1054"/>
      <c r="B281" s="1271" t="s">
        <v>1241</v>
      </c>
      <c r="C281" s="1291"/>
      <c r="D281" s="1052"/>
      <c r="E281" s="1052"/>
    </row>
    <row r="282" spans="1:5">
      <c r="A282" s="1055"/>
      <c r="B282" s="1055" t="s">
        <v>5</v>
      </c>
      <c r="C282" s="1057">
        <v>339</v>
      </c>
      <c r="D282" s="1052"/>
      <c r="E282" s="1052"/>
    </row>
    <row r="283" spans="1:5">
      <c r="A283" s="1058"/>
      <c r="B283" s="1059" t="s">
        <v>827</v>
      </c>
      <c r="C283" s="1067">
        <v>9.0000000000000011E-3</v>
      </c>
      <c r="D283" s="1052"/>
      <c r="E283" s="1052"/>
    </row>
    <row r="284" spans="1:5">
      <c r="A284" s="1055"/>
      <c r="B284" s="1056" t="s">
        <v>828</v>
      </c>
      <c r="C284" s="1068">
        <v>9.6999999999999989E-2</v>
      </c>
      <c r="D284" s="1052"/>
      <c r="E284" s="1052"/>
    </row>
    <row r="285" spans="1:5">
      <c r="A285" s="1058"/>
      <c r="B285" s="1059" t="s">
        <v>829</v>
      </c>
      <c r="C285" s="1067">
        <v>0.37799999999999995</v>
      </c>
      <c r="D285" s="1052"/>
      <c r="E285" s="1052"/>
    </row>
    <row r="286" spans="1:5">
      <c r="A286" s="1055"/>
      <c r="B286" s="1056" t="s">
        <v>830</v>
      </c>
      <c r="C286" s="1068">
        <v>6.8000000000000005E-2</v>
      </c>
      <c r="D286" s="1052"/>
      <c r="E286" s="1052"/>
    </row>
    <row r="287" spans="1:5">
      <c r="A287" s="1058"/>
      <c r="B287" s="1059" t="s">
        <v>831</v>
      </c>
      <c r="C287" s="1067">
        <v>7.6999999999999999E-2</v>
      </c>
      <c r="D287" s="1052"/>
      <c r="E287" s="1052"/>
    </row>
    <row r="288" spans="1:5">
      <c r="A288" s="1055"/>
      <c r="B288" s="1056" t="s">
        <v>832</v>
      </c>
      <c r="C288" s="1068">
        <v>0.08</v>
      </c>
      <c r="D288" s="1052"/>
      <c r="E288" s="1052"/>
    </row>
    <row r="289" spans="1:5">
      <c r="A289" s="1058"/>
      <c r="B289" s="1059" t="s">
        <v>833</v>
      </c>
      <c r="C289" s="1067">
        <v>0.22699999999999998</v>
      </c>
      <c r="D289" s="1052"/>
      <c r="E289" s="1052"/>
    </row>
    <row r="290" spans="1:5">
      <c r="A290" s="1055"/>
      <c r="B290" s="1056" t="s">
        <v>834</v>
      </c>
      <c r="C290" s="1068">
        <v>6.5000000000000002E-2</v>
      </c>
      <c r="D290" s="1052"/>
      <c r="E290" s="1052"/>
    </row>
    <row r="291" spans="1:5">
      <c r="A291" s="1051"/>
      <c r="B291" s="1052"/>
      <c r="C291" s="1052"/>
      <c r="D291" s="1052"/>
      <c r="E291" s="1052"/>
    </row>
    <row r="292" spans="1:5">
      <c r="A292" s="1054"/>
      <c r="B292" s="1271" t="s">
        <v>1242</v>
      </c>
      <c r="C292" s="1291"/>
      <c r="D292" s="1052"/>
      <c r="E292" s="1052"/>
    </row>
    <row r="293" spans="1:5">
      <c r="A293" s="1055"/>
      <c r="B293" s="1055" t="s">
        <v>5</v>
      </c>
      <c r="C293" s="1057">
        <v>363</v>
      </c>
      <c r="D293" s="1052"/>
      <c r="E293" s="1052"/>
    </row>
    <row r="294" spans="1:5">
      <c r="A294" s="1058"/>
      <c r="B294" s="1059" t="s">
        <v>835</v>
      </c>
      <c r="C294" s="1067">
        <v>0.251</v>
      </c>
      <c r="D294" s="1052"/>
      <c r="E294" s="1052"/>
    </row>
    <row r="295" spans="1:5">
      <c r="A295" s="1055"/>
      <c r="B295" s="1056" t="s">
        <v>836</v>
      </c>
      <c r="C295" s="1068">
        <v>0.37200000000000005</v>
      </c>
      <c r="D295" s="1052"/>
      <c r="E295" s="1052"/>
    </row>
    <row r="296" spans="1:5">
      <c r="A296" s="1058"/>
      <c r="B296" s="1059" t="s">
        <v>837</v>
      </c>
      <c r="C296" s="1067">
        <v>7.6999999999999999E-2</v>
      </c>
      <c r="D296" s="1052"/>
      <c r="E296" s="1052"/>
    </row>
    <row r="297" spans="1:5">
      <c r="A297" s="1055"/>
      <c r="B297" s="1056" t="s">
        <v>838</v>
      </c>
      <c r="C297" s="1068">
        <v>0.3</v>
      </c>
      <c r="D297" s="1052"/>
      <c r="E297" s="1052"/>
    </row>
    <row r="298" spans="1:5">
      <c r="A298" s="1051"/>
      <c r="B298" s="1052"/>
      <c r="C298" s="1052"/>
      <c r="D298" s="1052"/>
      <c r="E298" s="1052"/>
    </row>
    <row r="299" spans="1:5">
      <c r="A299" s="1054"/>
      <c r="B299" s="1271" t="s">
        <v>1243</v>
      </c>
      <c r="C299" s="1291"/>
      <c r="D299" s="1052"/>
      <c r="E299" s="1052"/>
    </row>
    <row r="300" spans="1:5">
      <c r="A300" s="1055"/>
      <c r="B300" s="1055" t="s">
        <v>839</v>
      </c>
      <c r="C300" s="1057">
        <v>104</v>
      </c>
      <c r="D300" s="1052"/>
      <c r="E300" s="1052"/>
    </row>
    <row r="301" spans="1:5">
      <c r="A301" s="1055"/>
      <c r="B301" s="1055" t="s">
        <v>840</v>
      </c>
      <c r="C301" s="1068">
        <v>0.90400000000000003</v>
      </c>
      <c r="D301" s="1052"/>
      <c r="E301" s="1052"/>
    </row>
    <row r="302" spans="1:5">
      <c r="A302" s="1058"/>
      <c r="B302" s="1058" t="s">
        <v>841</v>
      </c>
      <c r="C302" s="1067">
        <v>9.6000000000000002E-2</v>
      </c>
      <c r="D302" s="1052"/>
      <c r="E302" s="1052"/>
    </row>
    <row r="303" spans="1:5">
      <c r="A303" s="1055"/>
      <c r="B303" s="1056" t="s">
        <v>842</v>
      </c>
      <c r="C303" s="1068">
        <v>0.223</v>
      </c>
      <c r="D303" s="1052"/>
      <c r="E303" s="1052"/>
    </row>
    <row r="304" spans="1:5">
      <c r="A304" s="1058"/>
      <c r="B304" s="1059" t="s">
        <v>843</v>
      </c>
      <c r="C304" s="1067">
        <v>0</v>
      </c>
      <c r="D304" s="1052"/>
      <c r="E304" s="1052"/>
    </row>
    <row r="305" spans="1:5">
      <c r="A305" s="1055"/>
      <c r="B305" s="1056" t="s">
        <v>844</v>
      </c>
      <c r="C305" s="1068">
        <v>0.70200000000000007</v>
      </c>
      <c r="D305" s="1052"/>
      <c r="E305" s="1052"/>
    </row>
    <row r="306" spans="1:5">
      <c r="A306" s="1058"/>
      <c r="B306" s="1059" t="s">
        <v>845</v>
      </c>
      <c r="C306" s="1067">
        <v>0.13200000000000001</v>
      </c>
      <c r="D306" s="1052"/>
      <c r="E306" s="1052"/>
    </row>
    <row r="307" spans="1:5">
      <c r="A307" s="1055"/>
      <c r="B307" s="1056" t="s">
        <v>846</v>
      </c>
      <c r="C307" s="1068">
        <v>3.2000000000000001E-2</v>
      </c>
      <c r="D307" s="1052"/>
      <c r="E307" s="1052"/>
    </row>
    <row r="308" spans="1:5">
      <c r="A308" s="1058"/>
      <c r="B308" s="1059" t="s">
        <v>847</v>
      </c>
      <c r="C308" s="1067">
        <v>0</v>
      </c>
      <c r="D308" s="1052"/>
      <c r="E308" s="1052"/>
    </row>
    <row r="309" spans="1:5">
      <c r="A309" s="1055"/>
      <c r="B309" s="1056" t="s">
        <v>848</v>
      </c>
      <c r="C309" s="1068">
        <v>4.2999999999999997E-2</v>
      </c>
      <c r="D309" s="1052"/>
      <c r="E309" s="1052"/>
    </row>
    <row r="310" spans="1:5">
      <c r="A310" s="1058"/>
      <c r="B310" s="1059" t="s">
        <v>849</v>
      </c>
      <c r="C310" s="1067">
        <v>0</v>
      </c>
      <c r="D310" s="1052"/>
      <c r="E310" s="1052"/>
    </row>
    <row r="311" spans="1:5">
      <c r="A311" s="1051"/>
      <c r="B311" s="1052"/>
      <c r="C311" s="1052"/>
      <c r="D311" s="1052"/>
      <c r="E311" s="1052"/>
    </row>
    <row r="312" spans="1:5">
      <c r="A312" s="1054"/>
      <c r="B312" s="1271" t="s">
        <v>1244</v>
      </c>
      <c r="C312" s="1291"/>
      <c r="D312" s="1052"/>
      <c r="E312" s="1052"/>
    </row>
    <row r="313" spans="1:5">
      <c r="A313" s="1055"/>
      <c r="B313" s="1055" t="s">
        <v>5</v>
      </c>
      <c r="C313" s="1057">
        <v>94</v>
      </c>
      <c r="D313" s="1052"/>
      <c r="E313" s="1052"/>
    </row>
    <row r="314" spans="1:5">
      <c r="A314" s="1058"/>
      <c r="B314" s="1058" t="s">
        <v>850</v>
      </c>
      <c r="C314" s="1067">
        <v>0</v>
      </c>
      <c r="D314" s="1052"/>
      <c r="E314" s="1052"/>
    </row>
    <row r="315" spans="1:5">
      <c r="A315" s="1055"/>
      <c r="B315" s="1055" t="s">
        <v>851</v>
      </c>
      <c r="C315" s="1068">
        <v>0</v>
      </c>
      <c r="D315" s="1052"/>
      <c r="E315" s="1052"/>
    </row>
    <row r="316" spans="1:5">
      <c r="A316" s="1058"/>
      <c r="B316" s="1058" t="s">
        <v>852</v>
      </c>
      <c r="C316" s="1067">
        <v>7.400000000000001E-2</v>
      </c>
      <c r="D316" s="1052"/>
      <c r="E316" s="1052"/>
    </row>
    <row r="317" spans="1:5">
      <c r="A317" s="1055"/>
      <c r="B317" s="1055" t="s">
        <v>853</v>
      </c>
      <c r="C317" s="1068">
        <v>0</v>
      </c>
      <c r="D317" s="1052"/>
      <c r="E317" s="1052"/>
    </row>
    <row r="318" spans="1:5">
      <c r="A318" s="1058"/>
      <c r="B318" s="1058" t="s">
        <v>854</v>
      </c>
      <c r="C318" s="1067">
        <v>0</v>
      </c>
      <c r="D318" s="1052"/>
      <c r="E318" s="1052"/>
    </row>
    <row r="319" spans="1:5">
      <c r="A319" s="1055"/>
      <c r="B319" s="1055" t="s">
        <v>855</v>
      </c>
      <c r="C319" s="1068">
        <v>0</v>
      </c>
      <c r="D319" s="1052"/>
      <c r="E319" s="1052"/>
    </row>
    <row r="320" spans="1:5">
      <c r="A320" s="1058"/>
      <c r="B320" s="1058" t="s">
        <v>856</v>
      </c>
      <c r="C320" s="1067">
        <v>0.29799999999999999</v>
      </c>
      <c r="D320" s="1052"/>
      <c r="E320" s="1052"/>
    </row>
    <row r="321" spans="1:5">
      <c r="A321" s="1055"/>
      <c r="B321" s="1055" t="s">
        <v>857</v>
      </c>
      <c r="C321" s="1068">
        <v>0</v>
      </c>
      <c r="D321" s="1052"/>
      <c r="E321" s="1052"/>
    </row>
    <row r="322" spans="1:5">
      <c r="A322" s="1058"/>
      <c r="B322" s="1058" t="s">
        <v>858</v>
      </c>
      <c r="C322" s="1067">
        <v>0.33</v>
      </c>
      <c r="D322" s="1052"/>
      <c r="E322" s="1052"/>
    </row>
    <row r="323" spans="1:5">
      <c r="A323" s="1055"/>
      <c r="B323" s="1055" t="s">
        <v>859</v>
      </c>
      <c r="C323" s="1068">
        <v>0.29799999999999999</v>
      </c>
      <c r="D323" s="1052"/>
      <c r="E323" s="1052"/>
    </row>
    <row r="324" spans="1:5">
      <c r="A324" s="1051"/>
      <c r="B324" s="1052"/>
      <c r="C324" s="1052"/>
      <c r="D324" s="1052"/>
      <c r="E324" s="1052"/>
    </row>
    <row r="325" spans="1:5">
      <c r="A325" s="1054"/>
      <c r="B325" s="1271" t="s">
        <v>1245</v>
      </c>
      <c r="C325" s="1291"/>
      <c r="D325" s="1052"/>
      <c r="E325" s="1052"/>
    </row>
    <row r="326" spans="1:5">
      <c r="A326" s="1055"/>
      <c r="B326" s="1055" t="s">
        <v>5</v>
      </c>
      <c r="C326" s="1057">
        <v>94</v>
      </c>
      <c r="D326" s="1052"/>
      <c r="E326" s="1052"/>
    </row>
    <row r="327" spans="1:5">
      <c r="A327" s="1058"/>
      <c r="B327" s="1058" t="s">
        <v>860</v>
      </c>
      <c r="C327" s="1067">
        <v>0.69099999999999995</v>
      </c>
      <c r="D327" s="1052"/>
      <c r="E327" s="1052"/>
    </row>
    <row r="328" spans="1:5">
      <c r="A328" s="1055"/>
      <c r="B328" s="1055" t="s">
        <v>861</v>
      </c>
      <c r="C328" s="1068">
        <v>7.400000000000001E-2</v>
      </c>
      <c r="D328" s="1052"/>
      <c r="E328" s="1052"/>
    </row>
    <row r="329" spans="1:5">
      <c r="A329" s="1058"/>
      <c r="B329" s="1058" t="s">
        <v>862</v>
      </c>
      <c r="C329" s="1067">
        <v>0.37200000000000005</v>
      </c>
      <c r="D329" s="1052"/>
      <c r="E329" s="1052"/>
    </row>
    <row r="330" spans="1:5">
      <c r="A330" s="1055"/>
      <c r="B330" s="1055" t="s">
        <v>863</v>
      </c>
      <c r="C330" s="1068">
        <v>0</v>
      </c>
      <c r="D330" s="1052"/>
      <c r="E330" s="1052"/>
    </row>
    <row r="331" spans="1:5">
      <c r="A331" s="1058"/>
      <c r="B331" s="1058" t="s">
        <v>864</v>
      </c>
      <c r="C331" s="1067">
        <v>0.245</v>
      </c>
      <c r="D331" s="1052"/>
      <c r="E331" s="1052"/>
    </row>
    <row r="332" spans="1:5">
      <c r="A332" s="1055"/>
      <c r="B332" s="1055" t="s">
        <v>858</v>
      </c>
      <c r="C332" s="1068">
        <v>0.16</v>
      </c>
      <c r="D332" s="1052"/>
      <c r="E332" s="1052"/>
    </row>
    <row r="333" spans="1:5">
      <c r="A333" s="1058"/>
      <c r="B333" s="1058" t="s">
        <v>865</v>
      </c>
      <c r="C333" s="1067">
        <v>0.14899999999999999</v>
      </c>
      <c r="D333" s="1052"/>
      <c r="E333" s="1052"/>
    </row>
    <row r="334" spans="1:5">
      <c r="A334" s="1055"/>
      <c r="B334" s="1055" t="s">
        <v>866</v>
      </c>
      <c r="C334" s="1068">
        <v>0</v>
      </c>
      <c r="D334" s="1052"/>
      <c r="E334" s="1052"/>
    </row>
    <row r="335" spans="1:5">
      <c r="A335" s="1058"/>
      <c r="B335" s="1058" t="s">
        <v>867</v>
      </c>
      <c r="C335" s="1067">
        <v>0</v>
      </c>
      <c r="D335" s="1052"/>
      <c r="E335" s="1052"/>
    </row>
    <row r="336" spans="1:5">
      <c r="A336" s="1055"/>
      <c r="B336" s="1055" t="s">
        <v>868</v>
      </c>
      <c r="C336" s="1068">
        <v>1.1000000000000001E-2</v>
      </c>
      <c r="D336" s="1052"/>
      <c r="E336" s="1052"/>
    </row>
    <row r="337" spans="1:5">
      <c r="A337" s="1058"/>
      <c r="B337" s="1058" t="s">
        <v>869</v>
      </c>
      <c r="C337" s="1067">
        <v>0.13800000000000001</v>
      </c>
      <c r="D337" s="1052"/>
      <c r="E337" s="1052"/>
    </row>
    <row r="338" spans="1:5">
      <c r="A338" s="1055"/>
      <c r="B338" s="1055" t="s">
        <v>870</v>
      </c>
      <c r="C338" s="1068">
        <v>0</v>
      </c>
      <c r="D338" s="1052"/>
      <c r="E338" s="1052"/>
    </row>
    <row r="339" spans="1:5">
      <c r="A339" s="1051"/>
      <c r="B339" s="1052"/>
      <c r="C339" s="1052"/>
      <c r="D339" s="1052"/>
      <c r="E339" s="1052"/>
    </row>
    <row r="340" spans="1:5">
      <c r="A340" s="1054"/>
      <c r="B340" s="1271" t="s">
        <v>871</v>
      </c>
      <c r="C340" s="1291"/>
      <c r="D340" s="1052"/>
      <c r="E340" s="1052"/>
    </row>
    <row r="341" spans="1:5">
      <c r="A341" s="1055"/>
      <c r="B341" s="1056" t="s">
        <v>5</v>
      </c>
      <c r="C341" s="1057">
        <v>180</v>
      </c>
      <c r="D341" s="1052"/>
      <c r="E341" s="1052"/>
    </row>
    <row r="342" spans="1:5">
      <c r="A342" s="1058"/>
      <c r="B342" s="1063" t="s">
        <v>872</v>
      </c>
      <c r="C342" s="1067">
        <v>0.52200000000000002</v>
      </c>
      <c r="D342" s="1052"/>
      <c r="E342" s="1052"/>
    </row>
    <row r="343" spans="1:5">
      <c r="A343" s="1055"/>
      <c r="B343" s="1073" t="s">
        <v>873</v>
      </c>
      <c r="C343" s="1068">
        <v>8.3000000000000004E-2</v>
      </c>
      <c r="D343" s="1052"/>
      <c r="E343" s="1052"/>
    </row>
    <row r="344" spans="1:5">
      <c r="A344" s="1058"/>
      <c r="B344" s="1074" t="s">
        <v>874</v>
      </c>
      <c r="C344" s="1067">
        <v>0.439</v>
      </c>
      <c r="D344" s="1052"/>
      <c r="E344" s="1052"/>
    </row>
    <row r="345" spans="1:5">
      <c r="A345" s="1055"/>
      <c r="B345" s="1061" t="s">
        <v>875</v>
      </c>
      <c r="C345" s="1068">
        <v>0.11699999999999999</v>
      </c>
      <c r="D345" s="1052"/>
      <c r="E345" s="1052"/>
    </row>
    <row r="346" spans="1:5">
      <c r="A346" s="1058"/>
      <c r="B346" s="1074" t="s">
        <v>873</v>
      </c>
      <c r="C346" s="1067">
        <v>1.1000000000000001E-2</v>
      </c>
      <c r="D346" s="1052"/>
      <c r="E346" s="1052"/>
    </row>
    <row r="347" spans="1:5">
      <c r="A347" s="1055"/>
      <c r="B347" s="1073" t="s">
        <v>874</v>
      </c>
      <c r="C347" s="1068">
        <v>0.106</v>
      </c>
      <c r="D347" s="1052"/>
      <c r="E347" s="1052"/>
    </row>
    <row r="348" spans="1:5">
      <c r="A348" s="1058"/>
      <c r="B348" s="1063" t="s">
        <v>876</v>
      </c>
      <c r="C348" s="1067">
        <v>0.11699999999999999</v>
      </c>
      <c r="D348" s="1052"/>
      <c r="E348" s="1052"/>
    </row>
    <row r="349" spans="1:5">
      <c r="A349" s="1055"/>
      <c r="B349" s="1073" t="s">
        <v>877</v>
      </c>
      <c r="C349" s="1068">
        <v>7.8E-2</v>
      </c>
      <c r="D349" s="1052"/>
      <c r="E349" s="1052"/>
    </row>
    <row r="350" spans="1:5">
      <c r="A350" s="1058"/>
      <c r="B350" s="1075" t="s">
        <v>878</v>
      </c>
      <c r="C350" s="1067">
        <v>6.0000000000000001E-3</v>
      </c>
      <c r="D350" s="1052"/>
      <c r="E350" s="1052"/>
    </row>
    <row r="351" spans="1:5">
      <c r="A351" s="1055"/>
      <c r="B351" s="1073" t="s">
        <v>873</v>
      </c>
      <c r="C351" s="1068">
        <v>1.7000000000000001E-2</v>
      </c>
      <c r="D351" s="1052"/>
      <c r="E351" s="1052"/>
    </row>
    <row r="352" spans="1:5">
      <c r="A352" s="1058"/>
      <c r="B352" s="1074" t="s">
        <v>879</v>
      </c>
      <c r="C352" s="1067">
        <v>2.2000000000000002E-2</v>
      </c>
      <c r="D352" s="1052"/>
      <c r="E352" s="1052"/>
    </row>
    <row r="353" spans="1:5">
      <c r="A353" s="1055"/>
      <c r="B353" s="1073" t="s">
        <v>880</v>
      </c>
      <c r="C353" s="1068">
        <v>0</v>
      </c>
      <c r="D353" s="1052"/>
      <c r="E353" s="1052"/>
    </row>
    <row r="354" spans="1:5">
      <c r="A354" s="1058"/>
      <c r="B354" s="1063" t="s">
        <v>881</v>
      </c>
      <c r="C354" s="1067">
        <v>0.24399999999999999</v>
      </c>
      <c r="D354" s="1052"/>
      <c r="E354" s="1052"/>
    </row>
    <row r="355" spans="1:5">
      <c r="A355" s="1055"/>
      <c r="B355" s="1073" t="s">
        <v>877</v>
      </c>
      <c r="C355" s="1068">
        <v>0.21100000000000002</v>
      </c>
      <c r="D355" s="1052"/>
      <c r="E355" s="1052"/>
    </row>
    <row r="356" spans="1:5">
      <c r="A356" s="1058"/>
      <c r="B356" s="1075" t="s">
        <v>878</v>
      </c>
      <c r="C356" s="1067">
        <v>0.14400000000000002</v>
      </c>
      <c r="D356" s="1052"/>
      <c r="E356" s="1052"/>
    </row>
    <row r="357" spans="1:5">
      <c r="A357" s="1055"/>
      <c r="B357" s="1073" t="s">
        <v>873</v>
      </c>
      <c r="C357" s="1068">
        <v>2.7999999999999997E-2</v>
      </c>
      <c r="D357" s="1052"/>
      <c r="E357" s="1052"/>
    </row>
    <row r="358" spans="1:5">
      <c r="A358" s="1058"/>
      <c r="B358" s="1074" t="s">
        <v>879</v>
      </c>
      <c r="C358" s="1067">
        <v>0</v>
      </c>
      <c r="D358" s="1052"/>
      <c r="E358" s="1052"/>
    </row>
    <row r="359" spans="1:5">
      <c r="A359" s="1055"/>
      <c r="B359" s="1073" t="s">
        <v>880</v>
      </c>
      <c r="C359" s="1068">
        <v>6.0000000000000001E-3</v>
      </c>
      <c r="D359" s="1052"/>
      <c r="E359" s="1052"/>
    </row>
    <row r="360" spans="1:5">
      <c r="A360" s="1051"/>
      <c r="B360" s="1052"/>
      <c r="C360" s="1052"/>
      <c r="D360" s="1052"/>
      <c r="E360" s="1052"/>
    </row>
    <row r="361" spans="1:5">
      <c r="A361" s="1054"/>
      <c r="B361" s="1271" t="s">
        <v>882</v>
      </c>
      <c r="C361" s="1291"/>
      <c r="D361" s="1052"/>
      <c r="E361" s="1052"/>
    </row>
    <row r="362" spans="1:5">
      <c r="A362" s="1055"/>
      <c r="B362" s="1056" t="s">
        <v>5</v>
      </c>
      <c r="C362" s="1057">
        <v>180</v>
      </c>
      <c r="D362" s="1052"/>
      <c r="E362" s="1052"/>
    </row>
    <row r="363" spans="1:5">
      <c r="A363" s="1058"/>
      <c r="B363" s="1063" t="s">
        <v>883</v>
      </c>
      <c r="C363" s="1067">
        <v>0.28899999999999998</v>
      </c>
      <c r="D363" s="1052"/>
      <c r="E363" s="1052"/>
    </row>
    <row r="364" spans="1:5">
      <c r="A364" s="1055"/>
      <c r="B364" s="1061" t="s">
        <v>884</v>
      </c>
      <c r="C364" s="1068">
        <v>0.44400000000000001</v>
      </c>
      <c r="D364" s="1052"/>
      <c r="E364" s="1052"/>
    </row>
    <row r="365" spans="1:5">
      <c r="A365" s="1058"/>
      <c r="B365" s="1063" t="s">
        <v>885</v>
      </c>
      <c r="C365" s="1067">
        <v>0.16699999999999998</v>
      </c>
      <c r="D365" s="1052"/>
      <c r="E365" s="1052"/>
    </row>
    <row r="366" spans="1:5">
      <c r="A366" s="1055"/>
      <c r="B366" s="1061" t="s">
        <v>886</v>
      </c>
      <c r="C366" s="1068">
        <v>7.2000000000000008E-2</v>
      </c>
      <c r="D366" s="1052"/>
      <c r="E366" s="1052"/>
    </row>
    <row r="367" spans="1:5">
      <c r="A367" s="1058"/>
      <c r="B367" s="1063" t="s">
        <v>887</v>
      </c>
      <c r="C367" s="1067">
        <v>1.1000000000000001E-2</v>
      </c>
      <c r="D367" s="1052"/>
      <c r="E367" s="1052"/>
    </row>
    <row r="368" spans="1:5">
      <c r="A368" s="1055"/>
      <c r="B368" s="1061" t="s">
        <v>888</v>
      </c>
      <c r="C368" s="1068">
        <v>1.1000000000000001E-2</v>
      </c>
      <c r="D368" s="1052"/>
      <c r="E368" s="1052"/>
    </row>
    <row r="369" spans="1:5">
      <c r="A369" s="1058"/>
      <c r="B369" s="1063" t="s">
        <v>889</v>
      </c>
      <c r="C369" s="1067">
        <v>6.0000000000000001E-3</v>
      </c>
      <c r="D369" s="1052"/>
      <c r="E369" s="1052"/>
    </row>
    <row r="370" spans="1:5">
      <c r="A370" s="1051"/>
      <c r="B370" s="1052"/>
      <c r="C370" s="1052"/>
      <c r="D370" s="1052"/>
      <c r="E370" s="1052"/>
    </row>
    <row r="371" spans="1:5">
      <c r="A371" s="1054"/>
      <c r="B371" s="1271" t="s">
        <v>890</v>
      </c>
      <c r="C371" s="1291"/>
      <c r="D371" s="1052"/>
      <c r="E371" s="1052"/>
    </row>
    <row r="372" spans="1:5">
      <c r="A372" s="1055"/>
      <c r="B372" s="1056" t="s">
        <v>5</v>
      </c>
      <c r="C372" s="1057">
        <v>180</v>
      </c>
      <c r="D372" s="1052"/>
      <c r="E372" s="1052"/>
    </row>
    <row r="373" spans="1:5">
      <c r="A373" s="1058"/>
      <c r="B373" s="1063" t="s">
        <v>891</v>
      </c>
      <c r="C373" s="1067">
        <v>0.74400000000000011</v>
      </c>
      <c r="D373" s="1052"/>
      <c r="E373" s="1052"/>
    </row>
    <row r="374" spans="1:5">
      <c r="A374" s="1055"/>
      <c r="B374" s="1073" t="s">
        <v>892</v>
      </c>
      <c r="C374" s="1068">
        <v>0.38299999999999995</v>
      </c>
      <c r="D374" s="1052"/>
      <c r="E374" s="1052"/>
    </row>
    <row r="375" spans="1:5">
      <c r="A375" s="1058"/>
      <c r="B375" s="1074" t="s">
        <v>893</v>
      </c>
      <c r="C375" s="1067">
        <v>0.36099999999999999</v>
      </c>
      <c r="D375" s="1052"/>
      <c r="E375" s="1052"/>
    </row>
    <row r="376" spans="1:5">
      <c r="A376" s="1055"/>
      <c r="B376" s="1061" t="s">
        <v>894</v>
      </c>
      <c r="C376" s="1068">
        <v>0.25600000000000001</v>
      </c>
      <c r="D376" s="1052"/>
      <c r="E376" s="1052"/>
    </row>
    <row r="377" spans="1:5">
      <c r="A377" s="1051"/>
      <c r="B377" s="1052"/>
      <c r="C377" s="1052"/>
      <c r="D377" s="1052"/>
      <c r="E377" s="1052"/>
    </row>
    <row r="378" spans="1:5">
      <c r="A378" s="1054"/>
      <c r="B378" s="1271" t="s">
        <v>1246</v>
      </c>
      <c r="C378" s="1291"/>
      <c r="D378" s="1052"/>
      <c r="E378" s="1052"/>
    </row>
    <row r="379" spans="1:5">
      <c r="A379" s="1055"/>
      <c r="B379" s="1056" t="s">
        <v>895</v>
      </c>
      <c r="C379" s="1057">
        <v>63</v>
      </c>
      <c r="D379" s="1052"/>
      <c r="E379" s="1052"/>
    </row>
    <row r="380" spans="1:5">
      <c r="A380" s="1058"/>
      <c r="B380" s="1059" t="s">
        <v>896</v>
      </c>
      <c r="C380" s="1067">
        <v>0.373</v>
      </c>
      <c r="D380" s="1052"/>
      <c r="E380" s="1052"/>
    </row>
    <row r="381" spans="1:5">
      <c r="A381" s="1055"/>
      <c r="B381" s="1056" t="s">
        <v>897</v>
      </c>
      <c r="C381" s="1057">
        <v>137</v>
      </c>
      <c r="D381" s="1052"/>
      <c r="E381" s="1052"/>
    </row>
    <row r="382" spans="1:5">
      <c r="A382" s="1051"/>
      <c r="B382" s="1052"/>
      <c r="C382" s="1052"/>
      <c r="D382" s="1052"/>
      <c r="E382" s="1052"/>
    </row>
    <row r="383" spans="1:5">
      <c r="A383" s="1054"/>
      <c r="B383" s="1271" t="s">
        <v>898</v>
      </c>
      <c r="C383" s="1291"/>
      <c r="D383" s="1052"/>
      <c r="E383" s="1052"/>
    </row>
    <row r="384" spans="1:5">
      <c r="A384" s="1055"/>
      <c r="B384" s="1056" t="s">
        <v>5</v>
      </c>
      <c r="C384" s="1057">
        <v>246</v>
      </c>
      <c r="D384" s="1052"/>
      <c r="E384" s="1052"/>
    </row>
    <row r="385" spans="1:5">
      <c r="A385" s="1058"/>
      <c r="B385" s="1063" t="s">
        <v>899</v>
      </c>
      <c r="C385" s="1067">
        <v>0</v>
      </c>
      <c r="D385" s="1052"/>
      <c r="E385" s="1052"/>
    </row>
    <row r="386" spans="1:5">
      <c r="A386" s="1055"/>
      <c r="B386" s="1061" t="s">
        <v>900</v>
      </c>
      <c r="C386" s="1068">
        <v>1</v>
      </c>
      <c r="D386" s="1052"/>
      <c r="E386" s="1052"/>
    </row>
    <row r="387" spans="1:5">
      <c r="A387" s="1051"/>
      <c r="B387" s="1052"/>
      <c r="C387" s="1052"/>
      <c r="D387" s="1052"/>
      <c r="E387" s="1052"/>
    </row>
    <row r="388" spans="1:5">
      <c r="A388" s="1054"/>
      <c r="B388" s="1271" t="s">
        <v>901</v>
      </c>
      <c r="C388" s="1291"/>
      <c r="D388" s="1052"/>
      <c r="E388" s="1052"/>
    </row>
    <row r="389" spans="1:5">
      <c r="A389" s="1055"/>
      <c r="B389" s="1056" t="s">
        <v>5</v>
      </c>
      <c r="C389" s="1057">
        <v>419</v>
      </c>
      <c r="D389" s="1052"/>
      <c r="E389" s="1052"/>
    </row>
    <row r="390" spans="1:5">
      <c r="A390" s="1058"/>
      <c r="B390" s="1063" t="s">
        <v>902</v>
      </c>
      <c r="C390" s="1067">
        <v>0</v>
      </c>
      <c r="D390" s="1052"/>
      <c r="E390" s="1052"/>
    </row>
    <row r="391" spans="1:5">
      <c r="A391" s="1055"/>
      <c r="B391" s="1061" t="s">
        <v>903</v>
      </c>
      <c r="C391" s="1068">
        <v>1</v>
      </c>
      <c r="D391" s="1052"/>
      <c r="E391" s="1052"/>
    </row>
    <row r="392" spans="1:5">
      <c r="A392" s="1051"/>
      <c r="B392" s="1052"/>
      <c r="C392" s="1052"/>
      <c r="D392" s="1052"/>
      <c r="E392" s="1052"/>
    </row>
    <row r="393" spans="1:5" ht="61.35" customHeight="1">
      <c r="A393" s="1282" t="s">
        <v>904</v>
      </c>
      <c r="B393" s="1292"/>
      <c r="C393" s="1292"/>
      <c r="D393" s="1292"/>
      <c r="E393" s="1291"/>
    </row>
    <row r="394" spans="1:5">
      <c r="A394" s="1051"/>
      <c r="B394" s="1052"/>
      <c r="C394" s="1052"/>
      <c r="D394" s="1052"/>
      <c r="E394" s="1052"/>
    </row>
    <row r="395" spans="1:5">
      <c r="A395" s="1285" t="s">
        <v>747</v>
      </c>
      <c r="B395" s="1292"/>
      <c r="C395" s="1292"/>
      <c r="D395" s="1292"/>
      <c r="E395" s="1291"/>
    </row>
    <row r="396" spans="1:5">
      <c r="A396" s="1051"/>
      <c r="B396" s="1052"/>
      <c r="C396" s="1052"/>
      <c r="D396" s="1052"/>
      <c r="E396" s="1052"/>
    </row>
    <row r="397" spans="1:5">
      <c r="A397" s="1054"/>
      <c r="B397" s="1271" t="s">
        <v>905</v>
      </c>
      <c r="C397" s="1291"/>
      <c r="D397" s="1052"/>
      <c r="E397" s="1052"/>
    </row>
    <row r="398" spans="1:5">
      <c r="A398" s="1055"/>
      <c r="B398" s="1076" t="s">
        <v>906</v>
      </c>
      <c r="C398" s="1077" t="s">
        <v>1354</v>
      </c>
      <c r="D398" s="1052"/>
      <c r="E398" s="1052"/>
    </row>
    <row r="399" spans="1:5">
      <c r="A399" s="1058"/>
      <c r="B399" s="1078" t="s">
        <v>907</v>
      </c>
      <c r="C399" s="1079" t="s">
        <v>1355</v>
      </c>
      <c r="D399" s="1052"/>
      <c r="E399" s="1052"/>
    </row>
    <row r="400" spans="1:5">
      <c r="A400" s="1055"/>
      <c r="B400" s="1076" t="s">
        <v>908</v>
      </c>
      <c r="C400" s="1077" t="s">
        <v>1356</v>
      </c>
      <c r="D400" s="1052"/>
      <c r="E400" s="1052"/>
    </row>
    <row r="401" spans="1:5">
      <c r="A401" s="1051"/>
      <c r="B401" s="1052"/>
      <c r="C401" s="1052"/>
      <c r="D401" s="1052"/>
      <c r="E401" s="1052"/>
    </row>
    <row r="402" spans="1:5">
      <c r="A402" s="1054"/>
      <c r="B402" s="1288" t="s">
        <v>1250</v>
      </c>
      <c r="C402" s="1293"/>
      <c r="D402" s="1052"/>
      <c r="E402" s="1052"/>
    </row>
    <row r="403" spans="1:5">
      <c r="A403" s="1055"/>
      <c r="B403" s="1056" t="s">
        <v>909</v>
      </c>
      <c r="C403" s="1069">
        <v>340934</v>
      </c>
      <c r="D403" s="1052"/>
      <c r="E403" s="1052"/>
    </row>
    <row r="404" spans="1:5">
      <c r="A404" s="1058"/>
      <c r="B404" s="1063" t="s">
        <v>910</v>
      </c>
      <c r="C404" s="1080">
        <v>1832.98</v>
      </c>
      <c r="D404" s="1052"/>
      <c r="E404" s="1052"/>
    </row>
    <row r="405" spans="1:5">
      <c r="A405" s="1055"/>
      <c r="B405" s="1061" t="s">
        <v>911</v>
      </c>
      <c r="C405" s="1057">
        <v>75</v>
      </c>
      <c r="D405" s="1052"/>
      <c r="E405" s="1052"/>
    </row>
    <row r="406" spans="1:5">
      <c r="A406" s="1058"/>
      <c r="B406" s="1059" t="s">
        <v>912</v>
      </c>
      <c r="C406" s="1070">
        <v>195508</v>
      </c>
      <c r="D406" s="1052"/>
      <c r="E406" s="1052"/>
    </row>
    <row r="407" spans="1:5">
      <c r="A407" s="1055"/>
      <c r="B407" s="1061" t="s">
        <v>910</v>
      </c>
      <c r="C407" s="1081">
        <v>1051.1199999999999</v>
      </c>
      <c r="D407" s="1052"/>
      <c r="E407" s="1052"/>
    </row>
    <row r="408" spans="1:5">
      <c r="A408" s="1058"/>
      <c r="B408" s="1063" t="s">
        <v>911</v>
      </c>
      <c r="C408" s="1060">
        <v>59</v>
      </c>
      <c r="D408" s="1052"/>
      <c r="E408" s="1052"/>
    </row>
    <row r="409" spans="1:5">
      <c r="A409" s="1055"/>
      <c r="B409" s="1056" t="s">
        <v>913</v>
      </c>
      <c r="C409" s="1069">
        <v>712664</v>
      </c>
      <c r="D409" s="1052"/>
      <c r="E409" s="1052"/>
    </row>
    <row r="410" spans="1:5">
      <c r="A410" s="1058"/>
      <c r="B410" s="1063" t="s">
        <v>910</v>
      </c>
      <c r="C410" s="1080">
        <v>3831.53</v>
      </c>
      <c r="D410" s="1052"/>
      <c r="E410" s="1052"/>
    </row>
    <row r="411" spans="1:5">
      <c r="A411" s="1055"/>
      <c r="B411" s="1061" t="s">
        <v>911</v>
      </c>
      <c r="C411" s="1057">
        <v>93</v>
      </c>
      <c r="D411" s="1052"/>
      <c r="E411" s="1052"/>
    </row>
    <row r="412" spans="1:5">
      <c r="A412" s="1058"/>
      <c r="B412" s="1059" t="s">
        <v>914</v>
      </c>
      <c r="C412" s="1070">
        <v>1234467</v>
      </c>
      <c r="D412" s="1052"/>
      <c r="E412" s="1052"/>
    </row>
    <row r="413" spans="1:5">
      <c r="A413" s="1055"/>
      <c r="B413" s="1061" t="s">
        <v>910</v>
      </c>
      <c r="C413" s="1081">
        <v>6636.92</v>
      </c>
      <c r="D413" s="1052"/>
      <c r="E413" s="1052"/>
    </row>
    <row r="414" spans="1:5">
      <c r="A414" s="1058"/>
      <c r="B414" s="1063" t="s">
        <v>911</v>
      </c>
      <c r="C414" s="1060">
        <v>89</v>
      </c>
      <c r="D414" s="1052"/>
      <c r="E414" s="1052"/>
    </row>
    <row r="415" spans="1:5">
      <c r="A415" s="1055"/>
      <c r="B415" s="1056" t="s">
        <v>915</v>
      </c>
      <c r="C415" s="1069">
        <v>575156</v>
      </c>
      <c r="D415" s="1052"/>
      <c r="E415" s="1052"/>
    </row>
    <row r="416" spans="1:5">
      <c r="A416" s="1058"/>
      <c r="B416" s="1063" t="s">
        <v>910</v>
      </c>
      <c r="C416" s="1080">
        <v>3092.24</v>
      </c>
      <c r="D416" s="1052"/>
      <c r="E416" s="1052"/>
    </row>
    <row r="417" spans="1:5">
      <c r="A417" s="1055"/>
      <c r="B417" s="1061" t="s">
        <v>911</v>
      </c>
      <c r="C417" s="1057">
        <v>75</v>
      </c>
      <c r="D417" s="1052"/>
      <c r="E417" s="1052"/>
    </row>
    <row r="418" spans="1:5">
      <c r="A418" s="1058"/>
      <c r="B418" s="1059" t="s">
        <v>916</v>
      </c>
      <c r="C418" s="1070">
        <v>1516952</v>
      </c>
      <c r="D418" s="1052"/>
      <c r="E418" s="1052"/>
    </row>
    <row r="419" spans="1:5">
      <c r="A419" s="1055"/>
      <c r="B419" s="1061" t="s">
        <v>910</v>
      </c>
      <c r="C419" s="1081">
        <v>8155.66</v>
      </c>
      <c r="D419" s="1052"/>
      <c r="E419" s="1052"/>
    </row>
    <row r="420" spans="1:5">
      <c r="A420" s="1058"/>
      <c r="B420" s="1063" t="s">
        <v>911</v>
      </c>
      <c r="C420" s="1060">
        <v>105</v>
      </c>
      <c r="D420" s="1052"/>
      <c r="E420" s="1052"/>
    </row>
    <row r="421" spans="1:5">
      <c r="A421" s="1055"/>
      <c r="B421" s="1056" t="s">
        <v>917</v>
      </c>
      <c r="C421" s="1069">
        <v>484554</v>
      </c>
      <c r="D421" s="1052"/>
      <c r="E421" s="1052"/>
    </row>
    <row r="422" spans="1:5">
      <c r="A422" s="1058"/>
      <c r="B422" s="1063" t="s">
        <v>910</v>
      </c>
      <c r="C422" s="1080">
        <v>2605.13</v>
      </c>
      <c r="D422" s="1052"/>
      <c r="E422" s="1052"/>
    </row>
    <row r="423" spans="1:5">
      <c r="A423" s="1055"/>
      <c r="B423" s="1061" t="s">
        <v>911</v>
      </c>
      <c r="C423" s="1057">
        <v>90</v>
      </c>
      <c r="D423" s="1052"/>
      <c r="E423" s="1052"/>
    </row>
    <row r="424" spans="1:5">
      <c r="A424" s="1058"/>
      <c r="B424" s="1059" t="s">
        <v>918</v>
      </c>
      <c r="C424" s="1070">
        <v>146853</v>
      </c>
      <c r="D424" s="1052"/>
      <c r="E424" s="1052"/>
    </row>
    <row r="425" spans="1:5">
      <c r="A425" s="1055"/>
      <c r="B425" s="1061" t="s">
        <v>910</v>
      </c>
      <c r="C425" s="1081">
        <v>789.53</v>
      </c>
      <c r="D425" s="1052"/>
      <c r="E425" s="1052"/>
    </row>
    <row r="426" spans="1:5">
      <c r="A426" s="1058"/>
      <c r="B426" s="1063" t="s">
        <v>911</v>
      </c>
      <c r="C426" s="1060">
        <v>75</v>
      </c>
      <c r="D426" s="1052"/>
      <c r="E426" s="1052"/>
    </row>
    <row r="427" spans="1:5">
      <c r="A427" s="1055"/>
      <c r="B427" s="1056" t="s">
        <v>919</v>
      </c>
      <c r="C427" s="1069">
        <v>4051673</v>
      </c>
      <c r="D427" s="1052"/>
      <c r="E427" s="1052"/>
    </row>
    <row r="428" spans="1:5">
      <c r="A428" s="1058"/>
      <c r="B428" s="1063" t="s">
        <v>910</v>
      </c>
      <c r="C428" s="1080">
        <v>21783.19</v>
      </c>
      <c r="D428" s="1052"/>
      <c r="E428" s="1052"/>
    </row>
    <row r="429" spans="1:5">
      <c r="A429" s="1055"/>
      <c r="B429" s="1061" t="s">
        <v>911</v>
      </c>
      <c r="C429" s="1057">
        <v>82</v>
      </c>
      <c r="D429" s="1052"/>
      <c r="E429" s="1052"/>
    </row>
    <row r="430" spans="1:5">
      <c r="A430" s="1058"/>
      <c r="B430" s="1059" t="s">
        <v>920</v>
      </c>
      <c r="C430" s="1070">
        <v>623328</v>
      </c>
      <c r="D430" s="1052"/>
      <c r="E430" s="1052"/>
    </row>
    <row r="431" spans="1:5">
      <c r="A431" s="1055"/>
      <c r="B431" s="1061" t="s">
        <v>910</v>
      </c>
      <c r="C431" s="1081">
        <v>3351.23</v>
      </c>
      <c r="D431" s="1052"/>
      <c r="E431" s="1052"/>
    </row>
    <row r="432" spans="1:5">
      <c r="A432" s="1058"/>
      <c r="B432" s="1063" t="s">
        <v>911</v>
      </c>
      <c r="C432" s="1060">
        <v>101</v>
      </c>
      <c r="D432" s="1052"/>
      <c r="E432" s="1052"/>
    </row>
    <row r="433" spans="1:5">
      <c r="A433" s="1055"/>
      <c r="B433" s="1056" t="s">
        <v>921</v>
      </c>
      <c r="C433" s="1069">
        <v>565006</v>
      </c>
      <c r="D433" s="1052"/>
      <c r="E433" s="1052"/>
    </row>
    <row r="434" spans="1:5">
      <c r="A434" s="1058"/>
      <c r="B434" s="1063" t="s">
        <v>910</v>
      </c>
      <c r="C434" s="1080">
        <v>3037.67</v>
      </c>
      <c r="D434" s="1052"/>
      <c r="E434" s="1052"/>
    </row>
    <row r="435" spans="1:5">
      <c r="A435" s="1055"/>
      <c r="B435" s="1061" t="s">
        <v>911</v>
      </c>
      <c r="C435" s="1057">
        <v>84</v>
      </c>
      <c r="D435" s="1052"/>
      <c r="E435" s="1052"/>
    </row>
    <row r="436" spans="1:5">
      <c r="A436" s="1058"/>
      <c r="B436" s="1059" t="s">
        <v>922</v>
      </c>
      <c r="C436" s="1070">
        <v>248792</v>
      </c>
      <c r="D436" s="1052"/>
      <c r="E436" s="1052"/>
    </row>
    <row r="437" spans="1:5">
      <c r="A437" s="1055"/>
      <c r="B437" s="1061" t="s">
        <v>910</v>
      </c>
      <c r="C437" s="1081">
        <v>1337.59</v>
      </c>
      <c r="D437" s="1052"/>
      <c r="E437" s="1052"/>
    </row>
    <row r="438" spans="1:5">
      <c r="A438" s="1058"/>
      <c r="B438" s="1063" t="s">
        <v>911</v>
      </c>
      <c r="C438" s="1060">
        <v>99</v>
      </c>
      <c r="D438" s="1052"/>
      <c r="E438" s="1052"/>
    </row>
    <row r="439" spans="1:5">
      <c r="A439" s="1051"/>
      <c r="B439" s="1052"/>
      <c r="C439" s="1052"/>
      <c r="D439" s="1052"/>
      <c r="E439" s="1052"/>
    </row>
    <row r="440" spans="1:5" ht="52.2" customHeight="1">
      <c r="A440" s="1282" t="s">
        <v>923</v>
      </c>
      <c r="B440" s="1292"/>
      <c r="C440" s="1292"/>
      <c r="D440" s="1292"/>
      <c r="E440" s="1291"/>
    </row>
    <row r="441" spans="1:5" ht="20.100000000000001" customHeight="1">
      <c r="A441" s="1282" t="s">
        <v>1251</v>
      </c>
      <c r="B441" s="1292"/>
      <c r="C441" s="1292"/>
      <c r="D441" s="1292"/>
      <c r="E441" s="1291"/>
    </row>
    <row r="442" spans="1:5">
      <c r="A442" s="1051"/>
      <c r="B442" s="1052"/>
      <c r="C442" s="1052"/>
      <c r="D442" s="1052"/>
      <c r="E442" s="1052"/>
    </row>
    <row r="443" spans="1:5" ht="20.85" customHeight="1">
      <c r="A443" s="1282" t="s">
        <v>1252</v>
      </c>
      <c r="B443" s="1292"/>
      <c r="C443" s="1292"/>
      <c r="D443" s="1292"/>
      <c r="E443" s="1291"/>
    </row>
    <row r="444" spans="1:5">
      <c r="A444" s="1051"/>
      <c r="B444" s="1052"/>
      <c r="C444" s="1052"/>
      <c r="D444" s="1052"/>
      <c r="E444" s="1052"/>
    </row>
    <row r="445" spans="1:5">
      <c r="A445" s="1285" t="s">
        <v>747</v>
      </c>
      <c r="B445" s="1292"/>
      <c r="C445" s="1292"/>
      <c r="D445" s="1292"/>
      <c r="E445" s="1291"/>
    </row>
    <row r="446" spans="1:5">
      <c r="A446" s="1051"/>
      <c r="B446" s="1052"/>
      <c r="C446" s="1052"/>
      <c r="D446" s="1052"/>
      <c r="E446" s="1052"/>
    </row>
  </sheetData>
  <mergeCells count="51">
    <mergeCell ref="A441:E441"/>
    <mergeCell ref="A443:E443"/>
    <mergeCell ref="A445:E445"/>
    <mergeCell ref="B388:C388"/>
    <mergeCell ref="A393:E393"/>
    <mergeCell ref="A395:E395"/>
    <mergeCell ref="B397:C397"/>
    <mergeCell ref="B402:C402"/>
    <mergeCell ref="A440:E440"/>
    <mergeCell ref="B383:C383"/>
    <mergeCell ref="A256:E256"/>
    <mergeCell ref="B258:C258"/>
    <mergeCell ref="B281:C281"/>
    <mergeCell ref="B292:C292"/>
    <mergeCell ref="B299:C299"/>
    <mergeCell ref="B312:C312"/>
    <mergeCell ref="B325:C325"/>
    <mergeCell ref="B340:C340"/>
    <mergeCell ref="B361:C361"/>
    <mergeCell ref="B371:C371"/>
    <mergeCell ref="B378:C378"/>
    <mergeCell ref="A254:E254"/>
    <mergeCell ref="B143:C143"/>
    <mergeCell ref="B149:C149"/>
    <mergeCell ref="B164:C164"/>
    <mergeCell ref="B179:C179"/>
    <mergeCell ref="B194:C194"/>
    <mergeCell ref="B198:C198"/>
    <mergeCell ref="B202:C202"/>
    <mergeCell ref="B206:C206"/>
    <mergeCell ref="B218:C218"/>
    <mergeCell ref="B230:C230"/>
    <mergeCell ref="B242:C242"/>
    <mergeCell ref="B139:C139"/>
    <mergeCell ref="B37:C37"/>
    <mergeCell ref="B63:E63"/>
    <mergeCell ref="A65:E65"/>
    <mergeCell ref="B67:C67"/>
    <mergeCell ref="B80:C80"/>
    <mergeCell ref="B93:C93"/>
    <mergeCell ref="B110:C110"/>
    <mergeCell ref="B127:E127"/>
    <mergeCell ref="A129:E129"/>
    <mergeCell ref="B131:C131"/>
    <mergeCell ref="B135:C135"/>
    <mergeCell ref="B19:C19"/>
    <mergeCell ref="A2:E2"/>
    <mergeCell ref="A3:E3"/>
    <mergeCell ref="A4:E4"/>
    <mergeCell ref="A6:B6"/>
    <mergeCell ref="B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5225A-F46C-42D1-8039-2E64A387F8FD}">
  <sheetPr codeName="Sheet28">
    <tabColor rgb="FFFFCC00"/>
  </sheetPr>
  <dimension ref="A1:E446"/>
  <sheetViews>
    <sheetView workbookViewId="0">
      <selection activeCell="K25" sqref="K25"/>
    </sheetView>
  </sheetViews>
  <sheetFormatPr defaultColWidth="9.109375" defaultRowHeight="14.4"/>
  <cols>
    <col min="1" max="1" width="4.44140625" style="978" customWidth="1"/>
    <col min="2" max="2" width="54.33203125" style="978" customWidth="1"/>
    <col min="3" max="3" width="30.5546875" style="978" customWidth="1"/>
    <col min="4" max="5" width="20.44140625" style="978" customWidth="1"/>
    <col min="6" max="16384" width="9.109375" style="978"/>
  </cols>
  <sheetData>
    <row r="1" spans="1:5" ht="61.5" customHeight="1">
      <c r="A1" s="1082"/>
      <c r="B1" s="1083"/>
      <c r="C1" s="1083"/>
      <c r="D1" s="1083"/>
      <c r="E1" s="1083"/>
    </row>
    <row r="2" spans="1:5" ht="22.5" customHeight="1">
      <c r="A2" s="1296" t="s">
        <v>722</v>
      </c>
      <c r="B2" s="1297"/>
      <c r="C2" s="1297"/>
      <c r="D2" s="1297"/>
      <c r="E2" s="1295"/>
    </row>
    <row r="3" spans="1:5" ht="14.4" customHeight="1">
      <c r="A3" s="1298" t="s">
        <v>1357</v>
      </c>
      <c r="B3" s="1297"/>
      <c r="C3" s="1297"/>
      <c r="D3" s="1297"/>
      <c r="E3" s="1295"/>
    </row>
    <row r="4" spans="1:5" ht="14.4" customHeight="1">
      <c r="A4" s="1298" t="s">
        <v>925</v>
      </c>
      <c r="B4" s="1297"/>
      <c r="C4" s="1297"/>
      <c r="D4" s="1297"/>
      <c r="E4" s="1295"/>
    </row>
    <row r="5" spans="1:5">
      <c r="A5" s="1084"/>
      <c r="B5" s="1085"/>
      <c r="C5" s="1085"/>
      <c r="D5" s="1085"/>
      <c r="E5" s="1085"/>
    </row>
    <row r="6" spans="1:5">
      <c r="A6" s="1299"/>
      <c r="B6" s="1295"/>
      <c r="C6" s="1086" t="s">
        <v>1358</v>
      </c>
      <c r="D6" s="1085"/>
      <c r="E6" s="1085"/>
    </row>
    <row r="7" spans="1:5">
      <c r="A7" s="1087"/>
      <c r="B7" s="1294" t="s">
        <v>727</v>
      </c>
      <c r="C7" s="1295"/>
      <c r="D7" s="1085"/>
      <c r="E7" s="1085"/>
    </row>
    <row r="8" spans="1:5">
      <c r="A8" s="1088"/>
      <c r="B8" s="1089" t="s">
        <v>728</v>
      </c>
      <c r="C8" s="1090">
        <v>60697</v>
      </c>
      <c r="D8" s="1085"/>
      <c r="E8" s="1085"/>
    </row>
    <row r="9" spans="1:5">
      <c r="A9" s="1091"/>
      <c r="B9" s="1092" t="s">
        <v>729</v>
      </c>
      <c r="C9" s="1093">
        <v>65726</v>
      </c>
      <c r="D9" s="1085"/>
      <c r="E9" s="1085"/>
    </row>
    <row r="10" spans="1:5">
      <c r="A10" s="1088"/>
      <c r="B10" s="1094" t="s">
        <v>730</v>
      </c>
      <c r="C10" s="1090">
        <v>2455</v>
      </c>
      <c r="D10" s="1085"/>
      <c r="E10" s="1085"/>
    </row>
    <row r="11" spans="1:5">
      <c r="A11" s="1091"/>
      <c r="B11" s="1092" t="s">
        <v>1214</v>
      </c>
      <c r="C11" s="1093">
        <v>69645</v>
      </c>
      <c r="D11" s="1085"/>
      <c r="E11" s="1085"/>
    </row>
    <row r="12" spans="1:5">
      <c r="A12" s="1088"/>
      <c r="B12" s="1094" t="s">
        <v>1215</v>
      </c>
      <c r="C12" s="1090">
        <v>1948</v>
      </c>
      <c r="D12" s="1085"/>
      <c r="E12" s="1085"/>
    </row>
    <row r="13" spans="1:5">
      <c r="A13" s="1091"/>
      <c r="B13" s="1092" t="s">
        <v>1216</v>
      </c>
      <c r="C13" s="1093">
        <v>72494</v>
      </c>
      <c r="D13" s="1085"/>
      <c r="E13" s="1085"/>
    </row>
    <row r="14" spans="1:5">
      <c r="A14" s="1088"/>
      <c r="B14" s="1094" t="s">
        <v>1217</v>
      </c>
      <c r="C14" s="1095">
        <v>8.1000000000000013E-3</v>
      </c>
      <c r="D14" s="1085"/>
      <c r="E14" s="1085"/>
    </row>
    <row r="15" spans="1:5">
      <c r="A15" s="1091"/>
      <c r="B15" s="1092" t="s">
        <v>1218</v>
      </c>
      <c r="C15" s="1093">
        <v>60078</v>
      </c>
      <c r="D15" s="1085"/>
      <c r="E15" s="1085"/>
    </row>
    <row r="16" spans="1:5">
      <c r="A16" s="1088"/>
      <c r="B16" s="1094" t="s">
        <v>731</v>
      </c>
      <c r="C16" s="1090">
        <v>17983</v>
      </c>
      <c r="D16" s="1085"/>
      <c r="E16" s="1085"/>
    </row>
    <row r="17" spans="1:5">
      <c r="A17" s="1091"/>
      <c r="B17" s="1096" t="s">
        <v>732</v>
      </c>
      <c r="C17" s="1093">
        <v>42095</v>
      </c>
      <c r="D17" s="1085"/>
      <c r="E17" s="1085"/>
    </row>
    <row r="18" spans="1:5">
      <c r="A18" s="1084"/>
      <c r="B18" s="1085"/>
      <c r="C18" s="1085"/>
      <c r="D18" s="1085"/>
      <c r="E18" s="1085"/>
    </row>
    <row r="19" spans="1:5">
      <c r="A19" s="1087"/>
      <c r="B19" s="1294" t="s">
        <v>733</v>
      </c>
      <c r="C19" s="1295"/>
      <c r="D19" s="1085"/>
      <c r="E19" s="1085"/>
    </row>
    <row r="20" spans="1:5">
      <c r="A20" s="1088"/>
      <c r="B20" s="1089" t="s">
        <v>734</v>
      </c>
      <c r="C20" s="1090">
        <v>23831</v>
      </c>
      <c r="D20" s="1085"/>
      <c r="E20" s="1085"/>
    </row>
    <row r="21" spans="1:5">
      <c r="A21" s="1091"/>
      <c r="B21" s="1096" t="s">
        <v>735</v>
      </c>
      <c r="C21" s="1097">
        <v>2.4500000000000002</v>
      </c>
      <c r="D21" s="1085"/>
      <c r="E21" s="1085"/>
    </row>
    <row r="22" spans="1:5">
      <c r="A22" s="1088"/>
      <c r="B22" s="1089" t="s">
        <v>736</v>
      </c>
      <c r="C22" s="1090">
        <v>25505</v>
      </c>
      <c r="D22" s="1085"/>
      <c r="E22" s="1085"/>
    </row>
    <row r="23" spans="1:5">
      <c r="A23" s="1091"/>
      <c r="B23" s="1096" t="s">
        <v>737</v>
      </c>
      <c r="C23" s="1097">
        <v>2.48</v>
      </c>
      <c r="D23" s="1085"/>
      <c r="E23" s="1085"/>
    </row>
    <row r="24" spans="1:5">
      <c r="A24" s="1088"/>
      <c r="B24" s="1089" t="s">
        <v>1219</v>
      </c>
      <c r="C24" s="1090">
        <v>27380</v>
      </c>
      <c r="D24" s="1085"/>
      <c r="E24" s="1085"/>
    </row>
    <row r="25" spans="1:5">
      <c r="A25" s="1091"/>
      <c r="B25" s="1096" t="s">
        <v>1220</v>
      </c>
      <c r="C25" s="1097">
        <v>2.4700000000000002</v>
      </c>
      <c r="D25" s="1085"/>
      <c r="E25" s="1085"/>
    </row>
    <row r="26" spans="1:5">
      <c r="A26" s="1088"/>
      <c r="B26" s="1089" t="s">
        <v>1221</v>
      </c>
      <c r="C26" s="1090">
        <v>28591</v>
      </c>
      <c r="D26" s="1085"/>
      <c r="E26" s="1085"/>
    </row>
    <row r="27" spans="1:5">
      <c r="A27" s="1091"/>
      <c r="B27" s="1096" t="s">
        <v>1222</v>
      </c>
      <c r="C27" s="1097">
        <v>2.4700000000000002</v>
      </c>
      <c r="D27" s="1085"/>
      <c r="E27" s="1085"/>
    </row>
    <row r="28" spans="1:5">
      <c r="A28" s="1088"/>
      <c r="B28" s="1094" t="s">
        <v>1217</v>
      </c>
      <c r="C28" s="1095">
        <v>8.6999999999999994E-3</v>
      </c>
      <c r="D28" s="1085"/>
      <c r="E28" s="1085"/>
    </row>
    <row r="29" spans="1:5">
      <c r="A29" s="1091"/>
      <c r="B29" s="1092" t="s">
        <v>738</v>
      </c>
      <c r="C29" s="1093">
        <v>16057</v>
      </c>
      <c r="D29" s="1085"/>
      <c r="E29" s="1085"/>
    </row>
    <row r="30" spans="1:5">
      <c r="A30" s="1088"/>
      <c r="B30" s="1094" t="s">
        <v>739</v>
      </c>
      <c r="C30" s="1098">
        <v>2.87</v>
      </c>
      <c r="D30" s="1085"/>
      <c r="E30" s="1085"/>
    </row>
    <row r="31" spans="1:5">
      <c r="A31" s="1091"/>
      <c r="B31" s="1092" t="s">
        <v>1223</v>
      </c>
      <c r="C31" s="1093">
        <v>17840</v>
      </c>
      <c r="D31" s="1085"/>
      <c r="E31" s="1085"/>
    </row>
    <row r="32" spans="1:5">
      <c r="A32" s="1088"/>
      <c r="B32" s="1094" t="s">
        <v>1224</v>
      </c>
      <c r="C32" s="1098">
        <v>2.98</v>
      </c>
      <c r="D32" s="1085"/>
      <c r="E32" s="1085"/>
    </row>
    <row r="33" spans="1:5">
      <c r="A33" s="1091"/>
      <c r="B33" s="1092" t="s">
        <v>1225</v>
      </c>
      <c r="C33" s="1093">
        <v>18545</v>
      </c>
      <c r="D33" s="1085"/>
      <c r="E33" s="1085"/>
    </row>
    <row r="34" spans="1:5">
      <c r="A34" s="1088"/>
      <c r="B34" s="1094" t="s">
        <v>1226</v>
      </c>
      <c r="C34" s="1098">
        <v>2.99</v>
      </c>
      <c r="D34" s="1085"/>
      <c r="E34" s="1085"/>
    </row>
    <row r="35" spans="1:5">
      <c r="A35" s="1091"/>
      <c r="B35" s="1096" t="s">
        <v>1217</v>
      </c>
      <c r="C35" s="1099">
        <v>7.8000000000000005E-3</v>
      </c>
      <c r="D35" s="1085"/>
      <c r="E35" s="1085"/>
    </row>
    <row r="36" spans="1:5">
      <c r="A36" s="1084"/>
      <c r="B36" s="1085"/>
      <c r="C36" s="1085"/>
      <c r="D36" s="1085"/>
      <c r="E36" s="1085"/>
    </row>
    <row r="37" spans="1:5">
      <c r="A37" s="1087"/>
      <c r="B37" s="1294" t="s">
        <v>713</v>
      </c>
      <c r="C37" s="1295"/>
      <c r="D37" s="1085"/>
      <c r="E37" s="1085"/>
    </row>
    <row r="38" spans="1:5">
      <c r="A38" s="1088"/>
      <c r="B38" s="1089" t="s">
        <v>740</v>
      </c>
      <c r="C38" s="1090">
        <v>25514</v>
      </c>
      <c r="D38" s="1085"/>
      <c r="E38" s="1085"/>
    </row>
    <row r="39" spans="1:5">
      <c r="A39" s="1091"/>
      <c r="B39" s="1096" t="s">
        <v>741</v>
      </c>
      <c r="C39" s="1100">
        <v>0.58599999999999997</v>
      </c>
      <c r="D39" s="1085"/>
      <c r="E39" s="1085"/>
    </row>
    <row r="40" spans="1:5">
      <c r="A40" s="1088"/>
      <c r="B40" s="1094" t="s">
        <v>742</v>
      </c>
      <c r="C40" s="1101">
        <v>0.155</v>
      </c>
      <c r="D40" s="1085"/>
      <c r="E40" s="1085"/>
    </row>
    <row r="41" spans="1:5">
      <c r="A41" s="1091"/>
      <c r="B41" s="1096" t="s">
        <v>743</v>
      </c>
      <c r="C41" s="1100">
        <v>0.25900000000000001</v>
      </c>
      <c r="D41" s="1085"/>
      <c r="E41" s="1085"/>
    </row>
    <row r="42" spans="1:5">
      <c r="A42" s="1084"/>
      <c r="B42" s="1085"/>
      <c r="C42" s="1085"/>
      <c r="D42" s="1085"/>
      <c r="E42" s="1085"/>
    </row>
    <row r="43" spans="1:5">
      <c r="A43" s="1088"/>
      <c r="B43" s="1089" t="s">
        <v>744</v>
      </c>
      <c r="C43" s="1090">
        <v>32517</v>
      </c>
      <c r="D43" s="1085"/>
      <c r="E43" s="1085"/>
    </row>
    <row r="44" spans="1:5">
      <c r="A44" s="1091"/>
      <c r="B44" s="1096" t="s">
        <v>741</v>
      </c>
      <c r="C44" s="1100">
        <v>0.56799999999999995</v>
      </c>
      <c r="D44" s="1085"/>
      <c r="E44" s="1085"/>
    </row>
    <row r="45" spans="1:5">
      <c r="A45" s="1088"/>
      <c r="B45" s="1094" t="s">
        <v>742</v>
      </c>
      <c r="C45" s="1101">
        <v>0.16500000000000001</v>
      </c>
      <c r="D45" s="1085"/>
      <c r="E45" s="1085"/>
    </row>
    <row r="46" spans="1:5">
      <c r="A46" s="1091"/>
      <c r="B46" s="1096" t="s">
        <v>743</v>
      </c>
      <c r="C46" s="1100">
        <v>0.26700000000000002</v>
      </c>
      <c r="D46" s="1085"/>
      <c r="E46" s="1085"/>
    </row>
    <row r="47" spans="1:5">
      <c r="A47" s="1084"/>
      <c r="B47" s="1085"/>
      <c r="C47" s="1085"/>
      <c r="D47" s="1085"/>
      <c r="E47" s="1085"/>
    </row>
    <row r="48" spans="1:5">
      <c r="A48" s="1088"/>
      <c r="B48" s="1089" t="s">
        <v>745</v>
      </c>
      <c r="C48" s="1090">
        <v>33269</v>
      </c>
      <c r="D48" s="1085"/>
      <c r="E48" s="1085"/>
    </row>
    <row r="49" spans="1:5">
      <c r="A49" s="1091"/>
      <c r="B49" s="1096" t="s">
        <v>741</v>
      </c>
      <c r="C49" s="1100">
        <v>0.61</v>
      </c>
      <c r="D49" s="1085"/>
      <c r="E49" s="1085"/>
    </row>
    <row r="50" spans="1:5">
      <c r="A50" s="1088"/>
      <c r="B50" s="1094" t="s">
        <v>742</v>
      </c>
      <c r="C50" s="1101">
        <v>0.157</v>
      </c>
      <c r="D50" s="1085"/>
      <c r="E50" s="1085"/>
    </row>
    <row r="51" spans="1:5">
      <c r="A51" s="1091"/>
      <c r="B51" s="1096" t="s">
        <v>743</v>
      </c>
      <c r="C51" s="1100">
        <v>0.23300000000000001</v>
      </c>
      <c r="D51" s="1085"/>
      <c r="E51" s="1085"/>
    </row>
    <row r="52" spans="1:5">
      <c r="A52" s="1084"/>
      <c r="B52" s="1085"/>
      <c r="C52" s="1085"/>
      <c r="D52" s="1085"/>
      <c r="E52" s="1085"/>
    </row>
    <row r="53" spans="1:5">
      <c r="A53" s="1088"/>
      <c r="B53" s="1089" t="s">
        <v>1227</v>
      </c>
      <c r="C53" s="1090">
        <v>35271</v>
      </c>
      <c r="D53" s="1085"/>
      <c r="E53" s="1085"/>
    </row>
    <row r="54" spans="1:5">
      <c r="A54" s="1091"/>
      <c r="B54" s="1096" t="s">
        <v>741</v>
      </c>
      <c r="C54" s="1100">
        <v>0.624</v>
      </c>
      <c r="D54" s="1085"/>
      <c r="E54" s="1085"/>
    </row>
    <row r="55" spans="1:5">
      <c r="A55" s="1088"/>
      <c r="B55" s="1094" t="s">
        <v>742</v>
      </c>
      <c r="C55" s="1101">
        <v>0.152</v>
      </c>
      <c r="D55" s="1085"/>
      <c r="E55" s="1085"/>
    </row>
    <row r="56" spans="1:5">
      <c r="A56" s="1091"/>
      <c r="B56" s="1096" t="s">
        <v>743</v>
      </c>
      <c r="C56" s="1100">
        <v>0.22399999999999998</v>
      </c>
      <c r="D56" s="1085"/>
      <c r="E56" s="1085"/>
    </row>
    <row r="57" spans="1:5">
      <c r="A57" s="1084"/>
      <c r="B57" s="1085"/>
      <c r="C57" s="1085"/>
      <c r="D57" s="1085"/>
      <c r="E57" s="1085"/>
    </row>
    <row r="58" spans="1:5">
      <c r="A58" s="1088"/>
      <c r="B58" s="1089" t="s">
        <v>1228</v>
      </c>
      <c r="C58" s="1090">
        <v>36602</v>
      </c>
      <c r="D58" s="1085"/>
      <c r="E58" s="1085"/>
    </row>
    <row r="59" spans="1:5">
      <c r="A59" s="1091"/>
      <c r="B59" s="1096" t="s">
        <v>741</v>
      </c>
      <c r="C59" s="1100">
        <v>0.64</v>
      </c>
      <c r="D59" s="1085"/>
      <c r="E59" s="1085"/>
    </row>
    <row r="60" spans="1:5">
      <c r="A60" s="1088"/>
      <c r="B60" s="1094" t="s">
        <v>742</v>
      </c>
      <c r="C60" s="1101">
        <v>0.14099999999999999</v>
      </c>
      <c r="D60" s="1085"/>
      <c r="E60" s="1085"/>
    </row>
    <row r="61" spans="1:5">
      <c r="A61" s="1091"/>
      <c r="B61" s="1096" t="s">
        <v>743</v>
      </c>
      <c r="C61" s="1100">
        <v>0.21899999999999997</v>
      </c>
      <c r="D61" s="1085"/>
      <c r="E61" s="1085"/>
    </row>
    <row r="62" spans="1:5">
      <c r="A62" s="1084"/>
      <c r="B62" s="1085"/>
      <c r="C62" s="1085"/>
      <c r="D62" s="1085"/>
      <c r="E62" s="1085"/>
    </row>
    <row r="63" spans="1:5" ht="107.7" customHeight="1">
      <c r="A63" s="1088"/>
      <c r="B63" s="1300" t="s">
        <v>746</v>
      </c>
      <c r="C63" s="1297"/>
      <c r="D63" s="1297"/>
      <c r="E63" s="1295"/>
    </row>
    <row r="64" spans="1:5">
      <c r="A64" s="1084"/>
      <c r="B64" s="1085"/>
      <c r="C64" s="1085"/>
      <c r="D64" s="1085"/>
      <c r="E64" s="1085"/>
    </row>
    <row r="65" spans="1:5" ht="14.4" customHeight="1">
      <c r="A65" s="1301" t="s">
        <v>747</v>
      </c>
      <c r="B65" s="1297"/>
      <c r="C65" s="1297"/>
      <c r="D65" s="1297"/>
      <c r="E65" s="1295"/>
    </row>
    <row r="66" spans="1:5">
      <c r="A66" s="1084"/>
      <c r="B66" s="1085"/>
      <c r="C66" s="1085"/>
      <c r="D66" s="1085"/>
      <c r="E66" s="1085"/>
    </row>
    <row r="67" spans="1:5">
      <c r="A67" s="1087"/>
      <c r="B67" s="1294" t="s">
        <v>1229</v>
      </c>
      <c r="C67" s="1295"/>
      <c r="D67" s="1085"/>
      <c r="E67" s="1085"/>
    </row>
    <row r="68" spans="1:5">
      <c r="A68" s="1088"/>
      <c r="B68" s="1089" t="s">
        <v>748</v>
      </c>
      <c r="C68" s="1090">
        <v>27380</v>
      </c>
      <c r="D68" s="1085"/>
      <c r="E68" s="1085"/>
    </row>
    <row r="69" spans="1:5">
      <c r="A69" s="1091"/>
      <c r="B69" s="1096" t="s">
        <v>749</v>
      </c>
      <c r="C69" s="1100">
        <v>0.11699999999999999</v>
      </c>
      <c r="D69" s="1085"/>
      <c r="E69" s="1085"/>
    </row>
    <row r="70" spans="1:5">
      <c r="A70" s="1088"/>
      <c r="B70" s="1094" t="s">
        <v>750</v>
      </c>
      <c r="C70" s="1101">
        <v>4.4000000000000004E-2</v>
      </c>
      <c r="D70" s="1085"/>
      <c r="E70" s="1085"/>
    </row>
    <row r="71" spans="1:5">
      <c r="A71" s="1091"/>
      <c r="B71" s="1096" t="s">
        <v>751</v>
      </c>
      <c r="C71" s="1100">
        <v>4.7E-2</v>
      </c>
      <c r="D71" s="1085"/>
      <c r="E71" s="1085"/>
    </row>
    <row r="72" spans="1:5">
      <c r="A72" s="1088"/>
      <c r="B72" s="1094" t="s">
        <v>752</v>
      </c>
      <c r="C72" s="1101">
        <v>7.2000000000000008E-2</v>
      </c>
      <c r="D72" s="1085"/>
      <c r="E72" s="1085"/>
    </row>
    <row r="73" spans="1:5">
      <c r="A73" s="1091"/>
      <c r="B73" s="1096" t="s">
        <v>753</v>
      </c>
      <c r="C73" s="1100">
        <v>0.18600000000000003</v>
      </c>
      <c r="D73" s="1085"/>
      <c r="E73" s="1085"/>
    </row>
    <row r="74" spans="1:5">
      <c r="A74" s="1088"/>
      <c r="B74" s="1094" t="s">
        <v>754</v>
      </c>
      <c r="C74" s="1101">
        <v>0.14099999999999999</v>
      </c>
      <c r="D74" s="1085"/>
      <c r="E74" s="1085"/>
    </row>
    <row r="75" spans="1:5">
      <c r="A75" s="1091"/>
      <c r="B75" s="1096" t="s">
        <v>755</v>
      </c>
      <c r="C75" s="1100">
        <v>0.2</v>
      </c>
      <c r="D75" s="1085"/>
      <c r="E75" s="1085"/>
    </row>
    <row r="76" spans="1:5">
      <c r="A76" s="1088"/>
      <c r="B76" s="1094" t="s">
        <v>756</v>
      </c>
      <c r="C76" s="1101">
        <v>9.1999999999999998E-2</v>
      </c>
      <c r="D76" s="1085"/>
      <c r="E76" s="1085"/>
    </row>
    <row r="77" spans="1:5">
      <c r="A77" s="1091"/>
      <c r="B77" s="1096" t="s">
        <v>757</v>
      </c>
      <c r="C77" s="1100">
        <v>0.10300000000000001</v>
      </c>
      <c r="D77" s="1085"/>
      <c r="E77" s="1085"/>
    </row>
    <row r="78" spans="1:5">
      <c r="A78" s="1088"/>
      <c r="B78" s="1089" t="s">
        <v>758</v>
      </c>
      <c r="C78" s="1102">
        <v>100769</v>
      </c>
      <c r="D78" s="1085"/>
      <c r="E78" s="1085"/>
    </row>
    <row r="79" spans="1:5">
      <c r="A79" s="1084"/>
      <c r="B79" s="1085"/>
      <c r="C79" s="1085"/>
      <c r="D79" s="1085"/>
      <c r="E79" s="1085"/>
    </row>
    <row r="80" spans="1:5">
      <c r="A80" s="1087"/>
      <c r="B80" s="1294" t="s">
        <v>1230</v>
      </c>
      <c r="C80" s="1295"/>
      <c r="D80" s="1085"/>
      <c r="E80" s="1085"/>
    </row>
    <row r="81" spans="1:5">
      <c r="A81" s="1088"/>
      <c r="B81" s="1089" t="s">
        <v>748</v>
      </c>
      <c r="C81" s="1090">
        <v>28591</v>
      </c>
      <c r="D81" s="1085"/>
      <c r="E81" s="1085"/>
    </row>
    <row r="82" spans="1:5">
      <c r="A82" s="1091"/>
      <c r="B82" s="1096" t="s">
        <v>749</v>
      </c>
      <c r="C82" s="1100">
        <v>0.107</v>
      </c>
      <c r="D82" s="1085"/>
      <c r="E82" s="1085"/>
    </row>
    <row r="83" spans="1:5">
      <c r="A83" s="1088"/>
      <c r="B83" s="1094" t="s">
        <v>750</v>
      </c>
      <c r="C83" s="1101">
        <v>3.5000000000000003E-2</v>
      </c>
      <c r="D83" s="1085"/>
      <c r="E83" s="1085"/>
    </row>
    <row r="84" spans="1:5">
      <c r="A84" s="1091"/>
      <c r="B84" s="1096" t="s">
        <v>751</v>
      </c>
      <c r="C84" s="1100">
        <v>3.9E-2</v>
      </c>
      <c r="D84" s="1085"/>
      <c r="E84" s="1085"/>
    </row>
    <row r="85" spans="1:5">
      <c r="A85" s="1088"/>
      <c r="B85" s="1094" t="s">
        <v>752</v>
      </c>
      <c r="C85" s="1101">
        <v>0.06</v>
      </c>
      <c r="D85" s="1085"/>
      <c r="E85" s="1085"/>
    </row>
    <row r="86" spans="1:5">
      <c r="A86" s="1091"/>
      <c r="B86" s="1096" t="s">
        <v>753</v>
      </c>
      <c r="C86" s="1100">
        <v>0.16300000000000001</v>
      </c>
      <c r="D86" s="1085"/>
      <c r="E86" s="1085"/>
    </row>
    <row r="87" spans="1:5">
      <c r="A87" s="1088"/>
      <c r="B87" s="1094" t="s">
        <v>754</v>
      </c>
      <c r="C87" s="1101">
        <v>0.13500000000000001</v>
      </c>
      <c r="D87" s="1085"/>
      <c r="E87" s="1085"/>
    </row>
    <row r="88" spans="1:5">
      <c r="A88" s="1091"/>
      <c r="B88" s="1096" t="s">
        <v>755</v>
      </c>
      <c r="C88" s="1100">
        <v>0.218</v>
      </c>
      <c r="D88" s="1085"/>
      <c r="E88" s="1085"/>
    </row>
    <row r="89" spans="1:5">
      <c r="A89" s="1088"/>
      <c r="B89" s="1094" t="s">
        <v>756</v>
      </c>
      <c r="C89" s="1101">
        <v>0.115</v>
      </c>
      <c r="D89" s="1085"/>
      <c r="E89" s="1085"/>
    </row>
    <row r="90" spans="1:5">
      <c r="A90" s="1091"/>
      <c r="B90" s="1096" t="s">
        <v>757</v>
      </c>
      <c r="C90" s="1100">
        <v>0.129</v>
      </c>
      <c r="D90" s="1085"/>
      <c r="E90" s="1085"/>
    </row>
    <row r="91" spans="1:5">
      <c r="A91" s="1088"/>
      <c r="B91" s="1089" t="s">
        <v>758</v>
      </c>
      <c r="C91" s="1102">
        <v>111258</v>
      </c>
      <c r="D91" s="1085"/>
      <c r="E91" s="1085"/>
    </row>
    <row r="92" spans="1:5">
      <c r="A92" s="1084"/>
      <c r="B92" s="1085"/>
      <c r="C92" s="1085"/>
      <c r="D92" s="1085"/>
      <c r="E92" s="1085"/>
    </row>
    <row r="93" spans="1:5">
      <c r="A93" s="1087"/>
      <c r="B93" s="1294" t="s">
        <v>1231</v>
      </c>
      <c r="C93" s="1295"/>
      <c r="D93" s="1085"/>
      <c r="E93" s="1085"/>
    </row>
    <row r="94" spans="1:5">
      <c r="A94" s="1088"/>
      <c r="B94" s="1089" t="s">
        <v>5</v>
      </c>
      <c r="C94" s="1090">
        <v>22026</v>
      </c>
      <c r="D94" s="1085"/>
      <c r="E94" s="1085"/>
    </row>
    <row r="95" spans="1:5">
      <c r="A95" s="1091"/>
      <c r="B95" s="1096" t="s">
        <v>759</v>
      </c>
      <c r="C95" s="1100">
        <v>3.7999999999999999E-2</v>
      </c>
      <c r="D95" s="1085"/>
      <c r="E95" s="1085"/>
    </row>
    <row r="96" spans="1:5">
      <c r="A96" s="1088"/>
      <c r="B96" s="1094" t="s">
        <v>760</v>
      </c>
      <c r="C96" s="1101">
        <v>2.2000000000000002E-2</v>
      </c>
      <c r="D96" s="1085"/>
      <c r="E96" s="1085"/>
    </row>
    <row r="97" spans="1:5">
      <c r="A97" s="1091"/>
      <c r="B97" s="1096" t="s">
        <v>755</v>
      </c>
      <c r="C97" s="1100">
        <v>3.7000000000000005E-2</v>
      </c>
      <c r="D97" s="1085"/>
      <c r="E97" s="1085"/>
    </row>
    <row r="98" spans="1:5">
      <c r="A98" s="1088"/>
      <c r="B98" s="1094" t="s">
        <v>756</v>
      </c>
      <c r="C98" s="1101">
        <v>4.0999999999999995E-2</v>
      </c>
      <c r="D98" s="1085"/>
      <c r="E98" s="1085"/>
    </row>
    <row r="99" spans="1:5">
      <c r="A99" s="1091"/>
      <c r="B99" s="1096" t="s">
        <v>761</v>
      </c>
      <c r="C99" s="1100">
        <v>5.9000000000000004E-2</v>
      </c>
      <c r="D99" s="1085"/>
      <c r="E99" s="1085"/>
    </row>
    <row r="100" spans="1:5">
      <c r="A100" s="1088"/>
      <c r="B100" s="1094" t="s">
        <v>762</v>
      </c>
      <c r="C100" s="1101">
        <v>2.6000000000000002E-2</v>
      </c>
      <c r="D100" s="1085"/>
      <c r="E100" s="1085"/>
    </row>
    <row r="101" spans="1:5">
      <c r="A101" s="1091"/>
      <c r="B101" s="1096" t="s">
        <v>763</v>
      </c>
      <c r="C101" s="1100">
        <v>0.122</v>
      </c>
      <c r="D101" s="1085"/>
      <c r="E101" s="1085"/>
    </row>
    <row r="102" spans="1:5">
      <c r="A102" s="1088"/>
      <c r="B102" s="1094" t="s">
        <v>764</v>
      </c>
      <c r="C102" s="1101">
        <v>0.19699999999999998</v>
      </c>
      <c r="D102" s="1085"/>
      <c r="E102" s="1085"/>
    </row>
    <row r="103" spans="1:5">
      <c r="A103" s="1091"/>
      <c r="B103" s="1096" t="s">
        <v>765</v>
      </c>
      <c r="C103" s="1100">
        <v>0.32500000000000001</v>
      </c>
      <c r="D103" s="1085"/>
      <c r="E103" s="1085"/>
    </row>
    <row r="104" spans="1:5">
      <c r="A104" s="1088"/>
      <c r="B104" s="1094" t="s">
        <v>766</v>
      </c>
      <c r="C104" s="1101">
        <v>7.2000000000000008E-2</v>
      </c>
      <c r="D104" s="1085"/>
      <c r="E104" s="1085"/>
    </row>
    <row r="105" spans="1:5">
      <c r="A105" s="1091"/>
      <c r="B105" s="1096" t="s">
        <v>767</v>
      </c>
      <c r="C105" s="1100">
        <v>4.9000000000000002E-2</v>
      </c>
      <c r="D105" s="1085"/>
      <c r="E105" s="1085"/>
    </row>
    <row r="106" spans="1:5">
      <c r="A106" s="1088"/>
      <c r="B106" s="1094" t="s">
        <v>768</v>
      </c>
      <c r="C106" s="1101">
        <v>6.9999999999999993E-3</v>
      </c>
      <c r="D106" s="1085"/>
      <c r="E106" s="1085"/>
    </row>
    <row r="107" spans="1:5">
      <c r="A107" s="1091"/>
      <c r="B107" s="1096" t="s">
        <v>769</v>
      </c>
      <c r="C107" s="1100">
        <v>4.0000000000000001E-3</v>
      </c>
      <c r="D107" s="1085"/>
      <c r="E107" s="1085"/>
    </row>
    <row r="108" spans="1:5">
      <c r="A108" s="1088"/>
      <c r="B108" s="1089" t="s">
        <v>770</v>
      </c>
      <c r="C108" s="1102">
        <v>515478</v>
      </c>
      <c r="D108" s="1085"/>
      <c r="E108" s="1085"/>
    </row>
    <row r="109" spans="1:5">
      <c r="A109" s="1084"/>
      <c r="B109" s="1085"/>
      <c r="C109" s="1085"/>
      <c r="D109" s="1085"/>
      <c r="E109" s="1085"/>
    </row>
    <row r="110" spans="1:5">
      <c r="A110" s="1087"/>
      <c r="B110" s="1294" t="s">
        <v>1232</v>
      </c>
      <c r="C110" s="1295"/>
      <c r="D110" s="1085"/>
      <c r="E110" s="1085"/>
    </row>
    <row r="111" spans="1:5">
      <c r="A111" s="1088"/>
      <c r="B111" s="1089" t="s">
        <v>5</v>
      </c>
      <c r="C111" s="1090">
        <v>23438</v>
      </c>
      <c r="D111" s="1085"/>
      <c r="E111" s="1085"/>
    </row>
    <row r="112" spans="1:5">
      <c r="A112" s="1091"/>
      <c r="B112" s="1096" t="s">
        <v>759</v>
      </c>
      <c r="C112" s="1100">
        <v>2.3E-2</v>
      </c>
      <c r="D112" s="1085"/>
      <c r="E112" s="1085"/>
    </row>
    <row r="113" spans="1:5">
      <c r="A113" s="1088"/>
      <c r="B113" s="1094" t="s">
        <v>760</v>
      </c>
      <c r="C113" s="1101">
        <v>1.3000000000000001E-2</v>
      </c>
      <c r="D113" s="1085"/>
      <c r="E113" s="1085"/>
    </row>
    <row r="114" spans="1:5">
      <c r="A114" s="1091"/>
      <c r="B114" s="1096" t="s">
        <v>755</v>
      </c>
      <c r="C114" s="1100">
        <v>0.02</v>
      </c>
      <c r="D114" s="1085"/>
      <c r="E114" s="1085"/>
    </row>
    <row r="115" spans="1:5">
      <c r="A115" s="1088"/>
      <c r="B115" s="1094" t="s">
        <v>756</v>
      </c>
      <c r="C115" s="1101">
        <v>0.02</v>
      </c>
      <c r="D115" s="1085"/>
      <c r="E115" s="1085"/>
    </row>
    <row r="116" spans="1:5">
      <c r="A116" s="1091"/>
      <c r="B116" s="1096" t="s">
        <v>761</v>
      </c>
      <c r="C116" s="1100">
        <v>3.1E-2</v>
      </c>
      <c r="D116" s="1085"/>
      <c r="E116" s="1085"/>
    </row>
    <row r="117" spans="1:5">
      <c r="A117" s="1088"/>
      <c r="B117" s="1094" t="s">
        <v>762</v>
      </c>
      <c r="C117" s="1101">
        <v>1.2E-2</v>
      </c>
      <c r="D117" s="1085"/>
      <c r="E117" s="1085"/>
    </row>
    <row r="118" spans="1:5">
      <c r="A118" s="1091"/>
      <c r="B118" s="1096" t="s">
        <v>763</v>
      </c>
      <c r="C118" s="1100">
        <v>8.4000000000000005E-2</v>
      </c>
      <c r="D118" s="1085"/>
      <c r="E118" s="1085"/>
    </row>
    <row r="119" spans="1:5">
      <c r="A119" s="1088"/>
      <c r="B119" s="1094" t="s">
        <v>764</v>
      </c>
      <c r="C119" s="1101">
        <v>0.18600000000000003</v>
      </c>
      <c r="D119" s="1085"/>
      <c r="E119" s="1085"/>
    </row>
    <row r="120" spans="1:5">
      <c r="A120" s="1091"/>
      <c r="B120" s="1096" t="s">
        <v>765</v>
      </c>
      <c r="C120" s="1100">
        <v>0.34</v>
      </c>
      <c r="D120" s="1085"/>
      <c r="E120" s="1085"/>
    </row>
    <row r="121" spans="1:5">
      <c r="A121" s="1088"/>
      <c r="B121" s="1094" t="s">
        <v>766</v>
      </c>
      <c r="C121" s="1101">
        <v>0.13</v>
      </c>
      <c r="D121" s="1085"/>
      <c r="E121" s="1085"/>
    </row>
    <row r="122" spans="1:5">
      <c r="A122" s="1091"/>
      <c r="B122" s="1096" t="s">
        <v>767</v>
      </c>
      <c r="C122" s="1100">
        <v>0.10800000000000001</v>
      </c>
      <c r="D122" s="1085"/>
      <c r="E122" s="1085"/>
    </row>
    <row r="123" spans="1:5">
      <c r="A123" s="1088"/>
      <c r="B123" s="1094" t="s">
        <v>768</v>
      </c>
      <c r="C123" s="1101">
        <v>2.5000000000000001E-2</v>
      </c>
      <c r="D123" s="1085"/>
      <c r="E123" s="1085"/>
    </row>
    <row r="124" spans="1:5">
      <c r="A124" s="1091"/>
      <c r="B124" s="1096" t="s">
        <v>769</v>
      </c>
      <c r="C124" s="1100">
        <v>8.0000000000000002E-3</v>
      </c>
      <c r="D124" s="1085"/>
      <c r="E124" s="1085"/>
    </row>
    <row r="125" spans="1:5">
      <c r="A125" s="1088"/>
      <c r="B125" s="1089" t="s">
        <v>770</v>
      </c>
      <c r="C125" s="1102">
        <v>652827</v>
      </c>
      <c r="D125" s="1085"/>
      <c r="E125" s="1085"/>
    </row>
    <row r="126" spans="1:5">
      <c r="A126" s="1084"/>
      <c r="B126" s="1085"/>
      <c r="C126" s="1085"/>
      <c r="D126" s="1085"/>
      <c r="E126" s="1085"/>
    </row>
    <row r="127" spans="1:5" ht="33.450000000000003" customHeight="1">
      <c r="A127" s="1088"/>
      <c r="B127" s="1300" t="s">
        <v>771</v>
      </c>
      <c r="C127" s="1297"/>
      <c r="D127" s="1297"/>
      <c r="E127" s="1295"/>
    </row>
    <row r="128" spans="1:5">
      <c r="A128" s="1084"/>
      <c r="B128" s="1085"/>
      <c r="C128" s="1085"/>
      <c r="D128" s="1085"/>
      <c r="E128" s="1085"/>
    </row>
    <row r="129" spans="1:5" ht="14.4" customHeight="1">
      <c r="A129" s="1301" t="s">
        <v>747</v>
      </c>
      <c r="B129" s="1297"/>
      <c r="C129" s="1297"/>
      <c r="D129" s="1297"/>
      <c r="E129" s="1295"/>
    </row>
    <row r="130" spans="1:5">
      <c r="A130" s="1084"/>
      <c r="B130" s="1085"/>
      <c r="C130" s="1085"/>
      <c r="D130" s="1085"/>
      <c r="E130" s="1085"/>
    </row>
    <row r="131" spans="1:5">
      <c r="A131" s="1087"/>
      <c r="B131" s="1294" t="s">
        <v>772</v>
      </c>
      <c r="C131" s="1295"/>
      <c r="D131" s="1085"/>
      <c r="E131" s="1085"/>
    </row>
    <row r="132" spans="1:5">
      <c r="A132" s="1088"/>
      <c r="B132" s="1089" t="s">
        <v>1233</v>
      </c>
      <c r="C132" s="1102">
        <v>79924</v>
      </c>
      <c r="D132" s="1085"/>
      <c r="E132" s="1085"/>
    </row>
    <row r="133" spans="1:5">
      <c r="A133" s="1091"/>
      <c r="B133" s="1092" t="s">
        <v>1234</v>
      </c>
      <c r="C133" s="1103">
        <v>91348</v>
      </c>
      <c r="D133" s="1085"/>
      <c r="E133" s="1085"/>
    </row>
    <row r="134" spans="1:5">
      <c r="A134" s="1084"/>
      <c r="B134" s="1085"/>
      <c r="C134" s="1085"/>
      <c r="D134" s="1085"/>
      <c r="E134" s="1085"/>
    </row>
    <row r="135" spans="1:5">
      <c r="A135" s="1087"/>
      <c r="B135" s="1294" t="s">
        <v>773</v>
      </c>
      <c r="C135" s="1295"/>
      <c r="D135" s="1085"/>
      <c r="E135" s="1085"/>
    </row>
    <row r="136" spans="1:5">
      <c r="A136" s="1088"/>
      <c r="B136" s="1089" t="s">
        <v>1233</v>
      </c>
      <c r="C136" s="1102">
        <v>478427</v>
      </c>
      <c r="D136" s="1085"/>
      <c r="E136" s="1085"/>
    </row>
    <row r="137" spans="1:5">
      <c r="A137" s="1091"/>
      <c r="B137" s="1092" t="s">
        <v>1234</v>
      </c>
      <c r="C137" s="1103">
        <v>581241</v>
      </c>
      <c r="D137" s="1085"/>
      <c r="E137" s="1085"/>
    </row>
    <row r="138" spans="1:5">
      <c r="A138" s="1084"/>
      <c r="B138" s="1085"/>
      <c r="C138" s="1085"/>
      <c r="D138" s="1085"/>
      <c r="E138" s="1085"/>
    </row>
    <row r="139" spans="1:5">
      <c r="A139" s="1087"/>
      <c r="B139" s="1294" t="s">
        <v>774</v>
      </c>
      <c r="C139" s="1295"/>
      <c r="D139" s="1085"/>
      <c r="E139" s="1085"/>
    </row>
    <row r="140" spans="1:5">
      <c r="A140" s="1088"/>
      <c r="B140" s="1089" t="s">
        <v>1233</v>
      </c>
      <c r="C140" s="1102">
        <v>39931</v>
      </c>
      <c r="D140" s="1085"/>
      <c r="E140" s="1085"/>
    </row>
    <row r="141" spans="1:5">
      <c r="A141" s="1091"/>
      <c r="B141" s="1092" t="s">
        <v>1234</v>
      </c>
      <c r="C141" s="1103">
        <v>44182</v>
      </c>
      <c r="D141" s="1085"/>
      <c r="E141" s="1085"/>
    </row>
    <row r="142" spans="1:5">
      <c r="A142" s="1084"/>
      <c r="B142" s="1085"/>
      <c r="C142" s="1085"/>
      <c r="D142" s="1085"/>
      <c r="E142" s="1085"/>
    </row>
    <row r="143" spans="1:5">
      <c r="A143" s="1087"/>
      <c r="B143" s="1294" t="s">
        <v>775</v>
      </c>
      <c r="C143" s="1295"/>
      <c r="D143" s="1085"/>
      <c r="E143" s="1085"/>
    </row>
    <row r="144" spans="1:5">
      <c r="A144" s="1088"/>
      <c r="B144" s="1089" t="s">
        <v>776</v>
      </c>
      <c r="C144" s="1104">
        <v>44.3</v>
      </c>
      <c r="D144" s="1085"/>
      <c r="E144" s="1085"/>
    </row>
    <row r="145" spans="1:5">
      <c r="A145" s="1091"/>
      <c r="B145" s="1092" t="s">
        <v>777</v>
      </c>
      <c r="C145" s="1105">
        <v>45.8</v>
      </c>
      <c r="D145" s="1085"/>
      <c r="E145" s="1085"/>
    </row>
    <row r="146" spans="1:5">
      <c r="A146" s="1088"/>
      <c r="B146" s="1089" t="s">
        <v>1233</v>
      </c>
      <c r="C146" s="1104">
        <v>46.1</v>
      </c>
      <c r="D146" s="1085"/>
      <c r="E146" s="1085"/>
    </row>
    <row r="147" spans="1:5">
      <c r="A147" s="1091"/>
      <c r="B147" s="1092" t="s">
        <v>1234</v>
      </c>
      <c r="C147" s="1105">
        <v>46.9</v>
      </c>
      <c r="D147" s="1085"/>
      <c r="E147" s="1085"/>
    </row>
    <row r="148" spans="1:5">
      <c r="A148" s="1084"/>
      <c r="B148" s="1085"/>
      <c r="C148" s="1085"/>
      <c r="D148" s="1085"/>
      <c r="E148" s="1085"/>
    </row>
    <row r="149" spans="1:5">
      <c r="A149" s="1087"/>
      <c r="B149" s="1294" t="s">
        <v>778</v>
      </c>
      <c r="C149" s="1295"/>
      <c r="D149" s="1085"/>
      <c r="E149" s="1085"/>
    </row>
    <row r="150" spans="1:5">
      <c r="A150" s="1088"/>
      <c r="B150" s="1089" t="s">
        <v>5</v>
      </c>
      <c r="C150" s="1090">
        <v>65726</v>
      </c>
      <c r="D150" s="1085"/>
      <c r="E150" s="1085"/>
    </row>
    <row r="151" spans="1:5">
      <c r="A151" s="1091"/>
      <c r="B151" s="1096" t="s">
        <v>779</v>
      </c>
      <c r="C151" s="1100">
        <v>4.9000000000000002E-2</v>
      </c>
      <c r="D151" s="1085"/>
      <c r="E151" s="1085"/>
    </row>
    <row r="152" spans="1:5">
      <c r="A152" s="1088"/>
      <c r="B152" s="1094" t="s">
        <v>780</v>
      </c>
      <c r="C152" s="1101">
        <v>5.2999999999999999E-2</v>
      </c>
      <c r="D152" s="1085"/>
      <c r="E152" s="1085"/>
    </row>
    <row r="153" spans="1:5">
      <c r="A153" s="1091"/>
      <c r="B153" s="1096" t="s">
        <v>781</v>
      </c>
      <c r="C153" s="1100">
        <v>5.5E-2</v>
      </c>
      <c r="D153" s="1085"/>
      <c r="E153" s="1085"/>
    </row>
    <row r="154" spans="1:5">
      <c r="A154" s="1088"/>
      <c r="B154" s="1094" t="s">
        <v>782</v>
      </c>
      <c r="C154" s="1101">
        <v>9.9000000000000005E-2</v>
      </c>
      <c r="D154" s="1085"/>
      <c r="E154" s="1085"/>
    </row>
    <row r="155" spans="1:5">
      <c r="A155" s="1091"/>
      <c r="B155" s="1096" t="s">
        <v>783</v>
      </c>
      <c r="C155" s="1100">
        <v>0.11699999999999999</v>
      </c>
      <c r="D155" s="1085"/>
      <c r="E155" s="1085"/>
    </row>
    <row r="156" spans="1:5">
      <c r="A156" s="1088"/>
      <c r="B156" s="1094" t="s">
        <v>784</v>
      </c>
      <c r="C156" s="1101">
        <v>0.11800000000000001</v>
      </c>
      <c r="D156" s="1085"/>
      <c r="E156" s="1085"/>
    </row>
    <row r="157" spans="1:5">
      <c r="A157" s="1091"/>
      <c r="B157" s="1096" t="s">
        <v>785</v>
      </c>
      <c r="C157" s="1100">
        <v>0.113</v>
      </c>
      <c r="D157" s="1085"/>
      <c r="E157" s="1085"/>
    </row>
    <row r="158" spans="1:5">
      <c r="A158" s="1088"/>
      <c r="B158" s="1094" t="s">
        <v>786</v>
      </c>
      <c r="C158" s="1101">
        <v>0.158</v>
      </c>
      <c r="D158" s="1085"/>
      <c r="E158" s="1085"/>
    </row>
    <row r="159" spans="1:5">
      <c r="A159" s="1091"/>
      <c r="B159" s="1096" t="s">
        <v>787</v>
      </c>
      <c r="C159" s="1100">
        <v>0.14899999999999999</v>
      </c>
      <c r="D159" s="1085"/>
      <c r="E159" s="1085"/>
    </row>
    <row r="160" spans="1:5">
      <c r="A160" s="1088"/>
      <c r="B160" s="1094" t="s">
        <v>788</v>
      </c>
      <c r="C160" s="1101">
        <v>7.0000000000000007E-2</v>
      </c>
      <c r="D160" s="1085"/>
      <c r="E160" s="1085"/>
    </row>
    <row r="161" spans="1:5">
      <c r="A161" s="1091"/>
      <c r="B161" s="1096" t="s">
        <v>789</v>
      </c>
      <c r="C161" s="1100">
        <v>1.9E-2</v>
      </c>
      <c r="D161" s="1085"/>
      <c r="E161" s="1085"/>
    </row>
    <row r="162" spans="1:5">
      <c r="A162" s="1088"/>
      <c r="B162" s="1089" t="s">
        <v>790</v>
      </c>
      <c r="C162" s="1101">
        <v>0.81</v>
      </c>
      <c r="D162" s="1085"/>
      <c r="E162" s="1085"/>
    </row>
    <row r="163" spans="1:5">
      <c r="A163" s="1084"/>
      <c r="B163" s="1085"/>
      <c r="C163" s="1085"/>
      <c r="D163" s="1085"/>
      <c r="E163" s="1085"/>
    </row>
    <row r="164" spans="1:5">
      <c r="A164" s="1087"/>
      <c r="B164" s="1294" t="s">
        <v>1235</v>
      </c>
      <c r="C164" s="1295"/>
      <c r="D164" s="1085"/>
      <c r="E164" s="1085"/>
    </row>
    <row r="165" spans="1:5">
      <c r="A165" s="1088"/>
      <c r="B165" s="1089" t="s">
        <v>5</v>
      </c>
      <c r="C165" s="1090">
        <v>69645</v>
      </c>
      <c r="D165" s="1085"/>
      <c r="E165" s="1085"/>
    </row>
    <row r="166" spans="1:5">
      <c r="A166" s="1091"/>
      <c r="B166" s="1096" t="s">
        <v>779</v>
      </c>
      <c r="C166" s="1100">
        <v>4.8000000000000001E-2</v>
      </c>
      <c r="D166" s="1085"/>
      <c r="E166" s="1085"/>
    </row>
    <row r="167" spans="1:5">
      <c r="A167" s="1088"/>
      <c r="B167" s="1094" t="s">
        <v>780</v>
      </c>
      <c r="C167" s="1101">
        <v>5.2999999999999999E-2</v>
      </c>
      <c r="D167" s="1085"/>
      <c r="E167" s="1085"/>
    </row>
    <row r="168" spans="1:5">
      <c r="A168" s="1091"/>
      <c r="B168" s="1096" t="s">
        <v>781</v>
      </c>
      <c r="C168" s="1100">
        <v>5.2999999999999999E-2</v>
      </c>
      <c r="D168" s="1085"/>
      <c r="E168" s="1085"/>
    </row>
    <row r="169" spans="1:5">
      <c r="A169" s="1088"/>
      <c r="B169" s="1094" t="s">
        <v>782</v>
      </c>
      <c r="C169" s="1101">
        <v>9.6000000000000002E-2</v>
      </c>
      <c r="D169" s="1085"/>
      <c r="E169" s="1085"/>
    </row>
    <row r="170" spans="1:5">
      <c r="A170" s="1091"/>
      <c r="B170" s="1096" t="s">
        <v>783</v>
      </c>
      <c r="C170" s="1100">
        <v>0.11199999999999999</v>
      </c>
      <c r="D170" s="1085"/>
      <c r="E170" s="1085"/>
    </row>
    <row r="171" spans="1:5">
      <c r="A171" s="1088"/>
      <c r="B171" s="1094" t="s">
        <v>784</v>
      </c>
      <c r="C171" s="1101">
        <v>0.126</v>
      </c>
      <c r="D171" s="1085"/>
      <c r="E171" s="1085"/>
    </row>
    <row r="172" spans="1:5">
      <c r="A172" s="1091"/>
      <c r="B172" s="1096" t="s">
        <v>785</v>
      </c>
      <c r="C172" s="1100">
        <v>0.113</v>
      </c>
      <c r="D172" s="1085"/>
      <c r="E172" s="1085"/>
    </row>
    <row r="173" spans="1:5">
      <c r="A173" s="1088"/>
      <c r="B173" s="1094" t="s">
        <v>786</v>
      </c>
      <c r="C173" s="1101">
        <v>0.13400000000000001</v>
      </c>
      <c r="D173" s="1085"/>
      <c r="E173" s="1085"/>
    </row>
    <row r="174" spans="1:5">
      <c r="A174" s="1091"/>
      <c r="B174" s="1096" t="s">
        <v>787</v>
      </c>
      <c r="C174" s="1100">
        <v>0.156</v>
      </c>
      <c r="D174" s="1085"/>
      <c r="E174" s="1085"/>
    </row>
    <row r="175" spans="1:5">
      <c r="A175" s="1088"/>
      <c r="B175" s="1094" t="s">
        <v>788</v>
      </c>
      <c r="C175" s="1101">
        <v>8.8000000000000009E-2</v>
      </c>
      <c r="D175" s="1085"/>
      <c r="E175" s="1085"/>
    </row>
    <row r="176" spans="1:5">
      <c r="A176" s="1091"/>
      <c r="B176" s="1096" t="s">
        <v>789</v>
      </c>
      <c r="C176" s="1100">
        <v>2.2000000000000002E-2</v>
      </c>
      <c r="D176" s="1085"/>
      <c r="E176" s="1085"/>
    </row>
    <row r="177" spans="1:5">
      <c r="A177" s="1088"/>
      <c r="B177" s="1089" t="s">
        <v>790</v>
      </c>
      <c r="C177" s="1101">
        <v>0.81499999999999995</v>
      </c>
      <c r="D177" s="1085"/>
      <c r="E177" s="1085"/>
    </row>
    <row r="178" spans="1:5">
      <c r="A178" s="1084"/>
      <c r="B178" s="1085"/>
      <c r="C178" s="1085"/>
      <c r="D178" s="1085"/>
      <c r="E178" s="1085"/>
    </row>
    <row r="179" spans="1:5">
      <c r="A179" s="1087"/>
      <c r="B179" s="1294" t="s">
        <v>1236</v>
      </c>
      <c r="C179" s="1295"/>
      <c r="D179" s="1085"/>
      <c r="E179" s="1085"/>
    </row>
    <row r="180" spans="1:5">
      <c r="A180" s="1088"/>
      <c r="B180" s="1089" t="s">
        <v>5</v>
      </c>
      <c r="C180" s="1090">
        <v>72494</v>
      </c>
      <c r="D180" s="1085"/>
      <c r="E180" s="1085"/>
    </row>
    <row r="181" spans="1:5">
      <c r="A181" s="1091"/>
      <c r="B181" s="1096" t="s">
        <v>779</v>
      </c>
      <c r="C181" s="1100">
        <v>4.7E-2</v>
      </c>
      <c r="D181" s="1085"/>
      <c r="E181" s="1085"/>
    </row>
    <row r="182" spans="1:5">
      <c r="A182" s="1088"/>
      <c r="B182" s="1094" t="s">
        <v>780</v>
      </c>
      <c r="C182" s="1101">
        <v>0.05</v>
      </c>
      <c r="D182" s="1085"/>
      <c r="E182" s="1085"/>
    </row>
    <row r="183" spans="1:5">
      <c r="A183" s="1091"/>
      <c r="B183" s="1096" t="s">
        <v>781</v>
      </c>
      <c r="C183" s="1100">
        <v>5.2999999999999999E-2</v>
      </c>
      <c r="D183" s="1085"/>
      <c r="E183" s="1085"/>
    </row>
    <row r="184" spans="1:5">
      <c r="A184" s="1088"/>
      <c r="B184" s="1094" t="s">
        <v>782</v>
      </c>
      <c r="C184" s="1101">
        <v>9.3000000000000013E-2</v>
      </c>
      <c r="D184" s="1085"/>
      <c r="E184" s="1085"/>
    </row>
    <row r="185" spans="1:5">
      <c r="A185" s="1091"/>
      <c r="B185" s="1096" t="s">
        <v>783</v>
      </c>
      <c r="C185" s="1100">
        <v>0.10199999999999999</v>
      </c>
      <c r="D185" s="1085"/>
      <c r="E185" s="1085"/>
    </row>
    <row r="186" spans="1:5">
      <c r="A186" s="1088"/>
      <c r="B186" s="1094" t="s">
        <v>784</v>
      </c>
      <c r="C186" s="1101">
        <v>0.13</v>
      </c>
      <c r="D186" s="1085"/>
      <c r="E186" s="1085"/>
    </row>
    <row r="187" spans="1:5">
      <c r="A187" s="1091"/>
      <c r="B187" s="1096" t="s">
        <v>785</v>
      </c>
      <c r="C187" s="1100">
        <v>0.122</v>
      </c>
      <c r="D187" s="1085"/>
      <c r="E187" s="1085"/>
    </row>
    <row r="188" spans="1:5">
      <c r="A188" s="1088"/>
      <c r="B188" s="1094" t="s">
        <v>786</v>
      </c>
      <c r="C188" s="1101">
        <v>0.11900000000000001</v>
      </c>
      <c r="D188" s="1085"/>
      <c r="E188" s="1085"/>
    </row>
    <row r="189" spans="1:5">
      <c r="A189" s="1091"/>
      <c r="B189" s="1096" t="s">
        <v>787</v>
      </c>
      <c r="C189" s="1100">
        <v>0.15</v>
      </c>
      <c r="D189" s="1085"/>
      <c r="E189" s="1085"/>
    </row>
    <row r="190" spans="1:5">
      <c r="A190" s="1088"/>
      <c r="B190" s="1094" t="s">
        <v>788</v>
      </c>
      <c r="C190" s="1101">
        <v>0.105</v>
      </c>
      <c r="D190" s="1085"/>
      <c r="E190" s="1085"/>
    </row>
    <row r="191" spans="1:5">
      <c r="A191" s="1091"/>
      <c r="B191" s="1096" t="s">
        <v>789</v>
      </c>
      <c r="C191" s="1100">
        <v>2.8999999999999998E-2</v>
      </c>
      <c r="D191" s="1085"/>
      <c r="E191" s="1085"/>
    </row>
    <row r="192" spans="1:5">
      <c r="A192" s="1088"/>
      <c r="B192" s="1089" t="s">
        <v>790</v>
      </c>
      <c r="C192" s="1101">
        <v>0.82</v>
      </c>
      <c r="D192" s="1085"/>
      <c r="E192" s="1085"/>
    </row>
    <row r="193" spans="1:5">
      <c r="A193" s="1084"/>
      <c r="B193" s="1085"/>
      <c r="C193" s="1085"/>
      <c r="D193" s="1085"/>
      <c r="E193" s="1085"/>
    </row>
    <row r="194" spans="1:5">
      <c r="A194" s="1087"/>
      <c r="B194" s="1294" t="s">
        <v>791</v>
      </c>
      <c r="C194" s="1295"/>
      <c r="D194" s="1085"/>
      <c r="E194" s="1085"/>
    </row>
    <row r="195" spans="1:5">
      <c r="A195" s="1088"/>
      <c r="B195" s="1089" t="s">
        <v>792</v>
      </c>
      <c r="C195" s="1090">
        <v>33845</v>
      </c>
      <c r="D195" s="1085"/>
      <c r="E195" s="1085"/>
    </row>
    <row r="196" spans="1:5">
      <c r="A196" s="1091"/>
      <c r="B196" s="1092" t="s">
        <v>793</v>
      </c>
      <c r="C196" s="1093">
        <v>31881</v>
      </c>
      <c r="D196" s="1085"/>
      <c r="E196" s="1085"/>
    </row>
    <row r="197" spans="1:5">
      <c r="A197" s="1084"/>
      <c r="B197" s="1085"/>
      <c r="C197" s="1085"/>
      <c r="D197" s="1085"/>
      <c r="E197" s="1085"/>
    </row>
    <row r="198" spans="1:5">
      <c r="A198" s="1087"/>
      <c r="B198" s="1294" t="s">
        <v>1237</v>
      </c>
      <c r="C198" s="1295"/>
      <c r="D198" s="1085"/>
      <c r="E198" s="1085"/>
    </row>
    <row r="199" spans="1:5">
      <c r="A199" s="1088"/>
      <c r="B199" s="1089" t="s">
        <v>792</v>
      </c>
      <c r="C199" s="1090">
        <v>35980</v>
      </c>
      <c r="D199" s="1085"/>
      <c r="E199" s="1085"/>
    </row>
    <row r="200" spans="1:5">
      <c r="A200" s="1091"/>
      <c r="B200" s="1092" t="s">
        <v>793</v>
      </c>
      <c r="C200" s="1093">
        <v>33665</v>
      </c>
      <c r="D200" s="1085"/>
      <c r="E200" s="1085"/>
    </row>
    <row r="201" spans="1:5">
      <c r="A201" s="1084"/>
      <c r="B201" s="1085"/>
      <c r="C201" s="1085"/>
      <c r="D201" s="1085"/>
      <c r="E201" s="1085"/>
    </row>
    <row r="202" spans="1:5">
      <c r="A202" s="1087"/>
      <c r="B202" s="1294" t="s">
        <v>1238</v>
      </c>
      <c r="C202" s="1295"/>
      <c r="D202" s="1085"/>
      <c r="E202" s="1085"/>
    </row>
    <row r="203" spans="1:5">
      <c r="A203" s="1088"/>
      <c r="B203" s="1089" t="s">
        <v>792</v>
      </c>
      <c r="C203" s="1090">
        <v>37276</v>
      </c>
      <c r="D203" s="1085"/>
      <c r="E203" s="1085"/>
    </row>
    <row r="204" spans="1:5">
      <c r="A204" s="1091"/>
      <c r="B204" s="1092" t="s">
        <v>793</v>
      </c>
      <c r="C204" s="1093">
        <v>35218</v>
      </c>
      <c r="D204" s="1085"/>
      <c r="E204" s="1085"/>
    </row>
    <row r="205" spans="1:5">
      <c r="A205" s="1084"/>
      <c r="B205" s="1085"/>
      <c r="C205" s="1085"/>
      <c r="D205" s="1085"/>
      <c r="E205" s="1085"/>
    </row>
    <row r="206" spans="1:5">
      <c r="A206" s="1087"/>
      <c r="B206" s="1294" t="s">
        <v>794</v>
      </c>
      <c r="C206" s="1295"/>
      <c r="D206" s="1085"/>
      <c r="E206" s="1085"/>
    </row>
    <row r="207" spans="1:5">
      <c r="A207" s="1088"/>
      <c r="B207" s="1089" t="s">
        <v>5</v>
      </c>
      <c r="C207" s="1090">
        <v>60697</v>
      </c>
      <c r="D207" s="1085"/>
      <c r="E207" s="1085"/>
    </row>
    <row r="208" spans="1:5">
      <c r="A208" s="1091"/>
      <c r="B208" s="1096" t="s">
        <v>795</v>
      </c>
      <c r="C208" s="1100">
        <v>0.86099999999999999</v>
      </c>
      <c r="D208" s="1085"/>
      <c r="E208" s="1085"/>
    </row>
    <row r="209" spans="1:5">
      <c r="A209" s="1088"/>
      <c r="B209" s="1094" t="s">
        <v>796</v>
      </c>
      <c r="C209" s="1101">
        <v>1.1000000000000001E-2</v>
      </c>
      <c r="D209" s="1085"/>
      <c r="E209" s="1085"/>
    </row>
    <row r="210" spans="1:5">
      <c r="A210" s="1091"/>
      <c r="B210" s="1096" t="s">
        <v>797</v>
      </c>
      <c r="C210" s="1100">
        <v>3.7000000000000005E-2</v>
      </c>
      <c r="D210" s="1085"/>
      <c r="E210" s="1085"/>
    </row>
    <row r="211" spans="1:5">
      <c r="A211" s="1088"/>
      <c r="B211" s="1094" t="s">
        <v>798</v>
      </c>
      <c r="C211" s="1101">
        <v>1.2E-2</v>
      </c>
      <c r="D211" s="1085"/>
      <c r="E211" s="1085"/>
    </row>
    <row r="212" spans="1:5">
      <c r="A212" s="1091"/>
      <c r="B212" s="1096" t="s">
        <v>799</v>
      </c>
      <c r="C212" s="1100">
        <v>4.0000000000000001E-3</v>
      </c>
      <c r="D212" s="1085"/>
      <c r="E212" s="1085"/>
    </row>
    <row r="213" spans="1:5">
      <c r="A213" s="1088"/>
      <c r="B213" s="1094" t="s">
        <v>800</v>
      </c>
      <c r="C213" s="1101">
        <v>3.4000000000000002E-2</v>
      </c>
      <c r="D213" s="1085"/>
      <c r="E213" s="1085"/>
    </row>
    <row r="214" spans="1:5">
      <c r="A214" s="1091"/>
      <c r="B214" s="1096" t="s">
        <v>801</v>
      </c>
      <c r="C214" s="1100">
        <v>4.0999999999999995E-2</v>
      </c>
      <c r="D214" s="1085"/>
      <c r="E214" s="1085"/>
    </row>
    <row r="215" spans="1:5">
      <c r="A215" s="1088"/>
      <c r="B215" s="1089" t="s">
        <v>802</v>
      </c>
      <c r="C215" s="1101">
        <v>0.08</v>
      </c>
      <c r="D215" s="1085"/>
      <c r="E215" s="1085"/>
    </row>
    <row r="216" spans="1:5">
      <c r="A216" s="1091"/>
      <c r="B216" s="1092" t="s">
        <v>803</v>
      </c>
      <c r="C216" s="1105">
        <v>36.299999999999997</v>
      </c>
      <c r="D216" s="1085"/>
      <c r="E216" s="1085"/>
    </row>
    <row r="217" spans="1:5">
      <c r="A217" s="1084"/>
      <c r="B217" s="1085"/>
      <c r="C217" s="1085"/>
      <c r="D217" s="1085"/>
      <c r="E217" s="1085"/>
    </row>
    <row r="218" spans="1:5">
      <c r="A218" s="1087"/>
      <c r="B218" s="1294" t="s">
        <v>804</v>
      </c>
      <c r="C218" s="1295"/>
      <c r="D218" s="1085"/>
      <c r="E218" s="1085"/>
    </row>
    <row r="219" spans="1:5">
      <c r="A219" s="1088"/>
      <c r="B219" s="1089" t="s">
        <v>5</v>
      </c>
      <c r="C219" s="1090">
        <v>65726</v>
      </c>
      <c r="D219" s="1085"/>
      <c r="E219" s="1085"/>
    </row>
    <row r="220" spans="1:5">
      <c r="A220" s="1091"/>
      <c r="B220" s="1096" t="s">
        <v>795</v>
      </c>
      <c r="C220" s="1100">
        <v>0.77599999999999991</v>
      </c>
      <c r="D220" s="1085"/>
      <c r="E220" s="1085"/>
    </row>
    <row r="221" spans="1:5">
      <c r="A221" s="1088"/>
      <c r="B221" s="1094" t="s">
        <v>796</v>
      </c>
      <c r="C221" s="1101">
        <v>1.1000000000000001E-2</v>
      </c>
      <c r="D221" s="1085"/>
      <c r="E221" s="1085"/>
    </row>
    <row r="222" spans="1:5">
      <c r="A222" s="1091"/>
      <c r="B222" s="1096" t="s">
        <v>797</v>
      </c>
      <c r="C222" s="1100">
        <v>0.04</v>
      </c>
      <c r="D222" s="1085"/>
      <c r="E222" s="1085"/>
    </row>
    <row r="223" spans="1:5">
      <c r="A223" s="1088"/>
      <c r="B223" s="1094" t="s">
        <v>798</v>
      </c>
      <c r="C223" s="1101">
        <v>1.2E-2</v>
      </c>
      <c r="D223" s="1085"/>
      <c r="E223" s="1085"/>
    </row>
    <row r="224" spans="1:5">
      <c r="A224" s="1091"/>
      <c r="B224" s="1096" t="s">
        <v>799</v>
      </c>
      <c r="C224" s="1100">
        <v>3.0000000000000001E-3</v>
      </c>
      <c r="D224" s="1085"/>
      <c r="E224" s="1085"/>
    </row>
    <row r="225" spans="1:5">
      <c r="A225" s="1088"/>
      <c r="B225" s="1094" t="s">
        <v>800</v>
      </c>
      <c r="C225" s="1101">
        <v>5.7999999999999996E-2</v>
      </c>
      <c r="D225" s="1085"/>
      <c r="E225" s="1085"/>
    </row>
    <row r="226" spans="1:5">
      <c r="A226" s="1091"/>
      <c r="B226" s="1096" t="s">
        <v>801</v>
      </c>
      <c r="C226" s="1100">
        <v>0.1</v>
      </c>
      <c r="D226" s="1085"/>
      <c r="E226" s="1085"/>
    </row>
    <row r="227" spans="1:5">
      <c r="A227" s="1088"/>
      <c r="B227" s="1089" t="s">
        <v>802</v>
      </c>
      <c r="C227" s="1101">
        <v>0.11599999999999999</v>
      </c>
      <c r="D227" s="1085"/>
      <c r="E227" s="1085"/>
    </row>
    <row r="228" spans="1:5">
      <c r="A228" s="1091"/>
      <c r="B228" s="1092" t="s">
        <v>803</v>
      </c>
      <c r="C228" s="1105">
        <v>50.8</v>
      </c>
      <c r="D228" s="1085"/>
      <c r="E228" s="1085"/>
    </row>
    <row r="229" spans="1:5">
      <c r="A229" s="1084"/>
      <c r="B229" s="1085"/>
      <c r="C229" s="1085"/>
      <c r="D229" s="1085"/>
      <c r="E229" s="1085"/>
    </row>
    <row r="230" spans="1:5">
      <c r="A230" s="1087"/>
      <c r="B230" s="1294" t="s">
        <v>1239</v>
      </c>
      <c r="C230" s="1295"/>
      <c r="D230" s="1085"/>
      <c r="E230" s="1085"/>
    </row>
    <row r="231" spans="1:5">
      <c r="A231" s="1088"/>
      <c r="B231" s="1089" t="s">
        <v>5</v>
      </c>
      <c r="C231" s="1090">
        <v>69645</v>
      </c>
      <c r="D231" s="1085"/>
      <c r="E231" s="1085"/>
    </row>
    <row r="232" spans="1:5">
      <c r="A232" s="1091"/>
      <c r="B232" s="1096" t="s">
        <v>795</v>
      </c>
      <c r="C232" s="1100">
        <v>0.75700000000000001</v>
      </c>
      <c r="D232" s="1085"/>
      <c r="E232" s="1085"/>
    </row>
    <row r="233" spans="1:5">
      <c r="A233" s="1088"/>
      <c r="B233" s="1094" t="s">
        <v>796</v>
      </c>
      <c r="C233" s="1101">
        <v>1.1000000000000001E-2</v>
      </c>
      <c r="D233" s="1085"/>
      <c r="E233" s="1085"/>
    </row>
    <row r="234" spans="1:5">
      <c r="A234" s="1091"/>
      <c r="B234" s="1096" t="s">
        <v>797</v>
      </c>
      <c r="C234" s="1100">
        <v>0.04</v>
      </c>
      <c r="D234" s="1085"/>
      <c r="E234" s="1085"/>
    </row>
    <row r="235" spans="1:5">
      <c r="A235" s="1088"/>
      <c r="B235" s="1094" t="s">
        <v>798</v>
      </c>
      <c r="C235" s="1101">
        <v>1.4999999999999999E-2</v>
      </c>
      <c r="D235" s="1085"/>
      <c r="E235" s="1085"/>
    </row>
    <row r="236" spans="1:5">
      <c r="A236" s="1091"/>
      <c r="B236" s="1096" t="s">
        <v>799</v>
      </c>
      <c r="C236" s="1100">
        <v>3.0000000000000001E-3</v>
      </c>
      <c r="D236" s="1085"/>
      <c r="E236" s="1085"/>
    </row>
    <row r="237" spans="1:5">
      <c r="A237" s="1088"/>
      <c r="B237" s="1094" t="s">
        <v>800</v>
      </c>
      <c r="C237" s="1101">
        <v>6.7000000000000004E-2</v>
      </c>
      <c r="D237" s="1085"/>
      <c r="E237" s="1085"/>
    </row>
    <row r="238" spans="1:5">
      <c r="A238" s="1091"/>
      <c r="B238" s="1096" t="s">
        <v>801</v>
      </c>
      <c r="C238" s="1100">
        <v>0.106</v>
      </c>
      <c r="D238" s="1085"/>
      <c r="E238" s="1085"/>
    </row>
    <row r="239" spans="1:5">
      <c r="A239" s="1088"/>
      <c r="B239" s="1089" t="s">
        <v>802</v>
      </c>
      <c r="C239" s="1101">
        <v>0.13300000000000001</v>
      </c>
      <c r="D239" s="1085"/>
      <c r="E239" s="1085"/>
    </row>
    <row r="240" spans="1:5">
      <c r="A240" s="1091"/>
      <c r="B240" s="1092" t="s">
        <v>803</v>
      </c>
      <c r="C240" s="1105">
        <v>54.5</v>
      </c>
      <c r="D240" s="1085"/>
      <c r="E240" s="1085"/>
    </row>
    <row r="241" spans="1:5">
      <c r="A241" s="1084"/>
      <c r="B241" s="1085"/>
      <c r="C241" s="1085"/>
      <c r="D241" s="1085"/>
      <c r="E241" s="1085"/>
    </row>
    <row r="242" spans="1:5">
      <c r="A242" s="1087"/>
      <c r="B242" s="1294" t="s">
        <v>1240</v>
      </c>
      <c r="C242" s="1295"/>
      <c r="D242" s="1085"/>
      <c r="E242" s="1085"/>
    </row>
    <row r="243" spans="1:5">
      <c r="A243" s="1088"/>
      <c r="B243" s="1089" t="s">
        <v>5</v>
      </c>
      <c r="C243" s="1090">
        <v>72494</v>
      </c>
      <c r="D243" s="1085"/>
      <c r="E243" s="1085"/>
    </row>
    <row r="244" spans="1:5">
      <c r="A244" s="1091"/>
      <c r="B244" s="1096" t="s">
        <v>795</v>
      </c>
      <c r="C244" s="1100">
        <v>0.74199999999999999</v>
      </c>
      <c r="D244" s="1085"/>
      <c r="E244" s="1085"/>
    </row>
    <row r="245" spans="1:5">
      <c r="A245" s="1088"/>
      <c r="B245" s="1094" t="s">
        <v>796</v>
      </c>
      <c r="C245" s="1101">
        <v>1.2E-2</v>
      </c>
      <c r="D245" s="1085"/>
      <c r="E245" s="1085"/>
    </row>
    <row r="246" spans="1:5">
      <c r="A246" s="1091"/>
      <c r="B246" s="1096" t="s">
        <v>797</v>
      </c>
      <c r="C246" s="1100">
        <v>4.0999999999999995E-2</v>
      </c>
      <c r="D246" s="1085"/>
      <c r="E246" s="1085"/>
    </row>
    <row r="247" spans="1:5">
      <c r="A247" s="1088"/>
      <c r="B247" s="1094" t="s">
        <v>798</v>
      </c>
      <c r="C247" s="1101">
        <v>1.6E-2</v>
      </c>
      <c r="D247" s="1085"/>
      <c r="E247" s="1085"/>
    </row>
    <row r="248" spans="1:5">
      <c r="A248" s="1091"/>
      <c r="B248" s="1096" t="s">
        <v>799</v>
      </c>
      <c r="C248" s="1100">
        <v>4.0000000000000001E-3</v>
      </c>
      <c r="D248" s="1085"/>
      <c r="E248" s="1085"/>
    </row>
    <row r="249" spans="1:5">
      <c r="A249" s="1088"/>
      <c r="B249" s="1094" t="s">
        <v>800</v>
      </c>
      <c r="C249" s="1101">
        <v>7.0999999999999994E-2</v>
      </c>
      <c r="D249" s="1085"/>
      <c r="E249" s="1085"/>
    </row>
    <row r="250" spans="1:5">
      <c r="A250" s="1091"/>
      <c r="B250" s="1096" t="s">
        <v>801</v>
      </c>
      <c r="C250" s="1100">
        <v>0.114</v>
      </c>
      <c r="D250" s="1085"/>
      <c r="E250" s="1085"/>
    </row>
    <row r="251" spans="1:5">
      <c r="A251" s="1088"/>
      <c r="B251" s="1089" t="s">
        <v>802</v>
      </c>
      <c r="C251" s="1101">
        <v>0.14400000000000002</v>
      </c>
      <c r="D251" s="1085"/>
      <c r="E251" s="1085"/>
    </row>
    <row r="252" spans="1:5">
      <c r="A252" s="1091"/>
      <c r="B252" s="1092" t="s">
        <v>803</v>
      </c>
      <c r="C252" s="1105">
        <v>57</v>
      </c>
      <c r="D252" s="1085"/>
      <c r="E252" s="1085"/>
    </row>
    <row r="253" spans="1:5">
      <c r="A253" s="1084"/>
      <c r="B253" s="1085"/>
      <c r="C253" s="1085"/>
      <c r="D253" s="1085"/>
      <c r="E253" s="1085"/>
    </row>
    <row r="254" spans="1:5" ht="46.5" customHeight="1">
      <c r="A254" s="1300" t="s">
        <v>805</v>
      </c>
      <c r="B254" s="1297"/>
      <c r="C254" s="1297"/>
      <c r="D254" s="1297"/>
      <c r="E254" s="1295"/>
    </row>
    <row r="255" spans="1:5">
      <c r="A255" s="1084"/>
      <c r="B255" s="1085"/>
      <c r="C255" s="1085"/>
      <c r="D255" s="1085"/>
      <c r="E255" s="1085"/>
    </row>
    <row r="256" spans="1:5" ht="14.4" customHeight="1">
      <c r="A256" s="1301" t="s">
        <v>747</v>
      </c>
      <c r="B256" s="1297"/>
      <c r="C256" s="1297"/>
      <c r="D256" s="1297"/>
      <c r="E256" s="1295"/>
    </row>
    <row r="257" spans="1:5">
      <c r="A257" s="1084"/>
      <c r="B257" s="1085"/>
      <c r="C257" s="1085"/>
      <c r="D257" s="1085"/>
      <c r="E257" s="1085"/>
    </row>
    <row r="258" spans="1:5">
      <c r="A258" s="1087"/>
      <c r="B258" s="1294" t="s">
        <v>806</v>
      </c>
      <c r="C258" s="1295"/>
      <c r="D258" s="1085"/>
      <c r="E258" s="1085"/>
    </row>
    <row r="259" spans="1:5">
      <c r="A259" s="1088"/>
      <c r="B259" s="1089" t="s">
        <v>5</v>
      </c>
      <c r="C259" s="1090">
        <v>65726</v>
      </c>
      <c r="D259" s="1085"/>
      <c r="E259" s="1085"/>
    </row>
    <row r="260" spans="1:5">
      <c r="A260" s="1091"/>
      <c r="B260" s="1096" t="s">
        <v>807</v>
      </c>
      <c r="C260" s="1100">
        <v>0.96299999999999997</v>
      </c>
      <c r="D260" s="1085"/>
      <c r="E260" s="1085"/>
    </row>
    <row r="261" spans="1:5">
      <c r="A261" s="1088"/>
      <c r="B261" s="1106" t="s">
        <v>808</v>
      </c>
      <c r="C261" s="1101">
        <v>0.38799999999999996</v>
      </c>
      <c r="D261" s="1085"/>
      <c r="E261" s="1085"/>
    </row>
    <row r="262" spans="1:5">
      <c r="A262" s="1091"/>
      <c r="B262" s="1107" t="s">
        <v>809</v>
      </c>
      <c r="C262" s="1100">
        <v>0.19399999999999998</v>
      </c>
      <c r="D262" s="1085"/>
      <c r="E262" s="1085"/>
    </row>
    <row r="263" spans="1:5">
      <c r="A263" s="1088"/>
      <c r="B263" s="1106" t="s">
        <v>810</v>
      </c>
      <c r="C263" s="1101">
        <v>2E-3</v>
      </c>
      <c r="D263" s="1085"/>
      <c r="E263" s="1085"/>
    </row>
    <row r="264" spans="1:5">
      <c r="A264" s="1091"/>
      <c r="B264" s="1107" t="s">
        <v>811</v>
      </c>
      <c r="C264" s="1100">
        <v>0.03</v>
      </c>
      <c r="D264" s="1085"/>
      <c r="E264" s="1085"/>
    </row>
    <row r="265" spans="1:5">
      <c r="A265" s="1088"/>
      <c r="B265" s="1106" t="s">
        <v>812</v>
      </c>
      <c r="C265" s="1101">
        <v>1E-3</v>
      </c>
      <c r="D265" s="1085"/>
      <c r="E265" s="1085"/>
    </row>
    <row r="266" spans="1:5">
      <c r="A266" s="1091"/>
      <c r="B266" s="1107" t="s">
        <v>813</v>
      </c>
      <c r="C266" s="1100">
        <v>0.20699999999999999</v>
      </c>
      <c r="D266" s="1085"/>
      <c r="E266" s="1085"/>
    </row>
    <row r="267" spans="1:5">
      <c r="A267" s="1088"/>
      <c r="B267" s="1106" t="s">
        <v>814</v>
      </c>
      <c r="C267" s="1101">
        <v>6.9999999999999993E-3</v>
      </c>
      <c r="D267" s="1085"/>
      <c r="E267" s="1085"/>
    </row>
    <row r="268" spans="1:5">
      <c r="A268" s="1091"/>
      <c r="B268" s="1107" t="s">
        <v>815</v>
      </c>
      <c r="C268" s="1100">
        <v>1.3999999999999999E-2</v>
      </c>
      <c r="D268" s="1085"/>
      <c r="E268" s="1085"/>
    </row>
    <row r="269" spans="1:5">
      <c r="A269" s="1088"/>
      <c r="B269" s="1106" t="s">
        <v>816</v>
      </c>
      <c r="C269" s="1101">
        <v>2.7999999999999997E-2</v>
      </c>
      <c r="D269" s="1085"/>
      <c r="E269" s="1085"/>
    </row>
    <row r="270" spans="1:5">
      <c r="A270" s="1091"/>
      <c r="B270" s="1107" t="s">
        <v>817</v>
      </c>
      <c r="C270" s="1100">
        <v>1.2E-2</v>
      </c>
      <c r="D270" s="1085"/>
      <c r="E270" s="1085"/>
    </row>
    <row r="271" spans="1:5">
      <c r="A271" s="1088"/>
      <c r="B271" s="1106" t="s">
        <v>818</v>
      </c>
      <c r="C271" s="1101">
        <v>0.01</v>
      </c>
      <c r="D271" s="1085"/>
      <c r="E271" s="1085"/>
    </row>
    <row r="272" spans="1:5">
      <c r="A272" s="1091"/>
      <c r="B272" s="1107" t="s">
        <v>819</v>
      </c>
      <c r="C272" s="1100">
        <v>3.0000000000000001E-3</v>
      </c>
      <c r="D272" s="1085"/>
      <c r="E272" s="1085"/>
    </row>
    <row r="273" spans="1:5">
      <c r="A273" s="1088"/>
      <c r="B273" s="1106" t="s">
        <v>820</v>
      </c>
      <c r="C273" s="1101">
        <v>6.0000000000000001E-3</v>
      </c>
      <c r="D273" s="1085"/>
      <c r="E273" s="1085"/>
    </row>
    <row r="274" spans="1:5">
      <c r="A274" s="1091"/>
      <c r="B274" s="1107" t="s">
        <v>821</v>
      </c>
      <c r="C274" s="1100">
        <v>1.3999999999999999E-2</v>
      </c>
      <c r="D274" s="1085"/>
      <c r="E274" s="1085"/>
    </row>
    <row r="275" spans="1:5">
      <c r="A275" s="1088"/>
      <c r="B275" s="1106" t="s">
        <v>822</v>
      </c>
      <c r="C275" s="1101">
        <v>2E-3</v>
      </c>
      <c r="D275" s="1085"/>
      <c r="E275" s="1085"/>
    </row>
    <row r="276" spans="1:5">
      <c r="A276" s="1091"/>
      <c r="B276" s="1107" t="s">
        <v>823</v>
      </c>
      <c r="C276" s="1100">
        <v>4.2000000000000003E-2</v>
      </c>
      <c r="D276" s="1085"/>
      <c r="E276" s="1085"/>
    </row>
    <row r="277" spans="1:5">
      <c r="A277" s="1088"/>
      <c r="B277" s="1094" t="s">
        <v>824</v>
      </c>
      <c r="C277" s="1101">
        <v>3.7000000000000005E-2</v>
      </c>
      <c r="D277" s="1085"/>
      <c r="E277" s="1085"/>
    </row>
    <row r="278" spans="1:5">
      <c r="A278" s="1091"/>
      <c r="B278" s="1107" t="s">
        <v>825</v>
      </c>
      <c r="C278" s="1100">
        <v>3.5000000000000003E-2</v>
      </c>
      <c r="D278" s="1085"/>
      <c r="E278" s="1085"/>
    </row>
    <row r="279" spans="1:5">
      <c r="A279" s="1088"/>
      <c r="B279" s="1106" t="s">
        <v>826</v>
      </c>
      <c r="C279" s="1101">
        <v>2E-3</v>
      </c>
      <c r="D279" s="1085"/>
      <c r="E279" s="1085"/>
    </row>
    <row r="280" spans="1:5">
      <c r="A280" s="1084"/>
      <c r="B280" s="1085"/>
      <c r="C280" s="1085"/>
      <c r="D280" s="1085"/>
      <c r="E280" s="1085"/>
    </row>
    <row r="281" spans="1:5">
      <c r="A281" s="1087"/>
      <c r="B281" s="1294" t="s">
        <v>1241</v>
      </c>
      <c r="C281" s="1295"/>
      <c r="D281" s="1085"/>
      <c r="E281" s="1085"/>
    </row>
    <row r="282" spans="1:5">
      <c r="A282" s="1088"/>
      <c r="B282" s="1088" t="s">
        <v>5</v>
      </c>
      <c r="C282" s="1090">
        <v>52236</v>
      </c>
      <c r="D282" s="1085"/>
      <c r="E282" s="1085"/>
    </row>
    <row r="283" spans="1:5">
      <c r="A283" s="1091"/>
      <c r="B283" s="1092" t="s">
        <v>827</v>
      </c>
      <c r="C283" s="1100">
        <v>2.1000000000000001E-2</v>
      </c>
      <c r="D283" s="1085"/>
      <c r="E283" s="1085"/>
    </row>
    <row r="284" spans="1:5">
      <c r="A284" s="1088"/>
      <c r="B284" s="1089" t="s">
        <v>828</v>
      </c>
      <c r="C284" s="1101">
        <v>6.2E-2</v>
      </c>
      <c r="D284" s="1085"/>
      <c r="E284" s="1085"/>
    </row>
    <row r="285" spans="1:5">
      <c r="A285" s="1091"/>
      <c r="B285" s="1092" t="s">
        <v>829</v>
      </c>
      <c r="C285" s="1100">
        <v>0.247</v>
      </c>
      <c r="D285" s="1085"/>
      <c r="E285" s="1085"/>
    </row>
    <row r="286" spans="1:5">
      <c r="A286" s="1088"/>
      <c r="B286" s="1089" t="s">
        <v>830</v>
      </c>
      <c r="C286" s="1101">
        <v>6.4000000000000001E-2</v>
      </c>
      <c r="D286" s="1085"/>
      <c r="E286" s="1085"/>
    </row>
    <row r="287" spans="1:5">
      <c r="A287" s="1091"/>
      <c r="B287" s="1092" t="s">
        <v>831</v>
      </c>
      <c r="C287" s="1100">
        <v>0.23399999999999999</v>
      </c>
      <c r="D287" s="1085"/>
      <c r="E287" s="1085"/>
    </row>
    <row r="288" spans="1:5">
      <c r="A288" s="1088"/>
      <c r="B288" s="1089" t="s">
        <v>832</v>
      </c>
      <c r="C288" s="1101">
        <v>0.13100000000000001</v>
      </c>
      <c r="D288" s="1085"/>
      <c r="E288" s="1085"/>
    </row>
    <row r="289" spans="1:5">
      <c r="A289" s="1091"/>
      <c r="B289" s="1092" t="s">
        <v>833</v>
      </c>
      <c r="C289" s="1100">
        <v>0.153</v>
      </c>
      <c r="D289" s="1085"/>
      <c r="E289" s="1085"/>
    </row>
    <row r="290" spans="1:5">
      <c r="A290" s="1088"/>
      <c r="B290" s="1089" t="s">
        <v>834</v>
      </c>
      <c r="C290" s="1101">
        <v>8.6999999999999994E-2</v>
      </c>
      <c r="D290" s="1085"/>
      <c r="E290" s="1085"/>
    </row>
    <row r="291" spans="1:5">
      <c r="A291" s="1084"/>
      <c r="B291" s="1085"/>
      <c r="C291" s="1085"/>
      <c r="D291" s="1085"/>
      <c r="E291" s="1085"/>
    </row>
    <row r="292" spans="1:5">
      <c r="A292" s="1087"/>
      <c r="B292" s="1294" t="s">
        <v>1242</v>
      </c>
      <c r="C292" s="1295"/>
      <c r="D292" s="1085"/>
      <c r="E292" s="1085"/>
    </row>
    <row r="293" spans="1:5">
      <c r="A293" s="1088"/>
      <c r="B293" s="1088" t="s">
        <v>5</v>
      </c>
      <c r="C293" s="1090">
        <v>58939</v>
      </c>
      <c r="D293" s="1085"/>
      <c r="E293" s="1085"/>
    </row>
    <row r="294" spans="1:5">
      <c r="A294" s="1091"/>
      <c r="B294" s="1092" t="s">
        <v>835</v>
      </c>
      <c r="C294" s="1100">
        <v>0.28100000000000003</v>
      </c>
      <c r="D294" s="1085"/>
      <c r="E294" s="1085"/>
    </row>
    <row r="295" spans="1:5">
      <c r="A295" s="1088"/>
      <c r="B295" s="1089" t="s">
        <v>836</v>
      </c>
      <c r="C295" s="1101">
        <v>0.53</v>
      </c>
      <c r="D295" s="1085"/>
      <c r="E295" s="1085"/>
    </row>
    <row r="296" spans="1:5">
      <c r="A296" s="1091"/>
      <c r="B296" s="1092" t="s">
        <v>837</v>
      </c>
      <c r="C296" s="1100">
        <v>5.7000000000000002E-2</v>
      </c>
      <c r="D296" s="1085"/>
      <c r="E296" s="1085"/>
    </row>
    <row r="297" spans="1:5">
      <c r="A297" s="1088"/>
      <c r="B297" s="1089" t="s">
        <v>838</v>
      </c>
      <c r="C297" s="1101">
        <v>0.13100000000000001</v>
      </c>
      <c r="D297" s="1085"/>
      <c r="E297" s="1085"/>
    </row>
    <row r="298" spans="1:5">
      <c r="A298" s="1084"/>
      <c r="B298" s="1085"/>
      <c r="C298" s="1085"/>
      <c r="D298" s="1085"/>
      <c r="E298" s="1085"/>
    </row>
    <row r="299" spans="1:5">
      <c r="A299" s="1087"/>
      <c r="B299" s="1294" t="s">
        <v>1243</v>
      </c>
      <c r="C299" s="1295"/>
      <c r="D299" s="1085"/>
      <c r="E299" s="1085"/>
    </row>
    <row r="300" spans="1:5">
      <c r="A300" s="1088"/>
      <c r="B300" s="1088" t="s">
        <v>839</v>
      </c>
      <c r="C300" s="1090">
        <v>27780</v>
      </c>
      <c r="D300" s="1085"/>
      <c r="E300" s="1085"/>
    </row>
    <row r="301" spans="1:5">
      <c r="A301" s="1088"/>
      <c r="B301" s="1088" t="s">
        <v>840</v>
      </c>
      <c r="C301" s="1101">
        <v>0.95299999999999996</v>
      </c>
      <c r="D301" s="1085"/>
      <c r="E301" s="1085"/>
    </row>
    <row r="302" spans="1:5">
      <c r="A302" s="1091"/>
      <c r="B302" s="1091" t="s">
        <v>841</v>
      </c>
      <c r="C302" s="1100">
        <v>4.7E-2</v>
      </c>
      <c r="D302" s="1085"/>
      <c r="E302" s="1085"/>
    </row>
    <row r="303" spans="1:5">
      <c r="A303" s="1088"/>
      <c r="B303" s="1089" t="s">
        <v>842</v>
      </c>
      <c r="C303" s="1101">
        <v>0.11599999999999999</v>
      </c>
      <c r="D303" s="1085"/>
      <c r="E303" s="1085"/>
    </row>
    <row r="304" spans="1:5">
      <c r="A304" s="1091"/>
      <c r="B304" s="1092" t="s">
        <v>843</v>
      </c>
      <c r="C304" s="1100">
        <v>0.107</v>
      </c>
      <c r="D304" s="1085"/>
      <c r="E304" s="1085"/>
    </row>
    <row r="305" spans="1:5">
      <c r="A305" s="1088"/>
      <c r="B305" s="1089" t="s">
        <v>844</v>
      </c>
      <c r="C305" s="1101">
        <v>0.63100000000000001</v>
      </c>
      <c r="D305" s="1085"/>
      <c r="E305" s="1085"/>
    </row>
    <row r="306" spans="1:5">
      <c r="A306" s="1091"/>
      <c r="B306" s="1092" t="s">
        <v>845</v>
      </c>
      <c r="C306" s="1100">
        <v>4.2999999999999997E-2</v>
      </c>
      <c r="D306" s="1085"/>
      <c r="E306" s="1085"/>
    </row>
    <row r="307" spans="1:5">
      <c r="A307" s="1088"/>
      <c r="B307" s="1089" t="s">
        <v>846</v>
      </c>
      <c r="C307" s="1101">
        <v>0.17100000000000001</v>
      </c>
      <c r="D307" s="1085"/>
      <c r="E307" s="1085"/>
    </row>
    <row r="308" spans="1:5">
      <c r="A308" s="1091"/>
      <c r="B308" s="1092" t="s">
        <v>847</v>
      </c>
      <c r="C308" s="1100">
        <v>2.7999999999999997E-2</v>
      </c>
      <c r="D308" s="1085"/>
      <c r="E308" s="1085"/>
    </row>
    <row r="309" spans="1:5">
      <c r="A309" s="1088"/>
      <c r="B309" s="1089" t="s">
        <v>848</v>
      </c>
      <c r="C309" s="1101">
        <v>8.199999999999999E-2</v>
      </c>
      <c r="D309" s="1085"/>
      <c r="E309" s="1085"/>
    </row>
    <row r="310" spans="1:5">
      <c r="A310" s="1091"/>
      <c r="B310" s="1092" t="s">
        <v>849</v>
      </c>
      <c r="C310" s="1100">
        <v>1.4999999999999999E-2</v>
      </c>
      <c r="D310" s="1085"/>
      <c r="E310" s="1085"/>
    </row>
    <row r="311" spans="1:5">
      <c r="A311" s="1084"/>
      <c r="B311" s="1085"/>
      <c r="C311" s="1085"/>
      <c r="D311" s="1085"/>
      <c r="E311" s="1085"/>
    </row>
    <row r="312" spans="1:5">
      <c r="A312" s="1087"/>
      <c r="B312" s="1294" t="s">
        <v>1244</v>
      </c>
      <c r="C312" s="1295"/>
      <c r="D312" s="1085"/>
      <c r="E312" s="1085"/>
    </row>
    <row r="313" spans="1:5">
      <c r="A313" s="1088"/>
      <c r="B313" s="1088" t="s">
        <v>5</v>
      </c>
      <c r="C313" s="1090">
        <v>26487</v>
      </c>
      <c r="D313" s="1085"/>
      <c r="E313" s="1085"/>
    </row>
    <row r="314" spans="1:5">
      <c r="A314" s="1091"/>
      <c r="B314" s="1091" t="s">
        <v>850</v>
      </c>
      <c r="C314" s="1100">
        <v>4.4999999999999998E-2</v>
      </c>
      <c r="D314" s="1085"/>
      <c r="E314" s="1085"/>
    </row>
    <row r="315" spans="1:5">
      <c r="A315" s="1088"/>
      <c r="B315" s="1088" t="s">
        <v>851</v>
      </c>
      <c r="C315" s="1101">
        <v>0.06</v>
      </c>
      <c r="D315" s="1085"/>
      <c r="E315" s="1085"/>
    </row>
    <row r="316" spans="1:5">
      <c r="A316" s="1091"/>
      <c r="B316" s="1091" t="s">
        <v>852</v>
      </c>
      <c r="C316" s="1100">
        <v>8.6999999999999994E-2</v>
      </c>
      <c r="D316" s="1085"/>
      <c r="E316" s="1085"/>
    </row>
    <row r="317" spans="1:5">
      <c r="A317" s="1088"/>
      <c r="B317" s="1088" t="s">
        <v>853</v>
      </c>
      <c r="C317" s="1101">
        <v>2.3E-2</v>
      </c>
      <c r="D317" s="1085"/>
      <c r="E317" s="1085"/>
    </row>
    <row r="318" spans="1:5">
      <c r="A318" s="1091"/>
      <c r="B318" s="1091" t="s">
        <v>854</v>
      </c>
      <c r="C318" s="1100">
        <v>9.8000000000000004E-2</v>
      </c>
      <c r="D318" s="1085"/>
      <c r="E318" s="1085"/>
    </row>
    <row r="319" spans="1:5">
      <c r="A319" s="1088"/>
      <c r="B319" s="1088" t="s">
        <v>855</v>
      </c>
      <c r="C319" s="1101">
        <v>7.2999999999999995E-2</v>
      </c>
      <c r="D319" s="1085"/>
      <c r="E319" s="1085"/>
    </row>
    <row r="320" spans="1:5">
      <c r="A320" s="1091"/>
      <c r="B320" s="1091" t="s">
        <v>856</v>
      </c>
      <c r="C320" s="1100">
        <v>1.3999999999999999E-2</v>
      </c>
      <c r="D320" s="1085"/>
      <c r="E320" s="1085"/>
    </row>
    <row r="321" spans="1:5">
      <c r="A321" s="1088"/>
      <c r="B321" s="1088" t="s">
        <v>857</v>
      </c>
      <c r="C321" s="1101">
        <v>3.6000000000000004E-2</v>
      </c>
      <c r="D321" s="1085"/>
      <c r="E321" s="1085"/>
    </row>
    <row r="322" spans="1:5">
      <c r="A322" s="1091"/>
      <c r="B322" s="1091" t="s">
        <v>858</v>
      </c>
      <c r="C322" s="1100">
        <v>0.44</v>
      </c>
      <c r="D322" s="1085"/>
      <c r="E322" s="1085"/>
    </row>
    <row r="323" spans="1:5">
      <c r="A323" s="1088"/>
      <c r="B323" s="1088" t="s">
        <v>859</v>
      </c>
      <c r="C323" s="1101">
        <v>0.124</v>
      </c>
      <c r="D323" s="1085"/>
      <c r="E323" s="1085"/>
    </row>
    <row r="324" spans="1:5">
      <c r="A324" s="1084"/>
      <c r="B324" s="1085"/>
      <c r="C324" s="1085"/>
      <c r="D324" s="1085"/>
      <c r="E324" s="1085"/>
    </row>
    <row r="325" spans="1:5">
      <c r="A325" s="1087"/>
      <c r="B325" s="1294" t="s">
        <v>1245</v>
      </c>
      <c r="C325" s="1295"/>
      <c r="D325" s="1085"/>
      <c r="E325" s="1085"/>
    </row>
    <row r="326" spans="1:5">
      <c r="A326" s="1088"/>
      <c r="B326" s="1088" t="s">
        <v>5</v>
      </c>
      <c r="C326" s="1090">
        <v>26487</v>
      </c>
      <c r="D326" s="1085"/>
      <c r="E326" s="1085"/>
    </row>
    <row r="327" spans="1:5">
      <c r="A327" s="1091"/>
      <c r="B327" s="1091" t="s">
        <v>860</v>
      </c>
      <c r="C327" s="1100">
        <v>0.56100000000000005</v>
      </c>
      <c r="D327" s="1085"/>
      <c r="E327" s="1085"/>
    </row>
    <row r="328" spans="1:5">
      <c r="A328" s="1088"/>
      <c r="B328" s="1088" t="s">
        <v>861</v>
      </c>
      <c r="C328" s="1101">
        <v>0.159</v>
      </c>
      <c r="D328" s="1085"/>
      <c r="E328" s="1085"/>
    </row>
    <row r="329" spans="1:5">
      <c r="A329" s="1091"/>
      <c r="B329" s="1091" t="s">
        <v>862</v>
      </c>
      <c r="C329" s="1100">
        <v>0.21</v>
      </c>
      <c r="D329" s="1085"/>
      <c r="E329" s="1085"/>
    </row>
    <row r="330" spans="1:5">
      <c r="A330" s="1088"/>
      <c r="B330" s="1088" t="s">
        <v>863</v>
      </c>
      <c r="C330" s="1101">
        <v>8.4000000000000005E-2</v>
      </c>
      <c r="D330" s="1085"/>
      <c r="E330" s="1085"/>
    </row>
    <row r="331" spans="1:5">
      <c r="A331" s="1091"/>
      <c r="B331" s="1091" t="s">
        <v>864</v>
      </c>
      <c r="C331" s="1100">
        <v>0.10800000000000001</v>
      </c>
      <c r="D331" s="1085"/>
      <c r="E331" s="1085"/>
    </row>
    <row r="332" spans="1:5">
      <c r="A332" s="1088"/>
      <c r="B332" s="1088" t="s">
        <v>858</v>
      </c>
      <c r="C332" s="1101">
        <v>0.17399999999999999</v>
      </c>
      <c r="D332" s="1085"/>
      <c r="E332" s="1085"/>
    </row>
    <row r="333" spans="1:5">
      <c r="A333" s="1091"/>
      <c r="B333" s="1091" t="s">
        <v>865</v>
      </c>
      <c r="C333" s="1100">
        <v>0.26500000000000001</v>
      </c>
      <c r="D333" s="1085"/>
      <c r="E333" s="1085"/>
    </row>
    <row r="334" spans="1:5">
      <c r="A334" s="1088"/>
      <c r="B334" s="1088" t="s">
        <v>866</v>
      </c>
      <c r="C334" s="1101">
        <v>2.7000000000000003E-2</v>
      </c>
      <c r="D334" s="1085"/>
      <c r="E334" s="1085"/>
    </row>
    <row r="335" spans="1:5">
      <c r="A335" s="1091"/>
      <c r="B335" s="1091" t="s">
        <v>867</v>
      </c>
      <c r="C335" s="1100">
        <v>6.7000000000000004E-2</v>
      </c>
      <c r="D335" s="1085"/>
      <c r="E335" s="1085"/>
    </row>
    <row r="336" spans="1:5">
      <c r="A336" s="1088"/>
      <c r="B336" s="1088" t="s">
        <v>868</v>
      </c>
      <c r="C336" s="1101">
        <v>4.7E-2</v>
      </c>
      <c r="D336" s="1085"/>
      <c r="E336" s="1085"/>
    </row>
    <row r="337" spans="1:5">
      <c r="A337" s="1091"/>
      <c r="B337" s="1091" t="s">
        <v>869</v>
      </c>
      <c r="C337" s="1100">
        <v>4.8000000000000001E-2</v>
      </c>
      <c r="D337" s="1085"/>
      <c r="E337" s="1085"/>
    </row>
    <row r="338" spans="1:5">
      <c r="A338" s="1088"/>
      <c r="B338" s="1088" t="s">
        <v>870</v>
      </c>
      <c r="C338" s="1101">
        <v>7.6999999999999999E-2</v>
      </c>
      <c r="D338" s="1085"/>
      <c r="E338" s="1085"/>
    </row>
    <row r="339" spans="1:5">
      <c r="A339" s="1084"/>
      <c r="B339" s="1085"/>
      <c r="C339" s="1085"/>
      <c r="D339" s="1085"/>
      <c r="E339" s="1085"/>
    </row>
    <row r="340" spans="1:5">
      <c r="A340" s="1087"/>
      <c r="B340" s="1294" t="s">
        <v>871</v>
      </c>
      <c r="C340" s="1295"/>
      <c r="D340" s="1085"/>
      <c r="E340" s="1085"/>
    </row>
    <row r="341" spans="1:5">
      <c r="A341" s="1088"/>
      <c r="B341" s="1089" t="s">
        <v>5</v>
      </c>
      <c r="C341" s="1090">
        <v>25505</v>
      </c>
      <c r="D341" s="1085"/>
      <c r="E341" s="1085"/>
    </row>
    <row r="342" spans="1:5">
      <c r="A342" s="1091"/>
      <c r="B342" s="1096" t="s">
        <v>872</v>
      </c>
      <c r="C342" s="1100">
        <v>0.50800000000000001</v>
      </c>
      <c r="D342" s="1085"/>
      <c r="E342" s="1085"/>
    </row>
    <row r="343" spans="1:5">
      <c r="A343" s="1088"/>
      <c r="B343" s="1106" t="s">
        <v>873</v>
      </c>
      <c r="C343" s="1101">
        <v>0.13300000000000001</v>
      </c>
      <c r="D343" s="1085"/>
      <c r="E343" s="1085"/>
    </row>
    <row r="344" spans="1:5">
      <c r="A344" s="1091"/>
      <c r="B344" s="1107" t="s">
        <v>874</v>
      </c>
      <c r="C344" s="1100">
        <v>0.374</v>
      </c>
      <c r="D344" s="1085"/>
      <c r="E344" s="1085"/>
    </row>
    <row r="345" spans="1:5">
      <c r="A345" s="1088"/>
      <c r="B345" s="1094" t="s">
        <v>875</v>
      </c>
      <c r="C345" s="1101">
        <v>0.08</v>
      </c>
      <c r="D345" s="1085"/>
      <c r="E345" s="1085"/>
    </row>
    <row r="346" spans="1:5">
      <c r="A346" s="1091"/>
      <c r="B346" s="1107" t="s">
        <v>873</v>
      </c>
      <c r="C346" s="1100">
        <v>2.7000000000000003E-2</v>
      </c>
      <c r="D346" s="1085"/>
      <c r="E346" s="1085"/>
    </row>
    <row r="347" spans="1:5">
      <c r="A347" s="1088"/>
      <c r="B347" s="1106" t="s">
        <v>874</v>
      </c>
      <c r="C347" s="1101">
        <v>5.4000000000000006E-2</v>
      </c>
      <c r="D347" s="1085"/>
      <c r="E347" s="1085"/>
    </row>
    <row r="348" spans="1:5">
      <c r="A348" s="1091"/>
      <c r="B348" s="1096" t="s">
        <v>876</v>
      </c>
      <c r="C348" s="1100">
        <v>0.192</v>
      </c>
      <c r="D348" s="1085"/>
      <c r="E348" s="1085"/>
    </row>
    <row r="349" spans="1:5">
      <c r="A349" s="1088"/>
      <c r="B349" s="1106" t="s">
        <v>877</v>
      </c>
      <c r="C349" s="1101">
        <v>0.13300000000000001</v>
      </c>
      <c r="D349" s="1085"/>
      <c r="E349" s="1085"/>
    </row>
    <row r="350" spans="1:5">
      <c r="A350" s="1091"/>
      <c r="B350" s="1108" t="s">
        <v>878</v>
      </c>
      <c r="C350" s="1100">
        <v>5.7000000000000002E-2</v>
      </c>
      <c r="D350" s="1085"/>
      <c r="E350" s="1085"/>
    </row>
    <row r="351" spans="1:5">
      <c r="A351" s="1088"/>
      <c r="B351" s="1106" t="s">
        <v>873</v>
      </c>
      <c r="C351" s="1101">
        <v>1.3000000000000001E-2</v>
      </c>
      <c r="D351" s="1085"/>
      <c r="E351" s="1085"/>
    </row>
    <row r="352" spans="1:5">
      <c r="A352" s="1091"/>
      <c r="B352" s="1107" t="s">
        <v>879</v>
      </c>
      <c r="C352" s="1100">
        <v>3.1E-2</v>
      </c>
      <c r="D352" s="1085"/>
      <c r="E352" s="1085"/>
    </row>
    <row r="353" spans="1:5">
      <c r="A353" s="1088"/>
      <c r="B353" s="1106" t="s">
        <v>880</v>
      </c>
      <c r="C353" s="1101">
        <v>1.4999999999999999E-2</v>
      </c>
      <c r="D353" s="1085"/>
      <c r="E353" s="1085"/>
    </row>
    <row r="354" spans="1:5">
      <c r="A354" s="1091"/>
      <c r="B354" s="1096" t="s">
        <v>881</v>
      </c>
      <c r="C354" s="1100">
        <v>0.22</v>
      </c>
      <c r="D354" s="1085"/>
      <c r="E354" s="1085"/>
    </row>
    <row r="355" spans="1:5">
      <c r="A355" s="1088"/>
      <c r="B355" s="1106" t="s">
        <v>877</v>
      </c>
      <c r="C355" s="1101">
        <v>0.126</v>
      </c>
      <c r="D355" s="1085"/>
      <c r="E355" s="1085"/>
    </row>
    <row r="356" spans="1:5">
      <c r="A356" s="1091"/>
      <c r="B356" s="1108" t="s">
        <v>878</v>
      </c>
      <c r="C356" s="1100">
        <v>7.5999999999999998E-2</v>
      </c>
      <c r="D356" s="1085"/>
      <c r="E356" s="1085"/>
    </row>
    <row r="357" spans="1:5">
      <c r="A357" s="1088"/>
      <c r="B357" s="1106" t="s">
        <v>873</v>
      </c>
      <c r="C357" s="1101">
        <v>0.03</v>
      </c>
      <c r="D357" s="1085"/>
      <c r="E357" s="1085"/>
    </row>
    <row r="358" spans="1:5">
      <c r="A358" s="1091"/>
      <c r="B358" s="1107" t="s">
        <v>879</v>
      </c>
      <c r="C358" s="1100">
        <v>5.2999999999999999E-2</v>
      </c>
      <c r="D358" s="1085"/>
      <c r="E358" s="1085"/>
    </row>
    <row r="359" spans="1:5">
      <c r="A359" s="1088"/>
      <c r="B359" s="1106" t="s">
        <v>880</v>
      </c>
      <c r="C359" s="1101">
        <v>1.2E-2</v>
      </c>
      <c r="D359" s="1085"/>
      <c r="E359" s="1085"/>
    </row>
    <row r="360" spans="1:5">
      <c r="A360" s="1084"/>
      <c r="B360" s="1085"/>
      <c r="C360" s="1085"/>
      <c r="D360" s="1085"/>
      <c r="E360" s="1085"/>
    </row>
    <row r="361" spans="1:5">
      <c r="A361" s="1087"/>
      <c r="B361" s="1294" t="s">
        <v>882</v>
      </c>
      <c r="C361" s="1295"/>
      <c r="D361" s="1085"/>
      <c r="E361" s="1085"/>
    </row>
    <row r="362" spans="1:5">
      <c r="A362" s="1088"/>
      <c r="B362" s="1089" t="s">
        <v>5</v>
      </c>
      <c r="C362" s="1090">
        <v>25505</v>
      </c>
      <c r="D362" s="1085"/>
      <c r="E362" s="1085"/>
    </row>
    <row r="363" spans="1:5">
      <c r="A363" s="1091"/>
      <c r="B363" s="1096" t="s">
        <v>883</v>
      </c>
      <c r="C363" s="1100">
        <v>0.25900000000000001</v>
      </c>
      <c r="D363" s="1085"/>
      <c r="E363" s="1085"/>
    </row>
    <row r="364" spans="1:5">
      <c r="A364" s="1088"/>
      <c r="B364" s="1094" t="s">
        <v>884</v>
      </c>
      <c r="C364" s="1101">
        <v>0.40200000000000002</v>
      </c>
      <c r="D364" s="1085"/>
      <c r="E364" s="1085"/>
    </row>
    <row r="365" spans="1:5">
      <c r="A365" s="1091"/>
      <c r="B365" s="1096" t="s">
        <v>885</v>
      </c>
      <c r="C365" s="1100">
        <v>0.13400000000000001</v>
      </c>
      <c r="D365" s="1085"/>
      <c r="E365" s="1085"/>
    </row>
    <row r="366" spans="1:5">
      <c r="A366" s="1088"/>
      <c r="B366" s="1094" t="s">
        <v>886</v>
      </c>
      <c r="C366" s="1101">
        <v>0.1</v>
      </c>
      <c r="D366" s="1085"/>
      <c r="E366" s="1085"/>
    </row>
    <row r="367" spans="1:5">
      <c r="A367" s="1091"/>
      <c r="B367" s="1096" t="s">
        <v>887</v>
      </c>
      <c r="C367" s="1100">
        <v>5.5E-2</v>
      </c>
      <c r="D367" s="1085"/>
      <c r="E367" s="1085"/>
    </row>
    <row r="368" spans="1:5">
      <c r="A368" s="1088"/>
      <c r="B368" s="1094" t="s">
        <v>888</v>
      </c>
      <c r="C368" s="1101">
        <v>2.7999999999999997E-2</v>
      </c>
      <c r="D368" s="1085"/>
      <c r="E368" s="1085"/>
    </row>
    <row r="369" spans="1:5">
      <c r="A369" s="1091"/>
      <c r="B369" s="1096" t="s">
        <v>889</v>
      </c>
      <c r="C369" s="1100">
        <v>2.3E-2</v>
      </c>
      <c r="D369" s="1085"/>
      <c r="E369" s="1085"/>
    </row>
    <row r="370" spans="1:5">
      <c r="A370" s="1084"/>
      <c r="B370" s="1085"/>
      <c r="C370" s="1085"/>
      <c r="D370" s="1085"/>
      <c r="E370" s="1085"/>
    </row>
    <row r="371" spans="1:5">
      <c r="A371" s="1087"/>
      <c r="B371" s="1294" t="s">
        <v>890</v>
      </c>
      <c r="C371" s="1295"/>
      <c r="D371" s="1085"/>
      <c r="E371" s="1085"/>
    </row>
    <row r="372" spans="1:5">
      <c r="A372" s="1088"/>
      <c r="B372" s="1089" t="s">
        <v>5</v>
      </c>
      <c r="C372" s="1090">
        <v>25505</v>
      </c>
      <c r="D372" s="1085"/>
      <c r="E372" s="1085"/>
    </row>
    <row r="373" spans="1:5">
      <c r="A373" s="1091"/>
      <c r="B373" s="1096" t="s">
        <v>891</v>
      </c>
      <c r="C373" s="1100">
        <v>0.79500000000000004</v>
      </c>
      <c r="D373" s="1085"/>
      <c r="E373" s="1085"/>
    </row>
    <row r="374" spans="1:5">
      <c r="A374" s="1088"/>
      <c r="B374" s="1106" t="s">
        <v>892</v>
      </c>
      <c r="C374" s="1101">
        <v>0.51800000000000002</v>
      </c>
      <c r="D374" s="1085"/>
      <c r="E374" s="1085"/>
    </row>
    <row r="375" spans="1:5">
      <c r="A375" s="1091"/>
      <c r="B375" s="1107" t="s">
        <v>893</v>
      </c>
      <c r="C375" s="1100">
        <v>0.27800000000000002</v>
      </c>
      <c r="D375" s="1085"/>
      <c r="E375" s="1085"/>
    </row>
    <row r="376" spans="1:5">
      <c r="A376" s="1088"/>
      <c r="B376" s="1094" t="s">
        <v>894</v>
      </c>
      <c r="C376" s="1101">
        <v>0.20499999999999999</v>
      </c>
      <c r="D376" s="1085"/>
      <c r="E376" s="1085"/>
    </row>
    <row r="377" spans="1:5">
      <c r="A377" s="1084"/>
      <c r="B377" s="1085"/>
      <c r="C377" s="1085"/>
      <c r="D377" s="1085"/>
      <c r="E377" s="1085"/>
    </row>
    <row r="378" spans="1:5">
      <c r="A378" s="1087"/>
      <c r="B378" s="1294" t="s">
        <v>1246</v>
      </c>
      <c r="C378" s="1295"/>
      <c r="D378" s="1085"/>
      <c r="E378" s="1085"/>
    </row>
    <row r="379" spans="1:5">
      <c r="A379" s="1088"/>
      <c r="B379" s="1089" t="s">
        <v>895</v>
      </c>
      <c r="C379" s="1090">
        <v>64</v>
      </c>
      <c r="D379" s="1085"/>
      <c r="E379" s="1085"/>
    </row>
    <row r="380" spans="1:5">
      <c r="A380" s="1091"/>
      <c r="B380" s="1092" t="s">
        <v>896</v>
      </c>
      <c r="C380" s="1100">
        <v>0.375</v>
      </c>
      <c r="D380" s="1085"/>
      <c r="E380" s="1085"/>
    </row>
    <row r="381" spans="1:5">
      <c r="A381" s="1088"/>
      <c r="B381" s="1089" t="s">
        <v>897</v>
      </c>
      <c r="C381" s="1090">
        <v>104</v>
      </c>
      <c r="D381" s="1085"/>
      <c r="E381" s="1085"/>
    </row>
    <row r="382" spans="1:5">
      <c r="A382" s="1084"/>
      <c r="B382" s="1085"/>
      <c r="C382" s="1085"/>
      <c r="D382" s="1085"/>
      <c r="E382" s="1085"/>
    </row>
    <row r="383" spans="1:5">
      <c r="A383" s="1087"/>
      <c r="B383" s="1294" t="s">
        <v>898</v>
      </c>
      <c r="C383" s="1295"/>
      <c r="D383" s="1085"/>
      <c r="E383" s="1085"/>
    </row>
    <row r="384" spans="1:5">
      <c r="A384" s="1088"/>
      <c r="B384" s="1089" t="s">
        <v>5</v>
      </c>
      <c r="C384" s="1090">
        <v>33269</v>
      </c>
      <c r="D384" s="1085"/>
      <c r="E384" s="1085"/>
    </row>
    <row r="385" spans="1:5">
      <c r="A385" s="1091"/>
      <c r="B385" s="1096" t="s">
        <v>899</v>
      </c>
      <c r="C385" s="1100">
        <v>0.26200000000000001</v>
      </c>
      <c r="D385" s="1085"/>
      <c r="E385" s="1085"/>
    </row>
    <row r="386" spans="1:5">
      <c r="A386" s="1088"/>
      <c r="B386" s="1094" t="s">
        <v>900</v>
      </c>
      <c r="C386" s="1101">
        <v>0.73799999999999999</v>
      </c>
      <c r="D386" s="1085"/>
      <c r="E386" s="1085"/>
    </row>
    <row r="387" spans="1:5">
      <c r="A387" s="1084"/>
      <c r="B387" s="1085"/>
      <c r="C387" s="1085"/>
      <c r="D387" s="1085"/>
      <c r="E387" s="1085"/>
    </row>
    <row r="388" spans="1:5">
      <c r="A388" s="1087"/>
      <c r="B388" s="1294" t="s">
        <v>901</v>
      </c>
      <c r="C388" s="1295"/>
      <c r="D388" s="1085"/>
      <c r="E388" s="1085"/>
    </row>
    <row r="389" spans="1:5">
      <c r="A389" s="1088"/>
      <c r="B389" s="1089" t="s">
        <v>5</v>
      </c>
      <c r="C389" s="1090">
        <v>65726</v>
      </c>
      <c r="D389" s="1085"/>
      <c r="E389" s="1085"/>
    </row>
    <row r="390" spans="1:5">
      <c r="A390" s="1091"/>
      <c r="B390" s="1096" t="s">
        <v>902</v>
      </c>
      <c r="C390" s="1100">
        <v>0.30499999999999999</v>
      </c>
      <c r="D390" s="1085"/>
      <c r="E390" s="1085"/>
    </row>
    <row r="391" spans="1:5">
      <c r="A391" s="1088"/>
      <c r="B391" s="1094" t="s">
        <v>903</v>
      </c>
      <c r="C391" s="1101">
        <v>0.69499999999999995</v>
      </c>
      <c r="D391" s="1085"/>
      <c r="E391" s="1085"/>
    </row>
    <row r="392" spans="1:5">
      <c r="A392" s="1084"/>
      <c r="B392" s="1085"/>
      <c r="C392" s="1085"/>
      <c r="D392" s="1085"/>
      <c r="E392" s="1085"/>
    </row>
    <row r="393" spans="1:5" ht="61.35" customHeight="1">
      <c r="A393" s="1300" t="s">
        <v>904</v>
      </c>
      <c r="B393" s="1297"/>
      <c r="C393" s="1297"/>
      <c r="D393" s="1297"/>
      <c r="E393" s="1295"/>
    </row>
    <row r="394" spans="1:5">
      <c r="A394" s="1084"/>
      <c r="B394" s="1085"/>
      <c r="C394" s="1085"/>
      <c r="D394" s="1085"/>
      <c r="E394" s="1085"/>
    </row>
    <row r="395" spans="1:5" ht="14.4" customHeight="1">
      <c r="A395" s="1301" t="s">
        <v>747</v>
      </c>
      <c r="B395" s="1297"/>
      <c r="C395" s="1297"/>
      <c r="D395" s="1297"/>
      <c r="E395" s="1295"/>
    </row>
    <row r="396" spans="1:5">
      <c r="A396" s="1084"/>
      <c r="B396" s="1085"/>
      <c r="C396" s="1085"/>
      <c r="D396" s="1085"/>
      <c r="E396" s="1085"/>
    </row>
    <row r="397" spans="1:5">
      <c r="A397" s="1087"/>
      <c r="B397" s="1294" t="s">
        <v>905</v>
      </c>
      <c r="C397" s="1295"/>
      <c r="D397" s="1085"/>
      <c r="E397" s="1085"/>
    </row>
    <row r="398" spans="1:5">
      <c r="A398" s="1088"/>
      <c r="B398" s="1109" t="s">
        <v>906</v>
      </c>
      <c r="C398" s="1110" t="s">
        <v>1348</v>
      </c>
      <c r="D398" s="1085"/>
      <c r="E398" s="1085"/>
    </row>
    <row r="399" spans="1:5">
      <c r="A399" s="1091"/>
      <c r="B399" s="1111" t="s">
        <v>907</v>
      </c>
      <c r="C399" s="1112" t="s">
        <v>1354</v>
      </c>
      <c r="D399" s="1085"/>
      <c r="E399" s="1085"/>
    </row>
    <row r="400" spans="1:5">
      <c r="A400" s="1088"/>
      <c r="B400" s="1109" t="s">
        <v>908</v>
      </c>
      <c r="C400" s="1110" t="s">
        <v>1347</v>
      </c>
      <c r="D400" s="1085"/>
      <c r="E400" s="1085"/>
    </row>
    <row r="401" spans="1:5">
      <c r="A401" s="1084"/>
      <c r="B401" s="1085"/>
      <c r="C401" s="1085"/>
      <c r="D401" s="1085"/>
      <c r="E401" s="1085"/>
    </row>
    <row r="402" spans="1:5">
      <c r="A402" s="1087"/>
      <c r="B402" s="1302" t="s">
        <v>1250</v>
      </c>
      <c r="C402" s="1303"/>
      <c r="D402" s="1085"/>
      <c r="E402" s="1085"/>
    </row>
    <row r="403" spans="1:5">
      <c r="A403" s="1088"/>
      <c r="B403" s="1089" t="s">
        <v>909</v>
      </c>
      <c r="C403" s="1102">
        <v>55351699</v>
      </c>
      <c r="D403" s="1085"/>
      <c r="E403" s="1085"/>
    </row>
    <row r="404" spans="1:5">
      <c r="A404" s="1091"/>
      <c r="B404" s="1096" t="s">
        <v>910</v>
      </c>
      <c r="C404" s="1113">
        <v>2021.61</v>
      </c>
      <c r="D404" s="1085"/>
      <c r="E404" s="1085"/>
    </row>
    <row r="405" spans="1:5">
      <c r="A405" s="1088"/>
      <c r="B405" s="1094" t="s">
        <v>911</v>
      </c>
      <c r="C405" s="1090">
        <v>83</v>
      </c>
      <c r="D405" s="1085"/>
      <c r="E405" s="1085"/>
    </row>
    <row r="406" spans="1:5">
      <c r="A406" s="1091"/>
      <c r="B406" s="1092" t="s">
        <v>912</v>
      </c>
      <c r="C406" s="1103">
        <v>37788960</v>
      </c>
      <c r="D406" s="1085"/>
      <c r="E406" s="1085"/>
    </row>
    <row r="407" spans="1:5">
      <c r="A407" s="1088"/>
      <c r="B407" s="1094" t="s">
        <v>910</v>
      </c>
      <c r="C407" s="1114">
        <v>1380.17</v>
      </c>
      <c r="D407" s="1085"/>
      <c r="E407" s="1085"/>
    </row>
    <row r="408" spans="1:5">
      <c r="A408" s="1091"/>
      <c r="B408" s="1096" t="s">
        <v>911</v>
      </c>
      <c r="C408" s="1093">
        <v>77</v>
      </c>
      <c r="D408" s="1085"/>
      <c r="E408" s="1085"/>
    </row>
    <row r="409" spans="1:5">
      <c r="A409" s="1088"/>
      <c r="B409" s="1089" t="s">
        <v>913</v>
      </c>
      <c r="C409" s="1102">
        <v>101039575</v>
      </c>
      <c r="D409" s="1085"/>
      <c r="E409" s="1085"/>
    </row>
    <row r="410" spans="1:5">
      <c r="A410" s="1091"/>
      <c r="B410" s="1096" t="s">
        <v>910</v>
      </c>
      <c r="C410" s="1113">
        <v>3690.27</v>
      </c>
      <c r="D410" s="1085"/>
      <c r="E410" s="1085"/>
    </row>
    <row r="411" spans="1:5">
      <c r="A411" s="1088"/>
      <c r="B411" s="1094" t="s">
        <v>911</v>
      </c>
      <c r="C411" s="1090">
        <v>90</v>
      </c>
      <c r="D411" s="1085"/>
      <c r="E411" s="1085"/>
    </row>
    <row r="412" spans="1:5">
      <c r="A412" s="1091"/>
      <c r="B412" s="1092" t="s">
        <v>914</v>
      </c>
      <c r="C412" s="1103">
        <v>178976201</v>
      </c>
      <c r="D412" s="1085"/>
      <c r="E412" s="1085"/>
    </row>
    <row r="413" spans="1:5">
      <c r="A413" s="1088"/>
      <c r="B413" s="1094" t="s">
        <v>910</v>
      </c>
      <c r="C413" s="1114">
        <v>6536.75</v>
      </c>
      <c r="D413" s="1085"/>
      <c r="E413" s="1085"/>
    </row>
    <row r="414" spans="1:5">
      <c r="A414" s="1091"/>
      <c r="B414" s="1096" t="s">
        <v>911</v>
      </c>
      <c r="C414" s="1093">
        <v>88</v>
      </c>
      <c r="D414" s="1085"/>
      <c r="E414" s="1085"/>
    </row>
    <row r="415" spans="1:5">
      <c r="A415" s="1088"/>
      <c r="B415" s="1089" t="s">
        <v>915</v>
      </c>
      <c r="C415" s="1102">
        <v>93780848</v>
      </c>
      <c r="D415" s="1085"/>
      <c r="E415" s="1085"/>
    </row>
    <row r="416" spans="1:5">
      <c r="A416" s="1091"/>
      <c r="B416" s="1096" t="s">
        <v>910</v>
      </c>
      <c r="C416" s="1113">
        <v>3425.16</v>
      </c>
      <c r="D416" s="1085"/>
      <c r="E416" s="1085"/>
    </row>
    <row r="417" spans="1:5">
      <c r="A417" s="1088"/>
      <c r="B417" s="1094" t="s">
        <v>911</v>
      </c>
      <c r="C417" s="1090">
        <v>83</v>
      </c>
      <c r="D417" s="1085"/>
      <c r="E417" s="1085"/>
    </row>
    <row r="418" spans="1:5">
      <c r="A418" s="1091"/>
      <c r="B418" s="1092" t="s">
        <v>916</v>
      </c>
      <c r="C418" s="1103">
        <v>202481967</v>
      </c>
      <c r="D418" s="1085"/>
      <c r="E418" s="1085"/>
    </row>
    <row r="419" spans="1:5">
      <c r="A419" s="1088"/>
      <c r="B419" s="1094" t="s">
        <v>910</v>
      </c>
      <c r="C419" s="1114">
        <v>7395.25</v>
      </c>
      <c r="D419" s="1085"/>
      <c r="E419" s="1085"/>
    </row>
    <row r="420" spans="1:5">
      <c r="A420" s="1091"/>
      <c r="B420" s="1096" t="s">
        <v>911</v>
      </c>
      <c r="C420" s="1093">
        <v>96</v>
      </c>
      <c r="D420" s="1085"/>
      <c r="E420" s="1085"/>
    </row>
    <row r="421" spans="1:5">
      <c r="A421" s="1088"/>
      <c r="B421" s="1089" t="s">
        <v>917</v>
      </c>
      <c r="C421" s="1102">
        <v>71017775</v>
      </c>
      <c r="D421" s="1085"/>
      <c r="E421" s="1085"/>
    </row>
    <row r="422" spans="1:5">
      <c r="A422" s="1091"/>
      <c r="B422" s="1096" t="s">
        <v>910</v>
      </c>
      <c r="C422" s="1113">
        <v>2593.7800000000002</v>
      </c>
      <c r="D422" s="1085"/>
      <c r="E422" s="1085"/>
    </row>
    <row r="423" spans="1:5">
      <c r="A423" s="1088"/>
      <c r="B423" s="1094" t="s">
        <v>911</v>
      </c>
      <c r="C423" s="1090">
        <v>89</v>
      </c>
      <c r="D423" s="1085"/>
      <c r="E423" s="1085"/>
    </row>
    <row r="424" spans="1:5">
      <c r="A424" s="1091"/>
      <c r="B424" s="1092" t="s">
        <v>918</v>
      </c>
      <c r="C424" s="1103">
        <v>24455628</v>
      </c>
      <c r="D424" s="1085"/>
      <c r="E424" s="1085"/>
    </row>
    <row r="425" spans="1:5">
      <c r="A425" s="1088"/>
      <c r="B425" s="1094" t="s">
        <v>910</v>
      </c>
      <c r="C425" s="1114">
        <v>893.19</v>
      </c>
      <c r="D425" s="1085"/>
      <c r="E425" s="1085"/>
    </row>
    <row r="426" spans="1:5">
      <c r="A426" s="1091"/>
      <c r="B426" s="1096" t="s">
        <v>911</v>
      </c>
      <c r="C426" s="1093">
        <v>85</v>
      </c>
      <c r="D426" s="1085"/>
      <c r="E426" s="1085"/>
    </row>
    <row r="427" spans="1:5">
      <c r="A427" s="1088"/>
      <c r="B427" s="1089" t="s">
        <v>919</v>
      </c>
      <c r="C427" s="1102">
        <v>625518217</v>
      </c>
      <c r="D427" s="1085"/>
      <c r="E427" s="1085"/>
    </row>
    <row r="428" spans="1:5">
      <c r="A428" s="1091"/>
      <c r="B428" s="1096" t="s">
        <v>910</v>
      </c>
      <c r="C428" s="1113">
        <v>22845.81</v>
      </c>
      <c r="D428" s="1085"/>
      <c r="E428" s="1085"/>
    </row>
    <row r="429" spans="1:5">
      <c r="A429" s="1088"/>
      <c r="B429" s="1094" t="s">
        <v>911</v>
      </c>
      <c r="C429" s="1090">
        <v>86</v>
      </c>
      <c r="D429" s="1085"/>
      <c r="E429" s="1085"/>
    </row>
    <row r="430" spans="1:5">
      <c r="A430" s="1091"/>
      <c r="B430" s="1092" t="s">
        <v>920</v>
      </c>
      <c r="C430" s="1103">
        <v>89895097</v>
      </c>
      <c r="D430" s="1085"/>
      <c r="E430" s="1085"/>
    </row>
    <row r="431" spans="1:5">
      <c r="A431" s="1088"/>
      <c r="B431" s="1094" t="s">
        <v>910</v>
      </c>
      <c r="C431" s="1114">
        <v>3283.24</v>
      </c>
      <c r="D431" s="1085"/>
      <c r="E431" s="1085"/>
    </row>
    <row r="432" spans="1:5">
      <c r="A432" s="1091"/>
      <c r="B432" s="1096" t="s">
        <v>911</v>
      </c>
      <c r="C432" s="1093">
        <v>99</v>
      </c>
      <c r="D432" s="1085"/>
      <c r="E432" s="1085"/>
    </row>
    <row r="433" spans="1:5">
      <c r="A433" s="1088"/>
      <c r="B433" s="1089" t="s">
        <v>921</v>
      </c>
      <c r="C433" s="1102">
        <v>87359964</v>
      </c>
      <c r="D433" s="1085"/>
      <c r="E433" s="1085"/>
    </row>
    <row r="434" spans="1:5">
      <c r="A434" s="1091"/>
      <c r="B434" s="1096" t="s">
        <v>910</v>
      </c>
      <c r="C434" s="1113">
        <v>3190.65</v>
      </c>
      <c r="D434" s="1085"/>
      <c r="E434" s="1085"/>
    </row>
    <row r="435" spans="1:5">
      <c r="A435" s="1088"/>
      <c r="B435" s="1094" t="s">
        <v>911</v>
      </c>
      <c r="C435" s="1090">
        <v>88</v>
      </c>
      <c r="D435" s="1085"/>
      <c r="E435" s="1085"/>
    </row>
    <row r="436" spans="1:5">
      <c r="A436" s="1091"/>
      <c r="B436" s="1092" t="s">
        <v>922</v>
      </c>
      <c r="C436" s="1103">
        <v>34002557</v>
      </c>
      <c r="D436" s="1085"/>
      <c r="E436" s="1085"/>
    </row>
    <row r="437" spans="1:5">
      <c r="A437" s="1088"/>
      <c r="B437" s="1094" t="s">
        <v>910</v>
      </c>
      <c r="C437" s="1114">
        <v>1241.8800000000001</v>
      </c>
      <c r="D437" s="1085"/>
      <c r="E437" s="1085"/>
    </row>
    <row r="438" spans="1:5">
      <c r="A438" s="1091"/>
      <c r="B438" s="1096" t="s">
        <v>911</v>
      </c>
      <c r="C438" s="1093">
        <v>92</v>
      </c>
      <c r="D438" s="1085"/>
      <c r="E438" s="1085"/>
    </row>
    <row r="439" spans="1:5">
      <c r="A439" s="1084"/>
      <c r="B439" s="1085"/>
      <c r="C439" s="1085"/>
      <c r="D439" s="1085"/>
      <c r="E439" s="1085"/>
    </row>
    <row r="440" spans="1:5" ht="52.2" customHeight="1">
      <c r="A440" s="1300" t="s">
        <v>923</v>
      </c>
      <c r="B440" s="1297"/>
      <c r="C440" s="1297"/>
      <c r="D440" s="1297"/>
      <c r="E440" s="1295"/>
    </row>
    <row r="441" spans="1:5" ht="20.100000000000001" customHeight="1">
      <c r="A441" s="1300" t="s">
        <v>1251</v>
      </c>
      <c r="B441" s="1297"/>
      <c r="C441" s="1297"/>
      <c r="D441" s="1297"/>
      <c r="E441" s="1295"/>
    </row>
    <row r="442" spans="1:5">
      <c r="A442" s="1084"/>
      <c r="B442" s="1085"/>
      <c r="C442" s="1085"/>
      <c r="D442" s="1085"/>
      <c r="E442" s="1085"/>
    </row>
    <row r="443" spans="1:5" ht="20.85" customHeight="1">
      <c r="A443" s="1300" t="s">
        <v>1252</v>
      </c>
      <c r="B443" s="1297"/>
      <c r="C443" s="1297"/>
      <c r="D443" s="1297"/>
      <c r="E443" s="1295"/>
    </row>
    <row r="444" spans="1:5">
      <c r="A444" s="1084"/>
      <c r="B444" s="1085"/>
      <c r="C444" s="1085"/>
      <c r="D444" s="1085"/>
      <c r="E444" s="1085"/>
    </row>
    <row r="445" spans="1:5" ht="14.4" customHeight="1">
      <c r="A445" s="1301" t="s">
        <v>747</v>
      </c>
      <c r="B445" s="1297"/>
      <c r="C445" s="1297"/>
      <c r="D445" s="1297"/>
      <c r="E445" s="1295"/>
    </row>
    <row r="446" spans="1:5">
      <c r="A446" s="1084"/>
      <c r="B446" s="1085"/>
      <c r="C446" s="1085"/>
      <c r="D446" s="1085"/>
      <c r="E446" s="1085"/>
    </row>
  </sheetData>
  <mergeCells count="51">
    <mergeCell ref="A441:E441"/>
    <mergeCell ref="A443:E443"/>
    <mergeCell ref="A445:E445"/>
    <mergeCell ref="B388:C388"/>
    <mergeCell ref="A393:E393"/>
    <mergeCell ref="A395:E395"/>
    <mergeCell ref="B397:C397"/>
    <mergeCell ref="B402:C402"/>
    <mergeCell ref="A440:E440"/>
    <mergeCell ref="B383:C383"/>
    <mergeCell ref="A256:E256"/>
    <mergeCell ref="B258:C258"/>
    <mergeCell ref="B281:C281"/>
    <mergeCell ref="B292:C292"/>
    <mergeCell ref="B299:C299"/>
    <mergeCell ref="B312:C312"/>
    <mergeCell ref="B325:C325"/>
    <mergeCell ref="B340:C340"/>
    <mergeCell ref="B361:C361"/>
    <mergeCell ref="B371:C371"/>
    <mergeCell ref="B378:C378"/>
    <mergeCell ref="A254:E254"/>
    <mergeCell ref="B143:C143"/>
    <mergeCell ref="B149:C149"/>
    <mergeCell ref="B164:C164"/>
    <mergeCell ref="B179:C179"/>
    <mergeCell ref="B194:C194"/>
    <mergeCell ref="B198:C198"/>
    <mergeCell ref="B202:C202"/>
    <mergeCell ref="B206:C206"/>
    <mergeCell ref="B218:C218"/>
    <mergeCell ref="B230:C230"/>
    <mergeCell ref="B242:C242"/>
    <mergeCell ref="B139:C139"/>
    <mergeCell ref="B37:C37"/>
    <mergeCell ref="B63:E63"/>
    <mergeCell ref="A65:E65"/>
    <mergeCell ref="B67:C67"/>
    <mergeCell ref="B80:C80"/>
    <mergeCell ref="B93:C93"/>
    <mergeCell ref="B110:C110"/>
    <mergeCell ref="B127:E127"/>
    <mergeCell ref="A129:E129"/>
    <mergeCell ref="B131:C131"/>
    <mergeCell ref="B135:C135"/>
    <mergeCell ref="B19:C19"/>
    <mergeCell ref="A2:E2"/>
    <mergeCell ref="A3:E3"/>
    <mergeCell ref="A4:E4"/>
    <mergeCell ref="A6:B6"/>
    <mergeCell ref="B7:C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1F4EC9-D4C3-4327-AF4A-84108277A065}">
  <sheetPr codeName="Sheet29">
    <tabColor rgb="FFFFCC00"/>
  </sheetPr>
  <dimension ref="A1:E446"/>
  <sheetViews>
    <sheetView workbookViewId="0">
      <selection activeCell="K25" sqref="K25"/>
    </sheetView>
  </sheetViews>
  <sheetFormatPr defaultColWidth="9.109375" defaultRowHeight="14.4"/>
  <cols>
    <col min="1" max="1" width="4.44140625" style="978" customWidth="1"/>
    <col min="2" max="2" width="54.33203125" style="978" customWidth="1"/>
    <col min="3" max="3" width="30.5546875" style="978" customWidth="1"/>
    <col min="4" max="5" width="20.44140625" style="978" customWidth="1"/>
    <col min="6" max="16384" width="9.109375" style="978"/>
  </cols>
  <sheetData>
    <row r="1" spans="1:5" ht="61.5" customHeight="1">
      <c r="A1" s="1082"/>
      <c r="B1" s="1083"/>
      <c r="C1" s="1083"/>
      <c r="D1" s="1083"/>
      <c r="E1" s="1083"/>
    </row>
    <row r="2" spans="1:5" ht="22.5" customHeight="1">
      <c r="A2" s="1296" t="s">
        <v>722</v>
      </c>
      <c r="B2" s="1297"/>
      <c r="C2" s="1297"/>
      <c r="D2" s="1297"/>
      <c r="E2" s="1295"/>
    </row>
    <row r="3" spans="1:5" ht="14.4" customHeight="1">
      <c r="A3" s="1298" t="s">
        <v>1359</v>
      </c>
      <c r="B3" s="1297"/>
      <c r="C3" s="1297"/>
      <c r="D3" s="1297"/>
      <c r="E3" s="1295"/>
    </row>
    <row r="4" spans="1:5" ht="14.4" customHeight="1">
      <c r="A4" s="1298" t="s">
        <v>926</v>
      </c>
      <c r="B4" s="1297"/>
      <c r="C4" s="1297"/>
      <c r="D4" s="1297"/>
      <c r="E4" s="1295"/>
    </row>
    <row r="5" spans="1:5">
      <c r="A5" s="1084"/>
      <c r="B5" s="1085"/>
      <c r="C5" s="1085"/>
      <c r="D5" s="1085"/>
      <c r="E5" s="1085"/>
    </row>
    <row r="6" spans="1:5">
      <c r="A6" s="1299"/>
      <c r="B6" s="1295"/>
      <c r="C6" s="1086" t="s">
        <v>1360</v>
      </c>
      <c r="D6" s="1085"/>
      <c r="E6" s="1085"/>
    </row>
    <row r="7" spans="1:5">
      <c r="A7" s="1087"/>
      <c r="B7" s="1294" t="s">
        <v>727</v>
      </c>
      <c r="C7" s="1295"/>
      <c r="D7" s="1085"/>
      <c r="E7" s="1085"/>
    </row>
    <row r="8" spans="1:5">
      <c r="A8" s="1088"/>
      <c r="B8" s="1089" t="s">
        <v>728</v>
      </c>
      <c r="C8" s="1090">
        <v>3439807</v>
      </c>
      <c r="D8" s="1085"/>
      <c r="E8" s="1085"/>
    </row>
    <row r="9" spans="1:5">
      <c r="A9" s="1091"/>
      <c r="B9" s="1092" t="s">
        <v>729</v>
      </c>
      <c r="C9" s="1093">
        <v>4018762</v>
      </c>
      <c r="D9" s="1085"/>
      <c r="E9" s="1085"/>
    </row>
    <row r="10" spans="1:5">
      <c r="A10" s="1088"/>
      <c r="B10" s="1094" t="s">
        <v>730</v>
      </c>
      <c r="C10" s="1090">
        <v>76729</v>
      </c>
      <c r="D10" s="1085"/>
      <c r="E10" s="1085"/>
    </row>
    <row r="11" spans="1:5">
      <c r="A11" s="1091"/>
      <c r="B11" s="1092" t="s">
        <v>1214</v>
      </c>
      <c r="C11" s="1093">
        <v>4199399</v>
      </c>
      <c r="D11" s="1085"/>
      <c r="E11" s="1085"/>
    </row>
    <row r="12" spans="1:5">
      <c r="A12" s="1088"/>
      <c r="B12" s="1094" t="s">
        <v>1215</v>
      </c>
      <c r="C12" s="1090">
        <v>69963</v>
      </c>
      <c r="D12" s="1085"/>
      <c r="E12" s="1085"/>
    </row>
    <row r="13" spans="1:5">
      <c r="A13" s="1091"/>
      <c r="B13" s="1092" t="s">
        <v>1216</v>
      </c>
      <c r="C13" s="1093">
        <v>4344525</v>
      </c>
      <c r="D13" s="1085"/>
      <c r="E13" s="1085"/>
    </row>
    <row r="14" spans="1:5">
      <c r="A14" s="1088"/>
      <c r="B14" s="1094" t="s">
        <v>1217</v>
      </c>
      <c r="C14" s="1095">
        <v>6.8000000000000005E-3</v>
      </c>
      <c r="D14" s="1085"/>
      <c r="E14" s="1085"/>
    </row>
    <row r="15" spans="1:5">
      <c r="A15" s="1091"/>
      <c r="B15" s="1092" t="s">
        <v>1218</v>
      </c>
      <c r="C15" s="1093">
        <v>4246700</v>
      </c>
      <c r="D15" s="1085"/>
      <c r="E15" s="1085"/>
    </row>
    <row r="16" spans="1:5">
      <c r="A16" s="1088"/>
      <c r="B16" s="1094" t="s">
        <v>731</v>
      </c>
      <c r="C16" s="1090">
        <v>2302871</v>
      </c>
      <c r="D16" s="1085"/>
      <c r="E16" s="1085"/>
    </row>
    <row r="17" spans="1:5">
      <c r="A17" s="1091"/>
      <c r="B17" s="1096" t="s">
        <v>732</v>
      </c>
      <c r="C17" s="1093">
        <v>1943829</v>
      </c>
      <c r="D17" s="1085"/>
      <c r="E17" s="1085"/>
    </row>
    <row r="18" spans="1:5">
      <c r="A18" s="1084"/>
      <c r="B18" s="1085"/>
      <c r="C18" s="1085"/>
      <c r="D18" s="1085"/>
      <c r="E18" s="1085"/>
    </row>
    <row r="19" spans="1:5">
      <c r="A19" s="1087"/>
      <c r="B19" s="1294" t="s">
        <v>733</v>
      </c>
      <c r="C19" s="1295"/>
      <c r="D19" s="1085"/>
      <c r="E19" s="1085"/>
    </row>
    <row r="20" spans="1:5">
      <c r="A20" s="1088"/>
      <c r="B20" s="1089" t="s">
        <v>734</v>
      </c>
      <c r="C20" s="1090">
        <v>1357475</v>
      </c>
      <c r="D20" s="1085"/>
      <c r="E20" s="1085"/>
    </row>
    <row r="21" spans="1:5">
      <c r="A21" s="1091"/>
      <c r="B21" s="1096" t="s">
        <v>735</v>
      </c>
      <c r="C21" s="1097">
        <v>2.4900000000000002</v>
      </c>
      <c r="D21" s="1085"/>
      <c r="E21" s="1085"/>
    </row>
    <row r="22" spans="1:5">
      <c r="A22" s="1088"/>
      <c r="B22" s="1089" t="s">
        <v>736</v>
      </c>
      <c r="C22" s="1090">
        <v>1564432</v>
      </c>
      <c r="D22" s="1085"/>
      <c r="E22" s="1085"/>
    </row>
    <row r="23" spans="1:5">
      <c r="A23" s="1091"/>
      <c r="B23" s="1096" t="s">
        <v>737</v>
      </c>
      <c r="C23" s="1097">
        <v>2.52</v>
      </c>
      <c r="D23" s="1085"/>
      <c r="E23" s="1085"/>
    </row>
    <row r="24" spans="1:5">
      <c r="A24" s="1088"/>
      <c r="B24" s="1089" t="s">
        <v>1219</v>
      </c>
      <c r="C24" s="1090">
        <v>1637664</v>
      </c>
      <c r="D24" s="1085"/>
      <c r="E24" s="1085"/>
    </row>
    <row r="25" spans="1:5">
      <c r="A25" s="1091"/>
      <c r="B25" s="1096" t="s">
        <v>1220</v>
      </c>
      <c r="C25" s="1097">
        <v>2.52</v>
      </c>
      <c r="D25" s="1085"/>
      <c r="E25" s="1085"/>
    </row>
    <row r="26" spans="1:5">
      <c r="A26" s="1088"/>
      <c r="B26" s="1089" t="s">
        <v>1221</v>
      </c>
      <c r="C26" s="1090">
        <v>1694574</v>
      </c>
      <c r="D26" s="1085"/>
      <c r="E26" s="1085"/>
    </row>
    <row r="27" spans="1:5">
      <c r="A27" s="1091"/>
      <c r="B27" s="1096" t="s">
        <v>1222</v>
      </c>
      <c r="C27" s="1097">
        <v>2.52</v>
      </c>
      <c r="D27" s="1085"/>
      <c r="E27" s="1085"/>
    </row>
    <row r="28" spans="1:5">
      <c r="A28" s="1088"/>
      <c r="B28" s="1094" t="s">
        <v>1217</v>
      </c>
      <c r="C28" s="1095">
        <v>6.8999999999999999E-3</v>
      </c>
      <c r="D28" s="1085"/>
      <c r="E28" s="1085"/>
    </row>
    <row r="29" spans="1:5">
      <c r="A29" s="1091"/>
      <c r="B29" s="1092" t="s">
        <v>738</v>
      </c>
      <c r="C29" s="1093">
        <v>845966</v>
      </c>
      <c r="D29" s="1085"/>
      <c r="E29" s="1085"/>
    </row>
    <row r="30" spans="1:5">
      <c r="A30" s="1088"/>
      <c r="B30" s="1094" t="s">
        <v>739</v>
      </c>
      <c r="C30" s="1098">
        <v>3.08</v>
      </c>
      <c r="D30" s="1085"/>
      <c r="E30" s="1085"/>
    </row>
    <row r="31" spans="1:5">
      <c r="A31" s="1091"/>
      <c r="B31" s="1092" t="s">
        <v>1223</v>
      </c>
      <c r="C31" s="1093">
        <v>997344</v>
      </c>
      <c r="D31" s="1085"/>
      <c r="E31" s="1085"/>
    </row>
    <row r="32" spans="1:5">
      <c r="A32" s="1088"/>
      <c r="B32" s="1094" t="s">
        <v>1224</v>
      </c>
      <c r="C32" s="1098">
        <v>3.18</v>
      </c>
      <c r="D32" s="1085"/>
      <c r="E32" s="1085"/>
    </row>
    <row r="33" spans="1:5">
      <c r="A33" s="1091"/>
      <c r="B33" s="1092" t="s">
        <v>1225</v>
      </c>
      <c r="C33" s="1093">
        <v>1026894</v>
      </c>
      <c r="D33" s="1085"/>
      <c r="E33" s="1085"/>
    </row>
    <row r="34" spans="1:5">
      <c r="A34" s="1088"/>
      <c r="B34" s="1094" t="s">
        <v>1226</v>
      </c>
      <c r="C34" s="1098">
        <v>3.19</v>
      </c>
      <c r="D34" s="1085"/>
      <c r="E34" s="1085"/>
    </row>
    <row r="35" spans="1:5">
      <c r="A35" s="1091"/>
      <c r="B35" s="1096" t="s">
        <v>1217</v>
      </c>
      <c r="C35" s="1099">
        <v>5.8999999999999999E-3</v>
      </c>
      <c r="D35" s="1085"/>
      <c r="E35" s="1085"/>
    </row>
    <row r="36" spans="1:5">
      <c r="A36" s="1084"/>
      <c r="B36" s="1085"/>
      <c r="C36" s="1085"/>
      <c r="D36" s="1085"/>
      <c r="E36" s="1085"/>
    </row>
    <row r="37" spans="1:5">
      <c r="A37" s="1087"/>
      <c r="B37" s="1294" t="s">
        <v>713</v>
      </c>
      <c r="C37" s="1295"/>
      <c r="D37" s="1085"/>
      <c r="E37" s="1085"/>
    </row>
    <row r="38" spans="1:5">
      <c r="A38" s="1088"/>
      <c r="B38" s="1089" t="s">
        <v>740</v>
      </c>
      <c r="C38" s="1090">
        <v>1255501</v>
      </c>
      <c r="D38" s="1085"/>
      <c r="E38" s="1085"/>
    </row>
    <row r="39" spans="1:5">
      <c r="A39" s="1091"/>
      <c r="B39" s="1096" t="s">
        <v>741</v>
      </c>
      <c r="C39" s="1100">
        <v>0.59200000000000008</v>
      </c>
      <c r="D39" s="1085"/>
      <c r="E39" s="1085"/>
    </row>
    <row r="40" spans="1:5">
      <c r="A40" s="1088"/>
      <c r="B40" s="1094" t="s">
        <v>742</v>
      </c>
      <c r="C40" s="1101">
        <v>0.36099999999999999</v>
      </c>
      <c r="D40" s="1085"/>
      <c r="E40" s="1085"/>
    </row>
    <row r="41" spans="1:5">
      <c r="A41" s="1091"/>
      <c r="B41" s="1096" t="s">
        <v>743</v>
      </c>
      <c r="C41" s="1100">
        <v>4.7E-2</v>
      </c>
      <c r="D41" s="1085"/>
      <c r="E41" s="1085"/>
    </row>
    <row r="42" spans="1:5">
      <c r="A42" s="1084"/>
      <c r="B42" s="1085"/>
      <c r="C42" s="1085"/>
      <c r="D42" s="1085"/>
      <c r="E42" s="1085"/>
    </row>
    <row r="43" spans="1:5">
      <c r="A43" s="1088"/>
      <c r="B43" s="1089" t="s">
        <v>744</v>
      </c>
      <c r="C43" s="1090">
        <v>1463285</v>
      </c>
      <c r="D43" s="1085"/>
      <c r="E43" s="1085"/>
    </row>
    <row r="44" spans="1:5">
      <c r="A44" s="1091"/>
      <c r="B44" s="1096" t="s">
        <v>741</v>
      </c>
      <c r="C44" s="1100">
        <v>0.57100000000000006</v>
      </c>
      <c r="D44" s="1085"/>
      <c r="E44" s="1085"/>
    </row>
    <row r="45" spans="1:5">
      <c r="A45" s="1088"/>
      <c r="B45" s="1094" t="s">
        <v>742</v>
      </c>
      <c r="C45" s="1101">
        <v>0.35700000000000004</v>
      </c>
      <c r="D45" s="1085"/>
      <c r="E45" s="1085"/>
    </row>
    <row r="46" spans="1:5">
      <c r="A46" s="1091"/>
      <c r="B46" s="1096" t="s">
        <v>743</v>
      </c>
      <c r="C46" s="1100">
        <v>7.2000000000000008E-2</v>
      </c>
      <c r="D46" s="1085"/>
      <c r="E46" s="1085"/>
    </row>
    <row r="47" spans="1:5">
      <c r="A47" s="1084"/>
      <c r="B47" s="1085"/>
      <c r="C47" s="1085"/>
      <c r="D47" s="1085"/>
      <c r="E47" s="1085"/>
    </row>
    <row r="48" spans="1:5">
      <c r="A48" s="1088"/>
      <c r="B48" s="1089" t="s">
        <v>745</v>
      </c>
      <c r="C48" s="1090">
        <v>1650246</v>
      </c>
      <c r="D48" s="1085"/>
      <c r="E48" s="1085"/>
    </row>
    <row r="49" spans="1:5">
      <c r="A49" s="1091"/>
      <c r="B49" s="1096" t="s">
        <v>741</v>
      </c>
      <c r="C49" s="1100">
        <v>0.55299999999999994</v>
      </c>
      <c r="D49" s="1085"/>
      <c r="E49" s="1085"/>
    </row>
    <row r="50" spans="1:5">
      <c r="A50" s="1088"/>
      <c r="B50" s="1094" t="s">
        <v>742</v>
      </c>
      <c r="C50" s="1101">
        <v>0.39500000000000002</v>
      </c>
      <c r="D50" s="1085"/>
      <c r="E50" s="1085"/>
    </row>
    <row r="51" spans="1:5">
      <c r="A51" s="1091"/>
      <c r="B51" s="1096" t="s">
        <v>743</v>
      </c>
      <c r="C51" s="1100">
        <v>5.2000000000000005E-2</v>
      </c>
      <c r="D51" s="1085"/>
      <c r="E51" s="1085"/>
    </row>
    <row r="52" spans="1:5">
      <c r="A52" s="1084"/>
      <c r="B52" s="1085"/>
      <c r="C52" s="1085"/>
      <c r="D52" s="1085"/>
      <c r="E52" s="1085"/>
    </row>
    <row r="53" spans="1:5">
      <c r="A53" s="1088"/>
      <c r="B53" s="1089" t="s">
        <v>1227</v>
      </c>
      <c r="C53" s="1090">
        <v>1726619</v>
      </c>
      <c r="D53" s="1085"/>
      <c r="E53" s="1085"/>
    </row>
    <row r="54" spans="1:5">
      <c r="A54" s="1091"/>
      <c r="B54" s="1096" t="s">
        <v>741</v>
      </c>
      <c r="C54" s="1100">
        <v>0.56000000000000005</v>
      </c>
      <c r="D54" s="1085"/>
      <c r="E54" s="1085"/>
    </row>
    <row r="55" spans="1:5">
      <c r="A55" s="1088"/>
      <c r="B55" s="1094" t="s">
        <v>742</v>
      </c>
      <c r="C55" s="1101">
        <v>0.38799999999999996</v>
      </c>
      <c r="D55" s="1085"/>
      <c r="E55" s="1085"/>
    </row>
    <row r="56" spans="1:5">
      <c r="A56" s="1091"/>
      <c r="B56" s="1096" t="s">
        <v>743</v>
      </c>
      <c r="C56" s="1100">
        <v>5.2000000000000005E-2</v>
      </c>
      <c r="D56" s="1085"/>
      <c r="E56" s="1085"/>
    </row>
    <row r="57" spans="1:5">
      <c r="A57" s="1084"/>
      <c r="B57" s="1085"/>
      <c r="C57" s="1085"/>
      <c r="D57" s="1085"/>
      <c r="E57" s="1085"/>
    </row>
    <row r="58" spans="1:5">
      <c r="A58" s="1088"/>
      <c r="B58" s="1089" t="s">
        <v>1228</v>
      </c>
      <c r="C58" s="1090">
        <v>1785110</v>
      </c>
      <c r="D58" s="1085"/>
      <c r="E58" s="1085"/>
    </row>
    <row r="59" spans="1:5">
      <c r="A59" s="1091"/>
      <c r="B59" s="1096" t="s">
        <v>741</v>
      </c>
      <c r="C59" s="1100">
        <v>0.56399999999999995</v>
      </c>
      <c r="D59" s="1085"/>
      <c r="E59" s="1085"/>
    </row>
    <row r="60" spans="1:5">
      <c r="A60" s="1088"/>
      <c r="B60" s="1094" t="s">
        <v>742</v>
      </c>
      <c r="C60" s="1101">
        <v>0.38500000000000001</v>
      </c>
      <c r="D60" s="1085"/>
      <c r="E60" s="1085"/>
    </row>
    <row r="61" spans="1:5">
      <c r="A61" s="1091"/>
      <c r="B61" s="1096" t="s">
        <v>743</v>
      </c>
      <c r="C61" s="1100">
        <v>5.0999999999999997E-2</v>
      </c>
      <c r="D61" s="1085"/>
      <c r="E61" s="1085"/>
    </row>
    <row r="62" spans="1:5">
      <c r="A62" s="1084"/>
      <c r="B62" s="1085"/>
      <c r="C62" s="1085"/>
      <c r="D62" s="1085"/>
      <c r="E62" s="1085"/>
    </row>
    <row r="63" spans="1:5" ht="107.7" customHeight="1">
      <c r="A63" s="1088"/>
      <c r="B63" s="1300" t="s">
        <v>746</v>
      </c>
      <c r="C63" s="1297"/>
      <c r="D63" s="1297"/>
      <c r="E63" s="1295"/>
    </row>
    <row r="64" spans="1:5">
      <c r="A64" s="1084"/>
      <c r="B64" s="1085"/>
      <c r="C64" s="1085"/>
      <c r="D64" s="1085"/>
      <c r="E64" s="1085"/>
    </row>
    <row r="65" spans="1:5" ht="14.4" customHeight="1">
      <c r="A65" s="1301" t="s">
        <v>747</v>
      </c>
      <c r="B65" s="1297"/>
      <c r="C65" s="1297"/>
      <c r="D65" s="1297"/>
      <c r="E65" s="1295"/>
    </row>
    <row r="66" spans="1:5">
      <c r="A66" s="1084"/>
      <c r="B66" s="1085"/>
      <c r="C66" s="1085"/>
      <c r="D66" s="1085"/>
      <c r="E66" s="1085"/>
    </row>
    <row r="67" spans="1:5">
      <c r="A67" s="1087"/>
      <c r="B67" s="1294" t="s">
        <v>1229</v>
      </c>
      <c r="C67" s="1295"/>
      <c r="D67" s="1085"/>
      <c r="E67" s="1085"/>
    </row>
    <row r="68" spans="1:5">
      <c r="A68" s="1088"/>
      <c r="B68" s="1089" t="s">
        <v>748</v>
      </c>
      <c r="C68" s="1090">
        <v>1637651</v>
      </c>
      <c r="D68" s="1085"/>
      <c r="E68" s="1085"/>
    </row>
    <row r="69" spans="1:5">
      <c r="A69" s="1091"/>
      <c r="B69" s="1096" t="s">
        <v>749</v>
      </c>
      <c r="C69" s="1100">
        <v>0.06</v>
      </c>
      <c r="D69" s="1085"/>
      <c r="E69" s="1085"/>
    </row>
    <row r="70" spans="1:5">
      <c r="A70" s="1088"/>
      <c r="B70" s="1094" t="s">
        <v>750</v>
      </c>
      <c r="C70" s="1101">
        <v>3.5000000000000003E-2</v>
      </c>
      <c r="D70" s="1085"/>
      <c r="E70" s="1085"/>
    </row>
    <row r="71" spans="1:5">
      <c r="A71" s="1091"/>
      <c r="B71" s="1096" t="s">
        <v>751</v>
      </c>
      <c r="C71" s="1100">
        <v>3.6000000000000004E-2</v>
      </c>
      <c r="D71" s="1085"/>
      <c r="E71" s="1085"/>
    </row>
    <row r="72" spans="1:5">
      <c r="A72" s="1088"/>
      <c r="B72" s="1094" t="s">
        <v>752</v>
      </c>
      <c r="C72" s="1101">
        <v>6.2E-2</v>
      </c>
      <c r="D72" s="1085"/>
      <c r="E72" s="1085"/>
    </row>
    <row r="73" spans="1:5">
      <c r="A73" s="1091"/>
      <c r="B73" s="1096" t="s">
        <v>753</v>
      </c>
      <c r="C73" s="1100">
        <v>0.115</v>
      </c>
      <c r="D73" s="1085"/>
      <c r="E73" s="1085"/>
    </row>
    <row r="74" spans="1:5">
      <c r="A74" s="1088"/>
      <c r="B74" s="1094" t="s">
        <v>754</v>
      </c>
      <c r="C74" s="1101">
        <v>0.11</v>
      </c>
      <c r="D74" s="1085"/>
      <c r="E74" s="1085"/>
    </row>
    <row r="75" spans="1:5">
      <c r="A75" s="1091"/>
      <c r="B75" s="1096" t="s">
        <v>755</v>
      </c>
      <c r="C75" s="1100">
        <v>0.18</v>
      </c>
      <c r="D75" s="1085"/>
      <c r="E75" s="1085"/>
    </row>
    <row r="76" spans="1:5">
      <c r="A76" s="1088"/>
      <c r="B76" s="1094" t="s">
        <v>756</v>
      </c>
      <c r="C76" s="1101">
        <v>0.13200000000000001</v>
      </c>
      <c r="D76" s="1085"/>
      <c r="E76" s="1085"/>
    </row>
    <row r="77" spans="1:5">
      <c r="A77" s="1091"/>
      <c r="B77" s="1096" t="s">
        <v>757</v>
      </c>
      <c r="C77" s="1100">
        <v>0.27</v>
      </c>
      <c r="D77" s="1085"/>
      <c r="E77" s="1085"/>
    </row>
    <row r="78" spans="1:5">
      <c r="A78" s="1088"/>
      <c r="B78" s="1089" t="s">
        <v>758</v>
      </c>
      <c r="C78" s="1102">
        <v>166276</v>
      </c>
      <c r="D78" s="1085"/>
      <c r="E78" s="1085"/>
    </row>
    <row r="79" spans="1:5">
      <c r="A79" s="1084"/>
      <c r="B79" s="1085"/>
      <c r="C79" s="1085"/>
      <c r="D79" s="1085"/>
      <c r="E79" s="1085"/>
    </row>
    <row r="80" spans="1:5">
      <c r="A80" s="1087"/>
      <c r="B80" s="1294" t="s">
        <v>1230</v>
      </c>
      <c r="C80" s="1295"/>
      <c r="D80" s="1085"/>
      <c r="E80" s="1085"/>
    </row>
    <row r="81" spans="1:5">
      <c r="A81" s="1088"/>
      <c r="B81" s="1089" t="s">
        <v>748</v>
      </c>
      <c r="C81" s="1090">
        <v>1694561</v>
      </c>
      <c r="D81" s="1085"/>
      <c r="E81" s="1085"/>
    </row>
    <row r="82" spans="1:5">
      <c r="A82" s="1091"/>
      <c r="B82" s="1096" t="s">
        <v>749</v>
      </c>
      <c r="C82" s="1100">
        <v>5.2999999999999999E-2</v>
      </c>
      <c r="D82" s="1085"/>
      <c r="E82" s="1085"/>
    </row>
    <row r="83" spans="1:5">
      <c r="A83" s="1088"/>
      <c r="B83" s="1094" t="s">
        <v>750</v>
      </c>
      <c r="C83" s="1101">
        <v>2.7999999999999997E-2</v>
      </c>
      <c r="D83" s="1085"/>
      <c r="E83" s="1085"/>
    </row>
    <row r="84" spans="1:5">
      <c r="A84" s="1091"/>
      <c r="B84" s="1096" t="s">
        <v>751</v>
      </c>
      <c r="C84" s="1100">
        <v>2.7999999999999997E-2</v>
      </c>
      <c r="D84" s="1085"/>
      <c r="E84" s="1085"/>
    </row>
    <row r="85" spans="1:5">
      <c r="A85" s="1088"/>
      <c r="B85" s="1094" t="s">
        <v>752</v>
      </c>
      <c r="C85" s="1101">
        <v>4.9000000000000002E-2</v>
      </c>
      <c r="D85" s="1085"/>
      <c r="E85" s="1085"/>
    </row>
    <row r="86" spans="1:5">
      <c r="A86" s="1091"/>
      <c r="B86" s="1096" t="s">
        <v>753</v>
      </c>
      <c r="C86" s="1100">
        <v>9.6999999999999989E-2</v>
      </c>
      <c r="D86" s="1085"/>
      <c r="E86" s="1085"/>
    </row>
    <row r="87" spans="1:5">
      <c r="A87" s="1088"/>
      <c r="B87" s="1094" t="s">
        <v>754</v>
      </c>
      <c r="C87" s="1101">
        <v>0.1</v>
      </c>
      <c r="D87" s="1085"/>
      <c r="E87" s="1085"/>
    </row>
    <row r="88" spans="1:5">
      <c r="A88" s="1091"/>
      <c r="B88" s="1096" t="s">
        <v>755</v>
      </c>
      <c r="C88" s="1100">
        <v>0.17399999999999999</v>
      </c>
      <c r="D88" s="1085"/>
      <c r="E88" s="1085"/>
    </row>
    <row r="89" spans="1:5">
      <c r="A89" s="1088"/>
      <c r="B89" s="1094" t="s">
        <v>756</v>
      </c>
      <c r="C89" s="1101">
        <v>0.13900000000000001</v>
      </c>
      <c r="D89" s="1085"/>
      <c r="E89" s="1085"/>
    </row>
    <row r="90" spans="1:5">
      <c r="A90" s="1091"/>
      <c r="B90" s="1096" t="s">
        <v>757</v>
      </c>
      <c r="C90" s="1100">
        <v>0.33299999999999996</v>
      </c>
      <c r="D90" s="1085"/>
      <c r="E90" s="1085"/>
    </row>
    <row r="91" spans="1:5">
      <c r="A91" s="1088"/>
      <c r="B91" s="1089" t="s">
        <v>758</v>
      </c>
      <c r="C91" s="1102">
        <v>187325</v>
      </c>
      <c r="D91" s="1085"/>
      <c r="E91" s="1085"/>
    </row>
    <row r="92" spans="1:5">
      <c r="A92" s="1084"/>
      <c r="B92" s="1085"/>
      <c r="C92" s="1085"/>
      <c r="D92" s="1085"/>
      <c r="E92" s="1085"/>
    </row>
    <row r="93" spans="1:5">
      <c r="A93" s="1087"/>
      <c r="B93" s="1294" t="s">
        <v>1231</v>
      </c>
      <c r="C93" s="1295"/>
      <c r="D93" s="1085"/>
      <c r="E93" s="1085"/>
    </row>
    <row r="94" spans="1:5">
      <c r="A94" s="1088"/>
      <c r="B94" s="1089" t="s">
        <v>5</v>
      </c>
      <c r="C94" s="1090">
        <v>967073</v>
      </c>
      <c r="D94" s="1085"/>
      <c r="E94" s="1085"/>
    </row>
    <row r="95" spans="1:5">
      <c r="A95" s="1091"/>
      <c r="B95" s="1096" t="s">
        <v>759</v>
      </c>
      <c r="C95" s="1100">
        <v>1.3000000000000001E-2</v>
      </c>
      <c r="D95" s="1085"/>
      <c r="E95" s="1085"/>
    </row>
    <row r="96" spans="1:5">
      <c r="A96" s="1088"/>
      <c r="B96" s="1094" t="s">
        <v>760</v>
      </c>
      <c r="C96" s="1101">
        <v>9.0000000000000011E-3</v>
      </c>
      <c r="D96" s="1085"/>
      <c r="E96" s="1085"/>
    </row>
    <row r="97" spans="1:5">
      <c r="A97" s="1091"/>
      <c r="B97" s="1096" t="s">
        <v>755</v>
      </c>
      <c r="C97" s="1100">
        <v>5.0000000000000001E-3</v>
      </c>
      <c r="D97" s="1085"/>
      <c r="E97" s="1085"/>
    </row>
    <row r="98" spans="1:5">
      <c r="A98" s="1088"/>
      <c r="B98" s="1094" t="s">
        <v>756</v>
      </c>
      <c r="C98" s="1101">
        <v>3.0000000000000001E-3</v>
      </c>
      <c r="D98" s="1085"/>
      <c r="E98" s="1085"/>
    </row>
    <row r="99" spans="1:5">
      <c r="A99" s="1091"/>
      <c r="B99" s="1096" t="s">
        <v>761</v>
      </c>
      <c r="C99" s="1100">
        <v>6.0000000000000001E-3</v>
      </c>
      <c r="D99" s="1085"/>
      <c r="E99" s="1085"/>
    </row>
    <row r="100" spans="1:5">
      <c r="A100" s="1088"/>
      <c r="B100" s="1094" t="s">
        <v>762</v>
      </c>
      <c r="C100" s="1101">
        <v>8.0000000000000002E-3</v>
      </c>
      <c r="D100" s="1085"/>
      <c r="E100" s="1085"/>
    </row>
    <row r="101" spans="1:5">
      <c r="A101" s="1091"/>
      <c r="B101" s="1096" t="s">
        <v>763</v>
      </c>
      <c r="C101" s="1100">
        <v>3.3000000000000002E-2</v>
      </c>
      <c r="D101" s="1085"/>
      <c r="E101" s="1085"/>
    </row>
    <row r="102" spans="1:5">
      <c r="A102" s="1088"/>
      <c r="B102" s="1094" t="s">
        <v>764</v>
      </c>
      <c r="C102" s="1101">
        <v>8.1000000000000003E-2</v>
      </c>
      <c r="D102" s="1085"/>
      <c r="E102" s="1085"/>
    </row>
    <row r="103" spans="1:5">
      <c r="A103" s="1091"/>
      <c r="B103" s="1096" t="s">
        <v>765</v>
      </c>
      <c r="C103" s="1100">
        <v>0.307</v>
      </c>
      <c r="D103" s="1085"/>
      <c r="E103" s="1085"/>
    </row>
    <row r="104" spans="1:5">
      <c r="A104" s="1088"/>
      <c r="B104" s="1094" t="s">
        <v>766</v>
      </c>
      <c r="C104" s="1101">
        <v>0.22600000000000001</v>
      </c>
      <c r="D104" s="1085"/>
      <c r="E104" s="1085"/>
    </row>
    <row r="105" spans="1:5">
      <c r="A105" s="1091"/>
      <c r="B105" s="1096" t="s">
        <v>767</v>
      </c>
      <c r="C105" s="1100">
        <v>0.17300000000000001</v>
      </c>
      <c r="D105" s="1085"/>
      <c r="E105" s="1085"/>
    </row>
    <row r="106" spans="1:5">
      <c r="A106" s="1088"/>
      <c r="B106" s="1094" t="s">
        <v>768</v>
      </c>
      <c r="C106" s="1101">
        <v>7.2999999999999995E-2</v>
      </c>
      <c r="D106" s="1085"/>
      <c r="E106" s="1085"/>
    </row>
    <row r="107" spans="1:5">
      <c r="A107" s="1091"/>
      <c r="B107" s="1096" t="s">
        <v>769</v>
      </c>
      <c r="C107" s="1100">
        <v>6.2E-2</v>
      </c>
      <c r="D107" s="1085"/>
      <c r="E107" s="1085"/>
    </row>
    <row r="108" spans="1:5">
      <c r="A108" s="1088"/>
      <c r="B108" s="1089" t="s">
        <v>770</v>
      </c>
      <c r="C108" s="1102">
        <v>927555</v>
      </c>
      <c r="D108" s="1085"/>
      <c r="E108" s="1085"/>
    </row>
    <row r="109" spans="1:5">
      <c r="A109" s="1084"/>
      <c r="B109" s="1085"/>
      <c r="C109" s="1085"/>
      <c r="D109" s="1085"/>
      <c r="E109" s="1085"/>
    </row>
    <row r="110" spans="1:5">
      <c r="A110" s="1087"/>
      <c r="B110" s="1294" t="s">
        <v>1232</v>
      </c>
      <c r="C110" s="1295"/>
      <c r="D110" s="1085"/>
      <c r="E110" s="1085"/>
    </row>
    <row r="111" spans="1:5">
      <c r="A111" s="1088"/>
      <c r="B111" s="1089" t="s">
        <v>5</v>
      </c>
      <c r="C111" s="1090">
        <v>1007078</v>
      </c>
      <c r="D111" s="1085"/>
      <c r="E111" s="1085"/>
    </row>
    <row r="112" spans="1:5">
      <c r="A112" s="1091"/>
      <c r="B112" s="1096" t="s">
        <v>759</v>
      </c>
      <c r="C112" s="1100">
        <v>6.0000000000000001E-3</v>
      </c>
      <c r="D112" s="1085"/>
      <c r="E112" s="1085"/>
    </row>
    <row r="113" spans="1:5">
      <c r="A113" s="1088"/>
      <c r="B113" s="1094" t="s">
        <v>760</v>
      </c>
      <c r="C113" s="1101">
        <v>4.0000000000000001E-3</v>
      </c>
      <c r="D113" s="1085"/>
      <c r="E113" s="1085"/>
    </row>
    <row r="114" spans="1:5">
      <c r="A114" s="1091"/>
      <c r="B114" s="1096" t="s">
        <v>755</v>
      </c>
      <c r="C114" s="1100">
        <v>1E-3</v>
      </c>
      <c r="D114" s="1085"/>
      <c r="E114" s="1085"/>
    </row>
    <row r="115" spans="1:5">
      <c r="A115" s="1088"/>
      <c r="B115" s="1094" t="s">
        <v>756</v>
      </c>
      <c r="C115" s="1101">
        <v>0</v>
      </c>
      <c r="D115" s="1085"/>
      <c r="E115" s="1085"/>
    </row>
    <row r="116" spans="1:5">
      <c r="A116" s="1091"/>
      <c r="B116" s="1096" t="s">
        <v>761</v>
      </c>
      <c r="C116" s="1100">
        <v>1E-3</v>
      </c>
      <c r="D116" s="1085"/>
      <c r="E116" s="1085"/>
    </row>
    <row r="117" spans="1:5">
      <c r="A117" s="1088"/>
      <c r="B117" s="1094" t="s">
        <v>762</v>
      </c>
      <c r="C117" s="1101">
        <v>2E-3</v>
      </c>
      <c r="D117" s="1085"/>
      <c r="E117" s="1085"/>
    </row>
    <row r="118" spans="1:5">
      <c r="A118" s="1091"/>
      <c r="B118" s="1096" t="s">
        <v>763</v>
      </c>
      <c r="C118" s="1100">
        <v>1.1000000000000001E-2</v>
      </c>
      <c r="D118" s="1085"/>
      <c r="E118" s="1085"/>
    </row>
    <row r="119" spans="1:5">
      <c r="A119" s="1088"/>
      <c r="B119" s="1094" t="s">
        <v>764</v>
      </c>
      <c r="C119" s="1101">
        <v>4.7E-2</v>
      </c>
      <c r="D119" s="1085"/>
      <c r="E119" s="1085"/>
    </row>
    <row r="120" spans="1:5">
      <c r="A120" s="1091"/>
      <c r="B120" s="1096" t="s">
        <v>765</v>
      </c>
      <c r="C120" s="1100">
        <v>0.26300000000000001</v>
      </c>
      <c r="D120" s="1085"/>
      <c r="E120" s="1085"/>
    </row>
    <row r="121" spans="1:5">
      <c r="A121" s="1088"/>
      <c r="B121" s="1094" t="s">
        <v>766</v>
      </c>
      <c r="C121" s="1101">
        <v>0.24299999999999999</v>
      </c>
      <c r="D121" s="1085"/>
      <c r="E121" s="1085"/>
    </row>
    <row r="122" spans="1:5">
      <c r="A122" s="1091"/>
      <c r="B122" s="1096" t="s">
        <v>767</v>
      </c>
      <c r="C122" s="1100">
        <v>0.221</v>
      </c>
      <c r="D122" s="1085"/>
      <c r="E122" s="1085"/>
    </row>
    <row r="123" spans="1:5">
      <c r="A123" s="1088"/>
      <c r="B123" s="1094" t="s">
        <v>768</v>
      </c>
      <c r="C123" s="1101">
        <v>0.106</v>
      </c>
      <c r="D123" s="1085"/>
      <c r="E123" s="1085"/>
    </row>
    <row r="124" spans="1:5">
      <c r="A124" s="1091"/>
      <c r="B124" s="1096" t="s">
        <v>769</v>
      </c>
      <c r="C124" s="1100">
        <v>9.5000000000000001E-2</v>
      </c>
      <c r="D124" s="1085"/>
      <c r="E124" s="1085"/>
    </row>
    <row r="125" spans="1:5">
      <c r="A125" s="1088"/>
      <c r="B125" s="1089" t="s">
        <v>770</v>
      </c>
      <c r="C125" s="1102">
        <v>1078780</v>
      </c>
      <c r="D125" s="1085"/>
      <c r="E125" s="1085"/>
    </row>
    <row r="126" spans="1:5">
      <c r="A126" s="1084"/>
      <c r="B126" s="1085"/>
      <c r="C126" s="1085"/>
      <c r="D126" s="1085"/>
      <c r="E126" s="1085"/>
    </row>
    <row r="127" spans="1:5" ht="33.450000000000003" customHeight="1">
      <c r="A127" s="1088"/>
      <c r="B127" s="1300" t="s">
        <v>771</v>
      </c>
      <c r="C127" s="1297"/>
      <c r="D127" s="1297"/>
      <c r="E127" s="1295"/>
    </row>
    <row r="128" spans="1:5">
      <c r="A128" s="1084"/>
      <c r="B128" s="1085"/>
      <c r="C128" s="1085"/>
      <c r="D128" s="1085"/>
      <c r="E128" s="1085"/>
    </row>
    <row r="129" spans="1:5" ht="14.4" customHeight="1">
      <c r="A129" s="1301" t="s">
        <v>747</v>
      </c>
      <c r="B129" s="1297"/>
      <c r="C129" s="1297"/>
      <c r="D129" s="1297"/>
      <c r="E129" s="1295"/>
    </row>
    <row r="130" spans="1:5">
      <c r="A130" s="1084"/>
      <c r="B130" s="1085"/>
      <c r="C130" s="1085"/>
      <c r="D130" s="1085"/>
      <c r="E130" s="1085"/>
    </row>
    <row r="131" spans="1:5">
      <c r="A131" s="1087"/>
      <c r="B131" s="1294" t="s">
        <v>772</v>
      </c>
      <c r="C131" s="1295"/>
      <c r="D131" s="1085"/>
      <c r="E131" s="1085"/>
    </row>
    <row r="132" spans="1:5">
      <c r="A132" s="1088"/>
      <c r="B132" s="1089" t="s">
        <v>1233</v>
      </c>
      <c r="C132" s="1102">
        <v>120000</v>
      </c>
      <c r="D132" s="1085"/>
      <c r="E132" s="1085"/>
    </row>
    <row r="133" spans="1:5">
      <c r="A133" s="1091"/>
      <c r="B133" s="1092" t="s">
        <v>1234</v>
      </c>
      <c r="C133" s="1103">
        <v>140568</v>
      </c>
      <c r="D133" s="1085"/>
      <c r="E133" s="1085"/>
    </row>
    <row r="134" spans="1:5">
      <c r="A134" s="1084"/>
      <c r="B134" s="1085"/>
      <c r="C134" s="1085"/>
      <c r="D134" s="1085"/>
      <c r="E134" s="1085"/>
    </row>
    <row r="135" spans="1:5">
      <c r="A135" s="1087"/>
      <c r="B135" s="1294" t="s">
        <v>773</v>
      </c>
      <c r="C135" s="1295"/>
      <c r="D135" s="1085"/>
      <c r="E135" s="1085"/>
    </row>
    <row r="136" spans="1:5">
      <c r="A136" s="1088"/>
      <c r="B136" s="1089" t="s">
        <v>1233</v>
      </c>
      <c r="C136" s="1102">
        <v>788310</v>
      </c>
      <c r="D136" s="1085"/>
      <c r="E136" s="1085"/>
    </row>
    <row r="137" spans="1:5">
      <c r="A137" s="1091"/>
      <c r="B137" s="1092" t="s">
        <v>1234</v>
      </c>
      <c r="C137" s="1103">
        <v>920111</v>
      </c>
      <c r="D137" s="1085"/>
      <c r="E137" s="1085"/>
    </row>
    <row r="138" spans="1:5">
      <c r="A138" s="1084"/>
      <c r="B138" s="1085"/>
      <c r="C138" s="1085"/>
      <c r="D138" s="1085"/>
      <c r="E138" s="1085"/>
    </row>
    <row r="139" spans="1:5">
      <c r="A139" s="1087"/>
      <c r="B139" s="1294" t="s">
        <v>774</v>
      </c>
      <c r="C139" s="1295"/>
      <c r="D139" s="1085"/>
      <c r="E139" s="1085"/>
    </row>
    <row r="140" spans="1:5">
      <c r="A140" s="1088"/>
      <c r="B140" s="1089" t="s">
        <v>1233</v>
      </c>
      <c r="C140" s="1102">
        <v>64919</v>
      </c>
      <c r="D140" s="1085"/>
      <c r="E140" s="1085"/>
    </row>
    <row r="141" spans="1:5">
      <c r="A141" s="1091"/>
      <c r="B141" s="1092" t="s">
        <v>1234</v>
      </c>
      <c r="C141" s="1103">
        <v>73139</v>
      </c>
      <c r="D141" s="1085"/>
      <c r="E141" s="1085"/>
    </row>
    <row r="142" spans="1:5">
      <c r="A142" s="1084"/>
      <c r="B142" s="1085"/>
      <c r="C142" s="1085"/>
      <c r="D142" s="1085"/>
      <c r="E142" s="1085"/>
    </row>
    <row r="143" spans="1:5">
      <c r="A143" s="1087"/>
      <c r="B143" s="1294" t="s">
        <v>775</v>
      </c>
      <c r="C143" s="1295"/>
      <c r="D143" s="1085"/>
      <c r="E143" s="1085"/>
    </row>
    <row r="144" spans="1:5">
      <c r="A144" s="1088"/>
      <c r="B144" s="1089" t="s">
        <v>776</v>
      </c>
      <c r="C144" s="1104">
        <v>36.799999999999997</v>
      </c>
      <c r="D144" s="1085"/>
      <c r="E144" s="1085"/>
    </row>
    <row r="145" spans="1:5">
      <c r="A145" s="1091"/>
      <c r="B145" s="1092" t="s">
        <v>777</v>
      </c>
      <c r="C145" s="1105">
        <v>37.200000000000003</v>
      </c>
      <c r="D145" s="1085"/>
      <c r="E145" s="1085"/>
    </row>
    <row r="146" spans="1:5">
      <c r="A146" s="1088"/>
      <c r="B146" s="1089" t="s">
        <v>1233</v>
      </c>
      <c r="C146" s="1104">
        <v>38.4</v>
      </c>
      <c r="D146" s="1085"/>
      <c r="E146" s="1085"/>
    </row>
    <row r="147" spans="1:5">
      <c r="A147" s="1091"/>
      <c r="B147" s="1092" t="s">
        <v>1234</v>
      </c>
      <c r="C147" s="1105">
        <v>39.5</v>
      </c>
      <c r="D147" s="1085"/>
      <c r="E147" s="1085"/>
    </row>
    <row r="148" spans="1:5">
      <c r="A148" s="1084"/>
      <c r="B148" s="1085"/>
      <c r="C148" s="1085"/>
      <c r="D148" s="1085"/>
      <c r="E148" s="1085"/>
    </row>
    <row r="149" spans="1:5">
      <c r="A149" s="1087"/>
      <c r="B149" s="1294" t="s">
        <v>778</v>
      </c>
      <c r="C149" s="1295"/>
      <c r="D149" s="1085"/>
      <c r="E149" s="1085"/>
    </row>
    <row r="150" spans="1:5">
      <c r="A150" s="1088"/>
      <c r="B150" s="1089" t="s">
        <v>5</v>
      </c>
      <c r="C150" s="1090">
        <v>4018762</v>
      </c>
      <c r="D150" s="1085"/>
      <c r="E150" s="1085"/>
    </row>
    <row r="151" spans="1:5">
      <c r="A151" s="1091"/>
      <c r="B151" s="1096" t="s">
        <v>779</v>
      </c>
      <c r="C151" s="1100">
        <v>5.7000000000000002E-2</v>
      </c>
      <c r="D151" s="1085"/>
      <c r="E151" s="1085"/>
    </row>
    <row r="152" spans="1:5">
      <c r="A152" s="1088"/>
      <c r="B152" s="1094" t="s">
        <v>780</v>
      </c>
      <c r="C152" s="1101">
        <v>0.06</v>
      </c>
      <c r="D152" s="1085"/>
      <c r="E152" s="1085"/>
    </row>
    <row r="153" spans="1:5">
      <c r="A153" s="1091"/>
      <c r="B153" s="1096" t="s">
        <v>781</v>
      </c>
      <c r="C153" s="1100">
        <v>6.0999999999999999E-2</v>
      </c>
      <c r="D153" s="1085"/>
      <c r="E153" s="1085"/>
    </row>
    <row r="154" spans="1:5">
      <c r="A154" s="1088"/>
      <c r="B154" s="1094" t="s">
        <v>782</v>
      </c>
      <c r="C154" s="1101">
        <v>0.121</v>
      </c>
      <c r="D154" s="1085"/>
      <c r="E154" s="1085"/>
    </row>
    <row r="155" spans="1:5">
      <c r="A155" s="1091"/>
      <c r="B155" s="1096" t="s">
        <v>783</v>
      </c>
      <c r="C155" s="1100">
        <v>0.16399999999999998</v>
      </c>
      <c r="D155" s="1085"/>
      <c r="E155" s="1085"/>
    </row>
    <row r="156" spans="1:5">
      <c r="A156" s="1088"/>
      <c r="B156" s="1094" t="s">
        <v>784</v>
      </c>
      <c r="C156" s="1101">
        <v>0.14899999999999999</v>
      </c>
      <c r="D156" s="1085"/>
      <c r="E156" s="1085"/>
    </row>
    <row r="157" spans="1:5">
      <c r="A157" s="1091"/>
      <c r="B157" s="1096" t="s">
        <v>785</v>
      </c>
      <c r="C157" s="1100">
        <v>0.127</v>
      </c>
      <c r="D157" s="1085"/>
      <c r="E157" s="1085"/>
    </row>
    <row r="158" spans="1:5">
      <c r="A158" s="1088"/>
      <c r="B158" s="1094" t="s">
        <v>786</v>
      </c>
      <c r="C158" s="1101">
        <v>0.121</v>
      </c>
      <c r="D158" s="1085"/>
      <c r="E158" s="1085"/>
    </row>
    <row r="159" spans="1:5">
      <c r="A159" s="1091"/>
      <c r="B159" s="1096" t="s">
        <v>787</v>
      </c>
      <c r="C159" s="1100">
        <v>8.5000000000000006E-2</v>
      </c>
      <c r="D159" s="1085"/>
      <c r="E159" s="1085"/>
    </row>
    <row r="160" spans="1:5">
      <c r="A160" s="1088"/>
      <c r="B160" s="1094" t="s">
        <v>788</v>
      </c>
      <c r="C160" s="1101">
        <v>3.9E-2</v>
      </c>
      <c r="D160" s="1085"/>
      <c r="E160" s="1085"/>
    </row>
    <row r="161" spans="1:5">
      <c r="A161" s="1091"/>
      <c r="B161" s="1096" t="s">
        <v>789</v>
      </c>
      <c r="C161" s="1100">
        <v>1.4999999999999999E-2</v>
      </c>
      <c r="D161" s="1085"/>
      <c r="E161" s="1085"/>
    </row>
    <row r="162" spans="1:5">
      <c r="A162" s="1088"/>
      <c r="B162" s="1089" t="s">
        <v>790</v>
      </c>
      <c r="C162" s="1101">
        <v>0.78700000000000003</v>
      </c>
      <c r="D162" s="1085"/>
      <c r="E162" s="1085"/>
    </row>
    <row r="163" spans="1:5">
      <c r="A163" s="1084"/>
      <c r="B163" s="1085"/>
      <c r="C163" s="1085"/>
      <c r="D163" s="1085"/>
      <c r="E163" s="1085"/>
    </row>
    <row r="164" spans="1:5">
      <c r="A164" s="1087"/>
      <c r="B164" s="1294" t="s">
        <v>1235</v>
      </c>
      <c r="C164" s="1295"/>
      <c r="D164" s="1085"/>
      <c r="E164" s="1085"/>
    </row>
    <row r="165" spans="1:5">
      <c r="A165" s="1088"/>
      <c r="B165" s="1089" t="s">
        <v>5</v>
      </c>
      <c r="C165" s="1090">
        <v>4199399</v>
      </c>
      <c r="D165" s="1085"/>
      <c r="E165" s="1085"/>
    </row>
    <row r="166" spans="1:5">
      <c r="A166" s="1091"/>
      <c r="B166" s="1096" t="s">
        <v>779</v>
      </c>
      <c r="C166" s="1100">
        <v>5.4000000000000006E-2</v>
      </c>
      <c r="D166" s="1085"/>
      <c r="E166" s="1085"/>
    </row>
    <row r="167" spans="1:5">
      <c r="A167" s="1088"/>
      <c r="B167" s="1094" t="s">
        <v>780</v>
      </c>
      <c r="C167" s="1101">
        <v>5.9000000000000004E-2</v>
      </c>
      <c r="D167" s="1085"/>
      <c r="E167" s="1085"/>
    </row>
    <row r="168" spans="1:5">
      <c r="A168" s="1091"/>
      <c r="B168" s="1096" t="s">
        <v>781</v>
      </c>
      <c r="C168" s="1100">
        <v>5.9000000000000004E-2</v>
      </c>
      <c r="D168" s="1085"/>
      <c r="E168" s="1085"/>
    </row>
    <row r="169" spans="1:5">
      <c r="A169" s="1088"/>
      <c r="B169" s="1094" t="s">
        <v>782</v>
      </c>
      <c r="C169" s="1101">
        <v>0.12</v>
      </c>
      <c r="D169" s="1085"/>
      <c r="E169" s="1085"/>
    </row>
    <row r="170" spans="1:5">
      <c r="A170" s="1091"/>
      <c r="B170" s="1096" t="s">
        <v>783</v>
      </c>
      <c r="C170" s="1100">
        <v>0.154</v>
      </c>
      <c r="D170" s="1085"/>
      <c r="E170" s="1085"/>
    </row>
    <row r="171" spans="1:5">
      <c r="A171" s="1088"/>
      <c r="B171" s="1094" t="s">
        <v>784</v>
      </c>
      <c r="C171" s="1101">
        <v>0.157</v>
      </c>
      <c r="D171" s="1085"/>
      <c r="E171" s="1085"/>
    </row>
    <row r="172" spans="1:5">
      <c r="A172" s="1091"/>
      <c r="B172" s="1096" t="s">
        <v>785</v>
      </c>
      <c r="C172" s="1100">
        <v>0.126</v>
      </c>
      <c r="D172" s="1085"/>
      <c r="E172" s="1085"/>
    </row>
    <row r="173" spans="1:5">
      <c r="A173" s="1088"/>
      <c r="B173" s="1094" t="s">
        <v>786</v>
      </c>
      <c r="C173" s="1101">
        <v>0.113</v>
      </c>
      <c r="D173" s="1085"/>
      <c r="E173" s="1085"/>
    </row>
    <row r="174" spans="1:5">
      <c r="A174" s="1091"/>
      <c r="B174" s="1096" t="s">
        <v>787</v>
      </c>
      <c r="C174" s="1100">
        <v>9.1999999999999998E-2</v>
      </c>
      <c r="D174" s="1085"/>
      <c r="E174" s="1085"/>
    </row>
    <row r="175" spans="1:5">
      <c r="A175" s="1088"/>
      <c r="B175" s="1094" t="s">
        <v>788</v>
      </c>
      <c r="C175" s="1101">
        <v>0.05</v>
      </c>
      <c r="D175" s="1085"/>
      <c r="E175" s="1085"/>
    </row>
    <row r="176" spans="1:5">
      <c r="A176" s="1091"/>
      <c r="B176" s="1096" t="s">
        <v>789</v>
      </c>
      <c r="C176" s="1100">
        <v>1.6E-2</v>
      </c>
      <c r="D176" s="1085"/>
      <c r="E176" s="1085"/>
    </row>
    <row r="177" spans="1:5">
      <c r="A177" s="1088"/>
      <c r="B177" s="1089" t="s">
        <v>790</v>
      </c>
      <c r="C177" s="1101">
        <v>0.79400000000000004</v>
      </c>
      <c r="D177" s="1085"/>
      <c r="E177" s="1085"/>
    </row>
    <row r="178" spans="1:5">
      <c r="A178" s="1084"/>
      <c r="B178" s="1085"/>
      <c r="C178" s="1085"/>
      <c r="D178" s="1085"/>
      <c r="E178" s="1085"/>
    </row>
    <row r="179" spans="1:5">
      <c r="A179" s="1087"/>
      <c r="B179" s="1294" t="s">
        <v>1236</v>
      </c>
      <c r="C179" s="1295"/>
      <c r="D179" s="1085"/>
      <c r="E179" s="1085"/>
    </row>
    <row r="180" spans="1:5">
      <c r="A180" s="1088"/>
      <c r="B180" s="1089" t="s">
        <v>5</v>
      </c>
      <c r="C180" s="1090">
        <v>4344525</v>
      </c>
      <c r="D180" s="1085"/>
      <c r="E180" s="1085"/>
    </row>
    <row r="181" spans="1:5">
      <c r="A181" s="1091"/>
      <c r="B181" s="1096" t="s">
        <v>779</v>
      </c>
      <c r="C181" s="1100">
        <v>5.2999999999999999E-2</v>
      </c>
      <c r="D181" s="1085"/>
      <c r="E181" s="1085"/>
    </row>
    <row r="182" spans="1:5">
      <c r="A182" s="1088"/>
      <c r="B182" s="1094" t="s">
        <v>780</v>
      </c>
      <c r="C182" s="1101">
        <v>5.4000000000000006E-2</v>
      </c>
      <c r="D182" s="1085"/>
      <c r="E182" s="1085"/>
    </row>
    <row r="183" spans="1:5">
      <c r="A183" s="1091"/>
      <c r="B183" s="1096" t="s">
        <v>781</v>
      </c>
      <c r="C183" s="1100">
        <v>5.7999999999999996E-2</v>
      </c>
      <c r="D183" s="1085"/>
      <c r="E183" s="1085"/>
    </row>
    <row r="184" spans="1:5">
      <c r="A184" s="1088"/>
      <c r="B184" s="1094" t="s">
        <v>782</v>
      </c>
      <c r="C184" s="1101">
        <v>0.12</v>
      </c>
      <c r="D184" s="1085"/>
      <c r="E184" s="1085"/>
    </row>
    <row r="185" spans="1:5">
      <c r="A185" s="1091"/>
      <c r="B185" s="1096" t="s">
        <v>783</v>
      </c>
      <c r="C185" s="1100">
        <v>0.14599999999999999</v>
      </c>
      <c r="D185" s="1085"/>
      <c r="E185" s="1085"/>
    </row>
    <row r="186" spans="1:5">
      <c r="A186" s="1088"/>
      <c r="B186" s="1094" t="s">
        <v>784</v>
      </c>
      <c r="C186" s="1101">
        <v>0.153</v>
      </c>
      <c r="D186" s="1085"/>
      <c r="E186" s="1085"/>
    </row>
    <row r="187" spans="1:5">
      <c r="A187" s="1091"/>
      <c r="B187" s="1096" t="s">
        <v>785</v>
      </c>
      <c r="C187" s="1100">
        <v>0.13300000000000001</v>
      </c>
      <c r="D187" s="1085"/>
      <c r="E187" s="1085"/>
    </row>
    <row r="188" spans="1:5">
      <c r="A188" s="1088"/>
      <c r="B188" s="1094" t="s">
        <v>786</v>
      </c>
      <c r="C188" s="1101">
        <v>0.10800000000000001</v>
      </c>
      <c r="D188" s="1085"/>
      <c r="E188" s="1085"/>
    </row>
    <row r="189" spans="1:5">
      <c r="A189" s="1091"/>
      <c r="B189" s="1096" t="s">
        <v>787</v>
      </c>
      <c r="C189" s="1100">
        <v>9.5000000000000001E-2</v>
      </c>
      <c r="D189" s="1085"/>
      <c r="E189" s="1085"/>
    </row>
    <row r="190" spans="1:5">
      <c r="A190" s="1088"/>
      <c r="B190" s="1094" t="s">
        <v>788</v>
      </c>
      <c r="C190" s="1101">
        <v>0.06</v>
      </c>
      <c r="D190" s="1085"/>
      <c r="E190" s="1085"/>
    </row>
    <row r="191" spans="1:5">
      <c r="A191" s="1091"/>
      <c r="B191" s="1096" t="s">
        <v>789</v>
      </c>
      <c r="C191" s="1100">
        <v>0.02</v>
      </c>
      <c r="D191" s="1085"/>
      <c r="E191" s="1085"/>
    </row>
    <row r="192" spans="1:5">
      <c r="A192" s="1088"/>
      <c r="B192" s="1089" t="s">
        <v>790</v>
      </c>
      <c r="C192" s="1101">
        <v>0.80200000000000005</v>
      </c>
      <c r="D192" s="1085"/>
      <c r="E192" s="1085"/>
    </row>
    <row r="193" spans="1:5">
      <c r="A193" s="1084"/>
      <c r="B193" s="1085"/>
      <c r="C193" s="1085"/>
      <c r="D193" s="1085"/>
      <c r="E193" s="1085"/>
    </row>
    <row r="194" spans="1:5">
      <c r="A194" s="1087"/>
      <c r="B194" s="1294" t="s">
        <v>791</v>
      </c>
      <c r="C194" s="1295"/>
      <c r="D194" s="1085"/>
      <c r="E194" s="1085"/>
    </row>
    <row r="195" spans="1:5">
      <c r="A195" s="1088"/>
      <c r="B195" s="1089" t="s">
        <v>792</v>
      </c>
      <c r="C195" s="1090">
        <v>2007150</v>
      </c>
      <c r="D195" s="1085"/>
      <c r="E195" s="1085"/>
    </row>
    <row r="196" spans="1:5">
      <c r="A196" s="1091"/>
      <c r="B196" s="1092" t="s">
        <v>793</v>
      </c>
      <c r="C196" s="1093">
        <v>2011612</v>
      </c>
      <c r="D196" s="1085"/>
      <c r="E196" s="1085"/>
    </row>
    <row r="197" spans="1:5">
      <c r="A197" s="1084"/>
      <c r="B197" s="1085"/>
      <c r="C197" s="1085"/>
      <c r="D197" s="1085"/>
      <c r="E197" s="1085"/>
    </row>
    <row r="198" spans="1:5">
      <c r="A198" s="1087"/>
      <c r="B198" s="1294" t="s">
        <v>1237</v>
      </c>
      <c r="C198" s="1295"/>
      <c r="D198" s="1085"/>
      <c r="E198" s="1085"/>
    </row>
    <row r="199" spans="1:5">
      <c r="A199" s="1088"/>
      <c r="B199" s="1089" t="s">
        <v>792</v>
      </c>
      <c r="C199" s="1090">
        <v>2120559</v>
      </c>
      <c r="D199" s="1085"/>
      <c r="E199" s="1085"/>
    </row>
    <row r="200" spans="1:5">
      <c r="A200" s="1091"/>
      <c r="B200" s="1092" t="s">
        <v>793</v>
      </c>
      <c r="C200" s="1093">
        <v>2078840</v>
      </c>
      <c r="D200" s="1085"/>
      <c r="E200" s="1085"/>
    </row>
    <row r="201" spans="1:5">
      <c r="A201" s="1084"/>
      <c r="B201" s="1085"/>
      <c r="C201" s="1085"/>
      <c r="D201" s="1085"/>
      <c r="E201" s="1085"/>
    </row>
    <row r="202" spans="1:5">
      <c r="A202" s="1087"/>
      <c r="B202" s="1294" t="s">
        <v>1238</v>
      </c>
      <c r="C202" s="1295"/>
      <c r="D202" s="1085"/>
      <c r="E202" s="1085"/>
    </row>
    <row r="203" spans="1:5">
      <c r="A203" s="1088"/>
      <c r="B203" s="1089" t="s">
        <v>792</v>
      </c>
      <c r="C203" s="1090">
        <v>2184546</v>
      </c>
      <c r="D203" s="1085"/>
      <c r="E203" s="1085"/>
    </row>
    <row r="204" spans="1:5">
      <c r="A204" s="1091"/>
      <c r="B204" s="1092" t="s">
        <v>793</v>
      </c>
      <c r="C204" s="1093">
        <v>2159979</v>
      </c>
      <c r="D204" s="1085"/>
      <c r="E204" s="1085"/>
    </row>
    <row r="205" spans="1:5">
      <c r="A205" s="1084"/>
      <c r="B205" s="1085"/>
      <c r="C205" s="1085"/>
      <c r="D205" s="1085"/>
      <c r="E205" s="1085"/>
    </row>
    <row r="206" spans="1:5">
      <c r="A206" s="1087"/>
      <c r="B206" s="1294" t="s">
        <v>794</v>
      </c>
      <c r="C206" s="1295"/>
      <c r="D206" s="1085"/>
      <c r="E206" s="1085"/>
    </row>
    <row r="207" spans="1:5">
      <c r="A207" s="1088"/>
      <c r="B207" s="1089" t="s">
        <v>5</v>
      </c>
      <c r="C207" s="1090">
        <v>3439807</v>
      </c>
      <c r="D207" s="1085"/>
      <c r="E207" s="1085"/>
    </row>
    <row r="208" spans="1:5">
      <c r="A208" s="1091"/>
      <c r="B208" s="1096" t="s">
        <v>795</v>
      </c>
      <c r="C208" s="1100">
        <v>0.71900000000000008</v>
      </c>
      <c r="D208" s="1085"/>
      <c r="E208" s="1085"/>
    </row>
    <row r="209" spans="1:5">
      <c r="A209" s="1088"/>
      <c r="B209" s="1094" t="s">
        <v>796</v>
      </c>
      <c r="C209" s="1101">
        <v>5.5999999999999994E-2</v>
      </c>
      <c r="D209" s="1085"/>
      <c r="E209" s="1085"/>
    </row>
    <row r="210" spans="1:5">
      <c r="A210" s="1091"/>
      <c r="B210" s="1096" t="s">
        <v>797</v>
      </c>
      <c r="C210" s="1100">
        <v>1.1000000000000001E-2</v>
      </c>
      <c r="D210" s="1085"/>
      <c r="E210" s="1085"/>
    </row>
    <row r="211" spans="1:5">
      <c r="A211" s="1088"/>
      <c r="B211" s="1094" t="s">
        <v>798</v>
      </c>
      <c r="C211" s="1101">
        <v>0.114</v>
      </c>
      <c r="D211" s="1085"/>
      <c r="E211" s="1085"/>
    </row>
    <row r="212" spans="1:5">
      <c r="A212" s="1091"/>
      <c r="B212" s="1096" t="s">
        <v>799</v>
      </c>
      <c r="C212" s="1100">
        <v>8.0000000000000002E-3</v>
      </c>
      <c r="D212" s="1085"/>
      <c r="E212" s="1085"/>
    </row>
    <row r="213" spans="1:5">
      <c r="A213" s="1088"/>
      <c r="B213" s="1094" t="s">
        <v>800</v>
      </c>
      <c r="C213" s="1101">
        <v>3.7999999999999999E-2</v>
      </c>
      <c r="D213" s="1085"/>
      <c r="E213" s="1085"/>
    </row>
    <row r="214" spans="1:5">
      <c r="A214" s="1091"/>
      <c r="B214" s="1096" t="s">
        <v>801</v>
      </c>
      <c r="C214" s="1100">
        <v>5.2999999999999999E-2</v>
      </c>
      <c r="D214" s="1085"/>
      <c r="E214" s="1085"/>
    </row>
    <row r="215" spans="1:5">
      <c r="A215" s="1088"/>
      <c r="B215" s="1089" t="s">
        <v>802</v>
      </c>
      <c r="C215" s="1101">
        <v>0.09</v>
      </c>
      <c r="D215" s="1085"/>
      <c r="E215" s="1085"/>
    </row>
    <row r="216" spans="1:5">
      <c r="A216" s="1091"/>
      <c r="B216" s="1092" t="s">
        <v>803</v>
      </c>
      <c r="C216" s="1105">
        <v>55</v>
      </c>
      <c r="D216" s="1085"/>
      <c r="E216" s="1085"/>
    </row>
    <row r="217" spans="1:5">
      <c r="A217" s="1084"/>
      <c r="B217" s="1085"/>
      <c r="C217" s="1085"/>
      <c r="D217" s="1085"/>
      <c r="E217" s="1085"/>
    </row>
    <row r="218" spans="1:5">
      <c r="A218" s="1087"/>
      <c r="B218" s="1294" t="s">
        <v>804</v>
      </c>
      <c r="C218" s="1295"/>
      <c r="D218" s="1085"/>
      <c r="E218" s="1085"/>
    </row>
    <row r="219" spans="1:5">
      <c r="A219" s="1088"/>
      <c r="B219" s="1089" t="s">
        <v>5</v>
      </c>
      <c r="C219" s="1090">
        <v>4018762</v>
      </c>
      <c r="D219" s="1085"/>
      <c r="E219" s="1085"/>
    </row>
    <row r="220" spans="1:5">
      <c r="A220" s="1091"/>
      <c r="B220" s="1096" t="s">
        <v>795</v>
      </c>
      <c r="C220" s="1100">
        <v>0.60099999999999998</v>
      </c>
      <c r="D220" s="1085"/>
      <c r="E220" s="1085"/>
    </row>
    <row r="221" spans="1:5">
      <c r="A221" s="1088"/>
      <c r="B221" s="1094" t="s">
        <v>796</v>
      </c>
      <c r="C221" s="1101">
        <v>6.0999999999999999E-2</v>
      </c>
      <c r="D221" s="1085"/>
      <c r="E221" s="1085"/>
    </row>
    <row r="222" spans="1:5">
      <c r="A222" s="1091"/>
      <c r="B222" s="1096" t="s">
        <v>797</v>
      </c>
      <c r="C222" s="1100">
        <v>1.1000000000000001E-2</v>
      </c>
      <c r="D222" s="1085"/>
      <c r="E222" s="1085"/>
    </row>
    <row r="223" spans="1:5">
      <c r="A223" s="1088"/>
      <c r="B223" s="1094" t="s">
        <v>798</v>
      </c>
      <c r="C223" s="1101">
        <v>0.154</v>
      </c>
      <c r="D223" s="1085"/>
      <c r="E223" s="1085"/>
    </row>
    <row r="224" spans="1:5">
      <c r="A224" s="1091"/>
      <c r="B224" s="1096" t="s">
        <v>799</v>
      </c>
      <c r="C224" s="1100">
        <v>1.1000000000000001E-2</v>
      </c>
      <c r="D224" s="1085"/>
      <c r="E224" s="1085"/>
    </row>
    <row r="225" spans="1:5">
      <c r="A225" s="1088"/>
      <c r="B225" s="1094" t="s">
        <v>800</v>
      </c>
      <c r="C225" s="1101">
        <v>5.2999999999999999E-2</v>
      </c>
      <c r="D225" s="1085"/>
      <c r="E225" s="1085"/>
    </row>
    <row r="226" spans="1:5">
      <c r="A226" s="1091"/>
      <c r="B226" s="1096" t="s">
        <v>801</v>
      </c>
      <c r="C226" s="1100">
        <v>0.11</v>
      </c>
      <c r="D226" s="1085"/>
      <c r="E226" s="1085"/>
    </row>
    <row r="227" spans="1:5">
      <c r="A227" s="1088"/>
      <c r="B227" s="1089" t="s">
        <v>802</v>
      </c>
      <c r="C227" s="1101">
        <v>0.11199999999999999</v>
      </c>
      <c r="D227" s="1085"/>
      <c r="E227" s="1085"/>
    </row>
    <row r="228" spans="1:5">
      <c r="A228" s="1091"/>
      <c r="B228" s="1092" t="s">
        <v>803</v>
      </c>
      <c r="C228" s="1105">
        <v>67.7</v>
      </c>
      <c r="D228" s="1085"/>
      <c r="E228" s="1085"/>
    </row>
    <row r="229" spans="1:5">
      <c r="A229" s="1084"/>
      <c r="B229" s="1085"/>
      <c r="C229" s="1085"/>
      <c r="D229" s="1085"/>
      <c r="E229" s="1085"/>
    </row>
    <row r="230" spans="1:5">
      <c r="A230" s="1087"/>
      <c r="B230" s="1294" t="s">
        <v>1239</v>
      </c>
      <c r="C230" s="1295"/>
      <c r="D230" s="1085"/>
      <c r="E230" s="1085"/>
    </row>
    <row r="231" spans="1:5">
      <c r="A231" s="1088"/>
      <c r="B231" s="1089" t="s">
        <v>5</v>
      </c>
      <c r="C231" s="1090">
        <v>4199399</v>
      </c>
      <c r="D231" s="1085"/>
      <c r="E231" s="1085"/>
    </row>
    <row r="232" spans="1:5">
      <c r="A232" s="1091"/>
      <c r="B232" s="1096" t="s">
        <v>795</v>
      </c>
      <c r="C232" s="1100">
        <v>0.56600000000000006</v>
      </c>
      <c r="D232" s="1085"/>
      <c r="E232" s="1085"/>
    </row>
    <row r="233" spans="1:5">
      <c r="A233" s="1088"/>
      <c r="B233" s="1094" t="s">
        <v>796</v>
      </c>
      <c r="C233" s="1101">
        <v>6.4000000000000001E-2</v>
      </c>
      <c r="D233" s="1085"/>
      <c r="E233" s="1085"/>
    </row>
    <row r="234" spans="1:5">
      <c r="A234" s="1091"/>
      <c r="B234" s="1096" t="s">
        <v>797</v>
      </c>
      <c r="C234" s="1100">
        <v>1.1000000000000001E-2</v>
      </c>
      <c r="D234" s="1085"/>
      <c r="E234" s="1085"/>
    </row>
    <row r="235" spans="1:5">
      <c r="A235" s="1088"/>
      <c r="B235" s="1094" t="s">
        <v>798</v>
      </c>
      <c r="C235" s="1101">
        <v>0.17499999999999999</v>
      </c>
      <c r="D235" s="1085"/>
      <c r="E235" s="1085"/>
    </row>
    <row r="236" spans="1:5">
      <c r="A236" s="1091"/>
      <c r="B236" s="1096" t="s">
        <v>799</v>
      </c>
      <c r="C236" s="1100">
        <v>1.2E-2</v>
      </c>
      <c r="D236" s="1085"/>
      <c r="E236" s="1085"/>
    </row>
    <row r="237" spans="1:5">
      <c r="A237" s="1088"/>
      <c r="B237" s="1094" t="s">
        <v>800</v>
      </c>
      <c r="C237" s="1101">
        <v>5.5999999999999994E-2</v>
      </c>
      <c r="D237" s="1085"/>
      <c r="E237" s="1085"/>
    </row>
    <row r="238" spans="1:5">
      <c r="A238" s="1091"/>
      <c r="B238" s="1096" t="s">
        <v>801</v>
      </c>
      <c r="C238" s="1100">
        <v>0.11599999999999999</v>
      </c>
      <c r="D238" s="1085"/>
      <c r="E238" s="1085"/>
    </row>
    <row r="239" spans="1:5">
      <c r="A239" s="1088"/>
      <c r="B239" s="1089" t="s">
        <v>802</v>
      </c>
      <c r="C239" s="1101">
        <v>0.12</v>
      </c>
      <c r="D239" s="1085"/>
      <c r="E239" s="1085"/>
    </row>
    <row r="240" spans="1:5">
      <c r="A240" s="1091"/>
      <c r="B240" s="1092" t="s">
        <v>803</v>
      </c>
      <c r="C240" s="1105">
        <v>70.599999999999994</v>
      </c>
      <c r="D240" s="1085"/>
      <c r="E240" s="1085"/>
    </row>
    <row r="241" spans="1:5">
      <c r="A241" s="1084"/>
      <c r="B241" s="1085"/>
      <c r="C241" s="1085"/>
      <c r="D241" s="1085"/>
      <c r="E241" s="1085"/>
    </row>
    <row r="242" spans="1:5">
      <c r="A242" s="1087"/>
      <c r="B242" s="1294" t="s">
        <v>1240</v>
      </c>
      <c r="C242" s="1295"/>
      <c r="D242" s="1085"/>
      <c r="E242" s="1085"/>
    </row>
    <row r="243" spans="1:5">
      <c r="A243" s="1088"/>
      <c r="B243" s="1089" t="s">
        <v>5</v>
      </c>
      <c r="C243" s="1090">
        <v>4344525</v>
      </c>
      <c r="D243" s="1085"/>
      <c r="E243" s="1085"/>
    </row>
    <row r="244" spans="1:5">
      <c r="A244" s="1091"/>
      <c r="B244" s="1096" t="s">
        <v>795</v>
      </c>
      <c r="C244" s="1100">
        <v>0.54100000000000004</v>
      </c>
      <c r="D244" s="1085"/>
      <c r="E244" s="1085"/>
    </row>
    <row r="245" spans="1:5">
      <c r="A245" s="1088"/>
      <c r="B245" s="1094" t="s">
        <v>796</v>
      </c>
      <c r="C245" s="1101">
        <v>6.5000000000000002E-2</v>
      </c>
      <c r="D245" s="1085"/>
      <c r="E245" s="1085"/>
    </row>
    <row r="246" spans="1:5">
      <c r="A246" s="1091"/>
      <c r="B246" s="1096" t="s">
        <v>797</v>
      </c>
      <c r="C246" s="1100">
        <v>1.1000000000000001E-2</v>
      </c>
      <c r="D246" s="1085"/>
      <c r="E246" s="1085"/>
    </row>
    <row r="247" spans="1:5">
      <c r="A247" s="1088"/>
      <c r="B247" s="1094" t="s">
        <v>798</v>
      </c>
      <c r="C247" s="1101">
        <v>0.19</v>
      </c>
      <c r="D247" s="1085"/>
      <c r="E247" s="1085"/>
    </row>
    <row r="248" spans="1:5">
      <c r="A248" s="1091"/>
      <c r="B248" s="1096" t="s">
        <v>799</v>
      </c>
      <c r="C248" s="1100">
        <v>1.2E-2</v>
      </c>
      <c r="D248" s="1085"/>
      <c r="E248" s="1085"/>
    </row>
    <row r="249" spans="1:5">
      <c r="A249" s="1088"/>
      <c r="B249" s="1094" t="s">
        <v>800</v>
      </c>
      <c r="C249" s="1101">
        <v>5.9000000000000004E-2</v>
      </c>
      <c r="D249" s="1085"/>
      <c r="E249" s="1085"/>
    </row>
    <row r="250" spans="1:5">
      <c r="A250" s="1091"/>
      <c r="B250" s="1096" t="s">
        <v>801</v>
      </c>
      <c r="C250" s="1100">
        <v>0.122</v>
      </c>
      <c r="D250" s="1085"/>
      <c r="E250" s="1085"/>
    </row>
    <row r="251" spans="1:5">
      <c r="A251" s="1088"/>
      <c r="B251" s="1089" t="s">
        <v>802</v>
      </c>
      <c r="C251" s="1101">
        <v>0.127</v>
      </c>
      <c r="D251" s="1085"/>
      <c r="E251" s="1085"/>
    </row>
    <row r="252" spans="1:5">
      <c r="A252" s="1091"/>
      <c r="B252" s="1092" t="s">
        <v>803</v>
      </c>
      <c r="C252" s="1105">
        <v>72.599999999999994</v>
      </c>
      <c r="D252" s="1085"/>
      <c r="E252" s="1085"/>
    </row>
    <row r="253" spans="1:5">
      <c r="A253" s="1084"/>
      <c r="B253" s="1085"/>
      <c r="C253" s="1085"/>
      <c r="D253" s="1085"/>
      <c r="E253" s="1085"/>
    </row>
    <row r="254" spans="1:5" ht="46.5" customHeight="1">
      <c r="A254" s="1300" t="s">
        <v>805</v>
      </c>
      <c r="B254" s="1297"/>
      <c r="C254" s="1297"/>
      <c r="D254" s="1297"/>
      <c r="E254" s="1295"/>
    </row>
    <row r="255" spans="1:5">
      <c r="A255" s="1084"/>
      <c r="B255" s="1085"/>
      <c r="C255" s="1085"/>
      <c r="D255" s="1085"/>
      <c r="E255" s="1085"/>
    </row>
    <row r="256" spans="1:5" ht="14.4" customHeight="1">
      <c r="A256" s="1301" t="s">
        <v>747</v>
      </c>
      <c r="B256" s="1297"/>
      <c r="C256" s="1297"/>
      <c r="D256" s="1297"/>
      <c r="E256" s="1295"/>
    </row>
    <row r="257" spans="1:5">
      <c r="A257" s="1084"/>
      <c r="B257" s="1085"/>
      <c r="C257" s="1085"/>
      <c r="D257" s="1085"/>
      <c r="E257" s="1085"/>
    </row>
    <row r="258" spans="1:5">
      <c r="A258" s="1087"/>
      <c r="B258" s="1294" t="s">
        <v>806</v>
      </c>
      <c r="C258" s="1295"/>
      <c r="D258" s="1085"/>
      <c r="E258" s="1085"/>
    </row>
    <row r="259" spans="1:5">
      <c r="A259" s="1088"/>
      <c r="B259" s="1089" t="s">
        <v>5</v>
      </c>
      <c r="C259" s="1090">
        <v>4018762</v>
      </c>
      <c r="D259" s="1085"/>
      <c r="E259" s="1085"/>
    </row>
    <row r="260" spans="1:5">
      <c r="A260" s="1091"/>
      <c r="B260" s="1096" t="s">
        <v>807</v>
      </c>
      <c r="C260" s="1100">
        <v>0.98099999999999998</v>
      </c>
      <c r="D260" s="1085"/>
      <c r="E260" s="1085"/>
    </row>
    <row r="261" spans="1:5">
      <c r="A261" s="1088"/>
      <c r="B261" s="1106" t="s">
        <v>808</v>
      </c>
      <c r="C261" s="1101">
        <v>0.38900000000000001</v>
      </c>
      <c r="D261" s="1085"/>
      <c r="E261" s="1085"/>
    </row>
    <row r="262" spans="1:5">
      <c r="A262" s="1091"/>
      <c r="B262" s="1107" t="s">
        <v>809</v>
      </c>
      <c r="C262" s="1100">
        <v>0.183</v>
      </c>
      <c r="D262" s="1085"/>
      <c r="E262" s="1085"/>
    </row>
    <row r="263" spans="1:5">
      <c r="A263" s="1088"/>
      <c r="B263" s="1106" t="s">
        <v>810</v>
      </c>
      <c r="C263" s="1101">
        <v>3.0000000000000001E-3</v>
      </c>
      <c r="D263" s="1085"/>
      <c r="E263" s="1085"/>
    </row>
    <row r="264" spans="1:5">
      <c r="A264" s="1091"/>
      <c r="B264" s="1107" t="s">
        <v>811</v>
      </c>
      <c r="C264" s="1100">
        <v>2.8999999999999998E-2</v>
      </c>
      <c r="D264" s="1085"/>
      <c r="E264" s="1085"/>
    </row>
    <row r="265" spans="1:5">
      <c r="A265" s="1088"/>
      <c r="B265" s="1106" t="s">
        <v>812</v>
      </c>
      <c r="C265" s="1101">
        <v>2E-3</v>
      </c>
      <c r="D265" s="1085"/>
      <c r="E265" s="1085"/>
    </row>
    <row r="266" spans="1:5">
      <c r="A266" s="1091"/>
      <c r="B266" s="1107" t="s">
        <v>813</v>
      </c>
      <c r="C266" s="1100">
        <v>0.252</v>
      </c>
      <c r="D266" s="1085"/>
      <c r="E266" s="1085"/>
    </row>
    <row r="267" spans="1:5">
      <c r="A267" s="1088"/>
      <c r="B267" s="1106" t="s">
        <v>814</v>
      </c>
      <c r="C267" s="1101">
        <v>6.0000000000000001E-3</v>
      </c>
      <c r="D267" s="1085"/>
      <c r="E267" s="1085"/>
    </row>
    <row r="268" spans="1:5">
      <c r="A268" s="1091"/>
      <c r="B268" s="1107" t="s">
        <v>815</v>
      </c>
      <c r="C268" s="1100">
        <v>9.0000000000000011E-3</v>
      </c>
      <c r="D268" s="1085"/>
      <c r="E268" s="1085"/>
    </row>
    <row r="269" spans="1:5">
      <c r="A269" s="1088"/>
      <c r="B269" s="1106" t="s">
        <v>816</v>
      </c>
      <c r="C269" s="1101">
        <v>1.4999999999999999E-2</v>
      </c>
      <c r="D269" s="1085"/>
      <c r="E269" s="1085"/>
    </row>
    <row r="270" spans="1:5">
      <c r="A270" s="1091"/>
      <c r="B270" s="1107" t="s">
        <v>817</v>
      </c>
      <c r="C270" s="1100">
        <v>1.2E-2</v>
      </c>
      <c r="D270" s="1085"/>
      <c r="E270" s="1085"/>
    </row>
    <row r="271" spans="1:5">
      <c r="A271" s="1088"/>
      <c r="B271" s="1106" t="s">
        <v>818</v>
      </c>
      <c r="C271" s="1101">
        <v>1.3000000000000001E-2</v>
      </c>
      <c r="D271" s="1085"/>
      <c r="E271" s="1085"/>
    </row>
    <row r="272" spans="1:5">
      <c r="A272" s="1091"/>
      <c r="B272" s="1107" t="s">
        <v>819</v>
      </c>
      <c r="C272" s="1100">
        <v>4.0000000000000001E-3</v>
      </c>
      <c r="D272" s="1085"/>
      <c r="E272" s="1085"/>
    </row>
    <row r="273" spans="1:5">
      <c r="A273" s="1088"/>
      <c r="B273" s="1106" t="s">
        <v>820</v>
      </c>
      <c r="C273" s="1101">
        <v>4.0000000000000001E-3</v>
      </c>
      <c r="D273" s="1085"/>
      <c r="E273" s="1085"/>
    </row>
    <row r="274" spans="1:5">
      <c r="A274" s="1091"/>
      <c r="B274" s="1107" t="s">
        <v>821</v>
      </c>
      <c r="C274" s="1100">
        <v>1.3000000000000001E-2</v>
      </c>
      <c r="D274" s="1085"/>
      <c r="E274" s="1085"/>
    </row>
    <row r="275" spans="1:5">
      <c r="A275" s="1088"/>
      <c r="B275" s="1106" t="s">
        <v>822</v>
      </c>
      <c r="C275" s="1101">
        <v>1E-3</v>
      </c>
      <c r="D275" s="1085"/>
      <c r="E275" s="1085"/>
    </row>
    <row r="276" spans="1:5">
      <c r="A276" s="1091"/>
      <c r="B276" s="1107" t="s">
        <v>823</v>
      </c>
      <c r="C276" s="1100">
        <v>4.5999999999999999E-2</v>
      </c>
      <c r="D276" s="1085"/>
      <c r="E276" s="1085"/>
    </row>
    <row r="277" spans="1:5">
      <c r="A277" s="1088"/>
      <c r="B277" s="1094" t="s">
        <v>824</v>
      </c>
      <c r="C277" s="1101">
        <v>1.9E-2</v>
      </c>
      <c r="D277" s="1085"/>
      <c r="E277" s="1085"/>
    </row>
    <row r="278" spans="1:5">
      <c r="A278" s="1091"/>
      <c r="B278" s="1107" t="s">
        <v>825</v>
      </c>
      <c r="C278" s="1100">
        <v>6.0000000000000001E-3</v>
      </c>
      <c r="D278" s="1085"/>
      <c r="E278" s="1085"/>
    </row>
    <row r="279" spans="1:5">
      <c r="A279" s="1088"/>
      <c r="B279" s="1106" t="s">
        <v>826</v>
      </c>
      <c r="C279" s="1101">
        <v>1.3000000000000001E-2</v>
      </c>
      <c r="D279" s="1085"/>
      <c r="E279" s="1085"/>
    </row>
    <row r="280" spans="1:5">
      <c r="A280" s="1084"/>
      <c r="B280" s="1085"/>
      <c r="C280" s="1085"/>
      <c r="D280" s="1085"/>
      <c r="E280" s="1085"/>
    </row>
    <row r="281" spans="1:5">
      <c r="A281" s="1087"/>
      <c r="B281" s="1294" t="s">
        <v>1241</v>
      </c>
      <c r="C281" s="1295"/>
      <c r="D281" s="1085"/>
      <c r="E281" s="1085"/>
    </row>
    <row r="282" spans="1:5">
      <c r="A282" s="1088"/>
      <c r="B282" s="1088" t="s">
        <v>5</v>
      </c>
      <c r="C282" s="1090">
        <v>2974417</v>
      </c>
      <c r="D282" s="1085"/>
      <c r="E282" s="1085"/>
    </row>
    <row r="283" spans="1:5">
      <c r="A283" s="1091"/>
      <c r="B283" s="1092" t="s">
        <v>827</v>
      </c>
      <c r="C283" s="1100">
        <v>2.3E-2</v>
      </c>
      <c r="D283" s="1085"/>
      <c r="E283" s="1085"/>
    </row>
    <row r="284" spans="1:5">
      <c r="A284" s="1088"/>
      <c r="B284" s="1089" t="s">
        <v>828</v>
      </c>
      <c r="C284" s="1101">
        <v>3.6000000000000004E-2</v>
      </c>
      <c r="D284" s="1085"/>
      <c r="E284" s="1085"/>
    </row>
    <row r="285" spans="1:5">
      <c r="A285" s="1091"/>
      <c r="B285" s="1092" t="s">
        <v>829</v>
      </c>
      <c r="C285" s="1100">
        <v>0.159</v>
      </c>
      <c r="D285" s="1085"/>
      <c r="E285" s="1085"/>
    </row>
    <row r="286" spans="1:5">
      <c r="A286" s="1088"/>
      <c r="B286" s="1089" t="s">
        <v>830</v>
      </c>
      <c r="C286" s="1101">
        <v>3.1E-2</v>
      </c>
      <c r="D286" s="1085"/>
      <c r="E286" s="1085"/>
    </row>
    <row r="287" spans="1:5">
      <c r="A287" s="1091"/>
      <c r="B287" s="1092" t="s">
        <v>831</v>
      </c>
      <c r="C287" s="1100">
        <v>0.16200000000000001</v>
      </c>
      <c r="D287" s="1085"/>
      <c r="E287" s="1085"/>
    </row>
    <row r="288" spans="1:5">
      <c r="A288" s="1088"/>
      <c r="B288" s="1089" t="s">
        <v>832</v>
      </c>
      <c r="C288" s="1101">
        <v>9.6000000000000002E-2</v>
      </c>
      <c r="D288" s="1085"/>
      <c r="E288" s="1085"/>
    </row>
    <row r="289" spans="1:5">
      <c r="A289" s="1091"/>
      <c r="B289" s="1092" t="s">
        <v>833</v>
      </c>
      <c r="C289" s="1100">
        <v>0.29299999999999998</v>
      </c>
      <c r="D289" s="1085"/>
      <c r="E289" s="1085"/>
    </row>
    <row r="290" spans="1:5">
      <c r="A290" s="1088"/>
      <c r="B290" s="1089" t="s">
        <v>834</v>
      </c>
      <c r="C290" s="1101">
        <v>0.19899999999999998</v>
      </c>
      <c r="D290" s="1085"/>
      <c r="E290" s="1085"/>
    </row>
    <row r="291" spans="1:5">
      <c r="A291" s="1084"/>
      <c r="B291" s="1085"/>
      <c r="C291" s="1085"/>
      <c r="D291" s="1085"/>
      <c r="E291" s="1085"/>
    </row>
    <row r="292" spans="1:5">
      <c r="A292" s="1087"/>
      <c r="B292" s="1294" t="s">
        <v>1242</v>
      </c>
      <c r="C292" s="1295"/>
      <c r="D292" s="1085"/>
      <c r="E292" s="1085"/>
    </row>
    <row r="293" spans="1:5">
      <c r="A293" s="1088"/>
      <c r="B293" s="1088" t="s">
        <v>5</v>
      </c>
      <c r="C293" s="1090">
        <v>3477080</v>
      </c>
      <c r="D293" s="1085"/>
      <c r="E293" s="1085"/>
    </row>
    <row r="294" spans="1:5">
      <c r="A294" s="1091"/>
      <c r="B294" s="1092" t="s">
        <v>835</v>
      </c>
      <c r="C294" s="1100">
        <v>0.34</v>
      </c>
      <c r="D294" s="1085"/>
      <c r="E294" s="1085"/>
    </row>
    <row r="295" spans="1:5">
      <c r="A295" s="1088"/>
      <c r="B295" s="1089" t="s">
        <v>836</v>
      </c>
      <c r="C295" s="1101">
        <v>0.51900000000000002</v>
      </c>
      <c r="D295" s="1085"/>
      <c r="E295" s="1085"/>
    </row>
    <row r="296" spans="1:5">
      <c r="A296" s="1091"/>
      <c r="B296" s="1092" t="s">
        <v>837</v>
      </c>
      <c r="C296" s="1100">
        <v>3.9E-2</v>
      </c>
      <c r="D296" s="1085"/>
      <c r="E296" s="1085"/>
    </row>
    <row r="297" spans="1:5">
      <c r="A297" s="1088"/>
      <c r="B297" s="1089" t="s">
        <v>838</v>
      </c>
      <c r="C297" s="1101">
        <v>0.10099999999999999</v>
      </c>
      <c r="D297" s="1085"/>
      <c r="E297" s="1085"/>
    </row>
    <row r="298" spans="1:5">
      <c r="A298" s="1084"/>
      <c r="B298" s="1085"/>
      <c r="C298" s="1085"/>
      <c r="D298" s="1085"/>
      <c r="E298" s="1085"/>
    </row>
    <row r="299" spans="1:5">
      <c r="A299" s="1087"/>
      <c r="B299" s="1294" t="s">
        <v>1243</v>
      </c>
      <c r="C299" s="1295"/>
      <c r="D299" s="1085"/>
      <c r="E299" s="1085"/>
    </row>
    <row r="300" spans="1:5">
      <c r="A300" s="1088"/>
      <c r="B300" s="1088" t="s">
        <v>839</v>
      </c>
      <c r="C300" s="1090">
        <v>2360421</v>
      </c>
      <c r="D300" s="1085"/>
      <c r="E300" s="1085"/>
    </row>
    <row r="301" spans="1:5">
      <c r="A301" s="1088"/>
      <c r="B301" s="1088" t="s">
        <v>840</v>
      </c>
      <c r="C301" s="1101">
        <v>0.95700000000000007</v>
      </c>
      <c r="D301" s="1085"/>
      <c r="E301" s="1085"/>
    </row>
    <row r="302" spans="1:5">
      <c r="A302" s="1091"/>
      <c r="B302" s="1091" t="s">
        <v>841</v>
      </c>
      <c r="C302" s="1100">
        <v>4.2999999999999997E-2</v>
      </c>
      <c r="D302" s="1085"/>
      <c r="E302" s="1085"/>
    </row>
    <row r="303" spans="1:5">
      <c r="A303" s="1088"/>
      <c r="B303" s="1089" t="s">
        <v>842</v>
      </c>
      <c r="C303" s="1101">
        <v>0.113</v>
      </c>
      <c r="D303" s="1085"/>
      <c r="E303" s="1085"/>
    </row>
    <row r="304" spans="1:5">
      <c r="A304" s="1091"/>
      <c r="B304" s="1092" t="s">
        <v>843</v>
      </c>
      <c r="C304" s="1100">
        <v>0.11</v>
      </c>
      <c r="D304" s="1085"/>
      <c r="E304" s="1085"/>
    </row>
    <row r="305" spans="1:5">
      <c r="A305" s="1088"/>
      <c r="B305" s="1089" t="s">
        <v>844</v>
      </c>
      <c r="C305" s="1101">
        <v>0.67299999999999993</v>
      </c>
      <c r="D305" s="1085"/>
      <c r="E305" s="1085"/>
    </row>
    <row r="306" spans="1:5">
      <c r="A306" s="1091"/>
      <c r="B306" s="1092" t="s">
        <v>845</v>
      </c>
      <c r="C306" s="1100">
        <v>3.3000000000000002E-2</v>
      </c>
      <c r="D306" s="1085"/>
      <c r="E306" s="1085"/>
    </row>
    <row r="307" spans="1:5">
      <c r="A307" s="1088"/>
      <c r="B307" s="1089" t="s">
        <v>846</v>
      </c>
      <c r="C307" s="1101">
        <v>0.14800000000000002</v>
      </c>
      <c r="D307" s="1085"/>
      <c r="E307" s="1085"/>
    </row>
    <row r="308" spans="1:5">
      <c r="A308" s="1091"/>
      <c r="B308" s="1092" t="s">
        <v>847</v>
      </c>
      <c r="C308" s="1100">
        <v>3.2000000000000001E-2</v>
      </c>
      <c r="D308" s="1085"/>
      <c r="E308" s="1085"/>
    </row>
    <row r="309" spans="1:5">
      <c r="A309" s="1088"/>
      <c r="B309" s="1089" t="s">
        <v>848</v>
      </c>
      <c r="C309" s="1101">
        <v>6.5000000000000002E-2</v>
      </c>
      <c r="D309" s="1085"/>
      <c r="E309" s="1085"/>
    </row>
    <row r="310" spans="1:5">
      <c r="A310" s="1091"/>
      <c r="B310" s="1092" t="s">
        <v>849</v>
      </c>
      <c r="C310" s="1100">
        <v>0.04</v>
      </c>
      <c r="D310" s="1085"/>
      <c r="E310" s="1085"/>
    </row>
    <row r="311" spans="1:5">
      <c r="A311" s="1084"/>
      <c r="B311" s="1085"/>
      <c r="C311" s="1085"/>
      <c r="D311" s="1085"/>
      <c r="E311" s="1085"/>
    </row>
    <row r="312" spans="1:5">
      <c r="A312" s="1087"/>
      <c r="B312" s="1294" t="s">
        <v>1244</v>
      </c>
      <c r="C312" s="1295"/>
      <c r="D312" s="1085"/>
      <c r="E312" s="1085"/>
    </row>
    <row r="313" spans="1:5">
      <c r="A313" s="1088"/>
      <c r="B313" s="1088" t="s">
        <v>5</v>
      </c>
      <c r="C313" s="1090">
        <v>2259959</v>
      </c>
      <c r="D313" s="1085"/>
      <c r="E313" s="1085"/>
    </row>
    <row r="314" spans="1:5">
      <c r="A314" s="1091"/>
      <c r="B314" s="1091" t="s">
        <v>850</v>
      </c>
      <c r="C314" s="1100">
        <v>5.0000000000000001E-3</v>
      </c>
      <c r="D314" s="1085"/>
      <c r="E314" s="1085"/>
    </row>
    <row r="315" spans="1:5">
      <c r="A315" s="1088"/>
      <c r="B315" s="1088" t="s">
        <v>851</v>
      </c>
      <c r="C315" s="1101">
        <v>6.8000000000000005E-2</v>
      </c>
      <c r="D315" s="1085"/>
      <c r="E315" s="1085"/>
    </row>
    <row r="316" spans="1:5">
      <c r="A316" s="1091"/>
      <c r="B316" s="1091" t="s">
        <v>852</v>
      </c>
      <c r="C316" s="1100">
        <v>9.0999999999999998E-2</v>
      </c>
      <c r="D316" s="1085"/>
      <c r="E316" s="1085"/>
    </row>
    <row r="317" spans="1:5">
      <c r="A317" s="1088"/>
      <c r="B317" s="1088" t="s">
        <v>853</v>
      </c>
      <c r="C317" s="1101">
        <v>1.8000000000000002E-2</v>
      </c>
      <c r="D317" s="1085"/>
      <c r="E317" s="1085"/>
    </row>
    <row r="318" spans="1:5">
      <c r="A318" s="1091"/>
      <c r="B318" s="1091" t="s">
        <v>854</v>
      </c>
      <c r="C318" s="1100">
        <v>0.113</v>
      </c>
      <c r="D318" s="1085"/>
      <c r="E318" s="1085"/>
    </row>
    <row r="319" spans="1:5">
      <c r="A319" s="1088"/>
      <c r="B319" s="1088" t="s">
        <v>855</v>
      </c>
      <c r="C319" s="1101">
        <v>5.4000000000000006E-2</v>
      </c>
      <c r="D319" s="1085"/>
      <c r="E319" s="1085"/>
    </row>
    <row r="320" spans="1:5">
      <c r="A320" s="1091"/>
      <c r="B320" s="1091" t="s">
        <v>856</v>
      </c>
      <c r="C320" s="1100">
        <v>3.3000000000000002E-2</v>
      </c>
      <c r="D320" s="1085"/>
      <c r="E320" s="1085"/>
    </row>
    <row r="321" spans="1:5">
      <c r="A321" s="1088"/>
      <c r="B321" s="1088" t="s">
        <v>857</v>
      </c>
      <c r="C321" s="1101">
        <v>5.5E-2</v>
      </c>
      <c r="D321" s="1085"/>
      <c r="E321" s="1085"/>
    </row>
    <row r="322" spans="1:5">
      <c r="A322" s="1091"/>
      <c r="B322" s="1091" t="s">
        <v>858</v>
      </c>
      <c r="C322" s="1100">
        <v>0.52100000000000002</v>
      </c>
      <c r="D322" s="1085"/>
      <c r="E322" s="1085"/>
    </row>
    <row r="323" spans="1:5">
      <c r="A323" s="1088"/>
      <c r="B323" s="1088" t="s">
        <v>859</v>
      </c>
      <c r="C323" s="1101">
        <v>4.2000000000000003E-2</v>
      </c>
      <c r="D323" s="1085"/>
      <c r="E323" s="1085"/>
    </row>
    <row r="324" spans="1:5">
      <c r="A324" s="1084"/>
      <c r="B324" s="1085"/>
      <c r="C324" s="1085"/>
      <c r="D324" s="1085"/>
      <c r="E324" s="1085"/>
    </row>
    <row r="325" spans="1:5">
      <c r="A325" s="1087"/>
      <c r="B325" s="1294" t="s">
        <v>1245</v>
      </c>
      <c r="C325" s="1295"/>
      <c r="D325" s="1085"/>
      <c r="E325" s="1085"/>
    </row>
    <row r="326" spans="1:5">
      <c r="A326" s="1088"/>
      <c r="B326" s="1088" t="s">
        <v>5</v>
      </c>
      <c r="C326" s="1090">
        <v>2259959</v>
      </c>
      <c r="D326" s="1085"/>
      <c r="E326" s="1085"/>
    </row>
    <row r="327" spans="1:5">
      <c r="A327" s="1091"/>
      <c r="B327" s="1091" t="s">
        <v>860</v>
      </c>
      <c r="C327" s="1100">
        <v>0.68500000000000005</v>
      </c>
      <c r="D327" s="1085"/>
      <c r="E327" s="1085"/>
    </row>
    <row r="328" spans="1:5">
      <c r="A328" s="1088"/>
      <c r="B328" s="1088" t="s">
        <v>861</v>
      </c>
      <c r="C328" s="1101">
        <v>0.20899999999999999</v>
      </c>
      <c r="D328" s="1085"/>
      <c r="E328" s="1085"/>
    </row>
    <row r="329" spans="1:5">
      <c r="A329" s="1091"/>
      <c r="B329" s="1091" t="s">
        <v>862</v>
      </c>
      <c r="C329" s="1100">
        <v>0.31900000000000001</v>
      </c>
      <c r="D329" s="1085"/>
      <c r="E329" s="1085"/>
    </row>
    <row r="330" spans="1:5">
      <c r="A330" s="1088"/>
      <c r="B330" s="1088" t="s">
        <v>863</v>
      </c>
      <c r="C330" s="1101">
        <v>7.2000000000000008E-2</v>
      </c>
      <c r="D330" s="1085"/>
      <c r="E330" s="1085"/>
    </row>
    <row r="331" spans="1:5">
      <c r="A331" s="1091"/>
      <c r="B331" s="1091" t="s">
        <v>864</v>
      </c>
      <c r="C331" s="1100">
        <v>8.5000000000000006E-2</v>
      </c>
      <c r="D331" s="1085"/>
      <c r="E331" s="1085"/>
    </row>
    <row r="332" spans="1:5">
      <c r="A332" s="1088"/>
      <c r="B332" s="1088" t="s">
        <v>858</v>
      </c>
      <c r="C332" s="1101">
        <v>0.14400000000000002</v>
      </c>
      <c r="D332" s="1085"/>
      <c r="E332" s="1085"/>
    </row>
    <row r="333" spans="1:5">
      <c r="A333" s="1091"/>
      <c r="B333" s="1091" t="s">
        <v>865</v>
      </c>
      <c r="C333" s="1100">
        <v>0.17100000000000001</v>
      </c>
      <c r="D333" s="1085"/>
      <c r="E333" s="1085"/>
    </row>
    <row r="334" spans="1:5">
      <c r="A334" s="1088"/>
      <c r="B334" s="1088" t="s">
        <v>866</v>
      </c>
      <c r="C334" s="1101">
        <v>2E-3</v>
      </c>
      <c r="D334" s="1085"/>
      <c r="E334" s="1085"/>
    </row>
    <row r="335" spans="1:5">
      <c r="A335" s="1091"/>
      <c r="B335" s="1091" t="s">
        <v>867</v>
      </c>
      <c r="C335" s="1100">
        <v>4.4000000000000004E-2</v>
      </c>
      <c r="D335" s="1085"/>
      <c r="E335" s="1085"/>
    </row>
    <row r="336" spans="1:5">
      <c r="A336" s="1088"/>
      <c r="B336" s="1088" t="s">
        <v>868</v>
      </c>
      <c r="C336" s="1101">
        <v>2.6000000000000002E-2</v>
      </c>
      <c r="D336" s="1085"/>
      <c r="E336" s="1085"/>
    </row>
    <row r="337" spans="1:5">
      <c r="A337" s="1091"/>
      <c r="B337" s="1091" t="s">
        <v>869</v>
      </c>
      <c r="C337" s="1100">
        <v>3.6000000000000004E-2</v>
      </c>
      <c r="D337" s="1085"/>
      <c r="E337" s="1085"/>
    </row>
    <row r="338" spans="1:5">
      <c r="A338" s="1088"/>
      <c r="B338" s="1088" t="s">
        <v>870</v>
      </c>
      <c r="C338" s="1101">
        <v>6.4000000000000001E-2</v>
      </c>
      <c r="D338" s="1085"/>
      <c r="E338" s="1085"/>
    </row>
    <row r="339" spans="1:5">
      <c r="A339" s="1084"/>
      <c r="B339" s="1085"/>
      <c r="C339" s="1085"/>
      <c r="D339" s="1085"/>
      <c r="E339" s="1085"/>
    </row>
    <row r="340" spans="1:5">
      <c r="A340" s="1087"/>
      <c r="B340" s="1294" t="s">
        <v>871</v>
      </c>
      <c r="C340" s="1295"/>
      <c r="D340" s="1085"/>
      <c r="E340" s="1085"/>
    </row>
    <row r="341" spans="1:5">
      <c r="A341" s="1088"/>
      <c r="B341" s="1089" t="s">
        <v>5</v>
      </c>
      <c r="C341" s="1090">
        <v>1564432</v>
      </c>
      <c r="D341" s="1085"/>
      <c r="E341" s="1085"/>
    </row>
    <row r="342" spans="1:5">
      <c r="A342" s="1091"/>
      <c r="B342" s="1096" t="s">
        <v>872</v>
      </c>
      <c r="C342" s="1100">
        <v>0.47799999999999998</v>
      </c>
      <c r="D342" s="1085"/>
      <c r="E342" s="1085"/>
    </row>
    <row r="343" spans="1:5">
      <c r="A343" s="1088"/>
      <c r="B343" s="1106" t="s">
        <v>873</v>
      </c>
      <c r="C343" s="1101">
        <v>0.20100000000000001</v>
      </c>
      <c r="D343" s="1085"/>
      <c r="E343" s="1085"/>
    </row>
    <row r="344" spans="1:5">
      <c r="A344" s="1091"/>
      <c r="B344" s="1107" t="s">
        <v>874</v>
      </c>
      <c r="C344" s="1100">
        <v>0.27699999999999997</v>
      </c>
      <c r="D344" s="1085"/>
      <c r="E344" s="1085"/>
    </row>
    <row r="345" spans="1:5">
      <c r="A345" s="1088"/>
      <c r="B345" s="1094" t="s">
        <v>875</v>
      </c>
      <c r="C345" s="1101">
        <v>8.1000000000000003E-2</v>
      </c>
      <c r="D345" s="1085"/>
      <c r="E345" s="1085"/>
    </row>
    <row r="346" spans="1:5">
      <c r="A346" s="1091"/>
      <c r="B346" s="1107" t="s">
        <v>873</v>
      </c>
      <c r="C346" s="1100">
        <v>1.9E-2</v>
      </c>
      <c r="D346" s="1085"/>
      <c r="E346" s="1085"/>
    </row>
    <row r="347" spans="1:5">
      <c r="A347" s="1088"/>
      <c r="B347" s="1106" t="s">
        <v>874</v>
      </c>
      <c r="C347" s="1101">
        <v>6.2E-2</v>
      </c>
      <c r="D347" s="1085"/>
      <c r="E347" s="1085"/>
    </row>
    <row r="348" spans="1:5">
      <c r="A348" s="1091"/>
      <c r="B348" s="1096" t="s">
        <v>876</v>
      </c>
      <c r="C348" s="1100">
        <v>0.19699999999999998</v>
      </c>
      <c r="D348" s="1085"/>
      <c r="E348" s="1085"/>
    </row>
    <row r="349" spans="1:5">
      <c r="A349" s="1088"/>
      <c r="B349" s="1106" t="s">
        <v>877</v>
      </c>
      <c r="C349" s="1101">
        <v>0.13400000000000001</v>
      </c>
      <c r="D349" s="1085"/>
      <c r="E349" s="1085"/>
    </row>
    <row r="350" spans="1:5">
      <c r="A350" s="1091"/>
      <c r="B350" s="1108" t="s">
        <v>878</v>
      </c>
      <c r="C350" s="1100">
        <v>0.03</v>
      </c>
      <c r="D350" s="1085"/>
      <c r="E350" s="1085"/>
    </row>
    <row r="351" spans="1:5">
      <c r="A351" s="1088"/>
      <c r="B351" s="1106" t="s">
        <v>873</v>
      </c>
      <c r="C351" s="1101">
        <v>1.3999999999999999E-2</v>
      </c>
      <c r="D351" s="1085"/>
      <c r="E351" s="1085"/>
    </row>
    <row r="352" spans="1:5">
      <c r="A352" s="1091"/>
      <c r="B352" s="1107" t="s">
        <v>879</v>
      </c>
      <c r="C352" s="1100">
        <v>2.5000000000000001E-2</v>
      </c>
      <c r="D352" s="1085"/>
      <c r="E352" s="1085"/>
    </row>
    <row r="353" spans="1:5">
      <c r="A353" s="1088"/>
      <c r="B353" s="1106" t="s">
        <v>880</v>
      </c>
      <c r="C353" s="1101">
        <v>2.4E-2</v>
      </c>
      <c r="D353" s="1085"/>
      <c r="E353" s="1085"/>
    </row>
    <row r="354" spans="1:5">
      <c r="A354" s="1091"/>
      <c r="B354" s="1096" t="s">
        <v>881</v>
      </c>
      <c r="C354" s="1100">
        <v>0.24399999999999999</v>
      </c>
      <c r="D354" s="1085"/>
      <c r="E354" s="1085"/>
    </row>
    <row r="355" spans="1:5">
      <c r="A355" s="1088"/>
      <c r="B355" s="1106" t="s">
        <v>877</v>
      </c>
      <c r="C355" s="1101">
        <v>0.14199999999999999</v>
      </c>
      <c r="D355" s="1085"/>
      <c r="E355" s="1085"/>
    </row>
    <row r="356" spans="1:5">
      <c r="A356" s="1091"/>
      <c r="B356" s="1108" t="s">
        <v>878</v>
      </c>
      <c r="C356" s="1100">
        <v>5.9000000000000004E-2</v>
      </c>
      <c r="D356" s="1085"/>
      <c r="E356" s="1085"/>
    </row>
    <row r="357" spans="1:5">
      <c r="A357" s="1088"/>
      <c r="B357" s="1106" t="s">
        <v>873</v>
      </c>
      <c r="C357" s="1101">
        <v>3.7000000000000005E-2</v>
      </c>
      <c r="D357" s="1085"/>
      <c r="E357" s="1085"/>
    </row>
    <row r="358" spans="1:5">
      <c r="A358" s="1091"/>
      <c r="B358" s="1107" t="s">
        <v>879</v>
      </c>
      <c r="C358" s="1100">
        <v>4.7E-2</v>
      </c>
      <c r="D358" s="1085"/>
      <c r="E358" s="1085"/>
    </row>
    <row r="359" spans="1:5">
      <c r="A359" s="1088"/>
      <c r="B359" s="1106" t="s">
        <v>880</v>
      </c>
      <c r="C359" s="1101">
        <v>1.7000000000000001E-2</v>
      </c>
      <c r="D359" s="1085"/>
      <c r="E359" s="1085"/>
    </row>
    <row r="360" spans="1:5">
      <c r="A360" s="1084"/>
      <c r="B360" s="1085"/>
      <c r="C360" s="1085"/>
      <c r="D360" s="1085"/>
      <c r="E360" s="1085"/>
    </row>
    <row r="361" spans="1:5">
      <c r="A361" s="1087"/>
      <c r="B361" s="1294" t="s">
        <v>882</v>
      </c>
      <c r="C361" s="1295"/>
      <c r="D361" s="1085"/>
      <c r="E361" s="1085"/>
    </row>
    <row r="362" spans="1:5">
      <c r="A362" s="1088"/>
      <c r="B362" s="1089" t="s">
        <v>5</v>
      </c>
      <c r="C362" s="1090">
        <v>1564432</v>
      </c>
      <c r="D362" s="1085"/>
      <c r="E362" s="1085"/>
    </row>
    <row r="363" spans="1:5">
      <c r="A363" s="1091"/>
      <c r="B363" s="1096" t="s">
        <v>883</v>
      </c>
      <c r="C363" s="1100">
        <v>0.27600000000000002</v>
      </c>
      <c r="D363" s="1085"/>
      <c r="E363" s="1085"/>
    </row>
    <row r="364" spans="1:5">
      <c r="A364" s="1088"/>
      <c r="B364" s="1094" t="s">
        <v>884</v>
      </c>
      <c r="C364" s="1101">
        <v>0.33299999999999996</v>
      </c>
      <c r="D364" s="1085"/>
      <c r="E364" s="1085"/>
    </row>
    <row r="365" spans="1:5">
      <c r="A365" s="1091"/>
      <c r="B365" s="1096" t="s">
        <v>885</v>
      </c>
      <c r="C365" s="1100">
        <v>0.158</v>
      </c>
      <c r="D365" s="1085"/>
      <c r="E365" s="1085"/>
    </row>
    <row r="366" spans="1:5">
      <c r="A366" s="1088"/>
      <c r="B366" s="1094" t="s">
        <v>886</v>
      </c>
      <c r="C366" s="1101">
        <v>0.13600000000000001</v>
      </c>
      <c r="D366" s="1085"/>
      <c r="E366" s="1085"/>
    </row>
    <row r="367" spans="1:5">
      <c r="A367" s="1091"/>
      <c r="B367" s="1096" t="s">
        <v>887</v>
      </c>
      <c r="C367" s="1100">
        <v>5.7000000000000002E-2</v>
      </c>
      <c r="D367" s="1085"/>
      <c r="E367" s="1085"/>
    </row>
    <row r="368" spans="1:5">
      <c r="A368" s="1088"/>
      <c r="B368" s="1094" t="s">
        <v>888</v>
      </c>
      <c r="C368" s="1101">
        <v>2.4E-2</v>
      </c>
      <c r="D368" s="1085"/>
      <c r="E368" s="1085"/>
    </row>
    <row r="369" spans="1:5">
      <c r="A369" s="1091"/>
      <c r="B369" s="1096" t="s">
        <v>889</v>
      </c>
      <c r="C369" s="1100">
        <v>1.6E-2</v>
      </c>
      <c r="D369" s="1085"/>
      <c r="E369" s="1085"/>
    </row>
    <row r="370" spans="1:5">
      <c r="A370" s="1084"/>
      <c r="B370" s="1085"/>
      <c r="C370" s="1085"/>
      <c r="D370" s="1085"/>
      <c r="E370" s="1085"/>
    </row>
    <row r="371" spans="1:5">
      <c r="A371" s="1087"/>
      <c r="B371" s="1294" t="s">
        <v>890</v>
      </c>
      <c r="C371" s="1295"/>
      <c r="D371" s="1085"/>
      <c r="E371" s="1085"/>
    </row>
    <row r="372" spans="1:5">
      <c r="A372" s="1088"/>
      <c r="B372" s="1089" t="s">
        <v>5</v>
      </c>
      <c r="C372" s="1090">
        <v>1564432</v>
      </c>
      <c r="D372" s="1085"/>
      <c r="E372" s="1085"/>
    </row>
    <row r="373" spans="1:5">
      <c r="A373" s="1091"/>
      <c r="B373" s="1096" t="s">
        <v>891</v>
      </c>
      <c r="C373" s="1100">
        <v>0.58299999999999996</v>
      </c>
      <c r="D373" s="1085"/>
      <c r="E373" s="1085"/>
    </row>
    <row r="374" spans="1:5">
      <c r="A374" s="1088"/>
      <c r="B374" s="1106" t="s">
        <v>892</v>
      </c>
      <c r="C374" s="1101">
        <v>0.44299999999999995</v>
      </c>
      <c r="D374" s="1085"/>
      <c r="E374" s="1085"/>
    </row>
    <row r="375" spans="1:5">
      <c r="A375" s="1091"/>
      <c r="B375" s="1107" t="s">
        <v>893</v>
      </c>
      <c r="C375" s="1100">
        <v>0.14000000000000001</v>
      </c>
      <c r="D375" s="1085"/>
      <c r="E375" s="1085"/>
    </row>
    <row r="376" spans="1:5">
      <c r="A376" s="1088"/>
      <c r="B376" s="1094" t="s">
        <v>894</v>
      </c>
      <c r="C376" s="1101">
        <v>0.41700000000000004</v>
      </c>
      <c r="D376" s="1085"/>
      <c r="E376" s="1085"/>
    </row>
    <row r="377" spans="1:5">
      <c r="A377" s="1084"/>
      <c r="B377" s="1085"/>
      <c r="C377" s="1085"/>
      <c r="D377" s="1085"/>
      <c r="E377" s="1085"/>
    </row>
    <row r="378" spans="1:5">
      <c r="A378" s="1087"/>
      <c r="B378" s="1294" t="s">
        <v>1246</v>
      </c>
      <c r="C378" s="1295"/>
      <c r="D378" s="1085"/>
      <c r="E378" s="1085"/>
    </row>
    <row r="379" spans="1:5">
      <c r="A379" s="1088"/>
      <c r="B379" s="1089" t="s">
        <v>895</v>
      </c>
      <c r="C379" s="1090">
        <v>59</v>
      </c>
      <c r="D379" s="1085"/>
      <c r="E379" s="1085"/>
    </row>
    <row r="380" spans="1:5">
      <c r="A380" s="1091"/>
      <c r="B380" s="1092" t="s">
        <v>896</v>
      </c>
      <c r="C380" s="1100">
        <v>0.41100000000000003</v>
      </c>
      <c r="D380" s="1085"/>
      <c r="E380" s="1085"/>
    </row>
    <row r="381" spans="1:5">
      <c r="A381" s="1088"/>
      <c r="B381" s="1089" t="s">
        <v>897</v>
      </c>
      <c r="C381" s="1090">
        <v>140</v>
      </c>
      <c r="D381" s="1085"/>
      <c r="E381" s="1085"/>
    </row>
    <row r="382" spans="1:5">
      <c r="A382" s="1084"/>
      <c r="B382" s="1085"/>
      <c r="C382" s="1085"/>
      <c r="D382" s="1085"/>
      <c r="E382" s="1085"/>
    </row>
    <row r="383" spans="1:5">
      <c r="A383" s="1087"/>
      <c r="B383" s="1294" t="s">
        <v>898</v>
      </c>
      <c r="C383" s="1295"/>
      <c r="D383" s="1085"/>
      <c r="E383" s="1085"/>
    </row>
    <row r="384" spans="1:5">
      <c r="A384" s="1088"/>
      <c r="B384" s="1089" t="s">
        <v>5</v>
      </c>
      <c r="C384" s="1090">
        <v>1650246</v>
      </c>
      <c r="D384" s="1085"/>
      <c r="E384" s="1085"/>
    </row>
    <row r="385" spans="1:5">
      <c r="A385" s="1091"/>
      <c r="B385" s="1096" t="s">
        <v>899</v>
      </c>
      <c r="C385" s="1100">
        <v>0.94200000000000006</v>
      </c>
      <c r="D385" s="1085"/>
      <c r="E385" s="1085"/>
    </row>
    <row r="386" spans="1:5">
      <c r="A386" s="1088"/>
      <c r="B386" s="1094" t="s">
        <v>900</v>
      </c>
      <c r="C386" s="1101">
        <v>5.7999999999999996E-2</v>
      </c>
      <c r="D386" s="1085"/>
      <c r="E386" s="1085"/>
    </row>
    <row r="387" spans="1:5">
      <c r="A387" s="1084"/>
      <c r="B387" s="1085"/>
      <c r="C387" s="1085"/>
      <c r="D387" s="1085"/>
      <c r="E387" s="1085"/>
    </row>
    <row r="388" spans="1:5">
      <c r="A388" s="1087"/>
      <c r="B388" s="1294" t="s">
        <v>901</v>
      </c>
      <c r="C388" s="1295"/>
      <c r="D388" s="1085"/>
      <c r="E388" s="1085"/>
    </row>
    <row r="389" spans="1:5">
      <c r="A389" s="1088"/>
      <c r="B389" s="1089" t="s">
        <v>5</v>
      </c>
      <c r="C389" s="1090">
        <v>4018762</v>
      </c>
      <c r="D389" s="1085"/>
      <c r="E389" s="1085"/>
    </row>
    <row r="390" spans="1:5">
      <c r="A390" s="1091"/>
      <c r="B390" s="1096" t="s">
        <v>902</v>
      </c>
      <c r="C390" s="1100">
        <v>0.94200000000000006</v>
      </c>
      <c r="D390" s="1085"/>
      <c r="E390" s="1085"/>
    </row>
    <row r="391" spans="1:5">
      <c r="A391" s="1088"/>
      <c r="B391" s="1094" t="s">
        <v>903</v>
      </c>
      <c r="C391" s="1101">
        <v>5.7999999999999996E-2</v>
      </c>
      <c r="D391" s="1085"/>
      <c r="E391" s="1085"/>
    </row>
    <row r="392" spans="1:5">
      <c r="A392" s="1084"/>
      <c r="B392" s="1085"/>
      <c r="C392" s="1085"/>
      <c r="D392" s="1085"/>
      <c r="E392" s="1085"/>
    </row>
    <row r="393" spans="1:5" ht="61.35" customHeight="1">
      <c r="A393" s="1300" t="s">
        <v>904</v>
      </c>
      <c r="B393" s="1297"/>
      <c r="C393" s="1297"/>
      <c r="D393" s="1297"/>
      <c r="E393" s="1295"/>
    </row>
    <row r="394" spans="1:5">
      <c r="A394" s="1084"/>
      <c r="B394" s="1085"/>
      <c r="C394" s="1085"/>
      <c r="D394" s="1085"/>
      <c r="E394" s="1085"/>
    </row>
    <row r="395" spans="1:5" ht="14.4" customHeight="1">
      <c r="A395" s="1301" t="s">
        <v>747</v>
      </c>
      <c r="B395" s="1297"/>
      <c r="C395" s="1297"/>
      <c r="D395" s="1297"/>
      <c r="E395" s="1295"/>
    </row>
    <row r="396" spans="1:5">
      <c r="A396" s="1084"/>
      <c r="B396" s="1085"/>
      <c r="C396" s="1085"/>
      <c r="D396" s="1085"/>
      <c r="E396" s="1085"/>
    </row>
    <row r="397" spans="1:5">
      <c r="A397" s="1087"/>
      <c r="B397" s="1294" t="s">
        <v>905</v>
      </c>
      <c r="C397" s="1295"/>
      <c r="D397" s="1085"/>
      <c r="E397" s="1085"/>
    </row>
    <row r="398" spans="1:5">
      <c r="A398" s="1088"/>
      <c r="B398" s="1109" t="s">
        <v>906</v>
      </c>
      <c r="C398" s="1110" t="s">
        <v>1349</v>
      </c>
      <c r="D398" s="1085"/>
      <c r="E398" s="1085"/>
    </row>
    <row r="399" spans="1:5">
      <c r="A399" s="1091"/>
      <c r="B399" s="1111" t="s">
        <v>907</v>
      </c>
      <c r="C399" s="1112" t="s">
        <v>1351</v>
      </c>
      <c r="D399" s="1085"/>
      <c r="E399" s="1085"/>
    </row>
    <row r="400" spans="1:5">
      <c r="A400" s="1088"/>
      <c r="B400" s="1109" t="s">
        <v>908</v>
      </c>
      <c r="C400" s="1110" t="s">
        <v>1348</v>
      </c>
      <c r="D400" s="1085"/>
      <c r="E400" s="1085"/>
    </row>
    <row r="401" spans="1:5">
      <c r="A401" s="1084"/>
      <c r="B401" s="1085"/>
      <c r="C401" s="1085"/>
      <c r="D401" s="1085"/>
      <c r="E401" s="1085"/>
    </row>
    <row r="402" spans="1:5">
      <c r="A402" s="1087"/>
      <c r="B402" s="1302" t="s">
        <v>1250</v>
      </c>
      <c r="C402" s="1303"/>
      <c r="D402" s="1085"/>
      <c r="E402" s="1085"/>
    </row>
    <row r="403" spans="1:5">
      <c r="A403" s="1088"/>
      <c r="B403" s="1089" t="s">
        <v>909</v>
      </c>
      <c r="C403" s="1102">
        <v>5784205289</v>
      </c>
      <c r="D403" s="1085"/>
      <c r="E403" s="1085"/>
    </row>
    <row r="404" spans="1:5">
      <c r="A404" s="1091"/>
      <c r="B404" s="1096" t="s">
        <v>910</v>
      </c>
      <c r="C404" s="1113">
        <v>3531.99</v>
      </c>
      <c r="D404" s="1085"/>
      <c r="E404" s="1085"/>
    </row>
    <row r="405" spans="1:5">
      <c r="A405" s="1088"/>
      <c r="B405" s="1094" t="s">
        <v>911</v>
      </c>
      <c r="C405" s="1090">
        <v>144</v>
      </c>
      <c r="D405" s="1085"/>
      <c r="E405" s="1085"/>
    </row>
    <row r="406" spans="1:5">
      <c r="A406" s="1091"/>
      <c r="B406" s="1092" t="s">
        <v>912</v>
      </c>
      <c r="C406" s="1103">
        <v>4385578903</v>
      </c>
      <c r="D406" s="1085"/>
      <c r="E406" s="1085"/>
    </row>
    <row r="407" spans="1:5">
      <c r="A407" s="1088"/>
      <c r="B407" s="1094" t="s">
        <v>910</v>
      </c>
      <c r="C407" s="1114">
        <v>2677.95</v>
      </c>
      <c r="D407" s="1085"/>
      <c r="E407" s="1085"/>
    </row>
    <row r="408" spans="1:5">
      <c r="A408" s="1091"/>
      <c r="B408" s="1096" t="s">
        <v>911</v>
      </c>
      <c r="C408" s="1093">
        <v>150</v>
      </c>
      <c r="D408" s="1085"/>
      <c r="E408" s="1085"/>
    </row>
    <row r="409" spans="1:5">
      <c r="A409" s="1088"/>
      <c r="B409" s="1089" t="s">
        <v>913</v>
      </c>
      <c r="C409" s="1102">
        <v>9374581998</v>
      </c>
      <c r="D409" s="1085"/>
      <c r="E409" s="1085"/>
    </row>
    <row r="410" spans="1:5">
      <c r="A410" s="1091"/>
      <c r="B410" s="1096" t="s">
        <v>910</v>
      </c>
      <c r="C410" s="1113">
        <v>5724.36</v>
      </c>
      <c r="D410" s="1085"/>
      <c r="E410" s="1085"/>
    </row>
    <row r="411" spans="1:5">
      <c r="A411" s="1088"/>
      <c r="B411" s="1094" t="s">
        <v>911</v>
      </c>
      <c r="C411" s="1090">
        <v>139</v>
      </c>
      <c r="D411" s="1085"/>
      <c r="E411" s="1085"/>
    </row>
    <row r="412" spans="1:5">
      <c r="A412" s="1091"/>
      <c r="B412" s="1092" t="s">
        <v>914</v>
      </c>
      <c r="C412" s="1103">
        <v>16904692236</v>
      </c>
      <c r="D412" s="1085"/>
      <c r="E412" s="1085"/>
    </row>
    <row r="413" spans="1:5">
      <c r="A413" s="1088"/>
      <c r="B413" s="1094" t="s">
        <v>910</v>
      </c>
      <c r="C413" s="1114">
        <v>10322.44</v>
      </c>
      <c r="D413" s="1085"/>
      <c r="E413" s="1085"/>
    </row>
    <row r="414" spans="1:5">
      <c r="A414" s="1091"/>
      <c r="B414" s="1096" t="s">
        <v>911</v>
      </c>
      <c r="C414" s="1093">
        <v>139</v>
      </c>
      <c r="D414" s="1085"/>
      <c r="E414" s="1085"/>
    </row>
    <row r="415" spans="1:5">
      <c r="A415" s="1088"/>
      <c r="B415" s="1089" t="s">
        <v>915</v>
      </c>
      <c r="C415" s="1102">
        <v>9867069343</v>
      </c>
      <c r="D415" s="1085"/>
      <c r="E415" s="1085"/>
    </row>
    <row r="416" spans="1:5">
      <c r="A416" s="1091"/>
      <c r="B416" s="1096" t="s">
        <v>910</v>
      </c>
      <c r="C416" s="1113">
        <v>6025.09</v>
      </c>
      <c r="D416" s="1085"/>
      <c r="E416" s="1085"/>
    </row>
    <row r="417" spans="1:5">
      <c r="A417" s="1088"/>
      <c r="B417" s="1094" t="s">
        <v>911</v>
      </c>
      <c r="C417" s="1090">
        <v>146</v>
      </c>
      <c r="D417" s="1085"/>
      <c r="E417" s="1085"/>
    </row>
    <row r="418" spans="1:5">
      <c r="A418" s="1091"/>
      <c r="B418" s="1092" t="s">
        <v>916</v>
      </c>
      <c r="C418" s="1103">
        <v>16511676993</v>
      </c>
      <c r="D418" s="1085"/>
      <c r="E418" s="1085"/>
    </row>
    <row r="419" spans="1:5">
      <c r="A419" s="1088"/>
      <c r="B419" s="1094" t="s">
        <v>910</v>
      </c>
      <c r="C419" s="1114">
        <v>10082.459999999999</v>
      </c>
      <c r="D419" s="1085"/>
      <c r="E419" s="1085"/>
    </row>
    <row r="420" spans="1:5">
      <c r="A420" s="1091"/>
      <c r="B420" s="1096" t="s">
        <v>911</v>
      </c>
      <c r="C420" s="1093">
        <v>130</v>
      </c>
      <c r="D420" s="1085"/>
      <c r="E420" s="1085"/>
    </row>
    <row r="421" spans="1:5">
      <c r="A421" s="1088"/>
      <c r="B421" s="1089" t="s">
        <v>917</v>
      </c>
      <c r="C421" s="1102">
        <v>6640844858</v>
      </c>
      <c r="D421" s="1085"/>
      <c r="E421" s="1085"/>
    </row>
    <row r="422" spans="1:5">
      <c r="A422" s="1091"/>
      <c r="B422" s="1096" t="s">
        <v>910</v>
      </c>
      <c r="C422" s="1113">
        <v>4055.07</v>
      </c>
      <c r="D422" s="1085"/>
      <c r="E422" s="1085"/>
    </row>
    <row r="423" spans="1:5">
      <c r="A423" s="1088"/>
      <c r="B423" s="1094" t="s">
        <v>911</v>
      </c>
      <c r="C423" s="1090">
        <v>139</v>
      </c>
      <c r="D423" s="1085"/>
      <c r="E423" s="1085"/>
    </row>
    <row r="424" spans="1:5">
      <c r="A424" s="1091"/>
      <c r="B424" s="1092" t="s">
        <v>918</v>
      </c>
      <c r="C424" s="1103">
        <v>2467668219</v>
      </c>
      <c r="D424" s="1085"/>
      <c r="E424" s="1085"/>
    </row>
    <row r="425" spans="1:5">
      <c r="A425" s="1088"/>
      <c r="B425" s="1094" t="s">
        <v>910</v>
      </c>
      <c r="C425" s="1114">
        <v>1506.82</v>
      </c>
      <c r="D425" s="1085"/>
      <c r="E425" s="1085"/>
    </row>
    <row r="426" spans="1:5">
      <c r="A426" s="1091"/>
      <c r="B426" s="1096" t="s">
        <v>911</v>
      </c>
      <c r="C426" s="1093">
        <v>144</v>
      </c>
      <c r="D426" s="1085"/>
      <c r="E426" s="1085"/>
    </row>
    <row r="427" spans="1:5">
      <c r="A427" s="1088"/>
      <c r="B427" s="1089" t="s">
        <v>919</v>
      </c>
      <c r="C427" s="1102">
        <v>64353020722</v>
      </c>
      <c r="D427" s="1085"/>
      <c r="E427" s="1085"/>
    </row>
    <row r="428" spans="1:5">
      <c r="A428" s="1091"/>
      <c r="B428" s="1096" t="s">
        <v>910</v>
      </c>
      <c r="C428" s="1113">
        <v>39295.620000000003</v>
      </c>
      <c r="D428" s="1085"/>
      <c r="E428" s="1085"/>
    </row>
    <row r="429" spans="1:5">
      <c r="A429" s="1088"/>
      <c r="B429" s="1094" t="s">
        <v>911</v>
      </c>
      <c r="C429" s="1090">
        <v>148</v>
      </c>
      <c r="D429" s="1085"/>
      <c r="E429" s="1085"/>
    </row>
    <row r="430" spans="1:5">
      <c r="A430" s="1091"/>
      <c r="B430" s="1092" t="s">
        <v>920</v>
      </c>
      <c r="C430" s="1103">
        <v>7141237480</v>
      </c>
      <c r="D430" s="1085"/>
      <c r="E430" s="1085"/>
    </row>
    <row r="431" spans="1:5">
      <c r="A431" s="1088"/>
      <c r="B431" s="1094" t="s">
        <v>910</v>
      </c>
      <c r="C431" s="1114">
        <v>4360.62</v>
      </c>
      <c r="D431" s="1085"/>
      <c r="E431" s="1085"/>
    </row>
    <row r="432" spans="1:5">
      <c r="A432" s="1091"/>
      <c r="B432" s="1096" t="s">
        <v>911</v>
      </c>
      <c r="C432" s="1093">
        <v>132</v>
      </c>
      <c r="D432" s="1085"/>
      <c r="E432" s="1085"/>
    </row>
    <row r="433" spans="1:5">
      <c r="A433" s="1088"/>
      <c r="B433" s="1089" t="s">
        <v>921</v>
      </c>
      <c r="C433" s="1102">
        <v>8635947370</v>
      </c>
      <c r="D433" s="1085"/>
      <c r="E433" s="1085"/>
    </row>
    <row r="434" spans="1:5">
      <c r="A434" s="1091"/>
      <c r="B434" s="1096" t="s">
        <v>910</v>
      </c>
      <c r="C434" s="1113">
        <v>5273.33</v>
      </c>
      <c r="D434" s="1085"/>
      <c r="E434" s="1085"/>
    </row>
    <row r="435" spans="1:5">
      <c r="A435" s="1088"/>
      <c r="B435" s="1094" t="s">
        <v>911</v>
      </c>
      <c r="C435" s="1090">
        <v>146</v>
      </c>
      <c r="D435" s="1085"/>
      <c r="E435" s="1085"/>
    </row>
    <row r="436" spans="1:5">
      <c r="A436" s="1091"/>
      <c r="B436" s="1092" t="s">
        <v>922</v>
      </c>
      <c r="C436" s="1103">
        <v>3003440829</v>
      </c>
      <c r="D436" s="1085"/>
      <c r="E436" s="1085"/>
    </row>
    <row r="437" spans="1:5">
      <c r="A437" s="1088"/>
      <c r="B437" s="1094" t="s">
        <v>910</v>
      </c>
      <c r="C437" s="1114">
        <v>1833.98</v>
      </c>
      <c r="D437" s="1085"/>
      <c r="E437" s="1085"/>
    </row>
    <row r="438" spans="1:5">
      <c r="A438" s="1091"/>
      <c r="B438" s="1096" t="s">
        <v>911</v>
      </c>
      <c r="C438" s="1093">
        <v>136</v>
      </c>
      <c r="D438" s="1085"/>
      <c r="E438" s="1085"/>
    </row>
    <row r="439" spans="1:5">
      <c r="A439" s="1084"/>
      <c r="B439" s="1085"/>
      <c r="C439" s="1085"/>
      <c r="D439" s="1085"/>
      <c r="E439" s="1085"/>
    </row>
    <row r="440" spans="1:5" ht="52.2" customHeight="1">
      <c r="A440" s="1300" t="s">
        <v>923</v>
      </c>
      <c r="B440" s="1297"/>
      <c r="C440" s="1297"/>
      <c r="D440" s="1297"/>
      <c r="E440" s="1295"/>
    </row>
    <row r="441" spans="1:5" ht="20.100000000000001" customHeight="1">
      <c r="A441" s="1300" t="s">
        <v>1251</v>
      </c>
      <c r="B441" s="1297"/>
      <c r="C441" s="1297"/>
      <c r="D441" s="1297"/>
      <c r="E441" s="1295"/>
    </row>
    <row r="442" spans="1:5">
      <c r="A442" s="1084"/>
      <c r="B442" s="1085"/>
      <c r="C442" s="1085"/>
      <c r="D442" s="1085"/>
      <c r="E442" s="1085"/>
    </row>
    <row r="443" spans="1:5" ht="20.85" customHeight="1">
      <c r="A443" s="1300" t="s">
        <v>1252</v>
      </c>
      <c r="B443" s="1297"/>
      <c r="C443" s="1297"/>
      <c r="D443" s="1297"/>
      <c r="E443" s="1295"/>
    </row>
    <row r="444" spans="1:5">
      <c r="A444" s="1084"/>
      <c r="B444" s="1085"/>
      <c r="C444" s="1085"/>
      <c r="D444" s="1085"/>
      <c r="E444" s="1085"/>
    </row>
    <row r="445" spans="1:5" ht="14.4" customHeight="1">
      <c r="A445" s="1301" t="s">
        <v>747</v>
      </c>
      <c r="B445" s="1297"/>
      <c r="C445" s="1297"/>
      <c r="D445" s="1297"/>
      <c r="E445" s="1295"/>
    </row>
    <row r="446" spans="1:5">
      <c r="A446" s="1084"/>
      <c r="B446" s="1085"/>
      <c r="C446" s="1085"/>
      <c r="D446" s="1085"/>
      <c r="E446" s="1085"/>
    </row>
  </sheetData>
  <mergeCells count="51">
    <mergeCell ref="A441:E441"/>
    <mergeCell ref="A443:E443"/>
    <mergeCell ref="A445:E445"/>
    <mergeCell ref="B388:C388"/>
    <mergeCell ref="A393:E393"/>
    <mergeCell ref="A395:E395"/>
    <mergeCell ref="B397:C397"/>
    <mergeCell ref="B402:C402"/>
    <mergeCell ref="A440:E440"/>
    <mergeCell ref="B383:C383"/>
    <mergeCell ref="A256:E256"/>
    <mergeCell ref="B258:C258"/>
    <mergeCell ref="B281:C281"/>
    <mergeCell ref="B292:C292"/>
    <mergeCell ref="B299:C299"/>
    <mergeCell ref="B312:C312"/>
    <mergeCell ref="B325:C325"/>
    <mergeCell ref="B340:C340"/>
    <mergeCell ref="B361:C361"/>
    <mergeCell ref="B371:C371"/>
    <mergeCell ref="B378:C378"/>
    <mergeCell ref="A254:E254"/>
    <mergeCell ref="B143:C143"/>
    <mergeCell ref="B149:C149"/>
    <mergeCell ref="B164:C164"/>
    <mergeCell ref="B179:C179"/>
    <mergeCell ref="B194:C194"/>
    <mergeCell ref="B198:C198"/>
    <mergeCell ref="B202:C202"/>
    <mergeCell ref="B206:C206"/>
    <mergeCell ref="B218:C218"/>
    <mergeCell ref="B230:C230"/>
    <mergeCell ref="B242:C242"/>
    <mergeCell ref="B139:C139"/>
    <mergeCell ref="B37:C37"/>
    <mergeCell ref="B63:E63"/>
    <mergeCell ref="A65:E65"/>
    <mergeCell ref="B67:C67"/>
    <mergeCell ref="B80:C80"/>
    <mergeCell ref="B93:C93"/>
    <mergeCell ref="B110:C110"/>
    <mergeCell ref="B127:E127"/>
    <mergeCell ref="A129:E129"/>
    <mergeCell ref="B131:C131"/>
    <mergeCell ref="B135:C135"/>
    <mergeCell ref="B19:C19"/>
    <mergeCell ref="A2:E2"/>
    <mergeCell ref="A3:E3"/>
    <mergeCell ref="A4:E4"/>
    <mergeCell ref="A6:B6"/>
    <mergeCell ref="B7:C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950A4-12EA-4294-888D-062BA9239826}">
  <sheetPr codeName="Sheet30">
    <tabColor rgb="FFFFCC00"/>
  </sheetPr>
  <dimension ref="A1:E446"/>
  <sheetViews>
    <sheetView workbookViewId="0">
      <selection activeCell="K25" sqref="K25"/>
    </sheetView>
  </sheetViews>
  <sheetFormatPr defaultColWidth="8.88671875" defaultRowHeight="14.4"/>
  <cols>
    <col min="1" max="1" width="4.44140625" style="978" customWidth="1"/>
    <col min="2" max="2" width="54.33203125" style="978" customWidth="1"/>
    <col min="3" max="3" width="30.5546875" style="978" customWidth="1"/>
    <col min="4" max="5" width="20.44140625" style="978" customWidth="1"/>
    <col min="6" max="16384" width="8.88671875" style="978"/>
  </cols>
  <sheetData>
    <row r="1" spans="1:5" ht="61.5" customHeight="1">
      <c r="A1" s="1082"/>
      <c r="B1" s="1083"/>
      <c r="C1" s="1083"/>
      <c r="D1" s="1083"/>
      <c r="E1" s="1083"/>
    </row>
    <row r="2" spans="1:5" ht="22.5" customHeight="1">
      <c r="A2" s="1296" t="s">
        <v>722</v>
      </c>
      <c r="B2" s="1297"/>
      <c r="C2" s="1297"/>
      <c r="D2" s="1297"/>
      <c r="E2" s="1295"/>
    </row>
    <row r="3" spans="1:5" ht="14.4" customHeight="1">
      <c r="A3" s="1298" t="s">
        <v>440</v>
      </c>
      <c r="B3" s="1297"/>
      <c r="C3" s="1297"/>
      <c r="D3" s="1297"/>
      <c r="E3" s="1295"/>
    </row>
    <row r="4" spans="1:5" ht="14.4" customHeight="1">
      <c r="A4" s="1298" t="s">
        <v>927</v>
      </c>
      <c r="B4" s="1297"/>
      <c r="C4" s="1297"/>
      <c r="D4" s="1297"/>
      <c r="E4" s="1295"/>
    </row>
    <row r="5" spans="1:5">
      <c r="A5" s="1084"/>
      <c r="B5" s="1085"/>
      <c r="C5" s="1085"/>
      <c r="D5" s="1085"/>
      <c r="E5" s="1085"/>
    </row>
    <row r="6" spans="1:5">
      <c r="A6" s="1299"/>
      <c r="B6" s="1295"/>
      <c r="C6" s="1086" t="s">
        <v>440</v>
      </c>
      <c r="D6" s="1085"/>
      <c r="E6" s="1085"/>
    </row>
    <row r="7" spans="1:5">
      <c r="A7" s="1087"/>
      <c r="B7" s="1294" t="s">
        <v>727</v>
      </c>
      <c r="C7" s="1295"/>
      <c r="D7" s="1085"/>
      <c r="E7" s="1085"/>
    </row>
    <row r="8" spans="1:5">
      <c r="A8" s="1088"/>
      <c r="B8" s="1089" t="s">
        <v>728</v>
      </c>
      <c r="C8" s="1090">
        <v>308745538</v>
      </c>
      <c r="D8" s="1085"/>
      <c r="E8" s="1085"/>
    </row>
    <row r="9" spans="1:5">
      <c r="A9" s="1091"/>
      <c r="B9" s="1092" t="s">
        <v>729</v>
      </c>
      <c r="C9" s="1093">
        <v>331449281</v>
      </c>
      <c r="D9" s="1085"/>
      <c r="E9" s="1085"/>
    </row>
    <row r="10" spans="1:5">
      <c r="A10" s="1088"/>
      <c r="B10" s="1094" t="s">
        <v>730</v>
      </c>
      <c r="C10" s="1090">
        <v>8239016</v>
      </c>
      <c r="D10" s="1085"/>
      <c r="E10" s="1085"/>
    </row>
    <row r="11" spans="1:5">
      <c r="A11" s="1091"/>
      <c r="B11" s="1092" t="s">
        <v>1214</v>
      </c>
      <c r="C11" s="1093">
        <v>339887819</v>
      </c>
      <c r="D11" s="1085"/>
      <c r="E11" s="1085"/>
    </row>
    <row r="12" spans="1:5">
      <c r="A12" s="1088"/>
      <c r="B12" s="1094" t="s">
        <v>1215</v>
      </c>
      <c r="C12" s="1090">
        <v>8216660</v>
      </c>
      <c r="D12" s="1085"/>
      <c r="E12" s="1085"/>
    </row>
    <row r="13" spans="1:5">
      <c r="A13" s="1091"/>
      <c r="B13" s="1092" t="s">
        <v>1216</v>
      </c>
      <c r="C13" s="1093">
        <v>347149422</v>
      </c>
      <c r="D13" s="1085"/>
      <c r="E13" s="1085"/>
    </row>
    <row r="14" spans="1:5">
      <c r="A14" s="1088"/>
      <c r="B14" s="1094" t="s">
        <v>1217</v>
      </c>
      <c r="C14" s="1095">
        <v>4.1999999999999997E-3</v>
      </c>
      <c r="D14" s="1085"/>
      <c r="E14" s="1085"/>
    </row>
    <row r="15" spans="1:5">
      <c r="A15" s="1091"/>
      <c r="B15" s="1092" t="s">
        <v>1218</v>
      </c>
      <c r="C15" s="1093">
        <v>338218372</v>
      </c>
      <c r="D15" s="1085"/>
      <c r="E15" s="1085"/>
    </row>
    <row r="16" spans="1:5">
      <c r="A16" s="1088"/>
      <c r="B16" s="1094" t="s">
        <v>731</v>
      </c>
      <c r="C16" s="1090">
        <v>165993009</v>
      </c>
      <c r="D16" s="1085"/>
      <c r="E16" s="1085"/>
    </row>
    <row r="17" spans="1:5">
      <c r="A17" s="1091"/>
      <c r="B17" s="1096" t="s">
        <v>732</v>
      </c>
      <c r="C17" s="1093">
        <v>172225363</v>
      </c>
      <c r="D17" s="1085"/>
      <c r="E17" s="1085"/>
    </row>
    <row r="18" spans="1:5">
      <c r="A18" s="1084"/>
      <c r="B18" s="1085"/>
      <c r="C18" s="1085"/>
      <c r="D18" s="1085"/>
      <c r="E18" s="1085"/>
    </row>
    <row r="19" spans="1:5">
      <c r="A19" s="1087"/>
      <c r="B19" s="1294" t="s">
        <v>733</v>
      </c>
      <c r="C19" s="1295"/>
      <c r="D19" s="1085"/>
      <c r="E19" s="1085"/>
    </row>
    <row r="20" spans="1:5">
      <c r="A20" s="1088"/>
      <c r="B20" s="1089" t="s">
        <v>734</v>
      </c>
      <c r="C20" s="1090">
        <v>116716292</v>
      </c>
      <c r="D20" s="1085"/>
      <c r="E20" s="1085"/>
    </row>
    <row r="21" spans="1:5">
      <c r="A21" s="1091"/>
      <c r="B21" s="1096" t="s">
        <v>735</v>
      </c>
      <c r="C21" s="1097">
        <v>2.58</v>
      </c>
      <c r="D21" s="1085"/>
      <c r="E21" s="1085"/>
    </row>
    <row r="22" spans="1:5">
      <c r="A22" s="1088"/>
      <c r="B22" s="1089" t="s">
        <v>736</v>
      </c>
      <c r="C22" s="1090">
        <v>126817580</v>
      </c>
      <c r="D22" s="1085"/>
      <c r="E22" s="1085"/>
    </row>
    <row r="23" spans="1:5">
      <c r="A23" s="1091"/>
      <c r="B23" s="1096" t="s">
        <v>737</v>
      </c>
      <c r="C23" s="1097">
        <v>2.5499999999999998</v>
      </c>
      <c r="D23" s="1085"/>
      <c r="E23" s="1085"/>
    </row>
    <row r="24" spans="1:5">
      <c r="A24" s="1088"/>
      <c r="B24" s="1089" t="s">
        <v>1219</v>
      </c>
      <c r="C24" s="1090">
        <v>132422916</v>
      </c>
      <c r="D24" s="1085"/>
      <c r="E24" s="1085"/>
    </row>
    <row r="25" spans="1:5">
      <c r="A25" s="1091"/>
      <c r="B25" s="1096" t="s">
        <v>1220</v>
      </c>
      <c r="C25" s="1097">
        <v>2.5</v>
      </c>
      <c r="D25" s="1085"/>
      <c r="E25" s="1085"/>
    </row>
    <row r="26" spans="1:5">
      <c r="A26" s="1088"/>
      <c r="B26" s="1089" t="s">
        <v>1221</v>
      </c>
      <c r="C26" s="1090">
        <v>136716884</v>
      </c>
      <c r="D26" s="1085"/>
      <c r="E26" s="1085"/>
    </row>
    <row r="27" spans="1:5">
      <c r="A27" s="1091"/>
      <c r="B27" s="1096" t="s">
        <v>1222</v>
      </c>
      <c r="C27" s="1097">
        <v>2.48</v>
      </c>
      <c r="D27" s="1085"/>
      <c r="E27" s="1085"/>
    </row>
    <row r="28" spans="1:5">
      <c r="A28" s="1088"/>
      <c r="B28" s="1094" t="s">
        <v>1217</v>
      </c>
      <c r="C28" s="1095">
        <v>6.4000000000000003E-3</v>
      </c>
      <c r="D28" s="1085"/>
      <c r="E28" s="1085"/>
    </row>
    <row r="29" spans="1:5">
      <c r="A29" s="1091"/>
      <c r="B29" s="1092" t="s">
        <v>738</v>
      </c>
      <c r="C29" s="1093">
        <v>77538296</v>
      </c>
      <c r="D29" s="1085"/>
      <c r="E29" s="1085"/>
    </row>
    <row r="30" spans="1:5">
      <c r="A30" s="1088"/>
      <c r="B30" s="1094" t="s">
        <v>739</v>
      </c>
      <c r="C30" s="1098">
        <v>3.14</v>
      </c>
      <c r="D30" s="1085"/>
      <c r="E30" s="1085"/>
    </row>
    <row r="31" spans="1:5">
      <c r="A31" s="1091"/>
      <c r="B31" s="1092" t="s">
        <v>1223</v>
      </c>
      <c r="C31" s="1093">
        <v>84464295</v>
      </c>
      <c r="D31" s="1085"/>
      <c r="E31" s="1085"/>
    </row>
    <row r="32" spans="1:5">
      <c r="A32" s="1088"/>
      <c r="B32" s="1094" t="s">
        <v>1224</v>
      </c>
      <c r="C32" s="1098">
        <v>3.13</v>
      </c>
      <c r="D32" s="1085"/>
      <c r="E32" s="1085"/>
    </row>
    <row r="33" spans="1:5">
      <c r="A33" s="1091"/>
      <c r="B33" s="1092" t="s">
        <v>1225</v>
      </c>
      <c r="C33" s="1093">
        <v>86759582</v>
      </c>
      <c r="D33" s="1085"/>
      <c r="E33" s="1085"/>
    </row>
    <row r="34" spans="1:5">
      <c r="A34" s="1088"/>
      <c r="B34" s="1094" t="s">
        <v>1226</v>
      </c>
      <c r="C34" s="1098">
        <v>3.1</v>
      </c>
      <c r="D34" s="1085"/>
      <c r="E34" s="1085"/>
    </row>
    <row r="35" spans="1:5">
      <c r="A35" s="1091"/>
      <c r="B35" s="1096" t="s">
        <v>1217</v>
      </c>
      <c r="C35" s="1099">
        <v>5.4000000000000003E-3</v>
      </c>
      <c r="D35" s="1085"/>
      <c r="E35" s="1085"/>
    </row>
    <row r="36" spans="1:5">
      <c r="A36" s="1084"/>
      <c r="B36" s="1085"/>
      <c r="C36" s="1085"/>
      <c r="D36" s="1085"/>
      <c r="E36" s="1085"/>
    </row>
    <row r="37" spans="1:5">
      <c r="A37" s="1087"/>
      <c r="B37" s="1294" t="s">
        <v>713</v>
      </c>
      <c r="C37" s="1295"/>
      <c r="D37" s="1085"/>
      <c r="E37" s="1085"/>
    </row>
    <row r="38" spans="1:5">
      <c r="A38" s="1088"/>
      <c r="B38" s="1089" t="s">
        <v>740</v>
      </c>
      <c r="C38" s="1090">
        <v>115904641</v>
      </c>
      <c r="D38" s="1085"/>
      <c r="E38" s="1085"/>
    </row>
    <row r="39" spans="1:5">
      <c r="A39" s="1091"/>
      <c r="B39" s="1096" t="s">
        <v>741</v>
      </c>
      <c r="C39" s="1100">
        <v>0.60199999999999998</v>
      </c>
      <c r="D39" s="1085"/>
      <c r="E39" s="1085"/>
    </row>
    <row r="40" spans="1:5">
      <c r="A40" s="1088"/>
      <c r="B40" s="1094" t="s">
        <v>742</v>
      </c>
      <c r="C40" s="1101">
        <v>0.308</v>
      </c>
      <c r="D40" s="1085"/>
      <c r="E40" s="1085"/>
    </row>
    <row r="41" spans="1:5">
      <c r="A41" s="1091"/>
      <c r="B41" s="1096" t="s">
        <v>743</v>
      </c>
      <c r="C41" s="1100">
        <v>0.09</v>
      </c>
      <c r="D41" s="1085"/>
      <c r="E41" s="1085"/>
    </row>
    <row r="42" spans="1:5">
      <c r="A42" s="1084"/>
      <c r="B42" s="1085"/>
      <c r="C42" s="1085"/>
      <c r="D42" s="1085"/>
      <c r="E42" s="1085"/>
    </row>
    <row r="43" spans="1:5">
      <c r="A43" s="1088"/>
      <c r="B43" s="1089" t="s">
        <v>744</v>
      </c>
      <c r="C43" s="1090">
        <v>131704730</v>
      </c>
      <c r="D43" s="1085"/>
      <c r="E43" s="1085"/>
    </row>
    <row r="44" spans="1:5">
      <c r="A44" s="1091"/>
      <c r="B44" s="1096" t="s">
        <v>741</v>
      </c>
      <c r="C44" s="1100">
        <v>0.57700000000000007</v>
      </c>
      <c r="D44" s="1085"/>
      <c r="E44" s="1085"/>
    </row>
    <row r="45" spans="1:5">
      <c r="A45" s="1088"/>
      <c r="B45" s="1094" t="s">
        <v>742</v>
      </c>
      <c r="C45" s="1101">
        <v>0.309</v>
      </c>
      <c r="D45" s="1085"/>
      <c r="E45" s="1085"/>
    </row>
    <row r="46" spans="1:5">
      <c r="A46" s="1091"/>
      <c r="B46" s="1096" t="s">
        <v>743</v>
      </c>
      <c r="C46" s="1100">
        <v>0.114</v>
      </c>
      <c r="D46" s="1085"/>
      <c r="E46" s="1085"/>
    </row>
    <row r="47" spans="1:5">
      <c r="A47" s="1084"/>
      <c r="B47" s="1085"/>
      <c r="C47" s="1085"/>
      <c r="D47" s="1085"/>
      <c r="E47" s="1085"/>
    </row>
    <row r="48" spans="1:5">
      <c r="A48" s="1088"/>
      <c r="B48" s="1089" t="s">
        <v>745</v>
      </c>
      <c r="C48" s="1090">
        <v>140498736</v>
      </c>
      <c r="D48" s="1085"/>
      <c r="E48" s="1085"/>
    </row>
    <row r="49" spans="1:5">
      <c r="A49" s="1091"/>
      <c r="B49" s="1096" t="s">
        <v>741</v>
      </c>
      <c r="C49" s="1100">
        <v>0.56999999999999995</v>
      </c>
      <c r="D49" s="1085"/>
      <c r="E49" s="1085"/>
    </row>
    <row r="50" spans="1:5">
      <c r="A50" s="1088"/>
      <c r="B50" s="1094" t="s">
        <v>742</v>
      </c>
      <c r="C50" s="1101">
        <v>0.33299999999999996</v>
      </c>
      <c r="D50" s="1085"/>
      <c r="E50" s="1085"/>
    </row>
    <row r="51" spans="1:5">
      <c r="A51" s="1091"/>
      <c r="B51" s="1096" t="s">
        <v>743</v>
      </c>
      <c r="C51" s="1100">
        <v>9.6999999999999989E-2</v>
      </c>
      <c r="D51" s="1085"/>
      <c r="E51" s="1085"/>
    </row>
    <row r="52" spans="1:5">
      <c r="A52" s="1084"/>
      <c r="B52" s="1085"/>
      <c r="C52" s="1085"/>
      <c r="D52" s="1085"/>
      <c r="E52" s="1085"/>
    </row>
    <row r="53" spans="1:5">
      <c r="A53" s="1088"/>
      <c r="B53" s="1089" t="s">
        <v>1227</v>
      </c>
      <c r="C53" s="1090">
        <v>146800552</v>
      </c>
      <c r="D53" s="1085"/>
      <c r="E53" s="1085"/>
    </row>
    <row r="54" spans="1:5">
      <c r="A54" s="1091"/>
      <c r="B54" s="1096" t="s">
        <v>741</v>
      </c>
      <c r="C54" s="1100">
        <v>0.57899999999999996</v>
      </c>
      <c r="D54" s="1085"/>
      <c r="E54" s="1085"/>
    </row>
    <row r="55" spans="1:5">
      <c r="A55" s="1088"/>
      <c r="B55" s="1094" t="s">
        <v>742</v>
      </c>
      <c r="C55" s="1101">
        <v>0.32299999999999995</v>
      </c>
      <c r="D55" s="1085"/>
      <c r="E55" s="1085"/>
    </row>
    <row r="56" spans="1:5">
      <c r="A56" s="1091"/>
      <c r="B56" s="1096" t="s">
        <v>743</v>
      </c>
      <c r="C56" s="1100">
        <v>9.8000000000000004E-2</v>
      </c>
      <c r="D56" s="1085"/>
      <c r="E56" s="1085"/>
    </row>
    <row r="57" spans="1:5">
      <c r="A57" s="1084"/>
      <c r="B57" s="1085"/>
      <c r="C57" s="1085"/>
      <c r="D57" s="1085"/>
      <c r="E57" s="1085"/>
    </row>
    <row r="58" spans="1:5">
      <c r="A58" s="1088"/>
      <c r="B58" s="1089" t="s">
        <v>1228</v>
      </c>
      <c r="C58" s="1090">
        <v>151454631</v>
      </c>
      <c r="D58" s="1085"/>
      <c r="E58" s="1085"/>
    </row>
    <row r="59" spans="1:5">
      <c r="A59" s="1091"/>
      <c r="B59" s="1096" t="s">
        <v>741</v>
      </c>
      <c r="C59" s="1100">
        <v>0.58799999999999997</v>
      </c>
      <c r="D59" s="1085"/>
      <c r="E59" s="1085"/>
    </row>
    <row r="60" spans="1:5">
      <c r="A60" s="1088"/>
      <c r="B60" s="1094" t="s">
        <v>742</v>
      </c>
      <c r="C60" s="1101">
        <v>0.315</v>
      </c>
      <c r="D60" s="1085"/>
      <c r="E60" s="1085"/>
    </row>
    <row r="61" spans="1:5">
      <c r="A61" s="1091"/>
      <c r="B61" s="1096" t="s">
        <v>743</v>
      </c>
      <c r="C61" s="1100">
        <v>9.6999999999999989E-2</v>
      </c>
      <c r="D61" s="1085"/>
      <c r="E61" s="1085"/>
    </row>
    <row r="62" spans="1:5">
      <c r="A62" s="1084"/>
      <c r="B62" s="1085"/>
      <c r="C62" s="1085"/>
      <c r="D62" s="1085"/>
      <c r="E62" s="1085"/>
    </row>
    <row r="63" spans="1:5" ht="107.7" customHeight="1">
      <c r="A63" s="1088"/>
      <c r="B63" s="1300" t="s">
        <v>746</v>
      </c>
      <c r="C63" s="1297"/>
      <c r="D63" s="1297"/>
      <c r="E63" s="1295"/>
    </row>
    <row r="64" spans="1:5">
      <c r="A64" s="1084"/>
      <c r="B64" s="1085"/>
      <c r="C64" s="1085"/>
      <c r="D64" s="1085"/>
      <c r="E64" s="1085"/>
    </row>
    <row r="65" spans="1:5" ht="14.4" customHeight="1">
      <c r="A65" s="1301" t="s">
        <v>747</v>
      </c>
      <c r="B65" s="1297"/>
      <c r="C65" s="1297"/>
      <c r="D65" s="1297"/>
      <c r="E65" s="1295"/>
    </row>
    <row r="66" spans="1:5">
      <c r="A66" s="1084"/>
      <c r="B66" s="1085"/>
      <c r="C66" s="1085"/>
      <c r="D66" s="1085"/>
      <c r="E66" s="1085"/>
    </row>
    <row r="67" spans="1:5">
      <c r="A67" s="1087"/>
      <c r="B67" s="1294" t="s">
        <v>1229</v>
      </c>
      <c r="C67" s="1295"/>
      <c r="D67" s="1085"/>
      <c r="E67" s="1085"/>
    </row>
    <row r="68" spans="1:5">
      <c r="A68" s="1088"/>
      <c r="B68" s="1089" t="s">
        <v>748</v>
      </c>
      <c r="C68" s="1090">
        <v>132419468</v>
      </c>
      <c r="D68" s="1085"/>
      <c r="E68" s="1085"/>
    </row>
    <row r="69" spans="1:5">
      <c r="A69" s="1091"/>
      <c r="B69" s="1096" t="s">
        <v>749</v>
      </c>
      <c r="C69" s="1100">
        <v>8.3000000000000004E-2</v>
      </c>
      <c r="D69" s="1085"/>
      <c r="E69" s="1085"/>
    </row>
    <row r="70" spans="1:5">
      <c r="A70" s="1088"/>
      <c r="B70" s="1094" t="s">
        <v>750</v>
      </c>
      <c r="C70" s="1101">
        <v>5.9000000000000004E-2</v>
      </c>
      <c r="D70" s="1085"/>
      <c r="E70" s="1085"/>
    </row>
    <row r="71" spans="1:5">
      <c r="A71" s="1091"/>
      <c r="B71" s="1096" t="s">
        <v>751</v>
      </c>
      <c r="C71" s="1100">
        <v>6.3E-2</v>
      </c>
      <c r="D71" s="1085"/>
      <c r="E71" s="1085"/>
    </row>
    <row r="72" spans="1:5">
      <c r="A72" s="1088"/>
      <c r="B72" s="1094" t="s">
        <v>752</v>
      </c>
      <c r="C72" s="1101">
        <v>9.8000000000000004E-2</v>
      </c>
      <c r="D72" s="1085"/>
      <c r="E72" s="1085"/>
    </row>
    <row r="73" spans="1:5">
      <c r="A73" s="1091"/>
      <c r="B73" s="1096" t="s">
        <v>753</v>
      </c>
      <c r="C73" s="1100">
        <v>0.156</v>
      </c>
      <c r="D73" s="1085"/>
      <c r="E73" s="1085"/>
    </row>
    <row r="74" spans="1:5">
      <c r="A74" s="1088"/>
      <c r="B74" s="1094" t="s">
        <v>754</v>
      </c>
      <c r="C74" s="1101">
        <v>0.125</v>
      </c>
      <c r="D74" s="1085"/>
      <c r="E74" s="1085"/>
    </row>
    <row r="75" spans="1:5">
      <c r="A75" s="1091"/>
      <c r="B75" s="1096" t="s">
        <v>755</v>
      </c>
      <c r="C75" s="1100">
        <v>0.17800000000000002</v>
      </c>
      <c r="D75" s="1085"/>
      <c r="E75" s="1085"/>
    </row>
    <row r="76" spans="1:5">
      <c r="A76" s="1088"/>
      <c r="B76" s="1094" t="s">
        <v>756</v>
      </c>
      <c r="C76" s="1101">
        <v>9.8000000000000004E-2</v>
      </c>
      <c r="D76" s="1085"/>
      <c r="E76" s="1085"/>
    </row>
    <row r="77" spans="1:5">
      <c r="A77" s="1091"/>
      <c r="B77" s="1096" t="s">
        <v>757</v>
      </c>
      <c r="C77" s="1100">
        <v>0.14000000000000001</v>
      </c>
      <c r="D77" s="1085"/>
      <c r="E77" s="1085"/>
    </row>
    <row r="78" spans="1:5">
      <c r="A78" s="1088"/>
      <c r="B78" s="1089" t="s">
        <v>758</v>
      </c>
      <c r="C78" s="1102">
        <v>116179</v>
      </c>
      <c r="D78" s="1085"/>
      <c r="E78" s="1085"/>
    </row>
    <row r="79" spans="1:5">
      <c r="A79" s="1084"/>
      <c r="B79" s="1085"/>
      <c r="C79" s="1085"/>
      <c r="D79" s="1085"/>
      <c r="E79" s="1085"/>
    </row>
    <row r="80" spans="1:5">
      <c r="A80" s="1087"/>
      <c r="B80" s="1294" t="s">
        <v>1230</v>
      </c>
      <c r="C80" s="1295"/>
      <c r="D80" s="1085"/>
      <c r="E80" s="1085"/>
    </row>
    <row r="81" spans="1:5">
      <c r="A81" s="1088"/>
      <c r="B81" s="1089" t="s">
        <v>748</v>
      </c>
      <c r="C81" s="1090">
        <v>136713462</v>
      </c>
      <c r="D81" s="1085"/>
      <c r="E81" s="1085"/>
    </row>
    <row r="82" spans="1:5">
      <c r="A82" s="1091"/>
      <c r="B82" s="1096" t="s">
        <v>749</v>
      </c>
      <c r="C82" s="1100">
        <v>7.2999999999999995E-2</v>
      </c>
      <c r="D82" s="1085"/>
      <c r="E82" s="1085"/>
    </row>
    <row r="83" spans="1:5">
      <c r="A83" s="1088"/>
      <c r="B83" s="1094" t="s">
        <v>750</v>
      </c>
      <c r="C83" s="1101">
        <v>4.9000000000000002E-2</v>
      </c>
      <c r="D83" s="1085"/>
      <c r="E83" s="1085"/>
    </row>
    <row r="84" spans="1:5">
      <c r="A84" s="1091"/>
      <c r="B84" s="1096" t="s">
        <v>751</v>
      </c>
      <c r="C84" s="1100">
        <v>5.2999999999999999E-2</v>
      </c>
      <c r="D84" s="1085"/>
      <c r="E84" s="1085"/>
    </row>
    <row r="85" spans="1:5">
      <c r="A85" s="1088"/>
      <c r="B85" s="1094" t="s">
        <v>752</v>
      </c>
      <c r="C85" s="1101">
        <v>8.6999999999999994E-2</v>
      </c>
      <c r="D85" s="1085"/>
      <c r="E85" s="1085"/>
    </row>
    <row r="86" spans="1:5">
      <c r="A86" s="1091"/>
      <c r="B86" s="1096" t="s">
        <v>753</v>
      </c>
      <c r="C86" s="1100">
        <v>0.14599999999999999</v>
      </c>
      <c r="D86" s="1085"/>
      <c r="E86" s="1085"/>
    </row>
    <row r="87" spans="1:5">
      <c r="A87" s="1088"/>
      <c r="B87" s="1094" t="s">
        <v>754</v>
      </c>
      <c r="C87" s="1101">
        <v>0.122</v>
      </c>
      <c r="D87" s="1085"/>
      <c r="E87" s="1085"/>
    </row>
    <row r="88" spans="1:5">
      <c r="A88" s="1091"/>
      <c r="B88" s="1096" t="s">
        <v>755</v>
      </c>
      <c r="C88" s="1100">
        <v>0.18600000000000003</v>
      </c>
      <c r="D88" s="1085"/>
      <c r="E88" s="1085"/>
    </row>
    <row r="89" spans="1:5">
      <c r="A89" s="1088"/>
      <c r="B89" s="1094" t="s">
        <v>756</v>
      </c>
      <c r="C89" s="1101">
        <v>0.11199999999999999</v>
      </c>
      <c r="D89" s="1085"/>
      <c r="E89" s="1085"/>
    </row>
    <row r="90" spans="1:5">
      <c r="A90" s="1091"/>
      <c r="B90" s="1096" t="s">
        <v>757</v>
      </c>
      <c r="C90" s="1100">
        <v>0.17199999999999999</v>
      </c>
      <c r="D90" s="1085"/>
      <c r="E90" s="1085"/>
    </row>
    <row r="91" spans="1:5">
      <c r="A91" s="1088"/>
      <c r="B91" s="1089" t="s">
        <v>758</v>
      </c>
      <c r="C91" s="1102">
        <v>128612</v>
      </c>
      <c r="D91" s="1085"/>
      <c r="E91" s="1085"/>
    </row>
    <row r="92" spans="1:5">
      <c r="A92" s="1084"/>
      <c r="B92" s="1085"/>
      <c r="C92" s="1085"/>
      <c r="D92" s="1085"/>
      <c r="E92" s="1085"/>
    </row>
    <row r="93" spans="1:5">
      <c r="A93" s="1087"/>
      <c r="B93" s="1294" t="s">
        <v>1231</v>
      </c>
      <c r="C93" s="1295"/>
      <c r="D93" s="1085"/>
      <c r="E93" s="1085"/>
    </row>
    <row r="94" spans="1:5">
      <c r="A94" s="1088"/>
      <c r="B94" s="1089" t="s">
        <v>5</v>
      </c>
      <c r="C94" s="1090">
        <v>85033704</v>
      </c>
      <c r="D94" s="1085"/>
      <c r="E94" s="1085"/>
    </row>
    <row r="95" spans="1:5">
      <c r="A95" s="1091"/>
      <c r="B95" s="1096" t="s">
        <v>759</v>
      </c>
      <c r="C95" s="1100">
        <v>4.4000000000000004E-2</v>
      </c>
      <c r="D95" s="1085"/>
      <c r="E95" s="1085"/>
    </row>
    <row r="96" spans="1:5">
      <c r="A96" s="1088"/>
      <c r="B96" s="1094" t="s">
        <v>760</v>
      </c>
      <c r="C96" s="1101">
        <v>0.05</v>
      </c>
      <c r="D96" s="1085"/>
      <c r="E96" s="1085"/>
    </row>
    <row r="97" spans="1:5">
      <c r="A97" s="1091"/>
      <c r="B97" s="1096" t="s">
        <v>755</v>
      </c>
      <c r="C97" s="1100">
        <v>5.5E-2</v>
      </c>
      <c r="D97" s="1085"/>
      <c r="E97" s="1085"/>
    </row>
    <row r="98" spans="1:5">
      <c r="A98" s="1088"/>
      <c r="B98" s="1094" t="s">
        <v>756</v>
      </c>
      <c r="C98" s="1101">
        <v>7.400000000000001E-2</v>
      </c>
      <c r="D98" s="1085"/>
      <c r="E98" s="1085"/>
    </row>
    <row r="99" spans="1:5">
      <c r="A99" s="1091"/>
      <c r="B99" s="1096" t="s">
        <v>761</v>
      </c>
      <c r="C99" s="1100">
        <v>8.1000000000000003E-2</v>
      </c>
      <c r="D99" s="1085"/>
      <c r="E99" s="1085"/>
    </row>
    <row r="100" spans="1:5">
      <c r="A100" s="1088"/>
      <c r="B100" s="1094" t="s">
        <v>762</v>
      </c>
      <c r="C100" s="1101">
        <v>8.3000000000000004E-2</v>
      </c>
      <c r="D100" s="1085"/>
      <c r="E100" s="1085"/>
    </row>
    <row r="101" spans="1:5">
      <c r="A101" s="1091"/>
      <c r="B101" s="1096" t="s">
        <v>763</v>
      </c>
      <c r="C101" s="1100">
        <v>0.16</v>
      </c>
      <c r="D101" s="1085"/>
      <c r="E101" s="1085"/>
    </row>
    <row r="102" spans="1:5">
      <c r="A102" s="1088"/>
      <c r="B102" s="1094" t="s">
        <v>764</v>
      </c>
      <c r="C102" s="1101">
        <v>0.124</v>
      </c>
      <c r="D102" s="1085"/>
      <c r="E102" s="1085"/>
    </row>
    <row r="103" spans="1:5">
      <c r="A103" s="1091"/>
      <c r="B103" s="1096" t="s">
        <v>765</v>
      </c>
      <c r="C103" s="1100">
        <v>0.17399999999999999</v>
      </c>
      <c r="D103" s="1085"/>
      <c r="E103" s="1085"/>
    </row>
    <row r="104" spans="1:5">
      <c r="A104" s="1088"/>
      <c r="B104" s="1094" t="s">
        <v>766</v>
      </c>
      <c r="C104" s="1101">
        <v>7.9000000000000001E-2</v>
      </c>
      <c r="D104" s="1085"/>
      <c r="E104" s="1085"/>
    </row>
    <row r="105" spans="1:5">
      <c r="A105" s="1091"/>
      <c r="B105" s="1096" t="s">
        <v>767</v>
      </c>
      <c r="C105" s="1100">
        <v>4.0999999999999995E-2</v>
      </c>
      <c r="D105" s="1085"/>
      <c r="E105" s="1085"/>
    </row>
    <row r="106" spans="1:5">
      <c r="A106" s="1088"/>
      <c r="B106" s="1094" t="s">
        <v>768</v>
      </c>
      <c r="C106" s="1101">
        <v>1.4999999999999999E-2</v>
      </c>
      <c r="D106" s="1085"/>
      <c r="E106" s="1085"/>
    </row>
    <row r="107" spans="1:5">
      <c r="A107" s="1091"/>
      <c r="B107" s="1096" t="s">
        <v>769</v>
      </c>
      <c r="C107" s="1100">
        <v>1.9E-2</v>
      </c>
      <c r="D107" s="1085"/>
      <c r="E107" s="1085"/>
    </row>
    <row r="108" spans="1:5">
      <c r="A108" s="1088"/>
      <c r="B108" s="1089" t="s">
        <v>770</v>
      </c>
      <c r="C108" s="1102">
        <v>476461</v>
      </c>
      <c r="D108" s="1085"/>
      <c r="E108" s="1085"/>
    </row>
    <row r="109" spans="1:5">
      <c r="A109" s="1084"/>
      <c r="B109" s="1085"/>
      <c r="C109" s="1085"/>
      <c r="D109" s="1085"/>
      <c r="E109" s="1085"/>
    </row>
    <row r="110" spans="1:5">
      <c r="A110" s="1087"/>
      <c r="B110" s="1294" t="s">
        <v>1232</v>
      </c>
      <c r="C110" s="1295"/>
      <c r="D110" s="1085"/>
      <c r="E110" s="1085"/>
    </row>
    <row r="111" spans="1:5">
      <c r="A111" s="1088"/>
      <c r="B111" s="1089" t="s">
        <v>5</v>
      </c>
      <c r="C111" s="1090">
        <v>88987809</v>
      </c>
      <c r="D111" s="1085"/>
      <c r="E111" s="1085"/>
    </row>
    <row r="112" spans="1:5">
      <c r="A112" s="1091"/>
      <c r="B112" s="1096" t="s">
        <v>759</v>
      </c>
      <c r="C112" s="1100">
        <v>3.4000000000000002E-2</v>
      </c>
      <c r="D112" s="1085"/>
      <c r="E112" s="1085"/>
    </row>
    <row r="113" spans="1:5">
      <c r="A113" s="1088"/>
      <c r="B113" s="1094" t="s">
        <v>760</v>
      </c>
      <c r="C113" s="1101">
        <v>3.1E-2</v>
      </c>
      <c r="D113" s="1085"/>
      <c r="E113" s="1085"/>
    </row>
    <row r="114" spans="1:5">
      <c r="A114" s="1091"/>
      <c r="B114" s="1096" t="s">
        <v>755</v>
      </c>
      <c r="C114" s="1100">
        <v>3.3000000000000002E-2</v>
      </c>
      <c r="D114" s="1085"/>
      <c r="E114" s="1085"/>
    </row>
    <row r="115" spans="1:5">
      <c r="A115" s="1088"/>
      <c r="B115" s="1094" t="s">
        <v>756</v>
      </c>
      <c r="C115" s="1101">
        <v>4.9000000000000002E-2</v>
      </c>
      <c r="D115" s="1085"/>
      <c r="E115" s="1085"/>
    </row>
    <row r="116" spans="1:5">
      <c r="A116" s="1091"/>
      <c r="B116" s="1096" t="s">
        <v>761</v>
      </c>
      <c r="C116" s="1100">
        <v>6.3E-2</v>
      </c>
      <c r="D116" s="1085"/>
      <c r="E116" s="1085"/>
    </row>
    <row r="117" spans="1:5">
      <c r="A117" s="1088"/>
      <c r="B117" s="1094" t="s">
        <v>762</v>
      </c>
      <c r="C117" s="1101">
        <v>7.2999999999999995E-2</v>
      </c>
      <c r="D117" s="1085"/>
      <c r="E117" s="1085"/>
    </row>
    <row r="118" spans="1:5">
      <c r="A118" s="1091"/>
      <c r="B118" s="1096" t="s">
        <v>763</v>
      </c>
      <c r="C118" s="1100">
        <v>0.159</v>
      </c>
      <c r="D118" s="1085"/>
      <c r="E118" s="1085"/>
    </row>
    <row r="119" spans="1:5">
      <c r="A119" s="1088"/>
      <c r="B119" s="1094" t="s">
        <v>764</v>
      </c>
      <c r="C119" s="1101">
        <v>0.14099999999999999</v>
      </c>
      <c r="D119" s="1085"/>
      <c r="E119" s="1085"/>
    </row>
    <row r="120" spans="1:5">
      <c r="A120" s="1091"/>
      <c r="B120" s="1096" t="s">
        <v>765</v>
      </c>
      <c r="C120" s="1100">
        <v>0.21600000000000003</v>
      </c>
      <c r="D120" s="1085"/>
      <c r="E120" s="1085"/>
    </row>
    <row r="121" spans="1:5">
      <c r="A121" s="1088"/>
      <c r="B121" s="1094" t="s">
        <v>766</v>
      </c>
      <c r="C121" s="1101">
        <v>0.10300000000000001</v>
      </c>
      <c r="D121" s="1085"/>
      <c r="E121" s="1085"/>
    </row>
    <row r="122" spans="1:5">
      <c r="A122" s="1091"/>
      <c r="B122" s="1096" t="s">
        <v>767</v>
      </c>
      <c r="C122" s="1100">
        <v>5.4000000000000006E-2</v>
      </c>
      <c r="D122" s="1085"/>
      <c r="E122" s="1085"/>
    </row>
    <row r="123" spans="1:5">
      <c r="A123" s="1088"/>
      <c r="B123" s="1094" t="s">
        <v>768</v>
      </c>
      <c r="C123" s="1101">
        <v>0.02</v>
      </c>
      <c r="D123" s="1085"/>
      <c r="E123" s="1085"/>
    </row>
    <row r="124" spans="1:5">
      <c r="A124" s="1091"/>
      <c r="B124" s="1096" t="s">
        <v>769</v>
      </c>
      <c r="C124" s="1100">
        <v>2.4E-2</v>
      </c>
      <c r="D124" s="1085"/>
      <c r="E124" s="1085"/>
    </row>
    <row r="125" spans="1:5">
      <c r="A125" s="1088"/>
      <c r="B125" s="1089" t="s">
        <v>770</v>
      </c>
      <c r="C125" s="1102">
        <v>550325</v>
      </c>
      <c r="D125" s="1085"/>
      <c r="E125" s="1085"/>
    </row>
    <row r="126" spans="1:5">
      <c r="A126" s="1084"/>
      <c r="B126" s="1085"/>
      <c r="C126" s="1085"/>
      <c r="D126" s="1085"/>
      <c r="E126" s="1085"/>
    </row>
    <row r="127" spans="1:5" ht="33.450000000000003" customHeight="1">
      <c r="A127" s="1088"/>
      <c r="B127" s="1300" t="s">
        <v>771</v>
      </c>
      <c r="C127" s="1297"/>
      <c r="D127" s="1297"/>
      <c r="E127" s="1295"/>
    </row>
    <row r="128" spans="1:5">
      <c r="A128" s="1084"/>
      <c r="B128" s="1085"/>
      <c r="C128" s="1085"/>
      <c r="D128" s="1085"/>
      <c r="E128" s="1085"/>
    </row>
    <row r="129" spans="1:5" ht="14.4" customHeight="1">
      <c r="A129" s="1301" t="s">
        <v>747</v>
      </c>
      <c r="B129" s="1297"/>
      <c r="C129" s="1297"/>
      <c r="D129" s="1297"/>
      <c r="E129" s="1295"/>
    </row>
    <row r="130" spans="1:5">
      <c r="A130" s="1084"/>
      <c r="B130" s="1085"/>
      <c r="C130" s="1085"/>
      <c r="D130" s="1085"/>
      <c r="E130" s="1085"/>
    </row>
    <row r="131" spans="1:5">
      <c r="A131" s="1087"/>
      <c r="B131" s="1294" t="s">
        <v>772</v>
      </c>
      <c r="C131" s="1295"/>
      <c r="D131" s="1085"/>
      <c r="E131" s="1085"/>
    </row>
    <row r="132" spans="1:5">
      <c r="A132" s="1088"/>
      <c r="B132" s="1089" t="s">
        <v>1233</v>
      </c>
      <c r="C132" s="1102">
        <v>81624</v>
      </c>
      <c r="D132" s="1085"/>
      <c r="E132" s="1085"/>
    </row>
    <row r="133" spans="1:5">
      <c r="A133" s="1091"/>
      <c r="B133" s="1092" t="s">
        <v>1234</v>
      </c>
      <c r="C133" s="1103">
        <v>92476</v>
      </c>
      <c r="D133" s="1085"/>
      <c r="E133" s="1085"/>
    </row>
    <row r="134" spans="1:5">
      <c r="A134" s="1084"/>
      <c r="B134" s="1085"/>
      <c r="C134" s="1085"/>
      <c r="D134" s="1085"/>
      <c r="E134" s="1085"/>
    </row>
    <row r="135" spans="1:5">
      <c r="A135" s="1087"/>
      <c r="B135" s="1294" t="s">
        <v>773</v>
      </c>
      <c r="C135" s="1295"/>
      <c r="D135" s="1085"/>
      <c r="E135" s="1085"/>
    </row>
    <row r="136" spans="1:5">
      <c r="A136" s="1088"/>
      <c r="B136" s="1089" t="s">
        <v>1233</v>
      </c>
      <c r="C136" s="1102">
        <v>370578</v>
      </c>
      <c r="D136" s="1085"/>
      <c r="E136" s="1085"/>
    </row>
    <row r="137" spans="1:5">
      <c r="A137" s="1091"/>
      <c r="B137" s="1092" t="s">
        <v>1234</v>
      </c>
      <c r="C137" s="1103">
        <v>440921</v>
      </c>
      <c r="D137" s="1085"/>
      <c r="E137" s="1085"/>
    </row>
    <row r="138" spans="1:5">
      <c r="A138" s="1084"/>
      <c r="B138" s="1085"/>
      <c r="C138" s="1085"/>
      <c r="D138" s="1085"/>
      <c r="E138" s="1085"/>
    </row>
    <row r="139" spans="1:5">
      <c r="A139" s="1087"/>
      <c r="B139" s="1294" t="s">
        <v>774</v>
      </c>
      <c r="C139" s="1295"/>
      <c r="D139" s="1085"/>
      <c r="E139" s="1085"/>
    </row>
    <row r="140" spans="1:5">
      <c r="A140" s="1088"/>
      <c r="B140" s="1089" t="s">
        <v>1233</v>
      </c>
      <c r="C140" s="1102">
        <v>45360</v>
      </c>
      <c r="D140" s="1085"/>
      <c r="E140" s="1085"/>
    </row>
    <row r="141" spans="1:5">
      <c r="A141" s="1091"/>
      <c r="B141" s="1092" t="s">
        <v>1234</v>
      </c>
      <c r="C141" s="1103">
        <v>50744</v>
      </c>
      <c r="D141" s="1085"/>
      <c r="E141" s="1085"/>
    </row>
    <row r="142" spans="1:5">
      <c r="A142" s="1084"/>
      <c r="B142" s="1085"/>
      <c r="C142" s="1085"/>
      <c r="D142" s="1085"/>
      <c r="E142" s="1085"/>
    </row>
    <row r="143" spans="1:5">
      <c r="A143" s="1087"/>
      <c r="B143" s="1294" t="s">
        <v>775</v>
      </c>
      <c r="C143" s="1295"/>
      <c r="D143" s="1085"/>
      <c r="E143" s="1085"/>
    </row>
    <row r="144" spans="1:5">
      <c r="A144" s="1088"/>
      <c r="B144" s="1089" t="s">
        <v>776</v>
      </c>
      <c r="C144" s="1104">
        <v>37.1</v>
      </c>
      <c r="D144" s="1085"/>
      <c r="E144" s="1085"/>
    </row>
    <row r="145" spans="1:5">
      <c r="A145" s="1091"/>
      <c r="B145" s="1092" t="s">
        <v>777</v>
      </c>
      <c r="C145" s="1105">
        <v>38.799999999999997</v>
      </c>
      <c r="D145" s="1085"/>
      <c r="E145" s="1085"/>
    </row>
    <row r="146" spans="1:5">
      <c r="A146" s="1088"/>
      <c r="B146" s="1089" t="s">
        <v>1233</v>
      </c>
      <c r="C146" s="1104">
        <v>39.6</v>
      </c>
      <c r="D146" s="1085"/>
      <c r="E146" s="1085"/>
    </row>
    <row r="147" spans="1:5">
      <c r="A147" s="1091"/>
      <c r="B147" s="1092" t="s">
        <v>1234</v>
      </c>
      <c r="C147" s="1105">
        <v>40.5</v>
      </c>
      <c r="D147" s="1085"/>
      <c r="E147" s="1085"/>
    </row>
    <row r="148" spans="1:5">
      <c r="A148" s="1084"/>
      <c r="B148" s="1085"/>
      <c r="C148" s="1085"/>
      <c r="D148" s="1085"/>
      <c r="E148" s="1085"/>
    </row>
    <row r="149" spans="1:5">
      <c r="A149" s="1087"/>
      <c r="B149" s="1294" t="s">
        <v>778</v>
      </c>
      <c r="C149" s="1295"/>
      <c r="D149" s="1085"/>
      <c r="E149" s="1085"/>
    </row>
    <row r="150" spans="1:5">
      <c r="A150" s="1088"/>
      <c r="B150" s="1089" t="s">
        <v>5</v>
      </c>
      <c r="C150" s="1090">
        <v>331449281</v>
      </c>
      <c r="D150" s="1085"/>
      <c r="E150" s="1085"/>
    </row>
    <row r="151" spans="1:5">
      <c r="A151" s="1091"/>
      <c r="B151" s="1096" t="s">
        <v>779</v>
      </c>
      <c r="C151" s="1100">
        <v>5.5999999999999994E-2</v>
      </c>
      <c r="D151" s="1085"/>
      <c r="E151" s="1085"/>
    </row>
    <row r="152" spans="1:5">
      <c r="A152" s="1088"/>
      <c r="B152" s="1094" t="s">
        <v>780</v>
      </c>
      <c r="C152" s="1101">
        <v>6.0999999999999999E-2</v>
      </c>
      <c r="D152" s="1085"/>
      <c r="E152" s="1085"/>
    </row>
    <row r="153" spans="1:5">
      <c r="A153" s="1091"/>
      <c r="B153" s="1096" t="s">
        <v>781</v>
      </c>
      <c r="C153" s="1100">
        <v>6.5000000000000002E-2</v>
      </c>
      <c r="D153" s="1085"/>
      <c r="E153" s="1085"/>
    </row>
    <row r="154" spans="1:5">
      <c r="A154" s="1088"/>
      <c r="B154" s="1094" t="s">
        <v>782</v>
      </c>
      <c r="C154" s="1101">
        <v>0.13300000000000001</v>
      </c>
      <c r="D154" s="1085"/>
      <c r="E154" s="1085"/>
    </row>
    <row r="155" spans="1:5">
      <c r="A155" s="1091"/>
      <c r="B155" s="1096" t="s">
        <v>783</v>
      </c>
      <c r="C155" s="1100">
        <v>0.13500000000000001</v>
      </c>
      <c r="D155" s="1085"/>
      <c r="E155" s="1085"/>
    </row>
    <row r="156" spans="1:5">
      <c r="A156" s="1088"/>
      <c r="B156" s="1094" t="s">
        <v>784</v>
      </c>
      <c r="C156" s="1101">
        <v>0.127</v>
      </c>
      <c r="D156" s="1085"/>
      <c r="E156" s="1085"/>
    </row>
    <row r="157" spans="1:5">
      <c r="A157" s="1091"/>
      <c r="B157" s="1096" t="s">
        <v>785</v>
      </c>
      <c r="C157" s="1100">
        <v>0.12300000000000001</v>
      </c>
      <c r="D157" s="1085"/>
      <c r="E157" s="1085"/>
    </row>
    <row r="158" spans="1:5">
      <c r="A158" s="1088"/>
      <c r="B158" s="1094" t="s">
        <v>786</v>
      </c>
      <c r="C158" s="1101">
        <v>0.13100000000000001</v>
      </c>
      <c r="D158" s="1085"/>
      <c r="E158" s="1085"/>
    </row>
    <row r="159" spans="1:5">
      <c r="A159" s="1091"/>
      <c r="B159" s="1096" t="s">
        <v>787</v>
      </c>
      <c r="C159" s="1100">
        <v>0.1</v>
      </c>
      <c r="D159" s="1085"/>
      <c r="E159" s="1085"/>
    </row>
    <row r="160" spans="1:5">
      <c r="A160" s="1088"/>
      <c r="B160" s="1094" t="s">
        <v>788</v>
      </c>
      <c r="C160" s="1101">
        <v>4.9000000000000002E-2</v>
      </c>
      <c r="D160" s="1085"/>
      <c r="E160" s="1085"/>
    </row>
    <row r="161" spans="1:5">
      <c r="A161" s="1091"/>
      <c r="B161" s="1096" t="s">
        <v>789</v>
      </c>
      <c r="C161" s="1100">
        <v>1.9E-2</v>
      </c>
      <c r="D161" s="1085"/>
      <c r="E161" s="1085"/>
    </row>
    <row r="162" spans="1:5">
      <c r="A162" s="1088"/>
      <c r="B162" s="1089" t="s">
        <v>790</v>
      </c>
      <c r="C162" s="1101">
        <v>0.77900000000000003</v>
      </c>
      <c r="D162" s="1085"/>
      <c r="E162" s="1085"/>
    </row>
    <row r="163" spans="1:5">
      <c r="A163" s="1084"/>
      <c r="B163" s="1085"/>
      <c r="C163" s="1085"/>
      <c r="D163" s="1085"/>
      <c r="E163" s="1085"/>
    </row>
    <row r="164" spans="1:5">
      <c r="A164" s="1087"/>
      <c r="B164" s="1294" t="s">
        <v>1235</v>
      </c>
      <c r="C164" s="1295"/>
      <c r="D164" s="1085"/>
      <c r="E164" s="1085"/>
    </row>
    <row r="165" spans="1:5">
      <c r="A165" s="1088"/>
      <c r="B165" s="1089" t="s">
        <v>5</v>
      </c>
      <c r="C165" s="1090">
        <v>339887819</v>
      </c>
      <c r="D165" s="1085"/>
      <c r="E165" s="1085"/>
    </row>
    <row r="166" spans="1:5">
      <c r="A166" s="1091"/>
      <c r="B166" s="1096" t="s">
        <v>779</v>
      </c>
      <c r="C166" s="1100">
        <v>5.4000000000000006E-2</v>
      </c>
      <c r="D166" s="1085"/>
      <c r="E166" s="1085"/>
    </row>
    <row r="167" spans="1:5">
      <c r="A167" s="1088"/>
      <c r="B167" s="1094" t="s">
        <v>780</v>
      </c>
      <c r="C167" s="1101">
        <v>5.7999999999999996E-2</v>
      </c>
      <c r="D167" s="1085"/>
      <c r="E167" s="1085"/>
    </row>
    <row r="168" spans="1:5">
      <c r="A168" s="1091"/>
      <c r="B168" s="1096" t="s">
        <v>781</v>
      </c>
      <c r="C168" s="1100">
        <v>0.06</v>
      </c>
      <c r="D168" s="1085"/>
      <c r="E168" s="1085"/>
    </row>
    <row r="169" spans="1:5">
      <c r="A169" s="1088"/>
      <c r="B169" s="1094" t="s">
        <v>782</v>
      </c>
      <c r="C169" s="1101">
        <v>0.13200000000000001</v>
      </c>
      <c r="D169" s="1085"/>
      <c r="E169" s="1085"/>
    </row>
    <row r="170" spans="1:5">
      <c r="A170" s="1091"/>
      <c r="B170" s="1096" t="s">
        <v>783</v>
      </c>
      <c r="C170" s="1100">
        <v>0.13600000000000001</v>
      </c>
      <c r="D170" s="1085"/>
      <c r="E170" s="1085"/>
    </row>
    <row r="171" spans="1:5">
      <c r="A171" s="1088"/>
      <c r="B171" s="1094" t="s">
        <v>784</v>
      </c>
      <c r="C171" s="1101">
        <v>0.13200000000000001</v>
      </c>
      <c r="D171" s="1085"/>
      <c r="E171" s="1085"/>
    </row>
    <row r="172" spans="1:5">
      <c r="A172" s="1091"/>
      <c r="B172" s="1096" t="s">
        <v>785</v>
      </c>
      <c r="C172" s="1100">
        <v>0.12</v>
      </c>
      <c r="D172" s="1085"/>
      <c r="E172" s="1085"/>
    </row>
    <row r="173" spans="1:5">
      <c r="A173" s="1088"/>
      <c r="B173" s="1094" t="s">
        <v>786</v>
      </c>
      <c r="C173" s="1101">
        <v>0.121</v>
      </c>
      <c r="D173" s="1085"/>
      <c r="E173" s="1085"/>
    </row>
    <row r="174" spans="1:5">
      <c r="A174" s="1091"/>
      <c r="B174" s="1096" t="s">
        <v>787</v>
      </c>
      <c r="C174" s="1100">
        <v>0.107</v>
      </c>
      <c r="D174" s="1085"/>
      <c r="E174" s="1085"/>
    </row>
    <row r="175" spans="1:5">
      <c r="A175" s="1088"/>
      <c r="B175" s="1094" t="s">
        <v>788</v>
      </c>
      <c r="C175" s="1101">
        <v>6.0999999999999999E-2</v>
      </c>
      <c r="D175" s="1085"/>
      <c r="E175" s="1085"/>
    </row>
    <row r="176" spans="1:5">
      <c r="A176" s="1091"/>
      <c r="B176" s="1096" t="s">
        <v>789</v>
      </c>
      <c r="C176" s="1100">
        <v>0.02</v>
      </c>
      <c r="D176" s="1085"/>
      <c r="E176" s="1085"/>
    </row>
    <row r="177" spans="1:5">
      <c r="A177" s="1088"/>
      <c r="B177" s="1089" t="s">
        <v>790</v>
      </c>
      <c r="C177" s="1101">
        <v>0.79200000000000004</v>
      </c>
      <c r="D177" s="1085"/>
      <c r="E177" s="1085"/>
    </row>
    <row r="178" spans="1:5">
      <c r="A178" s="1084"/>
      <c r="B178" s="1085"/>
      <c r="C178" s="1085"/>
      <c r="D178" s="1085"/>
      <c r="E178" s="1085"/>
    </row>
    <row r="179" spans="1:5">
      <c r="A179" s="1087"/>
      <c r="B179" s="1294" t="s">
        <v>1236</v>
      </c>
      <c r="C179" s="1295"/>
      <c r="D179" s="1085"/>
      <c r="E179" s="1085"/>
    </row>
    <row r="180" spans="1:5">
      <c r="A180" s="1088"/>
      <c r="B180" s="1089" t="s">
        <v>5</v>
      </c>
      <c r="C180" s="1090">
        <v>347149422</v>
      </c>
      <c r="D180" s="1085"/>
      <c r="E180" s="1085"/>
    </row>
    <row r="181" spans="1:5">
      <c r="A181" s="1091"/>
      <c r="B181" s="1096" t="s">
        <v>779</v>
      </c>
      <c r="C181" s="1100">
        <v>5.2999999999999999E-2</v>
      </c>
      <c r="D181" s="1085"/>
      <c r="E181" s="1085"/>
    </row>
    <row r="182" spans="1:5">
      <c r="A182" s="1088"/>
      <c r="B182" s="1094" t="s">
        <v>780</v>
      </c>
      <c r="C182" s="1101">
        <v>5.4000000000000006E-2</v>
      </c>
      <c r="D182" s="1085"/>
      <c r="E182" s="1085"/>
    </row>
    <row r="183" spans="1:5">
      <c r="A183" s="1091"/>
      <c r="B183" s="1096" t="s">
        <v>781</v>
      </c>
      <c r="C183" s="1100">
        <v>5.7000000000000002E-2</v>
      </c>
      <c r="D183" s="1085"/>
      <c r="E183" s="1085"/>
    </row>
    <row r="184" spans="1:5">
      <c r="A184" s="1088"/>
      <c r="B184" s="1094" t="s">
        <v>782</v>
      </c>
      <c r="C184" s="1101">
        <v>0.126</v>
      </c>
      <c r="D184" s="1085"/>
      <c r="E184" s="1085"/>
    </row>
    <row r="185" spans="1:5">
      <c r="A185" s="1091"/>
      <c r="B185" s="1096" t="s">
        <v>783</v>
      </c>
      <c r="C185" s="1100">
        <v>0.13500000000000001</v>
      </c>
      <c r="D185" s="1085"/>
      <c r="E185" s="1085"/>
    </row>
    <row r="186" spans="1:5">
      <c r="A186" s="1088"/>
      <c r="B186" s="1094" t="s">
        <v>784</v>
      </c>
      <c r="C186" s="1101">
        <v>0.13400000000000001</v>
      </c>
      <c r="D186" s="1085"/>
      <c r="E186" s="1085"/>
    </row>
    <row r="187" spans="1:5">
      <c r="A187" s="1091"/>
      <c r="B187" s="1096" t="s">
        <v>785</v>
      </c>
      <c r="C187" s="1100">
        <v>0.122</v>
      </c>
      <c r="D187" s="1085"/>
      <c r="E187" s="1085"/>
    </row>
    <row r="188" spans="1:5">
      <c r="A188" s="1088"/>
      <c r="B188" s="1094" t="s">
        <v>786</v>
      </c>
      <c r="C188" s="1101">
        <v>0.113</v>
      </c>
      <c r="D188" s="1085"/>
      <c r="E188" s="1085"/>
    </row>
    <row r="189" spans="1:5">
      <c r="A189" s="1091"/>
      <c r="B189" s="1096" t="s">
        <v>787</v>
      </c>
      <c r="C189" s="1100">
        <v>0.11</v>
      </c>
      <c r="D189" s="1085"/>
      <c r="E189" s="1085"/>
    </row>
    <row r="190" spans="1:5">
      <c r="A190" s="1088"/>
      <c r="B190" s="1094" t="s">
        <v>788</v>
      </c>
      <c r="C190" s="1101">
        <v>7.0999999999999994E-2</v>
      </c>
      <c r="D190" s="1085"/>
      <c r="E190" s="1085"/>
    </row>
    <row r="191" spans="1:5">
      <c r="A191" s="1091"/>
      <c r="B191" s="1096" t="s">
        <v>789</v>
      </c>
      <c r="C191" s="1100">
        <v>2.4E-2</v>
      </c>
      <c r="D191" s="1085"/>
      <c r="E191" s="1085"/>
    </row>
    <row r="192" spans="1:5">
      <c r="A192" s="1088"/>
      <c r="B192" s="1089" t="s">
        <v>790</v>
      </c>
      <c r="C192" s="1101">
        <v>0.80200000000000005</v>
      </c>
      <c r="D192" s="1085"/>
      <c r="E192" s="1085"/>
    </row>
    <row r="193" spans="1:5">
      <c r="A193" s="1084"/>
      <c r="B193" s="1085"/>
      <c r="C193" s="1085"/>
      <c r="D193" s="1085"/>
      <c r="E193" s="1085"/>
    </row>
    <row r="194" spans="1:5">
      <c r="A194" s="1087"/>
      <c r="B194" s="1294" t="s">
        <v>791</v>
      </c>
      <c r="C194" s="1295"/>
      <c r="D194" s="1085"/>
      <c r="E194" s="1085"/>
    </row>
    <row r="195" spans="1:5">
      <c r="A195" s="1088"/>
      <c r="B195" s="1089" t="s">
        <v>792</v>
      </c>
      <c r="C195" s="1090">
        <v>162685811</v>
      </c>
      <c r="D195" s="1085"/>
      <c r="E195" s="1085"/>
    </row>
    <row r="196" spans="1:5">
      <c r="A196" s="1091"/>
      <c r="B196" s="1092" t="s">
        <v>793</v>
      </c>
      <c r="C196" s="1093">
        <v>168763470</v>
      </c>
      <c r="D196" s="1085"/>
      <c r="E196" s="1085"/>
    </row>
    <row r="197" spans="1:5">
      <c r="A197" s="1084"/>
      <c r="B197" s="1085"/>
      <c r="C197" s="1085"/>
      <c r="D197" s="1085"/>
      <c r="E197" s="1085"/>
    </row>
    <row r="198" spans="1:5">
      <c r="A198" s="1087"/>
      <c r="B198" s="1294" t="s">
        <v>1237</v>
      </c>
      <c r="C198" s="1295"/>
      <c r="D198" s="1085"/>
      <c r="E198" s="1085"/>
    </row>
    <row r="199" spans="1:5">
      <c r="A199" s="1088"/>
      <c r="B199" s="1089" t="s">
        <v>792</v>
      </c>
      <c r="C199" s="1090">
        <v>168818360</v>
      </c>
      <c r="D199" s="1085"/>
      <c r="E199" s="1085"/>
    </row>
    <row r="200" spans="1:5">
      <c r="A200" s="1091"/>
      <c r="B200" s="1092" t="s">
        <v>793</v>
      </c>
      <c r="C200" s="1093">
        <v>171069459</v>
      </c>
      <c r="D200" s="1085"/>
      <c r="E200" s="1085"/>
    </row>
    <row r="201" spans="1:5">
      <c r="A201" s="1084"/>
      <c r="B201" s="1085"/>
      <c r="C201" s="1085"/>
      <c r="D201" s="1085"/>
      <c r="E201" s="1085"/>
    </row>
    <row r="202" spans="1:5">
      <c r="A202" s="1087"/>
      <c r="B202" s="1294" t="s">
        <v>1238</v>
      </c>
      <c r="C202" s="1295"/>
      <c r="D202" s="1085"/>
      <c r="E202" s="1085"/>
    </row>
    <row r="203" spans="1:5">
      <c r="A203" s="1088"/>
      <c r="B203" s="1089" t="s">
        <v>792</v>
      </c>
      <c r="C203" s="1090">
        <v>171873543</v>
      </c>
      <c r="D203" s="1085"/>
      <c r="E203" s="1085"/>
    </row>
    <row r="204" spans="1:5">
      <c r="A204" s="1091"/>
      <c r="B204" s="1092" t="s">
        <v>793</v>
      </c>
      <c r="C204" s="1093">
        <v>175275879</v>
      </c>
      <c r="D204" s="1085"/>
      <c r="E204" s="1085"/>
    </row>
    <row r="205" spans="1:5">
      <c r="A205" s="1084"/>
      <c r="B205" s="1085"/>
      <c r="C205" s="1085"/>
      <c r="D205" s="1085"/>
      <c r="E205" s="1085"/>
    </row>
    <row r="206" spans="1:5">
      <c r="A206" s="1087"/>
      <c r="B206" s="1294" t="s">
        <v>794</v>
      </c>
      <c r="C206" s="1295"/>
      <c r="D206" s="1085"/>
      <c r="E206" s="1085"/>
    </row>
    <row r="207" spans="1:5">
      <c r="A207" s="1088"/>
      <c r="B207" s="1089" t="s">
        <v>5</v>
      </c>
      <c r="C207" s="1090">
        <v>308745538</v>
      </c>
      <c r="D207" s="1085"/>
      <c r="E207" s="1085"/>
    </row>
    <row r="208" spans="1:5">
      <c r="A208" s="1091"/>
      <c r="B208" s="1096" t="s">
        <v>795</v>
      </c>
      <c r="C208" s="1100">
        <v>0.72400000000000009</v>
      </c>
      <c r="D208" s="1085"/>
      <c r="E208" s="1085"/>
    </row>
    <row r="209" spans="1:5">
      <c r="A209" s="1088"/>
      <c r="B209" s="1094" t="s">
        <v>796</v>
      </c>
      <c r="C209" s="1101">
        <v>0.126</v>
      </c>
      <c r="D209" s="1085"/>
      <c r="E209" s="1085"/>
    </row>
    <row r="210" spans="1:5">
      <c r="A210" s="1091"/>
      <c r="B210" s="1096" t="s">
        <v>797</v>
      </c>
      <c r="C210" s="1100">
        <v>9.0000000000000011E-3</v>
      </c>
      <c r="D210" s="1085"/>
      <c r="E210" s="1085"/>
    </row>
    <row r="211" spans="1:5">
      <c r="A211" s="1088"/>
      <c r="B211" s="1094" t="s">
        <v>798</v>
      </c>
      <c r="C211" s="1101">
        <v>4.8000000000000001E-2</v>
      </c>
      <c r="D211" s="1085"/>
      <c r="E211" s="1085"/>
    </row>
    <row r="212" spans="1:5">
      <c r="A212" s="1091"/>
      <c r="B212" s="1096" t="s">
        <v>799</v>
      </c>
      <c r="C212" s="1100">
        <v>2E-3</v>
      </c>
      <c r="D212" s="1085"/>
      <c r="E212" s="1085"/>
    </row>
    <row r="213" spans="1:5">
      <c r="A213" s="1088"/>
      <c r="B213" s="1094" t="s">
        <v>800</v>
      </c>
      <c r="C213" s="1101">
        <v>6.2E-2</v>
      </c>
      <c r="D213" s="1085"/>
      <c r="E213" s="1085"/>
    </row>
    <row r="214" spans="1:5">
      <c r="A214" s="1091"/>
      <c r="B214" s="1096" t="s">
        <v>801</v>
      </c>
      <c r="C214" s="1100">
        <v>2.8999999999999998E-2</v>
      </c>
      <c r="D214" s="1085"/>
      <c r="E214" s="1085"/>
    </row>
    <row r="215" spans="1:5">
      <c r="A215" s="1088"/>
      <c r="B215" s="1089" t="s">
        <v>802</v>
      </c>
      <c r="C215" s="1101">
        <v>0.16300000000000001</v>
      </c>
      <c r="D215" s="1085"/>
      <c r="E215" s="1085"/>
    </row>
    <row r="216" spans="1:5">
      <c r="A216" s="1091"/>
      <c r="B216" s="1092" t="s">
        <v>803</v>
      </c>
      <c r="C216" s="1105">
        <v>60.2</v>
      </c>
      <c r="D216" s="1085"/>
      <c r="E216" s="1085"/>
    </row>
    <row r="217" spans="1:5">
      <c r="A217" s="1084"/>
      <c r="B217" s="1085"/>
      <c r="C217" s="1085"/>
      <c r="D217" s="1085"/>
      <c r="E217" s="1085"/>
    </row>
    <row r="218" spans="1:5">
      <c r="A218" s="1087"/>
      <c r="B218" s="1294" t="s">
        <v>804</v>
      </c>
      <c r="C218" s="1295"/>
      <c r="D218" s="1085"/>
      <c r="E218" s="1085"/>
    </row>
    <row r="219" spans="1:5">
      <c r="A219" s="1088"/>
      <c r="B219" s="1089" t="s">
        <v>5</v>
      </c>
      <c r="C219" s="1090">
        <v>331449281</v>
      </c>
      <c r="D219" s="1085"/>
      <c r="E219" s="1085"/>
    </row>
    <row r="220" spans="1:5">
      <c r="A220" s="1091"/>
      <c r="B220" s="1096" t="s">
        <v>795</v>
      </c>
      <c r="C220" s="1100">
        <v>0.61599999999999999</v>
      </c>
      <c r="D220" s="1085"/>
      <c r="E220" s="1085"/>
    </row>
    <row r="221" spans="1:5">
      <c r="A221" s="1088"/>
      <c r="B221" s="1094" t="s">
        <v>796</v>
      </c>
      <c r="C221" s="1101">
        <v>0.124</v>
      </c>
      <c r="D221" s="1085"/>
      <c r="E221" s="1085"/>
    </row>
    <row r="222" spans="1:5">
      <c r="A222" s="1091"/>
      <c r="B222" s="1096" t="s">
        <v>797</v>
      </c>
      <c r="C222" s="1100">
        <v>1.1000000000000001E-2</v>
      </c>
      <c r="D222" s="1085"/>
      <c r="E222" s="1085"/>
    </row>
    <row r="223" spans="1:5">
      <c r="A223" s="1088"/>
      <c r="B223" s="1094" t="s">
        <v>798</v>
      </c>
      <c r="C223" s="1101">
        <v>0.06</v>
      </c>
      <c r="D223" s="1085"/>
      <c r="E223" s="1085"/>
    </row>
    <row r="224" spans="1:5">
      <c r="A224" s="1091"/>
      <c r="B224" s="1096" t="s">
        <v>799</v>
      </c>
      <c r="C224" s="1100">
        <v>2E-3</v>
      </c>
      <c r="D224" s="1085"/>
      <c r="E224" s="1085"/>
    </row>
    <row r="225" spans="1:5">
      <c r="A225" s="1088"/>
      <c r="B225" s="1094" t="s">
        <v>800</v>
      </c>
      <c r="C225" s="1101">
        <v>8.4000000000000005E-2</v>
      </c>
      <c r="D225" s="1085"/>
      <c r="E225" s="1085"/>
    </row>
    <row r="226" spans="1:5">
      <c r="A226" s="1091"/>
      <c r="B226" s="1096" t="s">
        <v>801</v>
      </c>
      <c r="C226" s="1100">
        <v>0.10199999999999999</v>
      </c>
      <c r="D226" s="1085"/>
      <c r="E226" s="1085"/>
    </row>
    <row r="227" spans="1:5">
      <c r="A227" s="1088"/>
      <c r="B227" s="1089" t="s">
        <v>802</v>
      </c>
      <c r="C227" s="1101">
        <v>0.187</v>
      </c>
      <c r="D227" s="1085"/>
      <c r="E227" s="1085"/>
    </row>
    <row r="228" spans="1:5">
      <c r="A228" s="1091"/>
      <c r="B228" s="1092" t="s">
        <v>803</v>
      </c>
      <c r="C228" s="1105">
        <v>71</v>
      </c>
      <c r="D228" s="1085"/>
      <c r="E228" s="1085"/>
    </row>
    <row r="229" spans="1:5">
      <c r="A229" s="1084"/>
      <c r="B229" s="1085"/>
      <c r="C229" s="1085"/>
      <c r="D229" s="1085"/>
      <c r="E229" s="1085"/>
    </row>
    <row r="230" spans="1:5">
      <c r="A230" s="1087"/>
      <c r="B230" s="1294" t="s">
        <v>1239</v>
      </c>
      <c r="C230" s="1295"/>
      <c r="D230" s="1085"/>
      <c r="E230" s="1085"/>
    </row>
    <row r="231" spans="1:5">
      <c r="A231" s="1088"/>
      <c r="B231" s="1089" t="s">
        <v>5</v>
      </c>
      <c r="C231" s="1090">
        <v>339887819</v>
      </c>
      <c r="D231" s="1085"/>
      <c r="E231" s="1085"/>
    </row>
    <row r="232" spans="1:5">
      <c r="A232" s="1091"/>
      <c r="B232" s="1096" t="s">
        <v>795</v>
      </c>
      <c r="C232" s="1100">
        <v>0.6</v>
      </c>
      <c r="D232" s="1085"/>
      <c r="E232" s="1085"/>
    </row>
    <row r="233" spans="1:5">
      <c r="A233" s="1088"/>
      <c r="B233" s="1094" t="s">
        <v>796</v>
      </c>
      <c r="C233" s="1101">
        <v>0.125</v>
      </c>
      <c r="D233" s="1085"/>
      <c r="E233" s="1085"/>
    </row>
    <row r="234" spans="1:5">
      <c r="A234" s="1091"/>
      <c r="B234" s="1096" t="s">
        <v>797</v>
      </c>
      <c r="C234" s="1100">
        <v>1.1000000000000001E-2</v>
      </c>
      <c r="D234" s="1085"/>
      <c r="E234" s="1085"/>
    </row>
    <row r="235" spans="1:5">
      <c r="A235" s="1088"/>
      <c r="B235" s="1094" t="s">
        <v>798</v>
      </c>
      <c r="C235" s="1101">
        <v>6.4000000000000001E-2</v>
      </c>
      <c r="D235" s="1085"/>
      <c r="E235" s="1085"/>
    </row>
    <row r="236" spans="1:5">
      <c r="A236" s="1091"/>
      <c r="B236" s="1096" t="s">
        <v>799</v>
      </c>
      <c r="C236" s="1100">
        <v>2E-3</v>
      </c>
      <c r="D236" s="1085"/>
      <c r="E236" s="1085"/>
    </row>
    <row r="237" spans="1:5">
      <c r="A237" s="1088"/>
      <c r="B237" s="1094" t="s">
        <v>800</v>
      </c>
      <c r="C237" s="1101">
        <v>8.8000000000000009E-2</v>
      </c>
      <c r="D237" s="1085"/>
      <c r="E237" s="1085"/>
    </row>
    <row r="238" spans="1:5">
      <c r="A238" s="1091"/>
      <c r="B238" s="1096" t="s">
        <v>801</v>
      </c>
      <c r="C238" s="1100">
        <v>0.10800000000000001</v>
      </c>
      <c r="D238" s="1085"/>
      <c r="E238" s="1085"/>
    </row>
    <row r="239" spans="1:5">
      <c r="A239" s="1088"/>
      <c r="B239" s="1089" t="s">
        <v>802</v>
      </c>
      <c r="C239" s="1101">
        <v>0.19699999999999998</v>
      </c>
      <c r="D239" s="1085"/>
      <c r="E239" s="1085"/>
    </row>
    <row r="240" spans="1:5">
      <c r="A240" s="1091"/>
      <c r="B240" s="1092" t="s">
        <v>803</v>
      </c>
      <c r="C240" s="1105">
        <v>72.7</v>
      </c>
      <c r="D240" s="1085"/>
      <c r="E240" s="1085"/>
    </row>
    <row r="241" spans="1:5">
      <c r="A241" s="1084"/>
      <c r="B241" s="1085"/>
      <c r="C241" s="1085"/>
      <c r="D241" s="1085"/>
      <c r="E241" s="1085"/>
    </row>
    <row r="242" spans="1:5">
      <c r="A242" s="1087"/>
      <c r="B242" s="1294" t="s">
        <v>1240</v>
      </c>
      <c r="C242" s="1295"/>
      <c r="D242" s="1085"/>
      <c r="E242" s="1085"/>
    </row>
    <row r="243" spans="1:5">
      <c r="A243" s="1088"/>
      <c r="B243" s="1089" t="s">
        <v>5</v>
      </c>
      <c r="C243" s="1090">
        <v>347149422</v>
      </c>
      <c r="D243" s="1085"/>
      <c r="E243" s="1085"/>
    </row>
    <row r="244" spans="1:5">
      <c r="A244" s="1091"/>
      <c r="B244" s="1096" t="s">
        <v>795</v>
      </c>
      <c r="C244" s="1100">
        <v>0.58399999999999996</v>
      </c>
      <c r="D244" s="1085"/>
      <c r="E244" s="1085"/>
    </row>
    <row r="245" spans="1:5">
      <c r="A245" s="1088"/>
      <c r="B245" s="1094" t="s">
        <v>796</v>
      </c>
      <c r="C245" s="1101">
        <v>0.126</v>
      </c>
      <c r="D245" s="1085"/>
      <c r="E245" s="1085"/>
    </row>
    <row r="246" spans="1:5">
      <c r="A246" s="1091"/>
      <c r="B246" s="1096" t="s">
        <v>797</v>
      </c>
      <c r="C246" s="1100">
        <v>1.1000000000000001E-2</v>
      </c>
      <c r="D246" s="1085"/>
      <c r="E246" s="1085"/>
    </row>
    <row r="247" spans="1:5">
      <c r="A247" s="1088"/>
      <c r="B247" s="1094" t="s">
        <v>798</v>
      </c>
      <c r="C247" s="1101">
        <v>6.9000000000000006E-2</v>
      </c>
      <c r="D247" s="1085"/>
      <c r="E247" s="1085"/>
    </row>
    <row r="248" spans="1:5">
      <c r="A248" s="1091"/>
      <c r="B248" s="1096" t="s">
        <v>799</v>
      </c>
      <c r="C248" s="1100">
        <v>2E-3</v>
      </c>
      <c r="D248" s="1085"/>
      <c r="E248" s="1085"/>
    </row>
    <row r="249" spans="1:5">
      <c r="A249" s="1088"/>
      <c r="B249" s="1094" t="s">
        <v>800</v>
      </c>
      <c r="C249" s="1101">
        <v>9.3000000000000013E-2</v>
      </c>
      <c r="D249" s="1085"/>
      <c r="E249" s="1085"/>
    </row>
    <row r="250" spans="1:5">
      <c r="A250" s="1091"/>
      <c r="B250" s="1096" t="s">
        <v>801</v>
      </c>
      <c r="C250" s="1100">
        <v>0.115</v>
      </c>
      <c r="D250" s="1085"/>
      <c r="E250" s="1085"/>
    </row>
    <row r="251" spans="1:5">
      <c r="A251" s="1088"/>
      <c r="B251" s="1089" t="s">
        <v>802</v>
      </c>
      <c r="C251" s="1101">
        <v>0.20800000000000002</v>
      </c>
      <c r="D251" s="1085"/>
      <c r="E251" s="1085"/>
    </row>
    <row r="252" spans="1:5">
      <c r="A252" s="1091"/>
      <c r="B252" s="1092" t="s">
        <v>803</v>
      </c>
      <c r="C252" s="1105">
        <v>74.2</v>
      </c>
      <c r="D252" s="1085"/>
      <c r="E252" s="1085"/>
    </row>
    <row r="253" spans="1:5">
      <c r="A253" s="1084"/>
      <c r="B253" s="1085"/>
      <c r="C253" s="1085"/>
      <c r="D253" s="1085"/>
      <c r="E253" s="1085"/>
    </row>
    <row r="254" spans="1:5" ht="46.5" customHeight="1">
      <c r="A254" s="1300" t="s">
        <v>805</v>
      </c>
      <c r="B254" s="1297"/>
      <c r="C254" s="1297"/>
      <c r="D254" s="1297"/>
      <c r="E254" s="1295"/>
    </row>
    <row r="255" spans="1:5">
      <c r="A255" s="1084"/>
      <c r="B255" s="1085"/>
      <c r="C255" s="1085"/>
      <c r="D255" s="1085"/>
      <c r="E255" s="1085"/>
    </row>
    <row r="256" spans="1:5" ht="14.4" customHeight="1">
      <c r="A256" s="1301" t="s">
        <v>747</v>
      </c>
      <c r="B256" s="1297"/>
      <c r="C256" s="1297"/>
      <c r="D256" s="1297"/>
      <c r="E256" s="1295"/>
    </row>
    <row r="257" spans="1:5">
      <c r="A257" s="1084"/>
      <c r="B257" s="1085"/>
      <c r="C257" s="1085"/>
      <c r="D257" s="1085"/>
      <c r="E257" s="1085"/>
    </row>
    <row r="258" spans="1:5">
      <c r="A258" s="1087"/>
      <c r="B258" s="1294" t="s">
        <v>806</v>
      </c>
      <c r="C258" s="1295"/>
      <c r="D258" s="1085"/>
      <c r="E258" s="1085"/>
    </row>
    <row r="259" spans="1:5">
      <c r="A259" s="1088"/>
      <c r="B259" s="1089" t="s">
        <v>5</v>
      </c>
      <c r="C259" s="1090">
        <v>331449281</v>
      </c>
      <c r="D259" s="1085"/>
      <c r="E259" s="1085"/>
    </row>
    <row r="260" spans="1:5">
      <c r="A260" s="1091"/>
      <c r="B260" s="1096" t="s">
        <v>807</v>
      </c>
      <c r="C260" s="1100">
        <v>0.97499999999999998</v>
      </c>
      <c r="D260" s="1085"/>
      <c r="E260" s="1085"/>
    </row>
    <row r="261" spans="1:5">
      <c r="A261" s="1088"/>
      <c r="B261" s="1106" t="s">
        <v>808</v>
      </c>
      <c r="C261" s="1101">
        <v>0.38299999999999995</v>
      </c>
      <c r="D261" s="1085"/>
      <c r="E261" s="1085"/>
    </row>
    <row r="262" spans="1:5">
      <c r="A262" s="1091"/>
      <c r="B262" s="1107" t="s">
        <v>809</v>
      </c>
      <c r="C262" s="1100">
        <v>0.17499999999999999</v>
      </c>
      <c r="D262" s="1085"/>
      <c r="E262" s="1085"/>
    </row>
    <row r="263" spans="1:5">
      <c r="A263" s="1088"/>
      <c r="B263" s="1106" t="s">
        <v>810</v>
      </c>
      <c r="C263" s="1101">
        <v>2E-3</v>
      </c>
      <c r="D263" s="1085"/>
      <c r="E263" s="1085"/>
    </row>
    <row r="264" spans="1:5">
      <c r="A264" s="1091"/>
      <c r="B264" s="1107" t="s">
        <v>811</v>
      </c>
      <c r="C264" s="1100">
        <v>2.5000000000000001E-2</v>
      </c>
      <c r="D264" s="1085"/>
      <c r="E264" s="1085"/>
    </row>
    <row r="265" spans="1:5">
      <c r="A265" s="1088"/>
      <c r="B265" s="1106" t="s">
        <v>812</v>
      </c>
      <c r="C265" s="1101">
        <v>2E-3</v>
      </c>
      <c r="D265" s="1085"/>
      <c r="E265" s="1085"/>
    </row>
    <row r="266" spans="1:5">
      <c r="A266" s="1091"/>
      <c r="B266" s="1107" t="s">
        <v>813</v>
      </c>
      <c r="C266" s="1100">
        <v>0.26600000000000001</v>
      </c>
      <c r="D266" s="1085"/>
      <c r="E266" s="1085"/>
    </row>
    <row r="267" spans="1:5">
      <c r="A267" s="1088"/>
      <c r="B267" s="1106" t="s">
        <v>814</v>
      </c>
      <c r="C267" s="1101">
        <v>6.0000000000000001E-3</v>
      </c>
      <c r="D267" s="1085"/>
      <c r="E267" s="1085"/>
    </row>
    <row r="268" spans="1:5">
      <c r="A268" s="1091"/>
      <c r="B268" s="1107" t="s">
        <v>815</v>
      </c>
      <c r="C268" s="1100">
        <v>1.1000000000000001E-2</v>
      </c>
      <c r="D268" s="1085"/>
      <c r="E268" s="1085"/>
    </row>
    <row r="269" spans="1:5">
      <c r="A269" s="1088"/>
      <c r="B269" s="1106" t="s">
        <v>816</v>
      </c>
      <c r="C269" s="1101">
        <v>2.4E-2</v>
      </c>
      <c r="D269" s="1085"/>
      <c r="E269" s="1085"/>
    </row>
    <row r="270" spans="1:5">
      <c r="A270" s="1091"/>
      <c r="B270" s="1107" t="s">
        <v>817</v>
      </c>
      <c r="C270" s="1100">
        <v>1.2E-2</v>
      </c>
      <c r="D270" s="1085"/>
      <c r="E270" s="1085"/>
    </row>
    <row r="271" spans="1:5">
      <c r="A271" s="1088"/>
      <c r="B271" s="1106" t="s">
        <v>818</v>
      </c>
      <c r="C271" s="1101">
        <v>1.3000000000000001E-2</v>
      </c>
      <c r="D271" s="1085"/>
      <c r="E271" s="1085"/>
    </row>
    <row r="272" spans="1:5">
      <c r="A272" s="1091"/>
      <c r="B272" s="1107" t="s">
        <v>819</v>
      </c>
      <c r="C272" s="1100">
        <v>3.0000000000000001E-3</v>
      </c>
      <c r="D272" s="1085"/>
      <c r="E272" s="1085"/>
    </row>
    <row r="273" spans="1:5">
      <c r="A273" s="1088"/>
      <c r="B273" s="1106" t="s">
        <v>820</v>
      </c>
      <c r="C273" s="1101">
        <v>4.0000000000000001E-3</v>
      </c>
      <c r="D273" s="1085"/>
      <c r="E273" s="1085"/>
    </row>
    <row r="274" spans="1:5">
      <c r="A274" s="1091"/>
      <c r="B274" s="1107" t="s">
        <v>821</v>
      </c>
      <c r="C274" s="1100">
        <v>1.3999999999999999E-2</v>
      </c>
      <c r="D274" s="1085"/>
      <c r="E274" s="1085"/>
    </row>
    <row r="275" spans="1:5">
      <c r="A275" s="1088"/>
      <c r="B275" s="1106" t="s">
        <v>822</v>
      </c>
      <c r="C275" s="1101">
        <v>1E-3</v>
      </c>
      <c r="D275" s="1085"/>
      <c r="E275" s="1085"/>
    </row>
    <row r="276" spans="1:5">
      <c r="A276" s="1091"/>
      <c r="B276" s="1107" t="s">
        <v>823</v>
      </c>
      <c r="C276" s="1100">
        <v>3.3000000000000002E-2</v>
      </c>
      <c r="D276" s="1085"/>
      <c r="E276" s="1085"/>
    </row>
    <row r="277" spans="1:5">
      <c r="A277" s="1088"/>
      <c r="B277" s="1094" t="s">
        <v>824</v>
      </c>
      <c r="C277" s="1101">
        <v>2.5000000000000001E-2</v>
      </c>
      <c r="D277" s="1085"/>
      <c r="E277" s="1085"/>
    </row>
    <row r="278" spans="1:5">
      <c r="A278" s="1091"/>
      <c r="B278" s="1107" t="s">
        <v>825</v>
      </c>
      <c r="C278" s="1100">
        <v>1.1000000000000001E-2</v>
      </c>
      <c r="D278" s="1085"/>
      <c r="E278" s="1085"/>
    </row>
    <row r="279" spans="1:5">
      <c r="A279" s="1088"/>
      <c r="B279" s="1106" t="s">
        <v>826</v>
      </c>
      <c r="C279" s="1101">
        <v>1.3999999999999999E-2</v>
      </c>
      <c r="D279" s="1085"/>
      <c r="E279" s="1085"/>
    </row>
    <row r="280" spans="1:5">
      <c r="A280" s="1084"/>
      <c r="B280" s="1085"/>
      <c r="C280" s="1085"/>
      <c r="D280" s="1085"/>
      <c r="E280" s="1085"/>
    </row>
    <row r="281" spans="1:5">
      <c r="A281" s="1087"/>
      <c r="B281" s="1294" t="s">
        <v>1241</v>
      </c>
      <c r="C281" s="1295"/>
      <c r="D281" s="1085"/>
      <c r="E281" s="1085"/>
    </row>
    <row r="282" spans="1:5">
      <c r="A282" s="1088"/>
      <c r="B282" s="1088" t="s">
        <v>5</v>
      </c>
      <c r="C282" s="1090">
        <v>236972862</v>
      </c>
      <c r="D282" s="1085"/>
      <c r="E282" s="1085"/>
    </row>
    <row r="283" spans="1:5">
      <c r="A283" s="1091"/>
      <c r="B283" s="1092" t="s">
        <v>827</v>
      </c>
      <c r="C283" s="1100">
        <v>0.04</v>
      </c>
      <c r="D283" s="1085"/>
      <c r="E283" s="1085"/>
    </row>
    <row r="284" spans="1:5">
      <c r="A284" s="1088"/>
      <c r="B284" s="1089" t="s">
        <v>828</v>
      </c>
      <c r="C284" s="1101">
        <v>5.2999999999999999E-2</v>
      </c>
      <c r="D284" s="1085"/>
      <c r="E284" s="1085"/>
    </row>
    <row r="285" spans="1:5">
      <c r="A285" s="1091"/>
      <c r="B285" s="1092" t="s">
        <v>829</v>
      </c>
      <c r="C285" s="1100">
        <v>0.22399999999999998</v>
      </c>
      <c r="D285" s="1085"/>
      <c r="E285" s="1085"/>
    </row>
    <row r="286" spans="1:5">
      <c r="A286" s="1088"/>
      <c r="B286" s="1089" t="s">
        <v>830</v>
      </c>
      <c r="C286" s="1101">
        <v>4.0999999999999995E-2</v>
      </c>
      <c r="D286" s="1085"/>
      <c r="E286" s="1085"/>
    </row>
    <row r="287" spans="1:5">
      <c r="A287" s="1091"/>
      <c r="B287" s="1092" t="s">
        <v>831</v>
      </c>
      <c r="C287" s="1100">
        <v>0.17199999999999999</v>
      </c>
      <c r="D287" s="1085"/>
      <c r="E287" s="1085"/>
    </row>
    <row r="288" spans="1:5">
      <c r="A288" s="1088"/>
      <c r="B288" s="1089" t="s">
        <v>832</v>
      </c>
      <c r="C288" s="1101">
        <v>9.8000000000000004E-2</v>
      </c>
      <c r="D288" s="1085"/>
      <c r="E288" s="1085"/>
    </row>
    <row r="289" spans="1:5">
      <c r="A289" s="1091"/>
      <c r="B289" s="1092" t="s">
        <v>833</v>
      </c>
      <c r="C289" s="1100">
        <v>0.22699999999999998</v>
      </c>
      <c r="D289" s="1085"/>
      <c r="E289" s="1085"/>
    </row>
    <row r="290" spans="1:5">
      <c r="A290" s="1088"/>
      <c r="B290" s="1089" t="s">
        <v>834</v>
      </c>
      <c r="C290" s="1101">
        <v>0.14499999999999999</v>
      </c>
      <c r="D290" s="1085"/>
      <c r="E290" s="1085"/>
    </row>
    <row r="291" spans="1:5">
      <c r="A291" s="1084"/>
      <c r="B291" s="1085"/>
      <c r="C291" s="1085"/>
      <c r="D291" s="1085"/>
      <c r="E291" s="1085"/>
    </row>
    <row r="292" spans="1:5">
      <c r="A292" s="1087"/>
      <c r="B292" s="1294" t="s">
        <v>1242</v>
      </c>
      <c r="C292" s="1295"/>
      <c r="D292" s="1085"/>
      <c r="E292" s="1085"/>
    </row>
    <row r="293" spans="1:5">
      <c r="A293" s="1088"/>
      <c r="B293" s="1088" t="s">
        <v>5</v>
      </c>
      <c r="C293" s="1090">
        <v>281670187</v>
      </c>
      <c r="D293" s="1085"/>
      <c r="E293" s="1085"/>
    </row>
    <row r="294" spans="1:5">
      <c r="A294" s="1091"/>
      <c r="B294" s="1092" t="s">
        <v>835</v>
      </c>
      <c r="C294" s="1100">
        <v>0.34200000000000003</v>
      </c>
      <c r="D294" s="1085"/>
      <c r="E294" s="1085"/>
    </row>
    <row r="295" spans="1:5">
      <c r="A295" s="1088"/>
      <c r="B295" s="1089" t="s">
        <v>836</v>
      </c>
      <c r="C295" s="1101">
        <v>0.503</v>
      </c>
      <c r="D295" s="1085"/>
      <c r="E295" s="1085"/>
    </row>
    <row r="296" spans="1:5">
      <c r="A296" s="1091"/>
      <c r="B296" s="1092" t="s">
        <v>837</v>
      </c>
      <c r="C296" s="1100">
        <v>5.5E-2</v>
      </c>
      <c r="D296" s="1085"/>
      <c r="E296" s="1085"/>
    </row>
    <row r="297" spans="1:5">
      <c r="A297" s="1088"/>
      <c r="B297" s="1089" t="s">
        <v>838</v>
      </c>
      <c r="C297" s="1101">
        <v>0.1</v>
      </c>
      <c r="D297" s="1085"/>
      <c r="E297" s="1085"/>
    </row>
    <row r="298" spans="1:5">
      <c r="A298" s="1084"/>
      <c r="B298" s="1085"/>
      <c r="C298" s="1085"/>
      <c r="D298" s="1085"/>
      <c r="E298" s="1085"/>
    </row>
    <row r="299" spans="1:5">
      <c r="A299" s="1087"/>
      <c r="B299" s="1294" t="s">
        <v>1243</v>
      </c>
      <c r="C299" s="1295"/>
      <c r="D299" s="1085"/>
      <c r="E299" s="1085"/>
    </row>
    <row r="300" spans="1:5">
      <c r="A300" s="1088"/>
      <c r="B300" s="1088" t="s">
        <v>839</v>
      </c>
      <c r="C300" s="1090">
        <v>175189941</v>
      </c>
      <c r="D300" s="1085"/>
      <c r="E300" s="1085"/>
    </row>
    <row r="301" spans="1:5">
      <c r="A301" s="1088"/>
      <c r="B301" s="1088" t="s">
        <v>840</v>
      </c>
      <c r="C301" s="1101">
        <v>0.95700000000000007</v>
      </c>
      <c r="D301" s="1085"/>
      <c r="E301" s="1085"/>
    </row>
    <row r="302" spans="1:5">
      <c r="A302" s="1091"/>
      <c r="B302" s="1091" t="s">
        <v>841</v>
      </c>
      <c r="C302" s="1100">
        <v>4.2999999999999997E-2</v>
      </c>
      <c r="D302" s="1085"/>
      <c r="E302" s="1085"/>
    </row>
    <row r="303" spans="1:5">
      <c r="A303" s="1088"/>
      <c r="B303" s="1089" t="s">
        <v>842</v>
      </c>
      <c r="C303" s="1101">
        <v>0.13100000000000001</v>
      </c>
      <c r="D303" s="1085"/>
      <c r="E303" s="1085"/>
    </row>
    <row r="304" spans="1:5">
      <c r="A304" s="1091"/>
      <c r="B304" s="1092" t="s">
        <v>843</v>
      </c>
      <c r="C304" s="1100">
        <v>9.4E-2</v>
      </c>
      <c r="D304" s="1085"/>
      <c r="E304" s="1085"/>
    </row>
    <row r="305" spans="1:5">
      <c r="A305" s="1088"/>
      <c r="B305" s="1089" t="s">
        <v>844</v>
      </c>
      <c r="C305" s="1101">
        <v>0.63300000000000001</v>
      </c>
      <c r="D305" s="1085"/>
      <c r="E305" s="1085"/>
    </row>
    <row r="306" spans="1:5">
      <c r="A306" s="1091"/>
      <c r="B306" s="1092" t="s">
        <v>845</v>
      </c>
      <c r="C306" s="1100">
        <v>3.5000000000000003E-2</v>
      </c>
      <c r="D306" s="1085"/>
      <c r="E306" s="1085"/>
    </row>
    <row r="307" spans="1:5">
      <c r="A307" s="1088"/>
      <c r="B307" s="1089" t="s">
        <v>846</v>
      </c>
      <c r="C307" s="1101">
        <v>0.16</v>
      </c>
      <c r="D307" s="1085"/>
      <c r="E307" s="1085"/>
    </row>
    <row r="308" spans="1:5">
      <c r="A308" s="1091"/>
      <c r="B308" s="1092" t="s">
        <v>847</v>
      </c>
      <c r="C308" s="1100">
        <v>3.3000000000000002E-2</v>
      </c>
      <c r="D308" s="1085"/>
      <c r="E308" s="1085"/>
    </row>
    <row r="309" spans="1:5">
      <c r="A309" s="1088"/>
      <c r="B309" s="1089" t="s">
        <v>848</v>
      </c>
      <c r="C309" s="1101">
        <v>7.5999999999999998E-2</v>
      </c>
      <c r="D309" s="1085"/>
      <c r="E309" s="1085"/>
    </row>
    <row r="310" spans="1:5">
      <c r="A310" s="1091"/>
      <c r="B310" s="1092" t="s">
        <v>849</v>
      </c>
      <c r="C310" s="1100">
        <v>3.7000000000000005E-2</v>
      </c>
      <c r="D310" s="1085"/>
      <c r="E310" s="1085"/>
    </row>
    <row r="311" spans="1:5">
      <c r="A311" s="1084"/>
      <c r="B311" s="1085"/>
      <c r="C311" s="1085"/>
      <c r="D311" s="1085"/>
      <c r="E311" s="1085"/>
    </row>
    <row r="312" spans="1:5">
      <c r="A312" s="1087"/>
      <c r="B312" s="1294" t="s">
        <v>1244</v>
      </c>
      <c r="C312" s="1295"/>
      <c r="D312" s="1085"/>
      <c r="E312" s="1085"/>
    </row>
    <row r="313" spans="1:5">
      <c r="A313" s="1088"/>
      <c r="B313" s="1088" t="s">
        <v>5</v>
      </c>
      <c r="C313" s="1090">
        <v>167630539</v>
      </c>
      <c r="D313" s="1085"/>
      <c r="E313" s="1085"/>
    </row>
    <row r="314" spans="1:5">
      <c r="A314" s="1091"/>
      <c r="B314" s="1091" t="s">
        <v>850</v>
      </c>
      <c r="C314" s="1100">
        <v>1.3999999999999999E-2</v>
      </c>
      <c r="D314" s="1085"/>
      <c r="E314" s="1085"/>
    </row>
    <row r="315" spans="1:5">
      <c r="A315" s="1088"/>
      <c r="B315" s="1088" t="s">
        <v>851</v>
      </c>
      <c r="C315" s="1101">
        <v>7.0000000000000007E-2</v>
      </c>
      <c r="D315" s="1085"/>
      <c r="E315" s="1085"/>
    </row>
    <row r="316" spans="1:5">
      <c r="A316" s="1091"/>
      <c r="B316" s="1091" t="s">
        <v>852</v>
      </c>
      <c r="C316" s="1100">
        <v>9.6000000000000002E-2</v>
      </c>
      <c r="D316" s="1085"/>
      <c r="E316" s="1085"/>
    </row>
    <row r="317" spans="1:5">
      <c r="A317" s="1088"/>
      <c r="B317" s="1088" t="s">
        <v>853</v>
      </c>
      <c r="C317" s="1101">
        <v>1.9E-2</v>
      </c>
      <c r="D317" s="1085"/>
      <c r="E317" s="1085"/>
    </row>
    <row r="318" spans="1:5">
      <c r="A318" s="1091"/>
      <c r="B318" s="1091" t="s">
        <v>854</v>
      </c>
      <c r="C318" s="1100">
        <v>0.10400000000000001</v>
      </c>
      <c r="D318" s="1085"/>
      <c r="E318" s="1085"/>
    </row>
    <row r="319" spans="1:5">
      <c r="A319" s="1088"/>
      <c r="B319" s="1088" t="s">
        <v>855</v>
      </c>
      <c r="C319" s="1101">
        <v>5.9000000000000004E-2</v>
      </c>
      <c r="D319" s="1085"/>
      <c r="E319" s="1085"/>
    </row>
    <row r="320" spans="1:5">
      <c r="A320" s="1091"/>
      <c r="B320" s="1091" t="s">
        <v>856</v>
      </c>
      <c r="C320" s="1100">
        <v>1.8000000000000002E-2</v>
      </c>
      <c r="D320" s="1085"/>
      <c r="E320" s="1085"/>
    </row>
    <row r="321" spans="1:5">
      <c r="A321" s="1088"/>
      <c r="B321" s="1088" t="s">
        <v>857</v>
      </c>
      <c r="C321" s="1101">
        <v>6.5000000000000002E-2</v>
      </c>
      <c r="D321" s="1085"/>
      <c r="E321" s="1085"/>
    </row>
    <row r="322" spans="1:5">
      <c r="A322" s="1091"/>
      <c r="B322" s="1091" t="s">
        <v>858</v>
      </c>
      <c r="C322" s="1100">
        <v>0.504</v>
      </c>
      <c r="D322" s="1085"/>
      <c r="E322" s="1085"/>
    </row>
    <row r="323" spans="1:5">
      <c r="A323" s="1088"/>
      <c r="B323" s="1088" t="s">
        <v>859</v>
      </c>
      <c r="C323" s="1101">
        <v>0.05</v>
      </c>
      <c r="D323" s="1085"/>
      <c r="E323" s="1085"/>
    </row>
    <row r="324" spans="1:5">
      <c r="A324" s="1084"/>
      <c r="B324" s="1085"/>
      <c r="C324" s="1085"/>
      <c r="D324" s="1085"/>
      <c r="E324" s="1085"/>
    </row>
    <row r="325" spans="1:5">
      <c r="A325" s="1087"/>
      <c r="B325" s="1294" t="s">
        <v>1245</v>
      </c>
      <c r="C325" s="1295"/>
      <c r="D325" s="1085"/>
      <c r="E325" s="1085"/>
    </row>
    <row r="326" spans="1:5">
      <c r="A326" s="1088"/>
      <c r="B326" s="1088" t="s">
        <v>5</v>
      </c>
      <c r="C326" s="1090">
        <v>167630539</v>
      </c>
      <c r="D326" s="1085"/>
      <c r="E326" s="1085"/>
    </row>
    <row r="327" spans="1:5">
      <c r="A327" s="1091"/>
      <c r="B327" s="1091" t="s">
        <v>860</v>
      </c>
      <c r="C327" s="1100">
        <v>0.625</v>
      </c>
      <c r="D327" s="1085"/>
      <c r="E327" s="1085"/>
    </row>
    <row r="328" spans="1:5">
      <c r="A328" s="1088"/>
      <c r="B328" s="1088" t="s">
        <v>861</v>
      </c>
      <c r="C328" s="1101">
        <v>0.183</v>
      </c>
      <c r="D328" s="1085"/>
      <c r="E328" s="1085"/>
    </row>
    <row r="329" spans="1:5">
      <c r="A329" s="1091"/>
      <c r="B329" s="1091" t="s">
        <v>862</v>
      </c>
      <c r="C329" s="1100">
        <v>0.25800000000000001</v>
      </c>
      <c r="D329" s="1085"/>
      <c r="E329" s="1085"/>
    </row>
    <row r="330" spans="1:5">
      <c r="A330" s="1088"/>
      <c r="B330" s="1088" t="s">
        <v>863</v>
      </c>
      <c r="C330" s="1101">
        <v>8.4000000000000005E-2</v>
      </c>
      <c r="D330" s="1085"/>
      <c r="E330" s="1085"/>
    </row>
    <row r="331" spans="1:5">
      <c r="A331" s="1091"/>
      <c r="B331" s="1091" t="s">
        <v>864</v>
      </c>
      <c r="C331" s="1100">
        <v>0.10099999999999999</v>
      </c>
      <c r="D331" s="1085"/>
      <c r="E331" s="1085"/>
    </row>
    <row r="332" spans="1:5">
      <c r="A332" s="1088"/>
      <c r="B332" s="1088" t="s">
        <v>858</v>
      </c>
      <c r="C332" s="1101">
        <v>0.16500000000000001</v>
      </c>
      <c r="D332" s="1085"/>
      <c r="E332" s="1085"/>
    </row>
    <row r="333" spans="1:5">
      <c r="A333" s="1091"/>
      <c r="B333" s="1091" t="s">
        <v>865</v>
      </c>
      <c r="C333" s="1100">
        <v>0.21</v>
      </c>
      <c r="D333" s="1085"/>
      <c r="E333" s="1085"/>
    </row>
    <row r="334" spans="1:5">
      <c r="A334" s="1088"/>
      <c r="B334" s="1088" t="s">
        <v>866</v>
      </c>
      <c r="C334" s="1101">
        <v>5.0000000000000001E-3</v>
      </c>
      <c r="D334" s="1085"/>
      <c r="E334" s="1085"/>
    </row>
    <row r="335" spans="1:5">
      <c r="A335" s="1091"/>
      <c r="B335" s="1091" t="s">
        <v>867</v>
      </c>
      <c r="C335" s="1100">
        <v>4.9000000000000002E-2</v>
      </c>
      <c r="D335" s="1085"/>
      <c r="E335" s="1085"/>
    </row>
    <row r="336" spans="1:5">
      <c r="A336" s="1088"/>
      <c r="B336" s="1088" t="s">
        <v>868</v>
      </c>
      <c r="C336" s="1101">
        <v>2.8999999999999998E-2</v>
      </c>
      <c r="D336" s="1085"/>
      <c r="E336" s="1085"/>
    </row>
    <row r="337" spans="1:5">
      <c r="A337" s="1091"/>
      <c r="B337" s="1091" t="s">
        <v>869</v>
      </c>
      <c r="C337" s="1100">
        <v>0.05</v>
      </c>
      <c r="D337" s="1085"/>
      <c r="E337" s="1085"/>
    </row>
    <row r="338" spans="1:5">
      <c r="A338" s="1088"/>
      <c r="B338" s="1088" t="s">
        <v>870</v>
      </c>
      <c r="C338" s="1101">
        <v>7.6999999999999999E-2</v>
      </c>
      <c r="D338" s="1085"/>
      <c r="E338" s="1085"/>
    </row>
    <row r="339" spans="1:5">
      <c r="A339" s="1084"/>
      <c r="B339" s="1085"/>
      <c r="C339" s="1085"/>
      <c r="D339" s="1085"/>
      <c r="E339" s="1085"/>
    </row>
    <row r="340" spans="1:5">
      <c r="A340" s="1087"/>
      <c r="B340" s="1294" t="s">
        <v>871</v>
      </c>
      <c r="C340" s="1295"/>
      <c r="D340" s="1085"/>
      <c r="E340" s="1085"/>
    </row>
    <row r="341" spans="1:5">
      <c r="A341" s="1088"/>
      <c r="B341" s="1089" t="s">
        <v>5</v>
      </c>
      <c r="C341" s="1090">
        <v>126817580</v>
      </c>
      <c r="D341" s="1085"/>
      <c r="E341" s="1085"/>
    </row>
    <row r="342" spans="1:5">
      <c r="A342" s="1091"/>
      <c r="B342" s="1096" t="s">
        <v>872</v>
      </c>
      <c r="C342" s="1100">
        <v>0.46299999999999997</v>
      </c>
      <c r="D342" s="1085"/>
      <c r="E342" s="1085"/>
    </row>
    <row r="343" spans="1:5">
      <c r="A343" s="1088"/>
      <c r="B343" s="1106" t="s">
        <v>873</v>
      </c>
      <c r="C343" s="1101">
        <v>0.17600000000000002</v>
      </c>
      <c r="D343" s="1085"/>
      <c r="E343" s="1085"/>
    </row>
    <row r="344" spans="1:5">
      <c r="A344" s="1091"/>
      <c r="B344" s="1107" t="s">
        <v>874</v>
      </c>
      <c r="C344" s="1100">
        <v>0.28699999999999998</v>
      </c>
      <c r="D344" s="1085"/>
      <c r="E344" s="1085"/>
    </row>
    <row r="345" spans="1:5">
      <c r="A345" s="1088"/>
      <c r="B345" s="1094" t="s">
        <v>875</v>
      </c>
      <c r="C345" s="1101">
        <v>6.9000000000000006E-2</v>
      </c>
      <c r="D345" s="1085"/>
      <c r="E345" s="1085"/>
    </row>
    <row r="346" spans="1:5">
      <c r="A346" s="1091"/>
      <c r="B346" s="1107" t="s">
        <v>873</v>
      </c>
      <c r="C346" s="1100">
        <v>2.3E-2</v>
      </c>
      <c r="D346" s="1085"/>
      <c r="E346" s="1085"/>
    </row>
    <row r="347" spans="1:5">
      <c r="A347" s="1088"/>
      <c r="B347" s="1106" t="s">
        <v>874</v>
      </c>
      <c r="C347" s="1101">
        <v>4.5999999999999999E-2</v>
      </c>
      <c r="D347" s="1085"/>
      <c r="E347" s="1085"/>
    </row>
    <row r="348" spans="1:5">
      <c r="A348" s="1091"/>
      <c r="B348" s="1096" t="s">
        <v>876</v>
      </c>
      <c r="C348" s="1100">
        <v>0.188</v>
      </c>
      <c r="D348" s="1085"/>
      <c r="E348" s="1085"/>
    </row>
    <row r="349" spans="1:5">
      <c r="A349" s="1088"/>
      <c r="B349" s="1106" t="s">
        <v>877</v>
      </c>
      <c r="C349" s="1101">
        <v>0.126</v>
      </c>
      <c r="D349" s="1085"/>
      <c r="E349" s="1085"/>
    </row>
    <row r="350" spans="1:5">
      <c r="A350" s="1091"/>
      <c r="B350" s="1108" t="s">
        <v>878</v>
      </c>
      <c r="C350" s="1100">
        <v>3.7999999999999999E-2</v>
      </c>
      <c r="D350" s="1085"/>
      <c r="E350" s="1085"/>
    </row>
    <row r="351" spans="1:5">
      <c r="A351" s="1088"/>
      <c r="B351" s="1106" t="s">
        <v>873</v>
      </c>
      <c r="C351" s="1101">
        <v>1.6E-2</v>
      </c>
      <c r="D351" s="1085"/>
      <c r="E351" s="1085"/>
    </row>
    <row r="352" spans="1:5">
      <c r="A352" s="1091"/>
      <c r="B352" s="1107" t="s">
        <v>879</v>
      </c>
      <c r="C352" s="1100">
        <v>2.8999999999999998E-2</v>
      </c>
      <c r="D352" s="1085"/>
      <c r="E352" s="1085"/>
    </row>
    <row r="353" spans="1:5">
      <c r="A353" s="1088"/>
      <c r="B353" s="1106" t="s">
        <v>880</v>
      </c>
      <c r="C353" s="1101">
        <v>1.7000000000000001E-2</v>
      </c>
      <c r="D353" s="1085"/>
      <c r="E353" s="1085"/>
    </row>
    <row r="354" spans="1:5">
      <c r="A354" s="1091"/>
      <c r="B354" s="1096" t="s">
        <v>881</v>
      </c>
      <c r="C354" s="1100">
        <v>0.28000000000000003</v>
      </c>
      <c r="D354" s="1085"/>
      <c r="E354" s="1085"/>
    </row>
    <row r="355" spans="1:5">
      <c r="A355" s="1088"/>
      <c r="B355" s="1106" t="s">
        <v>877</v>
      </c>
      <c r="C355" s="1101">
        <v>0.15</v>
      </c>
      <c r="D355" s="1085"/>
      <c r="E355" s="1085"/>
    </row>
    <row r="356" spans="1:5">
      <c r="A356" s="1091"/>
      <c r="B356" s="1108" t="s">
        <v>878</v>
      </c>
      <c r="C356" s="1100">
        <v>7.2999999999999995E-2</v>
      </c>
      <c r="D356" s="1085"/>
      <c r="E356" s="1085"/>
    </row>
    <row r="357" spans="1:5">
      <c r="A357" s="1088"/>
      <c r="B357" s="1106" t="s">
        <v>873</v>
      </c>
      <c r="C357" s="1101">
        <v>5.2000000000000005E-2</v>
      </c>
      <c r="D357" s="1085"/>
      <c r="E357" s="1085"/>
    </row>
    <row r="358" spans="1:5">
      <c r="A358" s="1091"/>
      <c r="B358" s="1107" t="s">
        <v>879</v>
      </c>
      <c r="C358" s="1100">
        <v>6.5000000000000002E-2</v>
      </c>
      <c r="D358" s="1085"/>
      <c r="E358" s="1085"/>
    </row>
    <row r="359" spans="1:5">
      <c r="A359" s="1088"/>
      <c r="B359" s="1106" t="s">
        <v>880</v>
      </c>
      <c r="C359" s="1101">
        <v>1.3000000000000001E-2</v>
      </c>
      <c r="D359" s="1085"/>
      <c r="E359" s="1085"/>
    </row>
    <row r="360" spans="1:5">
      <c r="A360" s="1084"/>
      <c r="B360" s="1085"/>
      <c r="C360" s="1085"/>
      <c r="D360" s="1085"/>
      <c r="E360" s="1085"/>
    </row>
    <row r="361" spans="1:5">
      <c r="A361" s="1087"/>
      <c r="B361" s="1294" t="s">
        <v>882</v>
      </c>
      <c r="C361" s="1295"/>
      <c r="D361" s="1085"/>
      <c r="E361" s="1085"/>
    </row>
    <row r="362" spans="1:5">
      <c r="A362" s="1088"/>
      <c r="B362" s="1089" t="s">
        <v>5</v>
      </c>
      <c r="C362" s="1090">
        <v>126817580</v>
      </c>
      <c r="D362" s="1085"/>
      <c r="E362" s="1085"/>
    </row>
    <row r="363" spans="1:5">
      <c r="A363" s="1091"/>
      <c r="B363" s="1096" t="s">
        <v>883</v>
      </c>
      <c r="C363" s="1100">
        <v>0.27600000000000002</v>
      </c>
      <c r="D363" s="1085"/>
      <c r="E363" s="1085"/>
    </row>
    <row r="364" spans="1:5">
      <c r="A364" s="1088"/>
      <c r="B364" s="1094" t="s">
        <v>884</v>
      </c>
      <c r="C364" s="1101">
        <v>0.32899999999999996</v>
      </c>
      <c r="D364" s="1085"/>
      <c r="E364" s="1085"/>
    </row>
    <row r="365" spans="1:5">
      <c r="A365" s="1091"/>
      <c r="B365" s="1096" t="s">
        <v>885</v>
      </c>
      <c r="C365" s="1100">
        <v>0.156</v>
      </c>
      <c r="D365" s="1085"/>
      <c r="E365" s="1085"/>
    </row>
    <row r="366" spans="1:5">
      <c r="A366" s="1088"/>
      <c r="B366" s="1094" t="s">
        <v>886</v>
      </c>
      <c r="C366" s="1101">
        <v>0.13</v>
      </c>
      <c r="D366" s="1085"/>
      <c r="E366" s="1085"/>
    </row>
    <row r="367" spans="1:5">
      <c r="A367" s="1091"/>
      <c r="B367" s="1096" t="s">
        <v>887</v>
      </c>
      <c r="C367" s="1100">
        <v>6.3E-2</v>
      </c>
      <c r="D367" s="1085"/>
      <c r="E367" s="1085"/>
    </row>
    <row r="368" spans="1:5">
      <c r="A368" s="1088"/>
      <c r="B368" s="1094" t="s">
        <v>888</v>
      </c>
      <c r="C368" s="1101">
        <v>2.7000000000000003E-2</v>
      </c>
      <c r="D368" s="1085"/>
      <c r="E368" s="1085"/>
    </row>
    <row r="369" spans="1:5">
      <c r="A369" s="1091"/>
      <c r="B369" s="1096" t="s">
        <v>889</v>
      </c>
      <c r="C369" s="1100">
        <v>1.8000000000000002E-2</v>
      </c>
      <c r="D369" s="1085"/>
      <c r="E369" s="1085"/>
    </row>
    <row r="370" spans="1:5">
      <c r="A370" s="1084"/>
      <c r="B370" s="1085"/>
      <c r="C370" s="1085"/>
      <c r="D370" s="1085"/>
      <c r="E370" s="1085"/>
    </row>
    <row r="371" spans="1:5">
      <c r="A371" s="1087"/>
      <c r="B371" s="1294" t="s">
        <v>890</v>
      </c>
      <c r="C371" s="1295"/>
      <c r="D371" s="1085"/>
      <c r="E371" s="1085"/>
    </row>
    <row r="372" spans="1:5">
      <c r="A372" s="1088"/>
      <c r="B372" s="1089" t="s">
        <v>5</v>
      </c>
      <c r="C372" s="1090">
        <v>126817580</v>
      </c>
      <c r="D372" s="1085"/>
      <c r="E372" s="1085"/>
    </row>
    <row r="373" spans="1:5">
      <c r="A373" s="1091"/>
      <c r="B373" s="1096" t="s">
        <v>891</v>
      </c>
      <c r="C373" s="1100">
        <v>0.63100000000000001</v>
      </c>
      <c r="D373" s="1085"/>
      <c r="E373" s="1085"/>
    </row>
    <row r="374" spans="1:5">
      <c r="A374" s="1088"/>
      <c r="B374" s="1106" t="s">
        <v>892</v>
      </c>
      <c r="C374" s="1101">
        <v>0.42100000000000004</v>
      </c>
      <c r="D374" s="1085"/>
      <c r="E374" s="1085"/>
    </row>
    <row r="375" spans="1:5">
      <c r="A375" s="1091"/>
      <c r="B375" s="1107" t="s">
        <v>893</v>
      </c>
      <c r="C375" s="1100">
        <v>0.21</v>
      </c>
      <c r="D375" s="1085"/>
      <c r="E375" s="1085"/>
    </row>
    <row r="376" spans="1:5">
      <c r="A376" s="1088"/>
      <c r="B376" s="1094" t="s">
        <v>894</v>
      </c>
      <c r="C376" s="1101">
        <v>0.36899999999999999</v>
      </c>
      <c r="D376" s="1085"/>
      <c r="E376" s="1085"/>
    </row>
    <row r="377" spans="1:5">
      <c r="A377" s="1084"/>
      <c r="B377" s="1085"/>
      <c r="C377" s="1085"/>
      <c r="D377" s="1085"/>
      <c r="E377" s="1085"/>
    </row>
    <row r="378" spans="1:5">
      <c r="A378" s="1087"/>
      <c r="B378" s="1294" t="s">
        <v>1246</v>
      </c>
      <c r="C378" s="1295"/>
      <c r="D378" s="1085"/>
      <c r="E378" s="1085"/>
    </row>
    <row r="379" spans="1:5">
      <c r="A379" s="1088"/>
      <c r="B379" s="1089" t="s">
        <v>895</v>
      </c>
      <c r="C379" s="1090">
        <v>79</v>
      </c>
      <c r="D379" s="1085"/>
      <c r="E379" s="1085"/>
    </row>
    <row r="380" spans="1:5">
      <c r="A380" s="1091"/>
      <c r="B380" s="1092" t="s">
        <v>896</v>
      </c>
      <c r="C380" s="1100">
        <v>0.28399999999999997</v>
      </c>
      <c r="D380" s="1085"/>
      <c r="E380" s="1085"/>
    </row>
    <row r="381" spans="1:5">
      <c r="A381" s="1088"/>
      <c r="B381" s="1089" t="s">
        <v>897</v>
      </c>
      <c r="C381" s="1090">
        <v>100</v>
      </c>
      <c r="D381" s="1085"/>
      <c r="E381" s="1085"/>
    </row>
    <row r="382" spans="1:5">
      <c r="A382" s="1084"/>
      <c r="B382" s="1085"/>
      <c r="C382" s="1085"/>
      <c r="D382" s="1085"/>
      <c r="E382" s="1085"/>
    </row>
    <row r="383" spans="1:5">
      <c r="A383" s="1087"/>
      <c r="B383" s="1294" t="s">
        <v>898</v>
      </c>
      <c r="C383" s="1295"/>
      <c r="D383" s="1085"/>
      <c r="E383" s="1085"/>
    </row>
    <row r="384" spans="1:5">
      <c r="A384" s="1088"/>
      <c r="B384" s="1089" t="s">
        <v>5</v>
      </c>
      <c r="C384" s="1090">
        <v>140498736</v>
      </c>
      <c r="D384" s="1085"/>
      <c r="E384" s="1085"/>
    </row>
    <row r="385" spans="1:5">
      <c r="A385" s="1091"/>
      <c r="B385" s="1096" t="s">
        <v>899</v>
      </c>
      <c r="C385" s="1100">
        <v>0.78799999999999992</v>
      </c>
      <c r="D385" s="1085"/>
      <c r="E385" s="1085"/>
    </row>
    <row r="386" spans="1:5">
      <c r="A386" s="1088"/>
      <c r="B386" s="1094" t="s">
        <v>900</v>
      </c>
      <c r="C386" s="1101">
        <v>0.21199999999999999</v>
      </c>
      <c r="D386" s="1085"/>
      <c r="E386" s="1085"/>
    </row>
    <row r="387" spans="1:5">
      <c r="A387" s="1084"/>
      <c r="B387" s="1085"/>
      <c r="C387" s="1085"/>
      <c r="D387" s="1085"/>
      <c r="E387" s="1085"/>
    </row>
    <row r="388" spans="1:5">
      <c r="A388" s="1087"/>
      <c r="B388" s="1294" t="s">
        <v>901</v>
      </c>
      <c r="C388" s="1295"/>
      <c r="D388" s="1085"/>
      <c r="E388" s="1085"/>
    </row>
    <row r="389" spans="1:5">
      <c r="A389" s="1088"/>
      <c r="B389" s="1089" t="s">
        <v>5</v>
      </c>
      <c r="C389" s="1090">
        <v>331449281</v>
      </c>
      <c r="D389" s="1085"/>
      <c r="E389" s="1085"/>
    </row>
    <row r="390" spans="1:5">
      <c r="A390" s="1091"/>
      <c r="B390" s="1096" t="s">
        <v>902</v>
      </c>
      <c r="C390" s="1100">
        <v>0.8</v>
      </c>
      <c r="D390" s="1085"/>
      <c r="E390" s="1085"/>
    </row>
    <row r="391" spans="1:5">
      <c r="A391" s="1088"/>
      <c r="B391" s="1094" t="s">
        <v>903</v>
      </c>
      <c r="C391" s="1101">
        <v>0.2</v>
      </c>
      <c r="D391" s="1085"/>
      <c r="E391" s="1085"/>
    </row>
    <row r="392" spans="1:5">
      <c r="A392" s="1084"/>
      <c r="B392" s="1085"/>
      <c r="C392" s="1085"/>
      <c r="D392" s="1085"/>
      <c r="E392" s="1085"/>
    </row>
    <row r="393" spans="1:5" ht="61.35" customHeight="1">
      <c r="A393" s="1300" t="s">
        <v>904</v>
      </c>
      <c r="B393" s="1297"/>
      <c r="C393" s="1297"/>
      <c r="D393" s="1297"/>
      <c r="E393" s="1295"/>
    </row>
    <row r="394" spans="1:5">
      <c r="A394" s="1084"/>
      <c r="B394" s="1085"/>
      <c r="C394" s="1085"/>
      <c r="D394" s="1085"/>
      <c r="E394" s="1085"/>
    </row>
    <row r="395" spans="1:5" ht="14.4" customHeight="1">
      <c r="A395" s="1301" t="s">
        <v>747</v>
      </c>
      <c r="B395" s="1297"/>
      <c r="C395" s="1297"/>
      <c r="D395" s="1297"/>
      <c r="E395" s="1295"/>
    </row>
    <row r="396" spans="1:5">
      <c r="A396" s="1084"/>
      <c r="B396" s="1085"/>
      <c r="C396" s="1085"/>
      <c r="D396" s="1085"/>
      <c r="E396" s="1085"/>
    </row>
    <row r="397" spans="1:5">
      <c r="A397" s="1087"/>
      <c r="B397" s="1294" t="s">
        <v>905</v>
      </c>
      <c r="C397" s="1295"/>
      <c r="D397" s="1085"/>
      <c r="E397" s="1085"/>
    </row>
    <row r="398" spans="1:5">
      <c r="A398" s="1088"/>
      <c r="B398" s="1109" t="s">
        <v>906</v>
      </c>
      <c r="C398" s="1110" t="s">
        <v>1247</v>
      </c>
      <c r="D398" s="1085"/>
      <c r="E398" s="1085"/>
    </row>
    <row r="399" spans="1:5">
      <c r="A399" s="1091"/>
      <c r="B399" s="1111" t="s">
        <v>907</v>
      </c>
      <c r="C399" s="1112" t="s">
        <v>1248</v>
      </c>
      <c r="D399" s="1085"/>
      <c r="E399" s="1085"/>
    </row>
    <row r="400" spans="1:5">
      <c r="A400" s="1088"/>
      <c r="B400" s="1109" t="s">
        <v>908</v>
      </c>
      <c r="C400" s="1110" t="s">
        <v>1249</v>
      </c>
      <c r="D400" s="1085"/>
      <c r="E400" s="1085"/>
    </row>
    <row r="401" spans="1:5">
      <c r="A401" s="1084"/>
      <c r="B401" s="1085"/>
      <c r="C401" s="1085"/>
      <c r="D401" s="1085"/>
      <c r="E401" s="1085"/>
    </row>
    <row r="402" spans="1:5">
      <c r="A402" s="1087"/>
      <c r="B402" s="1302" t="s">
        <v>1250</v>
      </c>
      <c r="C402" s="1303"/>
      <c r="D402" s="1085"/>
      <c r="E402" s="1085"/>
    </row>
    <row r="403" spans="1:5">
      <c r="A403" s="1088"/>
      <c r="B403" s="1089" t="s">
        <v>909</v>
      </c>
      <c r="C403" s="1102">
        <v>324187189118</v>
      </c>
      <c r="D403" s="1085"/>
      <c r="E403" s="1085"/>
    </row>
    <row r="404" spans="1:5">
      <c r="A404" s="1091"/>
      <c r="B404" s="1096" t="s">
        <v>910</v>
      </c>
      <c r="C404" s="1113">
        <v>2448.12</v>
      </c>
      <c r="D404" s="1085"/>
      <c r="E404" s="1085"/>
    </row>
    <row r="405" spans="1:5">
      <c r="A405" s="1088"/>
      <c r="B405" s="1094" t="s">
        <v>911</v>
      </c>
      <c r="C405" s="1090">
        <v>100</v>
      </c>
      <c r="D405" s="1085"/>
      <c r="E405" s="1085"/>
    </row>
    <row r="406" spans="1:5">
      <c r="A406" s="1091"/>
      <c r="B406" s="1092" t="s">
        <v>912</v>
      </c>
      <c r="C406" s="1103">
        <v>236156407249</v>
      </c>
      <c r="D406" s="1085"/>
      <c r="E406" s="1085"/>
    </row>
    <row r="407" spans="1:5">
      <c r="A407" s="1088"/>
      <c r="B407" s="1094" t="s">
        <v>910</v>
      </c>
      <c r="C407" s="1114">
        <v>1783.35</v>
      </c>
      <c r="D407" s="1085"/>
      <c r="E407" s="1085"/>
    </row>
    <row r="408" spans="1:5">
      <c r="A408" s="1091"/>
      <c r="B408" s="1096" t="s">
        <v>911</v>
      </c>
      <c r="C408" s="1093">
        <v>100</v>
      </c>
      <c r="D408" s="1085"/>
      <c r="E408" s="1085"/>
    </row>
    <row r="409" spans="1:5">
      <c r="A409" s="1088"/>
      <c r="B409" s="1089" t="s">
        <v>913</v>
      </c>
      <c r="C409" s="1102">
        <v>544097953032</v>
      </c>
      <c r="D409" s="1085"/>
      <c r="E409" s="1085"/>
    </row>
    <row r="410" spans="1:5">
      <c r="A410" s="1091"/>
      <c r="B410" s="1096" t="s">
        <v>910</v>
      </c>
      <c r="C410" s="1113">
        <v>4108.79</v>
      </c>
      <c r="D410" s="1085"/>
      <c r="E410" s="1085"/>
    </row>
    <row r="411" spans="1:5">
      <c r="A411" s="1088"/>
      <c r="B411" s="1094" t="s">
        <v>911</v>
      </c>
      <c r="C411" s="1090">
        <v>100</v>
      </c>
      <c r="D411" s="1085"/>
      <c r="E411" s="1085"/>
    </row>
    <row r="412" spans="1:5">
      <c r="A412" s="1091"/>
      <c r="B412" s="1092" t="s">
        <v>914</v>
      </c>
      <c r="C412" s="1103">
        <v>985701893308</v>
      </c>
      <c r="D412" s="1085"/>
      <c r="E412" s="1085"/>
    </row>
    <row r="413" spans="1:5">
      <c r="A413" s="1088"/>
      <c r="B413" s="1094" t="s">
        <v>910</v>
      </c>
      <c r="C413" s="1114">
        <v>7443.59</v>
      </c>
      <c r="D413" s="1085"/>
      <c r="E413" s="1085"/>
    </row>
    <row r="414" spans="1:5">
      <c r="A414" s="1091"/>
      <c r="B414" s="1096" t="s">
        <v>911</v>
      </c>
      <c r="C414" s="1093">
        <v>100</v>
      </c>
      <c r="D414" s="1085"/>
      <c r="E414" s="1085"/>
    </row>
    <row r="415" spans="1:5">
      <c r="A415" s="1088"/>
      <c r="B415" s="1089" t="s">
        <v>915</v>
      </c>
      <c r="C415" s="1102">
        <v>546697414873</v>
      </c>
      <c r="D415" s="1085"/>
      <c r="E415" s="1085"/>
    </row>
    <row r="416" spans="1:5">
      <c r="A416" s="1091"/>
      <c r="B416" s="1096" t="s">
        <v>910</v>
      </c>
      <c r="C416" s="1113">
        <v>4128.42</v>
      </c>
      <c r="D416" s="1085"/>
      <c r="E416" s="1085"/>
    </row>
    <row r="417" spans="1:5">
      <c r="A417" s="1088"/>
      <c r="B417" s="1094" t="s">
        <v>911</v>
      </c>
      <c r="C417" s="1090">
        <v>100</v>
      </c>
      <c r="D417" s="1085"/>
      <c r="E417" s="1085"/>
    </row>
    <row r="418" spans="1:5">
      <c r="A418" s="1091"/>
      <c r="B418" s="1092" t="s">
        <v>916</v>
      </c>
      <c r="C418" s="1103">
        <v>1024240934552</v>
      </c>
      <c r="D418" s="1085"/>
      <c r="E418" s="1085"/>
    </row>
    <row r="419" spans="1:5">
      <c r="A419" s="1088"/>
      <c r="B419" s="1094" t="s">
        <v>910</v>
      </c>
      <c r="C419" s="1114">
        <v>7734.62</v>
      </c>
      <c r="D419" s="1085"/>
      <c r="E419" s="1085"/>
    </row>
    <row r="420" spans="1:5">
      <c r="A420" s="1091"/>
      <c r="B420" s="1096" t="s">
        <v>911</v>
      </c>
      <c r="C420" s="1093">
        <v>100</v>
      </c>
      <c r="D420" s="1085"/>
      <c r="E420" s="1085"/>
    </row>
    <row r="421" spans="1:5">
      <c r="A421" s="1088"/>
      <c r="B421" s="1089" t="s">
        <v>917</v>
      </c>
      <c r="C421" s="1102">
        <v>385126890832</v>
      </c>
      <c r="D421" s="1085"/>
      <c r="E421" s="1085"/>
    </row>
    <row r="422" spans="1:5">
      <c r="A422" s="1091"/>
      <c r="B422" s="1096" t="s">
        <v>910</v>
      </c>
      <c r="C422" s="1113">
        <v>2908.31</v>
      </c>
      <c r="D422" s="1085"/>
      <c r="E422" s="1085"/>
    </row>
    <row r="423" spans="1:5">
      <c r="A423" s="1088"/>
      <c r="B423" s="1094" t="s">
        <v>911</v>
      </c>
      <c r="C423" s="1090">
        <v>100</v>
      </c>
      <c r="D423" s="1085"/>
      <c r="E423" s="1085"/>
    </row>
    <row r="424" spans="1:5">
      <c r="A424" s="1091"/>
      <c r="B424" s="1092" t="s">
        <v>918</v>
      </c>
      <c r="C424" s="1103">
        <v>138832185134</v>
      </c>
      <c r="D424" s="1085"/>
      <c r="E424" s="1085"/>
    </row>
    <row r="425" spans="1:5">
      <c r="A425" s="1088"/>
      <c r="B425" s="1094" t="s">
        <v>910</v>
      </c>
      <c r="C425" s="1114">
        <v>1048.4000000000001</v>
      </c>
      <c r="D425" s="1085"/>
      <c r="E425" s="1085"/>
    </row>
    <row r="426" spans="1:5">
      <c r="A426" s="1091"/>
      <c r="B426" s="1096" t="s">
        <v>911</v>
      </c>
      <c r="C426" s="1093">
        <v>100</v>
      </c>
      <c r="D426" s="1085"/>
      <c r="E426" s="1085"/>
    </row>
    <row r="427" spans="1:5">
      <c r="A427" s="1088"/>
      <c r="B427" s="1089" t="s">
        <v>919</v>
      </c>
      <c r="C427" s="1102">
        <v>3525141723482</v>
      </c>
      <c r="D427" s="1085"/>
      <c r="E427" s="1085"/>
    </row>
    <row r="428" spans="1:5">
      <c r="A428" s="1091"/>
      <c r="B428" s="1096" t="s">
        <v>910</v>
      </c>
      <c r="C428" s="1113">
        <v>26620.33</v>
      </c>
      <c r="D428" s="1085"/>
      <c r="E428" s="1085"/>
    </row>
    <row r="429" spans="1:5">
      <c r="A429" s="1088"/>
      <c r="B429" s="1094" t="s">
        <v>911</v>
      </c>
      <c r="C429" s="1090">
        <v>100</v>
      </c>
      <c r="D429" s="1085"/>
      <c r="E429" s="1085"/>
    </row>
    <row r="430" spans="1:5">
      <c r="A430" s="1091"/>
      <c r="B430" s="1092" t="s">
        <v>920</v>
      </c>
      <c r="C430" s="1103">
        <v>437326680090</v>
      </c>
      <c r="D430" s="1085"/>
      <c r="E430" s="1085"/>
    </row>
    <row r="431" spans="1:5">
      <c r="A431" s="1088"/>
      <c r="B431" s="1094" t="s">
        <v>910</v>
      </c>
      <c r="C431" s="1114">
        <v>3302.5</v>
      </c>
      <c r="D431" s="1085"/>
      <c r="E431" s="1085"/>
    </row>
    <row r="432" spans="1:5">
      <c r="A432" s="1091"/>
      <c r="B432" s="1096" t="s">
        <v>911</v>
      </c>
      <c r="C432" s="1093">
        <v>100</v>
      </c>
      <c r="D432" s="1085"/>
      <c r="E432" s="1085"/>
    </row>
    <row r="433" spans="1:5">
      <c r="A433" s="1088"/>
      <c r="B433" s="1089" t="s">
        <v>921</v>
      </c>
      <c r="C433" s="1102">
        <v>477834850094</v>
      </c>
      <c r="D433" s="1085"/>
      <c r="E433" s="1085"/>
    </row>
    <row r="434" spans="1:5">
      <c r="A434" s="1091"/>
      <c r="B434" s="1096" t="s">
        <v>910</v>
      </c>
      <c r="C434" s="1113">
        <v>3608.4</v>
      </c>
      <c r="D434" s="1085"/>
      <c r="E434" s="1085"/>
    </row>
    <row r="435" spans="1:5">
      <c r="A435" s="1088"/>
      <c r="B435" s="1094" t="s">
        <v>911</v>
      </c>
      <c r="C435" s="1090">
        <v>100</v>
      </c>
      <c r="D435" s="1085"/>
      <c r="E435" s="1085"/>
    </row>
    <row r="436" spans="1:5">
      <c r="A436" s="1091"/>
      <c r="B436" s="1092" t="s">
        <v>922</v>
      </c>
      <c r="C436" s="1103">
        <v>178586868747</v>
      </c>
      <c r="D436" s="1085"/>
      <c r="E436" s="1085"/>
    </row>
    <row r="437" spans="1:5">
      <c r="A437" s="1088"/>
      <c r="B437" s="1094" t="s">
        <v>910</v>
      </c>
      <c r="C437" s="1114">
        <v>1348.61</v>
      </c>
      <c r="D437" s="1085"/>
      <c r="E437" s="1085"/>
    </row>
    <row r="438" spans="1:5">
      <c r="A438" s="1091"/>
      <c r="B438" s="1096" t="s">
        <v>911</v>
      </c>
      <c r="C438" s="1093">
        <v>100</v>
      </c>
      <c r="D438" s="1085"/>
      <c r="E438" s="1085"/>
    </row>
    <row r="439" spans="1:5">
      <c r="A439" s="1084"/>
      <c r="B439" s="1085"/>
      <c r="C439" s="1085"/>
      <c r="D439" s="1085"/>
      <c r="E439" s="1085"/>
    </row>
    <row r="440" spans="1:5" ht="52.2" customHeight="1">
      <c r="A440" s="1300" t="s">
        <v>923</v>
      </c>
      <c r="B440" s="1297"/>
      <c r="C440" s="1297"/>
      <c r="D440" s="1297"/>
      <c r="E440" s="1295"/>
    </row>
    <row r="441" spans="1:5" ht="20.100000000000001" customHeight="1">
      <c r="A441" s="1300" t="s">
        <v>1251</v>
      </c>
      <c r="B441" s="1297"/>
      <c r="C441" s="1297"/>
      <c r="D441" s="1297"/>
      <c r="E441" s="1295"/>
    </row>
    <row r="442" spans="1:5">
      <c r="A442" s="1084"/>
      <c r="B442" s="1085"/>
      <c r="C442" s="1085"/>
      <c r="D442" s="1085"/>
      <c r="E442" s="1085"/>
    </row>
    <row r="443" spans="1:5" ht="20.85" customHeight="1">
      <c r="A443" s="1300" t="s">
        <v>1252</v>
      </c>
      <c r="B443" s="1297"/>
      <c r="C443" s="1297"/>
      <c r="D443" s="1297"/>
      <c r="E443" s="1295"/>
    </row>
    <row r="444" spans="1:5">
      <c r="A444" s="1084"/>
      <c r="B444" s="1085"/>
      <c r="C444" s="1085"/>
      <c r="D444" s="1085"/>
      <c r="E444" s="1085"/>
    </row>
    <row r="445" spans="1:5" ht="14.4" customHeight="1">
      <c r="A445" s="1301" t="s">
        <v>747</v>
      </c>
      <c r="B445" s="1297"/>
      <c r="C445" s="1297"/>
      <c r="D445" s="1297"/>
      <c r="E445" s="1295"/>
    </row>
    <row r="446" spans="1:5">
      <c r="A446" s="1084"/>
      <c r="B446" s="1085"/>
      <c r="C446" s="1085"/>
      <c r="D446" s="1085"/>
      <c r="E446" s="1085"/>
    </row>
  </sheetData>
  <mergeCells count="51">
    <mergeCell ref="A441:E441"/>
    <mergeCell ref="A443:E443"/>
    <mergeCell ref="A445:E445"/>
    <mergeCell ref="B388:C388"/>
    <mergeCell ref="A393:E393"/>
    <mergeCell ref="A395:E395"/>
    <mergeCell ref="B397:C397"/>
    <mergeCell ref="B402:C402"/>
    <mergeCell ref="A440:E440"/>
    <mergeCell ref="B383:C383"/>
    <mergeCell ref="A256:E256"/>
    <mergeCell ref="B258:C258"/>
    <mergeCell ref="B281:C281"/>
    <mergeCell ref="B292:C292"/>
    <mergeCell ref="B299:C299"/>
    <mergeCell ref="B312:C312"/>
    <mergeCell ref="B325:C325"/>
    <mergeCell ref="B340:C340"/>
    <mergeCell ref="B361:C361"/>
    <mergeCell ref="B371:C371"/>
    <mergeCell ref="B378:C378"/>
    <mergeCell ref="A254:E254"/>
    <mergeCell ref="B143:C143"/>
    <mergeCell ref="B149:C149"/>
    <mergeCell ref="B164:C164"/>
    <mergeCell ref="B179:C179"/>
    <mergeCell ref="B194:C194"/>
    <mergeCell ref="B198:C198"/>
    <mergeCell ref="B202:C202"/>
    <mergeCell ref="B206:C206"/>
    <mergeCell ref="B218:C218"/>
    <mergeCell ref="B230:C230"/>
    <mergeCell ref="B242:C242"/>
    <mergeCell ref="B139:C139"/>
    <mergeCell ref="B37:C37"/>
    <mergeCell ref="B63:E63"/>
    <mergeCell ref="A65:E65"/>
    <mergeCell ref="B67:C67"/>
    <mergeCell ref="B80:C80"/>
    <mergeCell ref="B93:C93"/>
    <mergeCell ref="B110:C110"/>
    <mergeCell ref="B127:E127"/>
    <mergeCell ref="A129:E129"/>
    <mergeCell ref="B131:C131"/>
    <mergeCell ref="B135:C135"/>
    <mergeCell ref="B19:C19"/>
    <mergeCell ref="A2:E2"/>
    <mergeCell ref="A3:E3"/>
    <mergeCell ref="A4:E4"/>
    <mergeCell ref="A6:B6"/>
    <mergeCell ref="B7:C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C00"/>
    <outlinePr summaryBelow="0" summaryRight="0"/>
  </sheetPr>
  <dimension ref="A1:AG999"/>
  <sheetViews>
    <sheetView showGridLines="0" workbookViewId="0">
      <selection activeCell="B3" sqref="B3:F3"/>
    </sheetView>
  </sheetViews>
  <sheetFormatPr defaultColWidth="14.44140625" defaultRowHeight="15" customHeight="1"/>
  <cols>
    <col min="1" max="1" width="2.109375" customWidth="1"/>
    <col min="2" max="2" width="3.44140625" customWidth="1"/>
    <col min="3" max="3" width="33.109375" customWidth="1"/>
    <col min="4" max="4" width="3.109375" hidden="1" customWidth="1"/>
    <col min="5" max="5" width="17.44140625" customWidth="1"/>
    <col min="6" max="6" width="21" customWidth="1"/>
    <col min="7" max="7" width="2.44140625" customWidth="1"/>
    <col min="8" max="8" width="18.5546875" customWidth="1"/>
    <col min="9" max="20" width="7.44140625" customWidth="1"/>
    <col min="21" max="21" width="8.88671875" customWidth="1"/>
  </cols>
  <sheetData>
    <row r="1" spans="1:33" ht="14.4">
      <c r="A1" s="3"/>
      <c r="B1" s="3"/>
      <c r="C1" s="4"/>
      <c r="D1" s="5"/>
      <c r="E1" s="4"/>
      <c r="F1" s="4"/>
      <c r="G1" s="4"/>
      <c r="H1" s="4"/>
      <c r="I1" s="4"/>
      <c r="J1" s="4"/>
      <c r="K1" s="4"/>
      <c r="L1" s="4"/>
      <c r="M1" s="4"/>
      <c r="N1" s="4"/>
      <c r="O1" s="4"/>
      <c r="P1" s="4"/>
      <c r="Q1" s="4"/>
      <c r="R1" s="4"/>
      <c r="S1" s="4"/>
      <c r="T1" s="4"/>
      <c r="U1" s="4"/>
      <c r="V1" s="4"/>
      <c r="W1" s="4"/>
      <c r="X1" s="4"/>
      <c r="Y1" s="4"/>
      <c r="Z1" s="4"/>
      <c r="AA1" s="4"/>
      <c r="AB1" s="4"/>
      <c r="AC1" s="4"/>
      <c r="AD1" s="4"/>
      <c r="AE1" s="4"/>
      <c r="AF1" s="4"/>
      <c r="AG1" s="4"/>
    </row>
    <row r="2" spans="1:33" ht="14.4">
      <c r="A2" s="3"/>
      <c r="B2" s="3"/>
      <c r="C2" s="4"/>
      <c r="D2" s="5"/>
      <c r="E2" s="4"/>
      <c r="F2" s="4"/>
      <c r="G2" s="4"/>
      <c r="H2" s="4"/>
      <c r="I2" s="4"/>
      <c r="J2" s="4"/>
      <c r="K2" s="4"/>
      <c r="L2" s="4"/>
      <c r="M2" s="4"/>
      <c r="N2" s="4"/>
      <c r="O2" s="4"/>
      <c r="P2" s="4"/>
      <c r="Q2" s="4"/>
      <c r="R2" s="4"/>
      <c r="S2" s="4"/>
      <c r="T2" s="4"/>
      <c r="U2" s="4"/>
      <c r="V2" s="4"/>
      <c r="W2" s="4"/>
      <c r="X2" s="4"/>
      <c r="Y2" s="4"/>
      <c r="Z2" s="4"/>
      <c r="AA2" s="4"/>
      <c r="AB2" s="4"/>
      <c r="AC2" s="4"/>
      <c r="AD2" s="4"/>
      <c r="AE2" s="4"/>
      <c r="AF2" s="4"/>
      <c r="AG2" s="4"/>
    </row>
    <row r="3" spans="1:33" ht="28.2" customHeight="1">
      <c r="A3" s="3"/>
      <c r="B3" s="945" t="s">
        <v>0</v>
      </c>
      <c r="C3" s="946" t="s">
        <v>1</v>
      </c>
      <c r="D3" s="946" t="s">
        <v>2</v>
      </c>
      <c r="E3" s="947" t="s">
        <v>3</v>
      </c>
      <c r="F3" s="947" t="s">
        <v>442</v>
      </c>
      <c r="G3" s="4"/>
      <c r="H3" s="4"/>
      <c r="I3" s="4"/>
      <c r="J3" s="4"/>
      <c r="K3" s="4"/>
      <c r="L3" s="4"/>
      <c r="M3" s="4"/>
      <c r="N3" s="4"/>
      <c r="O3" s="4"/>
      <c r="P3" s="4"/>
      <c r="Q3" s="4"/>
      <c r="R3" s="4"/>
      <c r="S3" s="4"/>
      <c r="T3" s="4"/>
      <c r="U3" s="4"/>
      <c r="V3" s="4"/>
      <c r="W3" s="4"/>
      <c r="X3" s="4"/>
      <c r="Y3" s="4"/>
      <c r="Z3" s="4"/>
      <c r="AA3" s="4"/>
      <c r="AB3" s="4"/>
      <c r="AC3" s="4"/>
      <c r="AD3" s="4"/>
      <c r="AE3" s="4"/>
      <c r="AF3" s="4"/>
      <c r="AG3" s="4"/>
    </row>
    <row r="4" spans="1:33" ht="14.4">
      <c r="A4" s="3"/>
      <c r="B4" s="8">
        <v>1</v>
      </c>
      <c r="C4" s="9" t="s">
        <v>443</v>
      </c>
      <c r="D4" s="9"/>
      <c r="E4" s="527" t="s">
        <v>444</v>
      </c>
      <c r="F4" s="528">
        <v>571681</v>
      </c>
      <c r="G4" s="4"/>
      <c r="H4" s="4"/>
      <c r="I4" s="4"/>
      <c r="J4" s="4"/>
      <c r="K4" s="4"/>
      <c r="L4" s="4"/>
      <c r="M4" s="4"/>
      <c r="N4" s="4"/>
      <c r="O4" s="4"/>
      <c r="P4" s="4"/>
      <c r="Q4" s="4"/>
      <c r="R4" s="4"/>
      <c r="S4" s="4"/>
      <c r="T4" s="4"/>
      <c r="U4" s="4"/>
      <c r="V4" s="4"/>
      <c r="W4" s="4"/>
      <c r="X4" s="4"/>
      <c r="Y4" s="4"/>
      <c r="Z4" s="4"/>
      <c r="AA4" s="4"/>
      <c r="AB4" s="4"/>
      <c r="AC4" s="4"/>
      <c r="AD4" s="4"/>
      <c r="AE4" s="4"/>
      <c r="AF4" s="4"/>
      <c r="AG4" s="4"/>
    </row>
    <row r="5" spans="1:33" ht="14.4">
      <c r="A5" s="3"/>
      <c r="B5" s="8">
        <v>2</v>
      </c>
      <c r="C5" s="9" t="s">
        <v>445</v>
      </c>
      <c r="D5" s="9"/>
      <c r="E5" s="8" t="s">
        <v>446</v>
      </c>
      <c r="F5" s="529">
        <v>302309</v>
      </c>
      <c r="G5" s="4"/>
      <c r="H5" s="4"/>
      <c r="I5" s="4"/>
      <c r="J5" s="4"/>
      <c r="K5" s="4"/>
      <c r="L5" s="4"/>
      <c r="M5" s="4"/>
      <c r="N5" s="4"/>
      <c r="O5" s="4"/>
      <c r="P5" s="4"/>
      <c r="Q5" s="4"/>
      <c r="R5" s="4"/>
      <c r="S5" s="4"/>
      <c r="T5" s="4"/>
      <c r="U5" s="4"/>
      <c r="V5" s="4"/>
      <c r="W5" s="4"/>
      <c r="X5" s="4"/>
      <c r="Y5" s="4"/>
      <c r="Z5" s="4"/>
      <c r="AA5" s="4"/>
      <c r="AB5" s="4"/>
      <c r="AC5" s="4"/>
      <c r="AD5" s="4"/>
      <c r="AE5" s="4"/>
      <c r="AF5" s="4"/>
      <c r="AG5" s="4"/>
    </row>
    <row r="6" spans="1:33" ht="14.4" hidden="1">
      <c r="A6" s="3"/>
      <c r="B6" s="8"/>
      <c r="C6" s="9"/>
      <c r="D6" s="9"/>
      <c r="E6" s="527"/>
      <c r="F6" s="529"/>
      <c r="G6" s="4"/>
      <c r="H6" s="4"/>
      <c r="I6" s="4"/>
      <c r="J6" s="4"/>
      <c r="K6" s="4"/>
      <c r="L6" s="4"/>
      <c r="M6" s="4"/>
      <c r="N6" s="4"/>
      <c r="O6" s="4"/>
      <c r="P6" s="4"/>
      <c r="Q6" s="4"/>
      <c r="R6" s="4"/>
      <c r="S6" s="4"/>
      <c r="T6" s="4"/>
      <c r="U6" s="4"/>
      <c r="V6" s="4"/>
      <c r="W6" s="4"/>
      <c r="X6" s="4"/>
      <c r="Y6" s="4"/>
      <c r="Z6" s="4"/>
      <c r="AA6" s="4"/>
      <c r="AB6" s="4"/>
      <c r="AC6" s="4"/>
      <c r="AD6" s="4"/>
      <c r="AE6" s="4"/>
      <c r="AF6" s="4"/>
      <c r="AG6" s="4"/>
    </row>
    <row r="7" spans="1:33" ht="14.4">
      <c r="A7" s="3"/>
      <c r="B7" s="10"/>
      <c r="C7" s="10"/>
      <c r="D7" s="10"/>
      <c r="E7" s="530" t="s">
        <v>5</v>
      </c>
      <c r="F7" s="531">
        <f>SUM(F4:F6)</f>
        <v>873990</v>
      </c>
      <c r="G7" s="4"/>
      <c r="H7" s="4"/>
      <c r="I7" s="4"/>
      <c r="J7" s="4"/>
      <c r="K7" s="4"/>
      <c r="L7" s="4"/>
      <c r="M7" s="4"/>
      <c r="N7" s="4"/>
      <c r="O7" s="4"/>
      <c r="P7" s="4"/>
      <c r="Q7" s="4"/>
      <c r="R7" s="4"/>
      <c r="S7" s="4"/>
      <c r="T7" s="4"/>
      <c r="U7" s="4"/>
      <c r="V7" s="4"/>
      <c r="W7" s="4"/>
      <c r="X7" s="4"/>
      <c r="Y7" s="4"/>
      <c r="Z7" s="4"/>
      <c r="AA7" s="4"/>
      <c r="AB7" s="4"/>
      <c r="AC7" s="4"/>
      <c r="AD7" s="4"/>
      <c r="AE7" s="4"/>
      <c r="AF7" s="4"/>
      <c r="AG7" s="4"/>
    </row>
    <row r="8" spans="1:33" ht="14.4">
      <c r="A8" s="3"/>
      <c r="B8" s="3"/>
      <c r="C8" s="4"/>
      <c r="D8" s="5"/>
      <c r="E8" s="4"/>
      <c r="F8" s="4"/>
      <c r="G8" s="4"/>
      <c r="H8" s="4"/>
      <c r="I8" s="4"/>
      <c r="J8" s="4"/>
      <c r="K8" s="4"/>
      <c r="L8" s="4"/>
      <c r="M8" s="4"/>
      <c r="N8" s="4"/>
      <c r="O8" s="4"/>
      <c r="P8" s="4"/>
      <c r="Q8" s="4"/>
      <c r="R8" s="4"/>
      <c r="S8" s="4"/>
      <c r="T8" s="4"/>
      <c r="U8" s="4"/>
      <c r="V8" s="4"/>
      <c r="W8" s="4"/>
      <c r="X8" s="4"/>
      <c r="Y8" s="4"/>
      <c r="Z8" s="4"/>
      <c r="AA8" s="4"/>
      <c r="AB8" s="4"/>
      <c r="AC8" s="4"/>
      <c r="AD8" s="4"/>
      <c r="AE8" s="4"/>
      <c r="AF8" s="4"/>
      <c r="AG8" s="4"/>
    </row>
    <row r="9" spans="1:33" ht="14.4">
      <c r="A9" s="3"/>
      <c r="B9" s="3"/>
      <c r="C9" s="4"/>
      <c r="D9" s="5"/>
      <c r="E9" s="4"/>
      <c r="F9" s="4"/>
      <c r="G9" s="4"/>
      <c r="H9" s="4"/>
      <c r="I9" s="4"/>
      <c r="J9" s="4"/>
      <c r="K9" s="4"/>
      <c r="L9" s="4"/>
      <c r="M9" s="4"/>
      <c r="N9" s="4"/>
      <c r="O9" s="4"/>
      <c r="P9" s="4"/>
      <c r="Q9" s="4"/>
      <c r="R9" s="4"/>
      <c r="S9" s="4"/>
      <c r="T9" s="4"/>
      <c r="U9" s="4"/>
      <c r="V9" s="4"/>
      <c r="W9" s="4"/>
      <c r="X9" s="4"/>
      <c r="Y9" s="4"/>
      <c r="Z9" s="4"/>
      <c r="AA9" s="4"/>
      <c r="AB9" s="4"/>
      <c r="AC9" s="4"/>
      <c r="AD9" s="4"/>
      <c r="AE9" s="4"/>
      <c r="AF9" s="4"/>
      <c r="AG9" s="4"/>
    </row>
    <row r="10" spans="1:33" ht="14.4">
      <c r="A10" s="3"/>
      <c r="B10" s="3"/>
      <c r="C10" s="4"/>
      <c r="D10" s="5"/>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row>
    <row r="11" spans="1:33" ht="14.4">
      <c r="A11" s="3"/>
      <c r="B11" s="3"/>
      <c r="C11" s="4"/>
      <c r="D11" s="5"/>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row>
    <row r="12" spans="1:33" ht="14.4">
      <c r="A12" s="3"/>
      <c r="B12" s="6"/>
      <c r="C12" s="6"/>
      <c r="D12" s="7"/>
      <c r="E12" s="6"/>
      <c r="F12" s="6"/>
      <c r="G12" s="4"/>
      <c r="H12" s="4"/>
      <c r="I12" s="4"/>
      <c r="J12" s="4"/>
      <c r="K12" s="4"/>
      <c r="L12" s="4"/>
      <c r="M12" s="4"/>
      <c r="N12" s="4"/>
      <c r="O12" s="4"/>
      <c r="P12" s="4"/>
      <c r="Q12" s="4"/>
      <c r="R12" s="4"/>
      <c r="S12" s="4"/>
      <c r="T12" s="4"/>
      <c r="U12" s="4"/>
      <c r="V12" s="4"/>
      <c r="W12" s="4"/>
      <c r="X12" s="4"/>
      <c r="Y12" s="4"/>
      <c r="Z12" s="4"/>
      <c r="AA12" s="4"/>
      <c r="AB12" s="4"/>
      <c r="AC12" s="4"/>
      <c r="AD12" s="4"/>
      <c r="AE12" s="4"/>
      <c r="AF12" s="4"/>
      <c r="AG12" s="4"/>
    </row>
    <row r="13" spans="1:33" ht="14.4">
      <c r="A13" s="4"/>
      <c r="B13" s="4"/>
      <c r="C13" s="4"/>
      <c r="D13" s="4"/>
      <c r="E13" s="4"/>
      <c r="F13" s="4"/>
      <c r="G13" s="4"/>
      <c r="H13" s="240"/>
      <c r="I13" s="240"/>
      <c r="J13" s="240"/>
      <c r="K13" s="240"/>
      <c r="L13" s="240"/>
      <c r="M13" s="240"/>
      <c r="N13" s="240"/>
      <c r="O13" s="240"/>
      <c r="P13" s="240"/>
      <c r="Q13" s="240"/>
      <c r="R13" s="240"/>
      <c r="S13" s="240"/>
      <c r="T13" s="240"/>
      <c r="U13" s="240"/>
      <c r="V13" s="4"/>
      <c r="W13" s="4"/>
      <c r="X13" s="4"/>
      <c r="Y13" s="4"/>
      <c r="Z13" s="4"/>
      <c r="AA13" s="4"/>
      <c r="AB13" s="4"/>
      <c r="AC13" s="4"/>
      <c r="AD13" s="4"/>
      <c r="AE13" s="4"/>
      <c r="AF13" s="4"/>
      <c r="AG13" s="4"/>
    </row>
    <row r="14" spans="1:33" ht="14.4">
      <c r="A14" s="4"/>
      <c r="B14" s="4"/>
      <c r="C14" s="240"/>
      <c r="D14" s="240"/>
      <c r="E14" s="240"/>
      <c r="F14" s="240"/>
      <c r="G14" s="4"/>
      <c r="H14" s="240"/>
      <c r="I14" s="240"/>
      <c r="J14" s="240"/>
      <c r="K14" s="240"/>
      <c r="L14" s="240"/>
      <c r="M14" s="240"/>
      <c r="N14" s="240"/>
      <c r="O14" s="240"/>
      <c r="P14" s="240"/>
      <c r="Q14" s="240"/>
      <c r="R14" s="240"/>
      <c r="S14" s="240"/>
      <c r="T14" s="240"/>
      <c r="U14" s="240"/>
      <c r="V14" s="4"/>
      <c r="W14" s="4"/>
      <c r="X14" s="4"/>
      <c r="Y14" s="4"/>
      <c r="Z14" s="4"/>
      <c r="AA14" s="4"/>
      <c r="AB14" s="4"/>
      <c r="AC14" s="4"/>
      <c r="AD14" s="4"/>
      <c r="AE14" s="4"/>
      <c r="AF14" s="4"/>
      <c r="AG14" s="4"/>
    </row>
    <row r="15" spans="1:33" ht="14.4">
      <c r="A15" s="4"/>
      <c r="B15" s="4"/>
      <c r="C15" s="4"/>
      <c r="D15" s="11">
        <f>SUM(I22,J22,K22,S22,T22)</f>
        <v>0</v>
      </c>
      <c r="E15" s="4"/>
      <c r="F15" s="4"/>
      <c r="G15" s="4"/>
      <c r="H15" s="12" t="s">
        <v>7</v>
      </c>
      <c r="I15" s="13" t="s">
        <v>8</v>
      </c>
      <c r="J15" s="14" t="s">
        <v>9</v>
      </c>
      <c r="K15" s="14" t="s">
        <v>10</v>
      </c>
      <c r="L15" s="14" t="s">
        <v>11</v>
      </c>
      <c r="M15" s="14" t="s">
        <v>12</v>
      </c>
      <c r="N15" s="14" t="s">
        <v>13</v>
      </c>
      <c r="O15" s="14" t="s">
        <v>14</v>
      </c>
      <c r="P15" s="14" t="s">
        <v>15</v>
      </c>
      <c r="Q15" s="14" t="s">
        <v>16</v>
      </c>
      <c r="R15" s="14" t="s">
        <v>17</v>
      </c>
      <c r="S15" s="14" t="s">
        <v>18</v>
      </c>
      <c r="T15" s="14" t="s">
        <v>19</v>
      </c>
      <c r="U15" s="14" t="s">
        <v>5</v>
      </c>
      <c r="V15" s="4"/>
      <c r="W15" s="4"/>
      <c r="X15" s="4"/>
      <c r="Y15" s="4"/>
      <c r="Z15" s="4"/>
      <c r="AA15" s="4"/>
      <c r="AB15" s="4"/>
      <c r="AC15" s="4"/>
      <c r="AD15" s="4"/>
      <c r="AE15" s="4"/>
      <c r="AF15" s="4"/>
      <c r="AG15" s="4"/>
    </row>
    <row r="16" spans="1:33" ht="14.4">
      <c r="A16" s="4"/>
      <c r="B16" s="4"/>
      <c r="C16" s="4"/>
      <c r="D16" s="11">
        <f>SUM(L22,M22,Q22,R22)</f>
        <v>0</v>
      </c>
      <c r="E16" s="4"/>
      <c r="F16" s="4"/>
      <c r="G16" s="4"/>
      <c r="H16" s="15"/>
      <c r="I16" s="16"/>
      <c r="J16" s="16"/>
      <c r="K16" s="16"/>
      <c r="L16" s="16"/>
      <c r="M16" s="16"/>
      <c r="N16" s="16"/>
      <c r="O16" s="17"/>
      <c r="P16" s="16"/>
      <c r="Q16" s="16"/>
      <c r="R16" s="16"/>
      <c r="S16" s="16"/>
      <c r="T16" s="16"/>
      <c r="U16" s="16">
        <v>204424</v>
      </c>
      <c r="V16" s="4"/>
      <c r="W16" s="4"/>
      <c r="X16" s="4"/>
      <c r="Y16" s="4"/>
      <c r="Z16" s="4"/>
      <c r="AA16" s="4"/>
      <c r="AB16" s="4"/>
      <c r="AC16" s="4"/>
      <c r="AD16" s="4"/>
      <c r="AE16" s="4"/>
      <c r="AF16" s="4"/>
      <c r="AG16" s="4"/>
    </row>
    <row r="17" spans="1:33" ht="14.4">
      <c r="A17" s="4"/>
      <c r="B17" s="4"/>
      <c r="C17" s="4"/>
      <c r="D17" s="11">
        <f>SUM(N22:P22)</f>
        <v>0</v>
      </c>
      <c r="E17" s="4"/>
      <c r="F17" s="4"/>
      <c r="G17" s="4"/>
      <c r="H17" s="18"/>
      <c r="I17" s="19"/>
      <c r="J17" s="19"/>
      <c r="K17" s="19"/>
      <c r="L17" s="19"/>
      <c r="M17" s="19"/>
      <c r="N17" s="19"/>
      <c r="O17" s="19"/>
      <c r="P17" s="19"/>
      <c r="Q17" s="19"/>
      <c r="R17" s="19"/>
      <c r="S17" s="19"/>
      <c r="T17" s="19"/>
      <c r="U17" s="20">
        <v>103213</v>
      </c>
      <c r="V17" s="4"/>
      <c r="W17" s="4"/>
      <c r="X17" s="4"/>
      <c r="Y17" s="4"/>
      <c r="Z17" s="4"/>
      <c r="AA17" s="4"/>
      <c r="AB17" s="4"/>
      <c r="AC17" s="4"/>
      <c r="AD17" s="4"/>
      <c r="AE17" s="4"/>
      <c r="AF17" s="4"/>
      <c r="AG17" s="4"/>
    </row>
    <row r="18" spans="1:33" ht="14.4">
      <c r="A18" s="4"/>
      <c r="B18" s="4"/>
      <c r="C18" s="4"/>
      <c r="D18" s="11">
        <f>SUM(M22:R22)</f>
        <v>0</v>
      </c>
      <c r="E18" s="4"/>
      <c r="F18" s="4"/>
      <c r="G18" s="4"/>
      <c r="H18" s="18"/>
      <c r="I18" s="19"/>
      <c r="J18" s="19"/>
      <c r="K18" s="19"/>
      <c r="L18" s="19"/>
      <c r="M18" s="19"/>
      <c r="N18" s="19"/>
      <c r="O18" s="19"/>
      <c r="P18" s="19"/>
      <c r="Q18" s="19"/>
      <c r="R18" s="19"/>
      <c r="S18" s="19"/>
      <c r="T18" s="19"/>
      <c r="U18" s="20">
        <v>201331</v>
      </c>
      <c r="V18" s="4"/>
      <c r="W18" s="4"/>
      <c r="X18" s="4"/>
      <c r="Y18" s="4"/>
      <c r="Z18" s="4"/>
      <c r="AA18" s="4"/>
      <c r="AB18" s="4"/>
      <c r="AC18" s="4"/>
      <c r="AD18" s="4"/>
      <c r="AE18" s="4"/>
      <c r="AF18" s="4"/>
      <c r="AG18" s="4"/>
    </row>
    <row r="19" spans="1:33" ht="14.4">
      <c r="A19" s="4"/>
      <c r="B19" s="4"/>
      <c r="C19" s="4"/>
      <c r="D19" s="4"/>
      <c r="E19" s="4"/>
      <c r="F19" s="4"/>
      <c r="G19" s="4"/>
      <c r="H19" s="21"/>
      <c r="I19" s="16"/>
      <c r="J19" s="16"/>
      <c r="K19" s="16"/>
      <c r="L19" s="16"/>
      <c r="M19" s="16"/>
      <c r="N19" s="16"/>
      <c r="O19" s="22"/>
      <c r="P19" s="19"/>
      <c r="Q19" s="19"/>
      <c r="R19" s="19"/>
      <c r="S19" s="19"/>
      <c r="T19" s="19"/>
      <c r="U19" s="19">
        <v>131263</v>
      </c>
      <c r="V19" s="4"/>
      <c r="W19" s="4"/>
      <c r="X19" s="4"/>
      <c r="Y19" s="4"/>
      <c r="Z19" s="4"/>
      <c r="AA19" s="4"/>
      <c r="AB19" s="4"/>
      <c r="AC19" s="4"/>
      <c r="AD19" s="4"/>
      <c r="AE19" s="4"/>
      <c r="AF19" s="4"/>
      <c r="AG19" s="4"/>
    </row>
    <row r="20" spans="1:33" ht="15.75" customHeight="1">
      <c r="A20" s="4"/>
      <c r="B20" s="4"/>
      <c r="C20" s="4"/>
      <c r="D20" s="4"/>
      <c r="E20" s="4"/>
      <c r="F20" s="4"/>
      <c r="G20" s="4"/>
      <c r="H20" s="18"/>
      <c r="I20" s="19"/>
      <c r="J20" s="19"/>
      <c r="K20" s="19"/>
      <c r="L20" s="19"/>
      <c r="M20" s="19"/>
      <c r="N20" s="19"/>
      <c r="O20" s="19"/>
      <c r="P20" s="19"/>
      <c r="Q20" s="19"/>
      <c r="R20" s="19"/>
      <c r="S20" s="19"/>
      <c r="T20" s="19"/>
      <c r="U20" s="20">
        <v>2467245</v>
      </c>
      <c r="V20" s="4"/>
      <c r="W20" s="4"/>
      <c r="X20" s="4"/>
      <c r="Y20" s="4"/>
      <c r="Z20" s="4"/>
      <c r="AA20" s="4"/>
      <c r="AB20" s="4"/>
      <c r="AC20" s="4"/>
      <c r="AD20" s="4"/>
      <c r="AE20" s="4"/>
      <c r="AF20" s="4"/>
      <c r="AG20" s="4"/>
    </row>
    <row r="21" spans="1:33" ht="15.75" customHeight="1">
      <c r="A21" s="4"/>
      <c r="B21" s="4"/>
      <c r="C21" s="4"/>
      <c r="D21" s="4"/>
      <c r="E21" s="4"/>
      <c r="F21" s="4"/>
      <c r="G21" s="4"/>
      <c r="H21" s="23" t="s">
        <v>23</v>
      </c>
      <c r="I21" s="24">
        <f t="shared" ref="I21:U21" si="0">SUM(I16:I20)</f>
        <v>0</v>
      </c>
      <c r="J21" s="24">
        <f t="shared" si="0"/>
        <v>0</v>
      </c>
      <c r="K21" s="24">
        <f t="shared" si="0"/>
        <v>0</v>
      </c>
      <c r="L21" s="24">
        <f t="shared" si="0"/>
        <v>0</v>
      </c>
      <c r="M21" s="24">
        <f t="shared" si="0"/>
        <v>0</v>
      </c>
      <c r="N21" s="24">
        <f t="shared" si="0"/>
        <v>0</v>
      </c>
      <c r="O21" s="24">
        <f t="shared" si="0"/>
        <v>0</v>
      </c>
      <c r="P21" s="24">
        <f t="shared" si="0"/>
        <v>0</v>
      </c>
      <c r="Q21" s="24">
        <f t="shared" si="0"/>
        <v>0</v>
      </c>
      <c r="R21" s="24">
        <f t="shared" si="0"/>
        <v>0</v>
      </c>
      <c r="S21" s="24">
        <f t="shared" si="0"/>
        <v>0</v>
      </c>
      <c r="T21" s="24">
        <f t="shared" si="0"/>
        <v>0</v>
      </c>
      <c r="U21" s="24">
        <f t="shared" si="0"/>
        <v>3107476</v>
      </c>
      <c r="V21" s="4"/>
      <c r="W21" s="4"/>
      <c r="X21" s="4"/>
      <c r="Y21" s="4"/>
      <c r="Z21" s="4"/>
      <c r="AA21" s="4"/>
      <c r="AB21" s="4"/>
      <c r="AC21" s="4"/>
      <c r="AD21" s="4"/>
      <c r="AE21" s="4"/>
      <c r="AF21" s="4"/>
      <c r="AG21" s="4"/>
    </row>
    <row r="22" spans="1:33" ht="15.75" customHeight="1">
      <c r="A22" s="4"/>
      <c r="B22" s="4"/>
      <c r="C22" s="4"/>
      <c r="D22" s="4"/>
      <c r="E22" s="4"/>
      <c r="F22" s="4"/>
      <c r="G22" s="4"/>
      <c r="H22" s="23" t="s">
        <v>24</v>
      </c>
      <c r="I22" s="25">
        <f t="shared" ref="I22:T22" si="1">I21/$U$21</f>
        <v>0</v>
      </c>
      <c r="J22" s="25">
        <f t="shared" si="1"/>
        <v>0</v>
      </c>
      <c r="K22" s="25">
        <f t="shared" si="1"/>
        <v>0</v>
      </c>
      <c r="L22" s="25">
        <f t="shared" si="1"/>
        <v>0</v>
      </c>
      <c r="M22" s="25">
        <f t="shared" si="1"/>
        <v>0</v>
      </c>
      <c r="N22" s="25">
        <f t="shared" si="1"/>
        <v>0</v>
      </c>
      <c r="O22" s="25">
        <f t="shared" si="1"/>
        <v>0</v>
      </c>
      <c r="P22" s="25">
        <f t="shared" si="1"/>
        <v>0</v>
      </c>
      <c r="Q22" s="25">
        <f t="shared" si="1"/>
        <v>0</v>
      </c>
      <c r="R22" s="25">
        <f t="shared" si="1"/>
        <v>0</v>
      </c>
      <c r="S22" s="25">
        <f t="shared" si="1"/>
        <v>0</v>
      </c>
      <c r="T22" s="25">
        <f t="shared" si="1"/>
        <v>0</v>
      </c>
      <c r="U22" s="25">
        <v>1</v>
      </c>
      <c r="V22" s="4"/>
      <c r="W22" s="4"/>
      <c r="X22" s="4"/>
      <c r="Y22" s="4"/>
      <c r="Z22" s="4"/>
      <c r="AA22" s="4"/>
      <c r="AB22" s="4"/>
      <c r="AC22" s="4"/>
      <c r="AD22" s="4"/>
      <c r="AE22" s="4"/>
      <c r="AF22" s="4"/>
      <c r="AG22" s="4"/>
    </row>
    <row r="23" spans="1:33" ht="15.75" customHeight="1">
      <c r="A23" s="4"/>
      <c r="B23" s="4"/>
      <c r="C23" s="4"/>
      <c r="D23" s="4"/>
      <c r="E23" s="4"/>
      <c r="F23" s="4"/>
      <c r="G23" s="4"/>
      <c r="H23" s="23" t="s">
        <v>25</v>
      </c>
      <c r="I23" s="25" t="e">
        <f>I21/$O$21</f>
        <v>#DIV/0!</v>
      </c>
      <c r="J23" s="25" t="e">
        <f t="shared" ref="J23:T23" si="2">J21/$O$21</f>
        <v>#DIV/0!</v>
      </c>
      <c r="K23" s="25" t="e">
        <f t="shared" si="2"/>
        <v>#DIV/0!</v>
      </c>
      <c r="L23" s="25" t="e">
        <f t="shared" si="2"/>
        <v>#DIV/0!</v>
      </c>
      <c r="M23" s="25" t="e">
        <f t="shared" si="2"/>
        <v>#DIV/0!</v>
      </c>
      <c r="N23" s="25" t="e">
        <f t="shared" si="2"/>
        <v>#DIV/0!</v>
      </c>
      <c r="O23" s="25" t="e">
        <f>O21/$O$21</f>
        <v>#DIV/0!</v>
      </c>
      <c r="P23" s="25" t="e">
        <f t="shared" si="2"/>
        <v>#DIV/0!</v>
      </c>
      <c r="Q23" s="25" t="e">
        <f t="shared" si="2"/>
        <v>#DIV/0!</v>
      </c>
      <c r="R23" s="25" t="e">
        <f t="shared" si="2"/>
        <v>#DIV/0!</v>
      </c>
      <c r="S23" s="25" t="e">
        <f t="shared" si="2"/>
        <v>#DIV/0!</v>
      </c>
      <c r="T23" s="25" t="e">
        <f t="shared" si="2"/>
        <v>#DIV/0!</v>
      </c>
      <c r="U23" s="25">
        <v>1</v>
      </c>
      <c r="V23" s="4"/>
      <c r="W23" s="4"/>
      <c r="X23" s="4"/>
      <c r="Y23" s="4"/>
      <c r="Z23" s="4"/>
      <c r="AA23" s="4"/>
      <c r="AB23" s="4"/>
      <c r="AC23" s="4"/>
      <c r="AD23" s="4"/>
      <c r="AE23" s="4"/>
      <c r="AF23" s="4"/>
      <c r="AG23" s="4"/>
    </row>
    <row r="24" spans="1:33" ht="15.75" customHeight="1">
      <c r="A24" s="4"/>
      <c r="B24" s="4"/>
      <c r="C24" s="4"/>
      <c r="D24" s="4"/>
      <c r="E24" s="4"/>
      <c r="F24" s="4"/>
      <c r="G24" s="4"/>
      <c r="H24" s="240"/>
      <c r="I24" s="240"/>
      <c r="J24" s="4"/>
      <c r="K24" s="4"/>
      <c r="L24" s="4"/>
      <c r="M24" s="4"/>
      <c r="N24" s="4"/>
      <c r="O24" s="4"/>
      <c r="P24" s="4"/>
      <c r="Q24" s="4"/>
      <c r="R24" s="4"/>
      <c r="S24" s="4"/>
      <c r="T24" s="4"/>
      <c r="U24" s="4"/>
      <c r="V24" s="4"/>
      <c r="W24" s="4"/>
      <c r="X24" s="4"/>
      <c r="Y24" s="4"/>
      <c r="Z24" s="4"/>
      <c r="AA24" s="4"/>
      <c r="AB24" s="4"/>
      <c r="AC24" s="4"/>
      <c r="AD24" s="4"/>
      <c r="AE24" s="4"/>
      <c r="AF24" s="4"/>
      <c r="AG24" s="4"/>
    </row>
    <row r="25" spans="1:33"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row>
    <row r="26" spans="1:33"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row>
    <row r="27" spans="1:33"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row>
    <row r="28" spans="1:33"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row>
    <row r="29" spans="1:33"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row>
    <row r="30" spans="1:33"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row>
    <row r="31" spans="1:33"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row>
    <row r="32" spans="1:33"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row>
    <row r="33" spans="1: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row>
    <row r="34" spans="1:33"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row>
    <row r="35" spans="1:33"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row>
    <row r="36" spans="1:33"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row>
    <row r="37" spans="1:33"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row>
    <row r="38" spans="1:33"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row>
    <row r="39" spans="1:33"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row>
    <row r="40" spans="1:33"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row>
    <row r="41" spans="1:33"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row>
    <row r="42" spans="1:33"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row>
    <row r="43" spans="1:3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row>
    <row r="44" spans="1:33"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row>
    <row r="45" spans="1:33"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row>
    <row r="46" spans="1:33"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row>
    <row r="47" spans="1:33"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row>
    <row r="48" spans="1:33"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row>
    <row r="49" spans="1:33"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row>
    <row r="50" spans="1:33"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row>
    <row r="51" spans="1:33"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row>
    <row r="52" spans="1:33"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row>
    <row r="53" spans="1:3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row>
    <row r="54" spans="1:33"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row>
    <row r="55" spans="1:33"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row>
    <row r="56" spans="1:33"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row>
    <row r="57" spans="1:33"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row>
    <row r="58" spans="1:33"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row>
    <row r="59" spans="1:33"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row>
    <row r="60" spans="1:33"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row>
    <row r="61" spans="1:33"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row>
    <row r="62" spans="1:33"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row>
    <row r="63" spans="1:3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row>
    <row r="64" spans="1:33"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row>
    <row r="65" spans="1:33"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row>
    <row r="66" spans="1:33"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row>
    <row r="67" spans="1:33"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row>
    <row r="68" spans="1:33"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row>
    <row r="69" spans="1:33"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row>
    <row r="70" spans="1:33"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row>
    <row r="71" spans="1:33"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row>
    <row r="72" spans="1:33"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row>
    <row r="73" spans="1:3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row>
    <row r="74" spans="1:33"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row>
    <row r="75" spans="1:33"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row>
    <row r="76" spans="1:33"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row>
    <row r="77" spans="1:33"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row>
    <row r="78" spans="1:33"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row>
    <row r="79" spans="1:33"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row>
    <row r="80" spans="1:33"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row>
    <row r="81" spans="1:33"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row>
    <row r="82" spans="1:33"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row>
    <row r="83" spans="1:3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row>
    <row r="84" spans="1:33"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row>
    <row r="85" spans="1:33"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row>
    <row r="86" spans="1:33"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row>
    <row r="87" spans="1:33"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row>
    <row r="88" spans="1:33"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row>
    <row r="89" spans="1:33"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row>
    <row r="90" spans="1:33"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row>
    <row r="91" spans="1:33"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row>
    <row r="92" spans="1:33"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row>
    <row r="93" spans="1:3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row>
    <row r="94" spans="1:33"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row>
    <row r="95" spans="1:33"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row>
    <row r="96" spans="1:33"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row>
    <row r="97" spans="1:33"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row>
    <row r="98" spans="1:33"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row>
    <row r="99" spans="1:33"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row>
    <row r="100" spans="1:33"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row>
    <row r="101" spans="1:33"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row>
    <row r="102" spans="1:33"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row>
    <row r="103" spans="1:3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row>
    <row r="104" spans="1:33"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row>
    <row r="105" spans="1:33"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row>
    <row r="106" spans="1:33"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row>
    <row r="107" spans="1:33"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row>
    <row r="108" spans="1:33"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row>
    <row r="109" spans="1:33"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row>
    <row r="110" spans="1:33"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row>
    <row r="111" spans="1:33"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row>
    <row r="112" spans="1:33"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row>
    <row r="113" spans="1:3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row>
    <row r="114" spans="1:33"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row>
    <row r="115" spans="1:33"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row>
    <row r="116" spans="1:33"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row>
    <row r="117" spans="1:33"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row>
    <row r="118" spans="1:33"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row>
    <row r="119" spans="1:33"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row>
    <row r="120" spans="1:33"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row>
    <row r="121" spans="1:33"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row>
    <row r="122" spans="1:33"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row>
    <row r="123" spans="1:3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row>
    <row r="124" spans="1:33"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row>
    <row r="125" spans="1:33"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row>
    <row r="126" spans="1:33"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row>
    <row r="127" spans="1:33"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row>
    <row r="128" spans="1:33"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row>
    <row r="129" spans="1:33"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row>
    <row r="130" spans="1:33"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row>
    <row r="131" spans="1:33"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row>
    <row r="132" spans="1:33"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row>
    <row r="133" spans="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row>
    <row r="134" spans="1:33"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row>
    <row r="135" spans="1:33"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row>
    <row r="136" spans="1:33"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row>
    <row r="137" spans="1:33"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row>
    <row r="138" spans="1:33"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row>
    <row r="139" spans="1:33"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row>
    <row r="140" spans="1:33"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row>
    <row r="141" spans="1:33"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row>
    <row r="142" spans="1:33"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row>
    <row r="143" spans="1:3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row>
    <row r="144" spans="1:33"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row>
    <row r="145" spans="1:33"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row>
    <row r="146" spans="1:33"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row>
    <row r="147" spans="1:33"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row>
    <row r="148" spans="1:33"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row>
    <row r="149" spans="1:33"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row>
    <row r="150" spans="1:33"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row>
    <row r="151" spans="1:33"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row>
    <row r="152" spans="1:33"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row>
    <row r="153" spans="1:3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row>
    <row r="154" spans="1:33"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row>
    <row r="155" spans="1:33"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row>
    <row r="156" spans="1:33"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row>
    <row r="157" spans="1:33"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row>
    <row r="158" spans="1:33"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row>
    <row r="159" spans="1:33"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row>
    <row r="160" spans="1:33"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row>
    <row r="161" spans="1:33"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row>
    <row r="162" spans="1:33"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row>
    <row r="163" spans="1:3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row>
    <row r="164" spans="1:33"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row>
    <row r="165" spans="1:33"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row>
    <row r="166" spans="1:33"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row>
    <row r="167" spans="1:33"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row>
    <row r="168" spans="1:33"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row>
    <row r="169" spans="1:33"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row>
    <row r="170" spans="1:33"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row>
    <row r="171" spans="1:33"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row>
    <row r="172" spans="1:33"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row>
    <row r="173" spans="1:3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row>
    <row r="174" spans="1:33"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row>
    <row r="175" spans="1:33"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row>
    <row r="176" spans="1:33"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row>
    <row r="177" spans="1:33"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row>
    <row r="178" spans="1:33"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row>
    <row r="179" spans="1:33"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row>
    <row r="180" spans="1:33"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row>
    <row r="181" spans="1:33"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row>
    <row r="182" spans="1:33"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row>
    <row r="183" spans="1:3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row>
    <row r="184" spans="1:33"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row>
    <row r="185" spans="1:33"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row>
    <row r="186" spans="1:33"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row>
    <row r="187" spans="1:33"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row>
    <row r="188" spans="1:33"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row>
    <row r="189" spans="1:33"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row>
    <row r="190" spans="1:33"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row>
    <row r="191" spans="1:33"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row>
    <row r="192" spans="1:33"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row>
    <row r="193" spans="1:3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row>
    <row r="194" spans="1:33"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row>
    <row r="195" spans="1:33"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row>
    <row r="196" spans="1:33"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row>
    <row r="197" spans="1:33"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row>
    <row r="198" spans="1:33"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row>
    <row r="199" spans="1:33"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row>
    <row r="200" spans="1:33"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row>
    <row r="201" spans="1:33"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row>
    <row r="202" spans="1:33"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row>
    <row r="203" spans="1:3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row>
    <row r="204" spans="1:33"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row>
    <row r="205" spans="1:33"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row>
    <row r="206" spans="1:33"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row>
    <row r="207" spans="1:33"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row>
    <row r="208" spans="1:33"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row>
    <row r="209" spans="1:33"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row>
    <row r="210" spans="1:33"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row>
    <row r="211" spans="1:33"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row>
    <row r="212" spans="1:33"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row>
    <row r="213" spans="1:3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row>
    <row r="214" spans="1:33"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row>
    <row r="215" spans="1:33"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row>
    <row r="216" spans="1:33"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row>
    <row r="217" spans="1:33"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row>
    <row r="218" spans="1:33"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row>
    <row r="219" spans="1:33"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row>
    <row r="220" spans="1:33"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row>
    <row r="221" spans="1:33"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row>
    <row r="222" spans="1:33"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row>
    <row r="223" spans="1:3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row>
    <row r="224" spans="1:33"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row>
    <row r="225" spans="1:33"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row>
    <row r="226" spans="1:33"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row>
    <row r="227" spans="1:33"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row>
    <row r="228" spans="1:33"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row>
    <row r="229" spans="1:33"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row>
    <row r="230" spans="1:33"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row>
    <row r="231" spans="1:33"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row>
    <row r="232" spans="1:33"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row>
    <row r="233" spans="1: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row>
    <row r="234" spans="1:33"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row>
    <row r="235" spans="1:33"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row>
    <row r="236" spans="1:33"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row>
    <row r="237" spans="1:33"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row>
    <row r="238" spans="1:33"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row>
    <row r="239" spans="1:33"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row>
    <row r="240" spans="1:33"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row>
    <row r="241" spans="1:33"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row>
    <row r="242" spans="1:33"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row>
    <row r="243" spans="1:3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row>
    <row r="244" spans="1:33"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row>
    <row r="245" spans="1:33"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row>
    <row r="246" spans="1:33"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row>
    <row r="247" spans="1:33"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row>
    <row r="248" spans="1:33"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row>
    <row r="249" spans="1:33"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row>
    <row r="250" spans="1:33"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row>
    <row r="251" spans="1:33"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row>
    <row r="252" spans="1:33"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row>
    <row r="253" spans="1:3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row>
    <row r="254" spans="1:33"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row>
    <row r="255" spans="1:33"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row>
    <row r="256" spans="1:33"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row>
    <row r="257" spans="1:33"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row>
    <row r="258" spans="1:33"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row>
    <row r="259" spans="1:33"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row>
    <row r="260" spans="1:33"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row>
    <row r="261" spans="1:33"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row>
    <row r="262" spans="1:33"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row>
    <row r="263" spans="1:3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row>
    <row r="264" spans="1:33"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row>
    <row r="265" spans="1:33"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row>
    <row r="266" spans="1:33"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row>
    <row r="267" spans="1:33"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row>
    <row r="268" spans="1:33"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row>
    <row r="269" spans="1:33"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row>
    <row r="270" spans="1:33"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row>
    <row r="271" spans="1:33"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row>
    <row r="272" spans="1:33"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row>
    <row r="273" spans="1:3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row>
    <row r="274" spans="1:33"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row>
    <row r="275" spans="1:33"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row>
    <row r="276" spans="1:33"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row>
    <row r="277" spans="1:33"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row>
    <row r="278" spans="1:33"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row>
    <row r="279" spans="1:33"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row>
    <row r="280" spans="1:33"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row>
    <row r="281" spans="1:33"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row>
    <row r="282" spans="1:33"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row>
    <row r="283" spans="1:3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row>
    <row r="284" spans="1:33"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row>
    <row r="285" spans="1:33"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row>
    <row r="286" spans="1:33"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row>
    <row r="287" spans="1:33"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row>
    <row r="288" spans="1:33"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row>
    <row r="289" spans="1:33"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row>
    <row r="290" spans="1:33"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row>
    <row r="291" spans="1:33"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row>
    <row r="292" spans="1:33"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row>
    <row r="293" spans="1:3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row>
    <row r="294" spans="1:33"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row>
    <row r="295" spans="1:33"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row>
    <row r="296" spans="1:33"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row>
    <row r="297" spans="1:33"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row>
    <row r="298" spans="1:33"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row>
    <row r="299" spans="1:33"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row>
    <row r="300" spans="1:33"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row>
    <row r="301" spans="1:33"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row>
    <row r="302" spans="1:33"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row>
    <row r="303" spans="1:3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row>
    <row r="304" spans="1:33"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row>
    <row r="305" spans="1:33"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row>
    <row r="306" spans="1:33"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row>
    <row r="307" spans="1:33"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row>
    <row r="308" spans="1:33"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row>
    <row r="309" spans="1:33"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row>
    <row r="310" spans="1:33"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row>
    <row r="311" spans="1:33"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row>
    <row r="312" spans="1:33"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row>
    <row r="313" spans="1:3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row>
    <row r="314" spans="1:33"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row>
    <row r="315" spans="1:33"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row>
    <row r="316" spans="1:33"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row>
    <row r="317" spans="1:33"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row>
    <row r="318" spans="1:33"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row>
    <row r="319" spans="1:33"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row>
    <row r="320" spans="1:33"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row>
    <row r="321" spans="1:33"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row>
    <row r="322" spans="1:33"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row>
    <row r="323" spans="1:3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row>
    <row r="324" spans="1:33"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row>
    <row r="325" spans="1:33"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row>
    <row r="326" spans="1:33"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row>
    <row r="327" spans="1:33"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row>
    <row r="328" spans="1:33"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row>
    <row r="329" spans="1:33"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row>
    <row r="330" spans="1:33"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row>
    <row r="331" spans="1:33"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row>
    <row r="332" spans="1:33"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row>
    <row r="333" spans="1: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row>
    <row r="334" spans="1:33"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row>
    <row r="335" spans="1:33"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row>
    <row r="336" spans="1:33"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row>
    <row r="337" spans="1:33"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row>
    <row r="338" spans="1:33"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row>
    <row r="339" spans="1:33"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row>
    <row r="340" spans="1:33"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row>
    <row r="341" spans="1:33"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row>
    <row r="342" spans="1:33"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row>
    <row r="343" spans="1:3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row>
    <row r="344" spans="1:33"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row>
    <row r="345" spans="1:33"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row>
    <row r="346" spans="1:33"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row>
    <row r="347" spans="1:33"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row>
    <row r="348" spans="1:33"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row>
    <row r="349" spans="1:33"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row>
    <row r="350" spans="1:33"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row>
    <row r="351" spans="1:33"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row>
    <row r="352" spans="1:33"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row>
    <row r="353" spans="1:3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row>
    <row r="354" spans="1:33"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row>
    <row r="355" spans="1:33"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row>
    <row r="356" spans="1:33"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row>
    <row r="357" spans="1:33"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row>
    <row r="358" spans="1:33"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row>
    <row r="359" spans="1:33"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row>
    <row r="360" spans="1:33"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row>
    <row r="361" spans="1:33"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row>
    <row r="362" spans="1:33"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row>
    <row r="363" spans="1:3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row>
    <row r="364" spans="1:33"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row>
    <row r="365" spans="1:33"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row>
    <row r="366" spans="1:33"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row>
    <row r="367" spans="1:33"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row>
    <row r="368" spans="1:33"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row>
    <row r="369" spans="1:33"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row>
    <row r="370" spans="1:33"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row>
    <row r="371" spans="1:33"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row>
    <row r="372" spans="1:33"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row>
    <row r="373" spans="1:3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row>
    <row r="374" spans="1:33"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row>
    <row r="375" spans="1:33"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row>
    <row r="376" spans="1:33"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row>
    <row r="377" spans="1:33"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row>
    <row r="378" spans="1:33"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row>
    <row r="379" spans="1:33"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row>
    <row r="380" spans="1:33"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row>
    <row r="381" spans="1:33"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row>
    <row r="382" spans="1:33"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row>
    <row r="383" spans="1:3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row>
    <row r="384" spans="1:33"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row>
    <row r="385" spans="1:33"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row>
    <row r="386" spans="1:33"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row>
    <row r="387" spans="1:33"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row>
    <row r="388" spans="1:33"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row>
    <row r="389" spans="1:33"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row>
    <row r="390" spans="1:33"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row>
    <row r="391" spans="1:33"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row>
    <row r="392" spans="1:33"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row>
    <row r="393" spans="1:3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row>
    <row r="394" spans="1:33"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row>
    <row r="395" spans="1:33"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row>
    <row r="396" spans="1:33"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row>
    <row r="397" spans="1:33"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row>
    <row r="398" spans="1:33"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row>
    <row r="399" spans="1:33"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row>
    <row r="400" spans="1:33"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row>
    <row r="401" spans="1:33"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row>
    <row r="402" spans="1:33"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row>
    <row r="403" spans="1:3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row>
    <row r="404" spans="1:33"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row>
    <row r="405" spans="1:33"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row>
    <row r="406" spans="1:33"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row>
    <row r="407" spans="1:33"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row>
    <row r="408" spans="1:33"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row>
    <row r="409" spans="1:33"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row>
    <row r="410" spans="1:33"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row>
    <row r="411" spans="1:33"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row>
    <row r="412" spans="1:33"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row>
    <row r="413" spans="1:3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row>
    <row r="414" spans="1:33"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row>
    <row r="415" spans="1:33"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row>
    <row r="416" spans="1:33"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row>
    <row r="417" spans="1:33"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row>
    <row r="418" spans="1:33"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row>
    <row r="419" spans="1:33"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row>
    <row r="420" spans="1:33"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row>
    <row r="421" spans="1:33"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row>
    <row r="422" spans="1:33"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row>
    <row r="423" spans="1:3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row>
    <row r="424" spans="1:33"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row>
    <row r="425" spans="1:33"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row>
    <row r="426" spans="1:33"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row>
    <row r="427" spans="1:33"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row>
    <row r="428" spans="1:33"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row>
    <row r="429" spans="1:33"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row>
    <row r="430" spans="1:33"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row>
    <row r="431" spans="1:33"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row>
    <row r="432" spans="1:33"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row>
    <row r="433" spans="1: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row>
    <row r="434" spans="1:33"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row>
    <row r="435" spans="1:33"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row>
    <row r="436" spans="1:33"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row>
    <row r="437" spans="1:33"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row>
    <row r="438" spans="1:33"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row>
    <row r="439" spans="1:33"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row>
    <row r="440" spans="1:33"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row>
    <row r="441" spans="1:33"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row>
    <row r="442" spans="1:33"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row>
    <row r="443" spans="1:3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row>
    <row r="444" spans="1:33"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row>
    <row r="445" spans="1:33"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row>
    <row r="446" spans="1:33"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row>
    <row r="447" spans="1:33"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row>
    <row r="448" spans="1:33"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row>
    <row r="449" spans="1:33"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row>
    <row r="450" spans="1:33"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row>
    <row r="451" spans="1:33"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row>
    <row r="452" spans="1:33"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row>
    <row r="453" spans="1:3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row>
    <row r="454" spans="1:33"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row>
    <row r="455" spans="1:33"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row>
    <row r="456" spans="1:33"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row>
    <row r="457" spans="1:33"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row>
    <row r="458" spans="1:33"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row>
    <row r="459" spans="1:33"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row>
    <row r="460" spans="1:33"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row>
    <row r="461" spans="1:33"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row>
    <row r="462" spans="1:33"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row>
    <row r="463" spans="1:3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row>
    <row r="464" spans="1:33"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row>
    <row r="465" spans="1:33"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row>
    <row r="466" spans="1:33"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row>
    <row r="467" spans="1:33"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row>
    <row r="468" spans="1:33"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row>
    <row r="469" spans="1:33"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row>
    <row r="470" spans="1:33"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row>
    <row r="471" spans="1:33"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row>
    <row r="472" spans="1:33"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row>
    <row r="473" spans="1:3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row>
    <row r="474" spans="1:33"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row>
    <row r="475" spans="1:33"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row>
    <row r="476" spans="1:33"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row>
    <row r="477" spans="1:33"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row>
    <row r="478" spans="1:33"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row>
    <row r="479" spans="1:33"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row>
    <row r="480" spans="1:33"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row>
    <row r="481" spans="1:33"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row>
    <row r="482" spans="1:33"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row>
    <row r="483" spans="1:3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row>
    <row r="484" spans="1:33"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row>
    <row r="485" spans="1:33"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row>
    <row r="486" spans="1:33"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row>
    <row r="487" spans="1:33"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row>
    <row r="488" spans="1:33"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row>
    <row r="489" spans="1:33"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row>
    <row r="490" spans="1:33"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row>
    <row r="491" spans="1:33"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row>
    <row r="492" spans="1:33"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row>
    <row r="493" spans="1:3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row>
    <row r="494" spans="1:33"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row>
    <row r="495" spans="1:33"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row>
    <row r="496" spans="1:33"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row>
    <row r="497" spans="1:33"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row>
    <row r="498" spans="1:33"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row>
    <row r="499" spans="1:33"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row>
    <row r="500" spans="1:33"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row>
    <row r="501" spans="1:33"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row>
    <row r="502" spans="1:33"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row>
    <row r="503" spans="1:3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row>
    <row r="504" spans="1:33"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row>
    <row r="505" spans="1:33"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row>
    <row r="506" spans="1:33"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row>
    <row r="507" spans="1:33"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row>
    <row r="508" spans="1:33"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row>
    <row r="509" spans="1:33"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row>
    <row r="510" spans="1:33"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row>
    <row r="511" spans="1:33"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row>
    <row r="512" spans="1:33"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row>
    <row r="513" spans="1:3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row>
    <row r="514" spans="1:33"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row>
    <row r="515" spans="1:33"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row>
    <row r="516" spans="1:33"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row>
    <row r="517" spans="1:33"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row>
    <row r="518" spans="1:33"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row>
    <row r="519" spans="1:33"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row>
    <row r="520" spans="1:33"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row>
    <row r="521" spans="1:33"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row>
    <row r="522" spans="1:33"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row>
    <row r="523" spans="1:3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row>
    <row r="524" spans="1:33"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row>
    <row r="525" spans="1:33"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row>
    <row r="526" spans="1:33"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row>
    <row r="527" spans="1:33"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row>
    <row r="528" spans="1:33"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row>
    <row r="529" spans="1:33"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row>
    <row r="530" spans="1:33"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row>
    <row r="531" spans="1:33"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row>
    <row r="532" spans="1:33"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row>
    <row r="533" spans="1: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row>
    <row r="534" spans="1:33"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row>
    <row r="535" spans="1:33"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row>
    <row r="536" spans="1:33"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row>
    <row r="537" spans="1:33"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row>
    <row r="538" spans="1:33"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row>
    <row r="539" spans="1:33"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row>
    <row r="540" spans="1:33"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row>
    <row r="541" spans="1:33"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row>
    <row r="542" spans="1:33"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row>
    <row r="543" spans="1:3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row>
    <row r="544" spans="1:33"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row>
    <row r="545" spans="1:33"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row>
    <row r="546" spans="1:33"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row>
    <row r="547" spans="1:33"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row>
    <row r="548" spans="1:33"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row>
    <row r="549" spans="1:33"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row>
    <row r="550" spans="1:33"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row>
    <row r="551" spans="1:33"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row>
    <row r="552" spans="1:33"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row>
    <row r="553" spans="1:3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row>
    <row r="554" spans="1:33"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row>
    <row r="555" spans="1:33"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row>
    <row r="556" spans="1:33"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row>
    <row r="557" spans="1:33"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row>
    <row r="558" spans="1:33"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row>
    <row r="559" spans="1:33"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row>
    <row r="560" spans="1:33"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row>
    <row r="561" spans="1:33"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row>
    <row r="562" spans="1:33"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row>
    <row r="563" spans="1:3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row>
    <row r="564" spans="1:33"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row>
    <row r="565" spans="1:33"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row>
    <row r="566" spans="1:33"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row>
    <row r="567" spans="1:33"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row>
    <row r="568" spans="1:33"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row>
    <row r="569" spans="1:33"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row>
    <row r="570" spans="1:33"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row>
    <row r="571" spans="1:33"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row>
    <row r="572" spans="1:33"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row>
    <row r="573" spans="1:3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row>
    <row r="574" spans="1:33"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row>
    <row r="575" spans="1:33"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row>
    <row r="576" spans="1:33"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row>
    <row r="577" spans="1:33"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row>
    <row r="578" spans="1:33"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row>
    <row r="579" spans="1:33"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row>
    <row r="580" spans="1:33"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row>
    <row r="581" spans="1:33"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row>
    <row r="582" spans="1:33"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row>
    <row r="583" spans="1:3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row>
    <row r="584" spans="1:33"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row>
    <row r="585" spans="1:33"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row>
    <row r="586" spans="1:33"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row>
    <row r="587" spans="1:33"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row>
    <row r="588" spans="1:33"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row>
    <row r="589" spans="1:33"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row>
    <row r="590" spans="1:33"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row>
    <row r="591" spans="1:33"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row>
    <row r="592" spans="1:33"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row>
    <row r="593" spans="1:3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row>
    <row r="594" spans="1:33"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row>
    <row r="595" spans="1:33"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row>
    <row r="596" spans="1:33"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row>
    <row r="597" spans="1:33"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row>
    <row r="598" spans="1:33"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row>
    <row r="599" spans="1:33"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row>
    <row r="600" spans="1:33"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row>
    <row r="601" spans="1:33"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row>
    <row r="602" spans="1:33"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row>
    <row r="603" spans="1:3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row>
    <row r="604" spans="1:33"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row>
    <row r="605" spans="1:33"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row>
    <row r="606" spans="1:33"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row>
    <row r="607" spans="1:33"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row>
    <row r="608" spans="1:33"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row>
    <row r="609" spans="1:33"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row>
    <row r="610" spans="1:33"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row>
    <row r="611" spans="1:33"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row>
    <row r="612" spans="1:33"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row>
    <row r="613" spans="1:3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row>
    <row r="614" spans="1:33"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row>
    <row r="615" spans="1:33"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row>
    <row r="616" spans="1:33"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row>
    <row r="617" spans="1:33"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row>
    <row r="618" spans="1:33"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row>
    <row r="619" spans="1:33"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row>
    <row r="620" spans="1:33"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row>
    <row r="621" spans="1:33"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row>
    <row r="622" spans="1:33"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row>
    <row r="623" spans="1:3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row>
    <row r="624" spans="1:33"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row>
    <row r="625" spans="1:33"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row>
    <row r="626" spans="1:33"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row>
    <row r="627" spans="1:33"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row>
    <row r="628" spans="1:33"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row>
    <row r="629" spans="1:33"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row>
    <row r="630" spans="1:33"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row>
    <row r="631" spans="1:33"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row>
    <row r="632" spans="1:33"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row>
    <row r="633" spans="1: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row>
    <row r="634" spans="1:33"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row>
    <row r="635" spans="1:33"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row>
    <row r="636" spans="1:33"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row>
    <row r="637" spans="1:33"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row>
    <row r="638" spans="1:33"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row>
    <row r="639" spans="1:33"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row>
    <row r="640" spans="1:33"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row>
    <row r="641" spans="1:33"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row>
    <row r="642" spans="1:33"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row>
    <row r="643" spans="1:3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row>
    <row r="644" spans="1:33"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row>
    <row r="645" spans="1:33"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row>
    <row r="646" spans="1:33"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row>
    <row r="647" spans="1:33"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row>
    <row r="648" spans="1:33"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row>
    <row r="649" spans="1:33"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row>
    <row r="650" spans="1:33"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row>
    <row r="651" spans="1:33"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row>
    <row r="652" spans="1:33"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row>
    <row r="653" spans="1:3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row>
    <row r="654" spans="1:33"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row>
    <row r="655" spans="1:33"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row>
    <row r="656" spans="1:33"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row>
    <row r="657" spans="1:33"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row>
    <row r="658" spans="1:33"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row>
    <row r="659" spans="1:33"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row>
    <row r="660" spans="1:33"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row>
    <row r="661" spans="1:33"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row>
    <row r="662" spans="1:33"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row>
    <row r="663" spans="1:3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row>
    <row r="664" spans="1:33"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row>
    <row r="665" spans="1:33"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row>
    <row r="666" spans="1:33"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row>
    <row r="667" spans="1:33"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row>
    <row r="668" spans="1:33"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row>
    <row r="669" spans="1:33"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row>
    <row r="670" spans="1:33"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row>
    <row r="671" spans="1:33"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row>
    <row r="672" spans="1:33"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row>
    <row r="673" spans="1:3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row>
    <row r="674" spans="1:33"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row>
    <row r="675" spans="1:33"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row>
    <row r="676" spans="1:33"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row>
    <row r="677" spans="1:33"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row>
    <row r="678" spans="1:33"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row>
    <row r="679" spans="1:33"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row>
    <row r="680" spans="1:33"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row>
    <row r="681" spans="1:33"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row>
    <row r="682" spans="1:33"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row>
    <row r="683" spans="1:3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row>
    <row r="684" spans="1:33"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row>
    <row r="685" spans="1:33"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row>
    <row r="686" spans="1:33"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row>
    <row r="687" spans="1:33"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row>
    <row r="688" spans="1:33"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row>
    <row r="689" spans="1:33"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row>
    <row r="690" spans="1:33"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row>
    <row r="691" spans="1:33"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row>
    <row r="692" spans="1:33"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row>
    <row r="693" spans="1:3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row>
    <row r="694" spans="1:33"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row>
    <row r="695" spans="1:33"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row>
    <row r="696" spans="1:33"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row>
    <row r="697" spans="1:33"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row>
    <row r="698" spans="1:33"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row>
    <row r="699" spans="1:33"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row>
    <row r="700" spans="1:33"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row>
    <row r="701" spans="1:33"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row>
    <row r="702" spans="1:33"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row>
    <row r="703" spans="1:3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row>
    <row r="704" spans="1:33"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row>
    <row r="705" spans="1:33"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row>
    <row r="706" spans="1:33"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row>
    <row r="707" spans="1:33"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row>
    <row r="708" spans="1:33"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row>
    <row r="709" spans="1:33"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row>
    <row r="710" spans="1:33"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row>
    <row r="711" spans="1:33"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row>
    <row r="712" spans="1:33"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row>
    <row r="713" spans="1:3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row>
    <row r="714" spans="1:33"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row>
    <row r="715" spans="1:33"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row>
    <row r="716" spans="1:33"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row>
    <row r="717" spans="1:33"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row>
    <row r="718" spans="1:33"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row>
    <row r="719" spans="1:33"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row>
    <row r="720" spans="1:33"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row>
    <row r="721" spans="1:33"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row>
    <row r="722" spans="1:33"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row>
    <row r="723" spans="1:3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row>
    <row r="724" spans="1:33"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row>
    <row r="725" spans="1:33"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row>
    <row r="726" spans="1:33"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row>
    <row r="727" spans="1:33"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row>
    <row r="728" spans="1:33"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row>
    <row r="729" spans="1:33"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row>
    <row r="730" spans="1:33"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row>
    <row r="731" spans="1:33"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row>
    <row r="732" spans="1:33"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row>
    <row r="733" spans="1: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row>
    <row r="734" spans="1:33"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row>
    <row r="735" spans="1:33"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row>
    <row r="736" spans="1:33"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row>
    <row r="737" spans="1:33"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row>
    <row r="738" spans="1:33"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row>
    <row r="739" spans="1:33"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row>
    <row r="740" spans="1:33"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row>
    <row r="741" spans="1:33"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row>
    <row r="742" spans="1:33"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row>
    <row r="743" spans="1:3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row>
    <row r="744" spans="1:33"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row>
    <row r="745" spans="1:33"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row>
    <row r="746" spans="1:33"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row>
    <row r="747" spans="1:33"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row>
    <row r="748" spans="1:33"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row>
    <row r="749" spans="1:33"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row>
    <row r="750" spans="1:33"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row>
    <row r="751" spans="1:33"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row>
    <row r="752" spans="1:33"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row>
    <row r="753" spans="1:3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row>
    <row r="754" spans="1:33"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row>
    <row r="755" spans="1:33"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row>
    <row r="756" spans="1:33"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row>
    <row r="757" spans="1:33"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row>
    <row r="758" spans="1:33"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row>
    <row r="759" spans="1:33"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row>
    <row r="760" spans="1:33"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row>
    <row r="761" spans="1:33"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row>
    <row r="762" spans="1:33"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row>
    <row r="763" spans="1:3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row>
    <row r="764" spans="1:33"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row>
    <row r="765" spans="1:33"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row>
    <row r="766" spans="1:33"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row>
    <row r="767" spans="1:33"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row>
    <row r="768" spans="1:33"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row>
    <row r="769" spans="1:33"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row>
    <row r="770" spans="1:33"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row>
    <row r="771" spans="1:33"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row>
    <row r="772" spans="1:33"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row>
    <row r="773" spans="1:3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row>
    <row r="774" spans="1:33"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row>
    <row r="775" spans="1:33"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row>
    <row r="776" spans="1:33"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row>
    <row r="777" spans="1:33"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row>
    <row r="778" spans="1:33"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row>
    <row r="779" spans="1:33"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row>
    <row r="780" spans="1:33"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row>
    <row r="781" spans="1:33"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row>
    <row r="782" spans="1:33"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row>
    <row r="783" spans="1:3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row>
    <row r="784" spans="1:33"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row>
    <row r="785" spans="1:33"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row>
    <row r="786" spans="1:33"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row>
    <row r="787" spans="1:33"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row>
    <row r="788" spans="1:33"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row>
    <row r="789" spans="1:33"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row>
    <row r="790" spans="1:33"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row>
    <row r="791" spans="1:33"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row>
    <row r="792" spans="1:33"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row>
    <row r="793" spans="1:3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row>
    <row r="794" spans="1:33"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row>
    <row r="795" spans="1:33"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row>
    <row r="796" spans="1:33"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row>
    <row r="797" spans="1:33"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row>
    <row r="798" spans="1:33"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row>
    <row r="799" spans="1:33"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row>
    <row r="800" spans="1:33"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row>
    <row r="801" spans="1:33"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row>
    <row r="802" spans="1:33"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row>
    <row r="803" spans="1:3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row>
    <row r="804" spans="1:33"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row>
    <row r="805" spans="1:33"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row>
    <row r="806" spans="1:33"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row>
    <row r="807" spans="1:33"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row>
    <row r="808" spans="1:33"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row>
    <row r="809" spans="1:33"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row>
    <row r="810" spans="1:33"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row>
    <row r="811" spans="1:33"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row>
    <row r="812" spans="1:33"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row>
    <row r="813" spans="1:3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row>
    <row r="814" spans="1:33"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row>
    <row r="815" spans="1:33"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row>
    <row r="816" spans="1:33"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row>
    <row r="817" spans="1:33"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row>
    <row r="818" spans="1:33"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row>
    <row r="819" spans="1:33"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row>
    <row r="820" spans="1:33"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row>
    <row r="821" spans="1:33"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row>
    <row r="822" spans="1:33"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row>
    <row r="823" spans="1:3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row>
    <row r="824" spans="1:33"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row>
    <row r="825" spans="1:33"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row>
    <row r="826" spans="1:33"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row>
    <row r="827" spans="1:33"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row>
    <row r="828" spans="1:33"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row>
    <row r="829" spans="1:33"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row>
    <row r="830" spans="1:33"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row>
    <row r="831" spans="1:33"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row>
    <row r="832" spans="1:33"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row>
    <row r="833" spans="1: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row>
    <row r="834" spans="1:33"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row>
    <row r="835" spans="1:33"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row>
    <row r="836" spans="1:33"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row>
    <row r="837" spans="1:33"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row>
    <row r="838" spans="1:33"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row>
    <row r="839" spans="1:33"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row>
    <row r="840" spans="1:33"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row>
    <row r="841" spans="1:33"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row>
    <row r="842" spans="1:33"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row>
    <row r="843" spans="1:3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row>
    <row r="844" spans="1:33"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row>
    <row r="845" spans="1:33"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row>
    <row r="846" spans="1:33"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row>
    <row r="847" spans="1:33"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row>
    <row r="848" spans="1:33"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row>
    <row r="849" spans="1:33"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row>
    <row r="850" spans="1:33"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row>
    <row r="851" spans="1:33"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row>
    <row r="852" spans="1:33"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row>
    <row r="853" spans="1:3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row>
    <row r="854" spans="1:33"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row>
    <row r="855" spans="1:33"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row>
    <row r="856" spans="1:33"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row>
    <row r="857" spans="1:33"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row>
    <row r="858" spans="1:33"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row>
    <row r="859" spans="1:33"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row>
    <row r="860" spans="1:33"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row>
    <row r="861" spans="1:33"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row>
    <row r="862" spans="1:33"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row>
    <row r="863" spans="1:3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row>
    <row r="864" spans="1:33"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row>
    <row r="865" spans="1:33"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row>
    <row r="866" spans="1:33"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row>
    <row r="867" spans="1:33"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row>
    <row r="868" spans="1:33"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row>
    <row r="869" spans="1:33"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row>
    <row r="870" spans="1:33"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row>
    <row r="871" spans="1:33"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row>
    <row r="872" spans="1:33"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row>
    <row r="873" spans="1:3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row>
    <row r="874" spans="1:33"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row>
    <row r="875" spans="1:33"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row>
    <row r="876" spans="1:33"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row>
    <row r="877" spans="1:33"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row>
    <row r="878" spans="1:33"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row>
    <row r="879" spans="1:33"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row>
    <row r="880" spans="1:33"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row>
    <row r="881" spans="1:33"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row>
    <row r="882" spans="1:33"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row>
    <row r="883" spans="1:3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row>
    <row r="884" spans="1:33"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row>
    <row r="885" spans="1:33"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row>
    <row r="886" spans="1:33"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row>
    <row r="887" spans="1:33"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row>
    <row r="888" spans="1:33"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row>
    <row r="889" spans="1:33"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row>
    <row r="890" spans="1:33"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row>
    <row r="891" spans="1:33"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row>
    <row r="892" spans="1:33"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row>
    <row r="893" spans="1:3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row>
    <row r="894" spans="1:33"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row>
    <row r="895" spans="1:33"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row>
    <row r="896" spans="1:33"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row>
    <row r="897" spans="1:33"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row>
    <row r="898" spans="1:33"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row>
    <row r="899" spans="1:33"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row>
    <row r="900" spans="1:33"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row>
    <row r="901" spans="1:33"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row>
    <row r="902" spans="1:33"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row>
    <row r="903" spans="1:3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row>
    <row r="904" spans="1:33"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row>
    <row r="905" spans="1:33"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row>
    <row r="906" spans="1:33"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row>
    <row r="907" spans="1:33"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row>
    <row r="908" spans="1:33"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row>
    <row r="909" spans="1:33"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row>
    <row r="910" spans="1:33"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row>
    <row r="911" spans="1:33"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row>
    <row r="912" spans="1:33"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row>
    <row r="913" spans="1:3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row>
    <row r="914" spans="1:33"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row>
    <row r="915" spans="1:33"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row>
    <row r="916" spans="1:33"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row>
    <row r="917" spans="1:33"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row>
    <row r="918" spans="1:33"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row>
    <row r="919" spans="1:33"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row>
    <row r="920" spans="1:33"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row>
    <row r="921" spans="1:33"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row>
    <row r="922" spans="1:33"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row>
    <row r="923" spans="1:3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row>
    <row r="924" spans="1:33"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row>
    <row r="925" spans="1:33"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row>
    <row r="926" spans="1:33"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row>
    <row r="927" spans="1:33"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row>
    <row r="928" spans="1:33"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row>
    <row r="929" spans="1:33"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row>
    <row r="930" spans="1:33"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row>
    <row r="931" spans="1:33"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row>
    <row r="932" spans="1:33"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row>
    <row r="933" spans="1: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row>
    <row r="934" spans="1:33"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row>
    <row r="935" spans="1:33"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row>
    <row r="936" spans="1:33"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row>
    <row r="937" spans="1:33"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row>
    <row r="938" spans="1:33"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row>
    <row r="939" spans="1:33"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row>
    <row r="940" spans="1:33"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row>
    <row r="941" spans="1:33"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row>
    <row r="942" spans="1:33"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row>
    <row r="943" spans="1:3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row>
    <row r="944" spans="1:33"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row>
    <row r="945" spans="1:33"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row>
    <row r="946" spans="1:33"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row>
    <row r="947" spans="1:33"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row>
    <row r="948" spans="1:33"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row>
    <row r="949" spans="1:33"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row>
    <row r="950" spans="1:33"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row>
    <row r="951" spans="1:33"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row>
    <row r="952" spans="1:33"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row>
    <row r="953" spans="1:3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row>
    <row r="954" spans="1:33"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row>
    <row r="955" spans="1:33"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row>
    <row r="956" spans="1:33"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row>
    <row r="957" spans="1:33"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row>
    <row r="958" spans="1:33"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row>
    <row r="959" spans="1:33"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row>
    <row r="960" spans="1:33"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row>
    <row r="961" spans="1:33"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row>
    <row r="962" spans="1:33"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row>
    <row r="963" spans="1:3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row>
    <row r="964" spans="1:33"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row>
    <row r="965" spans="1:33"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row>
    <row r="966" spans="1:33"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row>
    <row r="967" spans="1:33"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row>
    <row r="968" spans="1:33"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row>
    <row r="969" spans="1:33"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row>
    <row r="970" spans="1:33"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row>
    <row r="971" spans="1:33"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row>
    <row r="972" spans="1:33"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row>
    <row r="973" spans="1:3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row>
    <row r="974" spans="1:33"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row>
    <row r="975" spans="1:33"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row>
    <row r="976" spans="1:33"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row>
    <row r="977" spans="1:33"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row>
    <row r="978" spans="1:33"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row>
    <row r="979" spans="1:33"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row>
    <row r="980" spans="1:33"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row>
    <row r="981" spans="1:33"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row>
    <row r="982" spans="1:33"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row>
    <row r="983" spans="1:3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row>
    <row r="984" spans="1:33"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row>
    <row r="985" spans="1:33"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row>
    <row r="986" spans="1:33"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row>
    <row r="987" spans="1:33"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row>
    <row r="988" spans="1:33"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row>
    <row r="989" spans="1:33"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row>
    <row r="990" spans="1:33"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row>
    <row r="991" spans="1:33"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row>
    <row r="992" spans="1:33"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row>
    <row r="993" spans="1:3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row>
    <row r="994" spans="1:33"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row>
    <row r="995" spans="1:33"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row>
    <row r="996" spans="1:33"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row>
    <row r="997" spans="1:33"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row>
    <row r="998" spans="1:33"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row>
    <row r="999" spans="1:33"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row>
  </sheetData>
  <pageMargins left="0.7" right="0.7" top="0.75" bottom="0.75" header="0" footer="0"/>
  <pageSetup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C00"/>
    <outlinePr summaryBelow="0" summaryRight="0"/>
  </sheetPr>
  <dimension ref="A1:AA971"/>
  <sheetViews>
    <sheetView showGridLines="0" workbookViewId="0">
      <selection activeCell="D12" sqref="D12"/>
    </sheetView>
  </sheetViews>
  <sheetFormatPr defaultColWidth="14.44140625" defaultRowHeight="15" customHeight="1"/>
  <cols>
    <col min="1" max="2" width="2.109375" customWidth="1"/>
    <col min="3" max="3" width="33.109375" customWidth="1"/>
    <col min="4" max="4" width="14.44140625" customWidth="1"/>
    <col min="5" max="5" width="18.5546875" customWidth="1"/>
    <col min="6" max="6" width="4.109375" customWidth="1"/>
    <col min="7" max="7" width="7.88671875" customWidth="1"/>
    <col min="8" max="8" width="8.109375" customWidth="1"/>
    <col min="9" max="14" width="7.44140625" customWidth="1"/>
    <col min="15" max="15" width="7.88671875" customWidth="1"/>
    <col min="16" max="19" width="7.44140625" customWidth="1"/>
    <col min="20" max="20" width="9.44140625" customWidth="1"/>
    <col min="21" max="21" width="7.88671875" customWidth="1"/>
    <col min="22" max="22" width="7.44140625" customWidth="1"/>
  </cols>
  <sheetData>
    <row r="1" spans="1:27" ht="14.4">
      <c r="A1" s="26"/>
      <c r="B1" s="26"/>
      <c r="C1" s="27" t="s">
        <v>26</v>
      </c>
      <c r="D1" s="28" t="s">
        <v>27</v>
      </c>
      <c r="E1" s="27"/>
      <c r="F1" s="27"/>
      <c r="G1" s="27"/>
      <c r="H1" s="29"/>
      <c r="I1" s="30"/>
      <c r="J1" s="30"/>
      <c r="K1" s="30"/>
      <c r="L1" s="30"/>
      <c r="M1" s="30"/>
      <c r="N1" s="30"/>
      <c r="O1" s="30"/>
      <c r="P1" s="30"/>
      <c r="Q1" s="30"/>
      <c r="R1" s="30"/>
      <c r="S1" s="30"/>
      <c r="T1" s="30"/>
      <c r="U1" s="30"/>
      <c r="V1" s="30"/>
      <c r="W1" s="27"/>
      <c r="X1" s="27"/>
      <c r="Y1" s="27"/>
      <c r="Z1" s="27"/>
      <c r="AA1" s="27"/>
    </row>
    <row r="2" spans="1:27" ht="14.4">
      <c r="A2" s="31"/>
      <c r="B2" s="32"/>
      <c r="C2" s="27" t="s">
        <v>28</v>
      </c>
      <c r="D2" s="28" t="s">
        <v>29</v>
      </c>
      <c r="E2" s="32"/>
      <c r="F2" s="32"/>
      <c r="G2" s="32"/>
      <c r="H2" s="33"/>
      <c r="I2" s="34"/>
      <c r="J2" s="34"/>
      <c r="K2" s="34"/>
      <c r="L2" s="34"/>
      <c r="M2" s="34"/>
      <c r="N2" s="34"/>
      <c r="O2" s="34"/>
      <c r="P2" s="34"/>
      <c r="Q2" s="34"/>
      <c r="R2" s="34"/>
      <c r="S2" s="34"/>
      <c r="T2" s="34"/>
      <c r="U2" s="34"/>
      <c r="V2" s="34"/>
      <c r="W2" s="32"/>
      <c r="X2" s="32"/>
      <c r="Y2" s="32"/>
      <c r="Z2" s="32"/>
      <c r="AA2" s="32"/>
    </row>
    <row r="3" spans="1:27" ht="14.4">
      <c r="A3" s="35"/>
      <c r="B3" s="26"/>
      <c r="C3" s="27"/>
      <c r="D3" s="36"/>
      <c r="E3" s="30"/>
      <c r="F3" s="27"/>
      <c r="G3" s="27"/>
      <c r="H3" s="29"/>
      <c r="I3" s="30"/>
      <c r="J3" s="30"/>
      <c r="K3" s="30"/>
      <c r="L3" s="30"/>
      <c r="M3" s="30"/>
      <c r="N3" s="30"/>
      <c r="O3" s="30"/>
      <c r="P3" s="30"/>
      <c r="Q3" s="30"/>
      <c r="R3" s="30"/>
      <c r="S3" s="30"/>
      <c r="T3" s="30"/>
      <c r="U3" s="30"/>
      <c r="V3" s="30"/>
      <c r="W3" s="27"/>
      <c r="X3" s="27"/>
      <c r="Y3" s="27"/>
      <c r="Z3" s="27"/>
      <c r="AA3" s="27"/>
    </row>
    <row r="4" spans="1:27" ht="14.4">
      <c r="A4" s="35"/>
      <c r="B4" s="760" t="s">
        <v>0</v>
      </c>
      <c r="C4" s="761" t="s">
        <v>1</v>
      </c>
      <c r="D4" s="762" t="s">
        <v>30</v>
      </c>
      <c r="E4" s="763" t="s">
        <v>4</v>
      </c>
      <c r="F4" s="27"/>
      <c r="V4" s="30"/>
      <c r="W4" s="27"/>
      <c r="X4" s="27"/>
      <c r="Y4" s="27"/>
      <c r="Z4" s="27"/>
      <c r="AA4" s="27"/>
    </row>
    <row r="5" spans="1:27" ht="14.4">
      <c r="A5" s="26"/>
      <c r="B5" s="26">
        <v>1</v>
      </c>
      <c r="C5" s="39" t="str">
        <f>G11</f>
        <v>Indianna Dunes NP</v>
      </c>
      <c r="D5" s="36" t="s">
        <v>31</v>
      </c>
      <c r="E5" s="40">
        <f>T13</f>
        <v>2834180</v>
      </c>
      <c r="F5" s="27"/>
      <c r="V5" s="30"/>
      <c r="W5" s="27"/>
      <c r="X5" s="27"/>
      <c r="Y5" s="27"/>
      <c r="Z5" s="27"/>
      <c r="AA5" s="27"/>
    </row>
    <row r="6" spans="1:27" ht="14.4">
      <c r="A6" s="26"/>
      <c r="B6" s="26">
        <v>2</v>
      </c>
      <c r="C6" s="39" t="str">
        <f>G29</f>
        <v>George Rogers Clark NHP</v>
      </c>
      <c r="D6" s="36" t="s">
        <v>32</v>
      </c>
      <c r="E6" s="40">
        <f>T31</f>
        <v>123229</v>
      </c>
      <c r="F6" s="27"/>
      <c r="V6" s="30"/>
      <c r="W6" s="27"/>
      <c r="X6" s="27"/>
      <c r="Y6" s="27"/>
      <c r="Z6" s="27"/>
      <c r="AA6" s="27"/>
    </row>
    <row r="7" spans="1:27" ht="14.4">
      <c r="A7" s="26"/>
      <c r="B7" s="26">
        <v>3</v>
      </c>
      <c r="C7" s="39" t="str">
        <f>G47</f>
        <v>Lincoln Boyhood NMEM</v>
      </c>
      <c r="D7" s="36" t="s">
        <v>33</v>
      </c>
      <c r="E7" s="40">
        <f>T49</f>
        <v>105819</v>
      </c>
      <c r="F7" s="27"/>
      <c r="V7" s="30"/>
      <c r="W7" s="27"/>
      <c r="X7" s="27"/>
      <c r="Y7" s="27"/>
      <c r="Z7" s="27"/>
      <c r="AA7" s="27"/>
    </row>
    <row r="8" spans="1:27" ht="14.4">
      <c r="A8" s="26"/>
      <c r="B8" s="26"/>
      <c r="C8" s="39"/>
      <c r="D8" s="36"/>
      <c r="E8" s="41"/>
      <c r="F8" s="27"/>
      <c r="V8" s="30"/>
      <c r="W8" s="27"/>
      <c r="X8" s="27"/>
      <c r="Y8" s="27"/>
      <c r="Z8" s="27"/>
      <c r="AA8" s="27"/>
    </row>
    <row r="9" spans="1:27" ht="14.4">
      <c r="A9" s="26"/>
      <c r="B9" s="27"/>
      <c r="C9" s="27"/>
      <c r="D9" s="42" t="s">
        <v>5</v>
      </c>
      <c r="E9" s="43">
        <f>SUM(E5:E8)</f>
        <v>3063228</v>
      </c>
      <c r="F9" s="27"/>
      <c r="W9" s="27"/>
      <c r="X9" s="27"/>
      <c r="Y9" s="27"/>
      <c r="Z9" s="27"/>
      <c r="AA9" s="27"/>
    </row>
    <row r="10" spans="1:27" ht="14.4">
      <c r="A10" s="27"/>
      <c r="B10" s="27"/>
      <c r="C10" s="27"/>
      <c r="D10" s="27"/>
      <c r="E10" s="27"/>
      <c r="F10" s="27"/>
      <c r="W10" s="27"/>
      <c r="X10" s="27"/>
      <c r="Y10" s="27"/>
      <c r="Z10" s="27"/>
      <c r="AA10" s="27"/>
    </row>
    <row r="11" spans="1:27" ht="14.4">
      <c r="A11" s="27"/>
      <c r="B11" s="27"/>
      <c r="E11" s="27"/>
      <c r="F11" s="27"/>
      <c r="G11" s="44" t="s">
        <v>34</v>
      </c>
      <c r="H11" s="30"/>
      <c r="I11" s="30"/>
      <c r="J11" s="30"/>
      <c r="K11" s="30"/>
      <c r="L11" s="30"/>
      <c r="M11" s="30"/>
      <c r="N11" s="30"/>
      <c r="O11" s="30"/>
      <c r="P11" s="30"/>
      <c r="Q11" s="30"/>
      <c r="R11" s="30"/>
      <c r="S11" s="30"/>
      <c r="T11" s="30"/>
      <c r="U11" s="30"/>
      <c r="W11" s="27"/>
      <c r="X11" s="27"/>
      <c r="Y11" s="27"/>
      <c r="Z11" s="27"/>
      <c r="AA11" s="27"/>
    </row>
    <row r="12" spans="1:27" ht="27.6">
      <c r="A12" s="27"/>
      <c r="B12" s="27"/>
      <c r="C12" s="38" t="s">
        <v>35</v>
      </c>
      <c r="D12" s="38"/>
      <c r="E12" s="27"/>
      <c r="F12" s="27"/>
      <c r="G12" s="38"/>
      <c r="H12" s="45" t="s">
        <v>8</v>
      </c>
      <c r="I12" s="37" t="s">
        <v>9</v>
      </c>
      <c r="J12" s="37" t="s">
        <v>10</v>
      </c>
      <c r="K12" s="46" t="s">
        <v>11</v>
      </c>
      <c r="L12" s="46" t="s">
        <v>12</v>
      </c>
      <c r="M12" s="46" t="s">
        <v>13</v>
      </c>
      <c r="N12" s="46" t="s">
        <v>14</v>
      </c>
      <c r="O12" s="46" t="s">
        <v>15</v>
      </c>
      <c r="P12" s="46" t="s">
        <v>16</v>
      </c>
      <c r="Q12" s="46" t="s">
        <v>17</v>
      </c>
      <c r="R12" s="46" t="s">
        <v>18</v>
      </c>
      <c r="S12" s="46" t="s">
        <v>19</v>
      </c>
      <c r="T12" s="47" t="s">
        <v>36</v>
      </c>
      <c r="U12" s="47" t="s">
        <v>37</v>
      </c>
      <c r="W12" s="27"/>
      <c r="X12" s="27"/>
      <c r="Y12" s="27"/>
      <c r="Z12" s="27"/>
      <c r="AA12" s="27"/>
    </row>
    <row r="13" spans="1:27" ht="14.4">
      <c r="A13" s="27"/>
      <c r="B13" s="27"/>
      <c r="C13" s="27" t="s">
        <v>6</v>
      </c>
      <c r="D13" s="48">
        <f>SUM(H25,I25,J25,R25,S25)</f>
        <v>0.19263810704299233</v>
      </c>
      <c r="E13" s="27"/>
      <c r="F13" s="27"/>
      <c r="G13" s="49">
        <v>2022</v>
      </c>
      <c r="H13" s="50">
        <v>71633</v>
      </c>
      <c r="I13" s="50">
        <v>74372</v>
      </c>
      <c r="J13" s="50">
        <v>127431</v>
      </c>
      <c r="K13" s="50">
        <v>141437</v>
      </c>
      <c r="L13" s="50">
        <v>234403</v>
      </c>
      <c r="M13" s="50">
        <v>438727</v>
      </c>
      <c r="N13" s="50">
        <v>575495</v>
      </c>
      <c r="O13" s="50">
        <v>470160</v>
      </c>
      <c r="P13" s="50">
        <v>271515</v>
      </c>
      <c r="Q13" s="50">
        <v>232067</v>
      </c>
      <c r="R13" s="50">
        <v>108278</v>
      </c>
      <c r="S13" s="50">
        <v>88662</v>
      </c>
      <c r="T13" s="51">
        <v>2834180</v>
      </c>
      <c r="U13" s="52">
        <v>-0.108</v>
      </c>
      <c r="W13" s="27"/>
      <c r="X13" s="27"/>
      <c r="Y13" s="27"/>
      <c r="Z13" s="27"/>
      <c r="AA13" s="27"/>
    </row>
    <row r="14" spans="1:27" ht="14.4">
      <c r="A14" s="27"/>
      <c r="B14" s="27"/>
      <c r="C14" s="27" t="s">
        <v>20</v>
      </c>
      <c r="D14" s="48">
        <f>SUM(K25,L25,P25,Q25)</f>
        <v>0.32390823063107321</v>
      </c>
      <c r="E14" s="27"/>
      <c r="F14" s="27"/>
      <c r="G14" s="49">
        <v>2021</v>
      </c>
      <c r="H14" s="50">
        <v>86065</v>
      </c>
      <c r="I14" s="50">
        <v>93430</v>
      </c>
      <c r="J14" s="50">
        <v>171050</v>
      </c>
      <c r="K14" s="50">
        <v>234442</v>
      </c>
      <c r="L14" s="50">
        <v>396362</v>
      </c>
      <c r="M14" s="50">
        <v>319611</v>
      </c>
      <c r="N14" s="50">
        <v>594272</v>
      </c>
      <c r="O14" s="50">
        <v>437313</v>
      </c>
      <c r="P14" s="50">
        <v>343696</v>
      </c>
      <c r="Q14" s="50">
        <v>253640</v>
      </c>
      <c r="R14" s="50">
        <v>144881</v>
      </c>
      <c r="S14" s="50">
        <v>102448</v>
      </c>
      <c r="T14" s="51">
        <v>3177210</v>
      </c>
      <c r="U14" s="52">
        <v>0.38600000000000001</v>
      </c>
      <c r="W14" s="27"/>
      <c r="X14" s="27"/>
      <c r="Y14" s="27"/>
      <c r="Z14" s="27"/>
      <c r="AA14" s="27"/>
    </row>
    <row r="15" spans="1:27" ht="14.4">
      <c r="A15" s="27"/>
      <c r="B15" s="27"/>
      <c r="C15" s="27" t="s">
        <v>21</v>
      </c>
      <c r="D15" s="48">
        <f>SUM(M25:O25)</f>
        <v>0.48345366232593462</v>
      </c>
      <c r="E15" s="27"/>
      <c r="F15" s="27"/>
      <c r="G15" s="49">
        <v>2020</v>
      </c>
      <c r="H15" s="50">
        <v>82444</v>
      </c>
      <c r="I15" s="50">
        <v>87813</v>
      </c>
      <c r="J15" s="50">
        <v>93273</v>
      </c>
      <c r="K15" s="50">
        <v>91272</v>
      </c>
      <c r="L15" s="50">
        <v>154428</v>
      </c>
      <c r="M15" s="50">
        <v>341505</v>
      </c>
      <c r="N15" s="50">
        <v>427408</v>
      </c>
      <c r="O15" s="50">
        <v>389689</v>
      </c>
      <c r="P15" s="50">
        <v>225594</v>
      </c>
      <c r="Q15" s="50">
        <v>227773</v>
      </c>
      <c r="R15" s="50">
        <v>78893</v>
      </c>
      <c r="S15" s="50">
        <v>93014</v>
      </c>
      <c r="T15" s="51">
        <v>2293106</v>
      </c>
      <c r="U15" s="52">
        <v>7.3999999999999996E-2</v>
      </c>
      <c r="W15" s="27"/>
      <c r="X15" s="27"/>
      <c r="Y15" s="27"/>
      <c r="Z15" s="27"/>
      <c r="AA15" s="27"/>
    </row>
    <row r="16" spans="1:27" ht="14.4">
      <c r="A16" s="27"/>
      <c r="B16" s="27"/>
      <c r="C16" s="27" t="s">
        <v>22</v>
      </c>
      <c r="D16" s="48">
        <f>SUM(L25:Q25)</f>
        <v>0.75352811864308511</v>
      </c>
      <c r="E16" s="27"/>
      <c r="F16" s="27"/>
      <c r="G16" s="49">
        <v>2019</v>
      </c>
      <c r="H16" s="50">
        <v>69916</v>
      </c>
      <c r="I16" s="50">
        <v>85702</v>
      </c>
      <c r="J16" s="50">
        <v>219070</v>
      </c>
      <c r="K16" s="50">
        <v>107862</v>
      </c>
      <c r="L16" s="50">
        <v>142403</v>
      </c>
      <c r="M16" s="50">
        <v>302203</v>
      </c>
      <c r="N16" s="50">
        <v>449968</v>
      </c>
      <c r="O16" s="50">
        <v>290469</v>
      </c>
      <c r="P16" s="50">
        <v>206226</v>
      </c>
      <c r="Q16" s="50">
        <v>105984</v>
      </c>
      <c r="R16" s="50">
        <v>79674</v>
      </c>
      <c r="S16" s="50">
        <v>74808</v>
      </c>
      <c r="T16" s="51">
        <v>2134285</v>
      </c>
      <c r="U16" s="52">
        <v>0.215</v>
      </c>
      <c r="W16" s="27"/>
      <c r="X16" s="27"/>
      <c r="Y16" s="27"/>
      <c r="Z16" s="27"/>
      <c r="AA16" s="27"/>
    </row>
    <row r="17" spans="1:27" ht="14.4">
      <c r="A17" s="27"/>
      <c r="B17" s="27"/>
      <c r="C17" s="27"/>
      <c r="D17" s="27"/>
      <c r="E17" s="27"/>
      <c r="F17" s="27"/>
      <c r="G17" s="49">
        <v>2018</v>
      </c>
      <c r="H17" s="50">
        <v>70652</v>
      </c>
      <c r="I17" s="50">
        <v>70450</v>
      </c>
      <c r="J17" s="50">
        <v>128682</v>
      </c>
      <c r="K17" s="50">
        <v>93585</v>
      </c>
      <c r="L17" s="50">
        <v>143790</v>
      </c>
      <c r="M17" s="50">
        <v>240295</v>
      </c>
      <c r="N17" s="50">
        <v>421553</v>
      </c>
      <c r="O17" s="50">
        <v>204010</v>
      </c>
      <c r="P17" s="50">
        <v>167089</v>
      </c>
      <c r="Q17" s="50">
        <v>132862</v>
      </c>
      <c r="R17" s="50">
        <v>52878</v>
      </c>
      <c r="S17" s="50">
        <v>30233</v>
      </c>
      <c r="T17" s="51">
        <v>1756079</v>
      </c>
      <c r="U17" s="52">
        <v>-0.186</v>
      </c>
      <c r="W17" s="27"/>
      <c r="X17" s="27"/>
      <c r="Y17" s="27"/>
      <c r="Z17" s="27"/>
      <c r="AA17" s="27"/>
    </row>
    <row r="18" spans="1:27" ht="14.4">
      <c r="A18" s="27"/>
      <c r="B18" s="27"/>
      <c r="C18" s="27"/>
      <c r="D18" s="27"/>
      <c r="E18" s="27"/>
      <c r="F18" s="27"/>
      <c r="G18" s="49">
        <v>2017</v>
      </c>
      <c r="H18" s="50">
        <v>60576</v>
      </c>
      <c r="I18" s="50">
        <v>85561</v>
      </c>
      <c r="J18" s="50">
        <v>90620</v>
      </c>
      <c r="K18" s="50">
        <v>102570</v>
      </c>
      <c r="L18" s="50">
        <v>149426</v>
      </c>
      <c r="M18" s="50">
        <v>247641</v>
      </c>
      <c r="N18" s="50">
        <v>319946</v>
      </c>
      <c r="O18" s="50">
        <v>462357</v>
      </c>
      <c r="P18" s="50">
        <v>405688</v>
      </c>
      <c r="Q18" s="50">
        <v>82494</v>
      </c>
      <c r="R18" s="50">
        <v>87193</v>
      </c>
      <c r="S18" s="50">
        <v>64399</v>
      </c>
      <c r="T18" s="51">
        <v>2158471</v>
      </c>
      <c r="U18" s="52">
        <v>0.27100000000000002</v>
      </c>
      <c r="W18" s="27"/>
      <c r="X18" s="27"/>
      <c r="Y18" s="27"/>
      <c r="Z18" s="27"/>
      <c r="AA18" s="27"/>
    </row>
    <row r="19" spans="1:27" ht="14.4">
      <c r="A19" s="27"/>
      <c r="B19" s="27"/>
      <c r="C19" s="27"/>
      <c r="D19" s="27"/>
      <c r="E19" s="27"/>
      <c r="F19" s="27"/>
      <c r="G19" s="49">
        <v>2016</v>
      </c>
      <c r="H19" s="50">
        <v>56588</v>
      </c>
      <c r="I19" s="50">
        <v>73072</v>
      </c>
      <c r="J19" s="50">
        <v>90653</v>
      </c>
      <c r="K19" s="50">
        <v>99945</v>
      </c>
      <c r="L19" s="50">
        <v>175447</v>
      </c>
      <c r="M19" s="50">
        <v>242632</v>
      </c>
      <c r="N19" s="50">
        <v>308792</v>
      </c>
      <c r="O19" s="50">
        <v>219929</v>
      </c>
      <c r="P19" s="50">
        <v>179245</v>
      </c>
      <c r="Q19" s="50">
        <v>115180</v>
      </c>
      <c r="R19" s="50">
        <v>82775</v>
      </c>
      <c r="S19" s="50">
        <v>53965</v>
      </c>
      <c r="T19" s="51">
        <v>1698223</v>
      </c>
      <c r="U19" s="52">
        <v>3.5000000000000003E-2</v>
      </c>
      <c r="W19" s="27"/>
      <c r="X19" s="27"/>
      <c r="Y19" s="27"/>
      <c r="Z19" s="27"/>
      <c r="AA19" s="27"/>
    </row>
    <row r="20" spans="1:27" ht="14.4">
      <c r="A20" s="27"/>
      <c r="B20" s="27"/>
      <c r="C20" s="27"/>
      <c r="D20" s="27"/>
      <c r="E20" s="27"/>
      <c r="F20" s="27"/>
      <c r="G20" s="49">
        <v>2015</v>
      </c>
      <c r="H20" s="50">
        <v>55607</v>
      </c>
      <c r="I20" s="50">
        <v>47594</v>
      </c>
      <c r="J20" s="50">
        <v>93170</v>
      </c>
      <c r="K20" s="50">
        <v>93419</v>
      </c>
      <c r="L20" s="50">
        <v>141525</v>
      </c>
      <c r="M20" s="50">
        <v>174125</v>
      </c>
      <c r="N20" s="50">
        <v>362197</v>
      </c>
      <c r="O20" s="50">
        <v>262479</v>
      </c>
      <c r="P20" s="50">
        <v>169403</v>
      </c>
      <c r="Q20" s="50">
        <v>101082</v>
      </c>
      <c r="R20" s="50">
        <v>75316</v>
      </c>
      <c r="S20" s="50">
        <v>64278</v>
      </c>
      <c r="T20" s="51">
        <v>1640195</v>
      </c>
      <c r="U20" s="52">
        <v>5.6000000000000001E-2</v>
      </c>
      <c r="W20" s="27"/>
      <c r="X20" s="27"/>
      <c r="Y20" s="27"/>
      <c r="Z20" s="27"/>
      <c r="AA20" s="27"/>
    </row>
    <row r="21" spans="1:27" ht="14.4">
      <c r="A21" s="27"/>
      <c r="B21" s="27"/>
      <c r="C21" s="27"/>
      <c r="D21" s="27"/>
      <c r="E21" s="27"/>
      <c r="F21" s="27"/>
      <c r="G21" s="49">
        <v>2014</v>
      </c>
      <c r="H21" s="50">
        <v>40701</v>
      </c>
      <c r="I21" s="50">
        <v>51423</v>
      </c>
      <c r="J21" s="50">
        <v>85786</v>
      </c>
      <c r="K21" s="50">
        <v>89324</v>
      </c>
      <c r="L21" s="50">
        <v>161258</v>
      </c>
      <c r="M21" s="50">
        <v>215070</v>
      </c>
      <c r="N21" s="50">
        <v>283291</v>
      </c>
      <c r="O21" s="50">
        <v>255908</v>
      </c>
      <c r="P21" s="50">
        <v>144874</v>
      </c>
      <c r="Q21" s="50">
        <v>102336</v>
      </c>
      <c r="R21" s="50">
        <v>64236</v>
      </c>
      <c r="S21" s="50">
        <v>59165</v>
      </c>
      <c r="T21" s="51">
        <v>1553372</v>
      </c>
      <c r="U21" s="52">
        <v>-7.5999999999999998E-2</v>
      </c>
      <c r="W21" s="27"/>
      <c r="X21" s="27"/>
      <c r="Y21" s="27"/>
      <c r="Z21" s="27"/>
      <c r="AA21" s="27"/>
    </row>
    <row r="22" spans="1:27" ht="14.4">
      <c r="A22" s="27"/>
      <c r="B22" s="27"/>
      <c r="C22" s="27"/>
      <c r="D22" s="27"/>
      <c r="E22" s="27"/>
      <c r="F22" s="27"/>
      <c r="G22" s="49">
        <v>2013</v>
      </c>
      <c r="H22" s="50">
        <v>54937</v>
      </c>
      <c r="I22" s="50">
        <v>47432</v>
      </c>
      <c r="J22" s="50">
        <v>77032</v>
      </c>
      <c r="K22" s="50">
        <v>101281</v>
      </c>
      <c r="L22" s="50">
        <v>144046</v>
      </c>
      <c r="M22" s="50">
        <v>219493</v>
      </c>
      <c r="N22" s="50">
        <v>357123</v>
      </c>
      <c r="O22" s="50">
        <v>304087</v>
      </c>
      <c r="P22" s="50">
        <v>190536</v>
      </c>
      <c r="Q22" s="50">
        <v>78671</v>
      </c>
      <c r="R22" s="50">
        <v>62707</v>
      </c>
      <c r="S22" s="50">
        <v>44350</v>
      </c>
      <c r="T22" s="51">
        <v>1681695</v>
      </c>
      <c r="U22" s="52">
        <v>-0.11</v>
      </c>
      <c r="W22" s="27"/>
      <c r="X22" s="27"/>
      <c r="Y22" s="27"/>
      <c r="Z22" s="27"/>
      <c r="AA22" s="27"/>
    </row>
    <row r="23" spans="1:27" ht="14.4">
      <c r="A23" s="27"/>
      <c r="B23" s="27"/>
      <c r="C23" s="27"/>
      <c r="D23" s="27"/>
      <c r="E23" s="27"/>
      <c r="F23" s="27"/>
      <c r="G23" s="49">
        <v>2012</v>
      </c>
      <c r="H23" s="50">
        <v>58521</v>
      </c>
      <c r="I23" s="50">
        <v>51948</v>
      </c>
      <c r="J23" s="50">
        <v>106271</v>
      </c>
      <c r="K23" s="50">
        <v>73145</v>
      </c>
      <c r="L23" s="50">
        <v>194496</v>
      </c>
      <c r="M23" s="50">
        <v>270881</v>
      </c>
      <c r="N23" s="50">
        <v>361124</v>
      </c>
      <c r="O23" s="50">
        <v>260821</v>
      </c>
      <c r="P23" s="50">
        <v>160416</v>
      </c>
      <c r="Q23" s="50">
        <v>228117</v>
      </c>
      <c r="R23" s="50">
        <v>67680</v>
      </c>
      <c r="S23" s="50">
        <v>55961</v>
      </c>
      <c r="T23" s="51">
        <v>1889381</v>
      </c>
      <c r="U23" s="52">
        <v>2.7E-2</v>
      </c>
      <c r="W23" s="27"/>
      <c r="X23" s="27"/>
      <c r="Y23" s="27"/>
      <c r="Z23" s="27"/>
      <c r="AA23" s="27"/>
    </row>
    <row r="24" spans="1:27" ht="15.75" customHeight="1">
      <c r="A24" s="27"/>
      <c r="B24" s="27"/>
      <c r="C24" s="27"/>
      <c r="D24" s="27"/>
      <c r="E24" s="27"/>
      <c r="F24" s="27"/>
      <c r="G24" s="44" t="s">
        <v>38</v>
      </c>
      <c r="H24" s="53">
        <f t="shared" ref="H24:S24" si="0">AVERAGE(H13:H23)</f>
        <v>64330.909090909088</v>
      </c>
      <c r="I24" s="53">
        <f t="shared" si="0"/>
        <v>69890.636363636368</v>
      </c>
      <c r="J24" s="53">
        <f t="shared" si="0"/>
        <v>116639.81818181818</v>
      </c>
      <c r="K24" s="53">
        <f t="shared" si="0"/>
        <v>111662</v>
      </c>
      <c r="L24" s="53">
        <f t="shared" si="0"/>
        <v>185234.90909090909</v>
      </c>
      <c r="M24" s="53">
        <f t="shared" si="0"/>
        <v>273834.81818181818</v>
      </c>
      <c r="N24" s="53">
        <f t="shared" si="0"/>
        <v>405560.81818181818</v>
      </c>
      <c r="O24" s="53">
        <f t="shared" si="0"/>
        <v>323383.81818181818</v>
      </c>
      <c r="P24" s="53">
        <f t="shared" si="0"/>
        <v>224025.63636363635</v>
      </c>
      <c r="Q24" s="53">
        <f t="shared" si="0"/>
        <v>150927.81818181818</v>
      </c>
      <c r="R24" s="53">
        <f t="shared" si="0"/>
        <v>82228.272727272721</v>
      </c>
      <c r="S24" s="53">
        <f t="shared" si="0"/>
        <v>66480.272727272721</v>
      </c>
      <c r="T24" s="53">
        <f t="shared" ref="T24:T25" si="1">SUM(H24:S24)</f>
        <v>2074199.7272727268</v>
      </c>
      <c r="U24" s="54">
        <f>AVERAGE(U13:U23)</f>
        <v>5.3090909090909119E-2</v>
      </c>
      <c r="W24" s="27"/>
      <c r="X24" s="27"/>
      <c r="Y24" s="27"/>
      <c r="Z24" s="27"/>
      <c r="AA24" s="27"/>
    </row>
    <row r="25" spans="1:27" ht="15.75" customHeight="1">
      <c r="A25" s="27"/>
      <c r="B25" s="27"/>
      <c r="C25" s="27"/>
      <c r="D25" s="27"/>
      <c r="E25" s="27"/>
      <c r="F25" s="27"/>
      <c r="G25" s="44" t="s">
        <v>39</v>
      </c>
      <c r="H25" s="55">
        <f t="shared" ref="H25:S25" si="2">H24/$T$24</f>
        <v>3.1014809347938228E-2</v>
      </c>
      <c r="I25" s="55">
        <f t="shared" si="2"/>
        <v>3.3695229752793605E-2</v>
      </c>
      <c r="J25" s="55">
        <f t="shared" si="2"/>
        <v>5.6233648403368898E-2</v>
      </c>
      <c r="K25" s="55">
        <f t="shared" si="2"/>
        <v>5.3833774313922701E-2</v>
      </c>
      <c r="L25" s="55">
        <f t="shared" si="2"/>
        <v>8.9304278009170429E-2</v>
      </c>
      <c r="M25" s="55">
        <f t="shared" si="2"/>
        <v>0.13201950351322794</v>
      </c>
      <c r="N25" s="55">
        <f t="shared" si="2"/>
        <v>0.19552640608774552</v>
      </c>
      <c r="O25" s="55">
        <f t="shared" si="2"/>
        <v>0.15590775272496116</v>
      </c>
      <c r="P25" s="55">
        <f t="shared" si="2"/>
        <v>0.10800581709563607</v>
      </c>
      <c r="Q25" s="55">
        <f t="shared" si="2"/>
        <v>7.2764361212344031E-2</v>
      </c>
      <c r="R25" s="55">
        <f t="shared" si="2"/>
        <v>3.9643372644442024E-2</v>
      </c>
      <c r="S25" s="55">
        <f t="shared" si="2"/>
        <v>3.205104689444959E-2</v>
      </c>
      <c r="T25" s="54">
        <f t="shared" si="1"/>
        <v>1.0000000000000002</v>
      </c>
      <c r="U25" s="56"/>
      <c r="V25" s="30"/>
      <c r="W25" s="27"/>
      <c r="X25" s="27"/>
      <c r="Y25" s="27"/>
      <c r="Z25" s="27"/>
      <c r="AA25" s="27"/>
    </row>
    <row r="26" spans="1:27" ht="15.75" customHeight="1">
      <c r="A26" s="27"/>
      <c r="B26" s="27"/>
      <c r="C26" s="27"/>
      <c r="D26" s="27"/>
      <c r="E26" s="27"/>
      <c r="F26" s="27"/>
      <c r="G26" s="44" t="s">
        <v>40</v>
      </c>
      <c r="H26" s="55">
        <f t="shared" ref="H26:S26" si="3">H24/$N$24</f>
        <v>0.1586221010681281</v>
      </c>
      <c r="I26" s="55">
        <f t="shared" si="3"/>
        <v>0.17233083974178071</v>
      </c>
      <c r="J26" s="55">
        <f t="shared" si="3"/>
        <v>0.28760129912137378</v>
      </c>
      <c r="K26" s="55">
        <f t="shared" si="3"/>
        <v>0.27532738616268515</v>
      </c>
      <c r="L26" s="55">
        <f t="shared" si="3"/>
        <v>0.45673768467412912</v>
      </c>
      <c r="M26" s="55">
        <f t="shared" si="3"/>
        <v>0.67520037909346187</v>
      </c>
      <c r="N26" s="55">
        <f t="shared" si="3"/>
        <v>1</v>
      </c>
      <c r="O26" s="55">
        <f t="shared" si="3"/>
        <v>0.79737441016020694</v>
      </c>
      <c r="P26" s="55">
        <f t="shared" si="3"/>
        <v>0.5523848121422883</v>
      </c>
      <c r="Q26" s="55">
        <f t="shared" si="3"/>
        <v>0.37214595546593282</v>
      </c>
      <c r="R26" s="55">
        <f t="shared" si="3"/>
        <v>0.20275201410213331</v>
      </c>
      <c r="S26" s="55">
        <f t="shared" si="3"/>
        <v>0.16392183304420879</v>
      </c>
      <c r="T26" s="54"/>
      <c r="U26" s="34"/>
      <c r="V26" s="30"/>
      <c r="W26" s="27"/>
      <c r="X26" s="27"/>
      <c r="Y26" s="27"/>
      <c r="Z26" s="27"/>
      <c r="AA26" s="27"/>
    </row>
    <row r="27" spans="1:27" ht="15.75" customHeight="1">
      <c r="A27" s="27"/>
      <c r="B27" s="27"/>
      <c r="C27" s="27"/>
      <c r="D27" s="27"/>
      <c r="E27" s="27"/>
      <c r="F27" s="27"/>
      <c r="G27" s="27"/>
      <c r="H27" s="27"/>
      <c r="I27" s="27"/>
      <c r="J27" s="30"/>
      <c r="K27" s="30"/>
      <c r="L27" s="30"/>
      <c r="M27" s="30"/>
      <c r="N27" s="30"/>
      <c r="O27" s="30"/>
      <c r="P27" s="30"/>
      <c r="Q27" s="30"/>
      <c r="R27" s="30"/>
      <c r="S27" s="30"/>
      <c r="T27" s="30"/>
      <c r="U27" s="30"/>
      <c r="V27" s="30"/>
      <c r="W27" s="27"/>
      <c r="X27" s="27"/>
      <c r="Y27" s="27"/>
      <c r="Z27" s="27"/>
      <c r="AA27" s="27"/>
    </row>
    <row r="28" spans="1:27" ht="15.75" customHeight="1">
      <c r="A28" s="27"/>
      <c r="B28" s="27"/>
      <c r="C28" s="27"/>
      <c r="D28" s="27"/>
      <c r="E28" s="27"/>
      <c r="F28" s="27"/>
      <c r="G28" s="27"/>
      <c r="H28" s="27"/>
      <c r="I28" s="27"/>
      <c r="J28" s="30"/>
      <c r="K28" s="30"/>
      <c r="L28" s="30"/>
      <c r="M28" s="30"/>
      <c r="N28" s="30"/>
      <c r="O28" s="30"/>
      <c r="P28" s="30"/>
      <c r="Q28" s="30"/>
      <c r="R28" s="30"/>
      <c r="S28" s="30"/>
      <c r="T28" s="30"/>
      <c r="U28" s="30"/>
      <c r="V28" s="30"/>
      <c r="W28" s="27"/>
      <c r="X28" s="27"/>
      <c r="Y28" s="27"/>
      <c r="Z28" s="27"/>
      <c r="AA28" s="27"/>
    </row>
    <row r="29" spans="1:27" ht="15.75" customHeight="1">
      <c r="A29" s="27"/>
      <c r="B29" s="27"/>
      <c r="E29" s="27"/>
      <c r="F29" s="27"/>
      <c r="G29" s="44" t="s">
        <v>41</v>
      </c>
      <c r="H29" s="30"/>
      <c r="I29" s="30"/>
      <c r="J29" s="30"/>
      <c r="K29" s="30"/>
      <c r="L29" s="30"/>
      <c r="M29" s="30"/>
      <c r="N29" s="30"/>
      <c r="O29" s="30"/>
      <c r="P29" s="30"/>
      <c r="Q29" s="30"/>
      <c r="R29" s="30"/>
      <c r="S29" s="30"/>
      <c r="T29" s="30"/>
      <c r="U29" s="30"/>
      <c r="V29" s="30"/>
      <c r="W29" s="27"/>
      <c r="X29" s="27"/>
      <c r="Y29" s="27"/>
      <c r="Z29" s="27"/>
      <c r="AA29" s="27"/>
    </row>
    <row r="30" spans="1:27" ht="15.75" customHeight="1">
      <c r="A30" s="27"/>
      <c r="B30" s="27"/>
      <c r="C30" s="38" t="s">
        <v>35</v>
      </c>
      <c r="D30" s="38"/>
      <c r="E30" s="27"/>
      <c r="F30" s="27"/>
      <c r="G30" s="38"/>
      <c r="H30" s="45" t="s">
        <v>8</v>
      </c>
      <c r="I30" s="37" t="s">
        <v>9</v>
      </c>
      <c r="J30" s="37" t="s">
        <v>10</v>
      </c>
      <c r="K30" s="46" t="s">
        <v>11</v>
      </c>
      <c r="L30" s="46" t="s">
        <v>12</v>
      </c>
      <c r="M30" s="46" t="s">
        <v>13</v>
      </c>
      <c r="N30" s="46" t="s">
        <v>14</v>
      </c>
      <c r="O30" s="46" t="s">
        <v>15</v>
      </c>
      <c r="P30" s="46" t="s">
        <v>16</v>
      </c>
      <c r="Q30" s="46" t="s">
        <v>17</v>
      </c>
      <c r="R30" s="46" t="s">
        <v>18</v>
      </c>
      <c r="S30" s="46" t="s">
        <v>19</v>
      </c>
      <c r="T30" s="47" t="s">
        <v>36</v>
      </c>
      <c r="U30" s="47" t="s">
        <v>37</v>
      </c>
      <c r="V30" s="30"/>
      <c r="W30" s="27"/>
      <c r="X30" s="27"/>
      <c r="Y30" s="27"/>
      <c r="Z30" s="27"/>
      <c r="AA30" s="27"/>
    </row>
    <row r="31" spans="1:27" ht="15.75" customHeight="1">
      <c r="A31" s="27"/>
      <c r="B31" s="27"/>
      <c r="C31" s="27" t="s">
        <v>6</v>
      </c>
      <c r="D31" s="48">
        <f>SUM(H43,I43,J43,R43,S43)</f>
        <v>0.17706330253055069</v>
      </c>
      <c r="E31" s="27"/>
      <c r="F31" s="27"/>
      <c r="G31" s="49">
        <v>2022</v>
      </c>
      <c r="H31" s="50">
        <v>2101</v>
      </c>
      <c r="I31" s="50">
        <v>2439</v>
      </c>
      <c r="J31" s="50">
        <v>5189</v>
      </c>
      <c r="K31" s="50">
        <v>8533</v>
      </c>
      <c r="L31" s="50">
        <v>29727</v>
      </c>
      <c r="M31" s="50">
        <v>10862</v>
      </c>
      <c r="N31" s="50">
        <v>25280</v>
      </c>
      <c r="O31" s="50">
        <v>12347</v>
      </c>
      <c r="P31" s="50">
        <v>7360</v>
      </c>
      <c r="Q31" s="50">
        <v>11846</v>
      </c>
      <c r="R31" s="50">
        <v>4078</v>
      </c>
      <c r="S31" s="50">
        <v>3467</v>
      </c>
      <c r="T31" s="40">
        <v>123229</v>
      </c>
      <c r="U31" s="57">
        <v>6.2E-2</v>
      </c>
      <c r="V31" s="30"/>
      <c r="W31" s="27"/>
      <c r="X31" s="27"/>
      <c r="Y31" s="27"/>
      <c r="Z31" s="27"/>
      <c r="AA31" s="27"/>
    </row>
    <row r="32" spans="1:27" ht="15.75" customHeight="1">
      <c r="A32" s="27"/>
      <c r="B32" s="27"/>
      <c r="C32" s="27" t="s">
        <v>20</v>
      </c>
      <c r="D32" s="48">
        <f>SUM(K43,L43,P43,Q43)</f>
        <v>0.46151349642238776</v>
      </c>
      <c r="E32" s="27"/>
      <c r="F32" s="27"/>
      <c r="G32" s="49">
        <v>2021</v>
      </c>
      <c r="H32" s="58">
        <v>2268</v>
      </c>
      <c r="I32" s="58">
        <v>2486</v>
      </c>
      <c r="J32" s="58">
        <v>5534</v>
      </c>
      <c r="K32" s="58">
        <v>6147</v>
      </c>
      <c r="L32" s="58">
        <v>26402</v>
      </c>
      <c r="M32" s="58">
        <v>9019</v>
      </c>
      <c r="N32" s="58">
        <v>27354</v>
      </c>
      <c r="O32" s="58">
        <v>12432</v>
      </c>
      <c r="P32" s="58">
        <v>9305</v>
      </c>
      <c r="Q32" s="58">
        <v>6750</v>
      </c>
      <c r="R32" s="58">
        <v>4522</v>
      </c>
      <c r="S32" s="58">
        <v>3869</v>
      </c>
      <c r="T32" s="40">
        <v>116088</v>
      </c>
      <c r="U32" s="57">
        <v>1.069</v>
      </c>
      <c r="V32" s="30"/>
      <c r="W32" s="27"/>
      <c r="X32" s="27"/>
      <c r="Y32" s="27"/>
      <c r="Z32" s="27"/>
      <c r="AA32" s="27"/>
    </row>
    <row r="33" spans="1:27" ht="15.75" customHeight="1">
      <c r="A33" s="27"/>
      <c r="B33" s="27"/>
      <c r="C33" s="27" t="s">
        <v>21</v>
      </c>
      <c r="D33" s="48">
        <f>SUM(M43:O43)</f>
        <v>0.36142320104706149</v>
      </c>
      <c r="E33" s="27"/>
      <c r="F33" s="27"/>
      <c r="G33" s="49">
        <v>2020</v>
      </c>
      <c r="H33" s="50">
        <v>2407</v>
      </c>
      <c r="I33" s="50">
        <v>3139</v>
      </c>
      <c r="J33" s="50">
        <v>2471</v>
      </c>
      <c r="K33" s="50">
        <v>3800</v>
      </c>
      <c r="L33" s="50">
        <v>4100</v>
      </c>
      <c r="M33" s="50">
        <v>6819</v>
      </c>
      <c r="N33" s="50">
        <v>6914</v>
      </c>
      <c r="O33" s="50">
        <v>6549</v>
      </c>
      <c r="P33" s="50">
        <v>6491</v>
      </c>
      <c r="Q33" s="50">
        <v>7098</v>
      </c>
      <c r="R33" s="50">
        <v>4297</v>
      </c>
      <c r="S33" s="50">
        <v>2023</v>
      </c>
      <c r="T33" s="40">
        <v>56108</v>
      </c>
      <c r="U33" s="57">
        <v>-0.6</v>
      </c>
      <c r="V33" s="30"/>
      <c r="W33" s="27"/>
      <c r="X33" s="27"/>
      <c r="Y33" s="27"/>
      <c r="Z33" s="27"/>
      <c r="AA33" s="27"/>
    </row>
    <row r="34" spans="1:27" ht="15.75" customHeight="1">
      <c r="A34" s="27"/>
      <c r="B34" s="27"/>
      <c r="C34" s="27" t="s">
        <v>22</v>
      </c>
      <c r="D34" s="48">
        <f>SUM(L43:Q43)</f>
        <v>0.76536959538855143</v>
      </c>
      <c r="E34" s="27"/>
      <c r="F34" s="27"/>
      <c r="G34" s="49">
        <v>2019</v>
      </c>
      <c r="H34" s="58">
        <v>633</v>
      </c>
      <c r="I34" s="58">
        <v>2404</v>
      </c>
      <c r="J34" s="58">
        <v>4104</v>
      </c>
      <c r="K34" s="58">
        <v>11845</v>
      </c>
      <c r="L34" s="58">
        <v>36257</v>
      </c>
      <c r="M34" s="58">
        <v>8702</v>
      </c>
      <c r="N34" s="58">
        <v>28453</v>
      </c>
      <c r="O34" s="58">
        <v>15558</v>
      </c>
      <c r="P34" s="58">
        <v>10039</v>
      </c>
      <c r="Q34" s="58">
        <v>9856</v>
      </c>
      <c r="R34" s="58">
        <v>5608</v>
      </c>
      <c r="S34" s="58">
        <v>6671</v>
      </c>
      <c r="T34" s="40">
        <v>140130</v>
      </c>
      <c r="U34" s="57">
        <v>0.156</v>
      </c>
      <c r="V34" s="30"/>
      <c r="W34" s="27"/>
      <c r="X34" s="27"/>
      <c r="Y34" s="27"/>
      <c r="Z34" s="27"/>
      <c r="AA34" s="27"/>
    </row>
    <row r="35" spans="1:27" ht="15.75" customHeight="1">
      <c r="A35" s="27"/>
      <c r="B35" s="27"/>
      <c r="C35" s="27"/>
      <c r="D35" s="27"/>
      <c r="E35" s="27"/>
      <c r="F35" s="27"/>
      <c r="G35" s="49">
        <v>2018</v>
      </c>
      <c r="H35" s="50">
        <v>1844</v>
      </c>
      <c r="I35" s="50">
        <v>2504</v>
      </c>
      <c r="J35" s="50">
        <v>4877</v>
      </c>
      <c r="K35" s="50">
        <v>5832</v>
      </c>
      <c r="L35" s="50">
        <v>36995</v>
      </c>
      <c r="M35" s="50">
        <v>7603</v>
      </c>
      <c r="N35" s="50">
        <v>19710</v>
      </c>
      <c r="O35" s="50">
        <v>10544</v>
      </c>
      <c r="P35" s="50">
        <v>12826</v>
      </c>
      <c r="Q35" s="50">
        <v>4923</v>
      </c>
      <c r="R35" s="50">
        <v>10144</v>
      </c>
      <c r="S35" s="50">
        <v>3385</v>
      </c>
      <c r="T35" s="40">
        <v>121187</v>
      </c>
      <c r="U35" s="57">
        <v>3.3000000000000002E-2</v>
      </c>
      <c r="V35" s="30"/>
      <c r="W35" s="27"/>
      <c r="X35" s="27"/>
      <c r="Y35" s="27"/>
      <c r="Z35" s="27"/>
      <c r="AA35" s="27"/>
    </row>
    <row r="36" spans="1:27" ht="15.75" customHeight="1">
      <c r="A36" s="27"/>
      <c r="B36" s="27"/>
      <c r="C36" s="27"/>
      <c r="D36" s="27"/>
      <c r="E36" s="27"/>
      <c r="F36" s="27"/>
      <c r="G36" s="49">
        <v>2017</v>
      </c>
      <c r="H36" s="58">
        <v>2029</v>
      </c>
      <c r="I36" s="58">
        <v>2771</v>
      </c>
      <c r="J36" s="58">
        <v>4633</v>
      </c>
      <c r="K36" s="58">
        <v>6406</v>
      </c>
      <c r="L36" s="58">
        <v>36198</v>
      </c>
      <c r="M36" s="58">
        <v>7028</v>
      </c>
      <c r="N36" s="58">
        <v>22815</v>
      </c>
      <c r="O36" s="58">
        <v>12948</v>
      </c>
      <c r="P36" s="58">
        <v>6911</v>
      </c>
      <c r="Q36" s="58">
        <v>5480</v>
      </c>
      <c r="R36" s="58">
        <v>6442</v>
      </c>
      <c r="S36" s="58">
        <v>3607</v>
      </c>
      <c r="T36" s="40">
        <v>117268</v>
      </c>
      <c r="U36" s="57">
        <v>-7.0000000000000007E-2</v>
      </c>
      <c r="V36" s="30"/>
      <c r="W36" s="27"/>
      <c r="X36" s="27"/>
      <c r="Y36" s="27"/>
      <c r="Z36" s="27"/>
      <c r="AA36" s="27"/>
    </row>
    <row r="37" spans="1:27" ht="15.75" customHeight="1">
      <c r="A37" s="27"/>
      <c r="B37" s="27"/>
      <c r="C37" s="27"/>
      <c r="D37" s="27"/>
      <c r="E37" s="27"/>
      <c r="F37" s="27"/>
      <c r="G37" s="49">
        <v>2016</v>
      </c>
      <c r="H37" s="50">
        <v>2204</v>
      </c>
      <c r="I37" s="50">
        <v>2967</v>
      </c>
      <c r="J37" s="50">
        <v>4805</v>
      </c>
      <c r="K37" s="50">
        <v>7534</v>
      </c>
      <c r="L37" s="50">
        <v>37742</v>
      </c>
      <c r="M37" s="50">
        <v>7440</v>
      </c>
      <c r="N37" s="50">
        <v>28558</v>
      </c>
      <c r="O37" s="50">
        <v>10923</v>
      </c>
      <c r="P37" s="50">
        <v>7678</v>
      </c>
      <c r="Q37" s="50">
        <v>6783</v>
      </c>
      <c r="R37" s="50">
        <v>3612</v>
      </c>
      <c r="S37" s="50">
        <v>5849</v>
      </c>
      <c r="T37" s="40">
        <v>126095</v>
      </c>
      <c r="U37" s="57">
        <v>-7.1999999999999995E-2</v>
      </c>
      <c r="V37" s="30"/>
      <c r="W37" s="27"/>
      <c r="X37" s="27"/>
      <c r="Y37" s="27"/>
      <c r="Z37" s="27"/>
      <c r="AA37" s="27"/>
    </row>
    <row r="38" spans="1:27" ht="15.75" customHeight="1">
      <c r="A38" s="27"/>
      <c r="B38" s="27"/>
      <c r="C38" s="27"/>
      <c r="D38" s="27"/>
      <c r="E38" s="27"/>
      <c r="F38" s="27"/>
      <c r="G38" s="49">
        <v>2015</v>
      </c>
      <c r="H38" s="58">
        <v>2162</v>
      </c>
      <c r="I38" s="58">
        <v>2195</v>
      </c>
      <c r="J38" s="58">
        <v>4246</v>
      </c>
      <c r="K38" s="58">
        <v>5920</v>
      </c>
      <c r="L38" s="58">
        <v>37813</v>
      </c>
      <c r="M38" s="58">
        <v>7114</v>
      </c>
      <c r="N38" s="58">
        <v>40128</v>
      </c>
      <c r="O38" s="58">
        <v>13059</v>
      </c>
      <c r="P38" s="58">
        <v>8046</v>
      </c>
      <c r="Q38" s="58">
        <v>5824</v>
      </c>
      <c r="R38" s="58">
        <v>2916</v>
      </c>
      <c r="S38" s="58">
        <v>6433</v>
      </c>
      <c r="T38" s="40">
        <v>135856</v>
      </c>
      <c r="U38" s="57">
        <v>8.5000000000000006E-2</v>
      </c>
      <c r="V38" s="30"/>
      <c r="W38" s="27"/>
      <c r="X38" s="27"/>
      <c r="Y38" s="27"/>
      <c r="Z38" s="27"/>
      <c r="AA38" s="27"/>
    </row>
    <row r="39" spans="1:27" ht="15.75" customHeight="1">
      <c r="A39" s="27"/>
      <c r="B39" s="27"/>
      <c r="C39" s="27"/>
      <c r="D39" s="27"/>
      <c r="E39" s="27"/>
      <c r="F39" s="27"/>
      <c r="G39" s="49">
        <v>2014</v>
      </c>
      <c r="H39" s="50">
        <v>1764</v>
      </c>
      <c r="I39" s="50">
        <v>2608</v>
      </c>
      <c r="J39" s="50">
        <v>4269</v>
      </c>
      <c r="K39" s="50">
        <v>6683</v>
      </c>
      <c r="L39" s="50">
        <v>42414</v>
      </c>
      <c r="M39" s="50">
        <v>11087</v>
      </c>
      <c r="N39" s="50">
        <v>23196</v>
      </c>
      <c r="O39" s="50">
        <v>11079</v>
      </c>
      <c r="P39" s="50">
        <v>9450</v>
      </c>
      <c r="Q39" s="50">
        <v>5688</v>
      </c>
      <c r="R39" s="50">
        <v>2954</v>
      </c>
      <c r="S39" s="50">
        <v>4026</v>
      </c>
      <c r="T39" s="40">
        <v>125218</v>
      </c>
      <c r="U39" s="57">
        <v>-2.5999999999999999E-2</v>
      </c>
      <c r="V39" s="30"/>
      <c r="W39" s="27"/>
      <c r="X39" s="27"/>
      <c r="Y39" s="27"/>
      <c r="Z39" s="27"/>
      <c r="AA39" s="27"/>
    </row>
    <row r="40" spans="1:27" ht="15.75" customHeight="1">
      <c r="A40" s="27"/>
      <c r="B40" s="27"/>
      <c r="C40" s="27"/>
      <c r="D40" s="27"/>
      <c r="E40" s="27"/>
      <c r="F40" s="27"/>
      <c r="G40" s="49">
        <v>2013</v>
      </c>
      <c r="H40" s="58">
        <v>2398</v>
      </c>
      <c r="I40" s="58">
        <v>2808</v>
      </c>
      <c r="J40" s="58">
        <v>4640</v>
      </c>
      <c r="K40" s="58">
        <v>6989</v>
      </c>
      <c r="L40" s="58">
        <v>41436</v>
      </c>
      <c r="M40" s="58">
        <v>6803</v>
      </c>
      <c r="N40" s="58">
        <v>23704</v>
      </c>
      <c r="O40" s="58">
        <v>6257</v>
      </c>
      <c r="P40" s="58">
        <v>9639</v>
      </c>
      <c r="Q40" s="58">
        <v>3148</v>
      </c>
      <c r="R40" s="58">
        <v>13360</v>
      </c>
      <c r="S40" s="58">
        <v>7349</v>
      </c>
      <c r="T40" s="40">
        <v>128531</v>
      </c>
      <c r="U40" s="57">
        <v>0.02</v>
      </c>
      <c r="V40" s="30"/>
      <c r="W40" s="27"/>
      <c r="X40" s="27"/>
      <c r="Y40" s="27"/>
      <c r="Z40" s="27"/>
      <c r="AA40" s="27"/>
    </row>
    <row r="41" spans="1:27" ht="15.75" customHeight="1">
      <c r="A41" s="27"/>
      <c r="B41" s="27"/>
      <c r="C41" s="27"/>
      <c r="D41" s="27"/>
      <c r="E41" s="27"/>
      <c r="F41" s="27"/>
      <c r="G41" s="49">
        <v>2012</v>
      </c>
      <c r="H41" s="50">
        <v>2243</v>
      </c>
      <c r="I41" s="50">
        <v>2863</v>
      </c>
      <c r="J41" s="50">
        <v>4493</v>
      </c>
      <c r="K41" s="50">
        <v>6051</v>
      </c>
      <c r="L41" s="50">
        <v>32387</v>
      </c>
      <c r="M41" s="50">
        <v>9683</v>
      </c>
      <c r="N41" s="50">
        <v>18486</v>
      </c>
      <c r="O41" s="50">
        <v>7064</v>
      </c>
      <c r="P41" s="50">
        <v>7640</v>
      </c>
      <c r="Q41" s="50">
        <v>7213</v>
      </c>
      <c r="R41" s="50">
        <v>25399</v>
      </c>
      <c r="S41" s="50">
        <v>2450</v>
      </c>
      <c r="T41" s="40">
        <v>125972</v>
      </c>
      <c r="U41" s="57">
        <v>-0.13500000000000001</v>
      </c>
      <c r="V41" s="30"/>
      <c r="W41" s="27"/>
      <c r="X41" s="27"/>
      <c r="Y41" s="27"/>
      <c r="Z41" s="27"/>
      <c r="AA41" s="27"/>
    </row>
    <row r="42" spans="1:27" ht="15.75" customHeight="1">
      <c r="A42" s="27"/>
      <c r="B42" s="27"/>
      <c r="C42" s="27"/>
      <c r="D42" s="27"/>
      <c r="E42" s="27"/>
      <c r="F42" s="27"/>
      <c r="G42" s="44" t="s">
        <v>38</v>
      </c>
      <c r="H42" s="53">
        <f t="shared" ref="H42:S42" si="4">AVERAGE(H31:H41)</f>
        <v>2004.8181818181818</v>
      </c>
      <c r="I42" s="53">
        <f t="shared" si="4"/>
        <v>2653.090909090909</v>
      </c>
      <c r="J42" s="53">
        <f t="shared" si="4"/>
        <v>4478.272727272727</v>
      </c>
      <c r="K42" s="53">
        <f t="shared" si="4"/>
        <v>6885.454545454545</v>
      </c>
      <c r="L42" s="53">
        <f t="shared" si="4"/>
        <v>32861</v>
      </c>
      <c r="M42" s="53">
        <f t="shared" si="4"/>
        <v>8378.181818181818</v>
      </c>
      <c r="N42" s="53">
        <f t="shared" si="4"/>
        <v>24054.363636363636</v>
      </c>
      <c r="O42" s="53">
        <f t="shared" si="4"/>
        <v>10796.363636363636</v>
      </c>
      <c r="P42" s="53">
        <f t="shared" si="4"/>
        <v>8671.363636363636</v>
      </c>
      <c r="Q42" s="53">
        <f t="shared" si="4"/>
        <v>6782.636363636364</v>
      </c>
      <c r="R42" s="53">
        <f t="shared" si="4"/>
        <v>7575.636363636364</v>
      </c>
      <c r="S42" s="53">
        <f t="shared" si="4"/>
        <v>4466.272727272727</v>
      </c>
      <c r="T42" s="53">
        <f>SUM(H42:S42)</f>
        <v>119607.45454545454</v>
      </c>
      <c r="U42" s="54">
        <f>AVERAGE(U31:U41)</f>
        <v>4.7454545454545465E-2</v>
      </c>
      <c r="V42" s="30"/>
      <c r="W42" s="27"/>
      <c r="X42" s="27"/>
      <c r="Y42" s="27"/>
      <c r="Z42" s="27"/>
      <c r="AA42" s="27"/>
    </row>
    <row r="43" spans="1:27" ht="15.75" customHeight="1">
      <c r="A43" s="27"/>
      <c r="B43" s="27"/>
      <c r="C43" s="27"/>
      <c r="D43" s="27"/>
      <c r="E43" s="27"/>
      <c r="F43" s="27"/>
      <c r="G43" s="44" t="s">
        <v>39</v>
      </c>
      <c r="H43" s="55">
        <f t="shared" ref="H43:T43" si="5">H42/$T$42</f>
        <v>1.6761649091497792E-2</v>
      </c>
      <c r="I43" s="55">
        <f t="shared" si="5"/>
        <v>2.2181651797318805E-2</v>
      </c>
      <c r="J43" s="55">
        <f t="shared" si="5"/>
        <v>3.7441418215039803E-2</v>
      </c>
      <c r="K43" s="55">
        <f t="shared" si="5"/>
        <v>5.7567102080897964E-2</v>
      </c>
      <c r="L43" s="55">
        <f t="shared" si="5"/>
        <v>0.27474040079593703</v>
      </c>
      <c r="M43" s="55">
        <f t="shared" si="5"/>
        <v>7.0047321465217277E-2</v>
      </c>
      <c r="N43" s="55">
        <f t="shared" si="5"/>
        <v>0.20111090673886242</v>
      </c>
      <c r="O43" s="55">
        <f t="shared" si="5"/>
        <v>9.0264972842981808E-2</v>
      </c>
      <c r="P43" s="55">
        <f t="shared" si="5"/>
        <v>7.2498521679250763E-2</v>
      </c>
      <c r="Q43" s="55">
        <f t="shared" si="5"/>
        <v>5.6707471866302046E-2</v>
      </c>
      <c r="R43" s="55">
        <f t="shared" si="5"/>
        <v>6.3337493406461443E-2</v>
      </c>
      <c r="S43" s="55">
        <f t="shared" si="5"/>
        <v>3.7341090020232851E-2</v>
      </c>
      <c r="T43" s="55">
        <f t="shared" si="5"/>
        <v>1</v>
      </c>
      <c r="U43" s="56"/>
      <c r="V43" s="30"/>
      <c r="W43" s="27"/>
      <c r="X43" s="27"/>
      <c r="Y43" s="27"/>
      <c r="Z43" s="27"/>
      <c r="AA43" s="27"/>
    </row>
    <row r="44" spans="1:27" ht="15.75" customHeight="1">
      <c r="A44" s="27"/>
      <c r="B44" s="27"/>
      <c r="C44" s="27"/>
      <c r="D44" s="27"/>
      <c r="E44" s="27"/>
      <c r="F44" s="27"/>
      <c r="G44" s="44" t="s">
        <v>40</v>
      </c>
      <c r="H44" s="55">
        <f t="shared" ref="H44:S44" si="6">H42/$N$42</f>
        <v>8.334530117385619E-2</v>
      </c>
      <c r="I44" s="55">
        <f t="shared" si="6"/>
        <v>0.11029561825864141</v>
      </c>
      <c r="J44" s="55">
        <f t="shared" si="6"/>
        <v>0.18617298694623541</v>
      </c>
      <c r="K44" s="55">
        <f t="shared" si="6"/>
        <v>0.2862455498529845</v>
      </c>
      <c r="L44" s="55">
        <f t="shared" si="6"/>
        <v>1.3661138784117794</v>
      </c>
      <c r="M44" s="55">
        <f t="shared" si="6"/>
        <v>0.34830195239570971</v>
      </c>
      <c r="N44" s="55">
        <f t="shared" si="6"/>
        <v>1</v>
      </c>
      <c r="O44" s="55">
        <f t="shared" si="6"/>
        <v>0.44883181278770057</v>
      </c>
      <c r="P44" s="55">
        <f t="shared" si="6"/>
        <v>0.36049025313872363</v>
      </c>
      <c r="Q44" s="55">
        <f t="shared" si="6"/>
        <v>0.28197114112729499</v>
      </c>
      <c r="R44" s="55">
        <f t="shared" si="6"/>
        <v>0.31493813256336028</v>
      </c>
      <c r="S44" s="55">
        <f t="shared" si="6"/>
        <v>0.18567411696233529</v>
      </c>
      <c r="T44" s="55">
        <v>1</v>
      </c>
      <c r="U44" s="34"/>
      <c r="V44" s="41"/>
      <c r="W44" s="59"/>
      <c r="X44" s="27"/>
      <c r="Y44" s="27"/>
      <c r="Z44" s="27"/>
      <c r="AA44" s="27"/>
    </row>
    <row r="45" spans="1:27" ht="15.75" customHeight="1">
      <c r="A45" s="27"/>
      <c r="B45" s="27"/>
      <c r="C45" s="27"/>
      <c r="D45" s="27"/>
      <c r="E45" s="27"/>
      <c r="F45" s="27"/>
      <c r="G45" s="27"/>
      <c r="H45" s="29"/>
      <c r="I45" s="30"/>
      <c r="J45" s="41"/>
      <c r="K45" s="41"/>
      <c r="L45" s="41"/>
      <c r="M45" s="41"/>
      <c r="N45" s="41"/>
      <c r="O45" s="41"/>
      <c r="P45" s="41"/>
      <c r="Q45" s="41"/>
      <c r="R45" s="41"/>
      <c r="S45" s="41"/>
      <c r="T45" s="41"/>
      <c r="U45" s="41"/>
      <c r="V45" s="41"/>
      <c r="W45" s="59"/>
      <c r="X45" s="27"/>
      <c r="Y45" s="27"/>
      <c r="Z45" s="27"/>
      <c r="AA45" s="27"/>
    </row>
    <row r="46" spans="1:27" ht="15.75" customHeight="1">
      <c r="A46" s="27"/>
      <c r="B46" s="27"/>
      <c r="C46" s="27"/>
      <c r="D46" s="27"/>
      <c r="E46" s="27"/>
      <c r="F46" s="27"/>
      <c r="G46" s="27"/>
      <c r="H46" s="29"/>
      <c r="I46" s="30"/>
      <c r="J46" s="41"/>
      <c r="K46" s="41"/>
      <c r="L46" s="41"/>
      <c r="M46" s="41"/>
      <c r="N46" s="41"/>
      <c r="O46" s="41"/>
      <c r="P46" s="41"/>
      <c r="Q46" s="41"/>
      <c r="R46" s="41"/>
      <c r="S46" s="41"/>
      <c r="T46" s="41"/>
      <c r="U46" s="41"/>
      <c r="V46" s="41"/>
      <c r="W46" s="59"/>
      <c r="X46" s="27"/>
      <c r="Y46" s="27"/>
      <c r="Z46" s="27"/>
      <c r="AA46" s="27"/>
    </row>
    <row r="47" spans="1:27" ht="15.75" customHeight="1">
      <c r="A47" s="27"/>
      <c r="B47" s="27"/>
      <c r="E47" s="27"/>
      <c r="F47" s="27"/>
      <c r="G47" s="44" t="s">
        <v>42</v>
      </c>
      <c r="H47" s="30"/>
      <c r="I47" s="30"/>
      <c r="J47" s="30"/>
      <c r="K47" s="30"/>
      <c r="L47" s="30"/>
      <c r="M47" s="30"/>
      <c r="N47" s="30"/>
      <c r="O47" s="30"/>
      <c r="P47" s="30"/>
      <c r="Q47" s="30"/>
      <c r="R47" s="30"/>
      <c r="S47" s="30"/>
      <c r="T47" s="30"/>
      <c r="U47" s="30"/>
      <c r="V47" s="60"/>
      <c r="W47" s="59"/>
      <c r="X47" s="27"/>
      <c r="Y47" s="27"/>
      <c r="Z47" s="27"/>
      <c r="AA47" s="27"/>
    </row>
    <row r="48" spans="1:27" ht="15.75" customHeight="1">
      <c r="A48" s="27"/>
      <c r="B48" s="27"/>
      <c r="C48" s="38" t="s">
        <v>35</v>
      </c>
      <c r="D48" s="38"/>
      <c r="E48" s="27"/>
      <c r="F48" s="27"/>
      <c r="G48" s="38"/>
      <c r="H48" s="45" t="s">
        <v>8</v>
      </c>
      <c r="I48" s="37" t="s">
        <v>9</v>
      </c>
      <c r="J48" s="37" t="s">
        <v>10</v>
      </c>
      <c r="K48" s="46" t="s">
        <v>11</v>
      </c>
      <c r="L48" s="46" t="s">
        <v>12</v>
      </c>
      <c r="M48" s="46" t="s">
        <v>13</v>
      </c>
      <c r="N48" s="46" t="s">
        <v>14</v>
      </c>
      <c r="O48" s="46" t="s">
        <v>15</v>
      </c>
      <c r="P48" s="46" t="s">
        <v>16</v>
      </c>
      <c r="Q48" s="46" t="s">
        <v>17</v>
      </c>
      <c r="R48" s="46" t="s">
        <v>18</v>
      </c>
      <c r="S48" s="46" t="s">
        <v>19</v>
      </c>
      <c r="T48" s="47" t="s">
        <v>36</v>
      </c>
      <c r="U48" s="47" t="s">
        <v>37</v>
      </c>
      <c r="V48" s="60"/>
      <c r="W48" s="59"/>
      <c r="X48" s="27"/>
      <c r="Y48" s="27"/>
      <c r="Z48" s="27"/>
      <c r="AA48" s="27"/>
    </row>
    <row r="49" spans="1:27" ht="15.75" customHeight="1">
      <c r="A49" s="27"/>
      <c r="B49" s="27"/>
      <c r="C49" s="27" t="s">
        <v>6</v>
      </c>
      <c r="D49" s="48">
        <f>SUM(H61,I61,J61,R61,S61)</f>
        <v>9.0820738684178767E-2</v>
      </c>
      <c r="E49" s="27"/>
      <c r="G49" s="216">
        <v>2022</v>
      </c>
      <c r="H49" s="27">
        <v>1248</v>
      </c>
      <c r="I49" s="49">
        <v>1418</v>
      </c>
      <c r="J49" s="50">
        <v>2330</v>
      </c>
      <c r="K49" s="50">
        <v>4651</v>
      </c>
      <c r="L49" s="50">
        <v>7243</v>
      </c>
      <c r="M49" s="50">
        <v>23648</v>
      </c>
      <c r="N49" s="50">
        <v>41882</v>
      </c>
      <c r="O49" s="50">
        <v>3834</v>
      </c>
      <c r="P49" s="50">
        <v>10819</v>
      </c>
      <c r="Q49" s="50">
        <v>2670</v>
      </c>
      <c r="R49" s="50">
        <v>4374</v>
      </c>
      <c r="S49" s="50">
        <v>1702</v>
      </c>
      <c r="T49" s="50">
        <v>105819</v>
      </c>
      <c r="U49" s="57">
        <v>-7.4999999999999997E-2</v>
      </c>
      <c r="V49" s="60"/>
      <c r="W49" s="59"/>
      <c r="X49" s="27"/>
      <c r="Y49" s="27"/>
      <c r="Z49" s="27"/>
      <c r="AA49" s="27"/>
    </row>
    <row r="50" spans="1:27" ht="15.75" customHeight="1">
      <c r="A50" s="27"/>
      <c r="B50" s="27"/>
      <c r="C50" s="27" t="s">
        <v>20</v>
      </c>
      <c r="D50" s="48">
        <f>SUM(K61,L61,P61,Q61)</f>
        <v>0.27340206707646753</v>
      </c>
      <c r="E50" s="27"/>
      <c r="F50" s="27"/>
      <c r="G50" s="49">
        <v>2021</v>
      </c>
      <c r="H50" s="58">
        <v>103</v>
      </c>
      <c r="I50" s="58">
        <v>528</v>
      </c>
      <c r="J50" s="58">
        <v>1249</v>
      </c>
      <c r="K50" s="58">
        <v>1708</v>
      </c>
      <c r="L50" s="58">
        <v>5070</v>
      </c>
      <c r="M50" s="58">
        <v>26450</v>
      </c>
      <c r="N50" s="58">
        <v>55524</v>
      </c>
      <c r="O50" s="58">
        <v>5885</v>
      </c>
      <c r="P50" s="58">
        <v>11052</v>
      </c>
      <c r="Q50" s="58">
        <v>2387</v>
      </c>
      <c r="R50" s="58">
        <v>2681</v>
      </c>
      <c r="S50" s="58">
        <v>1716</v>
      </c>
      <c r="T50" s="40">
        <v>114353</v>
      </c>
      <c r="U50" s="57">
        <v>3.3000000000000002E-2</v>
      </c>
      <c r="V50" s="60"/>
      <c r="W50" s="59"/>
      <c r="X50" s="27"/>
      <c r="Y50" s="27"/>
      <c r="Z50" s="27"/>
      <c r="AA50" s="27"/>
    </row>
    <row r="51" spans="1:27" ht="15.75" customHeight="1">
      <c r="A51" s="27"/>
      <c r="B51" s="27"/>
      <c r="C51" s="27" t="s">
        <v>21</v>
      </c>
      <c r="D51" s="48">
        <f>SUM(M61:O61)</f>
        <v>0.63577719423935364</v>
      </c>
      <c r="E51" s="27"/>
      <c r="F51" s="27"/>
      <c r="G51" s="49">
        <v>2020</v>
      </c>
      <c r="H51" s="50">
        <v>115</v>
      </c>
      <c r="I51" s="50">
        <v>1479</v>
      </c>
      <c r="J51" s="50">
        <v>4936</v>
      </c>
      <c r="K51" s="50">
        <v>1676</v>
      </c>
      <c r="L51" s="50">
        <v>3828</v>
      </c>
      <c r="M51" s="50">
        <v>24871</v>
      </c>
      <c r="N51" s="50">
        <v>47775</v>
      </c>
      <c r="O51" s="50">
        <v>6804</v>
      </c>
      <c r="P51" s="50">
        <v>14174</v>
      </c>
      <c r="Q51" s="50">
        <v>2028</v>
      </c>
      <c r="R51" s="50">
        <v>1546</v>
      </c>
      <c r="S51" s="50">
        <v>1460</v>
      </c>
      <c r="T51" s="40">
        <v>110692</v>
      </c>
      <c r="U51" s="57">
        <v>-0.20200000000000001</v>
      </c>
      <c r="V51" s="60"/>
      <c r="W51" s="59"/>
      <c r="X51" s="27"/>
      <c r="Y51" s="27"/>
      <c r="Z51" s="27"/>
      <c r="AA51" s="27"/>
    </row>
    <row r="52" spans="1:27" ht="15.75" customHeight="1">
      <c r="A52" s="27"/>
      <c r="B52" s="27"/>
      <c r="C52" s="27" t="s">
        <v>22</v>
      </c>
      <c r="D52" s="48">
        <f>SUM(L61:Q61)</f>
        <v>0.86088343017323932</v>
      </c>
      <c r="E52" s="27"/>
      <c r="F52" s="27"/>
      <c r="G52" s="49">
        <v>2019</v>
      </c>
      <c r="H52" s="58">
        <v>37</v>
      </c>
      <c r="I52" s="58">
        <v>1123</v>
      </c>
      <c r="J52" s="58">
        <v>2383</v>
      </c>
      <c r="K52" s="58">
        <v>4782</v>
      </c>
      <c r="L52" s="58">
        <v>11453</v>
      </c>
      <c r="M52" s="58">
        <v>28179</v>
      </c>
      <c r="N52" s="58">
        <v>60560</v>
      </c>
      <c r="O52" s="58">
        <v>7913</v>
      </c>
      <c r="P52" s="58">
        <v>18719</v>
      </c>
      <c r="Q52" s="58">
        <v>1724</v>
      </c>
      <c r="R52" s="58">
        <v>1492</v>
      </c>
      <c r="S52" s="58">
        <v>349</v>
      </c>
      <c r="T52" s="40">
        <v>138714</v>
      </c>
      <c r="U52" s="57">
        <v>3.5999999999999997E-2</v>
      </c>
      <c r="V52" s="60"/>
      <c r="W52" s="59"/>
      <c r="X52" s="27"/>
      <c r="Y52" s="27"/>
      <c r="Z52" s="27"/>
      <c r="AA52" s="27"/>
    </row>
    <row r="53" spans="1:27" ht="15.75" customHeight="1">
      <c r="A53" s="27"/>
      <c r="B53" s="27"/>
      <c r="C53" s="27"/>
      <c r="D53" s="27"/>
      <c r="E53" s="27"/>
      <c r="F53" s="27"/>
      <c r="G53" s="49">
        <v>2018</v>
      </c>
      <c r="H53" s="50">
        <v>1259</v>
      </c>
      <c r="I53" s="50">
        <v>892</v>
      </c>
      <c r="J53" s="50">
        <v>1553</v>
      </c>
      <c r="K53" s="50">
        <v>3795</v>
      </c>
      <c r="L53" s="50">
        <v>13059</v>
      </c>
      <c r="M53" s="50">
        <v>26014</v>
      </c>
      <c r="N53" s="50">
        <v>55178</v>
      </c>
      <c r="O53" s="50">
        <v>6035</v>
      </c>
      <c r="P53" s="50">
        <v>15953</v>
      </c>
      <c r="Q53" s="50">
        <v>2374</v>
      </c>
      <c r="R53" s="50">
        <v>6731</v>
      </c>
      <c r="S53" s="50">
        <v>1007</v>
      </c>
      <c r="T53" s="40">
        <v>133850</v>
      </c>
      <c r="U53" s="57">
        <v>-6.8000000000000005E-2</v>
      </c>
      <c r="V53" s="60"/>
      <c r="W53" s="59"/>
      <c r="X53" s="27"/>
      <c r="Y53" s="27"/>
      <c r="Z53" s="27"/>
      <c r="AA53" s="27"/>
    </row>
    <row r="54" spans="1:27" ht="15.75" customHeight="1">
      <c r="A54" s="27"/>
      <c r="B54" s="27"/>
      <c r="C54" s="27"/>
      <c r="D54" s="27"/>
      <c r="E54" s="27"/>
      <c r="F54" s="27"/>
      <c r="G54" s="49">
        <v>2017</v>
      </c>
      <c r="H54" s="58">
        <v>1733</v>
      </c>
      <c r="I54" s="58">
        <v>1847</v>
      </c>
      <c r="J54" s="58">
        <v>1463</v>
      </c>
      <c r="K54" s="58">
        <v>6531</v>
      </c>
      <c r="L54" s="58">
        <v>12956</v>
      </c>
      <c r="M54" s="58">
        <v>26430</v>
      </c>
      <c r="N54" s="58">
        <v>53579</v>
      </c>
      <c r="O54" s="58">
        <v>12285</v>
      </c>
      <c r="P54" s="58">
        <v>15251</v>
      </c>
      <c r="Q54" s="58">
        <v>1919</v>
      </c>
      <c r="R54" s="58">
        <v>7768</v>
      </c>
      <c r="S54" s="58">
        <v>1889</v>
      </c>
      <c r="T54" s="40">
        <v>143651</v>
      </c>
      <c r="U54" s="57">
        <v>0.14399999999999999</v>
      </c>
      <c r="V54" s="30"/>
      <c r="W54" s="27"/>
      <c r="X54" s="27"/>
      <c r="Y54" s="27"/>
      <c r="Z54" s="27"/>
      <c r="AA54" s="27"/>
    </row>
    <row r="55" spans="1:27" ht="15.75" customHeight="1">
      <c r="A55" s="27"/>
      <c r="B55" s="27"/>
      <c r="C55" s="27"/>
      <c r="D55" s="27"/>
      <c r="E55" s="27"/>
      <c r="F55" s="27"/>
      <c r="G55" s="49">
        <v>2016</v>
      </c>
      <c r="H55" s="50">
        <v>1234</v>
      </c>
      <c r="I55" s="50">
        <v>1757</v>
      </c>
      <c r="J55" s="50">
        <v>1642</v>
      </c>
      <c r="K55" s="50">
        <v>6869</v>
      </c>
      <c r="L55" s="50">
        <v>12873</v>
      </c>
      <c r="M55" s="50">
        <v>26589</v>
      </c>
      <c r="N55" s="50">
        <v>42612</v>
      </c>
      <c r="O55" s="50">
        <v>7460</v>
      </c>
      <c r="P55" s="50">
        <v>15287</v>
      </c>
      <c r="Q55" s="50">
        <v>1868</v>
      </c>
      <c r="R55" s="50">
        <v>5695</v>
      </c>
      <c r="S55" s="50">
        <v>1676</v>
      </c>
      <c r="T55" s="40">
        <v>125562</v>
      </c>
      <c r="U55" s="57">
        <v>0.124</v>
      </c>
      <c r="V55" s="40"/>
      <c r="W55" s="61"/>
      <c r="X55" s="27"/>
      <c r="Y55" s="27"/>
      <c r="Z55" s="27"/>
      <c r="AA55" s="27"/>
    </row>
    <row r="56" spans="1:27" ht="15.75" customHeight="1">
      <c r="A56" s="27"/>
      <c r="B56" s="27"/>
      <c r="C56" s="27"/>
      <c r="D56" s="27"/>
      <c r="E56" s="27"/>
      <c r="F56" s="27"/>
      <c r="G56" s="49">
        <v>2015</v>
      </c>
      <c r="H56" s="58">
        <v>1964</v>
      </c>
      <c r="I56" s="58">
        <v>1154</v>
      </c>
      <c r="J56" s="58">
        <v>1187</v>
      </c>
      <c r="K56" s="58">
        <v>6332</v>
      </c>
      <c r="L56" s="58">
        <v>11506</v>
      </c>
      <c r="M56" s="58">
        <v>22415</v>
      </c>
      <c r="N56" s="58">
        <v>35631</v>
      </c>
      <c r="O56" s="58">
        <v>8344</v>
      </c>
      <c r="P56" s="58">
        <v>14096</v>
      </c>
      <c r="Q56" s="58">
        <v>1660</v>
      </c>
      <c r="R56" s="58">
        <v>5759</v>
      </c>
      <c r="S56" s="58">
        <v>1663</v>
      </c>
      <c r="T56" s="40">
        <v>111711</v>
      </c>
      <c r="U56" s="57">
        <v>0.11899999999999999</v>
      </c>
      <c r="V56" s="60"/>
      <c r="W56" s="59"/>
      <c r="X56" s="27"/>
      <c r="Y56" s="27"/>
      <c r="Z56" s="27"/>
      <c r="AA56" s="27"/>
    </row>
    <row r="57" spans="1:27" ht="15.75" customHeight="1">
      <c r="A57" s="27"/>
      <c r="B57" s="27"/>
      <c r="C57" s="27"/>
      <c r="D57" s="27"/>
      <c r="E57" s="27"/>
      <c r="F57" s="27"/>
      <c r="G57" s="49">
        <v>2014</v>
      </c>
      <c r="H57" s="50">
        <v>757</v>
      </c>
      <c r="I57" s="50">
        <v>1063</v>
      </c>
      <c r="J57" s="50">
        <v>611</v>
      </c>
      <c r="K57" s="50">
        <v>6565</v>
      </c>
      <c r="L57" s="50">
        <v>12079</v>
      </c>
      <c r="M57" s="50">
        <v>21928</v>
      </c>
      <c r="N57" s="50">
        <v>27986</v>
      </c>
      <c r="O57" s="50">
        <v>8580</v>
      </c>
      <c r="P57" s="50">
        <v>13716</v>
      </c>
      <c r="Q57" s="50">
        <v>977</v>
      </c>
      <c r="R57" s="50">
        <v>4742</v>
      </c>
      <c r="S57" s="50">
        <v>791</v>
      </c>
      <c r="T57" s="40">
        <v>99795</v>
      </c>
      <c r="U57" s="57">
        <v>-0.20200000000000001</v>
      </c>
      <c r="V57" s="60"/>
      <c r="W57" s="59"/>
      <c r="X57" s="27"/>
      <c r="Y57" s="27"/>
      <c r="Z57" s="27"/>
      <c r="AA57" s="27"/>
    </row>
    <row r="58" spans="1:27" ht="15.75" customHeight="1">
      <c r="A58" s="27"/>
      <c r="B58" s="27"/>
      <c r="C58" s="27"/>
      <c r="D58" s="27"/>
      <c r="E58" s="27"/>
      <c r="F58" s="27"/>
      <c r="G58" s="49">
        <v>2013</v>
      </c>
      <c r="H58" s="58">
        <v>3049</v>
      </c>
      <c r="I58" s="58">
        <v>1342</v>
      </c>
      <c r="J58" s="58">
        <v>815</v>
      </c>
      <c r="K58" s="58">
        <v>10877</v>
      </c>
      <c r="L58" s="58">
        <v>11594</v>
      </c>
      <c r="M58" s="58">
        <v>31173</v>
      </c>
      <c r="N58" s="58">
        <v>29994</v>
      </c>
      <c r="O58" s="58">
        <v>9014</v>
      </c>
      <c r="P58" s="58">
        <v>15928</v>
      </c>
      <c r="Q58" s="58">
        <v>1326</v>
      </c>
      <c r="R58" s="58">
        <v>9634</v>
      </c>
      <c r="S58" s="58">
        <v>323</v>
      </c>
      <c r="T58" s="40">
        <v>125069</v>
      </c>
      <c r="U58" s="57">
        <v>-6.4000000000000001E-2</v>
      </c>
      <c r="V58" s="60"/>
      <c r="W58" s="59"/>
      <c r="X58" s="27"/>
      <c r="Y58" s="27"/>
      <c r="Z58" s="27"/>
      <c r="AA58" s="27"/>
    </row>
    <row r="59" spans="1:27" ht="15.75" customHeight="1">
      <c r="A59" s="27"/>
      <c r="B59" s="27"/>
      <c r="C59" s="27"/>
      <c r="D59" s="27"/>
      <c r="E59" s="27"/>
      <c r="F59" s="27"/>
      <c r="G59" s="49">
        <v>2012</v>
      </c>
      <c r="H59" s="50">
        <v>3893</v>
      </c>
      <c r="I59" s="50">
        <v>875</v>
      </c>
      <c r="J59" s="50">
        <v>2452</v>
      </c>
      <c r="K59" s="50">
        <v>11064</v>
      </c>
      <c r="L59" s="50">
        <v>14987</v>
      </c>
      <c r="M59" s="50">
        <v>30711</v>
      </c>
      <c r="N59" s="50">
        <v>27968</v>
      </c>
      <c r="O59" s="50">
        <v>10449</v>
      </c>
      <c r="P59" s="50">
        <v>18237</v>
      </c>
      <c r="Q59" s="50">
        <v>3452</v>
      </c>
      <c r="R59" s="50">
        <v>8228</v>
      </c>
      <c r="S59" s="50">
        <v>1234</v>
      </c>
      <c r="T59" s="40">
        <v>133550</v>
      </c>
      <c r="U59" s="57">
        <v>0.23200000000000001</v>
      </c>
      <c r="V59" s="60"/>
      <c r="W59" s="59"/>
      <c r="X59" s="27"/>
      <c r="Y59" s="27"/>
      <c r="Z59" s="27"/>
      <c r="AA59" s="27"/>
    </row>
    <row r="60" spans="1:27" ht="15.75" customHeight="1">
      <c r="A60" s="27"/>
      <c r="B60" s="27"/>
      <c r="C60" s="27"/>
      <c r="D60" s="27"/>
      <c r="E60" s="27"/>
      <c r="F60" s="27"/>
      <c r="G60" s="44" t="s">
        <v>38</v>
      </c>
      <c r="H60" s="53">
        <f t="shared" ref="H60:S60" si="7">AVERAGE(H49:H59)</f>
        <v>1399.2727272727273</v>
      </c>
      <c r="I60" s="53">
        <f t="shared" si="7"/>
        <v>1225.2727272727273</v>
      </c>
      <c r="J60" s="53">
        <f t="shared" si="7"/>
        <v>1874.6363636363637</v>
      </c>
      <c r="K60" s="53">
        <f t="shared" si="7"/>
        <v>5895.454545454545</v>
      </c>
      <c r="L60" s="53">
        <f t="shared" si="7"/>
        <v>10604.363636363636</v>
      </c>
      <c r="M60" s="53">
        <f t="shared" si="7"/>
        <v>26218.909090909092</v>
      </c>
      <c r="N60" s="53">
        <f t="shared" si="7"/>
        <v>43517.181818181816</v>
      </c>
      <c r="O60" s="53">
        <f t="shared" si="7"/>
        <v>7873</v>
      </c>
      <c r="P60" s="53">
        <f t="shared" si="7"/>
        <v>14839.272727272728</v>
      </c>
      <c r="Q60" s="53">
        <f t="shared" si="7"/>
        <v>2035</v>
      </c>
      <c r="R60" s="53">
        <f t="shared" si="7"/>
        <v>5331.818181818182</v>
      </c>
      <c r="S60" s="53">
        <f t="shared" si="7"/>
        <v>1255.4545454545455</v>
      </c>
      <c r="T60" s="53">
        <f>SUM(H60:S60)</f>
        <v>122069.63636363637</v>
      </c>
      <c r="U60" s="54">
        <f>AVERAGE(U49:U59)</f>
        <v>6.9999999999999958E-3</v>
      </c>
      <c r="V60" s="60"/>
      <c r="W60" s="59"/>
      <c r="X60" s="27"/>
      <c r="Y60" s="27"/>
      <c r="Z60" s="27"/>
      <c r="AA60" s="27"/>
    </row>
    <row r="61" spans="1:27" ht="15.75" customHeight="1">
      <c r="A61" s="27"/>
      <c r="B61" s="27"/>
      <c r="C61" s="27"/>
      <c r="D61" s="27"/>
      <c r="E61" s="27"/>
      <c r="F61" s="27"/>
      <c r="G61" s="44" t="s">
        <v>39</v>
      </c>
      <c r="H61" s="55">
        <f t="shared" ref="H61:S61" si="8">H60/$T$60</f>
        <v>1.1462905673810626E-2</v>
      </c>
      <c r="I61" s="55">
        <f t="shared" si="8"/>
        <v>1.0037489778561566E-2</v>
      </c>
      <c r="J61" s="55">
        <f t="shared" si="8"/>
        <v>1.535710615252397E-2</v>
      </c>
      <c r="K61" s="55">
        <f t="shared" si="8"/>
        <v>4.8295831142581798E-2</v>
      </c>
      <c r="L61" s="55">
        <f t="shared" si="8"/>
        <v>8.6871428082033644E-2</v>
      </c>
      <c r="M61" s="55">
        <f t="shared" si="8"/>
        <v>0.21478649295558572</v>
      </c>
      <c r="N61" s="55">
        <f t="shared" si="8"/>
        <v>0.35649472804643545</v>
      </c>
      <c r="O61" s="55">
        <f t="shared" si="8"/>
        <v>6.4495973237332485E-2</v>
      </c>
      <c r="P61" s="55">
        <f t="shared" si="8"/>
        <v>0.12156399551373806</v>
      </c>
      <c r="Q61" s="55">
        <f t="shared" si="8"/>
        <v>1.6670812338114013E-2</v>
      </c>
      <c r="R61" s="55">
        <f t="shared" si="8"/>
        <v>4.3678496476675759E-2</v>
      </c>
      <c r="S61" s="55">
        <f t="shared" si="8"/>
        <v>1.0284740602606857E-2</v>
      </c>
      <c r="T61" s="55">
        <v>1</v>
      </c>
      <c r="U61" s="56"/>
      <c r="V61" s="60"/>
      <c r="W61" s="59"/>
      <c r="X61" s="27"/>
      <c r="Y61" s="27"/>
      <c r="Z61" s="27"/>
      <c r="AA61" s="27"/>
    </row>
    <row r="62" spans="1:27" ht="15.75" customHeight="1">
      <c r="A62" s="27"/>
      <c r="B62" s="27"/>
      <c r="C62" s="27"/>
      <c r="D62" s="27"/>
      <c r="E62" s="27"/>
      <c r="F62" s="27"/>
      <c r="G62" s="44" t="s">
        <v>40</v>
      </c>
      <c r="H62" s="55">
        <f t="shared" ref="H62:S62" si="9">H60/$N$60</f>
        <v>3.2154488613692814E-2</v>
      </c>
      <c r="I62" s="55">
        <f t="shared" si="9"/>
        <v>2.8156067927192812E-2</v>
      </c>
      <c r="J62" s="55">
        <f t="shared" si="9"/>
        <v>4.3078073655337813E-2</v>
      </c>
      <c r="K62" s="55">
        <f t="shared" si="9"/>
        <v>0.13547418052221796</v>
      </c>
      <c r="L62" s="55">
        <f t="shared" si="9"/>
        <v>0.24368222374025725</v>
      </c>
      <c r="M62" s="55">
        <f t="shared" si="9"/>
        <v>0.60249556601467769</v>
      </c>
      <c r="N62" s="55">
        <f t="shared" si="9"/>
        <v>1</v>
      </c>
      <c r="O62" s="55">
        <f t="shared" si="9"/>
        <v>0.18091704634950878</v>
      </c>
      <c r="P62" s="55">
        <f t="shared" si="9"/>
        <v>0.34099801750196895</v>
      </c>
      <c r="Q62" s="55">
        <f t="shared" si="9"/>
        <v>4.6763138488663834E-2</v>
      </c>
      <c r="R62" s="55">
        <f t="shared" si="9"/>
        <v>0.12252213859102676</v>
      </c>
      <c r="S62" s="55">
        <f t="shared" si="9"/>
        <v>2.8849628882217895E-2</v>
      </c>
      <c r="T62" s="55">
        <v>1</v>
      </c>
      <c r="U62" s="34"/>
      <c r="V62" s="60"/>
      <c r="W62" s="59"/>
      <c r="X62" s="27"/>
      <c r="Y62" s="27"/>
      <c r="Z62" s="27"/>
      <c r="AA62" s="27"/>
    </row>
    <row r="63" spans="1:27" ht="15.75" customHeight="1">
      <c r="A63" s="27"/>
      <c r="B63" s="27"/>
      <c r="C63" s="27"/>
      <c r="D63" s="27"/>
      <c r="E63" s="27"/>
      <c r="F63" s="27"/>
      <c r="G63" s="27"/>
      <c r="H63" s="62"/>
      <c r="I63" s="63"/>
      <c r="J63" s="64"/>
      <c r="K63" s="64"/>
      <c r="L63" s="64"/>
      <c r="M63" s="64"/>
      <c r="N63" s="64"/>
      <c r="O63" s="64"/>
      <c r="P63" s="64"/>
      <c r="Q63" s="64"/>
      <c r="R63" s="64"/>
      <c r="S63" s="64"/>
      <c r="T63" s="64"/>
      <c r="U63" s="64"/>
      <c r="V63" s="60"/>
      <c r="W63" s="59"/>
      <c r="X63" s="27"/>
      <c r="Y63" s="27"/>
      <c r="Z63" s="27"/>
      <c r="AA63" s="27"/>
    </row>
    <row r="64" spans="1:27" ht="15.75" customHeight="1">
      <c r="A64" s="27"/>
      <c r="B64" s="27"/>
      <c r="C64" s="27"/>
      <c r="D64" s="27"/>
      <c r="E64" s="27"/>
      <c r="F64" s="27"/>
      <c r="G64" s="27"/>
      <c r="H64" s="62"/>
      <c r="I64" s="65"/>
      <c r="J64" s="66"/>
      <c r="K64" s="66"/>
      <c r="L64" s="66"/>
      <c r="M64" s="66"/>
      <c r="N64" s="66"/>
      <c r="O64" s="66"/>
      <c r="P64" s="66"/>
      <c r="Q64" s="66"/>
      <c r="R64" s="66"/>
      <c r="S64" s="66"/>
      <c r="T64" s="66"/>
      <c r="U64" s="66"/>
      <c r="V64" s="60"/>
      <c r="W64" s="59"/>
      <c r="X64" s="27"/>
      <c r="Y64" s="27"/>
      <c r="Z64" s="27"/>
      <c r="AA64" s="27"/>
    </row>
    <row r="65" spans="1:27" ht="15.75" customHeight="1">
      <c r="A65" s="27"/>
      <c r="B65" s="27"/>
      <c r="C65" s="27"/>
      <c r="D65" s="27"/>
      <c r="E65" s="27"/>
      <c r="F65" s="27"/>
      <c r="G65" s="27"/>
      <c r="H65" s="62"/>
      <c r="I65" s="63"/>
      <c r="J65" s="64"/>
      <c r="K65" s="64"/>
      <c r="L65" s="64"/>
      <c r="M65" s="64"/>
      <c r="N65" s="64"/>
      <c r="O65" s="64"/>
      <c r="P65" s="64"/>
      <c r="Q65" s="64"/>
      <c r="R65" s="64"/>
      <c r="S65" s="64"/>
      <c r="T65" s="64"/>
      <c r="U65" s="64"/>
      <c r="V65" s="60"/>
      <c r="W65" s="59"/>
      <c r="X65" s="27"/>
      <c r="Y65" s="27"/>
      <c r="Z65" s="27"/>
      <c r="AA65" s="27"/>
    </row>
    <row r="66" spans="1:27" ht="15.75" customHeight="1">
      <c r="A66" s="27"/>
      <c r="B66" s="27"/>
      <c r="C66" s="27"/>
      <c r="D66" s="27"/>
      <c r="E66" s="27"/>
      <c r="F66" s="27"/>
      <c r="G66" s="27"/>
      <c r="H66" s="29"/>
      <c r="I66" s="30"/>
      <c r="J66" s="30"/>
      <c r="K66" s="30"/>
      <c r="L66" s="30"/>
      <c r="M66" s="30"/>
      <c r="N66" s="30"/>
      <c r="O66" s="30"/>
      <c r="P66" s="30"/>
      <c r="Q66" s="30"/>
      <c r="R66" s="30"/>
      <c r="S66" s="30"/>
      <c r="T66" s="30"/>
      <c r="U66" s="30"/>
      <c r="V66" s="30"/>
      <c r="W66" s="27"/>
      <c r="X66" s="27"/>
      <c r="Y66" s="27"/>
      <c r="Z66" s="27"/>
      <c r="AA66" s="27"/>
    </row>
    <row r="67" spans="1:27" ht="15.75" customHeight="1">
      <c r="A67" s="27"/>
      <c r="B67" s="27"/>
      <c r="C67" s="27"/>
      <c r="D67" s="27"/>
      <c r="E67" s="27"/>
      <c r="F67" s="27"/>
      <c r="G67" s="27"/>
      <c r="H67" s="29"/>
      <c r="I67" s="30"/>
      <c r="J67" s="30"/>
      <c r="K67" s="30"/>
      <c r="L67" s="30"/>
      <c r="M67" s="30"/>
      <c r="N67" s="30"/>
      <c r="O67" s="30"/>
      <c r="P67" s="30"/>
      <c r="Q67" s="30"/>
      <c r="R67" s="30"/>
      <c r="S67" s="30"/>
      <c r="T67" s="30"/>
      <c r="U67" s="30"/>
      <c r="V67" s="30"/>
      <c r="W67" s="27"/>
      <c r="X67" s="27"/>
      <c r="Y67" s="27"/>
      <c r="Z67" s="27"/>
      <c r="AA67" s="27"/>
    </row>
    <row r="68" spans="1:27" ht="15.75" customHeight="1">
      <c r="A68" s="27"/>
      <c r="B68" s="27"/>
      <c r="C68" s="27"/>
      <c r="D68" s="27"/>
      <c r="E68" s="27"/>
      <c r="F68" s="27"/>
      <c r="G68" s="27"/>
      <c r="H68" s="29"/>
      <c r="I68" s="30"/>
      <c r="J68" s="30"/>
      <c r="K68" s="30"/>
      <c r="L68" s="30"/>
      <c r="M68" s="30"/>
      <c r="N68" s="30"/>
      <c r="O68" s="30"/>
      <c r="P68" s="30"/>
      <c r="Q68" s="30"/>
      <c r="R68" s="30"/>
      <c r="S68" s="30"/>
      <c r="T68" s="30"/>
      <c r="U68" s="30"/>
      <c r="V68" s="30"/>
      <c r="W68" s="27"/>
      <c r="X68" s="27"/>
      <c r="Y68" s="27"/>
      <c r="Z68" s="27"/>
      <c r="AA68" s="27"/>
    </row>
    <row r="69" spans="1:27" ht="15.75" customHeight="1">
      <c r="A69" s="27"/>
      <c r="B69" s="27"/>
      <c r="C69" s="27"/>
      <c r="D69" s="27"/>
      <c r="E69" s="27"/>
      <c r="F69" s="27"/>
      <c r="G69" s="27"/>
      <c r="H69" s="29"/>
      <c r="I69" s="30"/>
      <c r="J69" s="30"/>
      <c r="K69" s="30"/>
      <c r="L69" s="30"/>
      <c r="M69" s="30"/>
      <c r="N69" s="30"/>
      <c r="O69" s="30"/>
      <c r="P69" s="30"/>
      <c r="Q69" s="30"/>
      <c r="R69" s="30"/>
      <c r="S69" s="30"/>
      <c r="T69" s="30"/>
      <c r="U69" s="30"/>
      <c r="V69" s="30"/>
      <c r="W69" s="27"/>
      <c r="X69" s="27"/>
      <c r="Y69" s="27"/>
      <c r="Z69" s="27"/>
      <c r="AA69" s="27"/>
    </row>
    <row r="70" spans="1:27" ht="15.75" customHeight="1">
      <c r="A70" s="27"/>
      <c r="B70" s="27"/>
      <c r="C70" s="27"/>
      <c r="D70" s="27"/>
      <c r="E70" s="27"/>
      <c r="F70" s="27"/>
      <c r="G70" s="27"/>
      <c r="H70" s="29"/>
      <c r="I70" s="30"/>
      <c r="J70" s="30"/>
      <c r="K70" s="30"/>
      <c r="L70" s="30"/>
      <c r="M70" s="30"/>
      <c r="N70" s="30"/>
      <c r="O70" s="30"/>
      <c r="P70" s="30"/>
      <c r="Q70" s="30"/>
      <c r="R70" s="30"/>
      <c r="S70" s="30"/>
      <c r="T70" s="30"/>
      <c r="U70" s="30"/>
      <c r="V70" s="30"/>
      <c r="W70" s="27"/>
      <c r="X70" s="27"/>
      <c r="Y70" s="27"/>
      <c r="Z70" s="27"/>
      <c r="AA70" s="27"/>
    </row>
    <row r="71" spans="1:27" ht="15.75" customHeight="1">
      <c r="A71" s="27"/>
      <c r="B71" s="27"/>
      <c r="C71" s="27"/>
      <c r="D71" s="27"/>
      <c r="E71" s="27"/>
      <c r="F71" s="27"/>
      <c r="G71" s="27"/>
      <c r="H71" s="29"/>
      <c r="I71" s="30"/>
      <c r="J71" s="30"/>
      <c r="K71" s="30"/>
      <c r="L71" s="30"/>
      <c r="M71" s="30"/>
      <c r="N71" s="30"/>
      <c r="O71" s="30"/>
      <c r="P71" s="30"/>
      <c r="Q71" s="30"/>
      <c r="R71" s="30"/>
      <c r="S71" s="30"/>
      <c r="T71" s="30"/>
      <c r="U71" s="30"/>
      <c r="V71" s="30"/>
      <c r="W71" s="27"/>
      <c r="X71" s="27"/>
      <c r="Y71" s="27"/>
      <c r="Z71" s="27"/>
      <c r="AA71" s="27"/>
    </row>
    <row r="72" spans="1:27" ht="15.75" customHeight="1">
      <c r="A72" s="27"/>
      <c r="B72" s="27"/>
      <c r="C72" s="27"/>
      <c r="D72" s="27"/>
      <c r="E72" s="27"/>
      <c r="F72" s="27"/>
      <c r="G72" s="27"/>
      <c r="H72" s="29"/>
      <c r="I72" s="30"/>
      <c r="J72" s="30"/>
      <c r="K72" s="30"/>
      <c r="L72" s="30"/>
      <c r="M72" s="30"/>
      <c r="N72" s="30"/>
      <c r="O72" s="30"/>
      <c r="P72" s="30"/>
      <c r="Q72" s="30"/>
      <c r="R72" s="30"/>
      <c r="S72" s="30"/>
      <c r="T72" s="30"/>
      <c r="U72" s="30"/>
      <c r="V72" s="30"/>
      <c r="W72" s="27"/>
      <c r="X72" s="27"/>
      <c r="Y72" s="27"/>
      <c r="Z72" s="27"/>
      <c r="AA72" s="27"/>
    </row>
    <row r="73" spans="1:27" ht="15.75" customHeight="1">
      <c r="A73" s="27"/>
      <c r="B73" s="27"/>
      <c r="C73" s="27"/>
      <c r="D73" s="27"/>
      <c r="E73" s="27"/>
      <c r="F73" s="27"/>
      <c r="G73" s="27"/>
      <c r="H73" s="29"/>
      <c r="I73" s="30"/>
      <c r="J73" s="30"/>
      <c r="K73" s="30"/>
      <c r="L73" s="30"/>
      <c r="M73" s="30"/>
      <c r="N73" s="30"/>
      <c r="O73" s="30"/>
      <c r="P73" s="30"/>
      <c r="Q73" s="30"/>
      <c r="R73" s="30"/>
      <c r="S73" s="30"/>
      <c r="T73" s="30"/>
      <c r="U73" s="30"/>
      <c r="V73" s="30"/>
      <c r="W73" s="27"/>
      <c r="X73" s="27"/>
      <c r="Y73" s="27"/>
      <c r="Z73" s="27"/>
      <c r="AA73" s="27"/>
    </row>
    <row r="74" spans="1:27" ht="15.75" customHeight="1">
      <c r="A74" s="27"/>
      <c r="B74" s="27"/>
      <c r="C74" s="27"/>
      <c r="D74" s="27"/>
      <c r="E74" s="27"/>
      <c r="F74" s="27"/>
      <c r="G74" s="27"/>
      <c r="H74" s="29"/>
      <c r="I74" s="30"/>
      <c r="J74" s="30"/>
      <c r="K74" s="30"/>
      <c r="L74" s="30"/>
      <c r="M74" s="30"/>
      <c r="N74" s="30"/>
      <c r="O74" s="30"/>
      <c r="P74" s="30"/>
      <c r="Q74" s="30"/>
      <c r="R74" s="30"/>
      <c r="S74" s="30"/>
      <c r="T74" s="30"/>
      <c r="U74" s="30"/>
      <c r="V74" s="30"/>
      <c r="W74" s="27"/>
      <c r="X74" s="27"/>
      <c r="Y74" s="27"/>
      <c r="Z74" s="27"/>
      <c r="AA74" s="27"/>
    </row>
    <row r="75" spans="1:27" ht="15.75" customHeight="1">
      <c r="A75" s="27"/>
      <c r="B75" s="27"/>
      <c r="C75" s="27"/>
      <c r="D75" s="27"/>
      <c r="E75" s="27"/>
      <c r="F75" s="27"/>
      <c r="G75" s="27"/>
      <c r="H75" s="29"/>
      <c r="I75" s="30"/>
      <c r="J75" s="30"/>
      <c r="K75" s="30"/>
      <c r="L75" s="30"/>
      <c r="M75" s="30"/>
      <c r="N75" s="30"/>
      <c r="O75" s="30"/>
      <c r="P75" s="30"/>
      <c r="Q75" s="30"/>
      <c r="R75" s="30"/>
      <c r="S75" s="30"/>
      <c r="T75" s="30"/>
      <c r="U75" s="30"/>
      <c r="V75" s="30"/>
      <c r="W75" s="27"/>
      <c r="X75" s="27"/>
      <c r="Y75" s="27"/>
      <c r="Z75" s="27"/>
      <c r="AA75" s="27"/>
    </row>
    <row r="76" spans="1:27" ht="15.75" customHeight="1">
      <c r="A76" s="27"/>
      <c r="B76" s="27"/>
      <c r="C76" s="27"/>
      <c r="D76" s="27"/>
      <c r="E76" s="27"/>
      <c r="F76" s="27"/>
      <c r="G76" s="27"/>
      <c r="H76" s="29"/>
      <c r="I76" s="30"/>
      <c r="J76" s="30"/>
      <c r="K76" s="30"/>
      <c r="L76" s="30"/>
      <c r="M76" s="30"/>
      <c r="N76" s="30"/>
      <c r="O76" s="30"/>
      <c r="P76" s="30"/>
      <c r="Q76" s="30"/>
      <c r="R76" s="30"/>
      <c r="S76" s="30"/>
      <c r="T76" s="30"/>
      <c r="U76" s="30"/>
      <c r="V76" s="30"/>
      <c r="W76" s="27"/>
      <c r="X76" s="27"/>
      <c r="Y76" s="27"/>
      <c r="Z76" s="27"/>
      <c r="AA76" s="27"/>
    </row>
    <row r="77" spans="1:27" ht="15.75" customHeight="1">
      <c r="A77" s="27"/>
      <c r="B77" s="27"/>
      <c r="C77" s="27"/>
      <c r="D77" s="27"/>
      <c r="E77" s="27"/>
      <c r="F77" s="27"/>
      <c r="G77" s="27"/>
      <c r="H77" s="29"/>
      <c r="I77" s="30"/>
      <c r="J77" s="30"/>
      <c r="K77" s="30"/>
      <c r="L77" s="30"/>
      <c r="M77" s="30"/>
      <c r="N77" s="30"/>
      <c r="O77" s="30"/>
      <c r="P77" s="30"/>
      <c r="Q77" s="30"/>
      <c r="R77" s="30"/>
      <c r="S77" s="30"/>
      <c r="T77" s="30"/>
      <c r="U77" s="30"/>
      <c r="V77" s="30"/>
      <c r="W77" s="27"/>
      <c r="X77" s="27"/>
      <c r="Y77" s="27"/>
      <c r="Z77" s="27"/>
      <c r="AA77" s="27"/>
    </row>
    <row r="78" spans="1:27" ht="15.75" customHeight="1">
      <c r="A78" s="27"/>
      <c r="B78" s="27"/>
      <c r="C78" s="27"/>
      <c r="D78" s="27"/>
      <c r="E78" s="27"/>
      <c r="F78" s="27"/>
      <c r="G78" s="27"/>
      <c r="H78" s="29"/>
      <c r="I78" s="30"/>
      <c r="J78" s="30"/>
      <c r="K78" s="30"/>
      <c r="L78" s="30"/>
      <c r="M78" s="30"/>
      <c r="N78" s="30"/>
      <c r="O78" s="30"/>
      <c r="P78" s="30"/>
      <c r="Q78" s="30"/>
      <c r="R78" s="30"/>
      <c r="S78" s="30"/>
      <c r="T78" s="30"/>
      <c r="U78" s="30"/>
      <c r="V78" s="30"/>
      <c r="W78" s="27"/>
      <c r="X78" s="27"/>
      <c r="Y78" s="27"/>
      <c r="Z78" s="27"/>
      <c r="AA78" s="27"/>
    </row>
    <row r="79" spans="1:27" ht="15.75" customHeight="1">
      <c r="A79" s="27"/>
      <c r="B79" s="27"/>
      <c r="C79" s="27"/>
      <c r="D79" s="27"/>
      <c r="E79" s="27"/>
      <c r="F79" s="27"/>
      <c r="G79" s="27"/>
      <c r="H79" s="29"/>
      <c r="I79" s="30"/>
      <c r="J79" s="30"/>
      <c r="K79" s="30"/>
      <c r="L79" s="30"/>
      <c r="M79" s="30"/>
      <c r="N79" s="30"/>
      <c r="O79" s="30"/>
      <c r="P79" s="30"/>
      <c r="Q79" s="30"/>
      <c r="R79" s="30"/>
      <c r="S79" s="30"/>
      <c r="T79" s="30"/>
      <c r="U79" s="30"/>
      <c r="V79" s="30"/>
      <c r="W79" s="27"/>
      <c r="X79" s="27"/>
      <c r="Y79" s="27"/>
      <c r="Z79" s="27"/>
      <c r="AA79" s="27"/>
    </row>
    <row r="80" spans="1:27" ht="15.75" customHeight="1">
      <c r="A80" s="27"/>
      <c r="B80" s="27"/>
      <c r="C80" s="27"/>
      <c r="D80" s="27"/>
      <c r="E80" s="27"/>
      <c r="F80" s="27"/>
      <c r="G80" s="27"/>
      <c r="H80" s="29"/>
      <c r="I80" s="30"/>
      <c r="J80" s="30"/>
      <c r="K80" s="30"/>
      <c r="L80" s="30"/>
      <c r="M80" s="30"/>
      <c r="N80" s="30"/>
      <c r="O80" s="30"/>
      <c r="P80" s="30"/>
      <c r="Q80" s="30"/>
      <c r="R80" s="30"/>
      <c r="S80" s="30"/>
      <c r="T80" s="30"/>
      <c r="U80" s="30"/>
      <c r="V80" s="30"/>
      <c r="W80" s="27"/>
      <c r="X80" s="27"/>
      <c r="Y80" s="27"/>
      <c r="Z80" s="27"/>
      <c r="AA80" s="27"/>
    </row>
    <row r="81" spans="1:27" ht="15.75" customHeight="1">
      <c r="A81" s="27"/>
      <c r="B81" s="27"/>
      <c r="C81" s="27"/>
      <c r="D81" s="27"/>
      <c r="E81" s="27"/>
      <c r="F81" s="27"/>
      <c r="G81" s="27"/>
      <c r="H81" s="29"/>
      <c r="I81" s="30"/>
      <c r="J81" s="30"/>
      <c r="K81" s="30"/>
      <c r="L81" s="30"/>
      <c r="M81" s="30"/>
      <c r="N81" s="30"/>
      <c r="O81" s="30"/>
      <c r="P81" s="30"/>
      <c r="Q81" s="30"/>
      <c r="R81" s="30"/>
      <c r="S81" s="30"/>
      <c r="T81" s="30"/>
      <c r="U81" s="30"/>
      <c r="V81" s="30"/>
      <c r="W81" s="27"/>
      <c r="X81" s="27"/>
      <c r="Y81" s="27"/>
      <c r="Z81" s="27"/>
      <c r="AA81" s="27"/>
    </row>
    <row r="82" spans="1:27" ht="15.75" customHeight="1">
      <c r="A82" s="27"/>
      <c r="B82" s="27"/>
      <c r="C82" s="27"/>
      <c r="D82" s="27"/>
      <c r="E82" s="27"/>
      <c r="F82" s="27"/>
      <c r="G82" s="27"/>
      <c r="H82" s="29"/>
      <c r="I82" s="30"/>
      <c r="J82" s="30"/>
      <c r="K82" s="30"/>
      <c r="L82" s="30"/>
      <c r="M82" s="30"/>
      <c r="N82" s="30"/>
      <c r="O82" s="30"/>
      <c r="P82" s="30"/>
      <c r="Q82" s="30"/>
      <c r="R82" s="30"/>
      <c r="S82" s="30"/>
      <c r="T82" s="30"/>
      <c r="U82" s="30"/>
      <c r="V82" s="30"/>
      <c r="W82" s="27"/>
      <c r="X82" s="27"/>
      <c r="Y82" s="27"/>
      <c r="Z82" s="27"/>
      <c r="AA82" s="27"/>
    </row>
    <row r="83" spans="1:27" ht="15.75" customHeight="1">
      <c r="A83" s="27"/>
      <c r="B83" s="27"/>
      <c r="C83" s="27"/>
      <c r="D83" s="27"/>
      <c r="E83" s="27"/>
      <c r="F83" s="27"/>
      <c r="G83" s="27"/>
      <c r="H83" s="29"/>
      <c r="I83" s="30"/>
      <c r="J83" s="30"/>
      <c r="K83" s="30"/>
      <c r="L83" s="30"/>
      <c r="M83" s="30"/>
      <c r="N83" s="30"/>
      <c r="O83" s="30"/>
      <c r="P83" s="30"/>
      <c r="Q83" s="30"/>
      <c r="R83" s="30"/>
      <c r="S83" s="30"/>
      <c r="T83" s="30"/>
      <c r="U83" s="30"/>
      <c r="V83" s="30"/>
      <c r="W83" s="27"/>
      <c r="X83" s="27"/>
      <c r="Y83" s="27"/>
      <c r="Z83" s="27"/>
      <c r="AA83" s="27"/>
    </row>
    <row r="84" spans="1:27" ht="15.75" customHeight="1">
      <c r="A84" s="27"/>
      <c r="B84" s="27"/>
      <c r="C84" s="27"/>
      <c r="D84" s="27"/>
      <c r="E84" s="27"/>
      <c r="F84" s="27"/>
      <c r="G84" s="27"/>
      <c r="H84" s="29"/>
      <c r="I84" s="30"/>
      <c r="J84" s="30"/>
      <c r="K84" s="30"/>
      <c r="L84" s="30"/>
      <c r="M84" s="30"/>
      <c r="N84" s="30"/>
      <c r="O84" s="30"/>
      <c r="P84" s="30"/>
      <c r="Q84" s="30"/>
      <c r="R84" s="30"/>
      <c r="S84" s="30"/>
      <c r="T84" s="30"/>
      <c r="U84" s="30"/>
      <c r="V84" s="30"/>
      <c r="W84" s="27"/>
      <c r="X84" s="27"/>
      <c r="Y84" s="27"/>
      <c r="Z84" s="27"/>
      <c r="AA84" s="27"/>
    </row>
    <row r="85" spans="1:27" ht="15.75" customHeight="1">
      <c r="A85" s="27"/>
      <c r="B85" s="27"/>
      <c r="C85" s="27"/>
      <c r="D85" s="27"/>
      <c r="E85" s="27"/>
      <c r="F85" s="27"/>
      <c r="G85" s="27"/>
      <c r="H85" s="29"/>
      <c r="I85" s="30"/>
      <c r="J85" s="30"/>
      <c r="K85" s="30"/>
      <c r="L85" s="30"/>
      <c r="M85" s="30"/>
      <c r="N85" s="30"/>
      <c r="O85" s="30"/>
      <c r="P85" s="30"/>
      <c r="Q85" s="30"/>
      <c r="R85" s="30"/>
      <c r="S85" s="30"/>
      <c r="T85" s="30"/>
      <c r="U85" s="30"/>
      <c r="V85" s="30"/>
      <c r="W85" s="27"/>
      <c r="X85" s="27"/>
      <c r="Y85" s="27"/>
      <c r="Z85" s="27"/>
      <c r="AA85" s="27"/>
    </row>
    <row r="86" spans="1:27" ht="15.75" customHeight="1">
      <c r="A86" s="27"/>
      <c r="B86" s="27"/>
      <c r="C86" s="27"/>
      <c r="D86" s="27"/>
      <c r="E86" s="27"/>
      <c r="F86" s="27"/>
      <c r="G86" s="27"/>
      <c r="H86" s="29"/>
      <c r="I86" s="30"/>
      <c r="J86" s="30"/>
      <c r="K86" s="30"/>
      <c r="L86" s="30"/>
      <c r="M86" s="30"/>
      <c r="N86" s="30"/>
      <c r="O86" s="30"/>
      <c r="P86" s="30"/>
      <c r="Q86" s="30"/>
      <c r="R86" s="30"/>
      <c r="S86" s="30"/>
      <c r="T86" s="30"/>
      <c r="U86" s="30"/>
      <c r="V86" s="30"/>
      <c r="W86" s="27"/>
      <c r="X86" s="27"/>
      <c r="Y86" s="27"/>
      <c r="Z86" s="27"/>
      <c r="AA86" s="27"/>
    </row>
    <row r="87" spans="1:27" ht="15.75" customHeight="1">
      <c r="A87" s="27"/>
      <c r="B87" s="27"/>
      <c r="C87" s="27"/>
      <c r="D87" s="27"/>
      <c r="E87" s="27"/>
      <c r="F87" s="27"/>
      <c r="G87" s="27"/>
      <c r="H87" s="29"/>
      <c r="I87" s="30"/>
      <c r="J87" s="30"/>
      <c r="K87" s="30"/>
      <c r="L87" s="30"/>
      <c r="M87" s="30"/>
      <c r="N87" s="30"/>
      <c r="O87" s="30"/>
      <c r="P87" s="30"/>
      <c r="Q87" s="30"/>
      <c r="R87" s="30"/>
      <c r="S87" s="30"/>
      <c r="T87" s="30"/>
      <c r="U87" s="30"/>
      <c r="V87" s="30"/>
      <c r="W87" s="27"/>
      <c r="X87" s="27"/>
      <c r="Y87" s="27"/>
      <c r="Z87" s="27"/>
      <c r="AA87" s="27"/>
    </row>
    <row r="88" spans="1:27" ht="15.75" customHeight="1">
      <c r="A88" s="27"/>
      <c r="B88" s="27"/>
      <c r="C88" s="27"/>
      <c r="D88" s="27"/>
      <c r="E88" s="27"/>
      <c r="F88" s="27"/>
      <c r="G88" s="27"/>
      <c r="H88" s="29"/>
      <c r="I88" s="30"/>
      <c r="J88" s="30"/>
      <c r="K88" s="30"/>
      <c r="L88" s="30"/>
      <c r="M88" s="30"/>
      <c r="N88" s="30"/>
      <c r="O88" s="30"/>
      <c r="P88" s="30"/>
      <c r="Q88" s="30"/>
      <c r="R88" s="30"/>
      <c r="S88" s="30"/>
      <c r="T88" s="30"/>
      <c r="U88" s="30"/>
      <c r="V88" s="30"/>
      <c r="W88" s="27"/>
      <c r="X88" s="27"/>
      <c r="Y88" s="27"/>
      <c r="Z88" s="27"/>
      <c r="AA88" s="27"/>
    </row>
    <row r="89" spans="1:27" ht="15.75" customHeight="1">
      <c r="A89" s="27"/>
      <c r="B89" s="27"/>
      <c r="C89" s="27"/>
      <c r="D89" s="27"/>
      <c r="E89" s="27"/>
      <c r="F89" s="27"/>
      <c r="G89" s="27"/>
      <c r="H89" s="29"/>
      <c r="I89" s="30"/>
      <c r="J89" s="30"/>
      <c r="K89" s="30"/>
      <c r="L89" s="30"/>
      <c r="M89" s="30"/>
      <c r="N89" s="30"/>
      <c r="O89" s="30"/>
      <c r="P89" s="30"/>
      <c r="Q89" s="30"/>
      <c r="R89" s="30"/>
      <c r="S89" s="30"/>
      <c r="T89" s="30"/>
      <c r="U89" s="30"/>
      <c r="V89" s="30"/>
      <c r="W89" s="27"/>
      <c r="X89" s="27"/>
      <c r="Y89" s="27"/>
      <c r="Z89" s="27"/>
      <c r="AA89" s="27"/>
    </row>
    <row r="90" spans="1:27" ht="15.75" customHeight="1">
      <c r="A90" s="27"/>
      <c r="B90" s="27"/>
      <c r="C90" s="27"/>
      <c r="D90" s="27"/>
      <c r="E90" s="27"/>
      <c r="F90" s="27"/>
      <c r="G90" s="27"/>
      <c r="H90" s="29"/>
      <c r="I90" s="30"/>
      <c r="J90" s="30"/>
      <c r="K90" s="30"/>
      <c r="L90" s="30"/>
      <c r="M90" s="30"/>
      <c r="N90" s="30"/>
      <c r="O90" s="30"/>
      <c r="P90" s="30"/>
      <c r="Q90" s="30"/>
      <c r="R90" s="30"/>
      <c r="S90" s="30"/>
      <c r="T90" s="30"/>
      <c r="U90" s="30"/>
      <c r="V90" s="30"/>
      <c r="W90" s="27"/>
      <c r="X90" s="27"/>
      <c r="Y90" s="27"/>
      <c r="Z90" s="27"/>
      <c r="AA90" s="27"/>
    </row>
    <row r="91" spans="1:27" ht="15.75" customHeight="1">
      <c r="A91" s="27"/>
      <c r="B91" s="27"/>
      <c r="C91" s="27"/>
      <c r="D91" s="27"/>
      <c r="E91" s="27"/>
      <c r="F91" s="27"/>
      <c r="G91" s="27"/>
      <c r="H91" s="29"/>
      <c r="I91" s="30"/>
      <c r="J91" s="30"/>
      <c r="K91" s="30"/>
      <c r="L91" s="30"/>
      <c r="M91" s="30"/>
      <c r="N91" s="30"/>
      <c r="O91" s="30"/>
      <c r="P91" s="30"/>
      <c r="Q91" s="30"/>
      <c r="R91" s="30"/>
      <c r="S91" s="30"/>
      <c r="T91" s="30"/>
      <c r="U91" s="30"/>
      <c r="V91" s="30"/>
      <c r="W91" s="27"/>
      <c r="X91" s="27"/>
      <c r="Y91" s="27"/>
      <c r="Z91" s="27"/>
      <c r="AA91" s="27"/>
    </row>
    <row r="92" spans="1:27" ht="15.75" customHeight="1">
      <c r="A92" s="27"/>
      <c r="B92" s="27"/>
      <c r="C92" s="27"/>
      <c r="D92" s="27"/>
      <c r="E92" s="27"/>
      <c r="F92" s="27"/>
      <c r="G92" s="27"/>
      <c r="H92" s="29"/>
      <c r="I92" s="30"/>
      <c r="J92" s="30"/>
      <c r="K92" s="30"/>
      <c r="L92" s="30"/>
      <c r="M92" s="30"/>
      <c r="N92" s="30"/>
      <c r="O92" s="30"/>
      <c r="P92" s="30"/>
      <c r="Q92" s="30"/>
      <c r="R92" s="30"/>
      <c r="S92" s="30"/>
      <c r="T92" s="30"/>
      <c r="U92" s="30"/>
      <c r="V92" s="30"/>
      <c r="W92" s="27"/>
      <c r="X92" s="27"/>
      <c r="Y92" s="27"/>
      <c r="Z92" s="27"/>
      <c r="AA92" s="27"/>
    </row>
    <row r="93" spans="1:27" ht="15.75" customHeight="1">
      <c r="A93" s="27"/>
      <c r="B93" s="27"/>
      <c r="C93" s="27"/>
      <c r="D93" s="27"/>
      <c r="E93" s="27"/>
      <c r="F93" s="27"/>
      <c r="G93" s="27"/>
      <c r="H93" s="29"/>
      <c r="I93" s="30"/>
      <c r="J93" s="30"/>
      <c r="K93" s="30"/>
      <c r="L93" s="30"/>
      <c r="M93" s="30"/>
      <c r="N93" s="30"/>
      <c r="O93" s="30"/>
      <c r="P93" s="30"/>
      <c r="Q93" s="30"/>
      <c r="R93" s="30"/>
      <c r="S93" s="30"/>
      <c r="T93" s="30"/>
      <c r="U93" s="30"/>
      <c r="V93" s="30"/>
      <c r="W93" s="27"/>
      <c r="X93" s="27"/>
      <c r="Y93" s="27"/>
      <c r="Z93" s="27"/>
      <c r="AA93" s="27"/>
    </row>
    <row r="94" spans="1:27" ht="15.75" customHeight="1">
      <c r="A94" s="27"/>
      <c r="B94" s="27"/>
      <c r="C94" s="27"/>
      <c r="D94" s="27"/>
      <c r="E94" s="27"/>
      <c r="F94" s="27"/>
      <c r="G94" s="27"/>
      <c r="H94" s="29"/>
      <c r="I94" s="30"/>
      <c r="J94" s="30"/>
      <c r="K94" s="30"/>
      <c r="L94" s="30"/>
      <c r="M94" s="30"/>
      <c r="N94" s="30"/>
      <c r="O94" s="30"/>
      <c r="P94" s="30"/>
      <c r="Q94" s="30"/>
      <c r="R94" s="30"/>
      <c r="S94" s="30"/>
      <c r="T94" s="30"/>
      <c r="U94" s="30"/>
      <c r="V94" s="30"/>
      <c r="W94" s="27"/>
      <c r="X94" s="27"/>
      <c r="Y94" s="27"/>
      <c r="Z94" s="27"/>
      <c r="AA94" s="27"/>
    </row>
    <row r="95" spans="1:27" ht="15.75" customHeight="1">
      <c r="A95" s="27"/>
      <c r="B95" s="27"/>
      <c r="C95" s="27"/>
      <c r="D95" s="27"/>
      <c r="E95" s="27"/>
      <c r="F95" s="27"/>
      <c r="G95" s="27"/>
      <c r="H95" s="29"/>
      <c r="I95" s="30"/>
      <c r="J95" s="30"/>
      <c r="K95" s="30"/>
      <c r="L95" s="30"/>
      <c r="M95" s="30"/>
      <c r="N95" s="30"/>
      <c r="O95" s="30"/>
      <c r="P95" s="30"/>
      <c r="Q95" s="30"/>
      <c r="R95" s="30"/>
      <c r="S95" s="30"/>
      <c r="T95" s="30"/>
      <c r="U95" s="30"/>
      <c r="V95" s="30"/>
      <c r="W95" s="27"/>
      <c r="X95" s="27"/>
      <c r="Y95" s="27"/>
      <c r="Z95" s="27"/>
      <c r="AA95" s="27"/>
    </row>
    <row r="96" spans="1:27" ht="15.75" customHeight="1">
      <c r="A96" s="27"/>
      <c r="B96" s="27"/>
      <c r="C96" s="27"/>
      <c r="D96" s="27"/>
      <c r="E96" s="27"/>
      <c r="F96" s="27"/>
      <c r="G96" s="27"/>
      <c r="H96" s="29"/>
      <c r="I96" s="30"/>
      <c r="J96" s="30"/>
      <c r="K96" s="30"/>
      <c r="L96" s="30"/>
      <c r="M96" s="30"/>
      <c r="N96" s="30"/>
      <c r="O96" s="30"/>
      <c r="P96" s="30"/>
      <c r="Q96" s="30"/>
      <c r="R96" s="30"/>
      <c r="S96" s="30"/>
      <c r="T96" s="30"/>
      <c r="U96" s="30"/>
      <c r="V96" s="30"/>
      <c r="W96" s="27"/>
      <c r="X96" s="27"/>
      <c r="Y96" s="27"/>
      <c r="Z96" s="27"/>
      <c r="AA96" s="27"/>
    </row>
    <row r="97" spans="1:27" ht="15.75" customHeight="1">
      <c r="A97" s="27"/>
      <c r="B97" s="27"/>
      <c r="C97" s="27"/>
      <c r="D97" s="27"/>
      <c r="E97" s="27"/>
      <c r="F97" s="27"/>
      <c r="G97" s="27"/>
      <c r="H97" s="29"/>
      <c r="I97" s="30"/>
      <c r="J97" s="30"/>
      <c r="K97" s="30"/>
      <c r="L97" s="30"/>
      <c r="M97" s="30"/>
      <c r="N97" s="30"/>
      <c r="O97" s="30"/>
      <c r="P97" s="30"/>
      <c r="Q97" s="30"/>
      <c r="R97" s="30"/>
      <c r="S97" s="30"/>
      <c r="T97" s="30"/>
      <c r="U97" s="30"/>
      <c r="V97" s="30"/>
      <c r="W97" s="27"/>
      <c r="X97" s="27"/>
      <c r="Y97" s="27"/>
      <c r="Z97" s="27"/>
      <c r="AA97" s="27"/>
    </row>
    <row r="98" spans="1:27" ht="15.75" customHeight="1">
      <c r="A98" s="27"/>
      <c r="B98" s="27"/>
      <c r="C98" s="27"/>
      <c r="D98" s="27"/>
      <c r="E98" s="27"/>
      <c r="F98" s="27"/>
      <c r="G98" s="27"/>
      <c r="H98" s="29"/>
      <c r="I98" s="30"/>
      <c r="J98" s="30"/>
      <c r="K98" s="30"/>
      <c r="L98" s="30"/>
      <c r="M98" s="30"/>
      <c r="N98" s="30"/>
      <c r="O98" s="30"/>
      <c r="P98" s="30"/>
      <c r="Q98" s="30"/>
      <c r="R98" s="30"/>
      <c r="S98" s="30"/>
      <c r="T98" s="30"/>
      <c r="U98" s="30"/>
      <c r="V98" s="30"/>
      <c r="W98" s="27"/>
      <c r="X98" s="27"/>
      <c r="Y98" s="27"/>
      <c r="Z98" s="27"/>
      <c r="AA98" s="27"/>
    </row>
    <row r="99" spans="1:27" ht="15.75" customHeight="1">
      <c r="A99" s="27"/>
      <c r="B99" s="27"/>
      <c r="C99" s="27"/>
      <c r="D99" s="27"/>
      <c r="E99" s="27"/>
      <c r="F99" s="27"/>
      <c r="G99" s="27"/>
      <c r="H99" s="29"/>
      <c r="I99" s="30"/>
      <c r="J99" s="30"/>
      <c r="K99" s="30"/>
      <c r="L99" s="30"/>
      <c r="M99" s="30"/>
      <c r="N99" s="30"/>
      <c r="O99" s="30"/>
      <c r="P99" s="30"/>
      <c r="Q99" s="30"/>
      <c r="R99" s="30"/>
      <c r="S99" s="30"/>
      <c r="T99" s="30"/>
      <c r="U99" s="30"/>
      <c r="V99" s="30"/>
      <c r="W99" s="27"/>
      <c r="X99" s="27"/>
      <c r="Y99" s="27"/>
      <c r="Z99" s="27"/>
      <c r="AA99" s="27"/>
    </row>
    <row r="100" spans="1:27" ht="15.75" customHeight="1">
      <c r="A100" s="27"/>
      <c r="B100" s="27"/>
      <c r="C100" s="27"/>
      <c r="D100" s="27"/>
      <c r="E100" s="27"/>
      <c r="F100" s="27"/>
      <c r="G100" s="27"/>
      <c r="H100" s="29"/>
      <c r="I100" s="30"/>
      <c r="J100" s="30"/>
      <c r="K100" s="30"/>
      <c r="L100" s="30"/>
      <c r="M100" s="30"/>
      <c r="N100" s="30"/>
      <c r="O100" s="30"/>
      <c r="P100" s="30"/>
      <c r="Q100" s="30"/>
      <c r="R100" s="30"/>
      <c r="S100" s="30"/>
      <c r="T100" s="30"/>
      <c r="U100" s="30"/>
      <c r="V100" s="30"/>
      <c r="W100" s="27"/>
      <c r="X100" s="27"/>
      <c r="Y100" s="27"/>
      <c r="Z100" s="27"/>
      <c r="AA100" s="27"/>
    </row>
    <row r="101" spans="1:27" ht="15.75" customHeight="1">
      <c r="A101" s="27"/>
      <c r="B101" s="27"/>
      <c r="C101" s="27"/>
      <c r="D101" s="27"/>
      <c r="E101" s="27"/>
      <c r="F101" s="27"/>
      <c r="G101" s="27"/>
      <c r="H101" s="29"/>
      <c r="I101" s="30"/>
      <c r="J101" s="30"/>
      <c r="K101" s="30"/>
      <c r="L101" s="30"/>
      <c r="M101" s="30"/>
      <c r="N101" s="30"/>
      <c r="O101" s="30"/>
      <c r="P101" s="30"/>
      <c r="Q101" s="30"/>
      <c r="R101" s="30"/>
      <c r="S101" s="30"/>
      <c r="T101" s="30"/>
      <c r="U101" s="30"/>
      <c r="V101" s="30"/>
      <c r="W101" s="27"/>
      <c r="X101" s="27"/>
      <c r="Y101" s="27"/>
      <c r="Z101" s="27"/>
      <c r="AA101" s="27"/>
    </row>
    <row r="102" spans="1:27" ht="15.75" customHeight="1">
      <c r="A102" s="27"/>
      <c r="B102" s="27"/>
      <c r="C102" s="27"/>
      <c r="D102" s="27"/>
      <c r="E102" s="27"/>
      <c r="F102" s="27"/>
      <c r="G102" s="27"/>
      <c r="H102" s="29"/>
      <c r="I102" s="30"/>
      <c r="J102" s="30"/>
      <c r="K102" s="30"/>
      <c r="L102" s="30"/>
      <c r="M102" s="30"/>
      <c r="N102" s="30"/>
      <c r="O102" s="30"/>
      <c r="P102" s="30"/>
      <c r="Q102" s="30"/>
      <c r="R102" s="30"/>
      <c r="S102" s="30"/>
      <c r="T102" s="30"/>
      <c r="U102" s="30"/>
      <c r="V102" s="30"/>
      <c r="W102" s="27"/>
      <c r="X102" s="27"/>
      <c r="Y102" s="27"/>
      <c r="Z102" s="27"/>
      <c r="AA102" s="27"/>
    </row>
    <row r="103" spans="1:27" ht="15.75" customHeight="1">
      <c r="A103" s="27"/>
      <c r="B103" s="27"/>
      <c r="C103" s="27"/>
      <c r="D103" s="27"/>
      <c r="E103" s="27"/>
      <c r="F103" s="27"/>
      <c r="G103" s="27"/>
      <c r="H103" s="29"/>
      <c r="I103" s="30"/>
      <c r="J103" s="30"/>
      <c r="K103" s="30"/>
      <c r="L103" s="30"/>
      <c r="M103" s="30"/>
      <c r="N103" s="30"/>
      <c r="O103" s="30"/>
      <c r="P103" s="30"/>
      <c r="Q103" s="30"/>
      <c r="R103" s="30"/>
      <c r="S103" s="30"/>
      <c r="T103" s="30"/>
      <c r="U103" s="30"/>
      <c r="V103" s="30"/>
      <c r="W103" s="27"/>
      <c r="X103" s="27"/>
      <c r="Y103" s="27"/>
      <c r="Z103" s="27"/>
      <c r="AA103" s="27"/>
    </row>
    <row r="104" spans="1:27" ht="15.75" customHeight="1">
      <c r="A104" s="27"/>
      <c r="B104" s="27"/>
      <c r="C104" s="27"/>
      <c r="D104" s="27"/>
      <c r="E104" s="27"/>
      <c r="F104" s="27"/>
      <c r="G104" s="27"/>
      <c r="H104" s="29"/>
      <c r="I104" s="30"/>
      <c r="J104" s="30"/>
      <c r="K104" s="30"/>
      <c r="L104" s="30"/>
      <c r="M104" s="30"/>
      <c r="N104" s="30"/>
      <c r="O104" s="30"/>
      <c r="P104" s="30"/>
      <c r="Q104" s="30"/>
      <c r="R104" s="30"/>
      <c r="S104" s="30"/>
      <c r="T104" s="30"/>
      <c r="U104" s="30"/>
      <c r="V104" s="30"/>
      <c r="W104" s="27"/>
      <c r="X104" s="27"/>
      <c r="Y104" s="27"/>
      <c r="Z104" s="27"/>
      <c r="AA104" s="27"/>
    </row>
    <row r="105" spans="1:27" ht="15.75" customHeight="1">
      <c r="A105" s="27"/>
      <c r="B105" s="27"/>
      <c r="C105" s="27"/>
      <c r="D105" s="27"/>
      <c r="E105" s="27"/>
      <c r="F105" s="27"/>
      <c r="G105" s="27"/>
      <c r="H105" s="29"/>
      <c r="I105" s="30"/>
      <c r="J105" s="30"/>
      <c r="K105" s="30"/>
      <c r="L105" s="30"/>
      <c r="M105" s="30"/>
      <c r="N105" s="30"/>
      <c r="O105" s="30"/>
      <c r="P105" s="30"/>
      <c r="Q105" s="30"/>
      <c r="R105" s="30"/>
      <c r="S105" s="30"/>
      <c r="T105" s="30"/>
      <c r="U105" s="30"/>
      <c r="V105" s="30"/>
      <c r="W105" s="27"/>
      <c r="X105" s="27"/>
      <c r="Y105" s="27"/>
      <c r="Z105" s="27"/>
      <c r="AA105" s="27"/>
    </row>
    <row r="106" spans="1:27" ht="15.75" customHeight="1">
      <c r="A106" s="27"/>
      <c r="B106" s="27"/>
      <c r="C106" s="27"/>
      <c r="D106" s="27"/>
      <c r="E106" s="27"/>
      <c r="F106" s="27"/>
      <c r="G106" s="27"/>
      <c r="H106" s="29"/>
      <c r="I106" s="30"/>
      <c r="J106" s="30"/>
      <c r="K106" s="30"/>
      <c r="L106" s="30"/>
      <c r="M106" s="30"/>
      <c r="N106" s="30"/>
      <c r="O106" s="30"/>
      <c r="P106" s="30"/>
      <c r="Q106" s="30"/>
      <c r="R106" s="30"/>
      <c r="S106" s="30"/>
      <c r="T106" s="30"/>
      <c r="U106" s="30"/>
      <c r="V106" s="30"/>
      <c r="W106" s="27"/>
      <c r="X106" s="27"/>
      <c r="Y106" s="27"/>
      <c r="Z106" s="27"/>
      <c r="AA106" s="27"/>
    </row>
    <row r="107" spans="1:27" ht="15.75" customHeight="1">
      <c r="A107" s="27"/>
      <c r="B107" s="27"/>
      <c r="C107" s="27"/>
      <c r="D107" s="27"/>
      <c r="E107" s="27"/>
      <c r="F107" s="27"/>
      <c r="G107" s="27"/>
      <c r="H107" s="29"/>
      <c r="I107" s="30"/>
      <c r="J107" s="30"/>
      <c r="K107" s="30"/>
      <c r="L107" s="30"/>
      <c r="M107" s="30"/>
      <c r="N107" s="30"/>
      <c r="O107" s="30"/>
      <c r="P107" s="30"/>
      <c r="Q107" s="30"/>
      <c r="R107" s="30"/>
      <c r="S107" s="30"/>
      <c r="T107" s="30"/>
      <c r="U107" s="30"/>
      <c r="V107" s="30"/>
      <c r="W107" s="27"/>
      <c r="X107" s="27"/>
      <c r="Y107" s="27"/>
      <c r="Z107" s="27"/>
      <c r="AA107" s="27"/>
    </row>
    <row r="108" spans="1:27" ht="15.75" customHeight="1">
      <c r="A108" s="27"/>
      <c r="B108" s="27"/>
      <c r="C108" s="27"/>
      <c r="D108" s="27"/>
      <c r="E108" s="27"/>
      <c r="F108" s="27"/>
      <c r="G108" s="27"/>
      <c r="H108" s="29"/>
      <c r="I108" s="30"/>
      <c r="J108" s="30"/>
      <c r="K108" s="30"/>
      <c r="L108" s="30"/>
      <c r="M108" s="30"/>
      <c r="N108" s="30"/>
      <c r="O108" s="30"/>
      <c r="P108" s="30"/>
      <c r="Q108" s="30"/>
      <c r="R108" s="30"/>
      <c r="S108" s="30"/>
      <c r="T108" s="30"/>
      <c r="U108" s="30"/>
      <c r="V108" s="30"/>
      <c r="W108" s="27"/>
      <c r="X108" s="27"/>
      <c r="Y108" s="27"/>
      <c r="Z108" s="27"/>
      <c r="AA108" s="27"/>
    </row>
    <row r="109" spans="1:27" ht="15.75" customHeight="1">
      <c r="A109" s="27"/>
      <c r="B109" s="27"/>
      <c r="C109" s="27"/>
      <c r="D109" s="27"/>
      <c r="E109" s="27"/>
      <c r="F109" s="27"/>
      <c r="G109" s="27"/>
      <c r="H109" s="29"/>
      <c r="I109" s="30"/>
      <c r="J109" s="30"/>
      <c r="K109" s="30"/>
      <c r="L109" s="30"/>
      <c r="M109" s="30"/>
      <c r="N109" s="30"/>
      <c r="O109" s="30"/>
      <c r="P109" s="30"/>
      <c r="Q109" s="30"/>
      <c r="R109" s="30"/>
      <c r="S109" s="30"/>
      <c r="T109" s="30"/>
      <c r="U109" s="30"/>
      <c r="V109" s="30"/>
      <c r="W109" s="27"/>
      <c r="X109" s="27"/>
      <c r="Y109" s="27"/>
      <c r="Z109" s="27"/>
      <c r="AA109" s="27"/>
    </row>
    <row r="110" spans="1:27" ht="15.75" customHeight="1">
      <c r="A110" s="27"/>
      <c r="B110" s="27"/>
      <c r="C110" s="27"/>
      <c r="D110" s="27"/>
      <c r="E110" s="27"/>
      <c r="F110" s="27"/>
      <c r="G110" s="27"/>
      <c r="H110" s="29"/>
      <c r="I110" s="30"/>
      <c r="J110" s="30"/>
      <c r="K110" s="30"/>
      <c r="L110" s="30"/>
      <c r="M110" s="30"/>
      <c r="N110" s="30"/>
      <c r="O110" s="30"/>
      <c r="P110" s="30"/>
      <c r="Q110" s="30"/>
      <c r="R110" s="30"/>
      <c r="S110" s="30"/>
      <c r="T110" s="30"/>
      <c r="U110" s="30"/>
      <c r="V110" s="30"/>
      <c r="W110" s="27"/>
      <c r="X110" s="27"/>
      <c r="Y110" s="27"/>
      <c r="Z110" s="27"/>
      <c r="AA110" s="27"/>
    </row>
    <row r="111" spans="1:27" ht="15.75" customHeight="1">
      <c r="A111" s="27"/>
      <c r="B111" s="27"/>
      <c r="C111" s="27"/>
      <c r="D111" s="27"/>
      <c r="E111" s="27"/>
      <c r="F111" s="27"/>
      <c r="G111" s="27"/>
      <c r="H111" s="29"/>
      <c r="I111" s="30"/>
      <c r="J111" s="30"/>
      <c r="K111" s="30"/>
      <c r="L111" s="30"/>
      <c r="M111" s="30"/>
      <c r="N111" s="30"/>
      <c r="O111" s="30"/>
      <c r="P111" s="30"/>
      <c r="Q111" s="30"/>
      <c r="R111" s="30"/>
      <c r="S111" s="30"/>
      <c r="T111" s="30"/>
      <c r="U111" s="30"/>
      <c r="V111" s="30"/>
      <c r="W111" s="27"/>
      <c r="X111" s="27"/>
      <c r="Y111" s="27"/>
      <c r="Z111" s="27"/>
      <c r="AA111" s="27"/>
    </row>
    <row r="112" spans="1:27" ht="15.75" customHeight="1">
      <c r="A112" s="27"/>
      <c r="B112" s="27"/>
      <c r="C112" s="27"/>
      <c r="D112" s="27"/>
      <c r="E112" s="27"/>
      <c r="F112" s="27"/>
      <c r="G112" s="27"/>
      <c r="H112" s="29"/>
      <c r="I112" s="30"/>
      <c r="J112" s="30"/>
      <c r="K112" s="30"/>
      <c r="L112" s="30"/>
      <c r="M112" s="30"/>
      <c r="N112" s="30"/>
      <c r="O112" s="30"/>
      <c r="P112" s="30"/>
      <c r="Q112" s="30"/>
      <c r="R112" s="30"/>
      <c r="S112" s="30"/>
      <c r="T112" s="30"/>
      <c r="U112" s="30"/>
      <c r="V112" s="30"/>
      <c r="W112" s="27"/>
      <c r="X112" s="27"/>
      <c r="Y112" s="27"/>
      <c r="Z112" s="27"/>
      <c r="AA112" s="27"/>
    </row>
    <row r="113" spans="1:27" ht="15.75" customHeight="1">
      <c r="A113" s="27"/>
      <c r="B113" s="27"/>
      <c r="C113" s="27"/>
      <c r="D113" s="27"/>
      <c r="E113" s="27"/>
      <c r="F113" s="27"/>
      <c r="G113" s="27"/>
      <c r="H113" s="29"/>
      <c r="I113" s="30"/>
      <c r="J113" s="30"/>
      <c r="K113" s="30"/>
      <c r="L113" s="30"/>
      <c r="M113" s="30"/>
      <c r="N113" s="30"/>
      <c r="O113" s="30"/>
      <c r="P113" s="30"/>
      <c r="Q113" s="30"/>
      <c r="R113" s="30"/>
      <c r="S113" s="30"/>
      <c r="T113" s="30"/>
      <c r="U113" s="30"/>
      <c r="V113" s="30"/>
      <c r="W113" s="27"/>
      <c r="X113" s="27"/>
      <c r="Y113" s="27"/>
      <c r="Z113" s="27"/>
      <c r="AA113" s="27"/>
    </row>
    <row r="114" spans="1:27" ht="15.75" customHeight="1">
      <c r="A114" s="27"/>
      <c r="B114" s="27"/>
      <c r="C114" s="27"/>
      <c r="D114" s="27"/>
      <c r="E114" s="27"/>
      <c r="F114" s="27"/>
      <c r="G114" s="27"/>
      <c r="H114" s="29"/>
      <c r="I114" s="30"/>
      <c r="J114" s="30"/>
      <c r="K114" s="30"/>
      <c r="L114" s="30"/>
      <c r="M114" s="30"/>
      <c r="N114" s="30"/>
      <c r="O114" s="30"/>
      <c r="P114" s="30"/>
      <c r="Q114" s="30"/>
      <c r="R114" s="30"/>
      <c r="S114" s="30"/>
      <c r="T114" s="30"/>
      <c r="U114" s="30"/>
      <c r="V114" s="30"/>
      <c r="W114" s="27"/>
      <c r="X114" s="27"/>
      <c r="Y114" s="27"/>
      <c r="Z114" s="27"/>
      <c r="AA114" s="27"/>
    </row>
    <row r="115" spans="1:27" ht="15.75" customHeight="1">
      <c r="A115" s="27"/>
      <c r="B115" s="27"/>
      <c r="C115" s="27"/>
      <c r="D115" s="27"/>
      <c r="E115" s="27"/>
      <c r="F115" s="27"/>
      <c r="G115" s="27"/>
      <c r="H115" s="29"/>
      <c r="I115" s="30"/>
      <c r="J115" s="30"/>
      <c r="K115" s="30"/>
      <c r="L115" s="30"/>
      <c r="M115" s="30"/>
      <c r="N115" s="30"/>
      <c r="O115" s="30"/>
      <c r="P115" s="30"/>
      <c r="Q115" s="30"/>
      <c r="R115" s="30"/>
      <c r="S115" s="30"/>
      <c r="T115" s="30"/>
      <c r="U115" s="30"/>
      <c r="V115" s="30"/>
      <c r="W115" s="27"/>
      <c r="X115" s="27"/>
      <c r="Y115" s="27"/>
      <c r="Z115" s="27"/>
      <c r="AA115" s="27"/>
    </row>
    <row r="116" spans="1:27" ht="15.75" customHeight="1">
      <c r="A116" s="27"/>
      <c r="B116" s="27"/>
      <c r="C116" s="27"/>
      <c r="D116" s="27"/>
      <c r="E116" s="27"/>
      <c r="F116" s="27"/>
      <c r="G116" s="27"/>
      <c r="H116" s="29"/>
      <c r="I116" s="30"/>
      <c r="J116" s="30"/>
      <c r="K116" s="30"/>
      <c r="L116" s="30"/>
      <c r="M116" s="30"/>
      <c r="N116" s="30"/>
      <c r="O116" s="30"/>
      <c r="P116" s="30"/>
      <c r="Q116" s="30"/>
      <c r="R116" s="30"/>
      <c r="S116" s="30"/>
      <c r="T116" s="30"/>
      <c r="U116" s="30"/>
      <c r="V116" s="30"/>
      <c r="W116" s="27"/>
      <c r="X116" s="27"/>
      <c r="Y116" s="27"/>
      <c r="Z116" s="27"/>
      <c r="AA116" s="27"/>
    </row>
    <row r="117" spans="1:27" ht="15.75" customHeight="1">
      <c r="A117" s="27"/>
      <c r="B117" s="27"/>
      <c r="C117" s="27"/>
      <c r="D117" s="27"/>
      <c r="E117" s="27"/>
      <c r="F117" s="27"/>
      <c r="G117" s="27"/>
      <c r="H117" s="29"/>
      <c r="I117" s="30"/>
      <c r="J117" s="30"/>
      <c r="K117" s="30"/>
      <c r="L117" s="30"/>
      <c r="M117" s="30"/>
      <c r="N117" s="30"/>
      <c r="O117" s="30"/>
      <c r="P117" s="30"/>
      <c r="Q117" s="30"/>
      <c r="R117" s="30"/>
      <c r="S117" s="30"/>
      <c r="T117" s="30"/>
      <c r="U117" s="30"/>
      <c r="V117" s="30"/>
      <c r="W117" s="27"/>
      <c r="X117" s="27"/>
      <c r="Y117" s="27"/>
      <c r="Z117" s="27"/>
      <c r="AA117" s="27"/>
    </row>
    <row r="118" spans="1:27" ht="15.75" customHeight="1">
      <c r="A118" s="27"/>
      <c r="B118" s="27"/>
      <c r="C118" s="27"/>
      <c r="D118" s="27"/>
      <c r="E118" s="27"/>
      <c r="F118" s="27"/>
      <c r="G118" s="27"/>
      <c r="H118" s="29"/>
      <c r="I118" s="30"/>
      <c r="J118" s="30"/>
      <c r="K118" s="30"/>
      <c r="L118" s="30"/>
      <c r="M118" s="30"/>
      <c r="N118" s="30"/>
      <c r="O118" s="30"/>
      <c r="P118" s="30"/>
      <c r="Q118" s="30"/>
      <c r="R118" s="30"/>
      <c r="S118" s="30"/>
      <c r="T118" s="30"/>
      <c r="U118" s="30"/>
      <c r="V118" s="30"/>
      <c r="W118" s="27"/>
      <c r="X118" s="27"/>
      <c r="Y118" s="27"/>
      <c r="Z118" s="27"/>
      <c r="AA118" s="27"/>
    </row>
    <row r="119" spans="1:27" ht="15.75" customHeight="1">
      <c r="A119" s="27"/>
      <c r="B119" s="27"/>
      <c r="C119" s="27"/>
      <c r="D119" s="27"/>
      <c r="E119" s="27"/>
      <c r="F119" s="27"/>
      <c r="G119" s="27"/>
      <c r="H119" s="29"/>
      <c r="I119" s="30"/>
      <c r="J119" s="30"/>
      <c r="K119" s="30"/>
      <c r="L119" s="30"/>
      <c r="M119" s="30"/>
      <c r="N119" s="30"/>
      <c r="O119" s="30"/>
      <c r="P119" s="30"/>
      <c r="Q119" s="30"/>
      <c r="R119" s="30"/>
      <c r="S119" s="30"/>
      <c r="T119" s="30"/>
      <c r="U119" s="30"/>
      <c r="V119" s="30"/>
      <c r="W119" s="27"/>
      <c r="X119" s="27"/>
      <c r="Y119" s="27"/>
      <c r="Z119" s="27"/>
      <c r="AA119" s="27"/>
    </row>
    <row r="120" spans="1:27" ht="15.75" customHeight="1">
      <c r="A120" s="27"/>
      <c r="B120" s="27"/>
      <c r="C120" s="27"/>
      <c r="D120" s="27"/>
      <c r="E120" s="27"/>
      <c r="F120" s="27"/>
      <c r="G120" s="27"/>
      <c r="H120" s="29"/>
      <c r="I120" s="30"/>
      <c r="J120" s="30"/>
      <c r="K120" s="30"/>
      <c r="L120" s="30"/>
      <c r="M120" s="30"/>
      <c r="N120" s="30"/>
      <c r="O120" s="30"/>
      <c r="P120" s="30"/>
      <c r="Q120" s="30"/>
      <c r="R120" s="30"/>
      <c r="S120" s="30"/>
      <c r="T120" s="30"/>
      <c r="U120" s="30"/>
      <c r="V120" s="30"/>
      <c r="W120" s="27"/>
      <c r="X120" s="27"/>
      <c r="Y120" s="27"/>
      <c r="Z120" s="27"/>
      <c r="AA120" s="27"/>
    </row>
    <row r="121" spans="1:27" ht="15.75" customHeight="1">
      <c r="A121" s="27"/>
      <c r="B121" s="27"/>
      <c r="C121" s="27"/>
      <c r="D121" s="27"/>
      <c r="E121" s="27"/>
      <c r="F121" s="27"/>
      <c r="G121" s="27"/>
      <c r="H121" s="29"/>
      <c r="I121" s="30"/>
      <c r="J121" s="30"/>
      <c r="K121" s="30"/>
      <c r="L121" s="30"/>
      <c r="M121" s="30"/>
      <c r="N121" s="30"/>
      <c r="O121" s="30"/>
      <c r="P121" s="30"/>
      <c r="Q121" s="30"/>
      <c r="R121" s="30"/>
      <c r="S121" s="30"/>
      <c r="T121" s="30"/>
      <c r="U121" s="30"/>
      <c r="V121" s="30"/>
      <c r="W121" s="27"/>
      <c r="X121" s="27"/>
      <c r="Y121" s="27"/>
      <c r="Z121" s="27"/>
      <c r="AA121" s="27"/>
    </row>
    <row r="122" spans="1:27" ht="15.75" customHeight="1">
      <c r="A122" s="27"/>
      <c r="B122" s="27"/>
      <c r="C122" s="27"/>
      <c r="D122" s="27"/>
      <c r="E122" s="27"/>
      <c r="F122" s="27"/>
      <c r="G122" s="27"/>
      <c r="H122" s="29"/>
      <c r="I122" s="30"/>
      <c r="J122" s="30"/>
      <c r="K122" s="30"/>
      <c r="L122" s="30"/>
      <c r="M122" s="30"/>
      <c r="N122" s="30"/>
      <c r="O122" s="30"/>
      <c r="P122" s="30"/>
      <c r="Q122" s="30"/>
      <c r="R122" s="30"/>
      <c r="S122" s="30"/>
      <c r="T122" s="30"/>
      <c r="U122" s="30"/>
      <c r="V122" s="30"/>
      <c r="W122" s="27"/>
      <c r="X122" s="27"/>
      <c r="Y122" s="27"/>
      <c r="Z122" s="27"/>
      <c r="AA122" s="27"/>
    </row>
    <row r="123" spans="1:27" ht="15.75" customHeight="1">
      <c r="A123" s="27"/>
      <c r="B123" s="27"/>
      <c r="C123" s="27"/>
      <c r="D123" s="27"/>
      <c r="E123" s="27"/>
      <c r="F123" s="27"/>
      <c r="G123" s="27"/>
      <c r="H123" s="29"/>
      <c r="I123" s="30"/>
      <c r="J123" s="30"/>
      <c r="K123" s="30"/>
      <c r="L123" s="30"/>
      <c r="M123" s="30"/>
      <c r="N123" s="30"/>
      <c r="O123" s="30"/>
      <c r="P123" s="30"/>
      <c r="Q123" s="30"/>
      <c r="R123" s="30"/>
      <c r="S123" s="30"/>
      <c r="T123" s="30"/>
      <c r="U123" s="30"/>
      <c r="V123" s="30"/>
      <c r="W123" s="27"/>
      <c r="X123" s="27"/>
      <c r="Y123" s="27"/>
      <c r="Z123" s="27"/>
      <c r="AA123" s="27"/>
    </row>
    <row r="124" spans="1:27" ht="15.75" customHeight="1">
      <c r="A124" s="27"/>
      <c r="B124" s="27"/>
      <c r="C124" s="27"/>
      <c r="D124" s="27"/>
      <c r="E124" s="27"/>
      <c r="F124" s="27"/>
      <c r="G124" s="27"/>
      <c r="H124" s="29"/>
      <c r="I124" s="30"/>
      <c r="J124" s="30"/>
      <c r="K124" s="30"/>
      <c r="L124" s="30"/>
      <c r="M124" s="30"/>
      <c r="N124" s="30"/>
      <c r="O124" s="30"/>
      <c r="P124" s="30"/>
      <c r="Q124" s="30"/>
      <c r="R124" s="30"/>
      <c r="S124" s="30"/>
      <c r="T124" s="30"/>
      <c r="U124" s="30"/>
      <c r="V124" s="30"/>
      <c r="W124" s="27"/>
      <c r="X124" s="27"/>
      <c r="Y124" s="27"/>
      <c r="Z124" s="27"/>
      <c r="AA124" s="27"/>
    </row>
    <row r="125" spans="1:27" ht="15.75" customHeight="1">
      <c r="A125" s="27"/>
      <c r="B125" s="27"/>
      <c r="C125" s="27"/>
      <c r="D125" s="27"/>
      <c r="E125" s="27"/>
      <c r="F125" s="27"/>
      <c r="G125" s="27"/>
      <c r="H125" s="29"/>
      <c r="I125" s="30"/>
      <c r="J125" s="30"/>
      <c r="K125" s="30"/>
      <c r="L125" s="30"/>
      <c r="M125" s="30"/>
      <c r="N125" s="30"/>
      <c r="O125" s="30"/>
      <c r="P125" s="30"/>
      <c r="Q125" s="30"/>
      <c r="R125" s="30"/>
      <c r="S125" s="30"/>
      <c r="T125" s="30"/>
      <c r="U125" s="30"/>
      <c r="V125" s="30"/>
      <c r="W125" s="27"/>
      <c r="X125" s="27"/>
      <c r="Y125" s="27"/>
      <c r="Z125" s="27"/>
      <c r="AA125" s="27"/>
    </row>
    <row r="126" spans="1:27" ht="15.75" customHeight="1">
      <c r="A126" s="27"/>
      <c r="B126" s="27"/>
      <c r="C126" s="27"/>
      <c r="D126" s="27"/>
      <c r="E126" s="27"/>
      <c r="F126" s="27"/>
      <c r="G126" s="27"/>
      <c r="H126" s="29"/>
      <c r="I126" s="30"/>
      <c r="J126" s="30"/>
      <c r="K126" s="30"/>
      <c r="L126" s="30"/>
      <c r="M126" s="30"/>
      <c r="N126" s="30"/>
      <c r="O126" s="30"/>
      <c r="P126" s="30"/>
      <c r="Q126" s="30"/>
      <c r="R126" s="30"/>
      <c r="S126" s="30"/>
      <c r="T126" s="30"/>
      <c r="U126" s="30"/>
      <c r="V126" s="30"/>
      <c r="W126" s="27"/>
      <c r="X126" s="27"/>
      <c r="Y126" s="27"/>
      <c r="Z126" s="27"/>
      <c r="AA126" s="27"/>
    </row>
    <row r="127" spans="1:27" ht="15.75" customHeight="1">
      <c r="A127" s="27"/>
      <c r="B127" s="27"/>
      <c r="C127" s="27"/>
      <c r="D127" s="27"/>
      <c r="E127" s="27"/>
      <c r="F127" s="27"/>
      <c r="G127" s="27"/>
      <c r="H127" s="29"/>
      <c r="I127" s="30"/>
      <c r="J127" s="30"/>
      <c r="K127" s="30"/>
      <c r="L127" s="30"/>
      <c r="M127" s="30"/>
      <c r="N127" s="30"/>
      <c r="O127" s="30"/>
      <c r="P127" s="30"/>
      <c r="Q127" s="30"/>
      <c r="R127" s="30"/>
      <c r="S127" s="30"/>
      <c r="T127" s="30"/>
      <c r="U127" s="30"/>
      <c r="V127" s="30"/>
      <c r="W127" s="27"/>
      <c r="X127" s="27"/>
      <c r="Y127" s="27"/>
      <c r="Z127" s="27"/>
      <c r="AA127" s="27"/>
    </row>
    <row r="128" spans="1:27" ht="15.75" customHeight="1">
      <c r="A128" s="27"/>
      <c r="B128" s="27"/>
      <c r="C128" s="27"/>
      <c r="D128" s="27"/>
      <c r="E128" s="27"/>
      <c r="F128" s="27"/>
      <c r="G128" s="27"/>
      <c r="H128" s="29"/>
      <c r="I128" s="30"/>
      <c r="J128" s="30"/>
      <c r="K128" s="30"/>
      <c r="L128" s="30"/>
      <c r="M128" s="30"/>
      <c r="N128" s="30"/>
      <c r="O128" s="30"/>
      <c r="P128" s="30"/>
      <c r="Q128" s="30"/>
      <c r="R128" s="30"/>
      <c r="S128" s="30"/>
      <c r="T128" s="30"/>
      <c r="U128" s="30"/>
      <c r="V128" s="30"/>
      <c r="W128" s="27"/>
      <c r="X128" s="27"/>
      <c r="Y128" s="27"/>
      <c r="Z128" s="27"/>
      <c r="AA128" s="27"/>
    </row>
    <row r="129" spans="1:27" ht="15.75" customHeight="1">
      <c r="A129" s="27"/>
      <c r="B129" s="27"/>
      <c r="C129" s="27"/>
      <c r="D129" s="27"/>
      <c r="E129" s="27"/>
      <c r="F129" s="27"/>
      <c r="G129" s="27"/>
      <c r="H129" s="29"/>
      <c r="I129" s="30"/>
      <c r="J129" s="30"/>
      <c r="K129" s="30"/>
      <c r="L129" s="30"/>
      <c r="M129" s="30"/>
      <c r="N129" s="30"/>
      <c r="O129" s="30"/>
      <c r="P129" s="30"/>
      <c r="Q129" s="30"/>
      <c r="R129" s="30"/>
      <c r="S129" s="30"/>
      <c r="T129" s="30"/>
      <c r="U129" s="30"/>
      <c r="V129" s="30"/>
      <c r="W129" s="27"/>
      <c r="X129" s="27"/>
      <c r="Y129" s="27"/>
      <c r="Z129" s="27"/>
      <c r="AA129" s="27"/>
    </row>
    <row r="130" spans="1:27" ht="15.75" customHeight="1">
      <c r="A130" s="27"/>
      <c r="B130" s="27"/>
      <c r="C130" s="27"/>
      <c r="D130" s="27"/>
      <c r="E130" s="27"/>
      <c r="F130" s="27"/>
      <c r="G130" s="27"/>
      <c r="H130" s="29"/>
      <c r="I130" s="30"/>
      <c r="J130" s="30"/>
      <c r="K130" s="30"/>
      <c r="L130" s="30"/>
      <c r="M130" s="30"/>
      <c r="N130" s="30"/>
      <c r="O130" s="30"/>
      <c r="P130" s="30"/>
      <c r="Q130" s="30"/>
      <c r="R130" s="30"/>
      <c r="S130" s="30"/>
      <c r="T130" s="30"/>
      <c r="U130" s="30"/>
      <c r="V130" s="30"/>
      <c r="W130" s="27"/>
      <c r="X130" s="27"/>
      <c r="Y130" s="27"/>
      <c r="Z130" s="27"/>
      <c r="AA130" s="27"/>
    </row>
    <row r="131" spans="1:27" ht="15.75" customHeight="1">
      <c r="A131" s="27"/>
      <c r="B131" s="27"/>
      <c r="C131" s="27"/>
      <c r="D131" s="27"/>
      <c r="E131" s="27"/>
      <c r="F131" s="27"/>
      <c r="G131" s="27"/>
      <c r="H131" s="29"/>
      <c r="I131" s="30"/>
      <c r="J131" s="30"/>
      <c r="K131" s="30"/>
      <c r="L131" s="30"/>
      <c r="M131" s="30"/>
      <c r="N131" s="30"/>
      <c r="O131" s="30"/>
      <c r="P131" s="30"/>
      <c r="Q131" s="30"/>
      <c r="R131" s="30"/>
      <c r="S131" s="30"/>
      <c r="T131" s="30"/>
      <c r="U131" s="30"/>
      <c r="V131" s="30"/>
      <c r="W131" s="27"/>
      <c r="X131" s="27"/>
      <c r="Y131" s="27"/>
      <c r="Z131" s="27"/>
      <c r="AA131" s="27"/>
    </row>
    <row r="132" spans="1:27" ht="15.75" customHeight="1">
      <c r="A132" s="27"/>
      <c r="B132" s="27"/>
      <c r="C132" s="27"/>
      <c r="D132" s="27"/>
      <c r="E132" s="27"/>
      <c r="F132" s="27"/>
      <c r="G132" s="27"/>
      <c r="H132" s="29"/>
      <c r="I132" s="30"/>
      <c r="J132" s="30"/>
      <c r="K132" s="30"/>
      <c r="L132" s="30"/>
      <c r="M132" s="30"/>
      <c r="N132" s="30"/>
      <c r="O132" s="30"/>
      <c r="P132" s="30"/>
      <c r="Q132" s="30"/>
      <c r="R132" s="30"/>
      <c r="S132" s="30"/>
      <c r="T132" s="30"/>
      <c r="U132" s="30"/>
      <c r="V132" s="30"/>
      <c r="W132" s="27"/>
      <c r="X132" s="27"/>
      <c r="Y132" s="27"/>
      <c r="Z132" s="27"/>
      <c r="AA132" s="27"/>
    </row>
    <row r="133" spans="1:27" ht="15.75" customHeight="1">
      <c r="A133" s="27"/>
      <c r="B133" s="27"/>
      <c r="C133" s="27"/>
      <c r="D133" s="27"/>
      <c r="E133" s="27"/>
      <c r="F133" s="27"/>
      <c r="G133" s="27"/>
      <c r="H133" s="29"/>
      <c r="I133" s="30"/>
      <c r="J133" s="30"/>
      <c r="K133" s="30"/>
      <c r="L133" s="30"/>
      <c r="M133" s="30"/>
      <c r="N133" s="30"/>
      <c r="O133" s="30"/>
      <c r="P133" s="30"/>
      <c r="Q133" s="30"/>
      <c r="R133" s="30"/>
      <c r="S133" s="30"/>
      <c r="T133" s="30"/>
      <c r="U133" s="30"/>
      <c r="V133" s="30"/>
      <c r="W133" s="27"/>
      <c r="X133" s="27"/>
      <c r="Y133" s="27"/>
      <c r="Z133" s="27"/>
      <c r="AA133" s="27"/>
    </row>
    <row r="134" spans="1:27" ht="15.75" customHeight="1">
      <c r="A134" s="27"/>
      <c r="B134" s="27"/>
      <c r="C134" s="27"/>
      <c r="D134" s="27"/>
      <c r="E134" s="27"/>
      <c r="F134" s="27"/>
      <c r="G134" s="27"/>
      <c r="H134" s="29"/>
      <c r="I134" s="30"/>
      <c r="J134" s="30"/>
      <c r="K134" s="30"/>
      <c r="L134" s="30"/>
      <c r="M134" s="30"/>
      <c r="N134" s="30"/>
      <c r="O134" s="30"/>
      <c r="P134" s="30"/>
      <c r="Q134" s="30"/>
      <c r="R134" s="30"/>
      <c r="S134" s="30"/>
      <c r="T134" s="30"/>
      <c r="U134" s="30"/>
      <c r="V134" s="30"/>
      <c r="W134" s="27"/>
      <c r="X134" s="27"/>
      <c r="Y134" s="27"/>
      <c r="Z134" s="27"/>
      <c r="AA134" s="27"/>
    </row>
    <row r="135" spans="1:27" ht="15.75" customHeight="1">
      <c r="A135" s="27"/>
      <c r="B135" s="27"/>
      <c r="C135" s="27"/>
      <c r="D135" s="27"/>
      <c r="E135" s="27"/>
      <c r="F135" s="27"/>
      <c r="G135" s="27"/>
      <c r="H135" s="29"/>
      <c r="I135" s="30"/>
      <c r="J135" s="30"/>
      <c r="K135" s="30"/>
      <c r="L135" s="30"/>
      <c r="M135" s="30"/>
      <c r="N135" s="30"/>
      <c r="O135" s="30"/>
      <c r="P135" s="30"/>
      <c r="Q135" s="30"/>
      <c r="R135" s="30"/>
      <c r="S135" s="30"/>
      <c r="T135" s="30"/>
      <c r="U135" s="30"/>
      <c r="V135" s="30"/>
      <c r="W135" s="27"/>
      <c r="X135" s="27"/>
      <c r="Y135" s="27"/>
      <c r="Z135" s="27"/>
      <c r="AA135" s="27"/>
    </row>
    <row r="136" spans="1:27" ht="15.75" customHeight="1">
      <c r="A136" s="27"/>
      <c r="B136" s="27"/>
      <c r="C136" s="27"/>
      <c r="D136" s="27"/>
      <c r="E136" s="27"/>
      <c r="F136" s="27"/>
      <c r="G136" s="27"/>
      <c r="H136" s="29"/>
      <c r="I136" s="30"/>
      <c r="J136" s="30"/>
      <c r="K136" s="30"/>
      <c r="L136" s="30"/>
      <c r="M136" s="30"/>
      <c r="N136" s="30"/>
      <c r="O136" s="30"/>
      <c r="P136" s="30"/>
      <c r="Q136" s="30"/>
      <c r="R136" s="30"/>
      <c r="S136" s="30"/>
      <c r="T136" s="30"/>
      <c r="U136" s="30"/>
      <c r="V136" s="30"/>
      <c r="W136" s="27"/>
      <c r="X136" s="27"/>
      <c r="Y136" s="27"/>
      <c r="Z136" s="27"/>
      <c r="AA136" s="27"/>
    </row>
    <row r="137" spans="1:27" ht="15.75" customHeight="1">
      <c r="A137" s="27"/>
      <c r="B137" s="27"/>
      <c r="C137" s="27"/>
      <c r="D137" s="27"/>
      <c r="E137" s="27"/>
      <c r="F137" s="27"/>
      <c r="G137" s="27"/>
      <c r="H137" s="29"/>
      <c r="I137" s="30"/>
      <c r="J137" s="30"/>
      <c r="K137" s="30"/>
      <c r="L137" s="30"/>
      <c r="M137" s="30"/>
      <c r="N137" s="30"/>
      <c r="O137" s="30"/>
      <c r="P137" s="30"/>
      <c r="Q137" s="30"/>
      <c r="R137" s="30"/>
      <c r="S137" s="30"/>
      <c r="T137" s="30"/>
      <c r="U137" s="30"/>
      <c r="V137" s="30"/>
      <c r="W137" s="27"/>
      <c r="X137" s="27"/>
      <c r="Y137" s="27"/>
      <c r="Z137" s="27"/>
      <c r="AA137" s="27"/>
    </row>
    <row r="138" spans="1:27" ht="15.75" customHeight="1">
      <c r="A138" s="27"/>
      <c r="B138" s="27"/>
      <c r="C138" s="27"/>
      <c r="D138" s="27"/>
      <c r="E138" s="27"/>
      <c r="F138" s="27"/>
      <c r="G138" s="27"/>
      <c r="H138" s="29"/>
      <c r="I138" s="30"/>
      <c r="J138" s="30"/>
      <c r="K138" s="30"/>
      <c r="L138" s="30"/>
      <c r="M138" s="30"/>
      <c r="N138" s="30"/>
      <c r="O138" s="30"/>
      <c r="P138" s="30"/>
      <c r="Q138" s="30"/>
      <c r="R138" s="30"/>
      <c r="S138" s="30"/>
      <c r="T138" s="30"/>
      <c r="U138" s="30"/>
      <c r="V138" s="30"/>
      <c r="W138" s="27"/>
      <c r="X138" s="27"/>
      <c r="Y138" s="27"/>
      <c r="Z138" s="27"/>
      <c r="AA138" s="27"/>
    </row>
    <row r="139" spans="1:27" ht="15.75" customHeight="1">
      <c r="A139" s="27"/>
      <c r="B139" s="27"/>
      <c r="C139" s="27"/>
      <c r="D139" s="27"/>
      <c r="E139" s="27"/>
      <c r="F139" s="27"/>
      <c r="G139" s="27"/>
      <c r="H139" s="29"/>
      <c r="I139" s="30"/>
      <c r="J139" s="30"/>
      <c r="K139" s="30"/>
      <c r="L139" s="30"/>
      <c r="M139" s="30"/>
      <c r="N139" s="30"/>
      <c r="O139" s="30"/>
      <c r="P139" s="30"/>
      <c r="Q139" s="30"/>
      <c r="R139" s="30"/>
      <c r="S139" s="30"/>
      <c r="T139" s="30"/>
      <c r="U139" s="30"/>
      <c r="V139" s="30"/>
      <c r="W139" s="27"/>
      <c r="X139" s="27"/>
      <c r="Y139" s="27"/>
      <c r="Z139" s="27"/>
      <c r="AA139" s="27"/>
    </row>
    <row r="140" spans="1:27" ht="15.75" customHeight="1">
      <c r="A140" s="27"/>
      <c r="B140" s="27"/>
      <c r="C140" s="27"/>
      <c r="D140" s="27"/>
      <c r="E140" s="27"/>
      <c r="F140" s="27"/>
      <c r="G140" s="27"/>
      <c r="H140" s="29"/>
      <c r="I140" s="30"/>
      <c r="J140" s="30"/>
      <c r="K140" s="30"/>
      <c r="L140" s="30"/>
      <c r="M140" s="30"/>
      <c r="N140" s="30"/>
      <c r="O140" s="30"/>
      <c r="P140" s="30"/>
      <c r="Q140" s="30"/>
      <c r="R140" s="30"/>
      <c r="S140" s="30"/>
      <c r="T140" s="30"/>
      <c r="U140" s="30"/>
      <c r="V140" s="30"/>
      <c r="W140" s="27"/>
      <c r="X140" s="27"/>
      <c r="Y140" s="27"/>
      <c r="Z140" s="27"/>
      <c r="AA140" s="27"/>
    </row>
    <row r="141" spans="1:27" ht="15.75" customHeight="1">
      <c r="A141" s="27"/>
      <c r="B141" s="27"/>
      <c r="C141" s="27"/>
      <c r="D141" s="27"/>
      <c r="E141" s="27"/>
      <c r="F141" s="27"/>
      <c r="G141" s="27"/>
      <c r="H141" s="29"/>
      <c r="I141" s="30"/>
      <c r="J141" s="30"/>
      <c r="K141" s="30"/>
      <c r="L141" s="30"/>
      <c r="M141" s="30"/>
      <c r="N141" s="30"/>
      <c r="O141" s="30"/>
      <c r="P141" s="30"/>
      <c r="Q141" s="30"/>
      <c r="R141" s="30"/>
      <c r="S141" s="30"/>
      <c r="T141" s="30"/>
      <c r="U141" s="30"/>
      <c r="V141" s="30"/>
      <c r="W141" s="27"/>
      <c r="X141" s="27"/>
      <c r="Y141" s="27"/>
      <c r="Z141" s="27"/>
      <c r="AA141" s="27"/>
    </row>
    <row r="142" spans="1:27" ht="15.75" customHeight="1">
      <c r="A142" s="27"/>
      <c r="B142" s="27"/>
      <c r="C142" s="27"/>
      <c r="D142" s="27"/>
      <c r="E142" s="27"/>
      <c r="F142" s="27"/>
      <c r="G142" s="27"/>
      <c r="H142" s="29"/>
      <c r="I142" s="30"/>
      <c r="J142" s="30"/>
      <c r="K142" s="30"/>
      <c r="L142" s="30"/>
      <c r="M142" s="30"/>
      <c r="N142" s="30"/>
      <c r="O142" s="30"/>
      <c r="P142" s="30"/>
      <c r="Q142" s="30"/>
      <c r="R142" s="30"/>
      <c r="S142" s="30"/>
      <c r="T142" s="30"/>
      <c r="U142" s="30"/>
      <c r="V142" s="30"/>
      <c r="W142" s="27"/>
      <c r="X142" s="27"/>
      <c r="Y142" s="27"/>
      <c r="Z142" s="27"/>
      <c r="AA142" s="27"/>
    </row>
    <row r="143" spans="1:27" ht="15.75" customHeight="1">
      <c r="A143" s="27"/>
      <c r="B143" s="27"/>
      <c r="C143" s="27"/>
      <c r="D143" s="27"/>
      <c r="E143" s="27"/>
      <c r="F143" s="27"/>
      <c r="G143" s="27"/>
      <c r="H143" s="29"/>
      <c r="I143" s="30"/>
      <c r="J143" s="30"/>
      <c r="K143" s="30"/>
      <c r="L143" s="30"/>
      <c r="M143" s="30"/>
      <c r="N143" s="30"/>
      <c r="O143" s="30"/>
      <c r="P143" s="30"/>
      <c r="Q143" s="30"/>
      <c r="R143" s="30"/>
      <c r="S143" s="30"/>
      <c r="T143" s="30"/>
      <c r="U143" s="30"/>
      <c r="V143" s="30"/>
      <c r="W143" s="27"/>
      <c r="X143" s="27"/>
      <c r="Y143" s="27"/>
      <c r="Z143" s="27"/>
      <c r="AA143" s="27"/>
    </row>
    <row r="144" spans="1:27" ht="15.75" customHeight="1">
      <c r="A144" s="27"/>
      <c r="B144" s="27"/>
      <c r="C144" s="27"/>
      <c r="D144" s="27"/>
      <c r="E144" s="27"/>
      <c r="F144" s="27"/>
      <c r="G144" s="27"/>
      <c r="H144" s="29"/>
      <c r="I144" s="30"/>
      <c r="J144" s="30"/>
      <c r="K144" s="30"/>
      <c r="L144" s="30"/>
      <c r="M144" s="30"/>
      <c r="N144" s="30"/>
      <c r="O144" s="30"/>
      <c r="P144" s="30"/>
      <c r="Q144" s="30"/>
      <c r="R144" s="30"/>
      <c r="S144" s="30"/>
      <c r="T144" s="30"/>
      <c r="U144" s="30"/>
      <c r="V144" s="30"/>
      <c r="W144" s="27"/>
      <c r="X144" s="27"/>
      <c r="Y144" s="27"/>
      <c r="Z144" s="27"/>
      <c r="AA144" s="27"/>
    </row>
    <row r="145" spans="1:27" ht="15.75" customHeight="1">
      <c r="A145" s="27"/>
      <c r="B145" s="27"/>
      <c r="C145" s="27"/>
      <c r="D145" s="27"/>
      <c r="E145" s="27"/>
      <c r="F145" s="27"/>
      <c r="G145" s="27"/>
      <c r="H145" s="29"/>
      <c r="I145" s="30"/>
      <c r="J145" s="30"/>
      <c r="K145" s="30"/>
      <c r="L145" s="30"/>
      <c r="M145" s="30"/>
      <c r="N145" s="30"/>
      <c r="O145" s="30"/>
      <c r="P145" s="30"/>
      <c r="Q145" s="30"/>
      <c r="R145" s="30"/>
      <c r="S145" s="30"/>
      <c r="T145" s="30"/>
      <c r="U145" s="30"/>
      <c r="V145" s="30"/>
      <c r="W145" s="27"/>
      <c r="X145" s="27"/>
      <c r="Y145" s="27"/>
      <c r="Z145" s="27"/>
      <c r="AA145" s="27"/>
    </row>
    <row r="146" spans="1:27" ht="15.75" customHeight="1">
      <c r="A146" s="27"/>
      <c r="B146" s="27"/>
      <c r="C146" s="27"/>
      <c r="D146" s="27"/>
      <c r="E146" s="27"/>
      <c r="F146" s="27"/>
      <c r="G146" s="27"/>
      <c r="H146" s="29"/>
      <c r="I146" s="30"/>
      <c r="J146" s="30"/>
      <c r="K146" s="30"/>
      <c r="L146" s="30"/>
      <c r="M146" s="30"/>
      <c r="N146" s="30"/>
      <c r="O146" s="30"/>
      <c r="P146" s="30"/>
      <c r="Q146" s="30"/>
      <c r="R146" s="30"/>
      <c r="S146" s="30"/>
      <c r="T146" s="30"/>
      <c r="U146" s="30"/>
      <c r="V146" s="30"/>
      <c r="W146" s="27"/>
      <c r="X146" s="27"/>
      <c r="Y146" s="27"/>
      <c r="Z146" s="27"/>
      <c r="AA146" s="27"/>
    </row>
    <row r="147" spans="1:27" ht="15.75" customHeight="1">
      <c r="A147" s="27"/>
      <c r="B147" s="27"/>
      <c r="C147" s="27"/>
      <c r="D147" s="27"/>
      <c r="E147" s="27"/>
      <c r="F147" s="27"/>
      <c r="G147" s="27"/>
      <c r="H147" s="29"/>
      <c r="I147" s="30"/>
      <c r="J147" s="30"/>
      <c r="K147" s="30"/>
      <c r="L147" s="30"/>
      <c r="M147" s="30"/>
      <c r="N147" s="30"/>
      <c r="O147" s="30"/>
      <c r="P147" s="30"/>
      <c r="Q147" s="30"/>
      <c r="R147" s="30"/>
      <c r="S147" s="30"/>
      <c r="T147" s="30"/>
      <c r="U147" s="30"/>
      <c r="V147" s="30"/>
      <c r="W147" s="27"/>
      <c r="X147" s="27"/>
      <c r="Y147" s="27"/>
      <c r="Z147" s="27"/>
      <c r="AA147" s="27"/>
    </row>
    <row r="148" spans="1:27" ht="15.75" customHeight="1">
      <c r="A148" s="27"/>
      <c r="B148" s="27"/>
      <c r="C148" s="27"/>
      <c r="D148" s="27"/>
      <c r="E148" s="27"/>
      <c r="F148" s="27"/>
      <c r="G148" s="27"/>
      <c r="H148" s="29"/>
      <c r="I148" s="30"/>
      <c r="J148" s="30"/>
      <c r="K148" s="30"/>
      <c r="L148" s="30"/>
      <c r="M148" s="30"/>
      <c r="N148" s="30"/>
      <c r="O148" s="30"/>
      <c r="P148" s="30"/>
      <c r="Q148" s="30"/>
      <c r="R148" s="30"/>
      <c r="S148" s="30"/>
      <c r="T148" s="30"/>
      <c r="U148" s="30"/>
      <c r="V148" s="30"/>
      <c r="W148" s="27"/>
      <c r="X148" s="27"/>
      <c r="Y148" s="27"/>
      <c r="Z148" s="27"/>
      <c r="AA148" s="27"/>
    </row>
    <row r="149" spans="1:27" ht="15.75" customHeight="1">
      <c r="A149" s="27"/>
      <c r="B149" s="27"/>
      <c r="C149" s="27"/>
      <c r="D149" s="27"/>
      <c r="E149" s="27"/>
      <c r="F149" s="27"/>
      <c r="G149" s="27"/>
      <c r="H149" s="29"/>
      <c r="I149" s="30"/>
      <c r="J149" s="30"/>
      <c r="K149" s="30"/>
      <c r="L149" s="30"/>
      <c r="M149" s="30"/>
      <c r="N149" s="30"/>
      <c r="O149" s="30"/>
      <c r="P149" s="30"/>
      <c r="Q149" s="30"/>
      <c r="R149" s="30"/>
      <c r="S149" s="30"/>
      <c r="T149" s="30"/>
      <c r="U149" s="30"/>
      <c r="V149" s="30"/>
      <c r="W149" s="27"/>
      <c r="X149" s="27"/>
      <c r="Y149" s="27"/>
      <c r="Z149" s="27"/>
      <c r="AA149" s="27"/>
    </row>
    <row r="150" spans="1:27" ht="15.75" customHeight="1">
      <c r="A150" s="27"/>
      <c r="B150" s="27"/>
      <c r="C150" s="27"/>
      <c r="D150" s="27"/>
      <c r="E150" s="27"/>
      <c r="F150" s="27"/>
      <c r="G150" s="27"/>
      <c r="H150" s="29"/>
      <c r="I150" s="30"/>
      <c r="J150" s="30"/>
      <c r="K150" s="30"/>
      <c r="L150" s="30"/>
      <c r="M150" s="30"/>
      <c r="N150" s="30"/>
      <c r="O150" s="30"/>
      <c r="P150" s="30"/>
      <c r="Q150" s="30"/>
      <c r="R150" s="30"/>
      <c r="S150" s="30"/>
      <c r="T150" s="30"/>
      <c r="U150" s="30"/>
      <c r="V150" s="30"/>
      <c r="W150" s="27"/>
      <c r="X150" s="27"/>
      <c r="Y150" s="27"/>
      <c r="Z150" s="27"/>
      <c r="AA150" s="27"/>
    </row>
    <row r="151" spans="1:27" ht="15.75" customHeight="1">
      <c r="A151" s="27"/>
      <c r="B151" s="27"/>
      <c r="C151" s="27"/>
      <c r="D151" s="27"/>
      <c r="E151" s="27"/>
      <c r="F151" s="27"/>
      <c r="G151" s="27"/>
      <c r="H151" s="29"/>
      <c r="I151" s="30"/>
      <c r="J151" s="30"/>
      <c r="K151" s="30"/>
      <c r="L151" s="30"/>
      <c r="M151" s="30"/>
      <c r="N151" s="30"/>
      <c r="O151" s="30"/>
      <c r="P151" s="30"/>
      <c r="Q151" s="30"/>
      <c r="R151" s="30"/>
      <c r="S151" s="30"/>
      <c r="T151" s="30"/>
      <c r="U151" s="30"/>
      <c r="V151" s="30"/>
      <c r="W151" s="27"/>
      <c r="X151" s="27"/>
      <c r="Y151" s="27"/>
      <c r="Z151" s="27"/>
      <c r="AA151" s="27"/>
    </row>
    <row r="152" spans="1:27" ht="15.75" customHeight="1">
      <c r="A152" s="27"/>
      <c r="B152" s="27"/>
      <c r="C152" s="27"/>
      <c r="D152" s="27"/>
      <c r="E152" s="27"/>
      <c r="F152" s="27"/>
      <c r="G152" s="27"/>
      <c r="H152" s="29"/>
      <c r="I152" s="30"/>
      <c r="J152" s="30"/>
      <c r="K152" s="30"/>
      <c r="L152" s="30"/>
      <c r="M152" s="30"/>
      <c r="N152" s="30"/>
      <c r="O152" s="30"/>
      <c r="P152" s="30"/>
      <c r="Q152" s="30"/>
      <c r="R152" s="30"/>
      <c r="S152" s="30"/>
      <c r="T152" s="30"/>
      <c r="U152" s="30"/>
      <c r="V152" s="30"/>
      <c r="W152" s="27"/>
      <c r="X152" s="27"/>
      <c r="Y152" s="27"/>
      <c r="Z152" s="27"/>
      <c r="AA152" s="27"/>
    </row>
    <row r="153" spans="1:27" ht="15.75" customHeight="1">
      <c r="A153" s="27"/>
      <c r="B153" s="27"/>
      <c r="C153" s="27"/>
      <c r="D153" s="27"/>
      <c r="E153" s="27"/>
      <c r="F153" s="27"/>
      <c r="G153" s="27"/>
      <c r="H153" s="29"/>
      <c r="I153" s="30"/>
      <c r="J153" s="30"/>
      <c r="K153" s="30"/>
      <c r="L153" s="30"/>
      <c r="M153" s="30"/>
      <c r="N153" s="30"/>
      <c r="O153" s="30"/>
      <c r="P153" s="30"/>
      <c r="Q153" s="30"/>
      <c r="R153" s="30"/>
      <c r="S153" s="30"/>
      <c r="T153" s="30"/>
      <c r="U153" s="30"/>
      <c r="V153" s="30"/>
      <c r="W153" s="27"/>
      <c r="X153" s="27"/>
      <c r="Y153" s="27"/>
      <c r="Z153" s="27"/>
      <c r="AA153" s="27"/>
    </row>
    <row r="154" spans="1:27" ht="15.75" customHeight="1">
      <c r="A154" s="27"/>
      <c r="B154" s="27"/>
      <c r="C154" s="27"/>
      <c r="D154" s="27"/>
      <c r="E154" s="27"/>
      <c r="F154" s="27"/>
      <c r="G154" s="27"/>
      <c r="H154" s="29"/>
      <c r="I154" s="30"/>
      <c r="J154" s="30"/>
      <c r="K154" s="30"/>
      <c r="L154" s="30"/>
      <c r="M154" s="30"/>
      <c r="N154" s="30"/>
      <c r="O154" s="30"/>
      <c r="P154" s="30"/>
      <c r="Q154" s="30"/>
      <c r="R154" s="30"/>
      <c r="S154" s="30"/>
      <c r="T154" s="30"/>
      <c r="U154" s="30"/>
      <c r="V154" s="30"/>
      <c r="W154" s="27"/>
      <c r="X154" s="27"/>
      <c r="Y154" s="27"/>
      <c r="Z154" s="27"/>
      <c r="AA154" s="27"/>
    </row>
    <row r="155" spans="1:27" ht="15.75" customHeight="1">
      <c r="A155" s="27"/>
      <c r="B155" s="27"/>
      <c r="C155" s="27"/>
      <c r="D155" s="27"/>
      <c r="E155" s="27"/>
      <c r="F155" s="27"/>
      <c r="G155" s="27"/>
      <c r="H155" s="29"/>
      <c r="I155" s="30"/>
      <c r="J155" s="30"/>
      <c r="K155" s="30"/>
      <c r="L155" s="30"/>
      <c r="M155" s="30"/>
      <c r="N155" s="30"/>
      <c r="O155" s="30"/>
      <c r="P155" s="30"/>
      <c r="Q155" s="30"/>
      <c r="R155" s="30"/>
      <c r="S155" s="30"/>
      <c r="T155" s="30"/>
      <c r="U155" s="30"/>
      <c r="V155" s="30"/>
      <c r="W155" s="27"/>
      <c r="X155" s="27"/>
      <c r="Y155" s="27"/>
      <c r="Z155" s="27"/>
      <c r="AA155" s="27"/>
    </row>
    <row r="156" spans="1:27" ht="15.75" customHeight="1">
      <c r="A156" s="27"/>
      <c r="B156" s="27"/>
      <c r="C156" s="27"/>
      <c r="D156" s="27"/>
      <c r="E156" s="27"/>
      <c r="F156" s="27"/>
      <c r="G156" s="27"/>
      <c r="H156" s="29"/>
      <c r="I156" s="30"/>
      <c r="J156" s="30"/>
      <c r="K156" s="30"/>
      <c r="L156" s="30"/>
      <c r="M156" s="30"/>
      <c r="N156" s="30"/>
      <c r="O156" s="30"/>
      <c r="P156" s="30"/>
      <c r="Q156" s="30"/>
      <c r="R156" s="30"/>
      <c r="S156" s="30"/>
      <c r="T156" s="30"/>
      <c r="U156" s="30"/>
      <c r="V156" s="30"/>
      <c r="W156" s="27"/>
      <c r="X156" s="27"/>
      <c r="Y156" s="27"/>
      <c r="Z156" s="27"/>
      <c r="AA156" s="27"/>
    </row>
    <row r="157" spans="1:27" ht="15.75" customHeight="1">
      <c r="A157" s="27"/>
      <c r="B157" s="27"/>
      <c r="C157" s="27"/>
      <c r="D157" s="27"/>
      <c r="E157" s="27"/>
      <c r="F157" s="27"/>
      <c r="G157" s="27"/>
      <c r="H157" s="29"/>
      <c r="I157" s="30"/>
      <c r="J157" s="30"/>
      <c r="K157" s="30"/>
      <c r="L157" s="30"/>
      <c r="M157" s="30"/>
      <c r="N157" s="30"/>
      <c r="O157" s="30"/>
      <c r="P157" s="30"/>
      <c r="Q157" s="30"/>
      <c r="R157" s="30"/>
      <c r="S157" s="30"/>
      <c r="T157" s="30"/>
      <c r="U157" s="30"/>
      <c r="V157" s="30"/>
      <c r="W157" s="27"/>
      <c r="X157" s="27"/>
      <c r="Y157" s="27"/>
      <c r="Z157" s="27"/>
      <c r="AA157" s="27"/>
    </row>
    <row r="158" spans="1:27" ht="15.75" customHeight="1">
      <c r="A158" s="27"/>
      <c r="B158" s="27"/>
      <c r="C158" s="27"/>
      <c r="D158" s="27"/>
      <c r="E158" s="27"/>
      <c r="F158" s="27"/>
      <c r="G158" s="27"/>
      <c r="H158" s="29"/>
      <c r="I158" s="30"/>
      <c r="J158" s="30"/>
      <c r="K158" s="30"/>
      <c r="L158" s="30"/>
      <c r="M158" s="30"/>
      <c r="N158" s="30"/>
      <c r="O158" s="30"/>
      <c r="P158" s="30"/>
      <c r="Q158" s="30"/>
      <c r="R158" s="30"/>
      <c r="S158" s="30"/>
      <c r="T158" s="30"/>
      <c r="U158" s="30"/>
      <c r="V158" s="30"/>
      <c r="W158" s="27"/>
      <c r="X158" s="27"/>
      <c r="Y158" s="27"/>
      <c r="Z158" s="27"/>
      <c r="AA158" s="27"/>
    </row>
    <row r="159" spans="1:27" ht="15.75" customHeight="1">
      <c r="A159" s="27"/>
      <c r="B159" s="27"/>
      <c r="C159" s="27"/>
      <c r="D159" s="27"/>
      <c r="E159" s="27"/>
      <c r="F159" s="27"/>
      <c r="G159" s="27"/>
      <c r="H159" s="29"/>
      <c r="I159" s="30"/>
      <c r="J159" s="30"/>
      <c r="K159" s="30"/>
      <c r="L159" s="30"/>
      <c r="M159" s="30"/>
      <c r="N159" s="30"/>
      <c r="O159" s="30"/>
      <c r="P159" s="30"/>
      <c r="Q159" s="30"/>
      <c r="R159" s="30"/>
      <c r="S159" s="30"/>
      <c r="T159" s="30"/>
      <c r="U159" s="30"/>
      <c r="V159" s="30"/>
      <c r="W159" s="27"/>
      <c r="X159" s="27"/>
      <c r="Y159" s="27"/>
      <c r="Z159" s="27"/>
      <c r="AA159" s="27"/>
    </row>
    <row r="160" spans="1:27" ht="15.75" customHeight="1">
      <c r="A160" s="27"/>
      <c r="B160" s="27"/>
      <c r="C160" s="27"/>
      <c r="D160" s="27"/>
      <c r="E160" s="27"/>
      <c r="F160" s="27"/>
      <c r="G160" s="27"/>
      <c r="H160" s="29"/>
      <c r="I160" s="30"/>
      <c r="J160" s="30"/>
      <c r="K160" s="30"/>
      <c r="L160" s="30"/>
      <c r="M160" s="30"/>
      <c r="N160" s="30"/>
      <c r="O160" s="30"/>
      <c r="P160" s="30"/>
      <c r="Q160" s="30"/>
      <c r="R160" s="30"/>
      <c r="S160" s="30"/>
      <c r="T160" s="30"/>
      <c r="U160" s="30"/>
      <c r="V160" s="30"/>
      <c r="W160" s="27"/>
      <c r="X160" s="27"/>
      <c r="Y160" s="27"/>
      <c r="Z160" s="27"/>
      <c r="AA160" s="27"/>
    </row>
    <row r="161" spans="1:27" ht="15.75" customHeight="1">
      <c r="A161" s="27"/>
      <c r="B161" s="27"/>
      <c r="C161" s="27"/>
      <c r="D161" s="27"/>
      <c r="E161" s="27"/>
      <c r="F161" s="27"/>
      <c r="G161" s="27"/>
      <c r="H161" s="29"/>
      <c r="I161" s="30"/>
      <c r="J161" s="30"/>
      <c r="K161" s="30"/>
      <c r="L161" s="30"/>
      <c r="M161" s="30"/>
      <c r="N161" s="30"/>
      <c r="O161" s="30"/>
      <c r="P161" s="30"/>
      <c r="Q161" s="30"/>
      <c r="R161" s="30"/>
      <c r="S161" s="30"/>
      <c r="T161" s="30"/>
      <c r="U161" s="30"/>
      <c r="V161" s="30"/>
      <c r="W161" s="27"/>
      <c r="X161" s="27"/>
      <c r="Y161" s="27"/>
      <c r="Z161" s="27"/>
      <c r="AA161" s="27"/>
    </row>
    <row r="162" spans="1:27" ht="15.75" customHeight="1">
      <c r="A162" s="27"/>
      <c r="B162" s="27"/>
      <c r="C162" s="27"/>
      <c r="D162" s="27"/>
      <c r="E162" s="27"/>
      <c r="F162" s="27"/>
      <c r="G162" s="27"/>
      <c r="H162" s="29"/>
      <c r="I162" s="30"/>
      <c r="J162" s="30"/>
      <c r="K162" s="30"/>
      <c r="L162" s="30"/>
      <c r="M162" s="30"/>
      <c r="N162" s="30"/>
      <c r="O162" s="30"/>
      <c r="P162" s="30"/>
      <c r="Q162" s="30"/>
      <c r="R162" s="30"/>
      <c r="S162" s="30"/>
      <c r="T162" s="30"/>
      <c r="U162" s="30"/>
      <c r="V162" s="30"/>
      <c r="W162" s="27"/>
      <c r="X162" s="27"/>
      <c r="Y162" s="27"/>
      <c r="Z162" s="27"/>
      <c r="AA162" s="27"/>
    </row>
    <row r="163" spans="1:27" ht="15.75" customHeight="1">
      <c r="A163" s="27"/>
      <c r="B163" s="27"/>
      <c r="C163" s="27"/>
      <c r="D163" s="27"/>
      <c r="E163" s="27"/>
      <c r="F163" s="27"/>
      <c r="G163" s="27"/>
      <c r="H163" s="29"/>
      <c r="I163" s="30"/>
      <c r="J163" s="30"/>
      <c r="K163" s="30"/>
      <c r="L163" s="30"/>
      <c r="M163" s="30"/>
      <c r="N163" s="30"/>
      <c r="O163" s="30"/>
      <c r="P163" s="30"/>
      <c r="Q163" s="30"/>
      <c r="R163" s="30"/>
      <c r="S163" s="30"/>
      <c r="T163" s="30"/>
      <c r="U163" s="30"/>
      <c r="V163" s="30"/>
      <c r="W163" s="27"/>
      <c r="X163" s="27"/>
      <c r="Y163" s="27"/>
      <c r="Z163" s="27"/>
      <c r="AA163" s="27"/>
    </row>
    <row r="164" spans="1:27" ht="15.75" customHeight="1">
      <c r="A164" s="27"/>
      <c r="B164" s="27"/>
      <c r="C164" s="27"/>
      <c r="D164" s="27"/>
      <c r="E164" s="27"/>
      <c r="F164" s="27"/>
      <c r="G164" s="27"/>
      <c r="H164" s="29"/>
      <c r="I164" s="30"/>
      <c r="J164" s="30"/>
      <c r="K164" s="30"/>
      <c r="L164" s="30"/>
      <c r="M164" s="30"/>
      <c r="N164" s="30"/>
      <c r="O164" s="30"/>
      <c r="P164" s="30"/>
      <c r="Q164" s="30"/>
      <c r="R164" s="30"/>
      <c r="S164" s="30"/>
      <c r="T164" s="30"/>
      <c r="U164" s="30"/>
      <c r="V164" s="30"/>
      <c r="W164" s="27"/>
      <c r="X164" s="27"/>
      <c r="Y164" s="27"/>
      <c r="Z164" s="27"/>
      <c r="AA164" s="27"/>
    </row>
    <row r="165" spans="1:27" ht="15.75" customHeight="1">
      <c r="A165" s="27"/>
      <c r="B165" s="27"/>
      <c r="C165" s="27"/>
      <c r="D165" s="27"/>
      <c r="E165" s="27"/>
      <c r="F165" s="27"/>
      <c r="G165" s="27"/>
      <c r="H165" s="29"/>
      <c r="I165" s="30"/>
      <c r="J165" s="30"/>
      <c r="K165" s="30"/>
      <c r="L165" s="30"/>
      <c r="M165" s="30"/>
      <c r="N165" s="30"/>
      <c r="O165" s="30"/>
      <c r="P165" s="30"/>
      <c r="Q165" s="30"/>
      <c r="R165" s="30"/>
      <c r="S165" s="30"/>
      <c r="T165" s="30"/>
      <c r="U165" s="30"/>
      <c r="V165" s="30"/>
      <c r="W165" s="27"/>
      <c r="X165" s="27"/>
      <c r="Y165" s="27"/>
      <c r="Z165" s="27"/>
      <c r="AA165" s="27"/>
    </row>
    <row r="166" spans="1:27" ht="15.75" customHeight="1">
      <c r="A166" s="27"/>
      <c r="B166" s="27"/>
      <c r="C166" s="27"/>
      <c r="D166" s="27"/>
      <c r="E166" s="27"/>
      <c r="F166" s="27"/>
      <c r="G166" s="27"/>
      <c r="H166" s="29"/>
      <c r="I166" s="30"/>
      <c r="J166" s="30"/>
      <c r="K166" s="30"/>
      <c r="L166" s="30"/>
      <c r="M166" s="30"/>
      <c r="N166" s="30"/>
      <c r="O166" s="30"/>
      <c r="P166" s="30"/>
      <c r="Q166" s="30"/>
      <c r="R166" s="30"/>
      <c r="S166" s="30"/>
      <c r="T166" s="30"/>
      <c r="U166" s="30"/>
      <c r="V166" s="30"/>
      <c r="W166" s="27"/>
      <c r="X166" s="27"/>
      <c r="Y166" s="27"/>
      <c r="Z166" s="27"/>
      <c r="AA166" s="27"/>
    </row>
    <row r="167" spans="1:27" ht="15.75" customHeight="1">
      <c r="A167" s="27"/>
      <c r="B167" s="27"/>
      <c r="C167" s="27"/>
      <c r="D167" s="27"/>
      <c r="E167" s="27"/>
      <c r="F167" s="27"/>
      <c r="G167" s="27"/>
      <c r="H167" s="29"/>
      <c r="I167" s="30"/>
      <c r="J167" s="30"/>
      <c r="K167" s="30"/>
      <c r="L167" s="30"/>
      <c r="M167" s="30"/>
      <c r="N167" s="30"/>
      <c r="O167" s="30"/>
      <c r="P167" s="30"/>
      <c r="Q167" s="30"/>
      <c r="R167" s="30"/>
      <c r="S167" s="30"/>
      <c r="T167" s="30"/>
      <c r="U167" s="30"/>
      <c r="V167" s="30"/>
      <c r="W167" s="27"/>
      <c r="X167" s="27"/>
      <c r="Y167" s="27"/>
      <c r="Z167" s="27"/>
      <c r="AA167" s="27"/>
    </row>
    <row r="168" spans="1:27" ht="15.75" customHeight="1">
      <c r="A168" s="27"/>
      <c r="B168" s="27"/>
      <c r="C168" s="27"/>
      <c r="D168" s="27"/>
      <c r="E168" s="27"/>
      <c r="F168" s="27"/>
      <c r="G168" s="27"/>
      <c r="H168" s="29"/>
      <c r="I168" s="30"/>
      <c r="J168" s="30"/>
      <c r="K168" s="30"/>
      <c r="L168" s="30"/>
      <c r="M168" s="30"/>
      <c r="N168" s="30"/>
      <c r="O168" s="30"/>
      <c r="P168" s="30"/>
      <c r="Q168" s="30"/>
      <c r="R168" s="30"/>
      <c r="S168" s="30"/>
      <c r="T168" s="30"/>
      <c r="U168" s="30"/>
      <c r="V168" s="30"/>
      <c r="W168" s="27"/>
      <c r="X168" s="27"/>
      <c r="Y168" s="27"/>
      <c r="Z168" s="27"/>
      <c r="AA168" s="27"/>
    </row>
    <row r="169" spans="1:27" ht="15.75" customHeight="1">
      <c r="A169" s="27"/>
      <c r="B169" s="27"/>
      <c r="C169" s="27"/>
      <c r="D169" s="27"/>
      <c r="E169" s="27"/>
      <c r="F169" s="27"/>
      <c r="G169" s="27"/>
      <c r="H169" s="29"/>
      <c r="I169" s="30"/>
      <c r="J169" s="30"/>
      <c r="K169" s="30"/>
      <c r="L169" s="30"/>
      <c r="M169" s="30"/>
      <c r="N169" s="30"/>
      <c r="O169" s="30"/>
      <c r="P169" s="30"/>
      <c r="Q169" s="30"/>
      <c r="R169" s="30"/>
      <c r="S169" s="30"/>
      <c r="T169" s="30"/>
      <c r="U169" s="30"/>
      <c r="V169" s="30"/>
      <c r="W169" s="27"/>
      <c r="X169" s="27"/>
      <c r="Y169" s="27"/>
      <c r="Z169" s="27"/>
      <c r="AA169" s="27"/>
    </row>
    <row r="170" spans="1:27" ht="15.75" customHeight="1">
      <c r="A170" s="27"/>
      <c r="B170" s="27"/>
      <c r="C170" s="27"/>
      <c r="D170" s="27"/>
      <c r="E170" s="27"/>
      <c r="F170" s="27"/>
      <c r="G170" s="27"/>
      <c r="H170" s="29"/>
      <c r="I170" s="30"/>
      <c r="J170" s="30"/>
      <c r="K170" s="30"/>
      <c r="L170" s="30"/>
      <c r="M170" s="30"/>
      <c r="N170" s="30"/>
      <c r="O170" s="30"/>
      <c r="P170" s="30"/>
      <c r="Q170" s="30"/>
      <c r="R170" s="30"/>
      <c r="S170" s="30"/>
      <c r="T170" s="30"/>
      <c r="U170" s="30"/>
      <c r="V170" s="30"/>
      <c r="W170" s="27"/>
      <c r="X170" s="27"/>
      <c r="Y170" s="27"/>
      <c r="Z170" s="27"/>
      <c r="AA170" s="27"/>
    </row>
    <row r="171" spans="1:27" ht="15.75" customHeight="1">
      <c r="A171" s="27"/>
      <c r="B171" s="27"/>
      <c r="C171" s="27"/>
      <c r="D171" s="27"/>
      <c r="E171" s="27"/>
      <c r="F171" s="27"/>
      <c r="G171" s="27"/>
      <c r="H171" s="29"/>
      <c r="I171" s="30"/>
      <c r="J171" s="30"/>
      <c r="K171" s="30"/>
      <c r="L171" s="30"/>
      <c r="M171" s="30"/>
      <c r="N171" s="30"/>
      <c r="O171" s="30"/>
      <c r="P171" s="30"/>
      <c r="Q171" s="30"/>
      <c r="R171" s="30"/>
      <c r="S171" s="30"/>
      <c r="T171" s="30"/>
      <c r="U171" s="30"/>
      <c r="V171" s="30"/>
      <c r="W171" s="27"/>
      <c r="X171" s="27"/>
      <c r="Y171" s="27"/>
      <c r="Z171" s="27"/>
      <c r="AA171" s="27"/>
    </row>
    <row r="172" spans="1:27" ht="15.75" customHeight="1">
      <c r="A172" s="27"/>
      <c r="B172" s="27"/>
      <c r="C172" s="27"/>
      <c r="D172" s="27"/>
      <c r="E172" s="27"/>
      <c r="F172" s="27"/>
      <c r="G172" s="27"/>
      <c r="H172" s="29"/>
      <c r="I172" s="30"/>
      <c r="J172" s="30"/>
      <c r="K172" s="30"/>
      <c r="L172" s="30"/>
      <c r="M172" s="30"/>
      <c r="N172" s="30"/>
      <c r="O172" s="30"/>
      <c r="P172" s="30"/>
      <c r="Q172" s="30"/>
      <c r="R172" s="30"/>
      <c r="S172" s="30"/>
      <c r="T172" s="30"/>
      <c r="U172" s="30"/>
      <c r="V172" s="30"/>
      <c r="W172" s="27"/>
      <c r="X172" s="27"/>
      <c r="Y172" s="27"/>
      <c r="Z172" s="27"/>
      <c r="AA172" s="27"/>
    </row>
    <row r="173" spans="1:27" ht="15.75" customHeight="1">
      <c r="A173" s="27"/>
      <c r="B173" s="27"/>
      <c r="C173" s="27"/>
      <c r="D173" s="27"/>
      <c r="E173" s="27"/>
      <c r="F173" s="27"/>
      <c r="G173" s="27"/>
      <c r="H173" s="29"/>
      <c r="I173" s="30"/>
      <c r="J173" s="30"/>
      <c r="K173" s="30"/>
      <c r="L173" s="30"/>
      <c r="M173" s="30"/>
      <c r="N173" s="30"/>
      <c r="O173" s="30"/>
      <c r="P173" s="30"/>
      <c r="Q173" s="30"/>
      <c r="R173" s="30"/>
      <c r="S173" s="30"/>
      <c r="T173" s="30"/>
      <c r="U173" s="30"/>
      <c r="V173" s="30"/>
      <c r="W173" s="27"/>
      <c r="X173" s="27"/>
      <c r="Y173" s="27"/>
      <c r="Z173" s="27"/>
      <c r="AA173" s="27"/>
    </row>
    <row r="174" spans="1:27" ht="15.75" customHeight="1">
      <c r="A174" s="27"/>
      <c r="B174" s="27"/>
      <c r="C174" s="27"/>
      <c r="D174" s="27"/>
      <c r="E174" s="27"/>
      <c r="F174" s="27"/>
      <c r="G174" s="27"/>
      <c r="H174" s="29"/>
      <c r="I174" s="30"/>
      <c r="J174" s="30"/>
      <c r="K174" s="30"/>
      <c r="L174" s="30"/>
      <c r="M174" s="30"/>
      <c r="N174" s="30"/>
      <c r="O174" s="30"/>
      <c r="P174" s="30"/>
      <c r="Q174" s="30"/>
      <c r="R174" s="30"/>
      <c r="S174" s="30"/>
      <c r="T174" s="30"/>
      <c r="U174" s="30"/>
      <c r="V174" s="30"/>
      <c r="W174" s="27"/>
      <c r="X174" s="27"/>
      <c r="Y174" s="27"/>
      <c r="Z174" s="27"/>
      <c r="AA174" s="27"/>
    </row>
    <row r="175" spans="1:27" ht="15.75" customHeight="1">
      <c r="A175" s="27"/>
      <c r="B175" s="27"/>
      <c r="C175" s="27"/>
      <c r="D175" s="27"/>
      <c r="E175" s="27"/>
      <c r="F175" s="27"/>
      <c r="G175" s="27"/>
      <c r="H175" s="29"/>
      <c r="I175" s="30"/>
      <c r="J175" s="30"/>
      <c r="K175" s="30"/>
      <c r="L175" s="30"/>
      <c r="M175" s="30"/>
      <c r="N175" s="30"/>
      <c r="O175" s="30"/>
      <c r="P175" s="30"/>
      <c r="Q175" s="30"/>
      <c r="R175" s="30"/>
      <c r="S175" s="30"/>
      <c r="T175" s="30"/>
      <c r="U175" s="30"/>
      <c r="V175" s="30"/>
      <c r="W175" s="27"/>
      <c r="X175" s="27"/>
      <c r="Y175" s="27"/>
      <c r="Z175" s="27"/>
      <c r="AA175" s="27"/>
    </row>
    <row r="176" spans="1:27" ht="15.75" customHeight="1">
      <c r="A176" s="27"/>
      <c r="B176" s="27"/>
      <c r="C176" s="27"/>
      <c r="D176" s="27"/>
      <c r="E176" s="27"/>
      <c r="F176" s="27"/>
      <c r="G176" s="27"/>
      <c r="H176" s="29"/>
      <c r="I176" s="30"/>
      <c r="J176" s="30"/>
      <c r="K176" s="30"/>
      <c r="L176" s="30"/>
      <c r="M176" s="30"/>
      <c r="N176" s="30"/>
      <c r="O176" s="30"/>
      <c r="P176" s="30"/>
      <c r="Q176" s="30"/>
      <c r="R176" s="30"/>
      <c r="S176" s="30"/>
      <c r="T176" s="30"/>
      <c r="U176" s="30"/>
      <c r="V176" s="30"/>
      <c r="W176" s="27"/>
      <c r="X176" s="27"/>
      <c r="Y176" s="27"/>
      <c r="Z176" s="27"/>
      <c r="AA176" s="27"/>
    </row>
    <row r="177" spans="1:27" ht="15.75" customHeight="1">
      <c r="A177" s="27"/>
      <c r="B177" s="27"/>
      <c r="C177" s="27"/>
      <c r="D177" s="27"/>
      <c r="E177" s="27"/>
      <c r="F177" s="27"/>
      <c r="G177" s="27"/>
      <c r="H177" s="29"/>
      <c r="I177" s="30"/>
      <c r="J177" s="30"/>
      <c r="K177" s="30"/>
      <c r="L177" s="30"/>
      <c r="M177" s="30"/>
      <c r="N177" s="30"/>
      <c r="O177" s="30"/>
      <c r="P177" s="30"/>
      <c r="Q177" s="30"/>
      <c r="R177" s="30"/>
      <c r="S177" s="30"/>
      <c r="T177" s="30"/>
      <c r="U177" s="30"/>
      <c r="V177" s="30"/>
      <c r="W177" s="27"/>
      <c r="X177" s="27"/>
      <c r="Y177" s="27"/>
      <c r="Z177" s="27"/>
      <c r="AA177" s="27"/>
    </row>
    <row r="178" spans="1:27" ht="15.75" customHeight="1">
      <c r="A178" s="27"/>
      <c r="B178" s="27"/>
      <c r="C178" s="27"/>
      <c r="D178" s="27"/>
      <c r="E178" s="27"/>
      <c r="F178" s="27"/>
      <c r="G178" s="27"/>
      <c r="H178" s="29"/>
      <c r="I178" s="30"/>
      <c r="J178" s="30"/>
      <c r="K178" s="30"/>
      <c r="L178" s="30"/>
      <c r="M178" s="30"/>
      <c r="N178" s="30"/>
      <c r="O178" s="30"/>
      <c r="P178" s="30"/>
      <c r="Q178" s="30"/>
      <c r="R178" s="30"/>
      <c r="S178" s="30"/>
      <c r="T178" s="30"/>
      <c r="U178" s="30"/>
      <c r="V178" s="30"/>
      <c r="W178" s="27"/>
      <c r="X178" s="27"/>
      <c r="Y178" s="27"/>
      <c r="Z178" s="27"/>
      <c r="AA178" s="27"/>
    </row>
    <row r="179" spans="1:27" ht="15.75" customHeight="1">
      <c r="A179" s="27"/>
      <c r="B179" s="27"/>
      <c r="C179" s="27"/>
      <c r="D179" s="27"/>
      <c r="E179" s="27"/>
      <c r="F179" s="27"/>
      <c r="G179" s="27"/>
      <c r="H179" s="29"/>
      <c r="I179" s="30"/>
      <c r="J179" s="30"/>
      <c r="K179" s="30"/>
      <c r="L179" s="30"/>
      <c r="M179" s="30"/>
      <c r="N179" s="30"/>
      <c r="O179" s="30"/>
      <c r="P179" s="30"/>
      <c r="Q179" s="30"/>
      <c r="R179" s="30"/>
      <c r="S179" s="30"/>
      <c r="T179" s="30"/>
      <c r="U179" s="30"/>
      <c r="V179" s="30"/>
      <c r="W179" s="27"/>
      <c r="X179" s="27"/>
      <c r="Y179" s="27"/>
      <c r="Z179" s="27"/>
      <c r="AA179" s="27"/>
    </row>
    <row r="180" spans="1:27" ht="15.75" customHeight="1">
      <c r="A180" s="27"/>
      <c r="B180" s="27"/>
      <c r="C180" s="27"/>
      <c r="D180" s="27"/>
      <c r="E180" s="27"/>
      <c r="F180" s="27"/>
      <c r="G180" s="27"/>
      <c r="H180" s="29"/>
      <c r="I180" s="30"/>
      <c r="J180" s="30"/>
      <c r="K180" s="30"/>
      <c r="L180" s="30"/>
      <c r="M180" s="30"/>
      <c r="N180" s="30"/>
      <c r="O180" s="30"/>
      <c r="P180" s="30"/>
      <c r="Q180" s="30"/>
      <c r="R180" s="30"/>
      <c r="S180" s="30"/>
      <c r="T180" s="30"/>
      <c r="U180" s="30"/>
      <c r="V180" s="30"/>
      <c r="W180" s="27"/>
      <c r="X180" s="27"/>
      <c r="Y180" s="27"/>
      <c r="Z180" s="27"/>
      <c r="AA180" s="27"/>
    </row>
    <row r="181" spans="1:27" ht="15.75" customHeight="1">
      <c r="A181" s="27"/>
      <c r="B181" s="27"/>
      <c r="C181" s="27"/>
      <c r="D181" s="27"/>
      <c r="E181" s="27"/>
      <c r="F181" s="27"/>
      <c r="G181" s="27"/>
      <c r="H181" s="29"/>
      <c r="I181" s="30"/>
      <c r="J181" s="30"/>
      <c r="K181" s="30"/>
      <c r="L181" s="30"/>
      <c r="M181" s="30"/>
      <c r="N181" s="30"/>
      <c r="O181" s="30"/>
      <c r="P181" s="30"/>
      <c r="Q181" s="30"/>
      <c r="R181" s="30"/>
      <c r="S181" s="30"/>
      <c r="T181" s="30"/>
      <c r="U181" s="30"/>
      <c r="V181" s="30"/>
      <c r="W181" s="27"/>
      <c r="X181" s="27"/>
      <c r="Y181" s="27"/>
      <c r="Z181" s="27"/>
      <c r="AA181" s="27"/>
    </row>
    <row r="182" spans="1:27" ht="15.75" customHeight="1">
      <c r="A182" s="27"/>
      <c r="B182" s="27"/>
      <c r="C182" s="27"/>
      <c r="D182" s="27"/>
      <c r="E182" s="27"/>
      <c r="F182" s="27"/>
      <c r="G182" s="27"/>
      <c r="H182" s="29"/>
      <c r="I182" s="30"/>
      <c r="J182" s="30"/>
      <c r="K182" s="30"/>
      <c r="L182" s="30"/>
      <c r="M182" s="30"/>
      <c r="N182" s="30"/>
      <c r="O182" s="30"/>
      <c r="P182" s="30"/>
      <c r="Q182" s="30"/>
      <c r="R182" s="30"/>
      <c r="S182" s="30"/>
      <c r="T182" s="30"/>
      <c r="U182" s="30"/>
      <c r="V182" s="30"/>
      <c r="W182" s="27"/>
      <c r="X182" s="27"/>
      <c r="Y182" s="27"/>
      <c r="Z182" s="27"/>
      <c r="AA182" s="27"/>
    </row>
    <row r="183" spans="1:27" ht="15.75" customHeight="1">
      <c r="A183" s="27"/>
      <c r="B183" s="27"/>
      <c r="C183" s="27"/>
      <c r="D183" s="27"/>
      <c r="E183" s="27"/>
      <c r="F183" s="27"/>
      <c r="G183" s="27"/>
      <c r="H183" s="29"/>
      <c r="I183" s="30"/>
      <c r="J183" s="30"/>
      <c r="K183" s="30"/>
      <c r="L183" s="30"/>
      <c r="M183" s="30"/>
      <c r="N183" s="30"/>
      <c r="O183" s="30"/>
      <c r="P183" s="30"/>
      <c r="Q183" s="30"/>
      <c r="R183" s="30"/>
      <c r="S183" s="30"/>
      <c r="T183" s="30"/>
      <c r="U183" s="30"/>
      <c r="V183" s="30"/>
      <c r="W183" s="27"/>
      <c r="X183" s="27"/>
      <c r="Y183" s="27"/>
      <c r="Z183" s="27"/>
      <c r="AA183" s="27"/>
    </row>
    <row r="184" spans="1:27" ht="15.75" customHeight="1">
      <c r="A184" s="27"/>
      <c r="B184" s="27"/>
      <c r="C184" s="27"/>
      <c r="D184" s="27"/>
      <c r="E184" s="27"/>
      <c r="F184" s="27"/>
      <c r="G184" s="27"/>
      <c r="H184" s="29"/>
      <c r="I184" s="30"/>
      <c r="J184" s="30"/>
      <c r="K184" s="30"/>
      <c r="L184" s="30"/>
      <c r="M184" s="30"/>
      <c r="N184" s="30"/>
      <c r="O184" s="30"/>
      <c r="P184" s="30"/>
      <c r="Q184" s="30"/>
      <c r="R184" s="30"/>
      <c r="S184" s="30"/>
      <c r="T184" s="30"/>
      <c r="U184" s="30"/>
      <c r="V184" s="30"/>
      <c r="W184" s="27"/>
      <c r="X184" s="27"/>
      <c r="Y184" s="27"/>
      <c r="Z184" s="27"/>
      <c r="AA184" s="27"/>
    </row>
    <row r="185" spans="1:27" ht="15.75" customHeight="1">
      <c r="A185" s="27"/>
      <c r="B185" s="27"/>
      <c r="C185" s="27"/>
      <c r="D185" s="27"/>
      <c r="E185" s="27"/>
      <c r="F185" s="27"/>
      <c r="G185" s="27"/>
      <c r="H185" s="29"/>
      <c r="I185" s="30"/>
      <c r="J185" s="30"/>
      <c r="K185" s="30"/>
      <c r="L185" s="30"/>
      <c r="M185" s="30"/>
      <c r="N185" s="30"/>
      <c r="O185" s="30"/>
      <c r="P185" s="30"/>
      <c r="Q185" s="30"/>
      <c r="R185" s="30"/>
      <c r="S185" s="30"/>
      <c r="T185" s="30"/>
      <c r="U185" s="30"/>
      <c r="V185" s="30"/>
      <c r="W185" s="27"/>
      <c r="X185" s="27"/>
      <c r="Y185" s="27"/>
      <c r="Z185" s="27"/>
      <c r="AA185" s="27"/>
    </row>
    <row r="186" spans="1:27" ht="15.75" customHeight="1">
      <c r="A186" s="27"/>
      <c r="B186" s="27"/>
      <c r="C186" s="27"/>
      <c r="D186" s="27"/>
      <c r="E186" s="27"/>
      <c r="F186" s="27"/>
      <c r="G186" s="27"/>
      <c r="H186" s="29"/>
      <c r="I186" s="30"/>
      <c r="J186" s="30"/>
      <c r="K186" s="30"/>
      <c r="L186" s="30"/>
      <c r="M186" s="30"/>
      <c r="N186" s="30"/>
      <c r="O186" s="30"/>
      <c r="P186" s="30"/>
      <c r="Q186" s="30"/>
      <c r="R186" s="30"/>
      <c r="S186" s="30"/>
      <c r="T186" s="30"/>
      <c r="U186" s="30"/>
      <c r="V186" s="30"/>
      <c r="W186" s="27"/>
      <c r="X186" s="27"/>
      <c r="Y186" s="27"/>
      <c r="Z186" s="27"/>
      <c r="AA186" s="27"/>
    </row>
    <row r="187" spans="1:27" ht="15.75" customHeight="1">
      <c r="A187" s="27"/>
      <c r="B187" s="27"/>
      <c r="C187" s="27"/>
      <c r="D187" s="27"/>
      <c r="E187" s="27"/>
      <c r="F187" s="27"/>
      <c r="G187" s="27"/>
      <c r="H187" s="29"/>
      <c r="I187" s="30"/>
      <c r="J187" s="30"/>
      <c r="K187" s="30"/>
      <c r="L187" s="30"/>
      <c r="M187" s="30"/>
      <c r="N187" s="30"/>
      <c r="O187" s="30"/>
      <c r="P187" s="30"/>
      <c r="Q187" s="30"/>
      <c r="R187" s="30"/>
      <c r="S187" s="30"/>
      <c r="T187" s="30"/>
      <c r="U187" s="30"/>
      <c r="V187" s="30"/>
      <c r="W187" s="27"/>
      <c r="X187" s="27"/>
      <c r="Y187" s="27"/>
      <c r="Z187" s="27"/>
      <c r="AA187" s="27"/>
    </row>
    <row r="188" spans="1:27" ht="15.75" customHeight="1">
      <c r="A188" s="27"/>
      <c r="B188" s="27"/>
      <c r="C188" s="27"/>
      <c r="D188" s="27"/>
      <c r="E188" s="27"/>
      <c r="F188" s="27"/>
      <c r="G188" s="27"/>
      <c r="H188" s="29"/>
      <c r="I188" s="30"/>
      <c r="J188" s="30"/>
      <c r="K188" s="30"/>
      <c r="L188" s="30"/>
      <c r="M188" s="30"/>
      <c r="N188" s="30"/>
      <c r="O188" s="30"/>
      <c r="P188" s="30"/>
      <c r="Q188" s="30"/>
      <c r="R188" s="30"/>
      <c r="S188" s="30"/>
      <c r="T188" s="30"/>
      <c r="U188" s="30"/>
      <c r="V188" s="30"/>
      <c r="W188" s="27"/>
      <c r="X188" s="27"/>
      <c r="Y188" s="27"/>
      <c r="Z188" s="27"/>
      <c r="AA188" s="27"/>
    </row>
    <row r="189" spans="1:27" ht="15.75" customHeight="1">
      <c r="A189" s="27"/>
      <c r="B189" s="27"/>
      <c r="C189" s="27"/>
      <c r="D189" s="27"/>
      <c r="E189" s="27"/>
      <c r="F189" s="27"/>
      <c r="G189" s="27"/>
      <c r="H189" s="29"/>
      <c r="I189" s="30"/>
      <c r="J189" s="30"/>
      <c r="K189" s="30"/>
      <c r="L189" s="30"/>
      <c r="M189" s="30"/>
      <c r="N189" s="30"/>
      <c r="O189" s="30"/>
      <c r="P189" s="30"/>
      <c r="Q189" s="30"/>
      <c r="R189" s="30"/>
      <c r="S189" s="30"/>
      <c r="T189" s="30"/>
      <c r="U189" s="30"/>
      <c r="V189" s="30"/>
      <c r="W189" s="27"/>
      <c r="X189" s="27"/>
      <c r="Y189" s="27"/>
      <c r="Z189" s="27"/>
      <c r="AA189" s="27"/>
    </row>
    <row r="190" spans="1:27" ht="15.75" customHeight="1">
      <c r="A190" s="27"/>
      <c r="B190" s="27"/>
      <c r="C190" s="27"/>
      <c r="D190" s="27"/>
      <c r="E190" s="27"/>
      <c r="F190" s="27"/>
      <c r="G190" s="27"/>
      <c r="H190" s="29"/>
      <c r="I190" s="30"/>
      <c r="J190" s="30"/>
      <c r="K190" s="30"/>
      <c r="L190" s="30"/>
      <c r="M190" s="30"/>
      <c r="N190" s="30"/>
      <c r="O190" s="30"/>
      <c r="P190" s="30"/>
      <c r="Q190" s="30"/>
      <c r="R190" s="30"/>
      <c r="S190" s="30"/>
      <c r="T190" s="30"/>
      <c r="U190" s="30"/>
      <c r="V190" s="30"/>
      <c r="W190" s="27"/>
      <c r="X190" s="27"/>
      <c r="Y190" s="27"/>
      <c r="Z190" s="27"/>
      <c r="AA190" s="27"/>
    </row>
    <row r="191" spans="1:27" ht="15.75" customHeight="1">
      <c r="A191" s="27"/>
      <c r="B191" s="27"/>
      <c r="C191" s="27"/>
      <c r="D191" s="27"/>
      <c r="E191" s="27"/>
      <c r="F191" s="27"/>
      <c r="G191" s="27"/>
      <c r="H191" s="29"/>
      <c r="I191" s="30"/>
      <c r="J191" s="30"/>
      <c r="K191" s="30"/>
      <c r="L191" s="30"/>
      <c r="M191" s="30"/>
      <c r="N191" s="30"/>
      <c r="O191" s="30"/>
      <c r="P191" s="30"/>
      <c r="Q191" s="30"/>
      <c r="R191" s="30"/>
      <c r="S191" s="30"/>
      <c r="T191" s="30"/>
      <c r="U191" s="30"/>
      <c r="V191" s="30"/>
      <c r="W191" s="27"/>
      <c r="X191" s="27"/>
      <c r="Y191" s="27"/>
      <c r="Z191" s="27"/>
      <c r="AA191" s="27"/>
    </row>
    <row r="192" spans="1:27" ht="15.75" customHeight="1">
      <c r="A192" s="27"/>
      <c r="B192" s="27"/>
      <c r="C192" s="27"/>
      <c r="D192" s="27"/>
      <c r="E192" s="27"/>
      <c r="F192" s="27"/>
      <c r="G192" s="27"/>
      <c r="H192" s="29"/>
      <c r="I192" s="30"/>
      <c r="J192" s="30"/>
      <c r="K192" s="30"/>
      <c r="L192" s="30"/>
      <c r="M192" s="30"/>
      <c r="N192" s="30"/>
      <c r="O192" s="30"/>
      <c r="P192" s="30"/>
      <c r="Q192" s="30"/>
      <c r="R192" s="30"/>
      <c r="S192" s="30"/>
      <c r="T192" s="30"/>
      <c r="U192" s="30"/>
      <c r="V192" s="30"/>
      <c r="W192" s="27"/>
      <c r="X192" s="27"/>
      <c r="Y192" s="27"/>
      <c r="Z192" s="27"/>
      <c r="AA192" s="27"/>
    </row>
    <row r="193" spans="1:27" ht="15.75" customHeight="1">
      <c r="A193" s="27"/>
      <c r="B193" s="27"/>
      <c r="C193" s="27"/>
      <c r="D193" s="27"/>
      <c r="E193" s="27"/>
      <c r="F193" s="27"/>
      <c r="G193" s="27"/>
      <c r="H193" s="29"/>
      <c r="I193" s="30"/>
      <c r="J193" s="30"/>
      <c r="K193" s="30"/>
      <c r="L193" s="30"/>
      <c r="M193" s="30"/>
      <c r="N193" s="30"/>
      <c r="O193" s="30"/>
      <c r="P193" s="30"/>
      <c r="Q193" s="30"/>
      <c r="R193" s="30"/>
      <c r="S193" s="30"/>
      <c r="T193" s="30"/>
      <c r="U193" s="30"/>
      <c r="V193" s="30"/>
      <c r="W193" s="27"/>
      <c r="X193" s="27"/>
      <c r="Y193" s="27"/>
      <c r="Z193" s="27"/>
      <c r="AA193" s="27"/>
    </row>
    <row r="194" spans="1:27" ht="15.75" customHeight="1">
      <c r="A194" s="27"/>
      <c r="B194" s="27"/>
      <c r="C194" s="27"/>
      <c r="D194" s="27"/>
      <c r="E194" s="27"/>
      <c r="F194" s="27"/>
      <c r="G194" s="27"/>
      <c r="H194" s="29"/>
      <c r="I194" s="30"/>
      <c r="J194" s="30"/>
      <c r="K194" s="30"/>
      <c r="L194" s="30"/>
      <c r="M194" s="30"/>
      <c r="N194" s="30"/>
      <c r="O194" s="30"/>
      <c r="P194" s="30"/>
      <c r="Q194" s="30"/>
      <c r="R194" s="30"/>
      <c r="S194" s="30"/>
      <c r="T194" s="30"/>
      <c r="U194" s="30"/>
      <c r="V194" s="30"/>
      <c r="W194" s="27"/>
      <c r="X194" s="27"/>
      <c r="Y194" s="27"/>
      <c r="Z194" s="27"/>
      <c r="AA194" s="27"/>
    </row>
    <row r="195" spans="1:27" ht="15.75" customHeight="1">
      <c r="A195" s="27"/>
      <c r="B195" s="27"/>
      <c r="C195" s="27"/>
      <c r="D195" s="27"/>
      <c r="E195" s="27"/>
      <c r="F195" s="27"/>
      <c r="G195" s="27"/>
      <c r="H195" s="29"/>
      <c r="I195" s="30"/>
      <c r="J195" s="30"/>
      <c r="K195" s="30"/>
      <c r="L195" s="30"/>
      <c r="M195" s="30"/>
      <c r="N195" s="30"/>
      <c r="O195" s="30"/>
      <c r="P195" s="30"/>
      <c r="Q195" s="30"/>
      <c r="R195" s="30"/>
      <c r="S195" s="30"/>
      <c r="T195" s="30"/>
      <c r="U195" s="30"/>
      <c r="V195" s="30"/>
      <c r="W195" s="27"/>
      <c r="X195" s="27"/>
      <c r="Y195" s="27"/>
      <c r="Z195" s="27"/>
      <c r="AA195" s="27"/>
    </row>
    <row r="196" spans="1:27" ht="15.75" customHeight="1">
      <c r="A196" s="27"/>
      <c r="B196" s="27"/>
      <c r="C196" s="27"/>
      <c r="D196" s="27"/>
      <c r="E196" s="27"/>
      <c r="F196" s="27"/>
      <c r="G196" s="27"/>
      <c r="H196" s="29"/>
      <c r="I196" s="30"/>
      <c r="J196" s="30"/>
      <c r="K196" s="30"/>
      <c r="L196" s="30"/>
      <c r="M196" s="30"/>
      <c r="N196" s="30"/>
      <c r="O196" s="30"/>
      <c r="P196" s="30"/>
      <c r="Q196" s="30"/>
      <c r="R196" s="30"/>
      <c r="S196" s="30"/>
      <c r="T196" s="30"/>
      <c r="U196" s="30"/>
      <c r="V196" s="30"/>
      <c r="W196" s="27"/>
      <c r="X196" s="27"/>
      <c r="Y196" s="27"/>
      <c r="Z196" s="27"/>
      <c r="AA196" s="27"/>
    </row>
    <row r="197" spans="1:27" ht="15.75" customHeight="1">
      <c r="A197" s="27"/>
      <c r="B197" s="27"/>
      <c r="C197" s="27"/>
      <c r="D197" s="27"/>
      <c r="E197" s="27"/>
      <c r="F197" s="27"/>
      <c r="G197" s="27"/>
      <c r="H197" s="29"/>
      <c r="I197" s="30"/>
      <c r="J197" s="30"/>
      <c r="K197" s="30"/>
      <c r="L197" s="30"/>
      <c r="M197" s="30"/>
      <c r="N197" s="30"/>
      <c r="O197" s="30"/>
      <c r="P197" s="30"/>
      <c r="Q197" s="30"/>
      <c r="R197" s="30"/>
      <c r="S197" s="30"/>
      <c r="T197" s="30"/>
      <c r="U197" s="30"/>
      <c r="V197" s="30"/>
      <c r="W197" s="27"/>
      <c r="X197" s="27"/>
      <c r="Y197" s="27"/>
      <c r="Z197" s="27"/>
      <c r="AA197" s="27"/>
    </row>
    <row r="198" spans="1:27" ht="15.75" customHeight="1">
      <c r="A198" s="27"/>
      <c r="B198" s="27"/>
      <c r="C198" s="27"/>
      <c r="D198" s="27"/>
      <c r="E198" s="27"/>
      <c r="F198" s="27"/>
      <c r="G198" s="27"/>
      <c r="H198" s="29"/>
      <c r="I198" s="30"/>
      <c r="J198" s="30"/>
      <c r="K198" s="30"/>
      <c r="L198" s="30"/>
      <c r="M198" s="30"/>
      <c r="N198" s="30"/>
      <c r="O198" s="30"/>
      <c r="P198" s="30"/>
      <c r="Q198" s="30"/>
      <c r="R198" s="30"/>
      <c r="S198" s="30"/>
      <c r="T198" s="30"/>
      <c r="U198" s="30"/>
      <c r="V198" s="30"/>
      <c r="W198" s="27"/>
      <c r="X198" s="27"/>
      <c r="Y198" s="27"/>
      <c r="Z198" s="27"/>
      <c r="AA198" s="27"/>
    </row>
    <row r="199" spans="1:27" ht="15.75" customHeight="1">
      <c r="A199" s="27"/>
      <c r="B199" s="27"/>
      <c r="C199" s="27"/>
      <c r="D199" s="27"/>
      <c r="E199" s="27"/>
      <c r="F199" s="27"/>
      <c r="G199" s="27"/>
      <c r="H199" s="29"/>
      <c r="I199" s="30"/>
      <c r="J199" s="30"/>
      <c r="K199" s="30"/>
      <c r="L199" s="30"/>
      <c r="M199" s="30"/>
      <c r="N199" s="30"/>
      <c r="O199" s="30"/>
      <c r="P199" s="30"/>
      <c r="Q199" s="30"/>
      <c r="R199" s="30"/>
      <c r="S199" s="30"/>
      <c r="T199" s="30"/>
      <c r="U199" s="30"/>
      <c r="V199" s="30"/>
      <c r="W199" s="27"/>
      <c r="X199" s="27"/>
      <c r="Y199" s="27"/>
      <c r="Z199" s="27"/>
      <c r="AA199" s="27"/>
    </row>
    <row r="200" spans="1:27" ht="15.75" customHeight="1">
      <c r="A200" s="27"/>
      <c r="B200" s="27"/>
      <c r="C200" s="27"/>
      <c r="D200" s="27"/>
      <c r="E200" s="27"/>
      <c r="F200" s="27"/>
      <c r="G200" s="27"/>
      <c r="H200" s="29"/>
      <c r="I200" s="30"/>
      <c r="J200" s="30"/>
      <c r="K200" s="30"/>
      <c r="L200" s="30"/>
      <c r="M200" s="30"/>
      <c r="N200" s="30"/>
      <c r="O200" s="30"/>
      <c r="P200" s="30"/>
      <c r="Q200" s="30"/>
      <c r="R200" s="30"/>
      <c r="S200" s="30"/>
      <c r="T200" s="30"/>
      <c r="U200" s="30"/>
      <c r="V200" s="30"/>
      <c r="W200" s="27"/>
      <c r="X200" s="27"/>
      <c r="Y200" s="27"/>
      <c r="Z200" s="27"/>
      <c r="AA200" s="27"/>
    </row>
    <row r="201" spans="1:27" ht="15.75" customHeight="1">
      <c r="A201" s="27"/>
      <c r="B201" s="27"/>
      <c r="C201" s="27"/>
      <c r="D201" s="27"/>
      <c r="E201" s="27"/>
      <c r="F201" s="27"/>
      <c r="G201" s="27"/>
      <c r="H201" s="29"/>
      <c r="I201" s="30"/>
      <c r="J201" s="30"/>
      <c r="K201" s="30"/>
      <c r="L201" s="30"/>
      <c r="M201" s="30"/>
      <c r="N201" s="30"/>
      <c r="O201" s="30"/>
      <c r="P201" s="30"/>
      <c r="Q201" s="30"/>
      <c r="R201" s="30"/>
      <c r="S201" s="30"/>
      <c r="T201" s="30"/>
      <c r="U201" s="30"/>
      <c r="V201" s="30"/>
      <c r="W201" s="27"/>
      <c r="X201" s="27"/>
      <c r="Y201" s="27"/>
      <c r="Z201" s="27"/>
      <c r="AA201" s="27"/>
    </row>
    <row r="202" spans="1:27" ht="15.75" customHeight="1">
      <c r="A202" s="27"/>
      <c r="B202" s="27"/>
      <c r="C202" s="27"/>
      <c r="D202" s="27"/>
      <c r="E202" s="27"/>
      <c r="F202" s="27"/>
      <c r="G202" s="27"/>
      <c r="H202" s="29"/>
      <c r="I202" s="30"/>
      <c r="J202" s="30"/>
      <c r="K202" s="30"/>
      <c r="L202" s="30"/>
      <c r="M202" s="30"/>
      <c r="N202" s="30"/>
      <c r="O202" s="30"/>
      <c r="P202" s="30"/>
      <c r="Q202" s="30"/>
      <c r="R202" s="30"/>
      <c r="S202" s="30"/>
      <c r="T202" s="30"/>
      <c r="U202" s="30"/>
      <c r="V202" s="30"/>
      <c r="W202" s="27"/>
      <c r="X202" s="27"/>
      <c r="Y202" s="27"/>
      <c r="Z202" s="27"/>
      <c r="AA202" s="27"/>
    </row>
    <row r="203" spans="1:27" ht="15.75" customHeight="1">
      <c r="A203" s="27"/>
      <c r="B203" s="27"/>
      <c r="C203" s="27"/>
      <c r="D203" s="27"/>
      <c r="E203" s="27"/>
      <c r="F203" s="27"/>
      <c r="G203" s="27"/>
      <c r="H203" s="29"/>
      <c r="I203" s="30"/>
      <c r="J203" s="30"/>
      <c r="K203" s="30"/>
      <c r="L203" s="30"/>
      <c r="M203" s="30"/>
      <c r="N203" s="30"/>
      <c r="O203" s="30"/>
      <c r="P203" s="30"/>
      <c r="Q203" s="30"/>
      <c r="R203" s="30"/>
      <c r="S203" s="30"/>
      <c r="T203" s="30"/>
      <c r="U203" s="30"/>
      <c r="V203" s="30"/>
      <c r="W203" s="27"/>
      <c r="X203" s="27"/>
      <c r="Y203" s="27"/>
      <c r="Z203" s="27"/>
      <c r="AA203" s="27"/>
    </row>
    <row r="204" spans="1:27" ht="15.75" customHeight="1">
      <c r="A204" s="27"/>
      <c r="B204" s="27"/>
      <c r="C204" s="27"/>
      <c r="D204" s="27"/>
      <c r="E204" s="27"/>
      <c r="F204" s="27"/>
      <c r="G204" s="27"/>
      <c r="H204" s="29"/>
      <c r="I204" s="30"/>
      <c r="J204" s="30"/>
      <c r="K204" s="30"/>
      <c r="L204" s="30"/>
      <c r="M204" s="30"/>
      <c r="N204" s="30"/>
      <c r="O204" s="30"/>
      <c r="P204" s="30"/>
      <c r="Q204" s="30"/>
      <c r="R204" s="30"/>
      <c r="S204" s="30"/>
      <c r="T204" s="30"/>
      <c r="U204" s="30"/>
      <c r="V204" s="30"/>
      <c r="W204" s="27"/>
      <c r="X204" s="27"/>
      <c r="Y204" s="27"/>
      <c r="Z204" s="27"/>
      <c r="AA204" s="27"/>
    </row>
    <row r="205" spans="1:27" ht="15.75" customHeight="1">
      <c r="A205" s="27"/>
      <c r="B205" s="27"/>
      <c r="C205" s="27"/>
      <c r="D205" s="27"/>
      <c r="E205" s="27"/>
      <c r="F205" s="27"/>
      <c r="G205" s="27"/>
      <c r="H205" s="29"/>
      <c r="I205" s="30"/>
      <c r="J205" s="30"/>
      <c r="K205" s="30"/>
      <c r="L205" s="30"/>
      <c r="M205" s="30"/>
      <c r="N205" s="30"/>
      <c r="O205" s="30"/>
      <c r="P205" s="30"/>
      <c r="Q205" s="30"/>
      <c r="R205" s="30"/>
      <c r="S205" s="30"/>
      <c r="T205" s="30"/>
      <c r="U205" s="30"/>
      <c r="V205" s="30"/>
      <c r="W205" s="27"/>
      <c r="X205" s="27"/>
      <c r="Y205" s="27"/>
      <c r="Z205" s="27"/>
      <c r="AA205" s="27"/>
    </row>
    <row r="206" spans="1:27" ht="15.75" customHeight="1">
      <c r="A206" s="27"/>
      <c r="B206" s="27"/>
      <c r="C206" s="27"/>
      <c r="D206" s="27"/>
      <c r="E206" s="27"/>
      <c r="F206" s="27"/>
      <c r="G206" s="27"/>
      <c r="H206" s="29"/>
      <c r="I206" s="30"/>
      <c r="J206" s="30"/>
      <c r="K206" s="30"/>
      <c r="L206" s="30"/>
      <c r="M206" s="30"/>
      <c r="N206" s="30"/>
      <c r="O206" s="30"/>
      <c r="P206" s="30"/>
      <c r="Q206" s="30"/>
      <c r="R206" s="30"/>
      <c r="S206" s="30"/>
      <c r="T206" s="30"/>
      <c r="U206" s="30"/>
      <c r="V206" s="30"/>
      <c r="W206" s="27"/>
      <c r="X206" s="27"/>
      <c r="Y206" s="27"/>
      <c r="Z206" s="27"/>
      <c r="AA206" s="27"/>
    </row>
    <row r="207" spans="1:27" ht="15.75" customHeight="1">
      <c r="A207" s="27"/>
      <c r="B207" s="27"/>
      <c r="C207" s="27"/>
      <c r="D207" s="27"/>
      <c r="E207" s="27"/>
      <c r="F207" s="27"/>
      <c r="G207" s="27"/>
      <c r="H207" s="29"/>
      <c r="I207" s="30"/>
      <c r="J207" s="30"/>
      <c r="K207" s="30"/>
      <c r="L207" s="30"/>
      <c r="M207" s="30"/>
      <c r="N207" s="30"/>
      <c r="O207" s="30"/>
      <c r="P207" s="30"/>
      <c r="Q207" s="30"/>
      <c r="R207" s="30"/>
      <c r="S207" s="30"/>
      <c r="T207" s="30"/>
      <c r="U207" s="30"/>
      <c r="V207" s="30"/>
      <c r="W207" s="27"/>
      <c r="X207" s="27"/>
      <c r="Y207" s="27"/>
      <c r="Z207" s="27"/>
      <c r="AA207" s="27"/>
    </row>
    <row r="208" spans="1:27" ht="15.75" customHeight="1">
      <c r="A208" s="27"/>
      <c r="B208" s="27"/>
      <c r="C208" s="27"/>
      <c r="D208" s="27"/>
      <c r="E208" s="27"/>
      <c r="F208" s="27"/>
      <c r="G208" s="27"/>
      <c r="H208" s="29"/>
      <c r="I208" s="30"/>
      <c r="J208" s="30"/>
      <c r="K208" s="30"/>
      <c r="L208" s="30"/>
      <c r="M208" s="30"/>
      <c r="N208" s="30"/>
      <c r="O208" s="30"/>
      <c r="P208" s="30"/>
      <c r="Q208" s="30"/>
      <c r="R208" s="30"/>
      <c r="S208" s="30"/>
      <c r="T208" s="30"/>
      <c r="U208" s="30"/>
      <c r="V208" s="30"/>
      <c r="W208" s="27"/>
      <c r="X208" s="27"/>
      <c r="Y208" s="27"/>
      <c r="Z208" s="27"/>
      <c r="AA208" s="27"/>
    </row>
    <row r="209" spans="1:27" ht="15.75" customHeight="1">
      <c r="A209" s="27"/>
      <c r="B209" s="27"/>
      <c r="C209" s="27"/>
      <c r="D209" s="27"/>
      <c r="E209" s="27"/>
      <c r="F209" s="27"/>
      <c r="G209" s="27"/>
      <c r="H209" s="29"/>
      <c r="I209" s="30"/>
      <c r="J209" s="30"/>
      <c r="K209" s="30"/>
      <c r="L209" s="30"/>
      <c r="M209" s="30"/>
      <c r="N209" s="30"/>
      <c r="O209" s="30"/>
      <c r="P209" s="30"/>
      <c r="Q209" s="30"/>
      <c r="R209" s="30"/>
      <c r="S209" s="30"/>
      <c r="T209" s="30"/>
      <c r="U209" s="30"/>
      <c r="V209" s="30"/>
      <c r="W209" s="27"/>
      <c r="X209" s="27"/>
      <c r="Y209" s="27"/>
      <c r="Z209" s="27"/>
      <c r="AA209" s="27"/>
    </row>
    <row r="210" spans="1:27" ht="15.75" customHeight="1">
      <c r="A210" s="27"/>
      <c r="B210" s="27"/>
      <c r="C210" s="27"/>
      <c r="D210" s="27"/>
      <c r="E210" s="27"/>
      <c r="F210" s="27"/>
      <c r="G210" s="27"/>
      <c r="H210" s="29"/>
      <c r="I210" s="30"/>
      <c r="J210" s="30"/>
      <c r="K210" s="30"/>
      <c r="L210" s="30"/>
      <c r="M210" s="30"/>
      <c r="N210" s="30"/>
      <c r="O210" s="30"/>
      <c r="P210" s="30"/>
      <c r="Q210" s="30"/>
      <c r="R210" s="30"/>
      <c r="S210" s="30"/>
      <c r="T210" s="30"/>
      <c r="U210" s="30"/>
      <c r="V210" s="30"/>
      <c r="W210" s="27"/>
      <c r="X210" s="27"/>
      <c r="Y210" s="27"/>
      <c r="Z210" s="27"/>
      <c r="AA210" s="27"/>
    </row>
    <row r="211" spans="1:27" ht="15.75" customHeight="1">
      <c r="A211" s="27"/>
      <c r="B211" s="27"/>
      <c r="C211" s="27"/>
      <c r="D211" s="27"/>
      <c r="E211" s="27"/>
      <c r="F211" s="27"/>
      <c r="G211" s="27"/>
      <c r="H211" s="29"/>
      <c r="I211" s="30"/>
      <c r="J211" s="30"/>
      <c r="K211" s="30"/>
      <c r="L211" s="30"/>
      <c r="M211" s="30"/>
      <c r="N211" s="30"/>
      <c r="O211" s="30"/>
      <c r="P211" s="30"/>
      <c r="Q211" s="30"/>
      <c r="R211" s="30"/>
      <c r="S211" s="30"/>
      <c r="T211" s="30"/>
      <c r="U211" s="30"/>
      <c r="V211" s="30"/>
      <c r="W211" s="27"/>
      <c r="X211" s="27"/>
      <c r="Y211" s="27"/>
      <c r="Z211" s="27"/>
      <c r="AA211" s="27"/>
    </row>
    <row r="212" spans="1:27" ht="15.75" customHeight="1">
      <c r="A212" s="27"/>
      <c r="B212" s="27"/>
      <c r="C212" s="27"/>
      <c r="D212" s="27"/>
      <c r="E212" s="27"/>
      <c r="F212" s="27"/>
      <c r="G212" s="27"/>
      <c r="H212" s="29"/>
      <c r="I212" s="30"/>
      <c r="J212" s="30"/>
      <c r="K212" s="30"/>
      <c r="L212" s="30"/>
      <c r="M212" s="30"/>
      <c r="N212" s="30"/>
      <c r="O212" s="30"/>
      <c r="P212" s="30"/>
      <c r="Q212" s="30"/>
      <c r="R212" s="30"/>
      <c r="S212" s="30"/>
      <c r="T212" s="30"/>
      <c r="U212" s="30"/>
      <c r="V212" s="30"/>
      <c r="W212" s="27"/>
      <c r="X212" s="27"/>
      <c r="Y212" s="27"/>
      <c r="Z212" s="27"/>
      <c r="AA212" s="27"/>
    </row>
    <row r="213" spans="1:27" ht="15.75" customHeight="1">
      <c r="A213" s="27"/>
      <c r="B213" s="27"/>
      <c r="C213" s="27"/>
      <c r="D213" s="27"/>
      <c r="E213" s="27"/>
      <c r="F213" s="27"/>
      <c r="G213" s="27"/>
      <c r="H213" s="29"/>
      <c r="I213" s="30"/>
      <c r="J213" s="30"/>
      <c r="K213" s="30"/>
      <c r="L213" s="30"/>
      <c r="M213" s="30"/>
      <c r="N213" s="30"/>
      <c r="O213" s="30"/>
      <c r="P213" s="30"/>
      <c r="Q213" s="30"/>
      <c r="R213" s="30"/>
      <c r="S213" s="30"/>
      <c r="T213" s="30"/>
      <c r="U213" s="30"/>
      <c r="V213" s="30"/>
      <c r="W213" s="27"/>
      <c r="X213" s="27"/>
      <c r="Y213" s="27"/>
      <c r="Z213" s="27"/>
      <c r="AA213" s="27"/>
    </row>
    <row r="214" spans="1:27" ht="15.75" customHeight="1">
      <c r="A214" s="27"/>
      <c r="B214" s="27"/>
      <c r="C214" s="27"/>
      <c r="D214" s="27"/>
      <c r="E214" s="27"/>
      <c r="F214" s="27"/>
      <c r="G214" s="27"/>
      <c r="H214" s="29"/>
      <c r="I214" s="30"/>
      <c r="J214" s="30"/>
      <c r="K214" s="30"/>
      <c r="L214" s="30"/>
      <c r="M214" s="30"/>
      <c r="N214" s="30"/>
      <c r="O214" s="30"/>
      <c r="P214" s="30"/>
      <c r="Q214" s="30"/>
      <c r="R214" s="30"/>
      <c r="S214" s="30"/>
      <c r="T214" s="30"/>
      <c r="U214" s="30"/>
      <c r="V214" s="30"/>
      <c r="W214" s="27"/>
      <c r="X214" s="27"/>
      <c r="Y214" s="27"/>
      <c r="Z214" s="27"/>
      <c r="AA214" s="27"/>
    </row>
    <row r="215" spans="1:27" ht="15.75" customHeight="1">
      <c r="A215" s="27"/>
      <c r="B215" s="27"/>
      <c r="C215" s="27"/>
      <c r="D215" s="27"/>
      <c r="E215" s="27"/>
      <c r="F215" s="27"/>
      <c r="G215" s="27"/>
      <c r="H215" s="29"/>
      <c r="I215" s="30"/>
      <c r="J215" s="30"/>
      <c r="K215" s="30"/>
      <c r="L215" s="30"/>
      <c r="M215" s="30"/>
      <c r="N215" s="30"/>
      <c r="O215" s="30"/>
      <c r="P215" s="30"/>
      <c r="Q215" s="30"/>
      <c r="R215" s="30"/>
      <c r="S215" s="30"/>
      <c r="T215" s="30"/>
      <c r="U215" s="30"/>
      <c r="V215" s="30"/>
      <c r="W215" s="27"/>
      <c r="X215" s="27"/>
      <c r="Y215" s="27"/>
      <c r="Z215" s="27"/>
      <c r="AA215" s="27"/>
    </row>
    <row r="216" spans="1:27" ht="15.75" customHeight="1">
      <c r="A216" s="27"/>
      <c r="B216" s="27"/>
      <c r="C216" s="27"/>
      <c r="D216" s="27"/>
      <c r="E216" s="27"/>
      <c r="F216" s="27"/>
      <c r="G216" s="27"/>
      <c r="H216" s="29"/>
      <c r="I216" s="30"/>
      <c r="J216" s="30"/>
      <c r="K216" s="30"/>
      <c r="L216" s="30"/>
      <c r="M216" s="30"/>
      <c r="N216" s="30"/>
      <c r="O216" s="30"/>
      <c r="P216" s="30"/>
      <c r="Q216" s="30"/>
      <c r="R216" s="30"/>
      <c r="S216" s="30"/>
      <c r="T216" s="30"/>
      <c r="U216" s="30"/>
      <c r="V216" s="30"/>
      <c r="W216" s="27"/>
      <c r="X216" s="27"/>
      <c r="Y216" s="27"/>
      <c r="Z216" s="27"/>
      <c r="AA216" s="27"/>
    </row>
    <row r="217" spans="1:27" ht="15.75" customHeight="1">
      <c r="A217" s="27"/>
      <c r="B217" s="27"/>
      <c r="C217" s="27"/>
      <c r="D217" s="27"/>
      <c r="E217" s="27"/>
      <c r="F217" s="27"/>
      <c r="G217" s="27"/>
      <c r="H217" s="29"/>
      <c r="I217" s="30"/>
      <c r="J217" s="30"/>
      <c r="K217" s="30"/>
      <c r="L217" s="30"/>
      <c r="M217" s="30"/>
      <c r="N217" s="30"/>
      <c r="O217" s="30"/>
      <c r="P217" s="30"/>
      <c r="Q217" s="30"/>
      <c r="R217" s="30"/>
      <c r="S217" s="30"/>
      <c r="T217" s="30"/>
      <c r="U217" s="30"/>
      <c r="V217" s="30"/>
      <c r="W217" s="27"/>
      <c r="X217" s="27"/>
      <c r="Y217" s="27"/>
      <c r="Z217" s="27"/>
      <c r="AA217" s="27"/>
    </row>
    <row r="218" spans="1:27" ht="15.75" customHeight="1">
      <c r="A218" s="27"/>
      <c r="B218" s="27"/>
      <c r="C218" s="27"/>
      <c r="D218" s="27"/>
      <c r="E218" s="27"/>
      <c r="F218" s="27"/>
      <c r="G218" s="27"/>
      <c r="H218" s="29"/>
      <c r="I218" s="30"/>
      <c r="J218" s="30"/>
      <c r="K218" s="30"/>
      <c r="L218" s="30"/>
      <c r="M218" s="30"/>
      <c r="N218" s="30"/>
      <c r="O218" s="30"/>
      <c r="P218" s="30"/>
      <c r="Q218" s="30"/>
      <c r="R218" s="30"/>
      <c r="S218" s="30"/>
      <c r="T218" s="30"/>
      <c r="U218" s="30"/>
      <c r="V218" s="30"/>
      <c r="W218" s="27"/>
      <c r="X218" s="27"/>
      <c r="Y218" s="27"/>
      <c r="Z218" s="27"/>
      <c r="AA218" s="27"/>
    </row>
    <row r="219" spans="1:27" ht="15.75" customHeight="1">
      <c r="A219" s="27"/>
      <c r="B219" s="27"/>
      <c r="C219" s="27"/>
      <c r="D219" s="27"/>
      <c r="E219" s="27"/>
      <c r="F219" s="27"/>
      <c r="G219" s="27"/>
      <c r="H219" s="29"/>
      <c r="I219" s="30"/>
      <c r="J219" s="30"/>
      <c r="K219" s="30"/>
      <c r="L219" s="30"/>
      <c r="M219" s="30"/>
      <c r="N219" s="30"/>
      <c r="O219" s="30"/>
      <c r="P219" s="30"/>
      <c r="Q219" s="30"/>
      <c r="R219" s="30"/>
      <c r="S219" s="30"/>
      <c r="T219" s="30"/>
      <c r="U219" s="30"/>
      <c r="V219" s="30"/>
      <c r="W219" s="27"/>
      <c r="X219" s="27"/>
      <c r="Y219" s="27"/>
      <c r="Z219" s="27"/>
      <c r="AA219" s="27"/>
    </row>
    <row r="220" spans="1:27" ht="15.75" customHeight="1">
      <c r="A220" s="27"/>
      <c r="B220" s="27"/>
      <c r="C220" s="27"/>
      <c r="D220" s="27"/>
      <c r="E220" s="27"/>
      <c r="F220" s="27"/>
      <c r="G220" s="27"/>
      <c r="H220" s="29"/>
      <c r="I220" s="30"/>
      <c r="J220" s="30"/>
      <c r="K220" s="30"/>
      <c r="L220" s="30"/>
      <c r="M220" s="30"/>
      <c r="N220" s="30"/>
      <c r="O220" s="30"/>
      <c r="P220" s="30"/>
      <c r="Q220" s="30"/>
      <c r="R220" s="30"/>
      <c r="S220" s="30"/>
      <c r="T220" s="30"/>
      <c r="U220" s="30"/>
      <c r="V220" s="30"/>
      <c r="W220" s="27"/>
      <c r="X220" s="27"/>
      <c r="Y220" s="27"/>
      <c r="Z220" s="27"/>
      <c r="AA220" s="27"/>
    </row>
    <row r="221" spans="1:27" ht="15.75" customHeight="1">
      <c r="A221" s="27"/>
      <c r="B221" s="27"/>
      <c r="C221" s="27"/>
      <c r="D221" s="27"/>
      <c r="E221" s="27"/>
      <c r="F221" s="27"/>
      <c r="G221" s="27"/>
      <c r="H221" s="29"/>
      <c r="I221" s="30"/>
      <c r="J221" s="30"/>
      <c r="K221" s="30"/>
      <c r="L221" s="30"/>
      <c r="M221" s="30"/>
      <c r="N221" s="30"/>
      <c r="O221" s="30"/>
      <c r="P221" s="30"/>
      <c r="Q221" s="30"/>
      <c r="R221" s="30"/>
      <c r="S221" s="30"/>
      <c r="T221" s="30"/>
      <c r="U221" s="30"/>
      <c r="V221" s="30"/>
      <c r="W221" s="27"/>
      <c r="X221" s="27"/>
      <c r="Y221" s="27"/>
      <c r="Z221" s="27"/>
      <c r="AA221" s="27"/>
    </row>
    <row r="222" spans="1:27" ht="15.75" customHeight="1">
      <c r="A222" s="27"/>
      <c r="B222" s="27"/>
      <c r="C222" s="27"/>
      <c r="D222" s="27"/>
      <c r="E222" s="27"/>
      <c r="F222" s="27"/>
      <c r="G222" s="27"/>
      <c r="H222" s="29"/>
      <c r="I222" s="30"/>
      <c r="J222" s="30"/>
      <c r="K222" s="30"/>
      <c r="L222" s="30"/>
      <c r="M222" s="30"/>
      <c r="N222" s="30"/>
      <c r="O222" s="30"/>
      <c r="P222" s="30"/>
      <c r="Q222" s="30"/>
      <c r="R222" s="30"/>
      <c r="S222" s="30"/>
      <c r="T222" s="30"/>
      <c r="U222" s="30"/>
      <c r="V222" s="30"/>
      <c r="W222" s="27"/>
      <c r="X222" s="27"/>
      <c r="Y222" s="27"/>
      <c r="Z222" s="27"/>
      <c r="AA222" s="27"/>
    </row>
    <row r="223" spans="1:27" ht="15.75" customHeight="1">
      <c r="A223" s="27"/>
      <c r="B223" s="27"/>
      <c r="C223" s="27"/>
      <c r="D223" s="27"/>
      <c r="E223" s="27"/>
      <c r="F223" s="27"/>
      <c r="G223" s="27"/>
      <c r="H223" s="29"/>
      <c r="I223" s="30"/>
      <c r="J223" s="30"/>
      <c r="K223" s="30"/>
      <c r="L223" s="30"/>
      <c r="M223" s="30"/>
      <c r="N223" s="30"/>
      <c r="O223" s="30"/>
      <c r="P223" s="30"/>
      <c r="Q223" s="30"/>
      <c r="R223" s="30"/>
      <c r="S223" s="30"/>
      <c r="T223" s="30"/>
      <c r="U223" s="30"/>
      <c r="V223" s="30"/>
      <c r="W223" s="27"/>
      <c r="X223" s="27"/>
      <c r="Y223" s="27"/>
      <c r="Z223" s="27"/>
      <c r="AA223" s="27"/>
    </row>
    <row r="224" spans="1:27" ht="15.75" customHeight="1">
      <c r="A224" s="27"/>
      <c r="B224" s="27"/>
      <c r="C224" s="27"/>
      <c r="D224" s="27"/>
      <c r="E224" s="27"/>
      <c r="F224" s="27"/>
      <c r="G224" s="27"/>
      <c r="H224" s="29"/>
      <c r="I224" s="30"/>
      <c r="J224" s="30"/>
      <c r="K224" s="30"/>
      <c r="L224" s="30"/>
      <c r="M224" s="30"/>
      <c r="N224" s="30"/>
      <c r="O224" s="30"/>
      <c r="P224" s="30"/>
      <c r="Q224" s="30"/>
      <c r="R224" s="30"/>
      <c r="S224" s="30"/>
      <c r="T224" s="30"/>
      <c r="U224" s="30"/>
      <c r="V224" s="30"/>
      <c r="W224" s="27"/>
      <c r="X224" s="27"/>
      <c r="Y224" s="27"/>
      <c r="Z224" s="27"/>
      <c r="AA224" s="27"/>
    </row>
    <row r="225" spans="1:27" ht="15.75" customHeight="1">
      <c r="A225" s="27"/>
      <c r="B225" s="27"/>
      <c r="C225" s="27"/>
      <c r="D225" s="27"/>
      <c r="E225" s="27"/>
      <c r="F225" s="27"/>
      <c r="G225" s="27"/>
      <c r="H225" s="29"/>
      <c r="I225" s="30"/>
      <c r="J225" s="30"/>
      <c r="K225" s="30"/>
      <c r="L225" s="30"/>
      <c r="M225" s="30"/>
      <c r="N225" s="30"/>
      <c r="O225" s="30"/>
      <c r="P225" s="30"/>
      <c r="Q225" s="30"/>
      <c r="R225" s="30"/>
      <c r="S225" s="30"/>
      <c r="T225" s="30"/>
      <c r="U225" s="30"/>
      <c r="V225" s="30"/>
      <c r="W225" s="27"/>
      <c r="X225" s="27"/>
      <c r="Y225" s="27"/>
      <c r="Z225" s="27"/>
      <c r="AA225" s="27"/>
    </row>
    <row r="226" spans="1:27" ht="15.75" customHeight="1">
      <c r="A226" s="27"/>
      <c r="B226" s="27"/>
      <c r="C226" s="27"/>
      <c r="D226" s="27"/>
      <c r="E226" s="27"/>
      <c r="F226" s="27"/>
      <c r="G226" s="27"/>
      <c r="H226" s="29"/>
      <c r="I226" s="30"/>
      <c r="J226" s="30"/>
      <c r="K226" s="30"/>
      <c r="L226" s="30"/>
      <c r="M226" s="30"/>
      <c r="N226" s="30"/>
      <c r="O226" s="30"/>
      <c r="P226" s="30"/>
      <c r="Q226" s="30"/>
      <c r="R226" s="30"/>
      <c r="S226" s="30"/>
      <c r="T226" s="30"/>
      <c r="U226" s="30"/>
      <c r="V226" s="30"/>
      <c r="W226" s="27"/>
      <c r="X226" s="27"/>
      <c r="Y226" s="27"/>
      <c r="Z226" s="27"/>
      <c r="AA226" s="27"/>
    </row>
    <row r="227" spans="1:27" ht="15.75" customHeight="1">
      <c r="A227" s="27"/>
      <c r="B227" s="27"/>
      <c r="C227" s="27"/>
      <c r="D227" s="27"/>
      <c r="E227" s="27"/>
      <c r="F227" s="27"/>
      <c r="G227" s="27"/>
      <c r="H227" s="29"/>
      <c r="I227" s="30"/>
      <c r="J227" s="30"/>
      <c r="K227" s="30"/>
      <c r="L227" s="30"/>
      <c r="M227" s="30"/>
      <c r="N227" s="30"/>
      <c r="O227" s="30"/>
      <c r="P227" s="30"/>
      <c r="Q227" s="30"/>
      <c r="R227" s="30"/>
      <c r="S227" s="30"/>
      <c r="T227" s="30"/>
      <c r="U227" s="30"/>
      <c r="V227" s="30"/>
      <c r="W227" s="27"/>
      <c r="X227" s="27"/>
      <c r="Y227" s="27"/>
      <c r="Z227" s="27"/>
      <c r="AA227" s="27"/>
    </row>
    <row r="228" spans="1:27" ht="15.75" customHeight="1">
      <c r="A228" s="27"/>
      <c r="B228" s="27"/>
      <c r="C228" s="27"/>
      <c r="D228" s="27"/>
      <c r="E228" s="27"/>
      <c r="F228" s="27"/>
      <c r="G228" s="27"/>
      <c r="H228" s="29"/>
      <c r="I228" s="30"/>
      <c r="J228" s="30"/>
      <c r="K228" s="30"/>
      <c r="L228" s="30"/>
      <c r="M228" s="30"/>
      <c r="N228" s="30"/>
      <c r="O228" s="30"/>
      <c r="P228" s="30"/>
      <c r="Q228" s="30"/>
      <c r="R228" s="30"/>
      <c r="S228" s="30"/>
      <c r="T228" s="30"/>
      <c r="U228" s="30"/>
      <c r="V228" s="30"/>
      <c r="W228" s="27"/>
      <c r="X228" s="27"/>
      <c r="Y228" s="27"/>
      <c r="Z228" s="27"/>
      <c r="AA228" s="27"/>
    </row>
    <row r="229" spans="1:27" ht="15.75" customHeight="1">
      <c r="A229" s="27"/>
      <c r="B229" s="27"/>
      <c r="C229" s="27"/>
      <c r="D229" s="27"/>
      <c r="E229" s="27"/>
      <c r="F229" s="27"/>
      <c r="G229" s="27"/>
      <c r="H229" s="29"/>
      <c r="I229" s="30"/>
      <c r="J229" s="30"/>
      <c r="K229" s="30"/>
      <c r="L229" s="30"/>
      <c r="M229" s="30"/>
      <c r="N229" s="30"/>
      <c r="O229" s="30"/>
      <c r="P229" s="30"/>
      <c r="Q229" s="30"/>
      <c r="R229" s="30"/>
      <c r="S229" s="30"/>
      <c r="T229" s="30"/>
      <c r="U229" s="30"/>
      <c r="V229" s="30"/>
      <c r="W229" s="27"/>
      <c r="X229" s="27"/>
      <c r="Y229" s="27"/>
      <c r="Z229" s="27"/>
      <c r="AA229" s="27"/>
    </row>
    <row r="230" spans="1:27" ht="15.75" customHeight="1">
      <c r="A230" s="27"/>
      <c r="B230" s="27"/>
      <c r="C230" s="27"/>
      <c r="D230" s="27"/>
      <c r="E230" s="27"/>
      <c r="F230" s="27"/>
      <c r="G230" s="27"/>
      <c r="H230" s="29"/>
      <c r="I230" s="30"/>
      <c r="J230" s="30"/>
      <c r="K230" s="30"/>
      <c r="L230" s="30"/>
      <c r="M230" s="30"/>
      <c r="N230" s="30"/>
      <c r="O230" s="30"/>
      <c r="P230" s="30"/>
      <c r="Q230" s="30"/>
      <c r="R230" s="30"/>
      <c r="S230" s="30"/>
      <c r="T230" s="30"/>
      <c r="U230" s="30"/>
      <c r="V230" s="30"/>
      <c r="W230" s="27"/>
      <c r="X230" s="27"/>
      <c r="Y230" s="27"/>
      <c r="Z230" s="27"/>
      <c r="AA230" s="27"/>
    </row>
    <row r="231" spans="1:27" ht="15.75" customHeight="1">
      <c r="A231" s="27"/>
      <c r="B231" s="27"/>
      <c r="C231" s="27"/>
      <c r="D231" s="27"/>
      <c r="E231" s="27"/>
      <c r="F231" s="27"/>
      <c r="G231" s="27"/>
      <c r="H231" s="29"/>
      <c r="I231" s="30"/>
      <c r="J231" s="30"/>
      <c r="K231" s="30"/>
      <c r="L231" s="30"/>
      <c r="M231" s="30"/>
      <c r="N231" s="30"/>
      <c r="O231" s="30"/>
      <c r="P231" s="30"/>
      <c r="Q231" s="30"/>
      <c r="R231" s="30"/>
      <c r="S231" s="30"/>
      <c r="T231" s="30"/>
      <c r="U231" s="30"/>
      <c r="V231" s="30"/>
      <c r="W231" s="27"/>
      <c r="X231" s="27"/>
      <c r="Y231" s="27"/>
      <c r="Z231" s="27"/>
      <c r="AA231" s="27"/>
    </row>
    <row r="232" spans="1:27" ht="15.75" customHeight="1">
      <c r="A232" s="27"/>
      <c r="B232" s="27"/>
      <c r="C232" s="27"/>
      <c r="D232" s="27"/>
      <c r="E232" s="27"/>
      <c r="F232" s="27"/>
      <c r="G232" s="27"/>
      <c r="H232" s="29"/>
      <c r="I232" s="30"/>
      <c r="J232" s="30"/>
      <c r="K232" s="30"/>
      <c r="L232" s="30"/>
      <c r="M232" s="30"/>
      <c r="N232" s="30"/>
      <c r="O232" s="30"/>
      <c r="P232" s="30"/>
      <c r="Q232" s="30"/>
      <c r="R232" s="30"/>
      <c r="S232" s="30"/>
      <c r="T232" s="30"/>
      <c r="U232" s="30"/>
      <c r="V232" s="30"/>
      <c r="W232" s="27"/>
      <c r="X232" s="27"/>
      <c r="Y232" s="27"/>
      <c r="Z232" s="27"/>
      <c r="AA232" s="27"/>
    </row>
    <row r="233" spans="1:27" ht="15.75" customHeight="1">
      <c r="A233" s="27"/>
      <c r="B233" s="27"/>
      <c r="C233" s="27"/>
      <c r="D233" s="27"/>
      <c r="E233" s="27"/>
      <c r="F233" s="27"/>
      <c r="G233" s="27"/>
      <c r="H233" s="29"/>
      <c r="I233" s="30"/>
      <c r="J233" s="30"/>
      <c r="K233" s="30"/>
      <c r="L233" s="30"/>
      <c r="M233" s="30"/>
      <c r="N233" s="30"/>
      <c r="O233" s="30"/>
      <c r="P233" s="30"/>
      <c r="Q233" s="30"/>
      <c r="R233" s="30"/>
      <c r="S233" s="30"/>
      <c r="T233" s="30"/>
      <c r="U233" s="30"/>
      <c r="V233" s="30"/>
      <c r="W233" s="27"/>
      <c r="X233" s="27"/>
      <c r="Y233" s="27"/>
      <c r="Z233" s="27"/>
      <c r="AA233" s="27"/>
    </row>
    <row r="234" spans="1:27" ht="15.75" customHeight="1">
      <c r="A234" s="27"/>
      <c r="B234" s="27"/>
      <c r="C234" s="27"/>
      <c r="D234" s="27"/>
      <c r="E234" s="27"/>
      <c r="F234" s="27"/>
      <c r="G234" s="27"/>
      <c r="H234" s="29"/>
      <c r="I234" s="30"/>
      <c r="J234" s="30"/>
      <c r="K234" s="30"/>
      <c r="L234" s="30"/>
      <c r="M234" s="30"/>
      <c r="N234" s="30"/>
      <c r="O234" s="30"/>
      <c r="P234" s="30"/>
      <c r="Q234" s="30"/>
      <c r="R234" s="30"/>
      <c r="S234" s="30"/>
      <c r="T234" s="30"/>
      <c r="U234" s="30"/>
      <c r="V234" s="30"/>
      <c r="W234" s="27"/>
      <c r="X234" s="27"/>
      <c r="Y234" s="27"/>
      <c r="Z234" s="27"/>
      <c r="AA234" s="27"/>
    </row>
    <row r="235" spans="1:27" ht="15.75" customHeight="1">
      <c r="A235" s="27"/>
      <c r="B235" s="27"/>
      <c r="C235" s="27"/>
      <c r="D235" s="27"/>
      <c r="E235" s="27"/>
      <c r="F235" s="27"/>
      <c r="G235" s="27"/>
      <c r="H235" s="29"/>
      <c r="I235" s="30"/>
      <c r="J235" s="30"/>
      <c r="K235" s="30"/>
      <c r="L235" s="30"/>
      <c r="M235" s="30"/>
      <c r="N235" s="30"/>
      <c r="O235" s="30"/>
      <c r="P235" s="30"/>
      <c r="Q235" s="30"/>
      <c r="R235" s="30"/>
      <c r="S235" s="30"/>
      <c r="T235" s="30"/>
      <c r="U235" s="30"/>
      <c r="V235" s="30"/>
      <c r="W235" s="27"/>
      <c r="X235" s="27"/>
      <c r="Y235" s="27"/>
      <c r="Z235" s="27"/>
      <c r="AA235" s="27"/>
    </row>
    <row r="236" spans="1:27" ht="15.75" customHeight="1">
      <c r="A236" s="27"/>
      <c r="B236" s="27"/>
      <c r="C236" s="27"/>
      <c r="D236" s="27"/>
      <c r="E236" s="27"/>
      <c r="F236" s="27"/>
      <c r="G236" s="27"/>
      <c r="H236" s="29"/>
      <c r="I236" s="30"/>
      <c r="J236" s="30"/>
      <c r="K236" s="30"/>
      <c r="L236" s="30"/>
      <c r="M236" s="30"/>
      <c r="N236" s="30"/>
      <c r="O236" s="30"/>
      <c r="P236" s="30"/>
      <c r="Q236" s="30"/>
      <c r="R236" s="30"/>
      <c r="S236" s="30"/>
      <c r="T236" s="30"/>
      <c r="U236" s="30"/>
      <c r="V236" s="30"/>
      <c r="W236" s="27"/>
      <c r="X236" s="27"/>
      <c r="Y236" s="27"/>
      <c r="Z236" s="27"/>
      <c r="AA236" s="27"/>
    </row>
    <row r="237" spans="1:27" ht="15.75" customHeight="1">
      <c r="A237" s="27"/>
      <c r="B237" s="27"/>
      <c r="C237" s="27"/>
      <c r="D237" s="27"/>
      <c r="E237" s="27"/>
      <c r="F237" s="27"/>
      <c r="G237" s="27"/>
      <c r="H237" s="29"/>
      <c r="I237" s="30"/>
      <c r="J237" s="30"/>
      <c r="K237" s="30"/>
      <c r="L237" s="30"/>
      <c r="M237" s="30"/>
      <c r="N237" s="30"/>
      <c r="O237" s="30"/>
      <c r="P237" s="30"/>
      <c r="Q237" s="30"/>
      <c r="R237" s="30"/>
      <c r="S237" s="30"/>
      <c r="T237" s="30"/>
      <c r="U237" s="30"/>
      <c r="V237" s="30"/>
      <c r="W237" s="27"/>
      <c r="X237" s="27"/>
      <c r="Y237" s="27"/>
      <c r="Z237" s="27"/>
      <c r="AA237" s="27"/>
    </row>
    <row r="238" spans="1:27" ht="15.75" customHeight="1">
      <c r="A238" s="27"/>
      <c r="B238" s="27"/>
      <c r="C238" s="27"/>
      <c r="D238" s="27"/>
      <c r="E238" s="27"/>
      <c r="F238" s="27"/>
      <c r="G238" s="27"/>
      <c r="H238" s="29"/>
      <c r="I238" s="30"/>
      <c r="J238" s="30"/>
      <c r="K238" s="30"/>
      <c r="L238" s="30"/>
      <c r="M238" s="30"/>
      <c r="N238" s="30"/>
      <c r="O238" s="30"/>
      <c r="P238" s="30"/>
      <c r="Q238" s="30"/>
      <c r="R238" s="30"/>
      <c r="S238" s="30"/>
      <c r="T238" s="30"/>
      <c r="U238" s="30"/>
      <c r="V238" s="30"/>
      <c r="W238" s="27"/>
      <c r="X238" s="27"/>
      <c r="Y238" s="27"/>
      <c r="Z238" s="27"/>
      <c r="AA238" s="27"/>
    </row>
    <row r="239" spans="1:27" ht="15.75" customHeight="1">
      <c r="A239" s="27"/>
      <c r="B239" s="27"/>
      <c r="C239" s="27"/>
      <c r="D239" s="27"/>
      <c r="E239" s="27"/>
      <c r="F239" s="27"/>
      <c r="G239" s="27"/>
      <c r="H239" s="29"/>
      <c r="I239" s="30"/>
      <c r="J239" s="30"/>
      <c r="K239" s="30"/>
      <c r="L239" s="30"/>
      <c r="M239" s="30"/>
      <c r="N239" s="30"/>
      <c r="O239" s="30"/>
      <c r="P239" s="30"/>
      <c r="Q239" s="30"/>
      <c r="R239" s="30"/>
      <c r="S239" s="30"/>
      <c r="T239" s="30"/>
      <c r="U239" s="30"/>
      <c r="V239" s="30"/>
      <c r="W239" s="27"/>
      <c r="X239" s="27"/>
      <c r="Y239" s="27"/>
      <c r="Z239" s="27"/>
      <c r="AA239" s="27"/>
    </row>
    <row r="240" spans="1:27" ht="15.75" customHeight="1">
      <c r="A240" s="27"/>
      <c r="B240" s="27"/>
      <c r="C240" s="27"/>
      <c r="D240" s="27"/>
      <c r="E240" s="27"/>
      <c r="F240" s="27"/>
      <c r="G240" s="27"/>
      <c r="H240" s="29"/>
      <c r="I240" s="30"/>
      <c r="J240" s="30"/>
      <c r="K240" s="30"/>
      <c r="L240" s="30"/>
      <c r="M240" s="30"/>
      <c r="N240" s="30"/>
      <c r="O240" s="30"/>
      <c r="P240" s="30"/>
      <c r="Q240" s="30"/>
      <c r="R240" s="30"/>
      <c r="S240" s="30"/>
      <c r="T240" s="30"/>
      <c r="U240" s="30"/>
      <c r="V240" s="30"/>
      <c r="W240" s="27"/>
      <c r="X240" s="27"/>
      <c r="Y240" s="27"/>
      <c r="Z240" s="27"/>
      <c r="AA240" s="27"/>
    </row>
    <row r="241" spans="1:27" ht="15.75" customHeight="1">
      <c r="A241" s="27"/>
      <c r="B241" s="27"/>
      <c r="C241" s="27"/>
      <c r="D241" s="27"/>
      <c r="E241" s="27"/>
      <c r="F241" s="27"/>
      <c r="G241" s="27"/>
      <c r="H241" s="29"/>
      <c r="I241" s="30"/>
      <c r="J241" s="30"/>
      <c r="K241" s="30"/>
      <c r="L241" s="30"/>
      <c r="M241" s="30"/>
      <c r="N241" s="30"/>
      <c r="O241" s="30"/>
      <c r="P241" s="30"/>
      <c r="Q241" s="30"/>
      <c r="R241" s="30"/>
      <c r="S241" s="30"/>
      <c r="T241" s="30"/>
      <c r="U241" s="30"/>
      <c r="V241" s="30"/>
      <c r="W241" s="27"/>
      <c r="X241" s="27"/>
      <c r="Y241" s="27"/>
      <c r="Z241" s="27"/>
      <c r="AA241" s="27"/>
    </row>
    <row r="242" spans="1:27" ht="15.75" customHeight="1">
      <c r="A242" s="27"/>
      <c r="B242" s="27"/>
      <c r="C242" s="27"/>
      <c r="D242" s="27"/>
      <c r="E242" s="27"/>
      <c r="F242" s="27"/>
      <c r="G242" s="27"/>
      <c r="H242" s="29"/>
      <c r="I242" s="30"/>
      <c r="J242" s="30"/>
      <c r="K242" s="30"/>
      <c r="L242" s="30"/>
      <c r="M242" s="30"/>
      <c r="N242" s="30"/>
      <c r="O242" s="30"/>
      <c r="P242" s="30"/>
      <c r="Q242" s="30"/>
      <c r="R242" s="30"/>
      <c r="S242" s="30"/>
      <c r="T242" s="30"/>
      <c r="U242" s="30"/>
      <c r="V242" s="30"/>
      <c r="W242" s="27"/>
      <c r="X242" s="27"/>
      <c r="Y242" s="27"/>
      <c r="Z242" s="27"/>
      <c r="AA242" s="27"/>
    </row>
    <row r="243" spans="1:27" ht="15.75" customHeight="1">
      <c r="A243" s="27"/>
      <c r="B243" s="27"/>
      <c r="C243" s="27"/>
      <c r="D243" s="27"/>
      <c r="E243" s="27"/>
      <c r="F243" s="27"/>
      <c r="G243" s="27"/>
      <c r="H243" s="29"/>
      <c r="I243" s="30"/>
      <c r="J243" s="30"/>
      <c r="K243" s="30"/>
      <c r="L243" s="30"/>
      <c r="M243" s="30"/>
      <c r="N243" s="30"/>
      <c r="O243" s="30"/>
      <c r="P243" s="30"/>
      <c r="Q243" s="30"/>
      <c r="R243" s="30"/>
      <c r="S243" s="30"/>
      <c r="T243" s="30"/>
      <c r="U243" s="30"/>
      <c r="V243" s="30"/>
      <c r="W243" s="27"/>
      <c r="X243" s="27"/>
      <c r="Y243" s="27"/>
      <c r="Z243" s="27"/>
      <c r="AA243" s="27"/>
    </row>
    <row r="244" spans="1:27" ht="15.75" customHeight="1">
      <c r="A244" s="27"/>
      <c r="B244" s="27"/>
      <c r="C244" s="27"/>
      <c r="D244" s="27"/>
      <c r="E244" s="27"/>
      <c r="F244" s="27"/>
      <c r="G244" s="27"/>
      <c r="H244" s="29"/>
      <c r="I244" s="30"/>
      <c r="J244" s="30"/>
      <c r="K244" s="30"/>
      <c r="L244" s="30"/>
      <c r="M244" s="30"/>
      <c r="N244" s="30"/>
      <c r="O244" s="30"/>
      <c r="P244" s="30"/>
      <c r="Q244" s="30"/>
      <c r="R244" s="30"/>
      <c r="S244" s="30"/>
      <c r="T244" s="30"/>
      <c r="U244" s="30"/>
      <c r="V244" s="30"/>
      <c r="W244" s="27"/>
      <c r="X244" s="27"/>
      <c r="Y244" s="27"/>
      <c r="Z244" s="27"/>
      <c r="AA244" s="27"/>
    </row>
    <row r="245" spans="1:27" ht="15.75" customHeight="1">
      <c r="A245" s="27"/>
      <c r="B245" s="27"/>
      <c r="C245" s="27"/>
      <c r="D245" s="27"/>
      <c r="E245" s="27"/>
      <c r="F245" s="27"/>
      <c r="G245" s="27"/>
      <c r="H245" s="29"/>
      <c r="I245" s="30"/>
      <c r="J245" s="30"/>
      <c r="K245" s="30"/>
      <c r="L245" s="30"/>
      <c r="M245" s="30"/>
      <c r="N245" s="30"/>
      <c r="O245" s="30"/>
      <c r="P245" s="30"/>
      <c r="Q245" s="30"/>
      <c r="R245" s="30"/>
      <c r="S245" s="30"/>
      <c r="T245" s="30"/>
      <c r="U245" s="30"/>
      <c r="V245" s="30"/>
      <c r="W245" s="27"/>
      <c r="X245" s="27"/>
      <c r="Y245" s="27"/>
      <c r="Z245" s="27"/>
      <c r="AA245" s="27"/>
    </row>
    <row r="246" spans="1:27" ht="15.75" customHeight="1">
      <c r="A246" s="27"/>
      <c r="B246" s="27"/>
      <c r="C246" s="27"/>
      <c r="D246" s="27"/>
      <c r="E246" s="27"/>
      <c r="F246" s="27"/>
      <c r="G246" s="27"/>
      <c r="H246" s="29"/>
      <c r="I246" s="30"/>
      <c r="J246" s="30"/>
      <c r="K246" s="30"/>
      <c r="L246" s="30"/>
      <c r="M246" s="30"/>
      <c r="N246" s="30"/>
      <c r="O246" s="30"/>
      <c r="P246" s="30"/>
      <c r="Q246" s="30"/>
      <c r="R246" s="30"/>
      <c r="S246" s="30"/>
      <c r="T246" s="30"/>
      <c r="U246" s="30"/>
      <c r="V246" s="30"/>
      <c r="W246" s="27"/>
      <c r="X246" s="27"/>
      <c r="Y246" s="27"/>
      <c r="Z246" s="27"/>
      <c r="AA246" s="27"/>
    </row>
    <row r="247" spans="1:27" ht="15.75" customHeight="1">
      <c r="A247" s="27"/>
      <c r="B247" s="27"/>
      <c r="C247" s="27"/>
      <c r="D247" s="27"/>
      <c r="E247" s="27"/>
      <c r="F247" s="27"/>
      <c r="G247" s="27"/>
      <c r="H247" s="29"/>
      <c r="I247" s="30"/>
      <c r="J247" s="30"/>
      <c r="K247" s="30"/>
      <c r="L247" s="30"/>
      <c r="M247" s="30"/>
      <c r="N247" s="30"/>
      <c r="O247" s="30"/>
      <c r="P247" s="30"/>
      <c r="Q247" s="30"/>
      <c r="R247" s="30"/>
      <c r="S247" s="30"/>
      <c r="T247" s="30"/>
      <c r="U247" s="30"/>
      <c r="V247" s="30"/>
      <c r="W247" s="27"/>
      <c r="X247" s="27"/>
      <c r="Y247" s="27"/>
      <c r="Z247" s="27"/>
      <c r="AA247" s="27"/>
    </row>
    <row r="248" spans="1:27" ht="15.75" customHeight="1">
      <c r="A248" s="27"/>
      <c r="B248" s="27"/>
      <c r="C248" s="27"/>
      <c r="D248" s="27"/>
      <c r="E248" s="27"/>
      <c r="F248" s="27"/>
      <c r="G248" s="27"/>
      <c r="H248" s="29"/>
      <c r="I248" s="30"/>
      <c r="J248" s="30"/>
      <c r="K248" s="30"/>
      <c r="L248" s="30"/>
      <c r="M248" s="30"/>
      <c r="N248" s="30"/>
      <c r="O248" s="30"/>
      <c r="P248" s="30"/>
      <c r="Q248" s="30"/>
      <c r="R248" s="30"/>
      <c r="S248" s="30"/>
      <c r="T248" s="30"/>
      <c r="U248" s="30"/>
      <c r="V248" s="30"/>
      <c r="W248" s="27"/>
      <c r="X248" s="27"/>
      <c r="Y248" s="27"/>
      <c r="Z248" s="27"/>
      <c r="AA248" s="27"/>
    </row>
    <row r="249" spans="1:27" ht="15.75" customHeight="1">
      <c r="A249" s="27"/>
      <c r="B249" s="27"/>
      <c r="C249" s="27"/>
      <c r="D249" s="27"/>
      <c r="E249" s="27"/>
      <c r="F249" s="27"/>
      <c r="G249" s="27"/>
      <c r="H249" s="29"/>
      <c r="I249" s="30"/>
      <c r="J249" s="30"/>
      <c r="K249" s="30"/>
      <c r="L249" s="30"/>
      <c r="M249" s="30"/>
      <c r="N249" s="30"/>
      <c r="O249" s="30"/>
      <c r="P249" s="30"/>
      <c r="Q249" s="30"/>
      <c r="R249" s="30"/>
      <c r="S249" s="30"/>
      <c r="T249" s="30"/>
      <c r="U249" s="30"/>
      <c r="V249" s="30"/>
      <c r="W249" s="27"/>
      <c r="X249" s="27"/>
      <c r="Y249" s="27"/>
      <c r="Z249" s="27"/>
      <c r="AA249" s="27"/>
    </row>
    <row r="250" spans="1:27" ht="15.75" customHeight="1">
      <c r="A250" s="27"/>
      <c r="B250" s="27"/>
      <c r="C250" s="27"/>
      <c r="D250" s="27"/>
      <c r="E250" s="27"/>
      <c r="F250" s="27"/>
      <c r="G250" s="27"/>
      <c r="H250" s="29"/>
      <c r="I250" s="30"/>
      <c r="J250" s="30"/>
      <c r="K250" s="30"/>
      <c r="L250" s="30"/>
      <c r="M250" s="30"/>
      <c r="N250" s="30"/>
      <c r="O250" s="30"/>
      <c r="P250" s="30"/>
      <c r="Q250" s="30"/>
      <c r="R250" s="30"/>
      <c r="S250" s="30"/>
      <c r="T250" s="30"/>
      <c r="U250" s="30"/>
      <c r="V250" s="30"/>
      <c r="W250" s="27"/>
      <c r="X250" s="27"/>
      <c r="Y250" s="27"/>
      <c r="Z250" s="27"/>
      <c r="AA250" s="27"/>
    </row>
    <row r="251" spans="1:27" ht="15.75" customHeight="1">
      <c r="A251" s="27"/>
      <c r="B251" s="27"/>
      <c r="C251" s="27"/>
      <c r="D251" s="27"/>
      <c r="E251" s="27"/>
      <c r="F251" s="27"/>
      <c r="G251" s="27"/>
      <c r="H251" s="29"/>
      <c r="I251" s="30"/>
      <c r="J251" s="30"/>
      <c r="K251" s="30"/>
      <c r="L251" s="30"/>
      <c r="M251" s="30"/>
      <c r="N251" s="30"/>
      <c r="O251" s="30"/>
      <c r="P251" s="30"/>
      <c r="Q251" s="30"/>
      <c r="R251" s="30"/>
      <c r="S251" s="30"/>
      <c r="T251" s="30"/>
      <c r="U251" s="30"/>
      <c r="V251" s="30"/>
      <c r="W251" s="27"/>
      <c r="X251" s="27"/>
      <c r="Y251" s="27"/>
      <c r="Z251" s="27"/>
      <c r="AA251" s="27"/>
    </row>
    <row r="252" spans="1:27" ht="15.75" customHeight="1">
      <c r="A252" s="27"/>
      <c r="B252" s="27"/>
      <c r="C252" s="27"/>
      <c r="D252" s="27"/>
      <c r="E252" s="27"/>
      <c r="F252" s="27"/>
      <c r="G252" s="27"/>
      <c r="H252" s="29"/>
      <c r="I252" s="30"/>
      <c r="J252" s="30"/>
      <c r="K252" s="30"/>
      <c r="L252" s="30"/>
      <c r="M252" s="30"/>
      <c r="N252" s="30"/>
      <c r="O252" s="30"/>
      <c r="P252" s="30"/>
      <c r="Q252" s="30"/>
      <c r="R252" s="30"/>
      <c r="S252" s="30"/>
      <c r="T252" s="30"/>
      <c r="U252" s="30"/>
      <c r="V252" s="30"/>
      <c r="W252" s="27"/>
      <c r="X252" s="27"/>
      <c r="Y252" s="27"/>
      <c r="Z252" s="27"/>
      <c r="AA252" s="27"/>
    </row>
    <row r="253" spans="1:27" ht="15.75" customHeight="1">
      <c r="A253" s="27"/>
      <c r="B253" s="27"/>
      <c r="C253" s="27"/>
      <c r="D253" s="27"/>
      <c r="E253" s="27"/>
      <c r="F253" s="27"/>
      <c r="G253" s="27"/>
      <c r="H253" s="29"/>
      <c r="I253" s="30"/>
      <c r="J253" s="30"/>
      <c r="K253" s="30"/>
      <c r="L253" s="30"/>
      <c r="M253" s="30"/>
      <c r="N253" s="30"/>
      <c r="O253" s="30"/>
      <c r="P253" s="30"/>
      <c r="Q253" s="30"/>
      <c r="R253" s="30"/>
      <c r="S253" s="30"/>
      <c r="T253" s="30"/>
      <c r="U253" s="30"/>
      <c r="V253" s="30"/>
      <c r="W253" s="27"/>
      <c r="X253" s="27"/>
      <c r="Y253" s="27"/>
      <c r="Z253" s="27"/>
      <c r="AA253" s="27"/>
    </row>
    <row r="254" spans="1:27" ht="15.75" customHeight="1">
      <c r="A254" s="27"/>
      <c r="B254" s="27"/>
      <c r="C254" s="27"/>
      <c r="D254" s="27"/>
      <c r="E254" s="27"/>
      <c r="F254" s="27"/>
      <c r="G254" s="27"/>
      <c r="H254" s="29"/>
      <c r="I254" s="30"/>
      <c r="J254" s="30"/>
      <c r="K254" s="30"/>
      <c r="L254" s="30"/>
      <c r="M254" s="30"/>
      <c r="N254" s="30"/>
      <c r="O254" s="30"/>
      <c r="P254" s="30"/>
      <c r="Q254" s="30"/>
      <c r="R254" s="30"/>
      <c r="S254" s="30"/>
      <c r="T254" s="30"/>
      <c r="U254" s="30"/>
      <c r="V254" s="30"/>
      <c r="W254" s="27"/>
      <c r="X254" s="27"/>
      <c r="Y254" s="27"/>
      <c r="Z254" s="27"/>
      <c r="AA254" s="27"/>
    </row>
    <row r="255" spans="1:27" ht="15.75" customHeight="1">
      <c r="A255" s="27"/>
      <c r="B255" s="27"/>
      <c r="C255" s="27"/>
      <c r="D255" s="27"/>
      <c r="E255" s="27"/>
      <c r="F255" s="27"/>
      <c r="G255" s="27"/>
      <c r="H255" s="29"/>
      <c r="I255" s="30"/>
      <c r="J255" s="30"/>
      <c r="K255" s="30"/>
      <c r="L255" s="30"/>
      <c r="M255" s="30"/>
      <c r="N255" s="30"/>
      <c r="O255" s="30"/>
      <c r="P255" s="30"/>
      <c r="Q255" s="30"/>
      <c r="R255" s="30"/>
      <c r="S255" s="30"/>
      <c r="T255" s="30"/>
      <c r="U255" s="30"/>
      <c r="V255" s="30"/>
      <c r="W255" s="27"/>
      <c r="X255" s="27"/>
      <c r="Y255" s="27"/>
      <c r="Z255" s="27"/>
      <c r="AA255" s="27"/>
    </row>
    <row r="256" spans="1:27" ht="15.75" customHeight="1">
      <c r="A256" s="27"/>
      <c r="B256" s="27"/>
      <c r="C256" s="27"/>
      <c r="D256" s="27"/>
      <c r="E256" s="27"/>
      <c r="F256" s="27"/>
      <c r="G256" s="27"/>
      <c r="H256" s="29"/>
      <c r="I256" s="30"/>
      <c r="J256" s="30"/>
      <c r="K256" s="30"/>
      <c r="L256" s="30"/>
      <c r="M256" s="30"/>
      <c r="N256" s="30"/>
      <c r="O256" s="30"/>
      <c r="P256" s="30"/>
      <c r="Q256" s="30"/>
      <c r="R256" s="30"/>
      <c r="S256" s="30"/>
      <c r="T256" s="30"/>
      <c r="U256" s="30"/>
      <c r="V256" s="30"/>
      <c r="W256" s="27"/>
      <c r="X256" s="27"/>
      <c r="Y256" s="27"/>
      <c r="Z256" s="27"/>
      <c r="AA256" s="27"/>
    </row>
    <row r="257" spans="1:27" ht="15.75" customHeight="1">
      <c r="A257" s="27"/>
      <c r="B257" s="27"/>
      <c r="C257" s="27"/>
      <c r="D257" s="27"/>
      <c r="E257" s="27"/>
      <c r="F257" s="27"/>
      <c r="G257" s="27"/>
      <c r="H257" s="29"/>
      <c r="I257" s="30"/>
      <c r="J257" s="30"/>
      <c r="K257" s="30"/>
      <c r="L257" s="30"/>
      <c r="M257" s="30"/>
      <c r="N257" s="30"/>
      <c r="O257" s="30"/>
      <c r="P257" s="30"/>
      <c r="Q257" s="30"/>
      <c r="R257" s="30"/>
      <c r="S257" s="30"/>
      <c r="T257" s="30"/>
      <c r="U257" s="30"/>
      <c r="V257" s="30"/>
      <c r="W257" s="27"/>
      <c r="X257" s="27"/>
      <c r="Y257" s="27"/>
      <c r="Z257" s="27"/>
      <c r="AA257" s="27"/>
    </row>
    <row r="258" spans="1:27" ht="15.75" customHeight="1">
      <c r="A258" s="27"/>
      <c r="B258" s="27"/>
      <c r="C258" s="27"/>
      <c r="D258" s="27"/>
      <c r="E258" s="27"/>
      <c r="F258" s="27"/>
      <c r="G258" s="27"/>
      <c r="H258" s="29"/>
      <c r="I258" s="30"/>
      <c r="J258" s="30"/>
      <c r="K258" s="30"/>
      <c r="L258" s="30"/>
      <c r="M258" s="30"/>
      <c r="N258" s="30"/>
      <c r="O258" s="30"/>
      <c r="P258" s="30"/>
      <c r="Q258" s="30"/>
      <c r="R258" s="30"/>
      <c r="S258" s="30"/>
      <c r="T258" s="30"/>
      <c r="U258" s="30"/>
      <c r="V258" s="30"/>
      <c r="W258" s="27"/>
      <c r="X258" s="27"/>
      <c r="Y258" s="27"/>
      <c r="Z258" s="27"/>
      <c r="AA258" s="27"/>
    </row>
    <row r="259" spans="1:27" ht="15.75" customHeight="1">
      <c r="A259" s="27"/>
      <c r="B259" s="27"/>
      <c r="C259" s="27"/>
      <c r="D259" s="27"/>
      <c r="E259" s="27"/>
      <c r="F259" s="27"/>
      <c r="G259" s="27"/>
      <c r="H259" s="29"/>
      <c r="I259" s="30"/>
      <c r="J259" s="30"/>
      <c r="K259" s="30"/>
      <c r="L259" s="30"/>
      <c r="M259" s="30"/>
      <c r="N259" s="30"/>
      <c r="O259" s="30"/>
      <c r="P259" s="30"/>
      <c r="Q259" s="30"/>
      <c r="R259" s="30"/>
      <c r="S259" s="30"/>
      <c r="T259" s="30"/>
      <c r="U259" s="30"/>
      <c r="V259" s="30"/>
      <c r="W259" s="27"/>
      <c r="X259" s="27"/>
      <c r="Y259" s="27"/>
      <c r="Z259" s="27"/>
      <c r="AA259" s="27"/>
    </row>
    <row r="260" spans="1:27" ht="15.75" customHeight="1">
      <c r="A260" s="27"/>
      <c r="B260" s="27"/>
      <c r="C260" s="27"/>
      <c r="D260" s="27"/>
      <c r="E260" s="27"/>
      <c r="F260" s="27"/>
      <c r="G260" s="27"/>
      <c r="H260" s="29"/>
      <c r="I260" s="30"/>
      <c r="J260" s="30"/>
      <c r="K260" s="30"/>
      <c r="L260" s="30"/>
      <c r="M260" s="30"/>
      <c r="N260" s="30"/>
      <c r="O260" s="30"/>
      <c r="P260" s="30"/>
      <c r="Q260" s="30"/>
      <c r="R260" s="30"/>
      <c r="S260" s="30"/>
      <c r="T260" s="30"/>
      <c r="U260" s="30"/>
      <c r="V260" s="30"/>
      <c r="W260" s="27"/>
      <c r="X260" s="27"/>
      <c r="Y260" s="27"/>
      <c r="Z260" s="27"/>
      <c r="AA260" s="27"/>
    </row>
    <row r="261" spans="1:27" ht="15.75" customHeight="1">
      <c r="A261" s="27"/>
      <c r="B261" s="27"/>
      <c r="C261" s="27"/>
      <c r="D261" s="27"/>
      <c r="E261" s="27"/>
      <c r="F261" s="27"/>
      <c r="G261" s="27"/>
      <c r="H261" s="29"/>
      <c r="I261" s="30"/>
      <c r="J261" s="30"/>
      <c r="K261" s="30"/>
      <c r="L261" s="30"/>
      <c r="M261" s="30"/>
      <c r="N261" s="30"/>
      <c r="O261" s="30"/>
      <c r="P261" s="30"/>
      <c r="Q261" s="30"/>
      <c r="R261" s="30"/>
      <c r="S261" s="30"/>
      <c r="T261" s="30"/>
      <c r="U261" s="30"/>
      <c r="V261" s="30"/>
      <c r="W261" s="27"/>
      <c r="X261" s="27"/>
      <c r="Y261" s="27"/>
      <c r="Z261" s="27"/>
      <c r="AA261" s="27"/>
    </row>
    <row r="262" spans="1:27" ht="15.75" customHeight="1">
      <c r="A262" s="27"/>
      <c r="B262" s="27"/>
      <c r="C262" s="27"/>
      <c r="D262" s="27"/>
      <c r="E262" s="27"/>
      <c r="F262" s="27"/>
      <c r="G262" s="27"/>
      <c r="H262" s="29"/>
      <c r="I262" s="30"/>
      <c r="J262" s="30"/>
      <c r="K262" s="30"/>
      <c r="L262" s="30"/>
      <c r="M262" s="30"/>
      <c r="N262" s="30"/>
      <c r="O262" s="30"/>
      <c r="P262" s="30"/>
      <c r="Q262" s="30"/>
      <c r="R262" s="30"/>
      <c r="S262" s="30"/>
      <c r="T262" s="30"/>
      <c r="U262" s="30"/>
      <c r="V262" s="30"/>
      <c r="W262" s="27"/>
      <c r="X262" s="27"/>
      <c r="Y262" s="27"/>
      <c r="Z262" s="27"/>
      <c r="AA262" s="27"/>
    </row>
    <row r="263" spans="1:27" ht="15.75" customHeight="1">
      <c r="A263" s="27"/>
      <c r="B263" s="27"/>
      <c r="C263" s="27"/>
      <c r="D263" s="27"/>
      <c r="E263" s="27"/>
      <c r="F263" s="27"/>
      <c r="G263" s="27"/>
      <c r="H263" s="29"/>
      <c r="I263" s="30"/>
      <c r="J263" s="30"/>
      <c r="K263" s="30"/>
      <c r="L263" s="30"/>
      <c r="M263" s="30"/>
      <c r="N263" s="30"/>
      <c r="O263" s="30"/>
      <c r="P263" s="30"/>
      <c r="Q263" s="30"/>
      <c r="R263" s="30"/>
      <c r="S263" s="30"/>
      <c r="T263" s="30"/>
      <c r="U263" s="30"/>
      <c r="V263" s="30"/>
      <c r="W263" s="27"/>
      <c r="X263" s="27"/>
      <c r="Y263" s="27"/>
      <c r="Z263" s="27"/>
      <c r="AA263" s="27"/>
    </row>
    <row r="264" spans="1:27" ht="15.75" customHeight="1">
      <c r="A264" s="27"/>
      <c r="B264" s="27"/>
      <c r="C264" s="27"/>
      <c r="D264" s="27"/>
      <c r="E264" s="27"/>
      <c r="F264" s="27"/>
      <c r="G264" s="27"/>
      <c r="H264" s="29"/>
      <c r="I264" s="30"/>
      <c r="J264" s="30"/>
      <c r="K264" s="30"/>
      <c r="L264" s="30"/>
      <c r="M264" s="30"/>
      <c r="N264" s="30"/>
      <c r="O264" s="30"/>
      <c r="P264" s="30"/>
      <c r="Q264" s="30"/>
      <c r="R264" s="30"/>
      <c r="S264" s="30"/>
      <c r="T264" s="30"/>
      <c r="U264" s="30"/>
      <c r="V264" s="30"/>
      <c r="W264" s="27"/>
      <c r="X264" s="27"/>
      <c r="Y264" s="27"/>
      <c r="Z264" s="27"/>
      <c r="AA264" s="27"/>
    </row>
    <row r="265" spans="1:27" ht="15.75" customHeight="1">
      <c r="A265" s="27"/>
      <c r="B265" s="27"/>
      <c r="C265" s="27"/>
      <c r="D265" s="27"/>
      <c r="E265" s="27"/>
      <c r="F265" s="27"/>
      <c r="G265" s="27"/>
      <c r="H265" s="29"/>
      <c r="I265" s="30"/>
      <c r="J265" s="30"/>
      <c r="K265" s="30"/>
      <c r="L265" s="30"/>
      <c r="M265" s="30"/>
      <c r="N265" s="30"/>
      <c r="O265" s="30"/>
      <c r="P265" s="30"/>
      <c r="Q265" s="30"/>
      <c r="R265" s="30"/>
      <c r="S265" s="30"/>
      <c r="T265" s="30"/>
      <c r="U265" s="30"/>
      <c r="V265" s="30"/>
      <c r="W265" s="27"/>
      <c r="X265" s="27"/>
      <c r="Y265" s="27"/>
      <c r="Z265" s="27"/>
      <c r="AA265" s="27"/>
    </row>
    <row r="266" spans="1:27" ht="15.75" customHeight="1">
      <c r="A266" s="27"/>
      <c r="B266" s="27"/>
      <c r="C266" s="27"/>
      <c r="D266" s="27"/>
      <c r="E266" s="27"/>
      <c r="F266" s="27"/>
      <c r="G266" s="27"/>
      <c r="H266" s="29"/>
      <c r="I266" s="30"/>
      <c r="J266" s="30"/>
      <c r="K266" s="30"/>
      <c r="L266" s="30"/>
      <c r="M266" s="30"/>
      <c r="N266" s="30"/>
      <c r="O266" s="30"/>
      <c r="P266" s="30"/>
      <c r="Q266" s="30"/>
      <c r="R266" s="30"/>
      <c r="S266" s="30"/>
      <c r="T266" s="30"/>
      <c r="U266" s="30"/>
      <c r="V266" s="30"/>
      <c r="W266" s="27"/>
      <c r="X266" s="27"/>
      <c r="Y266" s="27"/>
      <c r="Z266" s="27"/>
      <c r="AA266" s="27"/>
    </row>
    <row r="267" spans="1:27" ht="15.75" customHeight="1">
      <c r="A267" s="27"/>
      <c r="B267" s="27"/>
      <c r="C267" s="27"/>
      <c r="D267" s="27"/>
      <c r="E267" s="27"/>
      <c r="F267" s="27"/>
      <c r="G267" s="27"/>
      <c r="H267" s="29"/>
      <c r="I267" s="30"/>
      <c r="J267" s="30"/>
      <c r="K267" s="30"/>
      <c r="L267" s="30"/>
      <c r="M267" s="30"/>
      <c r="N267" s="30"/>
      <c r="O267" s="30"/>
      <c r="P267" s="30"/>
      <c r="Q267" s="30"/>
      <c r="R267" s="30"/>
      <c r="S267" s="30"/>
      <c r="T267" s="30"/>
      <c r="U267" s="30"/>
      <c r="V267" s="30"/>
      <c r="W267" s="27"/>
      <c r="X267" s="27"/>
      <c r="Y267" s="27"/>
      <c r="Z267" s="27"/>
      <c r="AA267" s="27"/>
    </row>
    <row r="268" spans="1:27" ht="15.75" customHeight="1">
      <c r="A268" s="27"/>
      <c r="B268" s="27"/>
      <c r="C268" s="27"/>
      <c r="D268" s="27"/>
      <c r="E268" s="27"/>
      <c r="F268" s="27"/>
      <c r="G268" s="27"/>
      <c r="H268" s="29"/>
      <c r="I268" s="30"/>
      <c r="J268" s="30"/>
      <c r="K268" s="30"/>
      <c r="L268" s="30"/>
      <c r="M268" s="30"/>
      <c r="N268" s="30"/>
      <c r="O268" s="30"/>
      <c r="P268" s="30"/>
      <c r="Q268" s="30"/>
      <c r="R268" s="30"/>
      <c r="S268" s="30"/>
      <c r="T268" s="30"/>
      <c r="U268" s="30"/>
      <c r="V268" s="30"/>
      <c r="W268" s="27"/>
      <c r="X268" s="27"/>
      <c r="Y268" s="27"/>
      <c r="Z268" s="27"/>
      <c r="AA268" s="27"/>
    </row>
    <row r="269" spans="1:27" ht="15.75" customHeight="1">
      <c r="A269" s="27"/>
      <c r="B269" s="27"/>
      <c r="C269" s="27"/>
      <c r="D269" s="27"/>
      <c r="E269" s="27"/>
      <c r="F269" s="27"/>
      <c r="G269" s="27"/>
      <c r="H269" s="29"/>
      <c r="I269" s="30"/>
      <c r="J269" s="30"/>
      <c r="K269" s="30"/>
      <c r="L269" s="30"/>
      <c r="M269" s="30"/>
      <c r="N269" s="30"/>
      <c r="O269" s="30"/>
      <c r="P269" s="30"/>
      <c r="Q269" s="30"/>
      <c r="R269" s="30"/>
      <c r="S269" s="30"/>
      <c r="T269" s="30"/>
      <c r="U269" s="30"/>
      <c r="V269" s="30"/>
      <c r="W269" s="27"/>
      <c r="X269" s="27"/>
      <c r="Y269" s="27"/>
      <c r="Z269" s="27"/>
      <c r="AA269" s="27"/>
    </row>
    <row r="270" spans="1:27" ht="15.75" customHeight="1">
      <c r="A270" s="27"/>
      <c r="B270" s="27"/>
      <c r="C270" s="27"/>
      <c r="D270" s="27"/>
      <c r="E270" s="27"/>
      <c r="F270" s="27"/>
      <c r="G270" s="27"/>
      <c r="H270" s="29"/>
      <c r="I270" s="30"/>
      <c r="J270" s="30"/>
      <c r="K270" s="30"/>
      <c r="L270" s="30"/>
      <c r="M270" s="30"/>
      <c r="N270" s="30"/>
      <c r="O270" s="30"/>
      <c r="P270" s="30"/>
      <c r="Q270" s="30"/>
      <c r="R270" s="30"/>
      <c r="S270" s="30"/>
      <c r="T270" s="30"/>
      <c r="U270" s="30"/>
      <c r="V270" s="30"/>
      <c r="W270" s="27"/>
      <c r="X270" s="27"/>
      <c r="Y270" s="27"/>
      <c r="Z270" s="27"/>
      <c r="AA270" s="27"/>
    </row>
    <row r="271" spans="1:27" ht="15.75" customHeight="1">
      <c r="A271" s="27"/>
      <c r="B271" s="27"/>
      <c r="C271" s="27"/>
      <c r="D271" s="27"/>
      <c r="E271" s="27"/>
      <c r="F271" s="27"/>
      <c r="G271" s="27"/>
      <c r="H271" s="29"/>
      <c r="I271" s="30"/>
      <c r="J271" s="30"/>
      <c r="K271" s="30"/>
      <c r="L271" s="30"/>
      <c r="M271" s="30"/>
      <c r="N271" s="30"/>
      <c r="O271" s="30"/>
      <c r="P271" s="30"/>
      <c r="Q271" s="30"/>
      <c r="R271" s="30"/>
      <c r="S271" s="30"/>
      <c r="T271" s="30"/>
      <c r="U271" s="30"/>
      <c r="V271" s="30"/>
      <c r="W271" s="27"/>
      <c r="X271" s="27"/>
      <c r="Y271" s="27"/>
      <c r="Z271" s="27"/>
      <c r="AA271" s="27"/>
    </row>
    <row r="272" spans="1:27" ht="15.75" customHeight="1">
      <c r="A272" s="27"/>
      <c r="B272" s="27"/>
      <c r="C272" s="27"/>
      <c r="D272" s="27"/>
      <c r="E272" s="27"/>
      <c r="F272" s="27"/>
      <c r="G272" s="27"/>
      <c r="H272" s="29"/>
      <c r="I272" s="30"/>
      <c r="J272" s="30"/>
      <c r="K272" s="30"/>
      <c r="L272" s="30"/>
      <c r="M272" s="30"/>
      <c r="N272" s="30"/>
      <c r="O272" s="30"/>
      <c r="P272" s="30"/>
      <c r="Q272" s="30"/>
      <c r="R272" s="30"/>
      <c r="S272" s="30"/>
      <c r="T272" s="30"/>
      <c r="U272" s="30"/>
      <c r="V272" s="30"/>
      <c r="W272" s="27"/>
      <c r="X272" s="27"/>
      <c r="Y272" s="27"/>
      <c r="Z272" s="27"/>
      <c r="AA272" s="27"/>
    </row>
    <row r="273" spans="1:27" ht="15.75" customHeight="1">
      <c r="A273" s="27"/>
      <c r="B273" s="27"/>
      <c r="C273" s="27"/>
      <c r="D273" s="27"/>
      <c r="E273" s="27"/>
      <c r="F273" s="27"/>
      <c r="G273" s="27"/>
      <c r="H273" s="29"/>
      <c r="I273" s="30"/>
      <c r="J273" s="30"/>
      <c r="K273" s="30"/>
      <c r="L273" s="30"/>
      <c r="M273" s="30"/>
      <c r="N273" s="30"/>
      <c r="O273" s="30"/>
      <c r="P273" s="30"/>
      <c r="Q273" s="30"/>
      <c r="R273" s="30"/>
      <c r="S273" s="30"/>
      <c r="T273" s="30"/>
      <c r="U273" s="30"/>
      <c r="V273" s="30"/>
      <c r="W273" s="27"/>
      <c r="X273" s="27"/>
      <c r="Y273" s="27"/>
      <c r="Z273" s="27"/>
      <c r="AA273" s="27"/>
    </row>
    <row r="274" spans="1:27" ht="15.75" customHeight="1">
      <c r="A274" s="27"/>
      <c r="B274" s="27"/>
      <c r="C274" s="27"/>
      <c r="D274" s="27"/>
      <c r="E274" s="27"/>
      <c r="F274" s="27"/>
      <c r="G274" s="27"/>
      <c r="H274" s="29"/>
      <c r="I274" s="30"/>
      <c r="J274" s="30"/>
      <c r="K274" s="30"/>
      <c r="L274" s="30"/>
      <c r="M274" s="30"/>
      <c r="N274" s="30"/>
      <c r="O274" s="30"/>
      <c r="P274" s="30"/>
      <c r="Q274" s="30"/>
      <c r="R274" s="30"/>
      <c r="S274" s="30"/>
      <c r="T274" s="30"/>
      <c r="U274" s="30"/>
      <c r="V274" s="30"/>
      <c r="W274" s="27"/>
      <c r="X274" s="27"/>
      <c r="Y274" s="27"/>
      <c r="Z274" s="27"/>
      <c r="AA274" s="27"/>
    </row>
    <row r="275" spans="1:27" ht="15.75" customHeight="1">
      <c r="A275" s="27"/>
      <c r="B275" s="27"/>
      <c r="C275" s="27"/>
      <c r="D275" s="27"/>
      <c r="E275" s="27"/>
      <c r="F275" s="27"/>
      <c r="G275" s="27"/>
      <c r="H275" s="29"/>
      <c r="I275" s="30"/>
      <c r="J275" s="30"/>
      <c r="K275" s="30"/>
      <c r="L275" s="30"/>
      <c r="M275" s="30"/>
      <c r="N275" s="30"/>
      <c r="O275" s="30"/>
      <c r="P275" s="30"/>
      <c r="Q275" s="30"/>
      <c r="R275" s="30"/>
      <c r="S275" s="30"/>
      <c r="T275" s="30"/>
      <c r="U275" s="30"/>
      <c r="V275" s="30"/>
      <c r="W275" s="27"/>
      <c r="X275" s="27"/>
      <c r="Y275" s="27"/>
      <c r="Z275" s="27"/>
      <c r="AA275" s="27"/>
    </row>
    <row r="276" spans="1:27" ht="15.75" customHeight="1">
      <c r="A276" s="27"/>
      <c r="B276" s="27"/>
      <c r="C276" s="27"/>
      <c r="D276" s="27"/>
      <c r="E276" s="27"/>
      <c r="F276" s="27"/>
      <c r="G276" s="27"/>
      <c r="H276" s="29"/>
      <c r="I276" s="30"/>
      <c r="J276" s="30"/>
      <c r="K276" s="30"/>
      <c r="L276" s="30"/>
      <c r="M276" s="30"/>
      <c r="N276" s="30"/>
      <c r="O276" s="30"/>
      <c r="P276" s="30"/>
      <c r="Q276" s="30"/>
      <c r="R276" s="30"/>
      <c r="S276" s="30"/>
      <c r="T276" s="30"/>
      <c r="U276" s="30"/>
      <c r="V276" s="30"/>
      <c r="W276" s="27"/>
      <c r="X276" s="27"/>
      <c r="Y276" s="27"/>
      <c r="Z276" s="27"/>
      <c r="AA276" s="27"/>
    </row>
    <row r="277" spans="1:27" ht="15.75" customHeight="1">
      <c r="A277" s="27"/>
      <c r="B277" s="27"/>
      <c r="C277" s="27"/>
      <c r="D277" s="27"/>
      <c r="E277" s="27"/>
      <c r="F277" s="27"/>
      <c r="G277" s="27"/>
      <c r="H277" s="29"/>
      <c r="I277" s="30"/>
      <c r="J277" s="30"/>
      <c r="K277" s="30"/>
      <c r="L277" s="30"/>
      <c r="M277" s="30"/>
      <c r="N277" s="30"/>
      <c r="O277" s="30"/>
      <c r="P277" s="30"/>
      <c r="Q277" s="30"/>
      <c r="R277" s="30"/>
      <c r="S277" s="30"/>
      <c r="T277" s="30"/>
      <c r="U277" s="30"/>
      <c r="V277" s="30"/>
      <c r="W277" s="27"/>
      <c r="X277" s="27"/>
      <c r="Y277" s="27"/>
      <c r="Z277" s="27"/>
      <c r="AA277" s="27"/>
    </row>
    <row r="278" spans="1:27" ht="15.75" customHeight="1">
      <c r="A278" s="27"/>
      <c r="B278" s="27"/>
      <c r="C278" s="27"/>
      <c r="D278" s="27"/>
      <c r="E278" s="27"/>
      <c r="F278" s="27"/>
      <c r="G278" s="27"/>
      <c r="H278" s="29"/>
      <c r="I278" s="30"/>
      <c r="J278" s="30"/>
      <c r="K278" s="30"/>
      <c r="L278" s="30"/>
      <c r="M278" s="30"/>
      <c r="N278" s="30"/>
      <c r="O278" s="30"/>
      <c r="P278" s="30"/>
      <c r="Q278" s="30"/>
      <c r="R278" s="30"/>
      <c r="S278" s="30"/>
      <c r="T278" s="30"/>
      <c r="U278" s="30"/>
      <c r="V278" s="30"/>
      <c r="W278" s="27"/>
      <c r="X278" s="27"/>
      <c r="Y278" s="27"/>
      <c r="Z278" s="27"/>
      <c r="AA278" s="27"/>
    </row>
    <row r="279" spans="1:27" ht="15.75" customHeight="1">
      <c r="A279" s="27"/>
      <c r="B279" s="27"/>
      <c r="C279" s="27"/>
      <c r="D279" s="27"/>
      <c r="E279" s="27"/>
      <c r="F279" s="27"/>
      <c r="G279" s="27"/>
      <c r="H279" s="29"/>
      <c r="I279" s="30"/>
      <c r="J279" s="30"/>
      <c r="K279" s="30"/>
      <c r="L279" s="30"/>
      <c r="M279" s="30"/>
      <c r="N279" s="30"/>
      <c r="O279" s="30"/>
      <c r="P279" s="30"/>
      <c r="Q279" s="30"/>
      <c r="R279" s="30"/>
      <c r="S279" s="30"/>
      <c r="T279" s="30"/>
      <c r="U279" s="30"/>
      <c r="V279" s="30"/>
      <c r="W279" s="27"/>
      <c r="X279" s="27"/>
      <c r="Y279" s="27"/>
      <c r="Z279" s="27"/>
      <c r="AA279" s="27"/>
    </row>
    <row r="280" spans="1:27" ht="15.75" customHeight="1">
      <c r="A280" s="27"/>
      <c r="B280" s="27"/>
      <c r="C280" s="27"/>
      <c r="D280" s="27"/>
      <c r="E280" s="27"/>
      <c r="F280" s="27"/>
      <c r="G280" s="27"/>
      <c r="H280" s="29"/>
      <c r="I280" s="30"/>
      <c r="J280" s="30"/>
      <c r="K280" s="30"/>
      <c r="L280" s="30"/>
      <c r="M280" s="30"/>
      <c r="N280" s="30"/>
      <c r="O280" s="30"/>
      <c r="P280" s="30"/>
      <c r="Q280" s="30"/>
      <c r="R280" s="30"/>
      <c r="S280" s="30"/>
      <c r="T280" s="30"/>
      <c r="U280" s="30"/>
      <c r="V280" s="30"/>
      <c r="W280" s="27"/>
      <c r="X280" s="27"/>
      <c r="Y280" s="27"/>
      <c r="Z280" s="27"/>
      <c r="AA280" s="27"/>
    </row>
    <row r="281" spans="1:27" ht="15.75" customHeight="1">
      <c r="A281" s="27"/>
      <c r="B281" s="27"/>
      <c r="C281" s="27"/>
      <c r="D281" s="27"/>
      <c r="E281" s="27"/>
      <c r="F281" s="27"/>
      <c r="G281" s="27"/>
      <c r="H281" s="29"/>
      <c r="I281" s="30"/>
      <c r="J281" s="30"/>
      <c r="K281" s="30"/>
      <c r="L281" s="30"/>
      <c r="M281" s="30"/>
      <c r="N281" s="30"/>
      <c r="O281" s="30"/>
      <c r="P281" s="30"/>
      <c r="Q281" s="30"/>
      <c r="R281" s="30"/>
      <c r="S281" s="30"/>
      <c r="T281" s="30"/>
      <c r="U281" s="30"/>
      <c r="V281" s="30"/>
      <c r="W281" s="27"/>
      <c r="X281" s="27"/>
      <c r="Y281" s="27"/>
      <c r="Z281" s="27"/>
      <c r="AA281" s="27"/>
    </row>
    <row r="282" spans="1:27" ht="15.75" customHeight="1">
      <c r="A282" s="27"/>
      <c r="B282" s="27"/>
      <c r="C282" s="27"/>
      <c r="D282" s="27"/>
      <c r="E282" s="27"/>
      <c r="F282" s="27"/>
      <c r="G282" s="27"/>
      <c r="H282" s="29"/>
      <c r="I282" s="30"/>
      <c r="J282" s="30"/>
      <c r="K282" s="30"/>
      <c r="L282" s="30"/>
      <c r="M282" s="30"/>
      <c r="N282" s="30"/>
      <c r="O282" s="30"/>
      <c r="P282" s="30"/>
      <c r="Q282" s="30"/>
      <c r="R282" s="30"/>
      <c r="S282" s="30"/>
      <c r="T282" s="30"/>
      <c r="U282" s="30"/>
      <c r="V282" s="30"/>
      <c r="W282" s="27"/>
      <c r="X282" s="27"/>
      <c r="Y282" s="27"/>
      <c r="Z282" s="27"/>
      <c r="AA282" s="27"/>
    </row>
    <row r="283" spans="1:27" ht="15.75" customHeight="1">
      <c r="A283" s="27"/>
      <c r="B283" s="27"/>
      <c r="C283" s="27"/>
      <c r="D283" s="27"/>
      <c r="E283" s="27"/>
      <c r="F283" s="27"/>
      <c r="G283" s="27"/>
      <c r="H283" s="29"/>
      <c r="I283" s="30"/>
      <c r="J283" s="30"/>
      <c r="K283" s="30"/>
      <c r="L283" s="30"/>
      <c r="M283" s="30"/>
      <c r="N283" s="30"/>
      <c r="O283" s="30"/>
      <c r="P283" s="30"/>
      <c r="Q283" s="30"/>
      <c r="R283" s="30"/>
      <c r="S283" s="30"/>
      <c r="T283" s="30"/>
      <c r="U283" s="30"/>
      <c r="V283" s="30"/>
      <c r="W283" s="27"/>
      <c r="X283" s="27"/>
      <c r="Y283" s="27"/>
      <c r="Z283" s="27"/>
      <c r="AA283" s="27"/>
    </row>
    <row r="284" spans="1:27" ht="15.75" customHeight="1">
      <c r="A284" s="27"/>
      <c r="B284" s="27"/>
      <c r="C284" s="27"/>
      <c r="D284" s="27"/>
      <c r="E284" s="27"/>
      <c r="F284" s="27"/>
      <c r="G284" s="27"/>
      <c r="H284" s="29"/>
      <c r="I284" s="30"/>
      <c r="J284" s="30"/>
      <c r="K284" s="30"/>
      <c r="L284" s="30"/>
      <c r="M284" s="30"/>
      <c r="N284" s="30"/>
      <c r="O284" s="30"/>
      <c r="P284" s="30"/>
      <c r="Q284" s="30"/>
      <c r="R284" s="30"/>
      <c r="S284" s="30"/>
      <c r="T284" s="30"/>
      <c r="U284" s="30"/>
      <c r="V284" s="30"/>
      <c r="W284" s="27"/>
      <c r="X284" s="27"/>
      <c r="Y284" s="27"/>
      <c r="Z284" s="27"/>
      <c r="AA284" s="27"/>
    </row>
    <row r="285" spans="1:27" ht="15.75" customHeight="1">
      <c r="A285" s="27"/>
      <c r="B285" s="27"/>
      <c r="C285" s="27"/>
      <c r="D285" s="27"/>
      <c r="E285" s="27"/>
      <c r="F285" s="27"/>
      <c r="G285" s="27"/>
      <c r="H285" s="29"/>
      <c r="I285" s="30"/>
      <c r="J285" s="30"/>
      <c r="K285" s="30"/>
      <c r="L285" s="30"/>
      <c r="M285" s="30"/>
      <c r="N285" s="30"/>
      <c r="O285" s="30"/>
      <c r="P285" s="30"/>
      <c r="Q285" s="30"/>
      <c r="R285" s="30"/>
      <c r="S285" s="30"/>
      <c r="T285" s="30"/>
      <c r="U285" s="30"/>
      <c r="V285" s="30"/>
      <c r="W285" s="27"/>
      <c r="X285" s="27"/>
      <c r="Y285" s="27"/>
      <c r="Z285" s="27"/>
      <c r="AA285" s="27"/>
    </row>
    <row r="286" spans="1:27" ht="15.75" customHeight="1">
      <c r="A286" s="27"/>
      <c r="B286" s="27"/>
      <c r="C286" s="27"/>
      <c r="D286" s="27"/>
      <c r="E286" s="27"/>
      <c r="F286" s="27"/>
      <c r="G286" s="27"/>
      <c r="H286" s="29"/>
      <c r="I286" s="30"/>
      <c r="J286" s="30"/>
      <c r="K286" s="30"/>
      <c r="L286" s="30"/>
      <c r="M286" s="30"/>
      <c r="N286" s="30"/>
      <c r="O286" s="30"/>
      <c r="P286" s="30"/>
      <c r="Q286" s="30"/>
      <c r="R286" s="30"/>
      <c r="S286" s="30"/>
      <c r="T286" s="30"/>
      <c r="U286" s="30"/>
      <c r="V286" s="30"/>
      <c r="W286" s="27"/>
      <c r="X286" s="27"/>
      <c r="Y286" s="27"/>
      <c r="Z286" s="27"/>
      <c r="AA286" s="27"/>
    </row>
    <row r="287" spans="1:27" ht="15.75" customHeight="1">
      <c r="A287" s="27"/>
      <c r="B287" s="27"/>
      <c r="C287" s="27"/>
      <c r="D287" s="27"/>
      <c r="E287" s="27"/>
      <c r="F287" s="27"/>
      <c r="G287" s="27"/>
      <c r="H287" s="29"/>
      <c r="I287" s="30"/>
      <c r="J287" s="30"/>
      <c r="K287" s="30"/>
      <c r="L287" s="30"/>
      <c r="M287" s="30"/>
      <c r="N287" s="30"/>
      <c r="O287" s="30"/>
      <c r="P287" s="30"/>
      <c r="Q287" s="30"/>
      <c r="R287" s="30"/>
      <c r="S287" s="30"/>
      <c r="T287" s="30"/>
      <c r="U287" s="30"/>
      <c r="V287" s="30"/>
      <c r="W287" s="27"/>
      <c r="X287" s="27"/>
      <c r="Y287" s="27"/>
      <c r="Z287" s="27"/>
      <c r="AA287" s="27"/>
    </row>
    <row r="288" spans="1:27" ht="15.75" customHeight="1">
      <c r="A288" s="27"/>
      <c r="B288" s="27"/>
      <c r="C288" s="27"/>
      <c r="D288" s="27"/>
      <c r="E288" s="27"/>
      <c r="F288" s="27"/>
      <c r="G288" s="27"/>
      <c r="H288" s="29"/>
      <c r="I288" s="30"/>
      <c r="J288" s="30"/>
      <c r="K288" s="30"/>
      <c r="L288" s="30"/>
      <c r="M288" s="30"/>
      <c r="N288" s="30"/>
      <c r="O288" s="30"/>
      <c r="P288" s="30"/>
      <c r="Q288" s="30"/>
      <c r="R288" s="30"/>
      <c r="S288" s="30"/>
      <c r="T288" s="30"/>
      <c r="U288" s="30"/>
      <c r="V288" s="30"/>
      <c r="W288" s="27"/>
      <c r="X288" s="27"/>
      <c r="Y288" s="27"/>
      <c r="Z288" s="27"/>
      <c r="AA288" s="27"/>
    </row>
    <row r="289" spans="1:27" ht="15.75" customHeight="1">
      <c r="A289" s="27"/>
      <c r="B289" s="27"/>
      <c r="C289" s="27"/>
      <c r="D289" s="27"/>
      <c r="E289" s="27"/>
      <c r="F289" s="27"/>
      <c r="G289" s="27"/>
      <c r="H289" s="29"/>
      <c r="I289" s="30"/>
      <c r="J289" s="30"/>
      <c r="K289" s="30"/>
      <c r="L289" s="30"/>
      <c r="M289" s="30"/>
      <c r="N289" s="30"/>
      <c r="O289" s="30"/>
      <c r="P289" s="30"/>
      <c r="Q289" s="30"/>
      <c r="R289" s="30"/>
      <c r="S289" s="30"/>
      <c r="T289" s="30"/>
      <c r="U289" s="30"/>
      <c r="V289" s="30"/>
      <c r="W289" s="27"/>
      <c r="X289" s="27"/>
      <c r="Y289" s="27"/>
      <c r="Z289" s="27"/>
      <c r="AA289" s="27"/>
    </row>
    <row r="290" spans="1:27" ht="15.75" customHeight="1">
      <c r="A290" s="27"/>
      <c r="B290" s="27"/>
      <c r="C290" s="27"/>
      <c r="D290" s="27"/>
      <c r="E290" s="27"/>
      <c r="F290" s="27"/>
      <c r="G290" s="27"/>
      <c r="H290" s="29"/>
      <c r="I290" s="30"/>
      <c r="J290" s="30"/>
      <c r="K290" s="30"/>
      <c r="L290" s="30"/>
      <c r="M290" s="30"/>
      <c r="N290" s="30"/>
      <c r="O290" s="30"/>
      <c r="P290" s="30"/>
      <c r="Q290" s="30"/>
      <c r="R290" s="30"/>
      <c r="S290" s="30"/>
      <c r="T290" s="30"/>
      <c r="U290" s="30"/>
      <c r="V290" s="30"/>
      <c r="W290" s="27"/>
      <c r="X290" s="27"/>
      <c r="Y290" s="27"/>
      <c r="Z290" s="27"/>
      <c r="AA290" s="27"/>
    </row>
    <row r="291" spans="1:27" ht="15.75" customHeight="1">
      <c r="A291" s="27"/>
      <c r="B291" s="27"/>
      <c r="C291" s="27"/>
      <c r="D291" s="27"/>
      <c r="E291" s="27"/>
      <c r="F291" s="27"/>
      <c r="G291" s="27"/>
      <c r="H291" s="29"/>
      <c r="I291" s="30"/>
      <c r="J291" s="30"/>
      <c r="K291" s="30"/>
      <c r="L291" s="30"/>
      <c r="M291" s="30"/>
      <c r="N291" s="30"/>
      <c r="O291" s="30"/>
      <c r="P291" s="30"/>
      <c r="Q291" s="30"/>
      <c r="R291" s="30"/>
      <c r="S291" s="30"/>
      <c r="T291" s="30"/>
      <c r="U291" s="30"/>
      <c r="V291" s="30"/>
      <c r="W291" s="27"/>
      <c r="X291" s="27"/>
      <c r="Y291" s="27"/>
      <c r="Z291" s="27"/>
      <c r="AA291" s="27"/>
    </row>
    <row r="292" spans="1:27" ht="15.75" customHeight="1">
      <c r="A292" s="27"/>
      <c r="B292" s="27"/>
      <c r="C292" s="27"/>
      <c r="D292" s="27"/>
      <c r="E292" s="27"/>
      <c r="F292" s="27"/>
      <c r="G292" s="27"/>
      <c r="H292" s="29"/>
      <c r="I292" s="30"/>
      <c r="J292" s="30"/>
      <c r="K292" s="30"/>
      <c r="L292" s="30"/>
      <c r="M292" s="30"/>
      <c r="N292" s="30"/>
      <c r="O292" s="30"/>
      <c r="P292" s="30"/>
      <c r="Q292" s="30"/>
      <c r="R292" s="30"/>
      <c r="S292" s="30"/>
      <c r="T292" s="30"/>
      <c r="U292" s="30"/>
      <c r="V292" s="30"/>
      <c r="W292" s="27"/>
      <c r="X292" s="27"/>
      <c r="Y292" s="27"/>
      <c r="Z292" s="27"/>
      <c r="AA292" s="27"/>
    </row>
    <row r="293" spans="1:27" ht="15.75" customHeight="1">
      <c r="A293" s="27"/>
      <c r="B293" s="27"/>
      <c r="C293" s="27"/>
      <c r="D293" s="27"/>
      <c r="E293" s="27"/>
      <c r="F293" s="27"/>
      <c r="G293" s="27"/>
      <c r="H293" s="29"/>
      <c r="I293" s="30"/>
      <c r="J293" s="30"/>
      <c r="K293" s="30"/>
      <c r="L293" s="30"/>
      <c r="M293" s="30"/>
      <c r="N293" s="30"/>
      <c r="O293" s="30"/>
      <c r="P293" s="30"/>
      <c r="Q293" s="30"/>
      <c r="R293" s="30"/>
      <c r="S293" s="30"/>
      <c r="T293" s="30"/>
      <c r="U293" s="30"/>
      <c r="V293" s="30"/>
      <c r="W293" s="27"/>
      <c r="X293" s="27"/>
      <c r="Y293" s="27"/>
      <c r="Z293" s="27"/>
      <c r="AA293" s="27"/>
    </row>
    <row r="294" spans="1:27" ht="15.75" customHeight="1">
      <c r="A294" s="27"/>
      <c r="B294" s="27"/>
      <c r="C294" s="27"/>
      <c r="D294" s="27"/>
      <c r="E294" s="27"/>
      <c r="F294" s="27"/>
      <c r="G294" s="27"/>
      <c r="H294" s="29"/>
      <c r="I294" s="30"/>
      <c r="J294" s="30"/>
      <c r="K294" s="30"/>
      <c r="L294" s="30"/>
      <c r="M294" s="30"/>
      <c r="N294" s="30"/>
      <c r="O294" s="30"/>
      <c r="P294" s="30"/>
      <c r="Q294" s="30"/>
      <c r="R294" s="30"/>
      <c r="S294" s="30"/>
      <c r="T294" s="30"/>
      <c r="U294" s="30"/>
      <c r="V294" s="30"/>
      <c r="W294" s="27"/>
      <c r="X294" s="27"/>
      <c r="Y294" s="27"/>
      <c r="Z294" s="27"/>
      <c r="AA294" s="27"/>
    </row>
    <row r="295" spans="1:27" ht="15.75" customHeight="1">
      <c r="A295" s="27"/>
      <c r="B295" s="27"/>
      <c r="C295" s="27"/>
      <c r="D295" s="27"/>
      <c r="E295" s="27"/>
      <c r="F295" s="27"/>
      <c r="G295" s="27"/>
      <c r="H295" s="29"/>
      <c r="I295" s="30"/>
      <c r="J295" s="30"/>
      <c r="K295" s="30"/>
      <c r="L295" s="30"/>
      <c r="M295" s="30"/>
      <c r="N295" s="30"/>
      <c r="O295" s="30"/>
      <c r="P295" s="30"/>
      <c r="Q295" s="30"/>
      <c r="R295" s="30"/>
      <c r="S295" s="30"/>
      <c r="T295" s="30"/>
      <c r="U295" s="30"/>
      <c r="V295" s="30"/>
      <c r="W295" s="27"/>
      <c r="X295" s="27"/>
      <c r="Y295" s="27"/>
      <c r="Z295" s="27"/>
      <c r="AA295" s="27"/>
    </row>
    <row r="296" spans="1:27" ht="15.75" customHeight="1">
      <c r="A296" s="27"/>
      <c r="B296" s="27"/>
      <c r="C296" s="27"/>
      <c r="D296" s="27"/>
      <c r="E296" s="27"/>
      <c r="F296" s="27"/>
      <c r="G296" s="27"/>
      <c r="H296" s="29"/>
      <c r="I296" s="30"/>
      <c r="J296" s="30"/>
      <c r="K296" s="30"/>
      <c r="L296" s="30"/>
      <c r="M296" s="30"/>
      <c r="N296" s="30"/>
      <c r="O296" s="30"/>
      <c r="P296" s="30"/>
      <c r="Q296" s="30"/>
      <c r="R296" s="30"/>
      <c r="S296" s="30"/>
      <c r="T296" s="30"/>
      <c r="U296" s="30"/>
      <c r="V296" s="30"/>
      <c r="W296" s="27"/>
      <c r="X296" s="27"/>
      <c r="Y296" s="27"/>
      <c r="Z296" s="27"/>
      <c r="AA296" s="27"/>
    </row>
    <row r="297" spans="1:27" ht="15.75" customHeight="1">
      <c r="A297" s="27"/>
      <c r="B297" s="27"/>
      <c r="C297" s="27"/>
      <c r="D297" s="27"/>
      <c r="E297" s="27"/>
      <c r="F297" s="27"/>
      <c r="G297" s="27"/>
      <c r="H297" s="29"/>
      <c r="I297" s="30"/>
      <c r="J297" s="30"/>
      <c r="K297" s="30"/>
      <c r="L297" s="30"/>
      <c r="M297" s="30"/>
      <c r="N297" s="30"/>
      <c r="O297" s="30"/>
      <c r="P297" s="30"/>
      <c r="Q297" s="30"/>
      <c r="R297" s="30"/>
      <c r="S297" s="30"/>
      <c r="T297" s="30"/>
      <c r="U297" s="30"/>
      <c r="V297" s="30"/>
      <c r="W297" s="27"/>
      <c r="X297" s="27"/>
      <c r="Y297" s="27"/>
      <c r="Z297" s="27"/>
      <c r="AA297" s="27"/>
    </row>
    <row r="298" spans="1:27" ht="15.75" customHeight="1">
      <c r="A298" s="27"/>
      <c r="B298" s="27"/>
      <c r="C298" s="27"/>
      <c r="D298" s="27"/>
      <c r="E298" s="27"/>
      <c r="F298" s="27"/>
      <c r="G298" s="27"/>
      <c r="H298" s="29"/>
      <c r="I298" s="30"/>
      <c r="J298" s="30"/>
      <c r="K298" s="30"/>
      <c r="L298" s="30"/>
      <c r="M298" s="30"/>
      <c r="N298" s="30"/>
      <c r="O298" s="30"/>
      <c r="P298" s="30"/>
      <c r="Q298" s="30"/>
      <c r="R298" s="30"/>
      <c r="S298" s="30"/>
      <c r="T298" s="30"/>
      <c r="U298" s="30"/>
      <c r="V298" s="30"/>
      <c r="W298" s="27"/>
      <c r="X298" s="27"/>
      <c r="Y298" s="27"/>
      <c r="Z298" s="27"/>
      <c r="AA298" s="27"/>
    </row>
    <row r="299" spans="1:27" ht="15.75" customHeight="1">
      <c r="A299" s="27"/>
      <c r="B299" s="27"/>
      <c r="C299" s="27"/>
      <c r="D299" s="27"/>
      <c r="E299" s="27"/>
      <c r="F299" s="27"/>
      <c r="G299" s="27"/>
      <c r="H299" s="29"/>
      <c r="I299" s="30"/>
      <c r="J299" s="30"/>
      <c r="K299" s="30"/>
      <c r="L299" s="30"/>
      <c r="M299" s="30"/>
      <c r="N299" s="30"/>
      <c r="O299" s="30"/>
      <c r="P299" s="30"/>
      <c r="Q299" s="30"/>
      <c r="R299" s="30"/>
      <c r="S299" s="30"/>
      <c r="T299" s="30"/>
      <c r="U299" s="30"/>
      <c r="V299" s="30"/>
      <c r="W299" s="27"/>
      <c r="X299" s="27"/>
      <c r="Y299" s="27"/>
      <c r="Z299" s="27"/>
      <c r="AA299" s="27"/>
    </row>
    <row r="300" spans="1:27" ht="15.75" customHeight="1">
      <c r="A300" s="27"/>
      <c r="B300" s="27"/>
      <c r="C300" s="27"/>
      <c r="D300" s="27"/>
      <c r="E300" s="27"/>
      <c r="F300" s="27"/>
      <c r="G300" s="27"/>
      <c r="H300" s="29"/>
      <c r="I300" s="30"/>
      <c r="J300" s="30"/>
      <c r="K300" s="30"/>
      <c r="L300" s="30"/>
      <c r="M300" s="30"/>
      <c r="N300" s="30"/>
      <c r="O300" s="30"/>
      <c r="P300" s="30"/>
      <c r="Q300" s="30"/>
      <c r="R300" s="30"/>
      <c r="S300" s="30"/>
      <c r="T300" s="30"/>
      <c r="U300" s="30"/>
      <c r="V300" s="30"/>
      <c r="W300" s="27"/>
      <c r="X300" s="27"/>
      <c r="Y300" s="27"/>
      <c r="Z300" s="27"/>
      <c r="AA300" s="27"/>
    </row>
    <row r="301" spans="1:27" ht="15.75" customHeight="1">
      <c r="A301" s="27"/>
      <c r="B301" s="27"/>
      <c r="C301" s="27"/>
      <c r="D301" s="27"/>
      <c r="E301" s="27"/>
      <c r="F301" s="27"/>
      <c r="G301" s="27"/>
      <c r="H301" s="29"/>
      <c r="I301" s="30"/>
      <c r="J301" s="30"/>
      <c r="K301" s="30"/>
      <c r="L301" s="30"/>
      <c r="M301" s="30"/>
      <c r="N301" s="30"/>
      <c r="O301" s="30"/>
      <c r="P301" s="30"/>
      <c r="Q301" s="30"/>
      <c r="R301" s="30"/>
      <c r="S301" s="30"/>
      <c r="T301" s="30"/>
      <c r="U301" s="30"/>
      <c r="V301" s="30"/>
      <c r="W301" s="27"/>
      <c r="X301" s="27"/>
      <c r="Y301" s="27"/>
      <c r="Z301" s="27"/>
      <c r="AA301" s="27"/>
    </row>
    <row r="302" spans="1:27" ht="15.75" customHeight="1">
      <c r="A302" s="27"/>
      <c r="B302" s="27"/>
      <c r="C302" s="27"/>
      <c r="D302" s="27"/>
      <c r="E302" s="27"/>
      <c r="F302" s="27"/>
      <c r="G302" s="27"/>
      <c r="H302" s="29"/>
      <c r="I302" s="30"/>
      <c r="J302" s="30"/>
      <c r="K302" s="30"/>
      <c r="L302" s="30"/>
      <c r="M302" s="30"/>
      <c r="N302" s="30"/>
      <c r="O302" s="30"/>
      <c r="P302" s="30"/>
      <c r="Q302" s="30"/>
      <c r="R302" s="30"/>
      <c r="S302" s="30"/>
      <c r="T302" s="30"/>
      <c r="U302" s="30"/>
      <c r="V302" s="30"/>
      <c r="W302" s="27"/>
      <c r="X302" s="27"/>
      <c r="Y302" s="27"/>
      <c r="Z302" s="27"/>
      <c r="AA302" s="27"/>
    </row>
    <row r="303" spans="1:27" ht="15.75" customHeight="1">
      <c r="A303" s="27"/>
      <c r="B303" s="27"/>
      <c r="C303" s="27"/>
      <c r="D303" s="27"/>
      <c r="E303" s="27"/>
      <c r="F303" s="27"/>
      <c r="G303" s="27"/>
      <c r="H303" s="29"/>
      <c r="I303" s="30"/>
      <c r="J303" s="30"/>
      <c r="K303" s="30"/>
      <c r="L303" s="30"/>
      <c r="M303" s="30"/>
      <c r="N303" s="30"/>
      <c r="O303" s="30"/>
      <c r="P303" s="30"/>
      <c r="Q303" s="30"/>
      <c r="R303" s="30"/>
      <c r="S303" s="30"/>
      <c r="T303" s="30"/>
      <c r="U303" s="30"/>
      <c r="V303" s="30"/>
      <c r="W303" s="27"/>
      <c r="X303" s="27"/>
      <c r="Y303" s="27"/>
      <c r="Z303" s="27"/>
      <c r="AA303" s="27"/>
    </row>
    <row r="304" spans="1:27" ht="15.75" customHeight="1">
      <c r="A304" s="27"/>
      <c r="B304" s="27"/>
      <c r="C304" s="27"/>
      <c r="D304" s="27"/>
      <c r="E304" s="27"/>
      <c r="F304" s="27"/>
      <c r="G304" s="27"/>
      <c r="H304" s="29"/>
      <c r="I304" s="30"/>
      <c r="J304" s="30"/>
      <c r="K304" s="30"/>
      <c r="L304" s="30"/>
      <c r="M304" s="30"/>
      <c r="N304" s="30"/>
      <c r="O304" s="30"/>
      <c r="P304" s="30"/>
      <c r="Q304" s="30"/>
      <c r="R304" s="30"/>
      <c r="S304" s="30"/>
      <c r="T304" s="30"/>
      <c r="U304" s="30"/>
      <c r="V304" s="30"/>
      <c r="W304" s="27"/>
      <c r="X304" s="27"/>
      <c r="Y304" s="27"/>
      <c r="Z304" s="27"/>
      <c r="AA304" s="27"/>
    </row>
    <row r="305" spans="1:27" ht="15.75" customHeight="1">
      <c r="A305" s="27"/>
      <c r="B305" s="27"/>
      <c r="C305" s="27"/>
      <c r="D305" s="27"/>
      <c r="E305" s="27"/>
      <c r="F305" s="27"/>
      <c r="G305" s="27"/>
      <c r="H305" s="29"/>
      <c r="I305" s="30"/>
      <c r="J305" s="30"/>
      <c r="K305" s="30"/>
      <c r="L305" s="30"/>
      <c r="M305" s="30"/>
      <c r="N305" s="30"/>
      <c r="O305" s="30"/>
      <c r="P305" s="30"/>
      <c r="Q305" s="30"/>
      <c r="R305" s="30"/>
      <c r="S305" s="30"/>
      <c r="T305" s="30"/>
      <c r="U305" s="30"/>
      <c r="V305" s="30"/>
      <c r="W305" s="27"/>
      <c r="X305" s="27"/>
      <c r="Y305" s="27"/>
      <c r="Z305" s="27"/>
      <c r="AA305" s="27"/>
    </row>
    <row r="306" spans="1:27" ht="15.75" customHeight="1">
      <c r="A306" s="27"/>
      <c r="B306" s="27"/>
      <c r="C306" s="27"/>
      <c r="D306" s="27"/>
      <c r="E306" s="27"/>
      <c r="F306" s="27"/>
      <c r="G306" s="27"/>
      <c r="H306" s="29"/>
      <c r="I306" s="30"/>
      <c r="J306" s="30"/>
      <c r="K306" s="30"/>
      <c r="L306" s="30"/>
      <c r="M306" s="30"/>
      <c r="N306" s="30"/>
      <c r="O306" s="30"/>
      <c r="P306" s="30"/>
      <c r="Q306" s="30"/>
      <c r="R306" s="30"/>
      <c r="S306" s="30"/>
      <c r="T306" s="30"/>
      <c r="U306" s="30"/>
      <c r="V306" s="30"/>
      <c r="W306" s="27"/>
      <c r="X306" s="27"/>
      <c r="Y306" s="27"/>
      <c r="Z306" s="27"/>
      <c r="AA306" s="27"/>
    </row>
    <row r="307" spans="1:27" ht="15.75" customHeight="1">
      <c r="A307" s="27"/>
      <c r="B307" s="27"/>
      <c r="C307" s="27"/>
      <c r="D307" s="27"/>
      <c r="E307" s="27"/>
      <c r="F307" s="27"/>
      <c r="G307" s="27"/>
      <c r="H307" s="29"/>
      <c r="I307" s="30"/>
      <c r="J307" s="30"/>
      <c r="K307" s="30"/>
      <c r="L307" s="30"/>
      <c r="M307" s="30"/>
      <c r="N307" s="30"/>
      <c r="O307" s="30"/>
      <c r="P307" s="30"/>
      <c r="Q307" s="30"/>
      <c r="R307" s="30"/>
      <c r="S307" s="30"/>
      <c r="T307" s="30"/>
      <c r="U307" s="30"/>
      <c r="V307" s="30"/>
      <c r="W307" s="27"/>
      <c r="X307" s="27"/>
      <c r="Y307" s="27"/>
      <c r="Z307" s="27"/>
      <c r="AA307" s="27"/>
    </row>
    <row r="308" spans="1:27" ht="15.75" customHeight="1">
      <c r="A308" s="27"/>
      <c r="B308" s="27"/>
      <c r="C308" s="27"/>
      <c r="D308" s="27"/>
      <c r="E308" s="27"/>
      <c r="F308" s="27"/>
      <c r="G308" s="27"/>
      <c r="H308" s="29"/>
      <c r="I308" s="30"/>
      <c r="J308" s="30"/>
      <c r="K308" s="30"/>
      <c r="L308" s="30"/>
      <c r="M308" s="30"/>
      <c r="N308" s="30"/>
      <c r="O308" s="30"/>
      <c r="P308" s="30"/>
      <c r="Q308" s="30"/>
      <c r="R308" s="30"/>
      <c r="S308" s="30"/>
      <c r="T308" s="30"/>
      <c r="U308" s="30"/>
      <c r="V308" s="30"/>
      <c r="W308" s="27"/>
      <c r="X308" s="27"/>
      <c r="Y308" s="27"/>
      <c r="Z308" s="27"/>
      <c r="AA308" s="27"/>
    </row>
    <row r="309" spans="1:27" ht="15.75" customHeight="1">
      <c r="A309" s="27"/>
      <c r="B309" s="27"/>
      <c r="C309" s="27"/>
      <c r="D309" s="27"/>
      <c r="E309" s="27"/>
      <c r="F309" s="27"/>
      <c r="G309" s="27"/>
      <c r="H309" s="29"/>
      <c r="I309" s="30"/>
      <c r="J309" s="30"/>
      <c r="K309" s="30"/>
      <c r="L309" s="30"/>
      <c r="M309" s="30"/>
      <c r="N309" s="30"/>
      <c r="O309" s="30"/>
      <c r="P309" s="30"/>
      <c r="Q309" s="30"/>
      <c r="R309" s="30"/>
      <c r="S309" s="30"/>
      <c r="T309" s="30"/>
      <c r="U309" s="30"/>
      <c r="V309" s="30"/>
      <c r="W309" s="27"/>
      <c r="X309" s="27"/>
      <c r="Y309" s="27"/>
      <c r="Z309" s="27"/>
      <c r="AA309" s="27"/>
    </row>
    <row r="310" spans="1:27" ht="15.75" customHeight="1">
      <c r="A310" s="27"/>
      <c r="B310" s="27"/>
      <c r="C310" s="27"/>
      <c r="D310" s="27"/>
      <c r="E310" s="27"/>
      <c r="F310" s="27"/>
      <c r="G310" s="27"/>
      <c r="H310" s="29"/>
      <c r="I310" s="30"/>
      <c r="J310" s="30"/>
      <c r="K310" s="30"/>
      <c r="L310" s="30"/>
      <c r="M310" s="30"/>
      <c r="N310" s="30"/>
      <c r="O310" s="30"/>
      <c r="P310" s="30"/>
      <c r="Q310" s="30"/>
      <c r="R310" s="30"/>
      <c r="S310" s="30"/>
      <c r="T310" s="30"/>
      <c r="U310" s="30"/>
      <c r="V310" s="30"/>
      <c r="W310" s="27"/>
      <c r="X310" s="27"/>
      <c r="Y310" s="27"/>
      <c r="Z310" s="27"/>
      <c r="AA310" s="27"/>
    </row>
    <row r="311" spans="1:27" ht="15.75" customHeight="1">
      <c r="A311" s="27"/>
      <c r="B311" s="27"/>
      <c r="C311" s="27"/>
      <c r="D311" s="27"/>
      <c r="E311" s="27"/>
      <c r="F311" s="27"/>
      <c r="G311" s="27"/>
      <c r="H311" s="29"/>
      <c r="I311" s="30"/>
      <c r="J311" s="30"/>
      <c r="K311" s="30"/>
      <c r="L311" s="30"/>
      <c r="M311" s="30"/>
      <c r="N311" s="30"/>
      <c r="O311" s="30"/>
      <c r="P311" s="30"/>
      <c r="Q311" s="30"/>
      <c r="R311" s="30"/>
      <c r="S311" s="30"/>
      <c r="T311" s="30"/>
      <c r="U311" s="30"/>
      <c r="V311" s="30"/>
      <c r="W311" s="27"/>
      <c r="X311" s="27"/>
      <c r="Y311" s="27"/>
      <c r="Z311" s="27"/>
      <c r="AA311" s="27"/>
    </row>
    <row r="312" spans="1:27" ht="15.75" customHeight="1">
      <c r="A312" s="27"/>
      <c r="B312" s="27"/>
      <c r="C312" s="27"/>
      <c r="D312" s="27"/>
      <c r="E312" s="27"/>
      <c r="F312" s="27"/>
      <c r="G312" s="27"/>
      <c r="H312" s="29"/>
      <c r="I312" s="30"/>
      <c r="J312" s="30"/>
      <c r="K312" s="30"/>
      <c r="L312" s="30"/>
      <c r="M312" s="30"/>
      <c r="N312" s="30"/>
      <c r="O312" s="30"/>
      <c r="P312" s="30"/>
      <c r="Q312" s="30"/>
      <c r="R312" s="30"/>
      <c r="S312" s="30"/>
      <c r="T312" s="30"/>
      <c r="U312" s="30"/>
      <c r="V312" s="30"/>
      <c r="W312" s="27"/>
      <c r="X312" s="27"/>
      <c r="Y312" s="27"/>
      <c r="Z312" s="27"/>
      <c r="AA312" s="27"/>
    </row>
    <row r="313" spans="1:27" ht="15.75" customHeight="1">
      <c r="A313" s="27"/>
      <c r="B313" s="27"/>
      <c r="C313" s="27"/>
      <c r="D313" s="27"/>
      <c r="E313" s="27"/>
      <c r="F313" s="27"/>
      <c r="G313" s="27"/>
      <c r="H313" s="29"/>
      <c r="I313" s="30"/>
      <c r="J313" s="30"/>
      <c r="K313" s="30"/>
      <c r="L313" s="30"/>
      <c r="M313" s="30"/>
      <c r="N313" s="30"/>
      <c r="O313" s="30"/>
      <c r="P313" s="30"/>
      <c r="Q313" s="30"/>
      <c r="R313" s="30"/>
      <c r="S313" s="30"/>
      <c r="T313" s="30"/>
      <c r="U313" s="30"/>
      <c r="V313" s="30"/>
      <c r="W313" s="27"/>
      <c r="X313" s="27"/>
      <c r="Y313" s="27"/>
      <c r="Z313" s="27"/>
      <c r="AA313" s="27"/>
    </row>
    <row r="314" spans="1:27" ht="15.75" customHeight="1">
      <c r="A314" s="27"/>
      <c r="B314" s="27"/>
      <c r="C314" s="27"/>
      <c r="D314" s="27"/>
      <c r="E314" s="27"/>
      <c r="F314" s="27"/>
      <c r="G314" s="27"/>
      <c r="H314" s="29"/>
      <c r="I314" s="30"/>
      <c r="J314" s="30"/>
      <c r="K314" s="30"/>
      <c r="L314" s="30"/>
      <c r="M314" s="30"/>
      <c r="N314" s="30"/>
      <c r="O314" s="30"/>
      <c r="P314" s="30"/>
      <c r="Q314" s="30"/>
      <c r="R314" s="30"/>
      <c r="S314" s="30"/>
      <c r="T314" s="30"/>
      <c r="U314" s="30"/>
      <c r="V314" s="30"/>
      <c r="W314" s="27"/>
      <c r="X314" s="27"/>
      <c r="Y314" s="27"/>
      <c r="Z314" s="27"/>
      <c r="AA314" s="27"/>
    </row>
    <row r="315" spans="1:27" ht="15.75" customHeight="1">
      <c r="A315" s="27"/>
      <c r="B315" s="27"/>
      <c r="C315" s="27"/>
      <c r="D315" s="27"/>
      <c r="E315" s="27"/>
      <c r="F315" s="27"/>
      <c r="G315" s="27"/>
      <c r="H315" s="29"/>
      <c r="I315" s="30"/>
      <c r="J315" s="30"/>
      <c r="K315" s="30"/>
      <c r="L315" s="30"/>
      <c r="M315" s="30"/>
      <c r="N315" s="30"/>
      <c r="O315" s="30"/>
      <c r="P315" s="30"/>
      <c r="Q315" s="30"/>
      <c r="R315" s="30"/>
      <c r="S315" s="30"/>
      <c r="T315" s="30"/>
      <c r="U315" s="30"/>
      <c r="V315" s="30"/>
      <c r="W315" s="27"/>
      <c r="X315" s="27"/>
      <c r="Y315" s="27"/>
      <c r="Z315" s="27"/>
      <c r="AA315" s="27"/>
    </row>
    <row r="316" spans="1:27" ht="15.75" customHeight="1">
      <c r="A316" s="27"/>
      <c r="B316" s="27"/>
      <c r="C316" s="27"/>
      <c r="D316" s="27"/>
      <c r="E316" s="27"/>
      <c r="F316" s="27"/>
      <c r="G316" s="27"/>
      <c r="H316" s="29"/>
      <c r="I316" s="30"/>
      <c r="J316" s="30"/>
      <c r="K316" s="30"/>
      <c r="L316" s="30"/>
      <c r="M316" s="30"/>
      <c r="N316" s="30"/>
      <c r="O316" s="30"/>
      <c r="P316" s="30"/>
      <c r="Q316" s="30"/>
      <c r="R316" s="30"/>
      <c r="S316" s="30"/>
      <c r="T316" s="30"/>
      <c r="U316" s="30"/>
      <c r="V316" s="30"/>
      <c r="W316" s="27"/>
      <c r="X316" s="27"/>
      <c r="Y316" s="27"/>
      <c r="Z316" s="27"/>
      <c r="AA316" s="27"/>
    </row>
    <row r="317" spans="1:27" ht="15.75" customHeight="1">
      <c r="A317" s="27"/>
      <c r="B317" s="27"/>
      <c r="C317" s="27"/>
      <c r="D317" s="27"/>
      <c r="E317" s="27"/>
      <c r="F317" s="27"/>
      <c r="G317" s="27"/>
      <c r="H317" s="29"/>
      <c r="I317" s="30"/>
      <c r="J317" s="30"/>
      <c r="K317" s="30"/>
      <c r="L317" s="30"/>
      <c r="M317" s="30"/>
      <c r="N317" s="30"/>
      <c r="O317" s="30"/>
      <c r="P317" s="30"/>
      <c r="Q317" s="30"/>
      <c r="R317" s="30"/>
      <c r="S317" s="30"/>
      <c r="T317" s="30"/>
      <c r="U317" s="30"/>
      <c r="V317" s="30"/>
      <c r="W317" s="27"/>
      <c r="X317" s="27"/>
      <c r="Y317" s="27"/>
      <c r="Z317" s="27"/>
      <c r="AA317" s="27"/>
    </row>
    <row r="318" spans="1:27" ht="15.75" customHeight="1">
      <c r="A318" s="27"/>
      <c r="B318" s="27"/>
      <c r="C318" s="27"/>
      <c r="D318" s="27"/>
      <c r="E318" s="27"/>
      <c r="F318" s="27"/>
      <c r="G318" s="27"/>
      <c r="H318" s="29"/>
      <c r="I318" s="30"/>
      <c r="J318" s="30"/>
      <c r="K318" s="30"/>
      <c r="L318" s="30"/>
      <c r="M318" s="30"/>
      <c r="N318" s="30"/>
      <c r="O318" s="30"/>
      <c r="P318" s="30"/>
      <c r="Q318" s="30"/>
      <c r="R318" s="30"/>
      <c r="S318" s="30"/>
      <c r="T318" s="30"/>
      <c r="U318" s="30"/>
      <c r="V318" s="30"/>
      <c r="W318" s="27"/>
      <c r="X318" s="27"/>
      <c r="Y318" s="27"/>
      <c r="Z318" s="27"/>
      <c r="AA318" s="27"/>
    </row>
    <row r="319" spans="1:27" ht="15.75" customHeight="1">
      <c r="A319" s="27"/>
      <c r="B319" s="27"/>
      <c r="C319" s="27"/>
      <c r="D319" s="27"/>
      <c r="E319" s="27"/>
      <c r="F319" s="27"/>
      <c r="G319" s="27"/>
      <c r="H319" s="29"/>
      <c r="I319" s="30"/>
      <c r="J319" s="30"/>
      <c r="K319" s="30"/>
      <c r="L319" s="30"/>
      <c r="M319" s="30"/>
      <c r="N319" s="30"/>
      <c r="O319" s="30"/>
      <c r="P319" s="30"/>
      <c r="Q319" s="30"/>
      <c r="R319" s="30"/>
      <c r="S319" s="30"/>
      <c r="T319" s="30"/>
      <c r="U319" s="30"/>
      <c r="V319" s="30"/>
      <c r="W319" s="27"/>
      <c r="X319" s="27"/>
      <c r="Y319" s="27"/>
      <c r="Z319" s="27"/>
      <c r="AA319" s="27"/>
    </row>
    <row r="320" spans="1:27" ht="15.75" customHeight="1">
      <c r="A320" s="27"/>
      <c r="B320" s="27"/>
      <c r="C320" s="27"/>
      <c r="D320" s="27"/>
      <c r="E320" s="27"/>
      <c r="F320" s="27"/>
      <c r="G320" s="27"/>
      <c r="H320" s="29"/>
      <c r="I320" s="30"/>
      <c r="J320" s="30"/>
      <c r="K320" s="30"/>
      <c r="L320" s="30"/>
      <c r="M320" s="30"/>
      <c r="N320" s="30"/>
      <c r="O320" s="30"/>
      <c r="P320" s="30"/>
      <c r="Q320" s="30"/>
      <c r="R320" s="30"/>
      <c r="S320" s="30"/>
      <c r="T320" s="30"/>
      <c r="U320" s="30"/>
      <c r="V320" s="30"/>
      <c r="W320" s="27"/>
      <c r="X320" s="27"/>
      <c r="Y320" s="27"/>
      <c r="Z320" s="27"/>
      <c r="AA320" s="27"/>
    </row>
    <row r="321" spans="1:27" ht="15.75" customHeight="1">
      <c r="A321" s="27"/>
      <c r="B321" s="27"/>
      <c r="C321" s="27"/>
      <c r="D321" s="27"/>
      <c r="E321" s="27"/>
      <c r="F321" s="27"/>
      <c r="G321" s="27"/>
      <c r="H321" s="29"/>
      <c r="I321" s="30"/>
      <c r="J321" s="30"/>
      <c r="K321" s="30"/>
      <c r="L321" s="30"/>
      <c r="M321" s="30"/>
      <c r="N321" s="30"/>
      <c r="O321" s="30"/>
      <c r="P321" s="30"/>
      <c r="Q321" s="30"/>
      <c r="R321" s="30"/>
      <c r="S321" s="30"/>
      <c r="T321" s="30"/>
      <c r="U321" s="30"/>
      <c r="V321" s="30"/>
      <c r="W321" s="27"/>
      <c r="X321" s="27"/>
      <c r="Y321" s="27"/>
      <c r="Z321" s="27"/>
      <c r="AA321" s="27"/>
    </row>
    <row r="322" spans="1:27" ht="15.75" customHeight="1">
      <c r="A322" s="27"/>
      <c r="B322" s="27"/>
      <c r="C322" s="27"/>
      <c r="D322" s="27"/>
      <c r="E322" s="27"/>
      <c r="F322" s="27"/>
      <c r="G322" s="27"/>
      <c r="H322" s="29"/>
      <c r="I322" s="30"/>
      <c r="J322" s="30"/>
      <c r="K322" s="30"/>
      <c r="L322" s="30"/>
      <c r="M322" s="30"/>
      <c r="N322" s="30"/>
      <c r="O322" s="30"/>
      <c r="P322" s="30"/>
      <c r="Q322" s="30"/>
      <c r="R322" s="30"/>
      <c r="S322" s="30"/>
      <c r="T322" s="30"/>
      <c r="U322" s="30"/>
      <c r="V322" s="30"/>
      <c r="W322" s="27"/>
      <c r="X322" s="27"/>
      <c r="Y322" s="27"/>
      <c r="Z322" s="27"/>
      <c r="AA322" s="27"/>
    </row>
    <row r="323" spans="1:27" ht="15.75" customHeight="1">
      <c r="A323" s="27"/>
      <c r="B323" s="27"/>
      <c r="C323" s="27"/>
      <c r="D323" s="27"/>
      <c r="E323" s="27"/>
      <c r="F323" s="27"/>
      <c r="G323" s="27"/>
      <c r="H323" s="29"/>
      <c r="I323" s="30"/>
      <c r="J323" s="30"/>
      <c r="K323" s="30"/>
      <c r="L323" s="30"/>
      <c r="M323" s="30"/>
      <c r="N323" s="30"/>
      <c r="O323" s="30"/>
      <c r="P323" s="30"/>
      <c r="Q323" s="30"/>
      <c r="R323" s="30"/>
      <c r="S323" s="30"/>
      <c r="T323" s="30"/>
      <c r="U323" s="30"/>
      <c r="V323" s="30"/>
      <c r="W323" s="27"/>
      <c r="X323" s="27"/>
      <c r="Y323" s="27"/>
      <c r="Z323" s="27"/>
      <c r="AA323" s="27"/>
    </row>
    <row r="324" spans="1:27" ht="15.75" customHeight="1">
      <c r="A324" s="27"/>
      <c r="B324" s="27"/>
      <c r="C324" s="27"/>
      <c r="D324" s="27"/>
      <c r="E324" s="27"/>
      <c r="F324" s="27"/>
      <c r="G324" s="27"/>
      <c r="H324" s="29"/>
      <c r="I324" s="30"/>
      <c r="J324" s="30"/>
      <c r="K324" s="30"/>
      <c r="L324" s="30"/>
      <c r="M324" s="30"/>
      <c r="N324" s="30"/>
      <c r="O324" s="30"/>
      <c r="P324" s="30"/>
      <c r="Q324" s="30"/>
      <c r="R324" s="30"/>
      <c r="S324" s="30"/>
      <c r="T324" s="30"/>
      <c r="U324" s="30"/>
      <c r="V324" s="30"/>
      <c r="W324" s="27"/>
      <c r="X324" s="27"/>
      <c r="Y324" s="27"/>
      <c r="Z324" s="27"/>
      <c r="AA324" s="27"/>
    </row>
    <row r="325" spans="1:27" ht="15.75" customHeight="1">
      <c r="A325" s="27"/>
      <c r="B325" s="27"/>
      <c r="C325" s="27"/>
      <c r="D325" s="27"/>
      <c r="E325" s="27"/>
      <c r="F325" s="27"/>
      <c r="G325" s="27"/>
      <c r="H325" s="29"/>
      <c r="I325" s="30"/>
      <c r="J325" s="30"/>
      <c r="K325" s="30"/>
      <c r="L325" s="30"/>
      <c r="M325" s="30"/>
      <c r="N325" s="30"/>
      <c r="O325" s="30"/>
      <c r="P325" s="30"/>
      <c r="Q325" s="30"/>
      <c r="R325" s="30"/>
      <c r="S325" s="30"/>
      <c r="T325" s="30"/>
      <c r="U325" s="30"/>
      <c r="V325" s="30"/>
      <c r="W325" s="27"/>
      <c r="X325" s="27"/>
      <c r="Y325" s="27"/>
      <c r="Z325" s="27"/>
      <c r="AA325" s="27"/>
    </row>
    <row r="326" spans="1:27" ht="15.75" customHeight="1">
      <c r="A326" s="27"/>
      <c r="B326" s="27"/>
      <c r="C326" s="27"/>
      <c r="D326" s="27"/>
      <c r="E326" s="27"/>
      <c r="F326" s="27"/>
      <c r="G326" s="27"/>
      <c r="H326" s="29"/>
      <c r="I326" s="30"/>
      <c r="J326" s="30"/>
      <c r="K326" s="30"/>
      <c r="L326" s="30"/>
      <c r="M326" s="30"/>
      <c r="N326" s="30"/>
      <c r="O326" s="30"/>
      <c r="P326" s="30"/>
      <c r="Q326" s="30"/>
      <c r="R326" s="30"/>
      <c r="S326" s="30"/>
      <c r="T326" s="30"/>
      <c r="U326" s="30"/>
      <c r="V326" s="30"/>
      <c r="W326" s="27"/>
      <c r="X326" s="27"/>
      <c r="Y326" s="27"/>
      <c r="Z326" s="27"/>
      <c r="AA326" s="27"/>
    </row>
    <row r="327" spans="1:27" ht="15.75" customHeight="1">
      <c r="A327" s="27"/>
      <c r="B327" s="27"/>
      <c r="C327" s="27"/>
      <c r="D327" s="27"/>
      <c r="E327" s="27"/>
      <c r="F327" s="27"/>
      <c r="G327" s="27"/>
      <c r="H327" s="29"/>
      <c r="I327" s="30"/>
      <c r="J327" s="30"/>
      <c r="K327" s="30"/>
      <c r="L327" s="30"/>
      <c r="M327" s="30"/>
      <c r="N327" s="30"/>
      <c r="O327" s="30"/>
      <c r="P327" s="30"/>
      <c r="Q327" s="30"/>
      <c r="R327" s="30"/>
      <c r="S327" s="30"/>
      <c r="T327" s="30"/>
      <c r="U327" s="30"/>
      <c r="V327" s="30"/>
      <c r="W327" s="27"/>
      <c r="X327" s="27"/>
      <c r="Y327" s="27"/>
      <c r="Z327" s="27"/>
      <c r="AA327" s="27"/>
    </row>
    <row r="328" spans="1:27" ht="15.75" customHeight="1">
      <c r="A328" s="27"/>
      <c r="B328" s="27"/>
      <c r="C328" s="27"/>
      <c r="D328" s="27"/>
      <c r="E328" s="27"/>
      <c r="F328" s="27"/>
      <c r="G328" s="27"/>
      <c r="H328" s="29"/>
      <c r="I328" s="30"/>
      <c r="J328" s="30"/>
      <c r="K328" s="30"/>
      <c r="L328" s="30"/>
      <c r="M328" s="30"/>
      <c r="N328" s="30"/>
      <c r="O328" s="30"/>
      <c r="P328" s="30"/>
      <c r="Q328" s="30"/>
      <c r="R328" s="30"/>
      <c r="S328" s="30"/>
      <c r="T328" s="30"/>
      <c r="U328" s="30"/>
      <c r="V328" s="30"/>
      <c r="W328" s="27"/>
      <c r="X328" s="27"/>
      <c r="Y328" s="27"/>
      <c r="Z328" s="27"/>
      <c r="AA328" s="27"/>
    </row>
    <row r="329" spans="1:27" ht="15.75" customHeight="1">
      <c r="A329" s="27"/>
      <c r="B329" s="27"/>
      <c r="C329" s="27"/>
      <c r="D329" s="27"/>
      <c r="E329" s="27"/>
      <c r="F329" s="27"/>
      <c r="G329" s="27"/>
      <c r="H329" s="29"/>
      <c r="I329" s="30"/>
      <c r="J329" s="30"/>
      <c r="K329" s="30"/>
      <c r="L329" s="30"/>
      <c r="M329" s="30"/>
      <c r="N329" s="30"/>
      <c r="O329" s="30"/>
      <c r="P329" s="30"/>
      <c r="Q329" s="30"/>
      <c r="R329" s="30"/>
      <c r="S329" s="30"/>
      <c r="T329" s="30"/>
      <c r="U329" s="30"/>
      <c r="V329" s="30"/>
      <c r="W329" s="27"/>
      <c r="X329" s="27"/>
      <c r="Y329" s="27"/>
      <c r="Z329" s="27"/>
      <c r="AA329" s="27"/>
    </row>
    <row r="330" spans="1:27" ht="15.75" customHeight="1">
      <c r="A330" s="27"/>
      <c r="B330" s="27"/>
      <c r="C330" s="27"/>
      <c r="D330" s="27"/>
      <c r="E330" s="27"/>
      <c r="F330" s="27"/>
      <c r="G330" s="27"/>
      <c r="H330" s="29"/>
      <c r="I330" s="30"/>
      <c r="J330" s="30"/>
      <c r="K330" s="30"/>
      <c r="L330" s="30"/>
      <c r="M330" s="30"/>
      <c r="N330" s="30"/>
      <c r="O330" s="30"/>
      <c r="P330" s="30"/>
      <c r="Q330" s="30"/>
      <c r="R330" s="30"/>
      <c r="S330" s="30"/>
      <c r="T330" s="30"/>
      <c r="U330" s="30"/>
      <c r="V330" s="30"/>
      <c r="W330" s="27"/>
      <c r="X330" s="27"/>
      <c r="Y330" s="27"/>
      <c r="Z330" s="27"/>
      <c r="AA330" s="27"/>
    </row>
    <row r="331" spans="1:27" ht="15.75" customHeight="1">
      <c r="A331" s="27"/>
      <c r="B331" s="27"/>
      <c r="C331" s="27"/>
      <c r="D331" s="27"/>
      <c r="E331" s="27"/>
      <c r="F331" s="27"/>
      <c r="G331" s="27"/>
      <c r="H331" s="29"/>
      <c r="I331" s="30"/>
      <c r="J331" s="30"/>
      <c r="K331" s="30"/>
      <c r="L331" s="30"/>
      <c r="M331" s="30"/>
      <c r="N331" s="30"/>
      <c r="O331" s="30"/>
      <c r="P331" s="30"/>
      <c r="Q331" s="30"/>
      <c r="R331" s="30"/>
      <c r="S331" s="30"/>
      <c r="T331" s="30"/>
      <c r="U331" s="30"/>
      <c r="V331" s="30"/>
      <c r="W331" s="27"/>
      <c r="X331" s="27"/>
      <c r="Y331" s="27"/>
      <c r="Z331" s="27"/>
      <c r="AA331" s="27"/>
    </row>
    <row r="332" spans="1:27" ht="15.75" customHeight="1">
      <c r="A332" s="27"/>
      <c r="B332" s="27"/>
      <c r="C332" s="27"/>
      <c r="D332" s="27"/>
      <c r="E332" s="27"/>
      <c r="F332" s="27"/>
      <c r="G332" s="27"/>
      <c r="H332" s="29"/>
      <c r="I332" s="30"/>
      <c r="J332" s="30"/>
      <c r="K332" s="30"/>
      <c r="L332" s="30"/>
      <c r="M332" s="30"/>
      <c r="N332" s="30"/>
      <c r="O332" s="30"/>
      <c r="P332" s="30"/>
      <c r="Q332" s="30"/>
      <c r="R332" s="30"/>
      <c r="S332" s="30"/>
      <c r="T332" s="30"/>
      <c r="U332" s="30"/>
      <c r="V332" s="30"/>
      <c r="W332" s="27"/>
      <c r="X332" s="27"/>
      <c r="Y332" s="27"/>
      <c r="Z332" s="27"/>
      <c r="AA332" s="27"/>
    </row>
    <row r="333" spans="1:27" ht="15.75" customHeight="1">
      <c r="A333" s="27"/>
      <c r="B333" s="27"/>
      <c r="C333" s="27"/>
      <c r="D333" s="27"/>
      <c r="E333" s="27"/>
      <c r="F333" s="27"/>
      <c r="G333" s="27"/>
      <c r="H333" s="29"/>
      <c r="I333" s="30"/>
      <c r="J333" s="30"/>
      <c r="K333" s="30"/>
      <c r="L333" s="30"/>
      <c r="M333" s="30"/>
      <c r="N333" s="30"/>
      <c r="O333" s="30"/>
      <c r="P333" s="30"/>
      <c r="Q333" s="30"/>
      <c r="R333" s="30"/>
      <c r="S333" s="30"/>
      <c r="T333" s="30"/>
      <c r="U333" s="30"/>
      <c r="V333" s="30"/>
      <c r="W333" s="27"/>
      <c r="X333" s="27"/>
      <c r="Y333" s="27"/>
      <c r="Z333" s="27"/>
      <c r="AA333" s="27"/>
    </row>
    <row r="334" spans="1:27" ht="15.75" customHeight="1">
      <c r="A334" s="27"/>
      <c r="B334" s="27"/>
      <c r="C334" s="27"/>
      <c r="D334" s="27"/>
      <c r="E334" s="27"/>
      <c r="F334" s="27"/>
      <c r="G334" s="27"/>
      <c r="H334" s="29"/>
      <c r="I334" s="30"/>
      <c r="J334" s="30"/>
      <c r="K334" s="30"/>
      <c r="L334" s="30"/>
      <c r="M334" s="30"/>
      <c r="N334" s="30"/>
      <c r="O334" s="30"/>
      <c r="P334" s="30"/>
      <c r="Q334" s="30"/>
      <c r="R334" s="30"/>
      <c r="S334" s="30"/>
      <c r="T334" s="30"/>
      <c r="U334" s="30"/>
      <c r="V334" s="30"/>
      <c r="W334" s="27"/>
      <c r="X334" s="27"/>
      <c r="Y334" s="27"/>
      <c r="Z334" s="27"/>
      <c r="AA334" s="27"/>
    </row>
    <row r="335" spans="1:27" ht="15.75" customHeight="1">
      <c r="A335" s="27"/>
      <c r="B335" s="27"/>
      <c r="C335" s="27"/>
      <c r="D335" s="27"/>
      <c r="E335" s="27"/>
      <c r="F335" s="27"/>
      <c r="G335" s="27"/>
      <c r="H335" s="29"/>
      <c r="I335" s="30"/>
      <c r="J335" s="30"/>
      <c r="K335" s="30"/>
      <c r="L335" s="30"/>
      <c r="M335" s="30"/>
      <c r="N335" s="30"/>
      <c r="O335" s="30"/>
      <c r="P335" s="30"/>
      <c r="Q335" s="30"/>
      <c r="R335" s="30"/>
      <c r="S335" s="30"/>
      <c r="T335" s="30"/>
      <c r="U335" s="30"/>
      <c r="V335" s="30"/>
      <c r="W335" s="27"/>
      <c r="X335" s="27"/>
      <c r="Y335" s="27"/>
      <c r="Z335" s="27"/>
      <c r="AA335" s="27"/>
    </row>
    <row r="336" spans="1:27" ht="15.75" customHeight="1">
      <c r="A336" s="27"/>
      <c r="B336" s="27"/>
      <c r="C336" s="27"/>
      <c r="D336" s="27"/>
      <c r="E336" s="27"/>
      <c r="F336" s="27"/>
      <c r="G336" s="27"/>
      <c r="H336" s="29"/>
      <c r="I336" s="30"/>
      <c r="J336" s="30"/>
      <c r="K336" s="30"/>
      <c r="L336" s="30"/>
      <c r="M336" s="30"/>
      <c r="N336" s="30"/>
      <c r="O336" s="30"/>
      <c r="P336" s="30"/>
      <c r="Q336" s="30"/>
      <c r="R336" s="30"/>
      <c r="S336" s="30"/>
      <c r="T336" s="30"/>
      <c r="U336" s="30"/>
      <c r="V336" s="30"/>
      <c r="W336" s="27"/>
      <c r="X336" s="27"/>
      <c r="Y336" s="27"/>
      <c r="Z336" s="27"/>
      <c r="AA336" s="27"/>
    </row>
    <row r="337" spans="1:27" ht="15.75" customHeight="1">
      <c r="A337" s="27"/>
      <c r="B337" s="27"/>
      <c r="C337" s="27"/>
      <c r="D337" s="27"/>
      <c r="E337" s="27"/>
      <c r="F337" s="27"/>
      <c r="G337" s="27"/>
      <c r="H337" s="29"/>
      <c r="I337" s="30"/>
      <c r="J337" s="30"/>
      <c r="K337" s="30"/>
      <c r="L337" s="30"/>
      <c r="M337" s="30"/>
      <c r="N337" s="30"/>
      <c r="O337" s="30"/>
      <c r="P337" s="30"/>
      <c r="Q337" s="30"/>
      <c r="R337" s="30"/>
      <c r="S337" s="30"/>
      <c r="T337" s="30"/>
      <c r="U337" s="30"/>
      <c r="V337" s="30"/>
      <c r="W337" s="27"/>
      <c r="X337" s="27"/>
      <c r="Y337" s="27"/>
      <c r="Z337" s="27"/>
      <c r="AA337" s="27"/>
    </row>
    <row r="338" spans="1:27" ht="15.75" customHeight="1">
      <c r="A338" s="27"/>
      <c r="B338" s="27"/>
      <c r="C338" s="27"/>
      <c r="D338" s="27"/>
      <c r="E338" s="27"/>
      <c r="F338" s="27"/>
      <c r="G338" s="27"/>
      <c r="H338" s="29"/>
      <c r="I338" s="30"/>
      <c r="J338" s="30"/>
      <c r="K338" s="30"/>
      <c r="L338" s="30"/>
      <c r="M338" s="30"/>
      <c r="N338" s="30"/>
      <c r="O338" s="30"/>
      <c r="P338" s="30"/>
      <c r="Q338" s="30"/>
      <c r="R338" s="30"/>
      <c r="S338" s="30"/>
      <c r="T338" s="30"/>
      <c r="U338" s="30"/>
      <c r="V338" s="30"/>
      <c r="W338" s="27"/>
      <c r="X338" s="27"/>
      <c r="Y338" s="27"/>
      <c r="Z338" s="27"/>
      <c r="AA338" s="27"/>
    </row>
    <row r="339" spans="1:27" ht="15.75" customHeight="1">
      <c r="A339" s="27"/>
      <c r="B339" s="27"/>
      <c r="C339" s="27"/>
      <c r="D339" s="27"/>
      <c r="E339" s="27"/>
      <c r="F339" s="27"/>
      <c r="G339" s="27"/>
      <c r="H339" s="29"/>
      <c r="I339" s="30"/>
      <c r="J339" s="30"/>
      <c r="K339" s="30"/>
      <c r="L339" s="30"/>
      <c r="M339" s="30"/>
      <c r="N339" s="30"/>
      <c r="O339" s="30"/>
      <c r="P339" s="30"/>
      <c r="Q339" s="30"/>
      <c r="R339" s="30"/>
      <c r="S339" s="30"/>
      <c r="T339" s="30"/>
      <c r="U339" s="30"/>
      <c r="V339" s="30"/>
      <c r="W339" s="27"/>
      <c r="X339" s="27"/>
      <c r="Y339" s="27"/>
      <c r="Z339" s="27"/>
      <c r="AA339" s="27"/>
    </row>
    <row r="340" spans="1:27" ht="15.75" customHeight="1">
      <c r="A340" s="27"/>
      <c r="B340" s="27"/>
      <c r="C340" s="27"/>
      <c r="D340" s="27"/>
      <c r="E340" s="27"/>
      <c r="F340" s="27"/>
      <c r="G340" s="27"/>
      <c r="H340" s="29"/>
      <c r="I340" s="30"/>
      <c r="J340" s="30"/>
      <c r="K340" s="30"/>
      <c r="L340" s="30"/>
      <c r="M340" s="30"/>
      <c r="N340" s="30"/>
      <c r="O340" s="30"/>
      <c r="P340" s="30"/>
      <c r="Q340" s="30"/>
      <c r="R340" s="30"/>
      <c r="S340" s="30"/>
      <c r="T340" s="30"/>
      <c r="U340" s="30"/>
      <c r="V340" s="30"/>
      <c r="W340" s="27"/>
      <c r="X340" s="27"/>
      <c r="Y340" s="27"/>
      <c r="Z340" s="27"/>
      <c r="AA340" s="27"/>
    </row>
    <row r="341" spans="1:27" ht="15.75" customHeight="1">
      <c r="A341" s="27"/>
      <c r="B341" s="27"/>
      <c r="C341" s="27"/>
      <c r="D341" s="27"/>
      <c r="E341" s="27"/>
      <c r="F341" s="27"/>
      <c r="G341" s="27"/>
      <c r="H341" s="29"/>
      <c r="I341" s="30"/>
      <c r="J341" s="30"/>
      <c r="K341" s="30"/>
      <c r="L341" s="30"/>
      <c r="M341" s="30"/>
      <c r="N341" s="30"/>
      <c r="O341" s="30"/>
      <c r="P341" s="30"/>
      <c r="Q341" s="30"/>
      <c r="R341" s="30"/>
      <c r="S341" s="30"/>
      <c r="T341" s="30"/>
      <c r="U341" s="30"/>
      <c r="V341" s="30"/>
      <c r="W341" s="27"/>
      <c r="X341" s="27"/>
      <c r="Y341" s="27"/>
      <c r="Z341" s="27"/>
      <c r="AA341" s="27"/>
    </row>
    <row r="342" spans="1:27" ht="15.75" customHeight="1">
      <c r="A342" s="27"/>
      <c r="B342" s="27"/>
      <c r="C342" s="27"/>
      <c r="D342" s="27"/>
      <c r="E342" s="27"/>
      <c r="F342" s="27"/>
      <c r="G342" s="27"/>
      <c r="H342" s="29"/>
      <c r="I342" s="30"/>
      <c r="J342" s="30"/>
      <c r="K342" s="30"/>
      <c r="L342" s="30"/>
      <c r="M342" s="30"/>
      <c r="N342" s="30"/>
      <c r="O342" s="30"/>
      <c r="P342" s="30"/>
      <c r="Q342" s="30"/>
      <c r="R342" s="30"/>
      <c r="S342" s="30"/>
      <c r="T342" s="30"/>
      <c r="U342" s="30"/>
      <c r="V342" s="30"/>
      <c r="W342" s="27"/>
      <c r="X342" s="27"/>
      <c r="Y342" s="27"/>
      <c r="Z342" s="27"/>
      <c r="AA342" s="27"/>
    </row>
    <row r="343" spans="1:27" ht="15.75" customHeight="1">
      <c r="A343" s="27"/>
      <c r="B343" s="27"/>
      <c r="C343" s="27"/>
      <c r="D343" s="27"/>
      <c r="E343" s="27"/>
      <c r="F343" s="27"/>
      <c r="G343" s="27"/>
      <c r="H343" s="29"/>
      <c r="I343" s="30"/>
      <c r="J343" s="30"/>
      <c r="K343" s="30"/>
      <c r="L343" s="30"/>
      <c r="M343" s="30"/>
      <c r="N343" s="30"/>
      <c r="O343" s="30"/>
      <c r="P343" s="30"/>
      <c r="Q343" s="30"/>
      <c r="R343" s="30"/>
      <c r="S343" s="30"/>
      <c r="T343" s="30"/>
      <c r="U343" s="30"/>
      <c r="V343" s="30"/>
      <c r="W343" s="27"/>
      <c r="X343" s="27"/>
      <c r="Y343" s="27"/>
      <c r="Z343" s="27"/>
      <c r="AA343" s="27"/>
    </row>
    <row r="344" spans="1:27" ht="15.75" customHeight="1">
      <c r="A344" s="27"/>
      <c r="B344" s="27"/>
      <c r="C344" s="27"/>
      <c r="D344" s="27"/>
      <c r="E344" s="27"/>
      <c r="F344" s="27"/>
      <c r="G344" s="27"/>
      <c r="H344" s="29"/>
      <c r="I344" s="30"/>
      <c r="J344" s="30"/>
      <c r="K344" s="30"/>
      <c r="L344" s="30"/>
      <c r="M344" s="30"/>
      <c r="N344" s="30"/>
      <c r="O344" s="30"/>
      <c r="P344" s="30"/>
      <c r="Q344" s="30"/>
      <c r="R344" s="30"/>
      <c r="S344" s="30"/>
      <c r="T344" s="30"/>
      <c r="U344" s="30"/>
      <c r="V344" s="30"/>
      <c r="W344" s="27"/>
      <c r="X344" s="27"/>
      <c r="Y344" s="27"/>
      <c r="Z344" s="27"/>
      <c r="AA344" s="27"/>
    </row>
    <row r="345" spans="1:27" ht="15.75" customHeight="1">
      <c r="A345" s="27"/>
      <c r="B345" s="27"/>
      <c r="C345" s="27"/>
      <c r="D345" s="27"/>
      <c r="E345" s="27"/>
      <c r="F345" s="27"/>
      <c r="G345" s="27"/>
      <c r="H345" s="29"/>
      <c r="I345" s="30"/>
      <c r="J345" s="30"/>
      <c r="K345" s="30"/>
      <c r="L345" s="30"/>
      <c r="M345" s="30"/>
      <c r="N345" s="30"/>
      <c r="O345" s="30"/>
      <c r="P345" s="30"/>
      <c r="Q345" s="30"/>
      <c r="R345" s="30"/>
      <c r="S345" s="30"/>
      <c r="T345" s="30"/>
      <c r="U345" s="30"/>
      <c r="V345" s="30"/>
      <c r="W345" s="27"/>
      <c r="X345" s="27"/>
      <c r="Y345" s="27"/>
      <c r="Z345" s="27"/>
      <c r="AA345" s="27"/>
    </row>
    <row r="346" spans="1:27" ht="15.75" customHeight="1">
      <c r="A346" s="27"/>
      <c r="B346" s="27"/>
      <c r="C346" s="27"/>
      <c r="D346" s="27"/>
      <c r="E346" s="27"/>
      <c r="F346" s="27"/>
      <c r="G346" s="27"/>
      <c r="H346" s="29"/>
      <c r="I346" s="30"/>
      <c r="J346" s="30"/>
      <c r="K346" s="30"/>
      <c r="L346" s="30"/>
      <c r="M346" s="30"/>
      <c r="N346" s="30"/>
      <c r="O346" s="30"/>
      <c r="P346" s="30"/>
      <c r="Q346" s="30"/>
      <c r="R346" s="30"/>
      <c r="S346" s="30"/>
      <c r="T346" s="30"/>
      <c r="U346" s="30"/>
      <c r="V346" s="30"/>
      <c r="W346" s="27"/>
      <c r="X346" s="27"/>
      <c r="Y346" s="27"/>
      <c r="Z346" s="27"/>
      <c r="AA346" s="27"/>
    </row>
    <row r="347" spans="1:27" ht="15.75" customHeight="1">
      <c r="A347" s="27"/>
      <c r="B347" s="27"/>
      <c r="C347" s="27"/>
      <c r="D347" s="27"/>
      <c r="E347" s="27"/>
      <c r="F347" s="27"/>
      <c r="G347" s="27"/>
      <c r="H347" s="29"/>
      <c r="I347" s="30"/>
      <c r="J347" s="30"/>
      <c r="K347" s="30"/>
      <c r="L347" s="30"/>
      <c r="M347" s="30"/>
      <c r="N347" s="30"/>
      <c r="O347" s="30"/>
      <c r="P347" s="30"/>
      <c r="Q347" s="30"/>
      <c r="R347" s="30"/>
      <c r="S347" s="30"/>
      <c r="T347" s="30"/>
      <c r="U347" s="30"/>
      <c r="V347" s="30"/>
      <c r="W347" s="27"/>
      <c r="X347" s="27"/>
      <c r="Y347" s="27"/>
      <c r="Z347" s="27"/>
      <c r="AA347" s="27"/>
    </row>
    <row r="348" spans="1:27" ht="15.75" customHeight="1">
      <c r="A348" s="27"/>
      <c r="B348" s="27"/>
      <c r="C348" s="27"/>
      <c r="D348" s="27"/>
      <c r="E348" s="27"/>
      <c r="F348" s="27"/>
      <c r="G348" s="27"/>
      <c r="H348" s="29"/>
      <c r="I348" s="30"/>
      <c r="J348" s="30"/>
      <c r="K348" s="30"/>
      <c r="L348" s="30"/>
      <c r="M348" s="30"/>
      <c r="N348" s="30"/>
      <c r="O348" s="30"/>
      <c r="P348" s="30"/>
      <c r="Q348" s="30"/>
      <c r="R348" s="30"/>
      <c r="S348" s="30"/>
      <c r="T348" s="30"/>
      <c r="U348" s="30"/>
      <c r="V348" s="30"/>
      <c r="W348" s="27"/>
      <c r="X348" s="27"/>
      <c r="Y348" s="27"/>
      <c r="Z348" s="27"/>
      <c r="AA348" s="27"/>
    </row>
    <row r="349" spans="1:27" ht="15.75" customHeight="1">
      <c r="A349" s="27"/>
      <c r="B349" s="27"/>
      <c r="C349" s="27"/>
      <c r="D349" s="27"/>
      <c r="E349" s="27"/>
      <c r="F349" s="27"/>
      <c r="G349" s="27"/>
      <c r="H349" s="29"/>
      <c r="I349" s="30"/>
      <c r="J349" s="30"/>
      <c r="K349" s="30"/>
      <c r="L349" s="30"/>
      <c r="M349" s="30"/>
      <c r="N349" s="30"/>
      <c r="O349" s="30"/>
      <c r="P349" s="30"/>
      <c r="Q349" s="30"/>
      <c r="R349" s="30"/>
      <c r="S349" s="30"/>
      <c r="T349" s="30"/>
      <c r="U349" s="30"/>
      <c r="V349" s="30"/>
      <c r="W349" s="27"/>
      <c r="X349" s="27"/>
      <c r="Y349" s="27"/>
      <c r="Z349" s="27"/>
      <c r="AA349" s="27"/>
    </row>
    <row r="350" spans="1:27" ht="15.75" customHeight="1">
      <c r="A350" s="27"/>
      <c r="B350" s="27"/>
      <c r="C350" s="27"/>
      <c r="D350" s="27"/>
      <c r="E350" s="27"/>
      <c r="F350" s="27"/>
      <c r="G350" s="27"/>
      <c r="H350" s="29"/>
      <c r="I350" s="30"/>
      <c r="J350" s="30"/>
      <c r="K350" s="30"/>
      <c r="L350" s="30"/>
      <c r="M350" s="30"/>
      <c r="N350" s="30"/>
      <c r="O350" s="30"/>
      <c r="P350" s="30"/>
      <c r="Q350" s="30"/>
      <c r="R350" s="30"/>
      <c r="S350" s="30"/>
      <c r="T350" s="30"/>
      <c r="U350" s="30"/>
      <c r="V350" s="30"/>
      <c r="W350" s="27"/>
      <c r="X350" s="27"/>
      <c r="Y350" s="27"/>
      <c r="Z350" s="27"/>
      <c r="AA350" s="27"/>
    </row>
    <row r="351" spans="1:27" ht="15.75" customHeight="1">
      <c r="A351" s="27"/>
      <c r="B351" s="27"/>
      <c r="C351" s="27"/>
      <c r="D351" s="27"/>
      <c r="E351" s="27"/>
      <c r="F351" s="27"/>
      <c r="G351" s="27"/>
      <c r="H351" s="29"/>
      <c r="I351" s="30"/>
      <c r="J351" s="30"/>
      <c r="K351" s="30"/>
      <c r="L351" s="30"/>
      <c r="M351" s="30"/>
      <c r="N351" s="30"/>
      <c r="O351" s="30"/>
      <c r="P351" s="30"/>
      <c r="Q351" s="30"/>
      <c r="R351" s="30"/>
      <c r="S351" s="30"/>
      <c r="T351" s="30"/>
      <c r="U351" s="30"/>
      <c r="V351" s="30"/>
      <c r="W351" s="27"/>
      <c r="X351" s="27"/>
      <c r="Y351" s="27"/>
      <c r="Z351" s="27"/>
      <c r="AA351" s="27"/>
    </row>
    <row r="352" spans="1:27" ht="15.75" customHeight="1">
      <c r="A352" s="27"/>
      <c r="B352" s="27"/>
      <c r="C352" s="27"/>
      <c r="D352" s="27"/>
      <c r="E352" s="27"/>
      <c r="F352" s="27"/>
      <c r="G352" s="27"/>
      <c r="H352" s="29"/>
      <c r="I352" s="30"/>
      <c r="J352" s="30"/>
      <c r="K352" s="30"/>
      <c r="L352" s="30"/>
      <c r="M352" s="30"/>
      <c r="N352" s="30"/>
      <c r="O352" s="30"/>
      <c r="P352" s="30"/>
      <c r="Q352" s="30"/>
      <c r="R352" s="30"/>
      <c r="S352" s="30"/>
      <c r="T352" s="30"/>
      <c r="U352" s="30"/>
      <c r="V352" s="30"/>
      <c r="W352" s="27"/>
      <c r="X352" s="27"/>
      <c r="Y352" s="27"/>
      <c r="Z352" s="27"/>
      <c r="AA352" s="27"/>
    </row>
    <row r="353" spans="1:27" ht="15.75" customHeight="1">
      <c r="A353" s="27"/>
      <c r="B353" s="27"/>
      <c r="C353" s="27"/>
      <c r="D353" s="27"/>
      <c r="E353" s="27"/>
      <c r="F353" s="27"/>
      <c r="G353" s="27"/>
      <c r="H353" s="29"/>
      <c r="I353" s="30"/>
      <c r="J353" s="30"/>
      <c r="K353" s="30"/>
      <c r="L353" s="30"/>
      <c r="M353" s="30"/>
      <c r="N353" s="30"/>
      <c r="O353" s="30"/>
      <c r="P353" s="30"/>
      <c r="Q353" s="30"/>
      <c r="R353" s="30"/>
      <c r="S353" s="30"/>
      <c r="T353" s="30"/>
      <c r="U353" s="30"/>
      <c r="V353" s="30"/>
      <c r="W353" s="27"/>
      <c r="X353" s="27"/>
      <c r="Y353" s="27"/>
      <c r="Z353" s="27"/>
      <c r="AA353" s="27"/>
    </row>
    <row r="354" spans="1:27" ht="15.75" customHeight="1">
      <c r="A354" s="27"/>
      <c r="B354" s="27"/>
      <c r="C354" s="27"/>
      <c r="D354" s="27"/>
      <c r="E354" s="27"/>
      <c r="F354" s="27"/>
      <c r="G354" s="27"/>
      <c r="H354" s="29"/>
      <c r="I354" s="30"/>
      <c r="J354" s="30"/>
      <c r="K354" s="30"/>
      <c r="L354" s="30"/>
      <c r="M354" s="30"/>
      <c r="N354" s="30"/>
      <c r="O354" s="30"/>
      <c r="P354" s="30"/>
      <c r="Q354" s="30"/>
      <c r="R354" s="30"/>
      <c r="S354" s="30"/>
      <c r="T354" s="30"/>
      <c r="U354" s="30"/>
      <c r="V354" s="30"/>
      <c r="W354" s="27"/>
      <c r="X354" s="27"/>
      <c r="Y354" s="27"/>
      <c r="Z354" s="27"/>
      <c r="AA354" s="27"/>
    </row>
    <row r="355" spans="1:27" ht="15.75" customHeight="1">
      <c r="A355" s="27"/>
      <c r="B355" s="27"/>
      <c r="C355" s="27"/>
      <c r="D355" s="27"/>
      <c r="E355" s="27"/>
      <c r="F355" s="27"/>
      <c r="G355" s="27"/>
      <c r="H355" s="29"/>
      <c r="I355" s="30"/>
      <c r="J355" s="30"/>
      <c r="K355" s="30"/>
      <c r="L355" s="30"/>
      <c r="M355" s="30"/>
      <c r="N355" s="30"/>
      <c r="O355" s="30"/>
      <c r="P355" s="30"/>
      <c r="Q355" s="30"/>
      <c r="R355" s="30"/>
      <c r="S355" s="30"/>
      <c r="T355" s="30"/>
      <c r="U355" s="30"/>
      <c r="V355" s="30"/>
      <c r="W355" s="27"/>
      <c r="X355" s="27"/>
      <c r="Y355" s="27"/>
      <c r="Z355" s="27"/>
      <c r="AA355" s="27"/>
    </row>
    <row r="356" spans="1:27" ht="15.75" customHeight="1">
      <c r="A356" s="27"/>
      <c r="B356" s="27"/>
      <c r="C356" s="27"/>
      <c r="D356" s="27"/>
      <c r="E356" s="27"/>
      <c r="F356" s="27"/>
      <c r="G356" s="27"/>
      <c r="H356" s="29"/>
      <c r="I356" s="30"/>
      <c r="J356" s="30"/>
      <c r="K356" s="30"/>
      <c r="L356" s="30"/>
      <c r="M356" s="30"/>
      <c r="N356" s="30"/>
      <c r="O356" s="30"/>
      <c r="P356" s="30"/>
      <c r="Q356" s="30"/>
      <c r="R356" s="30"/>
      <c r="S356" s="30"/>
      <c r="T356" s="30"/>
      <c r="U356" s="30"/>
      <c r="V356" s="30"/>
      <c r="W356" s="27"/>
      <c r="X356" s="27"/>
      <c r="Y356" s="27"/>
      <c r="Z356" s="27"/>
      <c r="AA356" s="27"/>
    </row>
    <row r="357" spans="1:27" ht="15.75" customHeight="1">
      <c r="A357" s="27"/>
      <c r="B357" s="27"/>
      <c r="C357" s="27"/>
      <c r="D357" s="27"/>
      <c r="E357" s="27"/>
      <c r="F357" s="27"/>
      <c r="G357" s="27"/>
      <c r="H357" s="29"/>
      <c r="I357" s="30"/>
      <c r="J357" s="30"/>
      <c r="K357" s="30"/>
      <c r="L357" s="30"/>
      <c r="M357" s="30"/>
      <c r="N357" s="30"/>
      <c r="O357" s="30"/>
      <c r="P357" s="30"/>
      <c r="Q357" s="30"/>
      <c r="R357" s="30"/>
      <c r="S357" s="30"/>
      <c r="T357" s="30"/>
      <c r="U357" s="30"/>
      <c r="V357" s="30"/>
      <c r="W357" s="27"/>
      <c r="X357" s="27"/>
      <c r="Y357" s="27"/>
      <c r="Z357" s="27"/>
      <c r="AA357" s="27"/>
    </row>
    <row r="358" spans="1:27" ht="15.75" customHeight="1">
      <c r="A358" s="27"/>
      <c r="B358" s="27"/>
      <c r="C358" s="27"/>
      <c r="D358" s="27"/>
      <c r="E358" s="27"/>
      <c r="F358" s="27"/>
      <c r="G358" s="27"/>
      <c r="H358" s="29"/>
      <c r="I358" s="30"/>
      <c r="J358" s="30"/>
      <c r="K358" s="30"/>
      <c r="L358" s="30"/>
      <c r="M358" s="30"/>
      <c r="N358" s="30"/>
      <c r="O358" s="30"/>
      <c r="P358" s="30"/>
      <c r="Q358" s="30"/>
      <c r="R358" s="30"/>
      <c r="S358" s="30"/>
      <c r="T358" s="30"/>
      <c r="U358" s="30"/>
      <c r="V358" s="30"/>
      <c r="W358" s="27"/>
      <c r="X358" s="27"/>
      <c r="Y358" s="27"/>
      <c r="Z358" s="27"/>
      <c r="AA358" s="27"/>
    </row>
    <row r="359" spans="1:27" ht="15.75" customHeight="1">
      <c r="A359" s="27"/>
      <c r="B359" s="27"/>
      <c r="C359" s="27"/>
      <c r="D359" s="27"/>
      <c r="E359" s="27"/>
      <c r="F359" s="27"/>
      <c r="G359" s="27"/>
      <c r="H359" s="29"/>
      <c r="I359" s="30"/>
      <c r="J359" s="30"/>
      <c r="K359" s="30"/>
      <c r="L359" s="30"/>
      <c r="M359" s="30"/>
      <c r="N359" s="30"/>
      <c r="O359" s="30"/>
      <c r="P359" s="30"/>
      <c r="Q359" s="30"/>
      <c r="R359" s="30"/>
      <c r="S359" s="30"/>
      <c r="T359" s="30"/>
      <c r="U359" s="30"/>
      <c r="V359" s="30"/>
      <c r="W359" s="27"/>
      <c r="X359" s="27"/>
      <c r="Y359" s="27"/>
      <c r="Z359" s="27"/>
      <c r="AA359" s="27"/>
    </row>
    <row r="360" spans="1:27" ht="15.75" customHeight="1">
      <c r="A360" s="27"/>
      <c r="B360" s="27"/>
      <c r="C360" s="27"/>
      <c r="D360" s="27"/>
      <c r="E360" s="27"/>
      <c r="F360" s="27"/>
      <c r="G360" s="27"/>
      <c r="H360" s="29"/>
      <c r="I360" s="30"/>
      <c r="J360" s="30"/>
      <c r="K360" s="30"/>
      <c r="L360" s="30"/>
      <c r="M360" s="30"/>
      <c r="N360" s="30"/>
      <c r="O360" s="30"/>
      <c r="P360" s="30"/>
      <c r="Q360" s="30"/>
      <c r="R360" s="30"/>
      <c r="S360" s="30"/>
      <c r="T360" s="30"/>
      <c r="U360" s="30"/>
      <c r="V360" s="30"/>
      <c r="W360" s="27"/>
      <c r="X360" s="27"/>
      <c r="Y360" s="27"/>
      <c r="Z360" s="27"/>
      <c r="AA360" s="27"/>
    </row>
    <row r="361" spans="1:27" ht="15.75" customHeight="1">
      <c r="A361" s="27"/>
      <c r="B361" s="27"/>
      <c r="C361" s="27"/>
      <c r="D361" s="27"/>
      <c r="E361" s="27"/>
      <c r="F361" s="27"/>
      <c r="G361" s="27"/>
      <c r="H361" s="29"/>
      <c r="I361" s="30"/>
      <c r="J361" s="30"/>
      <c r="K361" s="30"/>
      <c r="L361" s="30"/>
      <c r="M361" s="30"/>
      <c r="N361" s="30"/>
      <c r="O361" s="30"/>
      <c r="P361" s="30"/>
      <c r="Q361" s="30"/>
      <c r="R361" s="30"/>
      <c r="S361" s="30"/>
      <c r="T361" s="30"/>
      <c r="U361" s="30"/>
      <c r="V361" s="30"/>
      <c r="W361" s="27"/>
      <c r="X361" s="27"/>
      <c r="Y361" s="27"/>
      <c r="Z361" s="27"/>
      <c r="AA361" s="27"/>
    </row>
    <row r="362" spans="1:27" ht="15.75" customHeight="1">
      <c r="A362" s="27"/>
      <c r="B362" s="27"/>
      <c r="C362" s="27"/>
      <c r="D362" s="27"/>
      <c r="E362" s="27"/>
      <c r="F362" s="27"/>
      <c r="G362" s="27"/>
      <c r="H362" s="29"/>
      <c r="I362" s="30"/>
      <c r="J362" s="30"/>
      <c r="K362" s="30"/>
      <c r="L362" s="30"/>
      <c r="M362" s="30"/>
      <c r="N362" s="30"/>
      <c r="O362" s="30"/>
      <c r="P362" s="30"/>
      <c r="Q362" s="30"/>
      <c r="R362" s="30"/>
      <c r="S362" s="30"/>
      <c r="T362" s="30"/>
      <c r="U362" s="30"/>
      <c r="V362" s="30"/>
      <c r="W362" s="27"/>
      <c r="X362" s="27"/>
      <c r="Y362" s="27"/>
      <c r="Z362" s="27"/>
      <c r="AA362" s="27"/>
    </row>
    <row r="363" spans="1:27" ht="15.75" customHeight="1">
      <c r="A363" s="27"/>
      <c r="B363" s="27"/>
      <c r="C363" s="27"/>
      <c r="D363" s="27"/>
      <c r="E363" s="27"/>
      <c r="F363" s="27"/>
      <c r="G363" s="27"/>
      <c r="H363" s="29"/>
      <c r="I363" s="30"/>
      <c r="J363" s="30"/>
      <c r="K363" s="30"/>
      <c r="L363" s="30"/>
      <c r="M363" s="30"/>
      <c r="N363" s="30"/>
      <c r="O363" s="30"/>
      <c r="P363" s="30"/>
      <c r="Q363" s="30"/>
      <c r="R363" s="30"/>
      <c r="S363" s="30"/>
      <c r="T363" s="30"/>
      <c r="U363" s="30"/>
      <c r="V363" s="30"/>
      <c r="W363" s="27"/>
      <c r="X363" s="27"/>
      <c r="Y363" s="27"/>
      <c r="Z363" s="27"/>
      <c r="AA363" s="27"/>
    </row>
    <row r="364" spans="1:27" ht="15.75" customHeight="1">
      <c r="A364" s="27"/>
      <c r="B364" s="27"/>
      <c r="C364" s="27"/>
      <c r="D364" s="27"/>
      <c r="E364" s="27"/>
      <c r="F364" s="27"/>
      <c r="G364" s="27"/>
      <c r="H364" s="29"/>
      <c r="I364" s="30"/>
      <c r="J364" s="30"/>
      <c r="K364" s="30"/>
      <c r="L364" s="30"/>
      <c r="M364" s="30"/>
      <c r="N364" s="30"/>
      <c r="O364" s="30"/>
      <c r="P364" s="30"/>
      <c r="Q364" s="30"/>
      <c r="R364" s="30"/>
      <c r="S364" s="30"/>
      <c r="T364" s="30"/>
      <c r="U364" s="30"/>
      <c r="V364" s="30"/>
      <c r="W364" s="27"/>
      <c r="X364" s="27"/>
      <c r="Y364" s="27"/>
      <c r="Z364" s="27"/>
      <c r="AA364" s="27"/>
    </row>
    <row r="365" spans="1:27" ht="15.75" customHeight="1">
      <c r="A365" s="27"/>
      <c r="B365" s="27"/>
      <c r="C365" s="27"/>
      <c r="D365" s="27"/>
      <c r="E365" s="27"/>
      <c r="F365" s="27"/>
      <c r="G365" s="27"/>
      <c r="H365" s="29"/>
      <c r="I365" s="30"/>
      <c r="J365" s="30"/>
      <c r="K365" s="30"/>
      <c r="L365" s="30"/>
      <c r="M365" s="30"/>
      <c r="N365" s="30"/>
      <c r="O365" s="30"/>
      <c r="P365" s="30"/>
      <c r="Q365" s="30"/>
      <c r="R365" s="30"/>
      <c r="S365" s="30"/>
      <c r="T365" s="30"/>
      <c r="U365" s="30"/>
      <c r="V365" s="30"/>
      <c r="W365" s="27"/>
      <c r="X365" s="27"/>
      <c r="Y365" s="27"/>
      <c r="Z365" s="27"/>
      <c r="AA365" s="27"/>
    </row>
    <row r="366" spans="1:27" ht="15.75" customHeight="1">
      <c r="A366" s="27"/>
      <c r="B366" s="27"/>
      <c r="C366" s="27"/>
      <c r="D366" s="27"/>
      <c r="E366" s="27"/>
      <c r="F366" s="27"/>
      <c r="G366" s="27"/>
      <c r="H366" s="29"/>
      <c r="I366" s="30"/>
      <c r="J366" s="30"/>
      <c r="K366" s="30"/>
      <c r="L366" s="30"/>
      <c r="M366" s="30"/>
      <c r="N366" s="30"/>
      <c r="O366" s="30"/>
      <c r="P366" s="30"/>
      <c r="Q366" s="30"/>
      <c r="R366" s="30"/>
      <c r="S366" s="30"/>
      <c r="T366" s="30"/>
      <c r="U366" s="30"/>
      <c r="V366" s="30"/>
      <c r="W366" s="27"/>
      <c r="X366" s="27"/>
      <c r="Y366" s="27"/>
      <c r="Z366" s="27"/>
      <c r="AA366" s="27"/>
    </row>
    <row r="367" spans="1:27" ht="15.75" customHeight="1">
      <c r="A367" s="27"/>
      <c r="B367" s="27"/>
      <c r="C367" s="27"/>
      <c r="D367" s="27"/>
      <c r="E367" s="27"/>
      <c r="F367" s="27"/>
      <c r="G367" s="27"/>
      <c r="H367" s="29"/>
      <c r="I367" s="30"/>
      <c r="J367" s="30"/>
      <c r="K367" s="30"/>
      <c r="L367" s="30"/>
      <c r="M367" s="30"/>
      <c r="N367" s="30"/>
      <c r="O367" s="30"/>
      <c r="P367" s="30"/>
      <c r="Q367" s="30"/>
      <c r="R367" s="30"/>
      <c r="S367" s="30"/>
      <c r="T367" s="30"/>
      <c r="U367" s="30"/>
      <c r="V367" s="30"/>
      <c r="W367" s="27"/>
      <c r="X367" s="27"/>
      <c r="Y367" s="27"/>
      <c r="Z367" s="27"/>
      <c r="AA367" s="27"/>
    </row>
    <row r="368" spans="1:27" ht="15.75" customHeight="1">
      <c r="A368" s="27"/>
      <c r="B368" s="27"/>
      <c r="C368" s="27"/>
      <c r="D368" s="27"/>
      <c r="E368" s="27"/>
      <c r="F368" s="27"/>
      <c r="G368" s="27"/>
      <c r="H368" s="29"/>
      <c r="I368" s="30"/>
      <c r="J368" s="30"/>
      <c r="K368" s="30"/>
      <c r="L368" s="30"/>
      <c r="M368" s="30"/>
      <c r="N368" s="30"/>
      <c r="O368" s="30"/>
      <c r="P368" s="30"/>
      <c r="Q368" s="30"/>
      <c r="R368" s="30"/>
      <c r="S368" s="30"/>
      <c r="T368" s="30"/>
      <c r="U368" s="30"/>
      <c r="V368" s="30"/>
      <c r="W368" s="27"/>
      <c r="X368" s="27"/>
      <c r="Y368" s="27"/>
      <c r="Z368" s="27"/>
      <c r="AA368" s="27"/>
    </row>
    <row r="369" spans="1:27" ht="15.75" customHeight="1">
      <c r="A369" s="27"/>
      <c r="B369" s="27"/>
      <c r="C369" s="27"/>
      <c r="D369" s="27"/>
      <c r="E369" s="27"/>
      <c r="F369" s="27"/>
      <c r="G369" s="27"/>
      <c r="H369" s="29"/>
      <c r="I369" s="30"/>
      <c r="J369" s="30"/>
      <c r="K369" s="30"/>
      <c r="L369" s="30"/>
      <c r="M369" s="30"/>
      <c r="N369" s="30"/>
      <c r="O369" s="30"/>
      <c r="P369" s="30"/>
      <c r="Q369" s="30"/>
      <c r="R369" s="30"/>
      <c r="S369" s="30"/>
      <c r="T369" s="30"/>
      <c r="U369" s="30"/>
      <c r="V369" s="30"/>
      <c r="W369" s="27"/>
      <c r="X369" s="27"/>
      <c r="Y369" s="27"/>
      <c r="Z369" s="27"/>
      <c r="AA369" s="27"/>
    </row>
    <row r="370" spans="1:27" ht="15.75" customHeight="1">
      <c r="A370" s="27"/>
      <c r="B370" s="27"/>
      <c r="C370" s="27"/>
      <c r="D370" s="27"/>
      <c r="E370" s="27"/>
      <c r="F370" s="27"/>
      <c r="G370" s="27"/>
      <c r="H370" s="29"/>
      <c r="I370" s="30"/>
      <c r="J370" s="30"/>
      <c r="K370" s="30"/>
      <c r="L370" s="30"/>
      <c r="M370" s="30"/>
      <c r="N370" s="30"/>
      <c r="O370" s="30"/>
      <c r="P370" s="30"/>
      <c r="Q370" s="30"/>
      <c r="R370" s="30"/>
      <c r="S370" s="30"/>
      <c r="T370" s="30"/>
      <c r="U370" s="30"/>
      <c r="V370" s="30"/>
      <c r="W370" s="27"/>
      <c r="X370" s="27"/>
      <c r="Y370" s="27"/>
      <c r="Z370" s="27"/>
      <c r="AA370" s="27"/>
    </row>
    <row r="371" spans="1:27" ht="15.75" customHeight="1">
      <c r="A371" s="27"/>
      <c r="B371" s="27"/>
      <c r="C371" s="27"/>
      <c r="D371" s="27"/>
      <c r="E371" s="27"/>
      <c r="F371" s="27"/>
      <c r="G371" s="27"/>
      <c r="H371" s="29"/>
      <c r="I371" s="30"/>
      <c r="J371" s="30"/>
      <c r="K371" s="30"/>
      <c r="L371" s="30"/>
      <c r="M371" s="30"/>
      <c r="N371" s="30"/>
      <c r="O371" s="30"/>
      <c r="P371" s="30"/>
      <c r="Q371" s="30"/>
      <c r="R371" s="30"/>
      <c r="S371" s="30"/>
      <c r="T371" s="30"/>
      <c r="U371" s="30"/>
      <c r="V371" s="30"/>
      <c r="W371" s="27"/>
      <c r="X371" s="27"/>
      <c r="Y371" s="27"/>
      <c r="Z371" s="27"/>
      <c r="AA371" s="27"/>
    </row>
    <row r="372" spans="1:27" ht="15.75" customHeight="1">
      <c r="A372" s="27"/>
      <c r="B372" s="27"/>
      <c r="C372" s="27"/>
      <c r="D372" s="27"/>
      <c r="E372" s="27"/>
      <c r="F372" s="27"/>
      <c r="G372" s="27"/>
      <c r="H372" s="29"/>
      <c r="I372" s="30"/>
      <c r="J372" s="30"/>
      <c r="K372" s="30"/>
      <c r="L372" s="30"/>
      <c r="M372" s="30"/>
      <c r="N372" s="30"/>
      <c r="O372" s="30"/>
      <c r="P372" s="30"/>
      <c r="Q372" s="30"/>
      <c r="R372" s="30"/>
      <c r="S372" s="30"/>
      <c r="T372" s="30"/>
      <c r="U372" s="30"/>
      <c r="V372" s="30"/>
      <c r="W372" s="27"/>
      <c r="X372" s="27"/>
      <c r="Y372" s="27"/>
      <c r="Z372" s="27"/>
      <c r="AA372" s="27"/>
    </row>
    <row r="373" spans="1:27" ht="15.75" customHeight="1">
      <c r="A373" s="27"/>
      <c r="B373" s="27"/>
      <c r="C373" s="27"/>
      <c r="D373" s="27"/>
      <c r="E373" s="27"/>
      <c r="F373" s="27"/>
      <c r="G373" s="27"/>
      <c r="H373" s="29"/>
      <c r="I373" s="30"/>
      <c r="J373" s="30"/>
      <c r="K373" s="30"/>
      <c r="L373" s="30"/>
      <c r="M373" s="30"/>
      <c r="N373" s="30"/>
      <c r="O373" s="30"/>
      <c r="P373" s="30"/>
      <c r="Q373" s="30"/>
      <c r="R373" s="30"/>
      <c r="S373" s="30"/>
      <c r="T373" s="30"/>
      <c r="U373" s="30"/>
      <c r="V373" s="30"/>
      <c r="W373" s="27"/>
      <c r="X373" s="27"/>
      <c r="Y373" s="27"/>
      <c r="Z373" s="27"/>
      <c r="AA373" s="27"/>
    </row>
    <row r="374" spans="1:27" ht="15.75" customHeight="1">
      <c r="A374" s="27"/>
      <c r="B374" s="27"/>
      <c r="C374" s="27"/>
      <c r="D374" s="27"/>
      <c r="E374" s="27"/>
      <c r="F374" s="27"/>
      <c r="G374" s="27"/>
      <c r="H374" s="29"/>
      <c r="I374" s="30"/>
      <c r="J374" s="30"/>
      <c r="K374" s="30"/>
      <c r="L374" s="30"/>
      <c r="M374" s="30"/>
      <c r="N374" s="30"/>
      <c r="O374" s="30"/>
      <c r="P374" s="30"/>
      <c r="Q374" s="30"/>
      <c r="R374" s="30"/>
      <c r="S374" s="30"/>
      <c r="T374" s="30"/>
      <c r="U374" s="30"/>
      <c r="V374" s="30"/>
      <c r="W374" s="27"/>
      <c r="X374" s="27"/>
      <c r="Y374" s="27"/>
      <c r="Z374" s="27"/>
      <c r="AA374" s="27"/>
    </row>
    <row r="375" spans="1:27" ht="15.75" customHeight="1">
      <c r="A375" s="27"/>
      <c r="B375" s="27"/>
      <c r="C375" s="27"/>
      <c r="D375" s="27"/>
      <c r="E375" s="27"/>
      <c r="F375" s="27"/>
      <c r="G375" s="27"/>
      <c r="H375" s="29"/>
      <c r="I375" s="30"/>
      <c r="J375" s="30"/>
      <c r="K375" s="30"/>
      <c r="L375" s="30"/>
      <c r="M375" s="30"/>
      <c r="N375" s="30"/>
      <c r="O375" s="30"/>
      <c r="P375" s="30"/>
      <c r="Q375" s="30"/>
      <c r="R375" s="30"/>
      <c r="S375" s="30"/>
      <c r="T375" s="30"/>
      <c r="U375" s="30"/>
      <c r="V375" s="30"/>
      <c r="W375" s="27"/>
      <c r="X375" s="27"/>
      <c r="Y375" s="27"/>
      <c r="Z375" s="27"/>
      <c r="AA375" s="27"/>
    </row>
    <row r="376" spans="1:27" ht="15.75" customHeight="1">
      <c r="A376" s="27"/>
      <c r="B376" s="27"/>
      <c r="C376" s="27"/>
      <c r="D376" s="27"/>
      <c r="E376" s="27"/>
      <c r="F376" s="27"/>
      <c r="G376" s="27"/>
      <c r="H376" s="29"/>
      <c r="I376" s="30"/>
      <c r="J376" s="30"/>
      <c r="K376" s="30"/>
      <c r="L376" s="30"/>
      <c r="M376" s="30"/>
      <c r="N376" s="30"/>
      <c r="O376" s="30"/>
      <c r="P376" s="30"/>
      <c r="Q376" s="30"/>
      <c r="R376" s="30"/>
      <c r="S376" s="30"/>
      <c r="T376" s="30"/>
      <c r="U376" s="30"/>
      <c r="V376" s="30"/>
      <c r="W376" s="27"/>
      <c r="X376" s="27"/>
      <c r="Y376" s="27"/>
      <c r="Z376" s="27"/>
      <c r="AA376" s="27"/>
    </row>
    <row r="377" spans="1:27" ht="15.75" customHeight="1">
      <c r="A377" s="27"/>
      <c r="B377" s="27"/>
      <c r="C377" s="27"/>
      <c r="D377" s="27"/>
      <c r="E377" s="27"/>
      <c r="F377" s="27"/>
      <c r="G377" s="27"/>
      <c r="H377" s="29"/>
      <c r="I377" s="30"/>
      <c r="J377" s="30"/>
      <c r="K377" s="30"/>
      <c r="L377" s="30"/>
      <c r="M377" s="30"/>
      <c r="N377" s="30"/>
      <c r="O377" s="30"/>
      <c r="P377" s="30"/>
      <c r="Q377" s="30"/>
      <c r="R377" s="30"/>
      <c r="S377" s="30"/>
      <c r="T377" s="30"/>
      <c r="U377" s="30"/>
      <c r="V377" s="30"/>
      <c r="W377" s="27"/>
      <c r="X377" s="27"/>
      <c r="Y377" s="27"/>
      <c r="Z377" s="27"/>
      <c r="AA377" s="27"/>
    </row>
    <row r="378" spans="1:27" ht="15.75" customHeight="1">
      <c r="A378" s="27"/>
      <c r="B378" s="27"/>
      <c r="C378" s="27"/>
      <c r="D378" s="27"/>
      <c r="E378" s="27"/>
      <c r="F378" s="27"/>
      <c r="G378" s="27"/>
      <c r="H378" s="29"/>
      <c r="I378" s="30"/>
      <c r="J378" s="30"/>
      <c r="K378" s="30"/>
      <c r="L378" s="30"/>
      <c r="M378" s="30"/>
      <c r="N378" s="30"/>
      <c r="O378" s="30"/>
      <c r="P378" s="30"/>
      <c r="Q378" s="30"/>
      <c r="R378" s="30"/>
      <c r="S378" s="30"/>
      <c r="T378" s="30"/>
      <c r="U378" s="30"/>
      <c r="V378" s="30"/>
      <c r="W378" s="27"/>
      <c r="X378" s="27"/>
      <c r="Y378" s="27"/>
      <c r="Z378" s="27"/>
      <c r="AA378" s="27"/>
    </row>
    <row r="379" spans="1:27" ht="15.75" customHeight="1">
      <c r="A379" s="27"/>
      <c r="B379" s="27"/>
      <c r="C379" s="27"/>
      <c r="D379" s="27"/>
      <c r="E379" s="27"/>
      <c r="F379" s="27"/>
      <c r="G379" s="27"/>
      <c r="H379" s="29"/>
      <c r="I379" s="30"/>
      <c r="J379" s="30"/>
      <c r="K379" s="30"/>
      <c r="L379" s="30"/>
      <c r="M379" s="30"/>
      <c r="N379" s="30"/>
      <c r="O379" s="30"/>
      <c r="P379" s="30"/>
      <c r="Q379" s="30"/>
      <c r="R379" s="30"/>
      <c r="S379" s="30"/>
      <c r="T379" s="30"/>
      <c r="U379" s="30"/>
      <c r="V379" s="30"/>
      <c r="W379" s="27"/>
      <c r="X379" s="27"/>
      <c r="Y379" s="27"/>
      <c r="Z379" s="27"/>
      <c r="AA379" s="27"/>
    </row>
    <row r="380" spans="1:27" ht="15.75" customHeight="1">
      <c r="A380" s="27"/>
      <c r="B380" s="27"/>
      <c r="C380" s="27"/>
      <c r="D380" s="27"/>
      <c r="E380" s="27"/>
      <c r="F380" s="27"/>
      <c r="G380" s="27"/>
      <c r="H380" s="29"/>
      <c r="I380" s="30"/>
      <c r="J380" s="30"/>
      <c r="K380" s="30"/>
      <c r="L380" s="30"/>
      <c r="M380" s="30"/>
      <c r="N380" s="30"/>
      <c r="O380" s="30"/>
      <c r="P380" s="30"/>
      <c r="Q380" s="30"/>
      <c r="R380" s="30"/>
      <c r="S380" s="30"/>
      <c r="T380" s="30"/>
      <c r="U380" s="30"/>
      <c r="V380" s="30"/>
      <c r="W380" s="27"/>
      <c r="X380" s="27"/>
      <c r="Y380" s="27"/>
      <c r="Z380" s="27"/>
      <c r="AA380" s="27"/>
    </row>
    <row r="381" spans="1:27" ht="15.75" customHeight="1">
      <c r="A381" s="27"/>
      <c r="B381" s="27"/>
      <c r="C381" s="27"/>
      <c r="D381" s="27"/>
      <c r="E381" s="27"/>
      <c r="F381" s="27"/>
      <c r="G381" s="27"/>
      <c r="H381" s="29"/>
      <c r="I381" s="30"/>
      <c r="J381" s="30"/>
      <c r="K381" s="30"/>
      <c r="L381" s="30"/>
      <c r="M381" s="30"/>
      <c r="N381" s="30"/>
      <c r="O381" s="30"/>
      <c r="P381" s="30"/>
      <c r="Q381" s="30"/>
      <c r="R381" s="30"/>
      <c r="S381" s="30"/>
      <c r="T381" s="30"/>
      <c r="U381" s="30"/>
      <c r="V381" s="30"/>
      <c r="W381" s="27"/>
      <c r="X381" s="27"/>
      <c r="Y381" s="27"/>
      <c r="Z381" s="27"/>
      <c r="AA381" s="27"/>
    </row>
    <row r="382" spans="1:27" ht="15.75" customHeight="1">
      <c r="A382" s="27"/>
      <c r="B382" s="27"/>
      <c r="C382" s="27"/>
      <c r="D382" s="27"/>
      <c r="E382" s="27"/>
      <c r="F382" s="27"/>
      <c r="G382" s="27"/>
      <c r="H382" s="29"/>
      <c r="I382" s="30"/>
      <c r="J382" s="30"/>
      <c r="K382" s="30"/>
      <c r="L382" s="30"/>
      <c r="M382" s="30"/>
      <c r="N382" s="30"/>
      <c r="O382" s="30"/>
      <c r="P382" s="30"/>
      <c r="Q382" s="30"/>
      <c r="R382" s="30"/>
      <c r="S382" s="30"/>
      <c r="T382" s="30"/>
      <c r="U382" s="30"/>
      <c r="V382" s="30"/>
      <c r="W382" s="27"/>
      <c r="X382" s="27"/>
      <c r="Y382" s="27"/>
      <c r="Z382" s="27"/>
      <c r="AA382" s="27"/>
    </row>
    <row r="383" spans="1:27" ht="15.75" customHeight="1">
      <c r="A383" s="27"/>
      <c r="B383" s="27"/>
      <c r="C383" s="27"/>
      <c r="D383" s="27"/>
      <c r="E383" s="27"/>
      <c r="F383" s="27"/>
      <c r="G383" s="27"/>
      <c r="H383" s="29"/>
      <c r="I383" s="30"/>
      <c r="J383" s="30"/>
      <c r="K383" s="30"/>
      <c r="L383" s="30"/>
      <c r="M383" s="30"/>
      <c r="N383" s="30"/>
      <c r="O383" s="30"/>
      <c r="P383" s="30"/>
      <c r="Q383" s="30"/>
      <c r="R383" s="30"/>
      <c r="S383" s="30"/>
      <c r="T383" s="30"/>
      <c r="U383" s="30"/>
      <c r="V383" s="30"/>
      <c r="W383" s="27"/>
      <c r="X383" s="27"/>
      <c r="Y383" s="27"/>
      <c r="Z383" s="27"/>
      <c r="AA383" s="27"/>
    </row>
    <row r="384" spans="1:27" ht="15.75" customHeight="1">
      <c r="A384" s="27"/>
      <c r="B384" s="27"/>
      <c r="C384" s="27"/>
      <c r="D384" s="27"/>
      <c r="E384" s="27"/>
      <c r="F384" s="27"/>
      <c r="G384" s="27"/>
      <c r="H384" s="29"/>
      <c r="I384" s="30"/>
      <c r="J384" s="30"/>
      <c r="K384" s="30"/>
      <c r="L384" s="30"/>
      <c r="M384" s="30"/>
      <c r="N384" s="30"/>
      <c r="O384" s="30"/>
      <c r="P384" s="30"/>
      <c r="Q384" s="30"/>
      <c r="R384" s="30"/>
      <c r="S384" s="30"/>
      <c r="T384" s="30"/>
      <c r="U384" s="30"/>
      <c r="V384" s="30"/>
      <c r="W384" s="27"/>
      <c r="X384" s="27"/>
      <c r="Y384" s="27"/>
      <c r="Z384" s="27"/>
      <c r="AA384" s="27"/>
    </row>
    <row r="385" spans="1:27" ht="15.75" customHeight="1">
      <c r="A385" s="27"/>
      <c r="B385" s="27"/>
      <c r="C385" s="27"/>
      <c r="D385" s="27"/>
      <c r="E385" s="27"/>
      <c r="F385" s="27"/>
      <c r="G385" s="27"/>
      <c r="H385" s="29"/>
      <c r="I385" s="30"/>
      <c r="J385" s="30"/>
      <c r="K385" s="30"/>
      <c r="L385" s="30"/>
      <c r="M385" s="30"/>
      <c r="N385" s="30"/>
      <c r="O385" s="30"/>
      <c r="P385" s="30"/>
      <c r="Q385" s="30"/>
      <c r="R385" s="30"/>
      <c r="S385" s="30"/>
      <c r="T385" s="30"/>
      <c r="U385" s="30"/>
      <c r="V385" s="30"/>
      <c r="W385" s="27"/>
      <c r="X385" s="27"/>
      <c r="Y385" s="27"/>
      <c r="Z385" s="27"/>
      <c r="AA385" s="27"/>
    </row>
    <row r="386" spans="1:27" ht="15.75" customHeight="1">
      <c r="A386" s="27"/>
      <c r="B386" s="27"/>
      <c r="C386" s="27"/>
      <c r="D386" s="27"/>
      <c r="E386" s="27"/>
      <c r="F386" s="27"/>
      <c r="G386" s="27"/>
      <c r="H386" s="29"/>
      <c r="I386" s="30"/>
      <c r="J386" s="30"/>
      <c r="K386" s="30"/>
      <c r="L386" s="30"/>
      <c r="M386" s="30"/>
      <c r="N386" s="30"/>
      <c r="O386" s="30"/>
      <c r="P386" s="30"/>
      <c r="Q386" s="30"/>
      <c r="R386" s="30"/>
      <c r="S386" s="30"/>
      <c r="T386" s="30"/>
      <c r="U386" s="30"/>
      <c r="V386" s="30"/>
      <c r="W386" s="27"/>
      <c r="X386" s="27"/>
      <c r="Y386" s="27"/>
      <c r="Z386" s="27"/>
      <c r="AA386" s="27"/>
    </row>
    <row r="387" spans="1:27" ht="15.75" customHeight="1">
      <c r="A387" s="27"/>
      <c r="B387" s="27"/>
      <c r="C387" s="27"/>
      <c r="D387" s="27"/>
      <c r="E387" s="27"/>
      <c r="F387" s="27"/>
      <c r="G387" s="27"/>
      <c r="H387" s="29"/>
      <c r="I387" s="30"/>
      <c r="J387" s="30"/>
      <c r="K387" s="30"/>
      <c r="L387" s="30"/>
      <c r="M387" s="30"/>
      <c r="N387" s="30"/>
      <c r="O387" s="30"/>
      <c r="P387" s="30"/>
      <c r="Q387" s="30"/>
      <c r="R387" s="30"/>
      <c r="S387" s="30"/>
      <c r="T387" s="30"/>
      <c r="U387" s="30"/>
      <c r="V387" s="30"/>
      <c r="W387" s="27"/>
      <c r="X387" s="27"/>
      <c r="Y387" s="27"/>
      <c r="Z387" s="27"/>
      <c r="AA387" s="27"/>
    </row>
    <row r="388" spans="1:27" ht="15.75" customHeight="1">
      <c r="A388" s="27"/>
      <c r="B388" s="27"/>
      <c r="C388" s="27"/>
      <c r="D388" s="27"/>
      <c r="E388" s="27"/>
      <c r="F388" s="27"/>
      <c r="G388" s="27"/>
      <c r="H388" s="29"/>
      <c r="I388" s="30"/>
      <c r="J388" s="30"/>
      <c r="K388" s="30"/>
      <c r="L388" s="30"/>
      <c r="M388" s="30"/>
      <c r="N388" s="30"/>
      <c r="O388" s="30"/>
      <c r="P388" s="30"/>
      <c r="Q388" s="30"/>
      <c r="R388" s="30"/>
      <c r="S388" s="30"/>
      <c r="T388" s="30"/>
      <c r="U388" s="30"/>
      <c r="V388" s="30"/>
      <c r="W388" s="27"/>
      <c r="X388" s="27"/>
      <c r="Y388" s="27"/>
      <c r="Z388" s="27"/>
      <c r="AA388" s="27"/>
    </row>
    <row r="389" spans="1:27" ht="15.75" customHeight="1">
      <c r="A389" s="27"/>
      <c r="B389" s="27"/>
      <c r="C389" s="27"/>
      <c r="D389" s="27"/>
      <c r="E389" s="27"/>
      <c r="F389" s="27"/>
      <c r="G389" s="27"/>
      <c r="H389" s="29"/>
      <c r="I389" s="30"/>
      <c r="J389" s="30"/>
      <c r="K389" s="30"/>
      <c r="L389" s="30"/>
      <c r="M389" s="30"/>
      <c r="N389" s="30"/>
      <c r="O389" s="30"/>
      <c r="P389" s="30"/>
      <c r="Q389" s="30"/>
      <c r="R389" s="30"/>
      <c r="S389" s="30"/>
      <c r="T389" s="30"/>
      <c r="U389" s="30"/>
      <c r="V389" s="30"/>
      <c r="W389" s="27"/>
      <c r="X389" s="27"/>
      <c r="Y389" s="27"/>
      <c r="Z389" s="27"/>
      <c r="AA389" s="27"/>
    </row>
    <row r="390" spans="1:27" ht="15.75" customHeight="1">
      <c r="A390" s="27"/>
      <c r="B390" s="27"/>
      <c r="C390" s="27"/>
      <c r="D390" s="27"/>
      <c r="E390" s="27"/>
      <c r="F390" s="27"/>
      <c r="G390" s="27"/>
      <c r="H390" s="29"/>
      <c r="I390" s="30"/>
      <c r="J390" s="30"/>
      <c r="K390" s="30"/>
      <c r="L390" s="30"/>
      <c r="M390" s="30"/>
      <c r="N390" s="30"/>
      <c r="O390" s="30"/>
      <c r="P390" s="30"/>
      <c r="Q390" s="30"/>
      <c r="R390" s="30"/>
      <c r="S390" s="30"/>
      <c r="T390" s="30"/>
      <c r="U390" s="30"/>
      <c r="V390" s="30"/>
      <c r="W390" s="27"/>
      <c r="X390" s="27"/>
      <c r="Y390" s="27"/>
      <c r="Z390" s="27"/>
      <c r="AA390" s="27"/>
    </row>
    <row r="391" spans="1:27" ht="15.75" customHeight="1">
      <c r="A391" s="27"/>
      <c r="B391" s="27"/>
      <c r="C391" s="27"/>
      <c r="D391" s="27"/>
      <c r="E391" s="27"/>
      <c r="F391" s="27"/>
      <c r="G391" s="27"/>
      <c r="H391" s="29"/>
      <c r="I391" s="30"/>
      <c r="J391" s="30"/>
      <c r="K391" s="30"/>
      <c r="L391" s="30"/>
      <c r="M391" s="30"/>
      <c r="N391" s="30"/>
      <c r="O391" s="30"/>
      <c r="P391" s="30"/>
      <c r="Q391" s="30"/>
      <c r="R391" s="30"/>
      <c r="S391" s="30"/>
      <c r="T391" s="30"/>
      <c r="U391" s="30"/>
      <c r="V391" s="30"/>
      <c r="W391" s="27"/>
      <c r="X391" s="27"/>
      <c r="Y391" s="27"/>
      <c r="Z391" s="27"/>
      <c r="AA391" s="27"/>
    </row>
    <row r="392" spans="1:27" ht="15.75" customHeight="1">
      <c r="A392" s="27"/>
      <c r="B392" s="27"/>
      <c r="C392" s="27"/>
      <c r="D392" s="27"/>
      <c r="E392" s="27"/>
      <c r="F392" s="27"/>
      <c r="G392" s="27"/>
      <c r="H392" s="29"/>
      <c r="I392" s="30"/>
      <c r="J392" s="30"/>
      <c r="K392" s="30"/>
      <c r="L392" s="30"/>
      <c r="M392" s="30"/>
      <c r="N392" s="30"/>
      <c r="O392" s="30"/>
      <c r="P392" s="30"/>
      <c r="Q392" s="30"/>
      <c r="R392" s="30"/>
      <c r="S392" s="30"/>
      <c r="T392" s="30"/>
      <c r="U392" s="30"/>
      <c r="V392" s="30"/>
      <c r="W392" s="27"/>
      <c r="X392" s="27"/>
      <c r="Y392" s="27"/>
      <c r="Z392" s="27"/>
      <c r="AA392" s="27"/>
    </row>
    <row r="393" spans="1:27" ht="15.75" customHeight="1">
      <c r="A393" s="27"/>
      <c r="B393" s="27"/>
      <c r="C393" s="27"/>
      <c r="D393" s="27"/>
      <c r="E393" s="27"/>
      <c r="F393" s="27"/>
      <c r="G393" s="27"/>
      <c r="H393" s="29"/>
      <c r="I393" s="30"/>
      <c r="J393" s="30"/>
      <c r="K393" s="30"/>
      <c r="L393" s="30"/>
      <c r="M393" s="30"/>
      <c r="N393" s="30"/>
      <c r="O393" s="30"/>
      <c r="P393" s="30"/>
      <c r="Q393" s="30"/>
      <c r="R393" s="30"/>
      <c r="S393" s="30"/>
      <c r="T393" s="30"/>
      <c r="U393" s="30"/>
      <c r="V393" s="30"/>
      <c r="W393" s="27"/>
      <c r="X393" s="27"/>
      <c r="Y393" s="27"/>
      <c r="Z393" s="27"/>
      <c r="AA393" s="27"/>
    </row>
    <row r="394" spans="1:27" ht="15.75" customHeight="1">
      <c r="A394" s="27"/>
      <c r="B394" s="27"/>
      <c r="C394" s="27"/>
      <c r="D394" s="27"/>
      <c r="E394" s="27"/>
      <c r="F394" s="27"/>
      <c r="G394" s="27"/>
      <c r="H394" s="29"/>
      <c r="I394" s="30"/>
      <c r="J394" s="30"/>
      <c r="K394" s="30"/>
      <c r="L394" s="30"/>
      <c r="M394" s="30"/>
      <c r="N394" s="30"/>
      <c r="O394" s="30"/>
      <c r="P394" s="30"/>
      <c r="Q394" s="30"/>
      <c r="R394" s="30"/>
      <c r="S394" s="30"/>
      <c r="T394" s="30"/>
      <c r="U394" s="30"/>
      <c r="V394" s="30"/>
      <c r="W394" s="27"/>
      <c r="X394" s="27"/>
      <c r="Y394" s="27"/>
      <c r="Z394" s="27"/>
      <c r="AA394" s="27"/>
    </row>
    <row r="395" spans="1:27" ht="15.75" customHeight="1">
      <c r="A395" s="27"/>
      <c r="B395" s="27"/>
      <c r="C395" s="27"/>
      <c r="D395" s="27"/>
      <c r="E395" s="27"/>
      <c r="F395" s="27"/>
      <c r="G395" s="27"/>
      <c r="H395" s="29"/>
      <c r="I395" s="30"/>
      <c r="J395" s="30"/>
      <c r="K395" s="30"/>
      <c r="L395" s="30"/>
      <c r="M395" s="30"/>
      <c r="N395" s="30"/>
      <c r="O395" s="30"/>
      <c r="P395" s="30"/>
      <c r="Q395" s="30"/>
      <c r="R395" s="30"/>
      <c r="S395" s="30"/>
      <c r="T395" s="30"/>
      <c r="U395" s="30"/>
      <c r="V395" s="30"/>
      <c r="W395" s="27"/>
      <c r="X395" s="27"/>
      <c r="Y395" s="27"/>
      <c r="Z395" s="27"/>
      <c r="AA395" s="27"/>
    </row>
    <row r="396" spans="1:27" ht="15.75" customHeight="1">
      <c r="A396" s="27"/>
      <c r="B396" s="27"/>
      <c r="C396" s="27"/>
      <c r="D396" s="27"/>
      <c r="E396" s="27"/>
      <c r="F396" s="27"/>
      <c r="G396" s="27"/>
      <c r="H396" s="29"/>
      <c r="I396" s="30"/>
      <c r="J396" s="30"/>
      <c r="K396" s="30"/>
      <c r="L396" s="30"/>
      <c r="M396" s="30"/>
      <c r="N396" s="30"/>
      <c r="O396" s="30"/>
      <c r="P396" s="30"/>
      <c r="Q396" s="30"/>
      <c r="R396" s="30"/>
      <c r="S396" s="30"/>
      <c r="T396" s="30"/>
      <c r="U396" s="30"/>
      <c r="V396" s="30"/>
      <c r="W396" s="27"/>
      <c r="X396" s="27"/>
      <c r="Y396" s="27"/>
      <c r="Z396" s="27"/>
      <c r="AA396" s="27"/>
    </row>
    <row r="397" spans="1:27" ht="15.75" customHeight="1">
      <c r="A397" s="27"/>
      <c r="B397" s="27"/>
      <c r="C397" s="27"/>
      <c r="D397" s="27"/>
      <c r="E397" s="27"/>
      <c r="F397" s="27"/>
      <c r="G397" s="27"/>
      <c r="H397" s="29"/>
      <c r="I397" s="30"/>
      <c r="J397" s="30"/>
      <c r="K397" s="30"/>
      <c r="L397" s="30"/>
      <c r="M397" s="30"/>
      <c r="N397" s="30"/>
      <c r="O397" s="30"/>
      <c r="P397" s="30"/>
      <c r="Q397" s="30"/>
      <c r="R397" s="30"/>
      <c r="S397" s="30"/>
      <c r="T397" s="30"/>
      <c r="U397" s="30"/>
      <c r="V397" s="30"/>
      <c r="W397" s="27"/>
      <c r="X397" s="27"/>
      <c r="Y397" s="27"/>
      <c r="Z397" s="27"/>
      <c r="AA397" s="27"/>
    </row>
    <row r="398" spans="1:27" ht="15.75" customHeight="1">
      <c r="A398" s="27"/>
      <c r="B398" s="27"/>
      <c r="C398" s="27"/>
      <c r="D398" s="27"/>
      <c r="E398" s="27"/>
      <c r="F398" s="27"/>
      <c r="G398" s="27"/>
      <c r="H398" s="29"/>
      <c r="I398" s="30"/>
      <c r="J398" s="30"/>
      <c r="K398" s="30"/>
      <c r="L398" s="30"/>
      <c r="M398" s="30"/>
      <c r="N398" s="30"/>
      <c r="O398" s="30"/>
      <c r="P398" s="30"/>
      <c r="Q398" s="30"/>
      <c r="R398" s="30"/>
      <c r="S398" s="30"/>
      <c r="T398" s="30"/>
      <c r="U398" s="30"/>
      <c r="V398" s="30"/>
      <c r="W398" s="27"/>
      <c r="X398" s="27"/>
      <c r="Y398" s="27"/>
      <c r="Z398" s="27"/>
      <c r="AA398" s="27"/>
    </row>
    <row r="399" spans="1:27" ht="15.75" customHeight="1">
      <c r="A399" s="27"/>
      <c r="B399" s="27"/>
      <c r="C399" s="27"/>
      <c r="D399" s="27"/>
      <c r="E399" s="27"/>
      <c r="F399" s="27"/>
      <c r="G399" s="27"/>
      <c r="H399" s="29"/>
      <c r="I399" s="30"/>
      <c r="J399" s="30"/>
      <c r="K399" s="30"/>
      <c r="L399" s="30"/>
      <c r="M399" s="30"/>
      <c r="N399" s="30"/>
      <c r="O399" s="30"/>
      <c r="P399" s="30"/>
      <c r="Q399" s="30"/>
      <c r="R399" s="30"/>
      <c r="S399" s="30"/>
      <c r="T399" s="30"/>
      <c r="U399" s="30"/>
      <c r="V399" s="30"/>
      <c r="W399" s="27"/>
      <c r="X399" s="27"/>
      <c r="Y399" s="27"/>
      <c r="Z399" s="27"/>
      <c r="AA399" s="27"/>
    </row>
    <row r="400" spans="1:27" ht="15.75" customHeight="1">
      <c r="A400" s="27"/>
      <c r="B400" s="27"/>
      <c r="C400" s="27"/>
      <c r="D400" s="27"/>
      <c r="E400" s="27"/>
      <c r="F400" s="27"/>
      <c r="G400" s="27"/>
      <c r="H400" s="29"/>
      <c r="I400" s="30"/>
      <c r="J400" s="30"/>
      <c r="K400" s="30"/>
      <c r="L400" s="30"/>
      <c r="M400" s="30"/>
      <c r="N400" s="30"/>
      <c r="O400" s="30"/>
      <c r="P400" s="30"/>
      <c r="Q400" s="30"/>
      <c r="R400" s="30"/>
      <c r="S400" s="30"/>
      <c r="T400" s="30"/>
      <c r="U400" s="30"/>
      <c r="V400" s="30"/>
      <c r="W400" s="27"/>
      <c r="X400" s="27"/>
      <c r="Y400" s="27"/>
      <c r="Z400" s="27"/>
      <c r="AA400" s="27"/>
    </row>
    <row r="401" spans="1:27" ht="15.75" customHeight="1">
      <c r="A401" s="27"/>
      <c r="B401" s="27"/>
      <c r="C401" s="27"/>
      <c r="D401" s="27"/>
      <c r="E401" s="27"/>
      <c r="F401" s="27"/>
      <c r="G401" s="27"/>
      <c r="H401" s="29"/>
      <c r="I401" s="30"/>
      <c r="J401" s="30"/>
      <c r="K401" s="30"/>
      <c r="L401" s="30"/>
      <c r="M401" s="30"/>
      <c r="N401" s="30"/>
      <c r="O401" s="30"/>
      <c r="P401" s="30"/>
      <c r="Q401" s="30"/>
      <c r="R401" s="30"/>
      <c r="S401" s="30"/>
      <c r="T401" s="30"/>
      <c r="U401" s="30"/>
      <c r="V401" s="30"/>
      <c r="W401" s="27"/>
      <c r="X401" s="27"/>
      <c r="Y401" s="27"/>
      <c r="Z401" s="27"/>
      <c r="AA401" s="27"/>
    </row>
    <row r="402" spans="1:27" ht="15.75" customHeight="1">
      <c r="A402" s="27"/>
      <c r="B402" s="27"/>
      <c r="C402" s="27"/>
      <c r="D402" s="27"/>
      <c r="E402" s="27"/>
      <c r="F402" s="27"/>
      <c r="G402" s="27"/>
      <c r="H402" s="29"/>
      <c r="I402" s="30"/>
      <c r="J402" s="30"/>
      <c r="K402" s="30"/>
      <c r="L402" s="30"/>
      <c r="M402" s="30"/>
      <c r="N402" s="30"/>
      <c r="O402" s="30"/>
      <c r="P402" s="30"/>
      <c r="Q402" s="30"/>
      <c r="R402" s="30"/>
      <c r="S402" s="30"/>
      <c r="T402" s="30"/>
      <c r="U402" s="30"/>
      <c r="V402" s="30"/>
      <c r="W402" s="27"/>
      <c r="X402" s="27"/>
      <c r="Y402" s="27"/>
      <c r="Z402" s="27"/>
      <c r="AA402" s="27"/>
    </row>
    <row r="403" spans="1:27" ht="15.75" customHeight="1">
      <c r="A403" s="27"/>
      <c r="B403" s="27"/>
      <c r="C403" s="27"/>
      <c r="D403" s="27"/>
      <c r="E403" s="27"/>
      <c r="F403" s="27"/>
      <c r="G403" s="27"/>
      <c r="H403" s="29"/>
      <c r="I403" s="30"/>
      <c r="J403" s="30"/>
      <c r="K403" s="30"/>
      <c r="L403" s="30"/>
      <c r="M403" s="30"/>
      <c r="N403" s="30"/>
      <c r="O403" s="30"/>
      <c r="P403" s="30"/>
      <c r="Q403" s="30"/>
      <c r="R403" s="30"/>
      <c r="S403" s="30"/>
      <c r="T403" s="30"/>
      <c r="U403" s="30"/>
      <c r="V403" s="30"/>
      <c r="W403" s="27"/>
      <c r="X403" s="27"/>
      <c r="Y403" s="27"/>
      <c r="Z403" s="27"/>
      <c r="AA403" s="27"/>
    </row>
    <row r="404" spans="1:27" ht="15.75" customHeight="1">
      <c r="A404" s="27"/>
      <c r="B404" s="27"/>
      <c r="C404" s="27"/>
      <c r="D404" s="27"/>
      <c r="E404" s="27"/>
      <c r="F404" s="27"/>
      <c r="G404" s="27"/>
      <c r="H404" s="29"/>
      <c r="I404" s="30"/>
      <c r="J404" s="30"/>
      <c r="K404" s="30"/>
      <c r="L404" s="30"/>
      <c r="M404" s="30"/>
      <c r="N404" s="30"/>
      <c r="O404" s="30"/>
      <c r="P404" s="30"/>
      <c r="Q404" s="30"/>
      <c r="R404" s="30"/>
      <c r="S404" s="30"/>
      <c r="T404" s="30"/>
      <c r="U404" s="30"/>
      <c r="V404" s="30"/>
      <c r="W404" s="27"/>
      <c r="X404" s="27"/>
      <c r="Y404" s="27"/>
      <c r="Z404" s="27"/>
      <c r="AA404" s="27"/>
    </row>
    <row r="405" spans="1:27" ht="15.75" customHeight="1">
      <c r="A405" s="27"/>
      <c r="B405" s="27"/>
      <c r="C405" s="27"/>
      <c r="D405" s="27"/>
      <c r="E405" s="27"/>
      <c r="F405" s="27"/>
      <c r="G405" s="27"/>
      <c r="H405" s="29"/>
      <c r="I405" s="30"/>
      <c r="J405" s="30"/>
      <c r="K405" s="30"/>
      <c r="L405" s="30"/>
      <c r="M405" s="30"/>
      <c r="N405" s="30"/>
      <c r="O405" s="30"/>
      <c r="P405" s="30"/>
      <c r="Q405" s="30"/>
      <c r="R405" s="30"/>
      <c r="S405" s="30"/>
      <c r="T405" s="30"/>
      <c r="U405" s="30"/>
      <c r="V405" s="30"/>
      <c r="W405" s="27"/>
      <c r="X405" s="27"/>
      <c r="Y405" s="27"/>
      <c r="Z405" s="27"/>
      <c r="AA405" s="27"/>
    </row>
    <row r="406" spans="1:27" ht="15.75" customHeight="1">
      <c r="A406" s="27"/>
      <c r="B406" s="27"/>
      <c r="C406" s="27"/>
      <c r="D406" s="27"/>
      <c r="E406" s="27"/>
      <c r="F406" s="27"/>
      <c r="G406" s="27"/>
      <c r="H406" s="29"/>
      <c r="I406" s="30"/>
      <c r="J406" s="30"/>
      <c r="K406" s="30"/>
      <c r="L406" s="30"/>
      <c r="M406" s="30"/>
      <c r="N406" s="30"/>
      <c r="O406" s="30"/>
      <c r="P406" s="30"/>
      <c r="Q406" s="30"/>
      <c r="R406" s="30"/>
      <c r="S406" s="30"/>
      <c r="T406" s="30"/>
      <c r="U406" s="30"/>
      <c r="V406" s="30"/>
      <c r="W406" s="27"/>
      <c r="X406" s="27"/>
      <c r="Y406" s="27"/>
      <c r="Z406" s="27"/>
      <c r="AA406" s="27"/>
    </row>
    <row r="407" spans="1:27" ht="15.75" customHeight="1">
      <c r="A407" s="27"/>
      <c r="B407" s="27"/>
      <c r="C407" s="27"/>
      <c r="D407" s="27"/>
      <c r="E407" s="27"/>
      <c r="F407" s="27"/>
      <c r="G407" s="27"/>
      <c r="H407" s="29"/>
      <c r="I407" s="30"/>
      <c r="J407" s="30"/>
      <c r="K407" s="30"/>
      <c r="L407" s="30"/>
      <c r="M407" s="30"/>
      <c r="N407" s="30"/>
      <c r="O407" s="30"/>
      <c r="P407" s="30"/>
      <c r="Q407" s="30"/>
      <c r="R407" s="30"/>
      <c r="S407" s="30"/>
      <c r="T407" s="30"/>
      <c r="U407" s="30"/>
      <c r="V407" s="30"/>
      <c r="W407" s="27"/>
      <c r="X407" s="27"/>
      <c r="Y407" s="27"/>
      <c r="Z407" s="27"/>
      <c r="AA407" s="27"/>
    </row>
    <row r="408" spans="1:27" ht="15.75" customHeight="1">
      <c r="A408" s="27"/>
      <c r="B408" s="27"/>
      <c r="C408" s="27"/>
      <c r="D408" s="27"/>
      <c r="E408" s="27"/>
      <c r="F408" s="27"/>
      <c r="G408" s="27"/>
      <c r="H408" s="29"/>
      <c r="I408" s="30"/>
      <c r="J408" s="30"/>
      <c r="K408" s="30"/>
      <c r="L408" s="30"/>
      <c r="M408" s="30"/>
      <c r="N408" s="30"/>
      <c r="O408" s="30"/>
      <c r="P408" s="30"/>
      <c r="Q408" s="30"/>
      <c r="R408" s="30"/>
      <c r="S408" s="30"/>
      <c r="T408" s="30"/>
      <c r="U408" s="30"/>
      <c r="V408" s="30"/>
      <c r="W408" s="27"/>
      <c r="X408" s="27"/>
      <c r="Y408" s="27"/>
      <c r="Z408" s="27"/>
      <c r="AA408" s="27"/>
    </row>
    <row r="409" spans="1:27" ht="15.75" customHeight="1">
      <c r="A409" s="27"/>
      <c r="B409" s="27"/>
      <c r="C409" s="27"/>
      <c r="D409" s="27"/>
      <c r="E409" s="27"/>
      <c r="F409" s="27"/>
      <c r="G409" s="27"/>
      <c r="H409" s="29"/>
      <c r="I409" s="30"/>
      <c r="J409" s="30"/>
      <c r="K409" s="30"/>
      <c r="L409" s="30"/>
      <c r="M409" s="30"/>
      <c r="N409" s="30"/>
      <c r="O409" s="30"/>
      <c r="P409" s="30"/>
      <c r="Q409" s="30"/>
      <c r="R409" s="30"/>
      <c r="S409" s="30"/>
      <c r="T409" s="30"/>
      <c r="U409" s="30"/>
      <c r="V409" s="30"/>
      <c r="W409" s="27"/>
      <c r="X409" s="27"/>
      <c r="Y409" s="27"/>
      <c r="Z409" s="27"/>
      <c r="AA409" s="27"/>
    </row>
    <row r="410" spans="1:27" ht="15.75" customHeight="1">
      <c r="A410" s="27"/>
      <c r="B410" s="27"/>
      <c r="C410" s="27"/>
      <c r="D410" s="27"/>
      <c r="E410" s="27"/>
      <c r="F410" s="27"/>
      <c r="G410" s="27"/>
      <c r="H410" s="29"/>
      <c r="I410" s="30"/>
      <c r="J410" s="30"/>
      <c r="K410" s="30"/>
      <c r="L410" s="30"/>
      <c r="M410" s="30"/>
      <c r="N410" s="30"/>
      <c r="O410" s="30"/>
      <c r="P410" s="30"/>
      <c r="Q410" s="30"/>
      <c r="R410" s="30"/>
      <c r="S410" s="30"/>
      <c r="T410" s="30"/>
      <c r="U410" s="30"/>
      <c r="V410" s="30"/>
      <c r="W410" s="27"/>
      <c r="X410" s="27"/>
      <c r="Y410" s="27"/>
      <c r="Z410" s="27"/>
      <c r="AA410" s="27"/>
    </row>
    <row r="411" spans="1:27" ht="15.75" customHeight="1">
      <c r="A411" s="27"/>
      <c r="B411" s="27"/>
      <c r="C411" s="27"/>
      <c r="D411" s="27"/>
      <c r="E411" s="27"/>
      <c r="F411" s="27"/>
      <c r="G411" s="27"/>
      <c r="H411" s="29"/>
      <c r="I411" s="30"/>
      <c r="J411" s="30"/>
      <c r="K411" s="30"/>
      <c r="L411" s="30"/>
      <c r="M411" s="30"/>
      <c r="N411" s="30"/>
      <c r="O411" s="30"/>
      <c r="P411" s="30"/>
      <c r="Q411" s="30"/>
      <c r="R411" s="30"/>
      <c r="S411" s="30"/>
      <c r="T411" s="30"/>
      <c r="U411" s="30"/>
      <c r="V411" s="30"/>
      <c r="W411" s="27"/>
      <c r="X411" s="27"/>
      <c r="Y411" s="27"/>
      <c r="Z411" s="27"/>
      <c r="AA411" s="27"/>
    </row>
    <row r="412" spans="1:27" ht="15.75" customHeight="1">
      <c r="A412" s="27"/>
      <c r="B412" s="27"/>
      <c r="C412" s="27"/>
      <c r="D412" s="27"/>
      <c r="E412" s="27"/>
      <c r="F412" s="27"/>
      <c r="G412" s="27"/>
      <c r="H412" s="29"/>
      <c r="I412" s="30"/>
      <c r="J412" s="30"/>
      <c r="K412" s="30"/>
      <c r="L412" s="30"/>
      <c r="M412" s="30"/>
      <c r="N412" s="30"/>
      <c r="O412" s="30"/>
      <c r="P412" s="30"/>
      <c r="Q412" s="30"/>
      <c r="R412" s="30"/>
      <c r="S412" s="30"/>
      <c r="T412" s="30"/>
      <c r="U412" s="30"/>
      <c r="V412" s="30"/>
      <c r="W412" s="27"/>
      <c r="X412" s="27"/>
      <c r="Y412" s="27"/>
      <c r="Z412" s="27"/>
      <c r="AA412" s="27"/>
    </row>
    <row r="413" spans="1:27" ht="15.75" customHeight="1">
      <c r="A413" s="27"/>
      <c r="B413" s="27"/>
      <c r="C413" s="27"/>
      <c r="D413" s="27"/>
      <c r="E413" s="27"/>
      <c r="F413" s="27"/>
      <c r="G413" s="27"/>
      <c r="H413" s="29"/>
      <c r="I413" s="30"/>
      <c r="J413" s="30"/>
      <c r="K413" s="30"/>
      <c r="L413" s="30"/>
      <c r="M413" s="30"/>
      <c r="N413" s="30"/>
      <c r="O413" s="30"/>
      <c r="P413" s="30"/>
      <c r="Q413" s="30"/>
      <c r="R413" s="30"/>
      <c r="S413" s="30"/>
      <c r="T413" s="30"/>
      <c r="U413" s="30"/>
      <c r="V413" s="30"/>
      <c r="W413" s="27"/>
      <c r="X413" s="27"/>
      <c r="Y413" s="27"/>
      <c r="Z413" s="27"/>
      <c r="AA413" s="27"/>
    </row>
    <row r="414" spans="1:27" ht="15.75" customHeight="1">
      <c r="A414" s="27"/>
      <c r="B414" s="27"/>
      <c r="C414" s="27"/>
      <c r="D414" s="27"/>
      <c r="E414" s="27"/>
      <c r="F414" s="27"/>
      <c r="G414" s="27"/>
      <c r="H414" s="29"/>
      <c r="I414" s="30"/>
      <c r="J414" s="30"/>
      <c r="K414" s="30"/>
      <c r="L414" s="30"/>
      <c r="M414" s="30"/>
      <c r="N414" s="30"/>
      <c r="O414" s="30"/>
      <c r="P414" s="30"/>
      <c r="Q414" s="30"/>
      <c r="R414" s="30"/>
      <c r="S414" s="30"/>
      <c r="T414" s="30"/>
      <c r="U414" s="30"/>
      <c r="V414" s="30"/>
      <c r="W414" s="27"/>
      <c r="X414" s="27"/>
      <c r="Y414" s="27"/>
      <c r="Z414" s="27"/>
      <c r="AA414" s="27"/>
    </row>
    <row r="415" spans="1:27" ht="15.75" customHeight="1">
      <c r="A415" s="27"/>
      <c r="B415" s="27"/>
      <c r="C415" s="27"/>
      <c r="D415" s="27"/>
      <c r="E415" s="27"/>
      <c r="F415" s="27"/>
      <c r="G415" s="27"/>
      <c r="H415" s="29"/>
      <c r="I415" s="30"/>
      <c r="J415" s="30"/>
      <c r="K415" s="30"/>
      <c r="L415" s="30"/>
      <c r="M415" s="30"/>
      <c r="N415" s="30"/>
      <c r="O415" s="30"/>
      <c r="P415" s="30"/>
      <c r="Q415" s="30"/>
      <c r="R415" s="30"/>
      <c r="S415" s="30"/>
      <c r="T415" s="30"/>
      <c r="U415" s="30"/>
      <c r="V415" s="30"/>
      <c r="W415" s="27"/>
      <c r="X415" s="27"/>
      <c r="Y415" s="27"/>
      <c r="Z415" s="27"/>
      <c r="AA415" s="27"/>
    </row>
    <row r="416" spans="1:27" ht="15.75" customHeight="1">
      <c r="A416" s="27"/>
      <c r="B416" s="27"/>
      <c r="C416" s="27"/>
      <c r="D416" s="27"/>
      <c r="E416" s="27"/>
      <c r="F416" s="27"/>
      <c r="G416" s="27"/>
      <c r="H416" s="29"/>
      <c r="I416" s="30"/>
      <c r="J416" s="30"/>
      <c r="K416" s="30"/>
      <c r="L416" s="30"/>
      <c r="M416" s="30"/>
      <c r="N416" s="30"/>
      <c r="O416" s="30"/>
      <c r="P416" s="30"/>
      <c r="Q416" s="30"/>
      <c r="R416" s="30"/>
      <c r="S416" s="30"/>
      <c r="T416" s="30"/>
      <c r="U416" s="30"/>
      <c r="V416" s="30"/>
      <c r="W416" s="27"/>
      <c r="X416" s="27"/>
      <c r="Y416" s="27"/>
      <c r="Z416" s="27"/>
      <c r="AA416" s="27"/>
    </row>
    <row r="417" spans="1:27" ht="15.75" customHeight="1">
      <c r="A417" s="27"/>
      <c r="B417" s="27"/>
      <c r="C417" s="27"/>
      <c r="D417" s="27"/>
      <c r="E417" s="27"/>
      <c r="F417" s="27"/>
      <c r="G417" s="27"/>
      <c r="H417" s="29"/>
      <c r="I417" s="30"/>
      <c r="J417" s="30"/>
      <c r="K417" s="30"/>
      <c r="L417" s="30"/>
      <c r="M417" s="30"/>
      <c r="N417" s="30"/>
      <c r="O417" s="30"/>
      <c r="P417" s="30"/>
      <c r="Q417" s="30"/>
      <c r="R417" s="30"/>
      <c r="S417" s="30"/>
      <c r="T417" s="30"/>
      <c r="U417" s="30"/>
      <c r="V417" s="30"/>
      <c r="W417" s="27"/>
      <c r="X417" s="27"/>
      <c r="Y417" s="27"/>
      <c r="Z417" s="27"/>
      <c r="AA417" s="27"/>
    </row>
    <row r="418" spans="1:27" ht="15.75" customHeight="1">
      <c r="A418" s="27"/>
      <c r="B418" s="27"/>
      <c r="C418" s="27"/>
      <c r="D418" s="27"/>
      <c r="E418" s="27"/>
      <c r="F418" s="27"/>
      <c r="G418" s="27"/>
      <c r="H418" s="29"/>
      <c r="I418" s="30"/>
      <c r="J418" s="30"/>
      <c r="K418" s="30"/>
      <c r="L418" s="30"/>
      <c r="M418" s="30"/>
      <c r="N418" s="30"/>
      <c r="O418" s="30"/>
      <c r="P418" s="30"/>
      <c r="Q418" s="30"/>
      <c r="R418" s="30"/>
      <c r="S418" s="30"/>
      <c r="T418" s="30"/>
      <c r="U418" s="30"/>
      <c r="V418" s="30"/>
      <c r="W418" s="27"/>
      <c r="X418" s="27"/>
      <c r="Y418" s="27"/>
      <c r="Z418" s="27"/>
      <c r="AA418" s="27"/>
    </row>
    <row r="419" spans="1:27" ht="15.75" customHeight="1">
      <c r="A419" s="27"/>
      <c r="B419" s="27"/>
      <c r="C419" s="27"/>
      <c r="D419" s="27"/>
      <c r="E419" s="27"/>
      <c r="F419" s="27"/>
      <c r="G419" s="27"/>
      <c r="H419" s="29"/>
      <c r="I419" s="30"/>
      <c r="J419" s="30"/>
      <c r="K419" s="30"/>
      <c r="L419" s="30"/>
      <c r="M419" s="30"/>
      <c r="N419" s="30"/>
      <c r="O419" s="30"/>
      <c r="P419" s="30"/>
      <c r="Q419" s="30"/>
      <c r="R419" s="30"/>
      <c r="S419" s="30"/>
      <c r="T419" s="30"/>
      <c r="U419" s="30"/>
      <c r="V419" s="30"/>
      <c r="W419" s="27"/>
      <c r="X419" s="27"/>
      <c r="Y419" s="27"/>
      <c r="Z419" s="27"/>
      <c r="AA419" s="27"/>
    </row>
    <row r="420" spans="1:27" ht="15.75" customHeight="1">
      <c r="A420" s="27"/>
      <c r="B420" s="27"/>
      <c r="C420" s="27"/>
      <c r="D420" s="27"/>
      <c r="E420" s="27"/>
      <c r="F420" s="27"/>
      <c r="G420" s="27"/>
      <c r="H420" s="29"/>
      <c r="I420" s="30"/>
      <c r="J420" s="30"/>
      <c r="K420" s="30"/>
      <c r="L420" s="30"/>
      <c r="M420" s="30"/>
      <c r="N420" s="30"/>
      <c r="O420" s="30"/>
      <c r="P420" s="30"/>
      <c r="Q420" s="30"/>
      <c r="R420" s="30"/>
      <c r="S420" s="30"/>
      <c r="T420" s="30"/>
      <c r="U420" s="30"/>
      <c r="V420" s="30"/>
      <c r="W420" s="27"/>
      <c r="X420" s="27"/>
      <c r="Y420" s="27"/>
      <c r="Z420" s="27"/>
      <c r="AA420" s="27"/>
    </row>
    <row r="421" spans="1:27" ht="15.75" customHeight="1">
      <c r="A421" s="27"/>
      <c r="B421" s="27"/>
      <c r="C421" s="27"/>
      <c r="D421" s="27"/>
      <c r="E421" s="27"/>
      <c r="F421" s="27"/>
      <c r="G421" s="27"/>
      <c r="H421" s="29"/>
      <c r="I421" s="30"/>
      <c r="J421" s="30"/>
      <c r="K421" s="30"/>
      <c r="L421" s="30"/>
      <c r="M421" s="30"/>
      <c r="N421" s="30"/>
      <c r="O421" s="30"/>
      <c r="P421" s="30"/>
      <c r="Q421" s="30"/>
      <c r="R421" s="30"/>
      <c r="S421" s="30"/>
      <c r="T421" s="30"/>
      <c r="U421" s="30"/>
      <c r="V421" s="30"/>
      <c r="W421" s="27"/>
      <c r="X421" s="27"/>
      <c r="Y421" s="27"/>
      <c r="Z421" s="27"/>
      <c r="AA421" s="27"/>
    </row>
    <row r="422" spans="1:27" ht="15.75" customHeight="1">
      <c r="A422" s="27"/>
      <c r="B422" s="27"/>
      <c r="C422" s="27"/>
      <c r="D422" s="27"/>
      <c r="E422" s="27"/>
      <c r="F422" s="27"/>
      <c r="G422" s="27"/>
      <c r="H422" s="29"/>
      <c r="I422" s="30"/>
      <c r="J422" s="30"/>
      <c r="K422" s="30"/>
      <c r="L422" s="30"/>
      <c r="M422" s="30"/>
      <c r="N422" s="30"/>
      <c r="O422" s="30"/>
      <c r="P422" s="30"/>
      <c r="Q422" s="30"/>
      <c r="R422" s="30"/>
      <c r="S422" s="30"/>
      <c r="T422" s="30"/>
      <c r="U422" s="30"/>
      <c r="V422" s="30"/>
      <c r="W422" s="27"/>
      <c r="X422" s="27"/>
      <c r="Y422" s="27"/>
      <c r="Z422" s="27"/>
      <c r="AA422" s="27"/>
    </row>
    <row r="423" spans="1:27" ht="15.75" customHeight="1">
      <c r="A423" s="27"/>
      <c r="B423" s="27"/>
      <c r="C423" s="27"/>
      <c r="D423" s="27"/>
      <c r="E423" s="27"/>
      <c r="F423" s="27"/>
      <c r="G423" s="27"/>
      <c r="H423" s="29"/>
      <c r="I423" s="30"/>
      <c r="J423" s="30"/>
      <c r="K423" s="30"/>
      <c r="L423" s="30"/>
      <c r="M423" s="30"/>
      <c r="N423" s="30"/>
      <c r="O423" s="30"/>
      <c r="P423" s="30"/>
      <c r="Q423" s="30"/>
      <c r="R423" s="30"/>
      <c r="S423" s="30"/>
      <c r="T423" s="30"/>
      <c r="U423" s="30"/>
      <c r="V423" s="30"/>
      <c r="W423" s="27"/>
      <c r="X423" s="27"/>
      <c r="Y423" s="27"/>
      <c r="Z423" s="27"/>
      <c r="AA423" s="27"/>
    </row>
    <row r="424" spans="1:27" ht="15.75" customHeight="1">
      <c r="A424" s="27"/>
      <c r="B424" s="27"/>
      <c r="C424" s="27"/>
      <c r="D424" s="27"/>
      <c r="E424" s="27"/>
      <c r="F424" s="27"/>
      <c r="G424" s="27"/>
      <c r="H424" s="29"/>
      <c r="I424" s="30"/>
      <c r="J424" s="30"/>
      <c r="K424" s="30"/>
      <c r="L424" s="30"/>
      <c r="M424" s="30"/>
      <c r="N424" s="30"/>
      <c r="O424" s="30"/>
      <c r="P424" s="30"/>
      <c r="Q424" s="30"/>
      <c r="R424" s="30"/>
      <c r="S424" s="30"/>
      <c r="T424" s="30"/>
      <c r="U424" s="30"/>
      <c r="V424" s="30"/>
      <c r="W424" s="27"/>
      <c r="X424" s="27"/>
      <c r="Y424" s="27"/>
      <c r="Z424" s="27"/>
      <c r="AA424" s="27"/>
    </row>
    <row r="425" spans="1:27" ht="15.75" customHeight="1">
      <c r="A425" s="27"/>
      <c r="B425" s="27"/>
      <c r="C425" s="27"/>
      <c r="D425" s="27"/>
      <c r="E425" s="27"/>
      <c r="F425" s="27"/>
      <c r="G425" s="27"/>
      <c r="H425" s="29"/>
      <c r="I425" s="30"/>
      <c r="J425" s="30"/>
      <c r="K425" s="30"/>
      <c r="L425" s="30"/>
      <c r="M425" s="30"/>
      <c r="N425" s="30"/>
      <c r="O425" s="30"/>
      <c r="P425" s="30"/>
      <c r="Q425" s="30"/>
      <c r="R425" s="30"/>
      <c r="S425" s="30"/>
      <c r="T425" s="30"/>
      <c r="U425" s="30"/>
      <c r="V425" s="30"/>
      <c r="W425" s="27"/>
      <c r="X425" s="27"/>
      <c r="Y425" s="27"/>
      <c r="Z425" s="27"/>
      <c r="AA425" s="27"/>
    </row>
    <row r="426" spans="1:27" ht="15.75" customHeight="1">
      <c r="A426" s="27"/>
      <c r="B426" s="27"/>
      <c r="C426" s="27"/>
      <c r="D426" s="27"/>
      <c r="E426" s="27"/>
      <c r="F426" s="27"/>
      <c r="G426" s="27"/>
      <c r="H426" s="29"/>
      <c r="I426" s="30"/>
      <c r="J426" s="30"/>
      <c r="K426" s="30"/>
      <c r="L426" s="30"/>
      <c r="M426" s="30"/>
      <c r="N426" s="30"/>
      <c r="O426" s="30"/>
      <c r="P426" s="30"/>
      <c r="Q426" s="30"/>
      <c r="R426" s="30"/>
      <c r="S426" s="30"/>
      <c r="T426" s="30"/>
      <c r="U426" s="30"/>
      <c r="V426" s="30"/>
      <c r="W426" s="27"/>
      <c r="X426" s="27"/>
      <c r="Y426" s="27"/>
      <c r="Z426" s="27"/>
      <c r="AA426" s="27"/>
    </row>
    <row r="427" spans="1:27" ht="15.75" customHeight="1">
      <c r="A427" s="27"/>
      <c r="B427" s="27"/>
      <c r="C427" s="27"/>
      <c r="D427" s="27"/>
      <c r="E427" s="27"/>
      <c r="F427" s="27"/>
      <c r="G427" s="27"/>
      <c r="H427" s="29"/>
      <c r="I427" s="30"/>
      <c r="J427" s="30"/>
      <c r="K427" s="30"/>
      <c r="L427" s="30"/>
      <c r="M427" s="30"/>
      <c r="N427" s="30"/>
      <c r="O427" s="30"/>
      <c r="P427" s="30"/>
      <c r="Q427" s="30"/>
      <c r="R427" s="30"/>
      <c r="S427" s="30"/>
      <c r="T427" s="30"/>
      <c r="U427" s="30"/>
      <c r="V427" s="30"/>
      <c r="W427" s="27"/>
      <c r="X427" s="27"/>
      <c r="Y427" s="27"/>
      <c r="Z427" s="27"/>
      <c r="AA427" s="27"/>
    </row>
    <row r="428" spans="1:27" ht="15.75" customHeight="1">
      <c r="A428" s="27"/>
      <c r="B428" s="27"/>
      <c r="C428" s="27"/>
      <c r="D428" s="27"/>
      <c r="E428" s="27"/>
      <c r="F428" s="27"/>
      <c r="G428" s="27"/>
      <c r="H428" s="29"/>
      <c r="I428" s="30"/>
      <c r="J428" s="30"/>
      <c r="K428" s="30"/>
      <c r="L428" s="30"/>
      <c r="M428" s="30"/>
      <c r="N428" s="30"/>
      <c r="O428" s="30"/>
      <c r="P428" s="30"/>
      <c r="Q428" s="30"/>
      <c r="R428" s="30"/>
      <c r="S428" s="30"/>
      <c r="T428" s="30"/>
      <c r="U428" s="30"/>
      <c r="V428" s="30"/>
      <c r="W428" s="27"/>
      <c r="X428" s="27"/>
      <c r="Y428" s="27"/>
      <c r="Z428" s="27"/>
      <c r="AA428" s="27"/>
    </row>
    <row r="429" spans="1:27" ht="15.75" customHeight="1">
      <c r="A429" s="27"/>
      <c r="B429" s="27"/>
      <c r="C429" s="27"/>
      <c r="D429" s="27"/>
      <c r="E429" s="27"/>
      <c r="F429" s="27"/>
      <c r="G429" s="27"/>
      <c r="H429" s="29"/>
      <c r="I429" s="30"/>
      <c r="J429" s="30"/>
      <c r="K429" s="30"/>
      <c r="L429" s="30"/>
      <c r="M429" s="30"/>
      <c r="N429" s="30"/>
      <c r="O429" s="30"/>
      <c r="P429" s="30"/>
      <c r="Q429" s="30"/>
      <c r="R429" s="30"/>
      <c r="S429" s="30"/>
      <c r="T429" s="30"/>
      <c r="U429" s="30"/>
      <c r="V429" s="30"/>
      <c r="W429" s="27"/>
      <c r="X429" s="27"/>
      <c r="Y429" s="27"/>
      <c r="Z429" s="27"/>
      <c r="AA429" s="27"/>
    </row>
    <row r="430" spans="1:27" ht="15.75" customHeight="1">
      <c r="A430" s="27"/>
      <c r="B430" s="27"/>
      <c r="C430" s="27"/>
      <c r="D430" s="27"/>
      <c r="E430" s="27"/>
      <c r="F430" s="27"/>
      <c r="G430" s="27"/>
      <c r="H430" s="29"/>
      <c r="I430" s="30"/>
      <c r="J430" s="30"/>
      <c r="K430" s="30"/>
      <c r="L430" s="30"/>
      <c r="M430" s="30"/>
      <c r="N430" s="30"/>
      <c r="O430" s="30"/>
      <c r="P430" s="30"/>
      <c r="Q430" s="30"/>
      <c r="R430" s="30"/>
      <c r="S430" s="30"/>
      <c r="T430" s="30"/>
      <c r="U430" s="30"/>
      <c r="V430" s="30"/>
      <c r="W430" s="27"/>
      <c r="X430" s="27"/>
      <c r="Y430" s="27"/>
      <c r="Z430" s="27"/>
      <c r="AA430" s="27"/>
    </row>
    <row r="431" spans="1:27" ht="15.75" customHeight="1">
      <c r="A431" s="27"/>
      <c r="B431" s="27"/>
      <c r="C431" s="27"/>
      <c r="D431" s="27"/>
      <c r="E431" s="27"/>
      <c r="F431" s="27"/>
      <c r="G431" s="27"/>
      <c r="H431" s="29"/>
      <c r="I431" s="30"/>
      <c r="J431" s="30"/>
      <c r="K431" s="30"/>
      <c r="L431" s="30"/>
      <c r="M431" s="30"/>
      <c r="N431" s="30"/>
      <c r="O431" s="30"/>
      <c r="P431" s="30"/>
      <c r="Q431" s="30"/>
      <c r="R431" s="30"/>
      <c r="S431" s="30"/>
      <c r="T431" s="30"/>
      <c r="U431" s="30"/>
      <c r="V431" s="30"/>
      <c r="W431" s="27"/>
      <c r="X431" s="27"/>
      <c r="Y431" s="27"/>
      <c r="Z431" s="27"/>
      <c r="AA431" s="27"/>
    </row>
    <row r="432" spans="1:27" ht="15.75" customHeight="1">
      <c r="A432" s="27"/>
      <c r="B432" s="27"/>
      <c r="C432" s="27"/>
      <c r="D432" s="27"/>
      <c r="E432" s="27"/>
      <c r="F432" s="27"/>
      <c r="G432" s="27"/>
      <c r="H432" s="29"/>
      <c r="I432" s="30"/>
      <c r="J432" s="30"/>
      <c r="K432" s="30"/>
      <c r="L432" s="30"/>
      <c r="M432" s="30"/>
      <c r="N432" s="30"/>
      <c r="O432" s="30"/>
      <c r="P432" s="30"/>
      <c r="Q432" s="30"/>
      <c r="R432" s="30"/>
      <c r="S432" s="30"/>
      <c r="T432" s="30"/>
      <c r="U432" s="30"/>
      <c r="V432" s="30"/>
      <c r="W432" s="27"/>
      <c r="X432" s="27"/>
      <c r="Y432" s="27"/>
      <c r="Z432" s="27"/>
      <c r="AA432" s="27"/>
    </row>
    <row r="433" spans="1:27" ht="15.75" customHeight="1">
      <c r="A433" s="27"/>
      <c r="B433" s="27"/>
      <c r="C433" s="27"/>
      <c r="D433" s="27"/>
      <c r="E433" s="27"/>
      <c r="F433" s="27"/>
      <c r="G433" s="27"/>
      <c r="H433" s="29"/>
      <c r="I433" s="30"/>
      <c r="J433" s="30"/>
      <c r="K433" s="30"/>
      <c r="L433" s="30"/>
      <c r="M433" s="30"/>
      <c r="N433" s="30"/>
      <c r="O433" s="30"/>
      <c r="P433" s="30"/>
      <c r="Q433" s="30"/>
      <c r="R433" s="30"/>
      <c r="S433" s="30"/>
      <c r="T433" s="30"/>
      <c r="U433" s="30"/>
      <c r="V433" s="30"/>
      <c r="W433" s="27"/>
      <c r="X433" s="27"/>
      <c r="Y433" s="27"/>
      <c r="Z433" s="27"/>
      <c r="AA433" s="27"/>
    </row>
    <row r="434" spans="1:27" ht="15.75" customHeight="1">
      <c r="A434" s="27"/>
      <c r="B434" s="27"/>
      <c r="C434" s="27"/>
      <c r="D434" s="27"/>
      <c r="E434" s="27"/>
      <c r="F434" s="27"/>
      <c r="G434" s="27"/>
      <c r="H434" s="29"/>
      <c r="I434" s="30"/>
      <c r="J434" s="30"/>
      <c r="K434" s="30"/>
      <c r="L434" s="30"/>
      <c r="M434" s="30"/>
      <c r="N434" s="30"/>
      <c r="O434" s="30"/>
      <c r="P434" s="30"/>
      <c r="Q434" s="30"/>
      <c r="R434" s="30"/>
      <c r="S434" s="30"/>
      <c r="T434" s="30"/>
      <c r="U434" s="30"/>
      <c r="V434" s="30"/>
      <c r="W434" s="27"/>
      <c r="X434" s="27"/>
      <c r="Y434" s="27"/>
      <c r="Z434" s="27"/>
      <c r="AA434" s="27"/>
    </row>
    <row r="435" spans="1:27" ht="15.75" customHeight="1">
      <c r="A435" s="27"/>
      <c r="B435" s="27"/>
      <c r="C435" s="27"/>
      <c r="D435" s="27"/>
      <c r="E435" s="27"/>
      <c r="F435" s="27"/>
      <c r="G435" s="27"/>
      <c r="H435" s="29"/>
      <c r="I435" s="30"/>
      <c r="J435" s="30"/>
      <c r="K435" s="30"/>
      <c r="L435" s="30"/>
      <c r="M435" s="30"/>
      <c r="N435" s="30"/>
      <c r="O435" s="30"/>
      <c r="P435" s="30"/>
      <c r="Q435" s="30"/>
      <c r="R435" s="30"/>
      <c r="S435" s="30"/>
      <c r="T435" s="30"/>
      <c r="U435" s="30"/>
      <c r="V435" s="30"/>
      <c r="W435" s="27"/>
      <c r="X435" s="27"/>
      <c r="Y435" s="27"/>
      <c r="Z435" s="27"/>
      <c r="AA435" s="27"/>
    </row>
    <row r="436" spans="1:27" ht="15.75" customHeight="1">
      <c r="A436" s="27"/>
      <c r="B436" s="27"/>
      <c r="C436" s="27"/>
      <c r="D436" s="27"/>
      <c r="E436" s="27"/>
      <c r="F436" s="27"/>
      <c r="G436" s="27"/>
      <c r="H436" s="29"/>
      <c r="I436" s="30"/>
      <c r="J436" s="30"/>
      <c r="K436" s="30"/>
      <c r="L436" s="30"/>
      <c r="M436" s="30"/>
      <c r="N436" s="30"/>
      <c r="O436" s="30"/>
      <c r="P436" s="30"/>
      <c r="Q436" s="30"/>
      <c r="R436" s="30"/>
      <c r="S436" s="30"/>
      <c r="T436" s="30"/>
      <c r="U436" s="30"/>
      <c r="V436" s="30"/>
      <c r="W436" s="27"/>
      <c r="X436" s="27"/>
      <c r="Y436" s="27"/>
      <c r="Z436" s="27"/>
      <c r="AA436" s="27"/>
    </row>
    <row r="437" spans="1:27" ht="15.75" customHeight="1">
      <c r="A437" s="27"/>
      <c r="B437" s="27"/>
      <c r="C437" s="27"/>
      <c r="D437" s="27"/>
      <c r="E437" s="27"/>
      <c r="F437" s="27"/>
      <c r="G437" s="27"/>
      <c r="H437" s="29"/>
      <c r="I437" s="30"/>
      <c r="J437" s="30"/>
      <c r="K437" s="30"/>
      <c r="L437" s="30"/>
      <c r="M437" s="30"/>
      <c r="N437" s="30"/>
      <c r="O437" s="30"/>
      <c r="P437" s="30"/>
      <c r="Q437" s="30"/>
      <c r="R437" s="30"/>
      <c r="S437" s="30"/>
      <c r="T437" s="30"/>
      <c r="U437" s="30"/>
      <c r="V437" s="30"/>
      <c r="W437" s="27"/>
      <c r="X437" s="27"/>
      <c r="Y437" s="27"/>
      <c r="Z437" s="27"/>
      <c r="AA437" s="27"/>
    </row>
    <row r="438" spans="1:27" ht="15.75" customHeight="1">
      <c r="A438" s="27"/>
      <c r="B438" s="27"/>
      <c r="C438" s="27"/>
      <c r="D438" s="27"/>
      <c r="E438" s="27"/>
      <c r="F438" s="27"/>
      <c r="G438" s="27"/>
      <c r="H438" s="29"/>
      <c r="I438" s="30"/>
      <c r="J438" s="30"/>
      <c r="K438" s="30"/>
      <c r="L438" s="30"/>
      <c r="M438" s="30"/>
      <c r="N438" s="30"/>
      <c r="O438" s="30"/>
      <c r="P438" s="30"/>
      <c r="Q438" s="30"/>
      <c r="R438" s="30"/>
      <c r="S438" s="30"/>
      <c r="T438" s="30"/>
      <c r="U438" s="30"/>
      <c r="V438" s="30"/>
      <c r="W438" s="27"/>
      <c r="X438" s="27"/>
      <c r="Y438" s="27"/>
      <c r="Z438" s="27"/>
      <c r="AA438" s="27"/>
    </row>
    <row r="439" spans="1:27" ht="15.75" customHeight="1">
      <c r="A439" s="27"/>
      <c r="B439" s="27"/>
      <c r="C439" s="27"/>
      <c r="D439" s="27"/>
      <c r="E439" s="27"/>
      <c r="F439" s="27"/>
      <c r="G439" s="27"/>
      <c r="H439" s="29"/>
      <c r="I439" s="30"/>
      <c r="J439" s="30"/>
      <c r="K439" s="30"/>
      <c r="L439" s="30"/>
      <c r="M439" s="30"/>
      <c r="N439" s="30"/>
      <c r="O439" s="30"/>
      <c r="P439" s="30"/>
      <c r="Q439" s="30"/>
      <c r="R439" s="30"/>
      <c r="S439" s="30"/>
      <c r="T439" s="30"/>
      <c r="U439" s="30"/>
      <c r="V439" s="30"/>
      <c r="W439" s="27"/>
      <c r="X439" s="27"/>
      <c r="Y439" s="27"/>
      <c r="Z439" s="27"/>
      <c r="AA439" s="27"/>
    </row>
    <row r="440" spans="1:27" ht="15.75" customHeight="1">
      <c r="A440" s="27"/>
      <c r="B440" s="27"/>
      <c r="C440" s="27"/>
      <c r="D440" s="27"/>
      <c r="E440" s="27"/>
      <c r="F440" s="27"/>
      <c r="G440" s="27"/>
      <c r="H440" s="29"/>
      <c r="I440" s="30"/>
      <c r="J440" s="30"/>
      <c r="K440" s="30"/>
      <c r="L440" s="30"/>
      <c r="M440" s="30"/>
      <c r="N440" s="30"/>
      <c r="O440" s="30"/>
      <c r="P440" s="30"/>
      <c r="Q440" s="30"/>
      <c r="R440" s="30"/>
      <c r="S440" s="30"/>
      <c r="T440" s="30"/>
      <c r="U440" s="30"/>
      <c r="V440" s="30"/>
      <c r="W440" s="27"/>
      <c r="X440" s="27"/>
      <c r="Y440" s="27"/>
      <c r="Z440" s="27"/>
      <c r="AA440" s="27"/>
    </row>
    <row r="441" spans="1:27" ht="15.75" customHeight="1">
      <c r="A441" s="27"/>
      <c r="B441" s="27"/>
      <c r="C441" s="27"/>
      <c r="D441" s="27"/>
      <c r="E441" s="27"/>
      <c r="F441" s="27"/>
      <c r="G441" s="27"/>
      <c r="H441" s="29"/>
      <c r="I441" s="30"/>
      <c r="J441" s="30"/>
      <c r="K441" s="30"/>
      <c r="L441" s="30"/>
      <c r="M441" s="30"/>
      <c r="N441" s="30"/>
      <c r="O441" s="30"/>
      <c r="P441" s="30"/>
      <c r="Q441" s="30"/>
      <c r="R441" s="30"/>
      <c r="S441" s="30"/>
      <c r="T441" s="30"/>
      <c r="U441" s="30"/>
      <c r="V441" s="30"/>
      <c r="W441" s="27"/>
      <c r="X441" s="27"/>
      <c r="Y441" s="27"/>
      <c r="Z441" s="27"/>
      <c r="AA441" s="27"/>
    </row>
    <row r="442" spans="1:27" ht="15.75" customHeight="1">
      <c r="A442" s="27"/>
      <c r="B442" s="27"/>
      <c r="C442" s="27"/>
      <c r="D442" s="27"/>
      <c r="E442" s="27"/>
      <c r="F442" s="27"/>
      <c r="G442" s="27"/>
      <c r="H442" s="29"/>
      <c r="I442" s="30"/>
      <c r="J442" s="30"/>
      <c r="K442" s="30"/>
      <c r="L442" s="30"/>
      <c r="M442" s="30"/>
      <c r="N442" s="30"/>
      <c r="O442" s="30"/>
      <c r="P442" s="30"/>
      <c r="Q442" s="30"/>
      <c r="R442" s="30"/>
      <c r="S442" s="30"/>
      <c r="T442" s="30"/>
      <c r="U442" s="30"/>
      <c r="V442" s="30"/>
      <c r="W442" s="27"/>
      <c r="X442" s="27"/>
      <c r="Y442" s="27"/>
      <c r="Z442" s="27"/>
      <c r="AA442" s="27"/>
    </row>
    <row r="443" spans="1:27" ht="15.75" customHeight="1">
      <c r="A443" s="27"/>
      <c r="B443" s="27"/>
      <c r="C443" s="27"/>
      <c r="D443" s="27"/>
      <c r="E443" s="27"/>
      <c r="F443" s="27"/>
      <c r="G443" s="27"/>
      <c r="H443" s="29"/>
      <c r="I443" s="30"/>
      <c r="J443" s="30"/>
      <c r="K443" s="30"/>
      <c r="L443" s="30"/>
      <c r="M443" s="30"/>
      <c r="N443" s="30"/>
      <c r="O443" s="30"/>
      <c r="P443" s="30"/>
      <c r="Q443" s="30"/>
      <c r="R443" s="30"/>
      <c r="S443" s="30"/>
      <c r="T443" s="30"/>
      <c r="U443" s="30"/>
      <c r="V443" s="30"/>
      <c r="W443" s="27"/>
      <c r="X443" s="27"/>
      <c r="Y443" s="27"/>
      <c r="Z443" s="27"/>
      <c r="AA443" s="27"/>
    </row>
    <row r="444" spans="1:27" ht="15.75" customHeight="1">
      <c r="A444" s="27"/>
      <c r="B444" s="27"/>
      <c r="C444" s="27"/>
      <c r="D444" s="27"/>
      <c r="E444" s="27"/>
      <c r="F444" s="27"/>
      <c r="G444" s="27"/>
      <c r="H444" s="29"/>
      <c r="I444" s="30"/>
      <c r="J444" s="30"/>
      <c r="K444" s="30"/>
      <c r="L444" s="30"/>
      <c r="M444" s="30"/>
      <c r="N444" s="30"/>
      <c r="O444" s="30"/>
      <c r="P444" s="30"/>
      <c r="Q444" s="30"/>
      <c r="R444" s="30"/>
      <c r="S444" s="30"/>
      <c r="T444" s="30"/>
      <c r="U444" s="30"/>
      <c r="V444" s="30"/>
      <c r="W444" s="27"/>
      <c r="X444" s="27"/>
      <c r="Y444" s="27"/>
      <c r="Z444" s="27"/>
      <c r="AA444" s="27"/>
    </row>
    <row r="445" spans="1:27" ht="15.75" customHeight="1">
      <c r="A445" s="27"/>
      <c r="B445" s="27"/>
      <c r="C445" s="27"/>
      <c r="D445" s="27"/>
      <c r="E445" s="27"/>
      <c r="F445" s="27"/>
      <c r="G445" s="27"/>
      <c r="H445" s="29"/>
      <c r="I445" s="30"/>
      <c r="J445" s="30"/>
      <c r="K445" s="30"/>
      <c r="L445" s="30"/>
      <c r="M445" s="30"/>
      <c r="N445" s="30"/>
      <c r="O445" s="30"/>
      <c r="P445" s="30"/>
      <c r="Q445" s="30"/>
      <c r="R445" s="30"/>
      <c r="S445" s="30"/>
      <c r="T445" s="30"/>
      <c r="U445" s="30"/>
      <c r="V445" s="30"/>
      <c r="W445" s="27"/>
      <c r="X445" s="27"/>
      <c r="Y445" s="27"/>
      <c r="Z445" s="27"/>
      <c r="AA445" s="27"/>
    </row>
    <row r="446" spans="1:27" ht="15.75" customHeight="1">
      <c r="A446" s="27"/>
      <c r="B446" s="27"/>
      <c r="C446" s="27"/>
      <c r="D446" s="27"/>
      <c r="E446" s="27"/>
      <c r="F446" s="27"/>
      <c r="G446" s="27"/>
      <c r="H446" s="29"/>
      <c r="I446" s="30"/>
      <c r="J446" s="30"/>
      <c r="K446" s="30"/>
      <c r="L446" s="30"/>
      <c r="M446" s="30"/>
      <c r="N446" s="30"/>
      <c r="O446" s="30"/>
      <c r="P446" s="30"/>
      <c r="Q446" s="30"/>
      <c r="R446" s="30"/>
      <c r="S446" s="30"/>
      <c r="T446" s="30"/>
      <c r="U446" s="30"/>
      <c r="V446" s="30"/>
      <c r="W446" s="27"/>
      <c r="X446" s="27"/>
      <c r="Y446" s="27"/>
      <c r="Z446" s="27"/>
      <c r="AA446" s="27"/>
    </row>
    <row r="447" spans="1:27" ht="15.75" customHeight="1">
      <c r="A447" s="27"/>
      <c r="B447" s="27"/>
      <c r="C447" s="27"/>
      <c r="D447" s="27"/>
      <c r="E447" s="27"/>
      <c r="F447" s="27"/>
      <c r="G447" s="27"/>
      <c r="H447" s="29"/>
      <c r="I447" s="30"/>
      <c r="J447" s="30"/>
      <c r="K447" s="30"/>
      <c r="L447" s="30"/>
      <c r="M447" s="30"/>
      <c r="N447" s="30"/>
      <c r="O447" s="30"/>
      <c r="P447" s="30"/>
      <c r="Q447" s="30"/>
      <c r="R447" s="30"/>
      <c r="S447" s="30"/>
      <c r="T447" s="30"/>
      <c r="U447" s="30"/>
      <c r="V447" s="30"/>
      <c r="W447" s="27"/>
      <c r="X447" s="27"/>
      <c r="Y447" s="27"/>
      <c r="Z447" s="27"/>
      <c r="AA447" s="27"/>
    </row>
    <row r="448" spans="1:27" ht="15.75" customHeight="1">
      <c r="A448" s="27"/>
      <c r="B448" s="27"/>
      <c r="C448" s="27"/>
      <c r="D448" s="27"/>
      <c r="E448" s="27"/>
      <c r="F448" s="27"/>
      <c r="G448" s="27"/>
      <c r="H448" s="29"/>
      <c r="I448" s="30"/>
      <c r="J448" s="30"/>
      <c r="K448" s="30"/>
      <c r="L448" s="30"/>
      <c r="M448" s="30"/>
      <c r="N448" s="30"/>
      <c r="O448" s="30"/>
      <c r="P448" s="30"/>
      <c r="Q448" s="30"/>
      <c r="R448" s="30"/>
      <c r="S448" s="30"/>
      <c r="T448" s="30"/>
      <c r="U448" s="30"/>
      <c r="V448" s="30"/>
      <c r="W448" s="27"/>
      <c r="X448" s="27"/>
      <c r="Y448" s="27"/>
      <c r="Z448" s="27"/>
      <c r="AA448" s="27"/>
    </row>
    <row r="449" spans="1:27" ht="15.75" customHeight="1">
      <c r="A449" s="27"/>
      <c r="B449" s="27"/>
      <c r="C449" s="27"/>
      <c r="D449" s="27"/>
      <c r="E449" s="27"/>
      <c r="F449" s="27"/>
      <c r="G449" s="27"/>
      <c r="H449" s="29"/>
      <c r="I449" s="30"/>
      <c r="J449" s="30"/>
      <c r="K449" s="30"/>
      <c r="L449" s="30"/>
      <c r="M449" s="30"/>
      <c r="N449" s="30"/>
      <c r="O449" s="30"/>
      <c r="P449" s="30"/>
      <c r="Q449" s="30"/>
      <c r="R449" s="30"/>
      <c r="S449" s="30"/>
      <c r="T449" s="30"/>
      <c r="U449" s="30"/>
      <c r="V449" s="30"/>
      <c r="W449" s="27"/>
      <c r="X449" s="27"/>
      <c r="Y449" s="27"/>
      <c r="Z449" s="27"/>
      <c r="AA449" s="27"/>
    </row>
    <row r="450" spans="1:27" ht="15.75" customHeight="1">
      <c r="A450" s="27"/>
      <c r="B450" s="27"/>
      <c r="C450" s="27"/>
      <c r="D450" s="27"/>
      <c r="E450" s="27"/>
      <c r="F450" s="27"/>
      <c r="G450" s="27"/>
      <c r="H450" s="29"/>
      <c r="I450" s="30"/>
      <c r="J450" s="30"/>
      <c r="K450" s="30"/>
      <c r="L450" s="30"/>
      <c r="M450" s="30"/>
      <c r="N450" s="30"/>
      <c r="O450" s="30"/>
      <c r="P450" s="30"/>
      <c r="Q450" s="30"/>
      <c r="R450" s="30"/>
      <c r="S450" s="30"/>
      <c r="T450" s="30"/>
      <c r="U450" s="30"/>
      <c r="V450" s="30"/>
      <c r="W450" s="27"/>
      <c r="X450" s="27"/>
      <c r="Y450" s="27"/>
      <c r="Z450" s="27"/>
      <c r="AA450" s="27"/>
    </row>
    <row r="451" spans="1:27" ht="15.75" customHeight="1">
      <c r="A451" s="27"/>
      <c r="B451" s="27"/>
      <c r="C451" s="27"/>
      <c r="D451" s="27"/>
      <c r="E451" s="27"/>
      <c r="F451" s="27"/>
      <c r="G451" s="27"/>
      <c r="H451" s="29"/>
      <c r="I451" s="30"/>
      <c r="J451" s="30"/>
      <c r="K451" s="30"/>
      <c r="L451" s="30"/>
      <c r="M451" s="30"/>
      <c r="N451" s="30"/>
      <c r="O451" s="30"/>
      <c r="P451" s="30"/>
      <c r="Q451" s="30"/>
      <c r="R451" s="30"/>
      <c r="S451" s="30"/>
      <c r="T451" s="30"/>
      <c r="U451" s="30"/>
      <c r="V451" s="30"/>
      <c r="W451" s="27"/>
      <c r="X451" s="27"/>
      <c r="Y451" s="27"/>
      <c r="Z451" s="27"/>
      <c r="AA451" s="27"/>
    </row>
    <row r="452" spans="1:27" ht="15.75" customHeight="1">
      <c r="A452" s="27"/>
      <c r="B452" s="27"/>
      <c r="C452" s="27"/>
      <c r="D452" s="27"/>
      <c r="E452" s="27"/>
      <c r="F452" s="27"/>
      <c r="G452" s="27"/>
      <c r="H452" s="29"/>
      <c r="I452" s="30"/>
      <c r="J452" s="30"/>
      <c r="K452" s="30"/>
      <c r="L452" s="30"/>
      <c r="M452" s="30"/>
      <c r="N452" s="30"/>
      <c r="O452" s="30"/>
      <c r="P452" s="30"/>
      <c r="Q452" s="30"/>
      <c r="R452" s="30"/>
      <c r="S452" s="30"/>
      <c r="T452" s="30"/>
      <c r="U452" s="30"/>
      <c r="V452" s="30"/>
      <c r="W452" s="27"/>
      <c r="X452" s="27"/>
      <c r="Y452" s="27"/>
      <c r="Z452" s="27"/>
      <c r="AA452" s="27"/>
    </row>
    <row r="453" spans="1:27" ht="15.75" customHeight="1">
      <c r="A453" s="27"/>
      <c r="B453" s="27"/>
      <c r="C453" s="27"/>
      <c r="D453" s="27"/>
      <c r="E453" s="27"/>
      <c r="F453" s="27"/>
      <c r="G453" s="27"/>
      <c r="H453" s="29"/>
      <c r="I453" s="30"/>
      <c r="J453" s="30"/>
      <c r="K453" s="30"/>
      <c r="L453" s="30"/>
      <c r="M453" s="30"/>
      <c r="N453" s="30"/>
      <c r="O453" s="30"/>
      <c r="P453" s="30"/>
      <c r="Q453" s="30"/>
      <c r="R453" s="30"/>
      <c r="S453" s="30"/>
      <c r="T453" s="30"/>
      <c r="U453" s="30"/>
      <c r="V453" s="30"/>
      <c r="W453" s="27"/>
      <c r="X453" s="27"/>
      <c r="Y453" s="27"/>
      <c r="Z453" s="27"/>
      <c r="AA453" s="27"/>
    </row>
    <row r="454" spans="1:27" ht="15.75" customHeight="1">
      <c r="A454" s="27"/>
      <c r="B454" s="27"/>
      <c r="C454" s="27"/>
      <c r="D454" s="27"/>
      <c r="E454" s="27"/>
      <c r="F454" s="27"/>
      <c r="G454" s="27"/>
      <c r="H454" s="29"/>
      <c r="I454" s="30"/>
      <c r="J454" s="30"/>
      <c r="K454" s="30"/>
      <c r="L454" s="30"/>
      <c r="M454" s="30"/>
      <c r="N454" s="30"/>
      <c r="O454" s="30"/>
      <c r="P454" s="30"/>
      <c r="Q454" s="30"/>
      <c r="R454" s="30"/>
      <c r="S454" s="30"/>
      <c r="T454" s="30"/>
      <c r="U454" s="30"/>
      <c r="V454" s="30"/>
      <c r="W454" s="27"/>
      <c r="X454" s="27"/>
      <c r="Y454" s="27"/>
      <c r="Z454" s="27"/>
      <c r="AA454" s="27"/>
    </row>
    <row r="455" spans="1:27" ht="15.75" customHeight="1">
      <c r="A455" s="27"/>
      <c r="B455" s="27"/>
      <c r="C455" s="27"/>
      <c r="D455" s="27"/>
      <c r="E455" s="27"/>
      <c r="F455" s="27"/>
      <c r="G455" s="27"/>
      <c r="H455" s="29"/>
      <c r="I455" s="30"/>
      <c r="J455" s="30"/>
      <c r="K455" s="30"/>
      <c r="L455" s="30"/>
      <c r="M455" s="30"/>
      <c r="N455" s="30"/>
      <c r="O455" s="30"/>
      <c r="P455" s="30"/>
      <c r="Q455" s="30"/>
      <c r="R455" s="30"/>
      <c r="S455" s="30"/>
      <c r="T455" s="30"/>
      <c r="U455" s="30"/>
      <c r="V455" s="30"/>
      <c r="W455" s="27"/>
      <c r="X455" s="27"/>
      <c r="Y455" s="27"/>
      <c r="Z455" s="27"/>
      <c r="AA455" s="27"/>
    </row>
    <row r="456" spans="1:27" ht="15.75" customHeight="1">
      <c r="A456" s="27"/>
      <c r="B456" s="27"/>
      <c r="C456" s="27"/>
      <c r="D456" s="27"/>
      <c r="E456" s="27"/>
      <c r="F456" s="27"/>
      <c r="G456" s="27"/>
      <c r="H456" s="29"/>
      <c r="I456" s="30"/>
      <c r="J456" s="30"/>
      <c r="K456" s="30"/>
      <c r="L456" s="30"/>
      <c r="M456" s="30"/>
      <c r="N456" s="30"/>
      <c r="O456" s="30"/>
      <c r="P456" s="30"/>
      <c r="Q456" s="30"/>
      <c r="R456" s="30"/>
      <c r="S456" s="30"/>
      <c r="T456" s="30"/>
      <c r="U456" s="30"/>
      <c r="V456" s="30"/>
      <c r="W456" s="27"/>
      <c r="X456" s="27"/>
      <c r="Y456" s="27"/>
      <c r="Z456" s="27"/>
      <c r="AA456" s="27"/>
    </row>
    <row r="457" spans="1:27" ht="15.75" customHeight="1">
      <c r="A457" s="27"/>
      <c r="B457" s="27"/>
      <c r="C457" s="27"/>
      <c r="D457" s="27"/>
      <c r="E457" s="27"/>
      <c r="F457" s="27"/>
      <c r="G457" s="27"/>
      <c r="H457" s="29"/>
      <c r="I457" s="30"/>
      <c r="J457" s="30"/>
      <c r="K457" s="30"/>
      <c r="L457" s="30"/>
      <c r="M457" s="30"/>
      <c r="N457" s="30"/>
      <c r="O457" s="30"/>
      <c r="P457" s="30"/>
      <c r="Q457" s="30"/>
      <c r="R457" s="30"/>
      <c r="S457" s="30"/>
      <c r="T457" s="30"/>
      <c r="U457" s="30"/>
      <c r="V457" s="30"/>
      <c r="W457" s="27"/>
      <c r="X457" s="27"/>
      <c r="Y457" s="27"/>
      <c r="Z457" s="27"/>
      <c r="AA457" s="27"/>
    </row>
    <row r="458" spans="1:27" ht="15.75" customHeight="1">
      <c r="A458" s="27"/>
      <c r="B458" s="27"/>
      <c r="C458" s="27"/>
      <c r="D458" s="27"/>
      <c r="E458" s="27"/>
      <c r="F458" s="27"/>
      <c r="G458" s="27"/>
      <c r="H458" s="29"/>
      <c r="I458" s="30"/>
      <c r="J458" s="30"/>
      <c r="K458" s="30"/>
      <c r="L458" s="30"/>
      <c r="M458" s="30"/>
      <c r="N458" s="30"/>
      <c r="O458" s="30"/>
      <c r="P458" s="30"/>
      <c r="Q458" s="30"/>
      <c r="R458" s="30"/>
      <c r="S458" s="30"/>
      <c r="T458" s="30"/>
      <c r="U458" s="30"/>
      <c r="V458" s="30"/>
      <c r="W458" s="27"/>
      <c r="X458" s="27"/>
      <c r="Y458" s="27"/>
      <c r="Z458" s="27"/>
      <c r="AA458" s="27"/>
    </row>
    <row r="459" spans="1:27" ht="15.75" customHeight="1">
      <c r="A459" s="27"/>
      <c r="B459" s="27"/>
      <c r="C459" s="27"/>
      <c r="D459" s="27"/>
      <c r="E459" s="27"/>
      <c r="F459" s="27"/>
      <c r="G459" s="27"/>
      <c r="H459" s="29"/>
      <c r="I459" s="30"/>
      <c r="J459" s="30"/>
      <c r="K459" s="30"/>
      <c r="L459" s="30"/>
      <c r="M459" s="30"/>
      <c r="N459" s="30"/>
      <c r="O459" s="30"/>
      <c r="P459" s="30"/>
      <c r="Q459" s="30"/>
      <c r="R459" s="30"/>
      <c r="S459" s="30"/>
      <c r="T459" s="30"/>
      <c r="U459" s="30"/>
      <c r="V459" s="30"/>
      <c r="W459" s="27"/>
      <c r="X459" s="27"/>
      <c r="Y459" s="27"/>
      <c r="Z459" s="27"/>
      <c r="AA459" s="27"/>
    </row>
    <row r="460" spans="1:27" ht="15.75" customHeight="1">
      <c r="A460" s="27"/>
      <c r="B460" s="27"/>
      <c r="C460" s="27"/>
      <c r="D460" s="27"/>
      <c r="E460" s="27"/>
      <c r="F460" s="27"/>
      <c r="G460" s="27"/>
      <c r="H460" s="29"/>
      <c r="I460" s="30"/>
      <c r="J460" s="30"/>
      <c r="K460" s="30"/>
      <c r="L460" s="30"/>
      <c r="M460" s="30"/>
      <c r="N460" s="30"/>
      <c r="O460" s="30"/>
      <c r="P460" s="30"/>
      <c r="Q460" s="30"/>
      <c r="R460" s="30"/>
      <c r="S460" s="30"/>
      <c r="T460" s="30"/>
      <c r="U460" s="30"/>
      <c r="V460" s="30"/>
      <c r="W460" s="27"/>
      <c r="X460" s="27"/>
      <c r="Y460" s="27"/>
      <c r="Z460" s="27"/>
      <c r="AA460" s="27"/>
    </row>
    <row r="461" spans="1:27" ht="15.75" customHeight="1">
      <c r="A461" s="27"/>
      <c r="B461" s="27"/>
      <c r="C461" s="27"/>
      <c r="D461" s="27"/>
      <c r="E461" s="27"/>
      <c r="F461" s="27"/>
      <c r="G461" s="27"/>
      <c r="H461" s="29"/>
      <c r="I461" s="30"/>
      <c r="J461" s="30"/>
      <c r="K461" s="30"/>
      <c r="L461" s="30"/>
      <c r="M461" s="30"/>
      <c r="N461" s="30"/>
      <c r="O461" s="30"/>
      <c r="P461" s="30"/>
      <c r="Q461" s="30"/>
      <c r="R461" s="30"/>
      <c r="S461" s="30"/>
      <c r="T461" s="30"/>
      <c r="U461" s="30"/>
      <c r="V461" s="30"/>
      <c r="W461" s="27"/>
      <c r="X461" s="27"/>
      <c r="Y461" s="27"/>
      <c r="Z461" s="27"/>
      <c r="AA461" s="27"/>
    </row>
    <row r="462" spans="1:27" ht="15.75" customHeight="1">
      <c r="A462" s="27"/>
      <c r="B462" s="27"/>
      <c r="C462" s="27"/>
      <c r="D462" s="27"/>
      <c r="E462" s="27"/>
      <c r="F462" s="27"/>
      <c r="G462" s="27"/>
      <c r="H462" s="29"/>
      <c r="I462" s="30"/>
      <c r="J462" s="30"/>
      <c r="K462" s="30"/>
      <c r="L462" s="30"/>
      <c r="M462" s="30"/>
      <c r="N462" s="30"/>
      <c r="O462" s="30"/>
      <c r="P462" s="30"/>
      <c r="Q462" s="30"/>
      <c r="R462" s="30"/>
      <c r="S462" s="30"/>
      <c r="T462" s="30"/>
      <c r="U462" s="30"/>
      <c r="V462" s="30"/>
      <c r="W462" s="27"/>
      <c r="X462" s="27"/>
      <c r="Y462" s="27"/>
      <c r="Z462" s="27"/>
      <c r="AA462" s="27"/>
    </row>
    <row r="463" spans="1:27" ht="15.75" customHeight="1">
      <c r="A463" s="27"/>
      <c r="B463" s="27"/>
      <c r="C463" s="27"/>
      <c r="D463" s="27"/>
      <c r="E463" s="27"/>
      <c r="F463" s="27"/>
      <c r="G463" s="27"/>
      <c r="H463" s="29"/>
      <c r="I463" s="30"/>
      <c r="J463" s="30"/>
      <c r="K463" s="30"/>
      <c r="L463" s="30"/>
      <c r="M463" s="30"/>
      <c r="N463" s="30"/>
      <c r="O463" s="30"/>
      <c r="P463" s="30"/>
      <c r="Q463" s="30"/>
      <c r="R463" s="30"/>
      <c r="S463" s="30"/>
      <c r="T463" s="30"/>
      <c r="U463" s="30"/>
      <c r="V463" s="30"/>
      <c r="W463" s="27"/>
      <c r="X463" s="27"/>
      <c r="Y463" s="27"/>
      <c r="Z463" s="27"/>
      <c r="AA463" s="27"/>
    </row>
    <row r="464" spans="1:27" ht="15.75" customHeight="1">
      <c r="A464" s="27"/>
      <c r="B464" s="27"/>
      <c r="C464" s="27"/>
      <c r="D464" s="27"/>
      <c r="E464" s="27"/>
      <c r="F464" s="27"/>
      <c r="G464" s="27"/>
      <c r="H464" s="29"/>
      <c r="I464" s="30"/>
      <c r="J464" s="30"/>
      <c r="K464" s="30"/>
      <c r="L464" s="30"/>
      <c r="M464" s="30"/>
      <c r="N464" s="30"/>
      <c r="O464" s="30"/>
      <c r="P464" s="30"/>
      <c r="Q464" s="30"/>
      <c r="R464" s="30"/>
      <c r="S464" s="30"/>
      <c r="T464" s="30"/>
      <c r="U464" s="30"/>
      <c r="V464" s="30"/>
      <c r="W464" s="27"/>
      <c r="X464" s="27"/>
      <c r="Y464" s="27"/>
      <c r="Z464" s="27"/>
      <c r="AA464" s="27"/>
    </row>
    <row r="465" spans="1:27" ht="15.75" customHeight="1">
      <c r="A465" s="27"/>
      <c r="B465" s="27"/>
      <c r="C465" s="27"/>
      <c r="D465" s="27"/>
      <c r="E465" s="27"/>
      <c r="F465" s="27"/>
      <c r="G465" s="27"/>
      <c r="H465" s="29"/>
      <c r="I465" s="30"/>
      <c r="J465" s="30"/>
      <c r="K465" s="30"/>
      <c r="L465" s="30"/>
      <c r="M465" s="30"/>
      <c r="N465" s="30"/>
      <c r="O465" s="30"/>
      <c r="P465" s="30"/>
      <c r="Q465" s="30"/>
      <c r="R465" s="30"/>
      <c r="S465" s="30"/>
      <c r="T465" s="30"/>
      <c r="U465" s="30"/>
      <c r="V465" s="30"/>
      <c r="W465" s="27"/>
      <c r="X465" s="27"/>
      <c r="Y465" s="27"/>
      <c r="Z465" s="27"/>
      <c r="AA465" s="27"/>
    </row>
    <row r="466" spans="1:27" ht="15.75" customHeight="1">
      <c r="A466" s="27"/>
      <c r="B466" s="27"/>
      <c r="C466" s="27"/>
      <c r="D466" s="27"/>
      <c r="E466" s="27"/>
      <c r="F466" s="27"/>
      <c r="G466" s="27"/>
      <c r="H466" s="29"/>
      <c r="I466" s="30"/>
      <c r="J466" s="30"/>
      <c r="K466" s="30"/>
      <c r="L466" s="30"/>
      <c r="M466" s="30"/>
      <c r="N466" s="30"/>
      <c r="O466" s="30"/>
      <c r="P466" s="30"/>
      <c r="Q466" s="30"/>
      <c r="R466" s="30"/>
      <c r="S466" s="30"/>
      <c r="T466" s="30"/>
      <c r="U466" s="30"/>
      <c r="V466" s="30"/>
      <c r="W466" s="27"/>
      <c r="X466" s="27"/>
      <c r="Y466" s="27"/>
      <c r="Z466" s="27"/>
      <c r="AA466" s="27"/>
    </row>
    <row r="467" spans="1:27" ht="15.75" customHeight="1">
      <c r="A467" s="27"/>
      <c r="B467" s="27"/>
      <c r="C467" s="27"/>
      <c r="D467" s="27"/>
      <c r="E467" s="27"/>
      <c r="F467" s="27"/>
      <c r="G467" s="27"/>
      <c r="H467" s="29"/>
      <c r="I467" s="30"/>
      <c r="J467" s="30"/>
      <c r="K467" s="30"/>
      <c r="L467" s="30"/>
      <c r="M467" s="30"/>
      <c r="N467" s="30"/>
      <c r="O467" s="30"/>
      <c r="P467" s="30"/>
      <c r="Q467" s="30"/>
      <c r="R467" s="30"/>
      <c r="S467" s="30"/>
      <c r="T467" s="30"/>
      <c r="U467" s="30"/>
      <c r="V467" s="30"/>
      <c r="W467" s="27"/>
      <c r="X467" s="27"/>
      <c r="Y467" s="27"/>
      <c r="Z467" s="27"/>
      <c r="AA467" s="27"/>
    </row>
    <row r="468" spans="1:27" ht="15.75" customHeight="1">
      <c r="A468" s="27"/>
      <c r="B468" s="27"/>
      <c r="C468" s="27"/>
      <c r="D468" s="27"/>
      <c r="E468" s="27"/>
      <c r="F468" s="27"/>
      <c r="G468" s="27"/>
      <c r="H468" s="29"/>
      <c r="I468" s="30"/>
      <c r="J468" s="30"/>
      <c r="K468" s="30"/>
      <c r="L468" s="30"/>
      <c r="M468" s="30"/>
      <c r="N468" s="30"/>
      <c r="O468" s="30"/>
      <c r="P468" s="30"/>
      <c r="Q468" s="30"/>
      <c r="R468" s="30"/>
      <c r="S468" s="30"/>
      <c r="T468" s="30"/>
      <c r="U468" s="30"/>
      <c r="V468" s="30"/>
      <c r="W468" s="27"/>
      <c r="X468" s="27"/>
      <c r="Y468" s="27"/>
      <c r="Z468" s="27"/>
      <c r="AA468" s="27"/>
    </row>
    <row r="469" spans="1:27" ht="15.75" customHeight="1">
      <c r="A469" s="27"/>
      <c r="B469" s="27"/>
      <c r="C469" s="27"/>
      <c r="D469" s="27"/>
      <c r="E469" s="27"/>
      <c r="F469" s="27"/>
      <c r="G469" s="27"/>
      <c r="H469" s="29"/>
      <c r="I469" s="30"/>
      <c r="J469" s="30"/>
      <c r="K469" s="30"/>
      <c r="L469" s="30"/>
      <c r="M469" s="30"/>
      <c r="N469" s="30"/>
      <c r="O469" s="30"/>
      <c r="P469" s="30"/>
      <c r="Q469" s="30"/>
      <c r="R469" s="30"/>
      <c r="S469" s="30"/>
      <c r="T469" s="30"/>
      <c r="U469" s="30"/>
      <c r="V469" s="30"/>
      <c r="W469" s="27"/>
      <c r="X469" s="27"/>
      <c r="Y469" s="27"/>
      <c r="Z469" s="27"/>
      <c r="AA469" s="27"/>
    </row>
    <row r="470" spans="1:27" ht="15.75" customHeight="1">
      <c r="A470" s="27"/>
      <c r="B470" s="27"/>
      <c r="C470" s="27"/>
      <c r="D470" s="27"/>
      <c r="E470" s="27"/>
      <c r="F470" s="27"/>
      <c r="G470" s="27"/>
      <c r="H470" s="29"/>
      <c r="I470" s="30"/>
      <c r="J470" s="30"/>
      <c r="K470" s="30"/>
      <c r="L470" s="30"/>
      <c r="M470" s="30"/>
      <c r="N470" s="30"/>
      <c r="O470" s="30"/>
      <c r="P470" s="30"/>
      <c r="Q470" s="30"/>
      <c r="R470" s="30"/>
      <c r="S470" s="30"/>
      <c r="T470" s="30"/>
      <c r="U470" s="30"/>
      <c r="V470" s="30"/>
      <c r="W470" s="27"/>
      <c r="X470" s="27"/>
      <c r="Y470" s="27"/>
      <c r="Z470" s="27"/>
      <c r="AA470" s="27"/>
    </row>
    <row r="471" spans="1:27" ht="15.75" customHeight="1">
      <c r="A471" s="27"/>
      <c r="B471" s="27"/>
      <c r="C471" s="27"/>
      <c r="D471" s="27"/>
      <c r="E471" s="27"/>
      <c r="F471" s="27"/>
      <c r="G471" s="27"/>
      <c r="H471" s="29"/>
      <c r="I471" s="30"/>
      <c r="J471" s="30"/>
      <c r="K471" s="30"/>
      <c r="L471" s="30"/>
      <c r="M471" s="30"/>
      <c r="N471" s="30"/>
      <c r="O471" s="30"/>
      <c r="P471" s="30"/>
      <c r="Q471" s="30"/>
      <c r="R471" s="30"/>
      <c r="S471" s="30"/>
      <c r="T471" s="30"/>
      <c r="U471" s="30"/>
      <c r="V471" s="30"/>
      <c r="W471" s="27"/>
      <c r="X471" s="27"/>
      <c r="Y471" s="27"/>
      <c r="Z471" s="27"/>
      <c r="AA471" s="27"/>
    </row>
    <row r="472" spans="1:27" ht="15.75" customHeight="1">
      <c r="A472" s="27"/>
      <c r="B472" s="27"/>
      <c r="C472" s="27"/>
      <c r="D472" s="27"/>
      <c r="E472" s="27"/>
      <c r="F472" s="27"/>
      <c r="G472" s="27"/>
      <c r="H472" s="29"/>
      <c r="I472" s="30"/>
      <c r="J472" s="30"/>
      <c r="K472" s="30"/>
      <c r="L472" s="30"/>
      <c r="M472" s="30"/>
      <c r="N472" s="30"/>
      <c r="O472" s="30"/>
      <c r="P472" s="30"/>
      <c r="Q472" s="30"/>
      <c r="R472" s="30"/>
      <c r="S472" s="30"/>
      <c r="T472" s="30"/>
      <c r="U472" s="30"/>
      <c r="V472" s="30"/>
      <c r="W472" s="27"/>
      <c r="X472" s="27"/>
      <c r="Y472" s="27"/>
      <c r="Z472" s="27"/>
      <c r="AA472" s="27"/>
    </row>
    <row r="473" spans="1:27" ht="15.75" customHeight="1">
      <c r="A473" s="27"/>
      <c r="B473" s="27"/>
      <c r="C473" s="27"/>
      <c r="D473" s="27"/>
      <c r="E473" s="27"/>
      <c r="F473" s="27"/>
      <c r="G473" s="27"/>
      <c r="H473" s="29"/>
      <c r="I473" s="30"/>
      <c r="J473" s="30"/>
      <c r="K473" s="30"/>
      <c r="L473" s="30"/>
      <c r="M473" s="30"/>
      <c r="N473" s="30"/>
      <c r="O473" s="30"/>
      <c r="P473" s="30"/>
      <c r="Q473" s="30"/>
      <c r="R473" s="30"/>
      <c r="S473" s="30"/>
      <c r="T473" s="30"/>
      <c r="U473" s="30"/>
      <c r="V473" s="30"/>
      <c r="W473" s="27"/>
      <c r="X473" s="27"/>
      <c r="Y473" s="27"/>
      <c r="Z473" s="27"/>
      <c r="AA473" s="27"/>
    </row>
    <row r="474" spans="1:27" ht="15.75" customHeight="1">
      <c r="A474" s="27"/>
      <c r="B474" s="27"/>
      <c r="C474" s="27"/>
      <c r="D474" s="27"/>
      <c r="E474" s="27"/>
      <c r="F474" s="27"/>
      <c r="G474" s="27"/>
      <c r="H474" s="29"/>
      <c r="I474" s="30"/>
      <c r="J474" s="30"/>
      <c r="K474" s="30"/>
      <c r="L474" s="30"/>
      <c r="M474" s="30"/>
      <c r="N474" s="30"/>
      <c r="O474" s="30"/>
      <c r="P474" s="30"/>
      <c r="Q474" s="30"/>
      <c r="R474" s="30"/>
      <c r="S474" s="30"/>
      <c r="T474" s="30"/>
      <c r="U474" s="30"/>
      <c r="V474" s="30"/>
      <c r="W474" s="27"/>
      <c r="X474" s="27"/>
      <c r="Y474" s="27"/>
      <c r="Z474" s="27"/>
      <c r="AA474" s="27"/>
    </row>
    <row r="475" spans="1:27" ht="15.75" customHeight="1">
      <c r="A475" s="27"/>
      <c r="B475" s="27"/>
      <c r="C475" s="27"/>
      <c r="D475" s="27"/>
      <c r="E475" s="27"/>
      <c r="F475" s="27"/>
      <c r="G475" s="27"/>
      <c r="H475" s="29"/>
      <c r="I475" s="30"/>
      <c r="J475" s="30"/>
      <c r="K475" s="30"/>
      <c r="L475" s="30"/>
      <c r="M475" s="30"/>
      <c r="N475" s="30"/>
      <c r="O475" s="30"/>
      <c r="P475" s="30"/>
      <c r="Q475" s="30"/>
      <c r="R475" s="30"/>
      <c r="S475" s="30"/>
      <c r="T475" s="30"/>
      <c r="U475" s="30"/>
      <c r="V475" s="30"/>
      <c r="W475" s="27"/>
      <c r="X475" s="27"/>
      <c r="Y475" s="27"/>
      <c r="Z475" s="27"/>
      <c r="AA475" s="27"/>
    </row>
    <row r="476" spans="1:27" ht="15.75" customHeight="1">
      <c r="A476" s="27"/>
      <c r="B476" s="27"/>
      <c r="C476" s="27"/>
      <c r="D476" s="27"/>
      <c r="E476" s="27"/>
      <c r="F476" s="27"/>
      <c r="G476" s="27"/>
      <c r="H476" s="29"/>
      <c r="I476" s="30"/>
      <c r="J476" s="30"/>
      <c r="K476" s="30"/>
      <c r="L476" s="30"/>
      <c r="M476" s="30"/>
      <c r="N476" s="30"/>
      <c r="O476" s="30"/>
      <c r="P476" s="30"/>
      <c r="Q476" s="30"/>
      <c r="R476" s="30"/>
      <c r="S476" s="30"/>
      <c r="T476" s="30"/>
      <c r="U476" s="30"/>
      <c r="V476" s="30"/>
      <c r="W476" s="27"/>
      <c r="X476" s="27"/>
      <c r="Y476" s="27"/>
      <c r="Z476" s="27"/>
      <c r="AA476" s="27"/>
    </row>
    <row r="477" spans="1:27" ht="15.75" customHeight="1">
      <c r="A477" s="27"/>
      <c r="B477" s="27"/>
      <c r="C477" s="27"/>
      <c r="D477" s="27"/>
      <c r="E477" s="27"/>
      <c r="F477" s="27"/>
      <c r="G477" s="27"/>
      <c r="H477" s="29"/>
      <c r="I477" s="30"/>
      <c r="J477" s="30"/>
      <c r="K477" s="30"/>
      <c r="L477" s="30"/>
      <c r="M477" s="30"/>
      <c r="N477" s="30"/>
      <c r="O477" s="30"/>
      <c r="P477" s="30"/>
      <c r="Q477" s="30"/>
      <c r="R477" s="30"/>
      <c r="S477" s="30"/>
      <c r="T477" s="30"/>
      <c r="U477" s="30"/>
      <c r="V477" s="30"/>
      <c r="W477" s="27"/>
      <c r="X477" s="27"/>
      <c r="Y477" s="27"/>
      <c r="Z477" s="27"/>
      <c r="AA477" s="27"/>
    </row>
    <row r="478" spans="1:27" ht="15.75" customHeight="1">
      <c r="A478" s="27"/>
      <c r="B478" s="27"/>
      <c r="C478" s="27"/>
      <c r="D478" s="27"/>
      <c r="E478" s="27"/>
      <c r="F478" s="27"/>
      <c r="G478" s="27"/>
      <c r="H478" s="29"/>
      <c r="I478" s="30"/>
      <c r="J478" s="30"/>
      <c r="K478" s="30"/>
      <c r="L478" s="30"/>
      <c r="M478" s="30"/>
      <c r="N478" s="30"/>
      <c r="O478" s="30"/>
      <c r="P478" s="30"/>
      <c r="Q478" s="30"/>
      <c r="R478" s="30"/>
      <c r="S478" s="30"/>
      <c r="T478" s="30"/>
      <c r="U478" s="30"/>
      <c r="V478" s="30"/>
      <c r="W478" s="27"/>
      <c r="X478" s="27"/>
      <c r="Y478" s="27"/>
      <c r="Z478" s="27"/>
      <c r="AA478" s="27"/>
    </row>
    <row r="479" spans="1:27" ht="15.75" customHeight="1">
      <c r="A479" s="27"/>
      <c r="B479" s="27"/>
      <c r="C479" s="27"/>
      <c r="D479" s="27"/>
      <c r="E479" s="27"/>
      <c r="F479" s="27"/>
      <c r="G479" s="27"/>
      <c r="H479" s="29"/>
      <c r="I479" s="30"/>
      <c r="J479" s="30"/>
      <c r="K479" s="30"/>
      <c r="L479" s="30"/>
      <c r="M479" s="30"/>
      <c r="N479" s="30"/>
      <c r="O479" s="30"/>
      <c r="P479" s="30"/>
      <c r="Q479" s="30"/>
      <c r="R479" s="30"/>
      <c r="S479" s="30"/>
      <c r="T479" s="30"/>
      <c r="U479" s="30"/>
      <c r="V479" s="30"/>
      <c r="W479" s="27"/>
      <c r="X479" s="27"/>
      <c r="Y479" s="27"/>
      <c r="Z479" s="27"/>
      <c r="AA479" s="27"/>
    </row>
    <row r="480" spans="1:27" ht="15.75" customHeight="1">
      <c r="A480" s="27"/>
      <c r="B480" s="27"/>
      <c r="C480" s="27"/>
      <c r="D480" s="27"/>
      <c r="E480" s="27"/>
      <c r="F480" s="27"/>
      <c r="G480" s="27"/>
      <c r="H480" s="29"/>
      <c r="I480" s="30"/>
      <c r="J480" s="30"/>
      <c r="K480" s="30"/>
      <c r="L480" s="30"/>
      <c r="M480" s="30"/>
      <c r="N480" s="30"/>
      <c r="O480" s="30"/>
      <c r="P480" s="30"/>
      <c r="Q480" s="30"/>
      <c r="R480" s="30"/>
      <c r="S480" s="30"/>
      <c r="T480" s="30"/>
      <c r="U480" s="30"/>
      <c r="V480" s="30"/>
      <c r="W480" s="27"/>
      <c r="X480" s="27"/>
      <c r="Y480" s="27"/>
      <c r="Z480" s="27"/>
      <c r="AA480" s="27"/>
    </row>
    <row r="481" spans="1:27" ht="15.75" customHeight="1">
      <c r="A481" s="27"/>
      <c r="B481" s="27"/>
      <c r="C481" s="27"/>
      <c r="D481" s="27"/>
      <c r="E481" s="27"/>
      <c r="F481" s="27"/>
      <c r="G481" s="27"/>
      <c r="H481" s="29"/>
      <c r="I481" s="30"/>
      <c r="J481" s="30"/>
      <c r="K481" s="30"/>
      <c r="L481" s="30"/>
      <c r="M481" s="30"/>
      <c r="N481" s="30"/>
      <c r="O481" s="30"/>
      <c r="P481" s="30"/>
      <c r="Q481" s="30"/>
      <c r="R481" s="30"/>
      <c r="S481" s="30"/>
      <c r="T481" s="30"/>
      <c r="U481" s="30"/>
      <c r="V481" s="30"/>
      <c r="W481" s="27"/>
      <c r="X481" s="27"/>
      <c r="Y481" s="27"/>
      <c r="Z481" s="27"/>
      <c r="AA481" s="27"/>
    </row>
    <row r="482" spans="1:27" ht="15.75" customHeight="1">
      <c r="A482" s="27"/>
      <c r="B482" s="27"/>
      <c r="C482" s="27"/>
      <c r="D482" s="27"/>
      <c r="E482" s="27"/>
      <c r="F482" s="27"/>
      <c r="G482" s="27"/>
      <c r="H482" s="29"/>
      <c r="I482" s="30"/>
      <c r="J482" s="30"/>
      <c r="K482" s="30"/>
      <c r="L482" s="30"/>
      <c r="M482" s="30"/>
      <c r="N482" s="30"/>
      <c r="O482" s="30"/>
      <c r="P482" s="30"/>
      <c r="Q482" s="30"/>
      <c r="R482" s="30"/>
      <c r="S482" s="30"/>
      <c r="T482" s="30"/>
      <c r="U482" s="30"/>
      <c r="V482" s="30"/>
      <c r="W482" s="27"/>
      <c r="X482" s="27"/>
      <c r="Y482" s="27"/>
      <c r="Z482" s="27"/>
      <c r="AA482" s="27"/>
    </row>
    <row r="483" spans="1:27" ht="15.75" customHeight="1">
      <c r="A483" s="27"/>
      <c r="B483" s="27"/>
      <c r="C483" s="27"/>
      <c r="D483" s="27"/>
      <c r="E483" s="27"/>
      <c r="F483" s="27"/>
      <c r="G483" s="27"/>
      <c r="H483" s="29"/>
      <c r="I483" s="30"/>
      <c r="J483" s="30"/>
      <c r="K483" s="30"/>
      <c r="L483" s="30"/>
      <c r="M483" s="30"/>
      <c r="N483" s="30"/>
      <c r="O483" s="30"/>
      <c r="P483" s="30"/>
      <c r="Q483" s="30"/>
      <c r="R483" s="30"/>
      <c r="S483" s="30"/>
      <c r="T483" s="30"/>
      <c r="U483" s="30"/>
      <c r="V483" s="30"/>
      <c r="W483" s="27"/>
      <c r="X483" s="27"/>
      <c r="Y483" s="27"/>
      <c r="Z483" s="27"/>
      <c r="AA483" s="27"/>
    </row>
    <row r="484" spans="1:27" ht="15.75" customHeight="1">
      <c r="A484" s="27"/>
      <c r="B484" s="27"/>
      <c r="C484" s="27"/>
      <c r="D484" s="27"/>
      <c r="E484" s="27"/>
      <c r="F484" s="27"/>
      <c r="G484" s="27"/>
      <c r="H484" s="29"/>
      <c r="I484" s="30"/>
      <c r="J484" s="30"/>
      <c r="K484" s="30"/>
      <c r="L484" s="30"/>
      <c r="M484" s="30"/>
      <c r="N484" s="30"/>
      <c r="O484" s="30"/>
      <c r="P484" s="30"/>
      <c r="Q484" s="30"/>
      <c r="R484" s="30"/>
      <c r="S484" s="30"/>
      <c r="T484" s="30"/>
      <c r="U484" s="30"/>
      <c r="V484" s="30"/>
      <c r="W484" s="27"/>
      <c r="X484" s="27"/>
      <c r="Y484" s="27"/>
      <c r="Z484" s="27"/>
      <c r="AA484" s="27"/>
    </row>
    <row r="485" spans="1:27" ht="15.75" customHeight="1">
      <c r="A485" s="27"/>
      <c r="B485" s="27"/>
      <c r="C485" s="27"/>
      <c r="D485" s="27"/>
      <c r="E485" s="27"/>
      <c r="F485" s="27"/>
      <c r="G485" s="27"/>
      <c r="H485" s="29"/>
      <c r="I485" s="30"/>
      <c r="J485" s="30"/>
      <c r="K485" s="30"/>
      <c r="L485" s="30"/>
      <c r="M485" s="30"/>
      <c r="N485" s="30"/>
      <c r="O485" s="30"/>
      <c r="P485" s="30"/>
      <c r="Q485" s="30"/>
      <c r="R485" s="30"/>
      <c r="S485" s="30"/>
      <c r="T485" s="30"/>
      <c r="U485" s="30"/>
      <c r="V485" s="30"/>
      <c r="W485" s="27"/>
      <c r="X485" s="27"/>
      <c r="Y485" s="27"/>
      <c r="Z485" s="27"/>
      <c r="AA485" s="27"/>
    </row>
    <row r="486" spans="1:27" ht="15.75" customHeight="1">
      <c r="A486" s="27"/>
      <c r="B486" s="27"/>
      <c r="C486" s="27"/>
      <c r="D486" s="27"/>
      <c r="E486" s="27"/>
      <c r="F486" s="27"/>
      <c r="G486" s="27"/>
      <c r="H486" s="29"/>
      <c r="I486" s="30"/>
      <c r="J486" s="30"/>
      <c r="K486" s="30"/>
      <c r="L486" s="30"/>
      <c r="M486" s="30"/>
      <c r="N486" s="30"/>
      <c r="O486" s="30"/>
      <c r="P486" s="30"/>
      <c r="Q486" s="30"/>
      <c r="R486" s="30"/>
      <c r="S486" s="30"/>
      <c r="T486" s="30"/>
      <c r="U486" s="30"/>
      <c r="V486" s="30"/>
      <c r="W486" s="27"/>
      <c r="X486" s="27"/>
      <c r="Y486" s="27"/>
      <c r="Z486" s="27"/>
      <c r="AA486" s="27"/>
    </row>
    <row r="487" spans="1:27" ht="15.75" customHeight="1">
      <c r="A487" s="27"/>
      <c r="B487" s="27"/>
      <c r="C487" s="27"/>
      <c r="D487" s="27"/>
      <c r="E487" s="27"/>
      <c r="F487" s="27"/>
      <c r="G487" s="27"/>
      <c r="H487" s="29"/>
      <c r="I487" s="30"/>
      <c r="J487" s="30"/>
      <c r="K487" s="30"/>
      <c r="L487" s="30"/>
      <c r="M487" s="30"/>
      <c r="N487" s="30"/>
      <c r="O487" s="30"/>
      <c r="P487" s="30"/>
      <c r="Q487" s="30"/>
      <c r="R487" s="30"/>
      <c r="S487" s="30"/>
      <c r="T487" s="30"/>
      <c r="U487" s="30"/>
      <c r="V487" s="30"/>
      <c r="W487" s="27"/>
      <c r="X487" s="27"/>
      <c r="Y487" s="27"/>
      <c r="Z487" s="27"/>
      <c r="AA487" s="27"/>
    </row>
    <row r="488" spans="1:27" ht="15.75" customHeight="1">
      <c r="A488" s="27"/>
      <c r="B488" s="27"/>
      <c r="C488" s="27"/>
      <c r="D488" s="27"/>
      <c r="E488" s="27"/>
      <c r="F488" s="27"/>
      <c r="G488" s="27"/>
      <c r="H488" s="29"/>
      <c r="I488" s="30"/>
      <c r="J488" s="30"/>
      <c r="K488" s="30"/>
      <c r="L488" s="30"/>
      <c r="M488" s="30"/>
      <c r="N488" s="30"/>
      <c r="O488" s="30"/>
      <c r="P488" s="30"/>
      <c r="Q488" s="30"/>
      <c r="R488" s="30"/>
      <c r="S488" s="30"/>
      <c r="T488" s="30"/>
      <c r="U488" s="30"/>
      <c r="V488" s="30"/>
      <c r="W488" s="27"/>
      <c r="X488" s="27"/>
      <c r="Y488" s="27"/>
      <c r="Z488" s="27"/>
      <c r="AA488" s="27"/>
    </row>
    <row r="489" spans="1:27" ht="15.75" customHeight="1">
      <c r="A489" s="27"/>
      <c r="B489" s="27"/>
      <c r="C489" s="27"/>
      <c r="D489" s="27"/>
      <c r="E489" s="27"/>
      <c r="F489" s="27"/>
      <c r="G489" s="27"/>
      <c r="H489" s="29"/>
      <c r="I489" s="30"/>
      <c r="J489" s="30"/>
      <c r="K489" s="30"/>
      <c r="L489" s="30"/>
      <c r="M489" s="30"/>
      <c r="N489" s="30"/>
      <c r="O489" s="30"/>
      <c r="P489" s="30"/>
      <c r="Q489" s="30"/>
      <c r="R489" s="30"/>
      <c r="S489" s="30"/>
      <c r="T489" s="30"/>
      <c r="U489" s="30"/>
      <c r="V489" s="30"/>
      <c r="W489" s="27"/>
      <c r="X489" s="27"/>
      <c r="Y489" s="27"/>
      <c r="Z489" s="27"/>
      <c r="AA489" s="27"/>
    </row>
    <row r="490" spans="1:27" ht="15.75" customHeight="1">
      <c r="A490" s="27"/>
      <c r="B490" s="27"/>
      <c r="C490" s="27"/>
      <c r="D490" s="27"/>
      <c r="E490" s="27"/>
      <c r="F490" s="27"/>
      <c r="G490" s="27"/>
      <c r="H490" s="29"/>
      <c r="I490" s="30"/>
      <c r="J490" s="30"/>
      <c r="K490" s="30"/>
      <c r="L490" s="30"/>
      <c r="M490" s="30"/>
      <c r="N490" s="30"/>
      <c r="O490" s="30"/>
      <c r="P490" s="30"/>
      <c r="Q490" s="30"/>
      <c r="R490" s="30"/>
      <c r="S490" s="30"/>
      <c r="T490" s="30"/>
      <c r="U490" s="30"/>
      <c r="V490" s="30"/>
      <c r="W490" s="27"/>
      <c r="X490" s="27"/>
      <c r="Y490" s="27"/>
      <c r="Z490" s="27"/>
      <c r="AA490" s="27"/>
    </row>
    <row r="491" spans="1:27" ht="15.75" customHeight="1">
      <c r="A491" s="27"/>
      <c r="B491" s="27"/>
      <c r="C491" s="27"/>
      <c r="D491" s="27"/>
      <c r="E491" s="27"/>
      <c r="F491" s="27"/>
      <c r="G491" s="27"/>
      <c r="H491" s="29"/>
      <c r="I491" s="30"/>
      <c r="J491" s="30"/>
      <c r="K491" s="30"/>
      <c r="L491" s="30"/>
      <c r="M491" s="30"/>
      <c r="N491" s="30"/>
      <c r="O491" s="30"/>
      <c r="P491" s="30"/>
      <c r="Q491" s="30"/>
      <c r="R491" s="30"/>
      <c r="S491" s="30"/>
      <c r="T491" s="30"/>
      <c r="U491" s="30"/>
      <c r="V491" s="30"/>
      <c r="W491" s="27"/>
      <c r="X491" s="27"/>
      <c r="Y491" s="27"/>
      <c r="Z491" s="27"/>
      <c r="AA491" s="27"/>
    </row>
    <row r="492" spans="1:27" ht="15.75" customHeight="1">
      <c r="A492" s="27"/>
      <c r="B492" s="27"/>
      <c r="C492" s="27"/>
      <c r="D492" s="27"/>
      <c r="E492" s="27"/>
      <c r="F492" s="27"/>
      <c r="G492" s="27"/>
      <c r="H492" s="29"/>
      <c r="I492" s="30"/>
      <c r="J492" s="30"/>
      <c r="K492" s="30"/>
      <c r="L492" s="30"/>
      <c r="M492" s="30"/>
      <c r="N492" s="30"/>
      <c r="O492" s="30"/>
      <c r="P492" s="30"/>
      <c r="Q492" s="30"/>
      <c r="R492" s="30"/>
      <c r="S492" s="30"/>
      <c r="T492" s="30"/>
      <c r="U492" s="30"/>
      <c r="V492" s="30"/>
      <c r="W492" s="27"/>
      <c r="X492" s="27"/>
      <c r="Y492" s="27"/>
      <c r="Z492" s="27"/>
      <c r="AA492" s="27"/>
    </row>
    <row r="493" spans="1:27" ht="15.75" customHeight="1">
      <c r="A493" s="27"/>
      <c r="B493" s="27"/>
      <c r="C493" s="27"/>
      <c r="D493" s="27"/>
      <c r="E493" s="27"/>
      <c r="F493" s="27"/>
      <c r="G493" s="27"/>
      <c r="H493" s="29"/>
      <c r="I493" s="30"/>
      <c r="J493" s="30"/>
      <c r="K493" s="30"/>
      <c r="L493" s="30"/>
      <c r="M493" s="30"/>
      <c r="N493" s="30"/>
      <c r="O493" s="30"/>
      <c r="P493" s="30"/>
      <c r="Q493" s="30"/>
      <c r="R493" s="30"/>
      <c r="S493" s="30"/>
      <c r="T493" s="30"/>
      <c r="U493" s="30"/>
      <c r="V493" s="30"/>
      <c r="W493" s="27"/>
      <c r="X493" s="27"/>
      <c r="Y493" s="27"/>
      <c r="Z493" s="27"/>
      <c r="AA493" s="27"/>
    </row>
    <row r="494" spans="1:27" ht="15.75" customHeight="1">
      <c r="A494" s="27"/>
      <c r="B494" s="27"/>
      <c r="C494" s="27"/>
      <c r="D494" s="27"/>
      <c r="E494" s="27"/>
      <c r="F494" s="27"/>
      <c r="G494" s="27"/>
      <c r="H494" s="29"/>
      <c r="I494" s="30"/>
      <c r="J494" s="30"/>
      <c r="K494" s="30"/>
      <c r="L494" s="30"/>
      <c r="M494" s="30"/>
      <c r="N494" s="30"/>
      <c r="O494" s="30"/>
      <c r="P494" s="30"/>
      <c r="Q494" s="30"/>
      <c r="R494" s="30"/>
      <c r="S494" s="30"/>
      <c r="T494" s="30"/>
      <c r="U494" s="30"/>
      <c r="V494" s="30"/>
      <c r="W494" s="27"/>
      <c r="X494" s="27"/>
      <c r="Y494" s="27"/>
      <c r="Z494" s="27"/>
      <c r="AA494" s="27"/>
    </row>
    <row r="495" spans="1:27" ht="15.75" customHeight="1">
      <c r="A495" s="27"/>
      <c r="B495" s="27"/>
      <c r="C495" s="27"/>
      <c r="D495" s="27"/>
      <c r="E495" s="27"/>
      <c r="F495" s="27"/>
      <c r="G495" s="27"/>
      <c r="H495" s="29"/>
      <c r="I495" s="30"/>
      <c r="J495" s="30"/>
      <c r="K495" s="30"/>
      <c r="L495" s="30"/>
      <c r="M495" s="30"/>
      <c r="N495" s="30"/>
      <c r="O495" s="30"/>
      <c r="P495" s="30"/>
      <c r="Q495" s="30"/>
      <c r="R495" s="30"/>
      <c r="S495" s="30"/>
      <c r="T495" s="30"/>
      <c r="U495" s="30"/>
      <c r="V495" s="30"/>
      <c r="W495" s="27"/>
      <c r="X495" s="27"/>
      <c r="Y495" s="27"/>
      <c r="Z495" s="27"/>
      <c r="AA495" s="27"/>
    </row>
    <row r="496" spans="1:27" ht="15.75" customHeight="1">
      <c r="A496" s="27"/>
      <c r="B496" s="27"/>
      <c r="C496" s="27"/>
      <c r="D496" s="27"/>
      <c r="E496" s="27"/>
      <c r="F496" s="27"/>
      <c r="G496" s="27"/>
      <c r="H496" s="29"/>
      <c r="I496" s="30"/>
      <c r="J496" s="30"/>
      <c r="K496" s="30"/>
      <c r="L496" s="30"/>
      <c r="M496" s="30"/>
      <c r="N496" s="30"/>
      <c r="O496" s="30"/>
      <c r="P496" s="30"/>
      <c r="Q496" s="30"/>
      <c r="R496" s="30"/>
      <c r="S496" s="30"/>
      <c r="T496" s="30"/>
      <c r="U496" s="30"/>
      <c r="V496" s="30"/>
      <c r="W496" s="27"/>
      <c r="X496" s="27"/>
      <c r="Y496" s="27"/>
      <c r="Z496" s="27"/>
      <c r="AA496" s="27"/>
    </row>
    <row r="497" spans="1:27" ht="15.75" customHeight="1">
      <c r="A497" s="27"/>
      <c r="B497" s="27"/>
      <c r="C497" s="27"/>
      <c r="D497" s="27"/>
      <c r="E497" s="27"/>
      <c r="F497" s="27"/>
      <c r="G497" s="27"/>
      <c r="H497" s="29"/>
      <c r="I497" s="30"/>
      <c r="J497" s="30"/>
      <c r="K497" s="30"/>
      <c r="L497" s="30"/>
      <c r="M497" s="30"/>
      <c r="N497" s="30"/>
      <c r="O497" s="30"/>
      <c r="P497" s="30"/>
      <c r="Q497" s="30"/>
      <c r="R497" s="30"/>
      <c r="S497" s="30"/>
      <c r="T497" s="30"/>
      <c r="U497" s="30"/>
      <c r="V497" s="30"/>
      <c r="W497" s="27"/>
      <c r="X497" s="27"/>
      <c r="Y497" s="27"/>
      <c r="Z497" s="27"/>
      <c r="AA497" s="27"/>
    </row>
    <row r="498" spans="1:27" ht="15.75" customHeight="1">
      <c r="A498" s="27"/>
      <c r="B498" s="27"/>
      <c r="C498" s="27"/>
      <c r="D498" s="27"/>
      <c r="E498" s="27"/>
      <c r="F498" s="27"/>
      <c r="G498" s="27"/>
      <c r="H498" s="29"/>
      <c r="I498" s="30"/>
      <c r="J498" s="30"/>
      <c r="K498" s="30"/>
      <c r="L498" s="30"/>
      <c r="M498" s="30"/>
      <c r="N498" s="30"/>
      <c r="O498" s="30"/>
      <c r="P498" s="30"/>
      <c r="Q498" s="30"/>
      <c r="R498" s="30"/>
      <c r="S498" s="30"/>
      <c r="T498" s="30"/>
      <c r="U498" s="30"/>
      <c r="V498" s="30"/>
      <c r="W498" s="27"/>
      <c r="X498" s="27"/>
      <c r="Y498" s="27"/>
      <c r="Z498" s="27"/>
      <c r="AA498" s="27"/>
    </row>
    <row r="499" spans="1:27" ht="15.75" customHeight="1">
      <c r="A499" s="27"/>
      <c r="B499" s="27"/>
      <c r="C499" s="27"/>
      <c r="D499" s="27"/>
      <c r="E499" s="27"/>
      <c r="F499" s="27"/>
      <c r="G499" s="27"/>
      <c r="H499" s="29"/>
      <c r="I499" s="30"/>
      <c r="J499" s="30"/>
      <c r="K499" s="30"/>
      <c r="L499" s="30"/>
      <c r="M499" s="30"/>
      <c r="N499" s="30"/>
      <c r="O499" s="30"/>
      <c r="P499" s="30"/>
      <c r="Q499" s="30"/>
      <c r="R499" s="30"/>
      <c r="S499" s="30"/>
      <c r="T499" s="30"/>
      <c r="U499" s="30"/>
      <c r="V499" s="30"/>
      <c r="W499" s="27"/>
      <c r="X499" s="27"/>
      <c r="Y499" s="27"/>
      <c r="Z499" s="27"/>
      <c r="AA499" s="27"/>
    </row>
    <row r="500" spans="1:27" ht="15.75" customHeight="1">
      <c r="A500" s="27"/>
      <c r="B500" s="27"/>
      <c r="C500" s="27"/>
      <c r="D500" s="27"/>
      <c r="E500" s="27"/>
      <c r="F500" s="27"/>
      <c r="G500" s="27"/>
      <c r="H500" s="29"/>
      <c r="I500" s="30"/>
      <c r="J500" s="30"/>
      <c r="K500" s="30"/>
      <c r="L500" s="30"/>
      <c r="M500" s="30"/>
      <c r="N500" s="30"/>
      <c r="O500" s="30"/>
      <c r="P500" s="30"/>
      <c r="Q500" s="30"/>
      <c r="R500" s="30"/>
      <c r="S500" s="30"/>
      <c r="T500" s="30"/>
      <c r="U500" s="30"/>
      <c r="V500" s="30"/>
      <c r="W500" s="27"/>
      <c r="X500" s="27"/>
      <c r="Y500" s="27"/>
      <c r="Z500" s="27"/>
      <c r="AA500" s="27"/>
    </row>
    <row r="501" spans="1:27" ht="15.75" customHeight="1">
      <c r="A501" s="27"/>
      <c r="B501" s="27"/>
      <c r="C501" s="27"/>
      <c r="D501" s="27"/>
      <c r="E501" s="27"/>
      <c r="F501" s="27"/>
      <c r="G501" s="27"/>
      <c r="H501" s="29"/>
      <c r="I501" s="30"/>
      <c r="J501" s="30"/>
      <c r="K501" s="30"/>
      <c r="L501" s="30"/>
      <c r="M501" s="30"/>
      <c r="N501" s="30"/>
      <c r="O501" s="30"/>
      <c r="P501" s="30"/>
      <c r="Q501" s="30"/>
      <c r="R501" s="30"/>
      <c r="S501" s="30"/>
      <c r="T501" s="30"/>
      <c r="U501" s="30"/>
      <c r="V501" s="30"/>
      <c r="W501" s="27"/>
      <c r="X501" s="27"/>
      <c r="Y501" s="27"/>
      <c r="Z501" s="27"/>
      <c r="AA501" s="27"/>
    </row>
    <row r="502" spans="1:27" ht="15.75" customHeight="1">
      <c r="A502" s="27"/>
      <c r="B502" s="27"/>
      <c r="C502" s="27"/>
      <c r="D502" s="27"/>
      <c r="E502" s="27"/>
      <c r="F502" s="27"/>
      <c r="G502" s="27"/>
      <c r="H502" s="29"/>
      <c r="I502" s="30"/>
      <c r="J502" s="30"/>
      <c r="K502" s="30"/>
      <c r="L502" s="30"/>
      <c r="M502" s="30"/>
      <c r="N502" s="30"/>
      <c r="O502" s="30"/>
      <c r="P502" s="30"/>
      <c r="Q502" s="30"/>
      <c r="R502" s="30"/>
      <c r="S502" s="30"/>
      <c r="T502" s="30"/>
      <c r="U502" s="30"/>
      <c r="V502" s="30"/>
      <c r="W502" s="27"/>
      <c r="X502" s="27"/>
      <c r="Y502" s="27"/>
      <c r="Z502" s="27"/>
      <c r="AA502" s="27"/>
    </row>
    <row r="503" spans="1:27" ht="15.75" customHeight="1">
      <c r="A503" s="27"/>
      <c r="B503" s="27"/>
      <c r="C503" s="27"/>
      <c r="D503" s="27"/>
      <c r="E503" s="27"/>
      <c r="F503" s="27"/>
      <c r="G503" s="27"/>
      <c r="H503" s="29"/>
      <c r="I503" s="30"/>
      <c r="J503" s="30"/>
      <c r="K503" s="30"/>
      <c r="L503" s="30"/>
      <c r="M503" s="30"/>
      <c r="N503" s="30"/>
      <c r="O503" s="30"/>
      <c r="P503" s="30"/>
      <c r="Q503" s="30"/>
      <c r="R503" s="30"/>
      <c r="S503" s="30"/>
      <c r="T503" s="30"/>
      <c r="U503" s="30"/>
      <c r="V503" s="30"/>
      <c r="W503" s="27"/>
      <c r="X503" s="27"/>
      <c r="Y503" s="27"/>
      <c r="Z503" s="27"/>
      <c r="AA503" s="27"/>
    </row>
    <row r="504" spans="1:27" ht="15.75" customHeight="1">
      <c r="A504" s="27"/>
      <c r="B504" s="27"/>
      <c r="C504" s="27"/>
      <c r="D504" s="27"/>
      <c r="E504" s="27"/>
      <c r="F504" s="27"/>
      <c r="G504" s="27"/>
      <c r="H504" s="29"/>
      <c r="I504" s="30"/>
      <c r="J504" s="30"/>
      <c r="K504" s="30"/>
      <c r="L504" s="30"/>
      <c r="M504" s="30"/>
      <c r="N504" s="30"/>
      <c r="O504" s="30"/>
      <c r="P504" s="30"/>
      <c r="Q504" s="30"/>
      <c r="R504" s="30"/>
      <c r="S504" s="30"/>
      <c r="T504" s="30"/>
      <c r="U504" s="30"/>
      <c r="V504" s="30"/>
      <c r="W504" s="27"/>
      <c r="X504" s="27"/>
      <c r="Y504" s="27"/>
      <c r="Z504" s="27"/>
      <c r="AA504" s="27"/>
    </row>
    <row r="505" spans="1:27" ht="15.75" customHeight="1">
      <c r="A505" s="27"/>
      <c r="B505" s="27"/>
      <c r="C505" s="27"/>
      <c r="D505" s="27"/>
      <c r="E505" s="27"/>
      <c r="F505" s="27"/>
      <c r="G505" s="27"/>
      <c r="H505" s="29"/>
      <c r="I505" s="30"/>
      <c r="J505" s="30"/>
      <c r="K505" s="30"/>
      <c r="L505" s="30"/>
      <c r="M505" s="30"/>
      <c r="N505" s="30"/>
      <c r="O505" s="30"/>
      <c r="P505" s="30"/>
      <c r="Q505" s="30"/>
      <c r="R505" s="30"/>
      <c r="S505" s="30"/>
      <c r="T505" s="30"/>
      <c r="U505" s="30"/>
      <c r="V505" s="30"/>
      <c r="W505" s="27"/>
      <c r="X505" s="27"/>
      <c r="Y505" s="27"/>
      <c r="Z505" s="27"/>
      <c r="AA505" s="27"/>
    </row>
    <row r="506" spans="1:27" ht="15.75" customHeight="1">
      <c r="A506" s="27"/>
      <c r="B506" s="27"/>
      <c r="C506" s="27"/>
      <c r="D506" s="27"/>
      <c r="E506" s="27"/>
      <c r="F506" s="27"/>
      <c r="G506" s="27"/>
      <c r="H506" s="29"/>
      <c r="I506" s="30"/>
      <c r="J506" s="30"/>
      <c r="K506" s="30"/>
      <c r="L506" s="30"/>
      <c r="M506" s="30"/>
      <c r="N506" s="30"/>
      <c r="O506" s="30"/>
      <c r="P506" s="30"/>
      <c r="Q506" s="30"/>
      <c r="R506" s="30"/>
      <c r="S506" s="30"/>
      <c r="T506" s="30"/>
      <c r="U506" s="30"/>
      <c r="V506" s="30"/>
      <c r="W506" s="27"/>
      <c r="X506" s="27"/>
      <c r="Y506" s="27"/>
      <c r="Z506" s="27"/>
      <c r="AA506" s="27"/>
    </row>
    <row r="507" spans="1:27" ht="15.75" customHeight="1">
      <c r="A507" s="27"/>
      <c r="B507" s="27"/>
      <c r="C507" s="27"/>
      <c r="D507" s="27"/>
      <c r="E507" s="27"/>
      <c r="F507" s="27"/>
      <c r="G507" s="27"/>
      <c r="H507" s="29"/>
      <c r="I507" s="30"/>
      <c r="J507" s="30"/>
      <c r="K507" s="30"/>
      <c r="L507" s="30"/>
      <c r="M507" s="30"/>
      <c r="N507" s="30"/>
      <c r="O507" s="30"/>
      <c r="P507" s="30"/>
      <c r="Q507" s="30"/>
      <c r="R507" s="30"/>
      <c r="S507" s="30"/>
      <c r="T507" s="30"/>
      <c r="U507" s="30"/>
      <c r="V507" s="30"/>
      <c r="W507" s="27"/>
      <c r="X507" s="27"/>
      <c r="Y507" s="27"/>
      <c r="Z507" s="27"/>
      <c r="AA507" s="27"/>
    </row>
    <row r="508" spans="1:27" ht="15.75" customHeight="1">
      <c r="A508" s="27"/>
      <c r="B508" s="27"/>
      <c r="C508" s="27"/>
      <c r="D508" s="27"/>
      <c r="E508" s="27"/>
      <c r="F508" s="27"/>
      <c r="G508" s="27"/>
      <c r="H508" s="29"/>
      <c r="I508" s="30"/>
      <c r="J508" s="30"/>
      <c r="K508" s="30"/>
      <c r="L508" s="30"/>
      <c r="M508" s="30"/>
      <c r="N508" s="30"/>
      <c r="O508" s="30"/>
      <c r="P508" s="30"/>
      <c r="Q508" s="30"/>
      <c r="R508" s="30"/>
      <c r="S508" s="30"/>
      <c r="T508" s="30"/>
      <c r="U508" s="30"/>
      <c r="V508" s="30"/>
      <c r="W508" s="27"/>
      <c r="X508" s="27"/>
      <c r="Y508" s="27"/>
      <c r="Z508" s="27"/>
      <c r="AA508" s="27"/>
    </row>
    <row r="509" spans="1:27" ht="15.75" customHeight="1">
      <c r="A509" s="27"/>
      <c r="B509" s="27"/>
      <c r="C509" s="27"/>
      <c r="D509" s="27"/>
      <c r="E509" s="27"/>
      <c r="F509" s="27"/>
      <c r="G509" s="27"/>
      <c r="H509" s="29"/>
      <c r="I509" s="30"/>
      <c r="J509" s="30"/>
      <c r="K509" s="30"/>
      <c r="L509" s="30"/>
      <c r="M509" s="30"/>
      <c r="N509" s="30"/>
      <c r="O509" s="30"/>
      <c r="P509" s="30"/>
      <c r="Q509" s="30"/>
      <c r="R509" s="30"/>
      <c r="S509" s="30"/>
      <c r="T509" s="30"/>
      <c r="U509" s="30"/>
      <c r="V509" s="30"/>
      <c r="W509" s="27"/>
      <c r="X509" s="27"/>
      <c r="Y509" s="27"/>
      <c r="Z509" s="27"/>
      <c r="AA509" s="27"/>
    </row>
    <row r="510" spans="1:27" ht="15.75" customHeight="1">
      <c r="A510" s="27"/>
      <c r="B510" s="27"/>
      <c r="C510" s="27"/>
      <c r="D510" s="27"/>
      <c r="E510" s="27"/>
      <c r="F510" s="27"/>
      <c r="G510" s="27"/>
      <c r="H510" s="29"/>
      <c r="I510" s="30"/>
      <c r="J510" s="30"/>
      <c r="K510" s="30"/>
      <c r="L510" s="30"/>
      <c r="M510" s="30"/>
      <c r="N510" s="30"/>
      <c r="O510" s="30"/>
      <c r="P510" s="30"/>
      <c r="Q510" s="30"/>
      <c r="R510" s="30"/>
      <c r="S510" s="30"/>
      <c r="T510" s="30"/>
      <c r="U510" s="30"/>
      <c r="V510" s="30"/>
      <c r="W510" s="27"/>
      <c r="X510" s="27"/>
      <c r="Y510" s="27"/>
      <c r="Z510" s="27"/>
      <c r="AA510" s="27"/>
    </row>
    <row r="511" spans="1:27" ht="15.75" customHeight="1">
      <c r="A511" s="27"/>
      <c r="B511" s="27"/>
      <c r="C511" s="27"/>
      <c r="D511" s="27"/>
      <c r="E511" s="27"/>
      <c r="F511" s="27"/>
      <c r="G511" s="27"/>
      <c r="H511" s="29"/>
      <c r="I511" s="30"/>
      <c r="J511" s="30"/>
      <c r="K511" s="30"/>
      <c r="L511" s="30"/>
      <c r="M511" s="30"/>
      <c r="N511" s="30"/>
      <c r="O511" s="30"/>
      <c r="P511" s="30"/>
      <c r="Q511" s="30"/>
      <c r="R511" s="30"/>
      <c r="S511" s="30"/>
      <c r="T511" s="30"/>
      <c r="U511" s="30"/>
      <c r="V511" s="30"/>
      <c r="W511" s="27"/>
      <c r="X511" s="27"/>
      <c r="Y511" s="27"/>
      <c r="Z511" s="27"/>
      <c r="AA511" s="27"/>
    </row>
    <row r="512" spans="1:27" ht="15.75" customHeight="1">
      <c r="A512" s="27"/>
      <c r="B512" s="27"/>
      <c r="C512" s="27"/>
      <c r="D512" s="27"/>
      <c r="E512" s="27"/>
      <c r="F512" s="27"/>
      <c r="G512" s="27"/>
      <c r="H512" s="29"/>
      <c r="I512" s="30"/>
      <c r="J512" s="30"/>
      <c r="K512" s="30"/>
      <c r="L512" s="30"/>
      <c r="M512" s="30"/>
      <c r="N512" s="30"/>
      <c r="O512" s="30"/>
      <c r="P512" s="30"/>
      <c r="Q512" s="30"/>
      <c r="R512" s="30"/>
      <c r="S512" s="30"/>
      <c r="T512" s="30"/>
      <c r="U512" s="30"/>
      <c r="V512" s="30"/>
      <c r="W512" s="27"/>
      <c r="X512" s="27"/>
      <c r="Y512" s="27"/>
      <c r="Z512" s="27"/>
      <c r="AA512" s="27"/>
    </row>
    <row r="513" spans="1:27" ht="15.75" customHeight="1">
      <c r="A513" s="27"/>
      <c r="B513" s="27"/>
      <c r="C513" s="27"/>
      <c r="D513" s="27"/>
      <c r="E513" s="27"/>
      <c r="F513" s="27"/>
      <c r="G513" s="27"/>
      <c r="H513" s="29"/>
      <c r="I513" s="30"/>
      <c r="J513" s="30"/>
      <c r="K513" s="30"/>
      <c r="L513" s="30"/>
      <c r="M513" s="30"/>
      <c r="N513" s="30"/>
      <c r="O513" s="30"/>
      <c r="P513" s="30"/>
      <c r="Q513" s="30"/>
      <c r="R513" s="30"/>
      <c r="S513" s="30"/>
      <c r="T513" s="30"/>
      <c r="U513" s="30"/>
      <c r="V513" s="30"/>
      <c r="W513" s="27"/>
      <c r="X513" s="27"/>
      <c r="Y513" s="27"/>
      <c r="Z513" s="27"/>
      <c r="AA513" s="27"/>
    </row>
    <row r="514" spans="1:27" ht="15.75" customHeight="1">
      <c r="A514" s="27"/>
      <c r="B514" s="27"/>
      <c r="C514" s="27"/>
      <c r="D514" s="27"/>
      <c r="E514" s="27"/>
      <c r="F514" s="27"/>
      <c r="G514" s="27"/>
      <c r="H514" s="29"/>
      <c r="I514" s="30"/>
      <c r="J514" s="30"/>
      <c r="K514" s="30"/>
      <c r="L514" s="30"/>
      <c r="M514" s="30"/>
      <c r="N514" s="30"/>
      <c r="O514" s="30"/>
      <c r="P514" s="30"/>
      <c r="Q514" s="30"/>
      <c r="R514" s="30"/>
      <c r="S514" s="30"/>
      <c r="T514" s="30"/>
      <c r="U514" s="30"/>
      <c r="V514" s="30"/>
      <c r="W514" s="27"/>
      <c r="X514" s="27"/>
      <c r="Y514" s="27"/>
      <c r="Z514" s="27"/>
      <c r="AA514" s="27"/>
    </row>
    <row r="515" spans="1:27" ht="15.75" customHeight="1">
      <c r="A515" s="27"/>
      <c r="B515" s="27"/>
      <c r="C515" s="27"/>
      <c r="D515" s="27"/>
      <c r="E515" s="27"/>
      <c r="F515" s="27"/>
      <c r="G515" s="27"/>
      <c r="H515" s="29"/>
      <c r="I515" s="30"/>
      <c r="J515" s="30"/>
      <c r="K515" s="30"/>
      <c r="L515" s="30"/>
      <c r="M515" s="30"/>
      <c r="N515" s="30"/>
      <c r="O515" s="30"/>
      <c r="P515" s="30"/>
      <c r="Q515" s="30"/>
      <c r="R515" s="30"/>
      <c r="S515" s="30"/>
      <c r="T515" s="30"/>
      <c r="U515" s="30"/>
      <c r="V515" s="30"/>
      <c r="W515" s="27"/>
      <c r="X515" s="27"/>
      <c r="Y515" s="27"/>
      <c r="Z515" s="27"/>
      <c r="AA515" s="27"/>
    </row>
    <row r="516" spans="1:27" ht="15.75" customHeight="1">
      <c r="A516" s="27"/>
      <c r="B516" s="27"/>
      <c r="C516" s="27"/>
      <c r="D516" s="27"/>
      <c r="E516" s="27"/>
      <c r="F516" s="27"/>
      <c r="G516" s="27"/>
      <c r="H516" s="29"/>
      <c r="I516" s="30"/>
      <c r="J516" s="30"/>
      <c r="K516" s="30"/>
      <c r="L516" s="30"/>
      <c r="M516" s="30"/>
      <c r="N516" s="30"/>
      <c r="O516" s="30"/>
      <c r="P516" s="30"/>
      <c r="Q516" s="30"/>
      <c r="R516" s="30"/>
      <c r="S516" s="30"/>
      <c r="T516" s="30"/>
      <c r="U516" s="30"/>
      <c r="V516" s="30"/>
      <c r="W516" s="27"/>
      <c r="X516" s="27"/>
      <c r="Y516" s="27"/>
      <c r="Z516" s="27"/>
      <c r="AA516" s="27"/>
    </row>
    <row r="517" spans="1:27" ht="15.75" customHeight="1">
      <c r="A517" s="27"/>
      <c r="B517" s="27"/>
      <c r="C517" s="27"/>
      <c r="D517" s="27"/>
      <c r="E517" s="27"/>
      <c r="F517" s="27"/>
      <c r="G517" s="27"/>
      <c r="H517" s="29"/>
      <c r="I517" s="30"/>
      <c r="J517" s="30"/>
      <c r="K517" s="30"/>
      <c r="L517" s="30"/>
      <c r="M517" s="30"/>
      <c r="N517" s="30"/>
      <c r="O517" s="30"/>
      <c r="P517" s="30"/>
      <c r="Q517" s="30"/>
      <c r="R517" s="30"/>
      <c r="S517" s="30"/>
      <c r="T517" s="30"/>
      <c r="U517" s="30"/>
      <c r="V517" s="30"/>
      <c r="W517" s="27"/>
      <c r="X517" s="27"/>
      <c r="Y517" s="27"/>
      <c r="Z517" s="27"/>
      <c r="AA517" s="27"/>
    </row>
    <row r="518" spans="1:27" ht="15.75" customHeight="1">
      <c r="A518" s="27"/>
      <c r="B518" s="27"/>
      <c r="C518" s="27"/>
      <c r="D518" s="27"/>
      <c r="E518" s="27"/>
      <c r="F518" s="27"/>
      <c r="G518" s="27"/>
      <c r="H518" s="29"/>
      <c r="I518" s="30"/>
      <c r="J518" s="30"/>
      <c r="K518" s="30"/>
      <c r="L518" s="30"/>
      <c r="M518" s="30"/>
      <c r="N518" s="30"/>
      <c r="O518" s="30"/>
      <c r="P518" s="30"/>
      <c r="Q518" s="30"/>
      <c r="R518" s="30"/>
      <c r="S518" s="30"/>
      <c r="T518" s="30"/>
      <c r="U518" s="30"/>
      <c r="V518" s="30"/>
      <c r="W518" s="27"/>
      <c r="X518" s="27"/>
      <c r="Y518" s="27"/>
      <c r="Z518" s="27"/>
      <c r="AA518" s="27"/>
    </row>
    <row r="519" spans="1:27" ht="15.75" customHeight="1">
      <c r="A519" s="27"/>
      <c r="B519" s="27"/>
      <c r="C519" s="27"/>
      <c r="D519" s="27"/>
      <c r="E519" s="27"/>
      <c r="F519" s="27"/>
      <c r="G519" s="27"/>
      <c r="H519" s="29"/>
      <c r="I519" s="30"/>
      <c r="J519" s="30"/>
      <c r="K519" s="30"/>
      <c r="L519" s="30"/>
      <c r="M519" s="30"/>
      <c r="N519" s="30"/>
      <c r="O519" s="30"/>
      <c r="P519" s="30"/>
      <c r="Q519" s="30"/>
      <c r="R519" s="30"/>
      <c r="S519" s="30"/>
      <c r="T519" s="30"/>
      <c r="U519" s="30"/>
      <c r="V519" s="30"/>
      <c r="W519" s="27"/>
      <c r="X519" s="27"/>
      <c r="Y519" s="27"/>
      <c r="Z519" s="27"/>
      <c r="AA519" s="27"/>
    </row>
    <row r="520" spans="1:27" ht="15.75" customHeight="1">
      <c r="A520" s="27"/>
      <c r="B520" s="27"/>
      <c r="C520" s="27"/>
      <c r="D520" s="27"/>
      <c r="E520" s="27"/>
      <c r="F520" s="27"/>
      <c r="G520" s="27"/>
      <c r="H520" s="29"/>
      <c r="I520" s="30"/>
      <c r="J520" s="30"/>
      <c r="K520" s="30"/>
      <c r="L520" s="30"/>
      <c r="M520" s="30"/>
      <c r="N520" s="30"/>
      <c r="O520" s="30"/>
      <c r="P520" s="30"/>
      <c r="Q520" s="30"/>
      <c r="R520" s="30"/>
      <c r="S520" s="30"/>
      <c r="T520" s="30"/>
      <c r="U520" s="30"/>
      <c r="V520" s="30"/>
      <c r="W520" s="27"/>
      <c r="X520" s="27"/>
      <c r="Y520" s="27"/>
      <c r="Z520" s="27"/>
      <c r="AA520" s="27"/>
    </row>
    <row r="521" spans="1:27" ht="15.75" customHeight="1">
      <c r="A521" s="27"/>
      <c r="B521" s="27"/>
      <c r="C521" s="27"/>
      <c r="D521" s="27"/>
      <c r="E521" s="27"/>
      <c r="F521" s="27"/>
      <c r="G521" s="27"/>
      <c r="H521" s="29"/>
      <c r="I521" s="30"/>
      <c r="J521" s="30"/>
      <c r="K521" s="30"/>
      <c r="L521" s="30"/>
      <c r="M521" s="30"/>
      <c r="N521" s="30"/>
      <c r="O521" s="30"/>
      <c r="P521" s="30"/>
      <c r="Q521" s="30"/>
      <c r="R521" s="30"/>
      <c r="S521" s="30"/>
      <c r="T521" s="30"/>
      <c r="U521" s="30"/>
      <c r="V521" s="30"/>
      <c r="W521" s="27"/>
      <c r="X521" s="27"/>
      <c r="Y521" s="27"/>
      <c r="Z521" s="27"/>
      <c r="AA521" s="27"/>
    </row>
    <row r="522" spans="1:27" ht="15.75" customHeight="1">
      <c r="A522" s="27"/>
      <c r="B522" s="27"/>
      <c r="C522" s="27"/>
      <c r="D522" s="27"/>
      <c r="E522" s="27"/>
      <c r="F522" s="27"/>
      <c r="G522" s="27"/>
      <c r="H522" s="29"/>
      <c r="I522" s="30"/>
      <c r="J522" s="30"/>
      <c r="K522" s="30"/>
      <c r="L522" s="30"/>
      <c r="M522" s="30"/>
      <c r="N522" s="30"/>
      <c r="O522" s="30"/>
      <c r="P522" s="30"/>
      <c r="Q522" s="30"/>
      <c r="R522" s="30"/>
      <c r="S522" s="30"/>
      <c r="T522" s="30"/>
      <c r="U522" s="30"/>
      <c r="V522" s="30"/>
      <c r="W522" s="27"/>
      <c r="X522" s="27"/>
      <c r="Y522" s="27"/>
      <c r="Z522" s="27"/>
      <c r="AA522" s="27"/>
    </row>
    <row r="523" spans="1:27" ht="15.75" customHeight="1">
      <c r="A523" s="27"/>
      <c r="B523" s="27"/>
      <c r="C523" s="27"/>
      <c r="D523" s="27"/>
      <c r="E523" s="27"/>
      <c r="F523" s="27"/>
      <c r="G523" s="27"/>
      <c r="H523" s="29"/>
      <c r="I523" s="30"/>
      <c r="J523" s="30"/>
      <c r="K523" s="30"/>
      <c r="L523" s="30"/>
      <c r="M523" s="30"/>
      <c r="N523" s="30"/>
      <c r="O523" s="30"/>
      <c r="P523" s="30"/>
      <c r="Q523" s="30"/>
      <c r="R523" s="30"/>
      <c r="S523" s="30"/>
      <c r="T523" s="30"/>
      <c r="U523" s="30"/>
      <c r="V523" s="30"/>
      <c r="W523" s="27"/>
      <c r="X523" s="27"/>
      <c r="Y523" s="27"/>
      <c r="Z523" s="27"/>
      <c r="AA523" s="27"/>
    </row>
    <row r="524" spans="1:27" ht="15.75" customHeight="1">
      <c r="A524" s="27"/>
      <c r="B524" s="27"/>
      <c r="C524" s="27"/>
      <c r="D524" s="27"/>
      <c r="E524" s="27"/>
      <c r="F524" s="27"/>
      <c r="G524" s="27"/>
      <c r="H524" s="29"/>
      <c r="I524" s="30"/>
      <c r="J524" s="30"/>
      <c r="K524" s="30"/>
      <c r="L524" s="30"/>
      <c r="M524" s="30"/>
      <c r="N524" s="30"/>
      <c r="O524" s="30"/>
      <c r="P524" s="30"/>
      <c r="Q524" s="30"/>
      <c r="R524" s="30"/>
      <c r="S524" s="30"/>
      <c r="T524" s="30"/>
      <c r="U524" s="30"/>
      <c r="V524" s="30"/>
      <c r="W524" s="27"/>
      <c r="X524" s="27"/>
      <c r="Y524" s="27"/>
      <c r="Z524" s="27"/>
      <c r="AA524" s="27"/>
    </row>
    <row r="525" spans="1:27" ht="15.75" customHeight="1">
      <c r="A525" s="27"/>
      <c r="B525" s="27"/>
      <c r="C525" s="27"/>
      <c r="D525" s="27"/>
      <c r="E525" s="27"/>
      <c r="F525" s="27"/>
      <c r="G525" s="27"/>
      <c r="H525" s="29"/>
      <c r="I525" s="30"/>
      <c r="J525" s="30"/>
      <c r="K525" s="30"/>
      <c r="L525" s="30"/>
      <c r="M525" s="30"/>
      <c r="N525" s="30"/>
      <c r="O525" s="30"/>
      <c r="P525" s="30"/>
      <c r="Q525" s="30"/>
      <c r="R525" s="30"/>
      <c r="S525" s="30"/>
      <c r="T525" s="30"/>
      <c r="U525" s="30"/>
      <c r="V525" s="30"/>
      <c r="W525" s="27"/>
      <c r="X525" s="27"/>
      <c r="Y525" s="27"/>
      <c r="Z525" s="27"/>
      <c r="AA525" s="27"/>
    </row>
    <row r="526" spans="1:27" ht="15.75" customHeight="1">
      <c r="A526" s="27"/>
      <c r="B526" s="27"/>
      <c r="C526" s="27"/>
      <c r="D526" s="27"/>
      <c r="E526" s="27"/>
      <c r="F526" s="27"/>
      <c r="G526" s="27"/>
      <c r="H526" s="29"/>
      <c r="I526" s="30"/>
      <c r="J526" s="30"/>
      <c r="K526" s="30"/>
      <c r="L526" s="30"/>
      <c r="M526" s="30"/>
      <c r="N526" s="30"/>
      <c r="O526" s="30"/>
      <c r="P526" s="30"/>
      <c r="Q526" s="30"/>
      <c r="R526" s="30"/>
      <c r="S526" s="30"/>
      <c r="T526" s="30"/>
      <c r="U526" s="30"/>
      <c r="V526" s="30"/>
      <c r="W526" s="27"/>
      <c r="X526" s="27"/>
      <c r="Y526" s="27"/>
      <c r="Z526" s="27"/>
      <c r="AA526" s="27"/>
    </row>
    <row r="527" spans="1:27" ht="15.75" customHeight="1">
      <c r="A527" s="27"/>
      <c r="B527" s="27"/>
      <c r="C527" s="27"/>
      <c r="D527" s="27"/>
      <c r="E527" s="27"/>
      <c r="F527" s="27"/>
      <c r="G527" s="27"/>
      <c r="H527" s="29"/>
      <c r="I527" s="30"/>
      <c r="J527" s="30"/>
      <c r="K527" s="30"/>
      <c r="L527" s="30"/>
      <c r="M527" s="30"/>
      <c r="N527" s="30"/>
      <c r="O527" s="30"/>
      <c r="P527" s="30"/>
      <c r="Q527" s="30"/>
      <c r="R527" s="30"/>
      <c r="S527" s="30"/>
      <c r="T527" s="30"/>
      <c r="U527" s="30"/>
      <c r="V527" s="30"/>
      <c r="W527" s="27"/>
      <c r="X527" s="27"/>
      <c r="Y527" s="27"/>
      <c r="Z527" s="27"/>
      <c r="AA527" s="27"/>
    </row>
    <row r="528" spans="1:27" ht="15.75" customHeight="1">
      <c r="A528" s="27"/>
      <c r="B528" s="27"/>
      <c r="C528" s="27"/>
      <c r="D528" s="27"/>
      <c r="E528" s="27"/>
      <c r="F528" s="27"/>
      <c r="G528" s="27"/>
      <c r="H528" s="29"/>
      <c r="I528" s="30"/>
      <c r="J528" s="30"/>
      <c r="K528" s="30"/>
      <c r="L528" s="30"/>
      <c r="M528" s="30"/>
      <c r="N528" s="30"/>
      <c r="O528" s="30"/>
      <c r="P528" s="30"/>
      <c r="Q528" s="30"/>
      <c r="R528" s="30"/>
      <c r="S528" s="30"/>
      <c r="T528" s="30"/>
      <c r="U528" s="30"/>
      <c r="V528" s="30"/>
      <c r="W528" s="27"/>
      <c r="X528" s="27"/>
      <c r="Y528" s="27"/>
      <c r="Z528" s="27"/>
      <c r="AA528" s="27"/>
    </row>
    <row r="529" spans="1:27" ht="15.75" customHeight="1">
      <c r="A529" s="27"/>
      <c r="B529" s="27"/>
      <c r="C529" s="27"/>
      <c r="D529" s="27"/>
      <c r="E529" s="27"/>
      <c r="F529" s="27"/>
      <c r="G529" s="27"/>
      <c r="H529" s="29"/>
      <c r="I529" s="30"/>
      <c r="J529" s="30"/>
      <c r="K529" s="30"/>
      <c r="L529" s="30"/>
      <c r="M529" s="30"/>
      <c r="N529" s="30"/>
      <c r="O529" s="30"/>
      <c r="P529" s="30"/>
      <c r="Q529" s="30"/>
      <c r="R529" s="30"/>
      <c r="S529" s="30"/>
      <c r="T529" s="30"/>
      <c r="U529" s="30"/>
      <c r="V529" s="30"/>
      <c r="W529" s="27"/>
      <c r="X529" s="27"/>
      <c r="Y529" s="27"/>
      <c r="Z529" s="27"/>
      <c r="AA529" s="27"/>
    </row>
    <row r="530" spans="1:27" ht="15.75" customHeight="1">
      <c r="A530" s="27"/>
      <c r="B530" s="27"/>
      <c r="C530" s="27"/>
      <c r="D530" s="27"/>
      <c r="E530" s="27"/>
      <c r="F530" s="27"/>
      <c r="G530" s="27"/>
      <c r="H530" s="29"/>
      <c r="I530" s="30"/>
      <c r="J530" s="30"/>
      <c r="K530" s="30"/>
      <c r="L530" s="30"/>
      <c r="M530" s="30"/>
      <c r="N530" s="30"/>
      <c r="O530" s="30"/>
      <c r="P530" s="30"/>
      <c r="Q530" s="30"/>
      <c r="R530" s="30"/>
      <c r="S530" s="30"/>
      <c r="T530" s="30"/>
      <c r="U530" s="30"/>
      <c r="V530" s="30"/>
      <c r="W530" s="27"/>
      <c r="X530" s="27"/>
      <c r="Y530" s="27"/>
      <c r="Z530" s="27"/>
      <c r="AA530" s="27"/>
    </row>
    <row r="531" spans="1:27" ht="15.75" customHeight="1">
      <c r="A531" s="27"/>
      <c r="B531" s="27"/>
      <c r="C531" s="27"/>
      <c r="D531" s="27"/>
      <c r="E531" s="27"/>
      <c r="F531" s="27"/>
      <c r="G531" s="27"/>
      <c r="H531" s="29"/>
      <c r="I531" s="30"/>
      <c r="J531" s="30"/>
      <c r="K531" s="30"/>
      <c r="L531" s="30"/>
      <c r="M531" s="30"/>
      <c r="N531" s="30"/>
      <c r="O531" s="30"/>
      <c r="P531" s="30"/>
      <c r="Q531" s="30"/>
      <c r="R531" s="30"/>
      <c r="S531" s="30"/>
      <c r="T531" s="30"/>
      <c r="U531" s="30"/>
      <c r="V531" s="30"/>
      <c r="W531" s="27"/>
      <c r="X531" s="27"/>
      <c r="Y531" s="27"/>
      <c r="Z531" s="27"/>
      <c r="AA531" s="27"/>
    </row>
    <row r="532" spans="1:27" ht="15.75" customHeight="1">
      <c r="A532" s="27"/>
      <c r="B532" s="27"/>
      <c r="C532" s="27"/>
      <c r="D532" s="27"/>
      <c r="E532" s="27"/>
      <c r="F532" s="27"/>
      <c r="G532" s="27"/>
      <c r="H532" s="29"/>
      <c r="I532" s="30"/>
      <c r="J532" s="30"/>
      <c r="K532" s="30"/>
      <c r="L532" s="30"/>
      <c r="M532" s="30"/>
      <c r="N532" s="30"/>
      <c r="O532" s="30"/>
      <c r="P532" s="30"/>
      <c r="Q532" s="30"/>
      <c r="R532" s="30"/>
      <c r="S532" s="30"/>
      <c r="T532" s="30"/>
      <c r="U532" s="30"/>
      <c r="V532" s="30"/>
      <c r="W532" s="27"/>
      <c r="X532" s="27"/>
      <c r="Y532" s="27"/>
      <c r="Z532" s="27"/>
      <c r="AA532" s="27"/>
    </row>
    <row r="533" spans="1:27" ht="15.75" customHeight="1">
      <c r="A533" s="27"/>
      <c r="B533" s="27"/>
      <c r="C533" s="27"/>
      <c r="D533" s="27"/>
      <c r="E533" s="27"/>
      <c r="F533" s="27"/>
      <c r="G533" s="27"/>
      <c r="H533" s="29"/>
      <c r="I533" s="30"/>
      <c r="J533" s="30"/>
      <c r="K533" s="30"/>
      <c r="L533" s="30"/>
      <c r="M533" s="30"/>
      <c r="N533" s="30"/>
      <c r="O533" s="30"/>
      <c r="P533" s="30"/>
      <c r="Q533" s="30"/>
      <c r="R533" s="30"/>
      <c r="S533" s="30"/>
      <c r="T533" s="30"/>
      <c r="U533" s="30"/>
      <c r="V533" s="30"/>
      <c r="W533" s="27"/>
      <c r="X533" s="27"/>
      <c r="Y533" s="27"/>
      <c r="Z533" s="27"/>
      <c r="AA533" s="27"/>
    </row>
    <row r="534" spans="1:27" ht="15.75" customHeight="1">
      <c r="A534" s="27"/>
      <c r="B534" s="27"/>
      <c r="C534" s="27"/>
      <c r="D534" s="27"/>
      <c r="E534" s="27"/>
      <c r="F534" s="27"/>
      <c r="G534" s="27"/>
      <c r="H534" s="29"/>
      <c r="I534" s="30"/>
      <c r="J534" s="30"/>
      <c r="K534" s="30"/>
      <c r="L534" s="30"/>
      <c r="M534" s="30"/>
      <c r="N534" s="30"/>
      <c r="O534" s="30"/>
      <c r="P534" s="30"/>
      <c r="Q534" s="30"/>
      <c r="R534" s="30"/>
      <c r="S534" s="30"/>
      <c r="T534" s="30"/>
      <c r="U534" s="30"/>
      <c r="V534" s="30"/>
      <c r="W534" s="27"/>
      <c r="X534" s="27"/>
      <c r="Y534" s="27"/>
      <c r="Z534" s="27"/>
      <c r="AA534" s="27"/>
    </row>
    <row r="535" spans="1:27" ht="15.75" customHeight="1">
      <c r="A535" s="27"/>
      <c r="B535" s="27"/>
      <c r="C535" s="27"/>
      <c r="D535" s="27"/>
      <c r="E535" s="27"/>
      <c r="F535" s="27"/>
      <c r="G535" s="27"/>
      <c r="H535" s="29"/>
      <c r="I535" s="30"/>
      <c r="J535" s="30"/>
      <c r="K535" s="30"/>
      <c r="L535" s="30"/>
      <c r="M535" s="30"/>
      <c r="N535" s="30"/>
      <c r="O535" s="30"/>
      <c r="P535" s="30"/>
      <c r="Q535" s="30"/>
      <c r="R535" s="30"/>
      <c r="S535" s="30"/>
      <c r="T535" s="30"/>
      <c r="U535" s="30"/>
      <c r="V535" s="30"/>
      <c r="W535" s="27"/>
      <c r="X535" s="27"/>
      <c r="Y535" s="27"/>
      <c r="Z535" s="27"/>
      <c r="AA535" s="27"/>
    </row>
    <row r="536" spans="1:27" ht="15.75" customHeight="1">
      <c r="A536" s="27"/>
      <c r="B536" s="27"/>
      <c r="C536" s="27"/>
      <c r="D536" s="27"/>
      <c r="E536" s="27"/>
      <c r="F536" s="27"/>
      <c r="G536" s="27"/>
      <c r="H536" s="29"/>
      <c r="I536" s="30"/>
      <c r="J536" s="30"/>
      <c r="K536" s="30"/>
      <c r="L536" s="30"/>
      <c r="M536" s="30"/>
      <c r="N536" s="30"/>
      <c r="O536" s="30"/>
      <c r="P536" s="30"/>
      <c r="Q536" s="30"/>
      <c r="R536" s="30"/>
      <c r="S536" s="30"/>
      <c r="T536" s="30"/>
      <c r="U536" s="30"/>
      <c r="V536" s="30"/>
      <c r="W536" s="27"/>
      <c r="X536" s="27"/>
      <c r="Y536" s="27"/>
      <c r="Z536" s="27"/>
      <c r="AA536" s="27"/>
    </row>
    <row r="537" spans="1:27" ht="15.75" customHeight="1">
      <c r="A537" s="27"/>
      <c r="B537" s="27"/>
      <c r="C537" s="27"/>
      <c r="D537" s="27"/>
      <c r="E537" s="27"/>
      <c r="F537" s="27"/>
      <c r="G537" s="27"/>
      <c r="H537" s="29"/>
      <c r="I537" s="30"/>
      <c r="J537" s="30"/>
      <c r="K537" s="30"/>
      <c r="L537" s="30"/>
      <c r="M537" s="30"/>
      <c r="N537" s="30"/>
      <c r="O537" s="30"/>
      <c r="P537" s="30"/>
      <c r="Q537" s="30"/>
      <c r="R537" s="30"/>
      <c r="S537" s="30"/>
      <c r="T537" s="30"/>
      <c r="U537" s="30"/>
      <c r="V537" s="30"/>
      <c r="W537" s="27"/>
      <c r="X537" s="27"/>
      <c r="Y537" s="27"/>
      <c r="Z537" s="27"/>
      <c r="AA537" s="27"/>
    </row>
    <row r="538" spans="1:27" ht="15.75" customHeight="1">
      <c r="A538" s="27"/>
      <c r="B538" s="27"/>
      <c r="C538" s="27"/>
      <c r="D538" s="27"/>
      <c r="E538" s="27"/>
      <c r="F538" s="27"/>
      <c r="G538" s="27"/>
      <c r="H538" s="29"/>
      <c r="I538" s="30"/>
      <c r="J538" s="30"/>
      <c r="K538" s="30"/>
      <c r="L538" s="30"/>
      <c r="M538" s="30"/>
      <c r="N538" s="30"/>
      <c r="O538" s="30"/>
      <c r="P538" s="30"/>
      <c r="Q538" s="30"/>
      <c r="R538" s="30"/>
      <c r="S538" s="30"/>
      <c r="T538" s="30"/>
      <c r="U538" s="30"/>
      <c r="V538" s="30"/>
      <c r="W538" s="27"/>
      <c r="X538" s="27"/>
      <c r="Y538" s="27"/>
      <c r="Z538" s="27"/>
      <c r="AA538" s="27"/>
    </row>
    <row r="539" spans="1:27" ht="15.75" customHeight="1">
      <c r="A539" s="27"/>
      <c r="B539" s="27"/>
      <c r="C539" s="27"/>
      <c r="D539" s="27"/>
      <c r="E539" s="27"/>
      <c r="F539" s="27"/>
      <c r="G539" s="27"/>
      <c r="H539" s="29"/>
      <c r="I539" s="30"/>
      <c r="J539" s="30"/>
      <c r="K539" s="30"/>
      <c r="L539" s="30"/>
      <c r="M539" s="30"/>
      <c r="N539" s="30"/>
      <c r="O539" s="30"/>
      <c r="P539" s="30"/>
      <c r="Q539" s="30"/>
      <c r="R539" s="30"/>
      <c r="S539" s="30"/>
      <c r="T539" s="30"/>
      <c r="U539" s="30"/>
      <c r="V539" s="30"/>
      <c r="W539" s="27"/>
      <c r="X539" s="27"/>
      <c r="Y539" s="27"/>
      <c r="Z539" s="27"/>
      <c r="AA539" s="27"/>
    </row>
    <row r="540" spans="1:27" ht="15.75" customHeight="1">
      <c r="A540" s="27"/>
      <c r="B540" s="27"/>
      <c r="C540" s="27"/>
      <c r="D540" s="27"/>
      <c r="E540" s="27"/>
      <c r="F540" s="27"/>
      <c r="G540" s="27"/>
      <c r="H540" s="29"/>
      <c r="I540" s="30"/>
      <c r="J540" s="30"/>
      <c r="K540" s="30"/>
      <c r="L540" s="30"/>
      <c r="M540" s="30"/>
      <c r="N540" s="30"/>
      <c r="O540" s="30"/>
      <c r="P540" s="30"/>
      <c r="Q540" s="30"/>
      <c r="R540" s="30"/>
      <c r="S540" s="30"/>
      <c r="T540" s="30"/>
      <c r="U540" s="30"/>
      <c r="V540" s="30"/>
      <c r="W540" s="27"/>
      <c r="X540" s="27"/>
      <c r="Y540" s="27"/>
      <c r="Z540" s="27"/>
      <c r="AA540" s="27"/>
    </row>
    <row r="541" spans="1:27" ht="15.75" customHeight="1">
      <c r="A541" s="27"/>
      <c r="B541" s="27"/>
      <c r="C541" s="27"/>
      <c r="D541" s="27"/>
      <c r="E541" s="27"/>
      <c r="F541" s="27"/>
      <c r="G541" s="27"/>
      <c r="H541" s="29"/>
      <c r="I541" s="30"/>
      <c r="J541" s="30"/>
      <c r="K541" s="30"/>
      <c r="L541" s="30"/>
      <c r="M541" s="30"/>
      <c r="N541" s="30"/>
      <c r="O541" s="30"/>
      <c r="P541" s="30"/>
      <c r="Q541" s="30"/>
      <c r="R541" s="30"/>
      <c r="S541" s="30"/>
      <c r="T541" s="30"/>
      <c r="U541" s="30"/>
      <c r="V541" s="30"/>
      <c r="W541" s="27"/>
      <c r="X541" s="27"/>
      <c r="Y541" s="27"/>
      <c r="Z541" s="27"/>
      <c r="AA541" s="27"/>
    </row>
    <row r="542" spans="1:27" ht="15.75" customHeight="1">
      <c r="A542" s="27"/>
      <c r="B542" s="27"/>
      <c r="C542" s="27"/>
      <c r="D542" s="27"/>
      <c r="E542" s="27"/>
      <c r="F542" s="27"/>
      <c r="G542" s="27"/>
      <c r="H542" s="29"/>
      <c r="I542" s="30"/>
      <c r="J542" s="30"/>
      <c r="K542" s="30"/>
      <c r="L542" s="30"/>
      <c r="M542" s="30"/>
      <c r="N542" s="30"/>
      <c r="O542" s="30"/>
      <c r="P542" s="30"/>
      <c r="Q542" s="30"/>
      <c r="R542" s="30"/>
      <c r="S542" s="30"/>
      <c r="T542" s="30"/>
      <c r="U542" s="30"/>
      <c r="V542" s="30"/>
      <c r="W542" s="27"/>
      <c r="X542" s="27"/>
      <c r="Y542" s="27"/>
      <c r="Z542" s="27"/>
      <c r="AA542" s="27"/>
    </row>
    <row r="543" spans="1:27" ht="15.75" customHeight="1">
      <c r="A543" s="27"/>
      <c r="B543" s="27"/>
      <c r="C543" s="27"/>
      <c r="D543" s="27"/>
      <c r="E543" s="27"/>
      <c r="F543" s="27"/>
      <c r="G543" s="27"/>
      <c r="H543" s="29"/>
      <c r="I543" s="30"/>
      <c r="J543" s="30"/>
      <c r="K543" s="30"/>
      <c r="L543" s="30"/>
      <c r="M543" s="30"/>
      <c r="N543" s="30"/>
      <c r="O543" s="30"/>
      <c r="P543" s="30"/>
      <c r="Q543" s="30"/>
      <c r="R543" s="30"/>
      <c r="S543" s="30"/>
      <c r="T543" s="30"/>
      <c r="U543" s="30"/>
      <c r="V543" s="30"/>
      <c r="W543" s="27"/>
      <c r="X543" s="27"/>
      <c r="Y543" s="27"/>
      <c r="Z543" s="27"/>
      <c r="AA543" s="27"/>
    </row>
    <row r="544" spans="1:27" ht="15.75" customHeight="1">
      <c r="A544" s="27"/>
      <c r="B544" s="27"/>
      <c r="C544" s="27"/>
      <c r="D544" s="27"/>
      <c r="E544" s="27"/>
      <c r="F544" s="27"/>
      <c r="G544" s="27"/>
      <c r="H544" s="29"/>
      <c r="I544" s="30"/>
      <c r="J544" s="30"/>
      <c r="K544" s="30"/>
      <c r="L544" s="30"/>
      <c r="M544" s="30"/>
      <c r="N544" s="30"/>
      <c r="O544" s="30"/>
      <c r="P544" s="30"/>
      <c r="Q544" s="30"/>
      <c r="R544" s="30"/>
      <c r="S544" s="30"/>
      <c r="T544" s="30"/>
      <c r="U544" s="30"/>
      <c r="V544" s="30"/>
      <c r="W544" s="27"/>
      <c r="X544" s="27"/>
      <c r="Y544" s="27"/>
      <c r="Z544" s="27"/>
      <c r="AA544" s="27"/>
    </row>
    <row r="545" spans="1:27" ht="15.75" customHeight="1">
      <c r="A545" s="27"/>
      <c r="B545" s="27"/>
      <c r="C545" s="27"/>
      <c r="D545" s="27"/>
      <c r="E545" s="27"/>
      <c r="F545" s="27"/>
      <c r="G545" s="27"/>
      <c r="H545" s="29"/>
      <c r="I545" s="30"/>
      <c r="J545" s="30"/>
      <c r="K545" s="30"/>
      <c r="L545" s="30"/>
      <c r="M545" s="30"/>
      <c r="N545" s="30"/>
      <c r="O545" s="30"/>
      <c r="P545" s="30"/>
      <c r="Q545" s="30"/>
      <c r="R545" s="30"/>
      <c r="S545" s="30"/>
      <c r="T545" s="30"/>
      <c r="U545" s="30"/>
      <c r="V545" s="30"/>
      <c r="W545" s="27"/>
      <c r="X545" s="27"/>
      <c r="Y545" s="27"/>
      <c r="Z545" s="27"/>
      <c r="AA545" s="27"/>
    </row>
    <row r="546" spans="1:27" ht="15.75" customHeight="1">
      <c r="A546" s="27"/>
      <c r="B546" s="27"/>
      <c r="C546" s="27"/>
      <c r="D546" s="27"/>
      <c r="E546" s="27"/>
      <c r="F546" s="27"/>
      <c r="G546" s="27"/>
      <c r="H546" s="29"/>
      <c r="I546" s="30"/>
      <c r="J546" s="30"/>
      <c r="K546" s="30"/>
      <c r="L546" s="30"/>
      <c r="M546" s="30"/>
      <c r="N546" s="30"/>
      <c r="O546" s="30"/>
      <c r="P546" s="30"/>
      <c r="Q546" s="30"/>
      <c r="R546" s="30"/>
      <c r="S546" s="30"/>
      <c r="T546" s="30"/>
      <c r="U546" s="30"/>
      <c r="V546" s="30"/>
      <c r="W546" s="27"/>
      <c r="X546" s="27"/>
      <c r="Y546" s="27"/>
      <c r="Z546" s="27"/>
      <c r="AA546" s="27"/>
    </row>
    <row r="547" spans="1:27" ht="15.75" customHeight="1">
      <c r="A547" s="27"/>
      <c r="B547" s="27"/>
      <c r="C547" s="27"/>
      <c r="D547" s="27"/>
      <c r="E547" s="27"/>
      <c r="F547" s="27"/>
      <c r="G547" s="27"/>
      <c r="H547" s="29"/>
      <c r="I547" s="30"/>
      <c r="J547" s="30"/>
      <c r="K547" s="30"/>
      <c r="L547" s="30"/>
      <c r="M547" s="30"/>
      <c r="N547" s="30"/>
      <c r="O547" s="30"/>
      <c r="P547" s="30"/>
      <c r="Q547" s="30"/>
      <c r="R547" s="30"/>
      <c r="S547" s="30"/>
      <c r="T547" s="30"/>
      <c r="U547" s="30"/>
      <c r="V547" s="30"/>
      <c r="W547" s="27"/>
      <c r="X547" s="27"/>
      <c r="Y547" s="27"/>
      <c r="Z547" s="27"/>
      <c r="AA547" s="27"/>
    </row>
    <row r="548" spans="1:27" ht="15.75" customHeight="1">
      <c r="A548" s="27"/>
      <c r="B548" s="27"/>
      <c r="C548" s="27"/>
      <c r="D548" s="27"/>
      <c r="E548" s="27"/>
      <c r="F548" s="27"/>
      <c r="G548" s="27"/>
      <c r="H548" s="29"/>
      <c r="I548" s="30"/>
      <c r="J548" s="30"/>
      <c r="K548" s="30"/>
      <c r="L548" s="30"/>
      <c r="M548" s="30"/>
      <c r="N548" s="30"/>
      <c r="O548" s="30"/>
      <c r="P548" s="30"/>
      <c r="Q548" s="30"/>
      <c r="R548" s="30"/>
      <c r="S548" s="30"/>
      <c r="T548" s="30"/>
      <c r="U548" s="30"/>
      <c r="V548" s="30"/>
      <c r="W548" s="27"/>
      <c r="X548" s="27"/>
      <c r="Y548" s="27"/>
      <c r="Z548" s="27"/>
      <c r="AA548" s="27"/>
    </row>
    <row r="549" spans="1:27" ht="15.75" customHeight="1">
      <c r="A549" s="27"/>
      <c r="B549" s="27"/>
      <c r="C549" s="27"/>
      <c r="D549" s="27"/>
      <c r="E549" s="27"/>
      <c r="F549" s="27"/>
      <c r="G549" s="27"/>
      <c r="H549" s="29"/>
      <c r="I549" s="30"/>
      <c r="J549" s="30"/>
      <c r="K549" s="30"/>
      <c r="L549" s="30"/>
      <c r="M549" s="30"/>
      <c r="N549" s="30"/>
      <c r="O549" s="30"/>
      <c r="P549" s="30"/>
      <c r="Q549" s="30"/>
      <c r="R549" s="30"/>
      <c r="S549" s="30"/>
      <c r="T549" s="30"/>
      <c r="U549" s="30"/>
      <c r="V549" s="30"/>
      <c r="W549" s="27"/>
      <c r="X549" s="27"/>
      <c r="Y549" s="27"/>
      <c r="Z549" s="27"/>
      <c r="AA549" s="27"/>
    </row>
    <row r="550" spans="1:27" ht="15.75" customHeight="1">
      <c r="A550" s="27"/>
      <c r="B550" s="27"/>
      <c r="C550" s="27"/>
      <c r="D550" s="27"/>
      <c r="E550" s="27"/>
      <c r="F550" s="27"/>
      <c r="G550" s="27"/>
      <c r="H550" s="29"/>
      <c r="I550" s="30"/>
      <c r="J550" s="30"/>
      <c r="K550" s="30"/>
      <c r="L550" s="30"/>
      <c r="M550" s="30"/>
      <c r="N550" s="30"/>
      <c r="O550" s="30"/>
      <c r="P550" s="30"/>
      <c r="Q550" s="30"/>
      <c r="R550" s="30"/>
      <c r="S550" s="30"/>
      <c r="T550" s="30"/>
      <c r="U550" s="30"/>
      <c r="V550" s="30"/>
      <c r="W550" s="27"/>
      <c r="X550" s="27"/>
      <c r="Y550" s="27"/>
      <c r="Z550" s="27"/>
      <c r="AA550" s="27"/>
    </row>
    <row r="551" spans="1:27" ht="15.75" customHeight="1">
      <c r="A551" s="27"/>
      <c r="B551" s="27"/>
      <c r="C551" s="27"/>
      <c r="D551" s="27"/>
      <c r="E551" s="27"/>
      <c r="F551" s="27"/>
      <c r="G551" s="27"/>
      <c r="H551" s="29"/>
      <c r="I551" s="30"/>
      <c r="J551" s="30"/>
      <c r="K551" s="30"/>
      <c r="L551" s="30"/>
      <c r="M551" s="30"/>
      <c r="N551" s="30"/>
      <c r="O551" s="30"/>
      <c r="P551" s="30"/>
      <c r="Q551" s="30"/>
      <c r="R551" s="30"/>
      <c r="S551" s="30"/>
      <c r="T551" s="30"/>
      <c r="U551" s="30"/>
      <c r="V551" s="30"/>
      <c r="W551" s="27"/>
      <c r="X551" s="27"/>
      <c r="Y551" s="27"/>
      <c r="Z551" s="27"/>
      <c r="AA551" s="27"/>
    </row>
    <row r="552" spans="1:27" ht="15.75" customHeight="1">
      <c r="A552" s="27"/>
      <c r="B552" s="27"/>
      <c r="C552" s="27"/>
      <c r="D552" s="27"/>
      <c r="E552" s="27"/>
      <c r="F552" s="27"/>
      <c r="G552" s="27"/>
      <c r="H552" s="29"/>
      <c r="I552" s="30"/>
      <c r="J552" s="30"/>
      <c r="K552" s="30"/>
      <c r="L552" s="30"/>
      <c r="M552" s="30"/>
      <c r="N552" s="30"/>
      <c r="O552" s="30"/>
      <c r="P552" s="30"/>
      <c r="Q552" s="30"/>
      <c r="R552" s="30"/>
      <c r="S552" s="30"/>
      <c r="T552" s="30"/>
      <c r="U552" s="30"/>
      <c r="V552" s="30"/>
      <c r="W552" s="27"/>
      <c r="X552" s="27"/>
      <c r="Y552" s="27"/>
      <c r="Z552" s="27"/>
      <c r="AA552" s="27"/>
    </row>
    <row r="553" spans="1:27" ht="15.75" customHeight="1">
      <c r="A553" s="27"/>
      <c r="B553" s="27"/>
      <c r="C553" s="27"/>
      <c r="D553" s="27"/>
      <c r="E553" s="27"/>
      <c r="F553" s="27"/>
      <c r="G553" s="27"/>
      <c r="H553" s="29"/>
      <c r="I553" s="30"/>
      <c r="J553" s="30"/>
      <c r="K553" s="30"/>
      <c r="L553" s="30"/>
      <c r="M553" s="30"/>
      <c r="N553" s="30"/>
      <c r="O553" s="30"/>
      <c r="P553" s="30"/>
      <c r="Q553" s="30"/>
      <c r="R553" s="30"/>
      <c r="S553" s="30"/>
      <c r="T553" s="30"/>
      <c r="U553" s="30"/>
      <c r="V553" s="30"/>
      <c r="W553" s="27"/>
      <c r="X553" s="27"/>
      <c r="Y553" s="27"/>
      <c r="Z553" s="27"/>
      <c r="AA553" s="27"/>
    </row>
    <row r="554" spans="1:27" ht="15.75" customHeight="1">
      <c r="A554" s="27"/>
      <c r="B554" s="27"/>
      <c r="C554" s="27"/>
      <c r="D554" s="27"/>
      <c r="E554" s="27"/>
      <c r="F554" s="27"/>
      <c r="G554" s="27"/>
      <c r="H554" s="29"/>
      <c r="I554" s="30"/>
      <c r="J554" s="30"/>
      <c r="K554" s="30"/>
      <c r="L554" s="30"/>
      <c r="M554" s="30"/>
      <c r="N554" s="30"/>
      <c r="O554" s="30"/>
      <c r="P554" s="30"/>
      <c r="Q554" s="30"/>
      <c r="R554" s="30"/>
      <c r="S554" s="30"/>
      <c r="T554" s="30"/>
      <c r="U554" s="30"/>
      <c r="V554" s="30"/>
      <c r="W554" s="27"/>
      <c r="X554" s="27"/>
      <c r="Y554" s="27"/>
      <c r="Z554" s="27"/>
      <c r="AA554" s="27"/>
    </row>
    <row r="555" spans="1:27" ht="15.75" customHeight="1">
      <c r="A555" s="27"/>
      <c r="B555" s="27"/>
      <c r="C555" s="27"/>
      <c r="D555" s="27"/>
      <c r="E555" s="27"/>
      <c r="F555" s="27"/>
      <c r="G555" s="27"/>
      <c r="H555" s="29"/>
      <c r="I555" s="30"/>
      <c r="J555" s="30"/>
      <c r="K555" s="30"/>
      <c r="L555" s="30"/>
      <c r="M555" s="30"/>
      <c r="N555" s="30"/>
      <c r="O555" s="30"/>
      <c r="P555" s="30"/>
      <c r="Q555" s="30"/>
      <c r="R555" s="30"/>
      <c r="S555" s="30"/>
      <c r="T555" s="30"/>
      <c r="U555" s="30"/>
      <c r="V555" s="30"/>
      <c r="W555" s="27"/>
      <c r="X555" s="27"/>
      <c r="Y555" s="27"/>
      <c r="Z555" s="27"/>
      <c r="AA555" s="27"/>
    </row>
    <row r="556" spans="1:27" ht="15.75" customHeight="1">
      <c r="A556" s="27"/>
      <c r="B556" s="27"/>
      <c r="C556" s="27"/>
      <c r="D556" s="27"/>
      <c r="E556" s="27"/>
      <c r="F556" s="27"/>
      <c r="G556" s="27"/>
      <c r="H556" s="29"/>
      <c r="I556" s="30"/>
      <c r="J556" s="30"/>
      <c r="K556" s="30"/>
      <c r="L556" s="30"/>
      <c r="M556" s="30"/>
      <c r="N556" s="30"/>
      <c r="O556" s="30"/>
      <c r="P556" s="30"/>
      <c r="Q556" s="30"/>
      <c r="R556" s="30"/>
      <c r="S556" s="30"/>
      <c r="T556" s="30"/>
      <c r="U556" s="30"/>
      <c r="V556" s="30"/>
      <c r="W556" s="27"/>
      <c r="X556" s="27"/>
      <c r="Y556" s="27"/>
      <c r="Z556" s="27"/>
      <c r="AA556" s="27"/>
    </row>
    <row r="557" spans="1:27" ht="15.75" customHeight="1">
      <c r="A557" s="27"/>
      <c r="B557" s="27"/>
      <c r="C557" s="27"/>
      <c r="D557" s="27"/>
      <c r="E557" s="27"/>
      <c r="F557" s="27"/>
      <c r="G557" s="27"/>
      <c r="H557" s="29"/>
      <c r="I557" s="30"/>
      <c r="J557" s="30"/>
      <c r="K557" s="30"/>
      <c r="L557" s="30"/>
      <c r="M557" s="30"/>
      <c r="N557" s="30"/>
      <c r="O557" s="30"/>
      <c r="P557" s="30"/>
      <c r="Q557" s="30"/>
      <c r="R557" s="30"/>
      <c r="S557" s="30"/>
      <c r="T557" s="30"/>
      <c r="U557" s="30"/>
      <c r="V557" s="30"/>
      <c r="W557" s="27"/>
      <c r="X557" s="27"/>
      <c r="Y557" s="27"/>
      <c r="Z557" s="27"/>
      <c r="AA557" s="27"/>
    </row>
    <row r="558" spans="1:27" ht="15.75" customHeight="1">
      <c r="A558" s="27"/>
      <c r="B558" s="27"/>
      <c r="C558" s="27"/>
      <c r="D558" s="27"/>
      <c r="E558" s="27"/>
      <c r="F558" s="27"/>
      <c r="G558" s="27"/>
      <c r="H558" s="29"/>
      <c r="I558" s="30"/>
      <c r="J558" s="30"/>
      <c r="K558" s="30"/>
      <c r="L558" s="30"/>
      <c r="M558" s="30"/>
      <c r="N558" s="30"/>
      <c r="O558" s="30"/>
      <c r="P558" s="30"/>
      <c r="Q558" s="30"/>
      <c r="R558" s="30"/>
      <c r="S558" s="30"/>
      <c r="T558" s="30"/>
      <c r="U558" s="30"/>
      <c r="V558" s="30"/>
      <c r="W558" s="27"/>
      <c r="X558" s="27"/>
      <c r="Y558" s="27"/>
      <c r="Z558" s="27"/>
      <c r="AA558" s="27"/>
    </row>
    <row r="559" spans="1:27" ht="15.75" customHeight="1">
      <c r="A559" s="27"/>
      <c r="B559" s="27"/>
      <c r="C559" s="27"/>
      <c r="D559" s="27"/>
      <c r="E559" s="27"/>
      <c r="F559" s="27"/>
      <c r="G559" s="27"/>
      <c r="H559" s="29"/>
      <c r="I559" s="30"/>
      <c r="J559" s="30"/>
      <c r="K559" s="30"/>
      <c r="L559" s="30"/>
      <c r="M559" s="30"/>
      <c r="N559" s="30"/>
      <c r="O559" s="30"/>
      <c r="P559" s="30"/>
      <c r="Q559" s="30"/>
      <c r="R559" s="30"/>
      <c r="S559" s="30"/>
      <c r="T559" s="30"/>
      <c r="U559" s="30"/>
      <c r="V559" s="30"/>
      <c r="W559" s="27"/>
      <c r="X559" s="27"/>
      <c r="Y559" s="27"/>
      <c r="Z559" s="27"/>
      <c r="AA559" s="27"/>
    </row>
    <row r="560" spans="1:27" ht="15.75" customHeight="1">
      <c r="A560" s="27"/>
      <c r="B560" s="27"/>
      <c r="C560" s="27"/>
      <c r="D560" s="27"/>
      <c r="E560" s="27"/>
      <c r="F560" s="27"/>
      <c r="G560" s="27"/>
      <c r="H560" s="29"/>
      <c r="I560" s="30"/>
      <c r="J560" s="30"/>
      <c r="K560" s="30"/>
      <c r="L560" s="30"/>
      <c r="M560" s="30"/>
      <c r="N560" s="30"/>
      <c r="O560" s="30"/>
      <c r="P560" s="30"/>
      <c r="Q560" s="30"/>
      <c r="R560" s="30"/>
      <c r="S560" s="30"/>
      <c r="T560" s="30"/>
      <c r="U560" s="30"/>
      <c r="V560" s="30"/>
      <c r="W560" s="27"/>
      <c r="X560" s="27"/>
      <c r="Y560" s="27"/>
      <c r="Z560" s="27"/>
      <c r="AA560" s="27"/>
    </row>
    <row r="561" spans="1:27" ht="15.75" customHeight="1">
      <c r="A561" s="27"/>
      <c r="B561" s="27"/>
      <c r="C561" s="27"/>
      <c r="D561" s="27"/>
      <c r="E561" s="27"/>
      <c r="F561" s="27"/>
      <c r="G561" s="27"/>
      <c r="H561" s="29"/>
      <c r="I561" s="30"/>
      <c r="J561" s="30"/>
      <c r="K561" s="30"/>
      <c r="L561" s="30"/>
      <c r="M561" s="30"/>
      <c r="N561" s="30"/>
      <c r="O561" s="30"/>
      <c r="P561" s="30"/>
      <c r="Q561" s="30"/>
      <c r="R561" s="30"/>
      <c r="S561" s="30"/>
      <c r="T561" s="30"/>
      <c r="U561" s="30"/>
      <c r="V561" s="30"/>
      <c r="W561" s="27"/>
      <c r="X561" s="27"/>
      <c r="Y561" s="27"/>
      <c r="Z561" s="27"/>
      <c r="AA561" s="27"/>
    </row>
    <row r="562" spans="1:27" ht="15.75" customHeight="1">
      <c r="A562" s="27"/>
      <c r="B562" s="27"/>
      <c r="C562" s="27"/>
      <c r="D562" s="27"/>
      <c r="E562" s="27"/>
      <c r="F562" s="27"/>
      <c r="G562" s="27"/>
      <c r="H562" s="29"/>
      <c r="I562" s="30"/>
      <c r="J562" s="30"/>
      <c r="K562" s="30"/>
      <c r="L562" s="30"/>
      <c r="M562" s="30"/>
      <c r="N562" s="30"/>
      <c r="O562" s="30"/>
      <c r="P562" s="30"/>
      <c r="Q562" s="30"/>
      <c r="R562" s="30"/>
      <c r="S562" s="30"/>
      <c r="T562" s="30"/>
      <c r="U562" s="30"/>
      <c r="V562" s="30"/>
      <c r="W562" s="27"/>
      <c r="X562" s="27"/>
      <c r="Y562" s="27"/>
      <c r="Z562" s="27"/>
      <c r="AA562" s="27"/>
    </row>
    <row r="563" spans="1:27" ht="15.75" customHeight="1">
      <c r="A563" s="27"/>
      <c r="B563" s="27"/>
      <c r="C563" s="27"/>
      <c r="D563" s="27"/>
      <c r="E563" s="27"/>
      <c r="F563" s="27"/>
      <c r="G563" s="27"/>
      <c r="H563" s="29"/>
      <c r="I563" s="30"/>
      <c r="J563" s="30"/>
      <c r="K563" s="30"/>
      <c r="L563" s="30"/>
      <c r="M563" s="30"/>
      <c r="N563" s="30"/>
      <c r="O563" s="30"/>
      <c r="P563" s="30"/>
      <c r="Q563" s="30"/>
      <c r="R563" s="30"/>
      <c r="S563" s="30"/>
      <c r="T563" s="30"/>
      <c r="U563" s="30"/>
      <c r="V563" s="30"/>
      <c r="W563" s="27"/>
      <c r="X563" s="27"/>
      <c r="Y563" s="27"/>
      <c r="Z563" s="27"/>
      <c r="AA563" s="27"/>
    </row>
    <row r="564" spans="1:27" ht="15.75" customHeight="1">
      <c r="A564" s="27"/>
      <c r="B564" s="27"/>
      <c r="C564" s="27"/>
      <c r="D564" s="27"/>
      <c r="E564" s="27"/>
      <c r="F564" s="27"/>
      <c r="G564" s="27"/>
      <c r="H564" s="29"/>
      <c r="I564" s="30"/>
      <c r="J564" s="30"/>
      <c r="K564" s="30"/>
      <c r="L564" s="30"/>
      <c r="M564" s="30"/>
      <c r="N564" s="30"/>
      <c r="O564" s="30"/>
      <c r="P564" s="30"/>
      <c r="Q564" s="30"/>
      <c r="R564" s="30"/>
      <c r="S564" s="30"/>
      <c r="T564" s="30"/>
      <c r="U564" s="30"/>
      <c r="V564" s="30"/>
      <c r="W564" s="27"/>
      <c r="X564" s="27"/>
      <c r="Y564" s="27"/>
      <c r="Z564" s="27"/>
      <c r="AA564" s="27"/>
    </row>
    <row r="565" spans="1:27" ht="15.75" customHeight="1">
      <c r="A565" s="27"/>
      <c r="B565" s="27"/>
      <c r="C565" s="27"/>
      <c r="D565" s="27"/>
      <c r="E565" s="27"/>
      <c r="F565" s="27"/>
      <c r="G565" s="27"/>
      <c r="H565" s="29"/>
      <c r="I565" s="30"/>
      <c r="J565" s="30"/>
      <c r="K565" s="30"/>
      <c r="L565" s="30"/>
      <c r="M565" s="30"/>
      <c r="N565" s="30"/>
      <c r="O565" s="30"/>
      <c r="P565" s="30"/>
      <c r="Q565" s="30"/>
      <c r="R565" s="30"/>
      <c r="S565" s="30"/>
      <c r="T565" s="30"/>
      <c r="U565" s="30"/>
      <c r="V565" s="30"/>
      <c r="W565" s="27"/>
      <c r="X565" s="27"/>
      <c r="Y565" s="27"/>
      <c r="Z565" s="27"/>
      <c r="AA565" s="27"/>
    </row>
    <row r="566" spans="1:27" ht="15.75" customHeight="1">
      <c r="A566" s="27"/>
      <c r="B566" s="27"/>
      <c r="C566" s="27"/>
      <c r="D566" s="27"/>
      <c r="E566" s="27"/>
      <c r="F566" s="27"/>
      <c r="G566" s="27"/>
      <c r="H566" s="29"/>
      <c r="I566" s="30"/>
      <c r="J566" s="30"/>
      <c r="K566" s="30"/>
      <c r="L566" s="30"/>
      <c r="M566" s="30"/>
      <c r="N566" s="30"/>
      <c r="O566" s="30"/>
      <c r="P566" s="30"/>
      <c r="Q566" s="30"/>
      <c r="R566" s="30"/>
      <c r="S566" s="30"/>
      <c r="T566" s="30"/>
      <c r="U566" s="30"/>
      <c r="V566" s="30"/>
      <c r="W566" s="27"/>
      <c r="X566" s="27"/>
      <c r="Y566" s="27"/>
      <c r="Z566" s="27"/>
      <c r="AA566" s="27"/>
    </row>
    <row r="567" spans="1:27" ht="15.75" customHeight="1">
      <c r="A567" s="27"/>
      <c r="B567" s="27"/>
      <c r="C567" s="27"/>
      <c r="D567" s="27"/>
      <c r="E567" s="27"/>
      <c r="F567" s="27"/>
      <c r="G567" s="27"/>
      <c r="H567" s="29"/>
      <c r="I567" s="30"/>
      <c r="J567" s="30"/>
      <c r="K567" s="30"/>
      <c r="L567" s="30"/>
      <c r="M567" s="30"/>
      <c r="N567" s="30"/>
      <c r="O567" s="30"/>
      <c r="P567" s="30"/>
      <c r="Q567" s="30"/>
      <c r="R567" s="30"/>
      <c r="S567" s="30"/>
      <c r="T567" s="30"/>
      <c r="U567" s="30"/>
      <c r="V567" s="30"/>
      <c r="W567" s="27"/>
      <c r="X567" s="27"/>
      <c r="Y567" s="27"/>
      <c r="Z567" s="27"/>
      <c r="AA567" s="27"/>
    </row>
    <row r="568" spans="1:27" ht="15.75" customHeight="1">
      <c r="A568" s="27"/>
      <c r="B568" s="27"/>
      <c r="C568" s="27"/>
      <c r="D568" s="27"/>
      <c r="E568" s="27"/>
      <c r="F568" s="27"/>
      <c r="G568" s="27"/>
      <c r="H568" s="29"/>
      <c r="I568" s="30"/>
      <c r="J568" s="30"/>
      <c r="K568" s="30"/>
      <c r="L568" s="30"/>
      <c r="M568" s="30"/>
      <c r="N568" s="30"/>
      <c r="O568" s="30"/>
      <c r="P568" s="30"/>
      <c r="Q568" s="30"/>
      <c r="R568" s="30"/>
      <c r="S568" s="30"/>
      <c r="T568" s="30"/>
      <c r="U568" s="30"/>
      <c r="V568" s="30"/>
      <c r="W568" s="27"/>
      <c r="X568" s="27"/>
      <c r="Y568" s="27"/>
      <c r="Z568" s="27"/>
      <c r="AA568" s="27"/>
    </row>
    <row r="569" spans="1:27" ht="15.75" customHeight="1">
      <c r="A569" s="27"/>
      <c r="B569" s="27"/>
      <c r="C569" s="27"/>
      <c r="D569" s="27"/>
      <c r="E569" s="27"/>
      <c r="F569" s="27"/>
      <c r="G569" s="27"/>
      <c r="H569" s="29"/>
      <c r="I569" s="30"/>
      <c r="J569" s="30"/>
      <c r="K569" s="30"/>
      <c r="L569" s="30"/>
      <c r="M569" s="30"/>
      <c r="N569" s="30"/>
      <c r="O569" s="30"/>
      <c r="P569" s="30"/>
      <c r="Q569" s="30"/>
      <c r="R569" s="30"/>
      <c r="S569" s="30"/>
      <c r="T569" s="30"/>
      <c r="U569" s="30"/>
      <c r="V569" s="30"/>
      <c r="W569" s="27"/>
      <c r="X569" s="27"/>
      <c r="Y569" s="27"/>
      <c r="Z569" s="27"/>
      <c r="AA569" s="27"/>
    </row>
    <row r="570" spans="1:27" ht="15.75" customHeight="1">
      <c r="A570" s="27"/>
      <c r="B570" s="27"/>
      <c r="C570" s="27"/>
      <c r="D570" s="27"/>
      <c r="E570" s="27"/>
      <c r="F570" s="27"/>
      <c r="G570" s="27"/>
      <c r="H570" s="29"/>
      <c r="I570" s="30"/>
      <c r="J570" s="30"/>
      <c r="K570" s="30"/>
      <c r="L570" s="30"/>
      <c r="M570" s="30"/>
      <c r="N570" s="30"/>
      <c r="O570" s="30"/>
      <c r="P570" s="30"/>
      <c r="Q570" s="30"/>
      <c r="R570" s="30"/>
      <c r="S570" s="30"/>
      <c r="T570" s="30"/>
      <c r="U570" s="30"/>
      <c r="V570" s="30"/>
      <c r="W570" s="27"/>
      <c r="X570" s="27"/>
      <c r="Y570" s="27"/>
      <c r="Z570" s="27"/>
      <c r="AA570" s="27"/>
    </row>
    <row r="571" spans="1:27" ht="15.75" customHeight="1">
      <c r="A571" s="27"/>
      <c r="B571" s="27"/>
      <c r="C571" s="27"/>
      <c r="D571" s="27"/>
      <c r="E571" s="27"/>
      <c r="F571" s="27"/>
      <c r="G571" s="27"/>
      <c r="H571" s="29"/>
      <c r="I571" s="30"/>
      <c r="J571" s="30"/>
      <c r="K571" s="30"/>
      <c r="L571" s="30"/>
      <c r="M571" s="30"/>
      <c r="N571" s="30"/>
      <c r="O571" s="30"/>
      <c r="P571" s="30"/>
      <c r="Q571" s="30"/>
      <c r="R571" s="30"/>
      <c r="S571" s="30"/>
      <c r="T571" s="30"/>
      <c r="U571" s="30"/>
      <c r="V571" s="30"/>
      <c r="W571" s="27"/>
      <c r="X571" s="27"/>
      <c r="Y571" s="27"/>
      <c r="Z571" s="27"/>
      <c r="AA571" s="27"/>
    </row>
    <row r="572" spans="1:27" ht="15.75" customHeight="1">
      <c r="A572" s="27"/>
      <c r="B572" s="27"/>
      <c r="C572" s="27"/>
      <c r="D572" s="27"/>
      <c r="E572" s="27"/>
      <c r="F572" s="27"/>
      <c r="G572" s="27"/>
      <c r="H572" s="29"/>
      <c r="I572" s="30"/>
      <c r="J572" s="30"/>
      <c r="K572" s="30"/>
      <c r="L572" s="30"/>
      <c r="M572" s="30"/>
      <c r="N572" s="30"/>
      <c r="O572" s="30"/>
      <c r="P572" s="30"/>
      <c r="Q572" s="30"/>
      <c r="R572" s="30"/>
      <c r="S572" s="30"/>
      <c r="T572" s="30"/>
      <c r="U572" s="30"/>
      <c r="V572" s="30"/>
      <c r="W572" s="27"/>
      <c r="X572" s="27"/>
      <c r="Y572" s="27"/>
      <c r="Z572" s="27"/>
      <c r="AA572" s="27"/>
    </row>
    <row r="573" spans="1:27" ht="15.75" customHeight="1">
      <c r="A573" s="27"/>
      <c r="B573" s="27"/>
      <c r="C573" s="27"/>
      <c r="D573" s="27"/>
      <c r="E573" s="27"/>
      <c r="F573" s="27"/>
      <c r="G573" s="27"/>
      <c r="H573" s="29"/>
      <c r="I573" s="30"/>
      <c r="J573" s="30"/>
      <c r="K573" s="30"/>
      <c r="L573" s="30"/>
      <c r="M573" s="30"/>
      <c r="N573" s="30"/>
      <c r="O573" s="30"/>
      <c r="P573" s="30"/>
      <c r="Q573" s="30"/>
      <c r="R573" s="30"/>
      <c r="S573" s="30"/>
      <c r="T573" s="30"/>
      <c r="U573" s="30"/>
      <c r="V573" s="30"/>
      <c r="W573" s="27"/>
      <c r="X573" s="27"/>
      <c r="Y573" s="27"/>
      <c r="Z573" s="27"/>
      <c r="AA573" s="27"/>
    </row>
    <row r="574" spans="1:27" ht="15.75" customHeight="1">
      <c r="A574" s="27"/>
      <c r="B574" s="27"/>
      <c r="C574" s="27"/>
      <c r="D574" s="27"/>
      <c r="E574" s="27"/>
      <c r="F574" s="27"/>
      <c r="G574" s="27"/>
      <c r="H574" s="29"/>
      <c r="I574" s="30"/>
      <c r="J574" s="30"/>
      <c r="K574" s="30"/>
      <c r="L574" s="30"/>
      <c r="M574" s="30"/>
      <c r="N574" s="30"/>
      <c r="O574" s="30"/>
      <c r="P574" s="30"/>
      <c r="Q574" s="30"/>
      <c r="R574" s="30"/>
      <c r="S574" s="30"/>
      <c r="T574" s="30"/>
      <c r="U574" s="30"/>
      <c r="V574" s="30"/>
      <c r="W574" s="27"/>
      <c r="X574" s="27"/>
      <c r="Y574" s="27"/>
      <c r="Z574" s="27"/>
      <c r="AA574" s="27"/>
    </row>
    <row r="575" spans="1:27" ht="15.75" customHeight="1">
      <c r="A575" s="27"/>
      <c r="B575" s="27"/>
      <c r="C575" s="27"/>
      <c r="D575" s="27"/>
      <c r="E575" s="27"/>
      <c r="F575" s="27"/>
      <c r="G575" s="27"/>
      <c r="H575" s="29"/>
      <c r="I575" s="30"/>
      <c r="J575" s="30"/>
      <c r="K575" s="30"/>
      <c r="L575" s="30"/>
      <c r="M575" s="30"/>
      <c r="N575" s="30"/>
      <c r="O575" s="30"/>
      <c r="P575" s="30"/>
      <c r="Q575" s="30"/>
      <c r="R575" s="30"/>
      <c r="S575" s="30"/>
      <c r="T575" s="30"/>
      <c r="U575" s="30"/>
      <c r="V575" s="30"/>
      <c r="W575" s="27"/>
      <c r="X575" s="27"/>
      <c r="Y575" s="27"/>
      <c r="Z575" s="27"/>
      <c r="AA575" s="27"/>
    </row>
    <row r="576" spans="1:27" ht="15.75" customHeight="1">
      <c r="A576" s="27"/>
      <c r="B576" s="27"/>
      <c r="C576" s="27"/>
      <c r="D576" s="27"/>
      <c r="E576" s="27"/>
      <c r="F576" s="27"/>
      <c r="G576" s="27"/>
      <c r="H576" s="29"/>
      <c r="I576" s="30"/>
      <c r="J576" s="30"/>
      <c r="K576" s="30"/>
      <c r="L576" s="30"/>
      <c r="M576" s="30"/>
      <c r="N576" s="30"/>
      <c r="O576" s="30"/>
      <c r="P576" s="30"/>
      <c r="Q576" s="30"/>
      <c r="R576" s="30"/>
      <c r="S576" s="30"/>
      <c r="T576" s="30"/>
      <c r="U576" s="30"/>
      <c r="V576" s="30"/>
      <c r="W576" s="27"/>
      <c r="X576" s="27"/>
      <c r="Y576" s="27"/>
      <c r="Z576" s="27"/>
      <c r="AA576" s="27"/>
    </row>
    <row r="577" spans="1:27" ht="15.75" customHeight="1">
      <c r="A577" s="27"/>
      <c r="B577" s="27"/>
      <c r="C577" s="27"/>
      <c r="D577" s="27"/>
      <c r="E577" s="27"/>
      <c r="F577" s="27"/>
      <c r="G577" s="27"/>
      <c r="H577" s="29"/>
      <c r="I577" s="30"/>
      <c r="J577" s="30"/>
      <c r="K577" s="30"/>
      <c r="L577" s="30"/>
      <c r="M577" s="30"/>
      <c r="N577" s="30"/>
      <c r="O577" s="30"/>
      <c r="P577" s="30"/>
      <c r="Q577" s="30"/>
      <c r="R577" s="30"/>
      <c r="S577" s="30"/>
      <c r="T577" s="30"/>
      <c r="U577" s="30"/>
      <c r="V577" s="30"/>
      <c r="W577" s="27"/>
      <c r="X577" s="27"/>
      <c r="Y577" s="27"/>
      <c r="Z577" s="27"/>
      <c r="AA577" s="27"/>
    </row>
    <row r="578" spans="1:27" ht="15.75" customHeight="1">
      <c r="A578" s="27"/>
      <c r="B578" s="27"/>
      <c r="C578" s="27"/>
      <c r="D578" s="27"/>
      <c r="E578" s="27"/>
      <c r="F578" s="27"/>
      <c r="G578" s="27"/>
      <c r="H578" s="29"/>
      <c r="I578" s="30"/>
      <c r="J578" s="30"/>
      <c r="K578" s="30"/>
      <c r="L578" s="30"/>
      <c r="M578" s="30"/>
      <c r="N578" s="30"/>
      <c r="O578" s="30"/>
      <c r="P578" s="30"/>
      <c r="Q578" s="30"/>
      <c r="R578" s="30"/>
      <c r="S578" s="30"/>
      <c r="T578" s="30"/>
      <c r="U578" s="30"/>
      <c r="V578" s="30"/>
      <c r="W578" s="27"/>
      <c r="X578" s="27"/>
      <c r="Y578" s="27"/>
      <c r="Z578" s="27"/>
      <c r="AA578" s="27"/>
    </row>
    <row r="579" spans="1:27" ht="15.75" customHeight="1">
      <c r="A579" s="27"/>
      <c r="B579" s="27"/>
      <c r="C579" s="27"/>
      <c r="D579" s="27"/>
      <c r="E579" s="27"/>
      <c r="F579" s="27"/>
      <c r="G579" s="27"/>
      <c r="H579" s="29"/>
      <c r="I579" s="30"/>
      <c r="J579" s="30"/>
      <c r="K579" s="30"/>
      <c r="L579" s="30"/>
      <c r="M579" s="30"/>
      <c r="N579" s="30"/>
      <c r="O579" s="30"/>
      <c r="P579" s="30"/>
      <c r="Q579" s="30"/>
      <c r="R579" s="30"/>
      <c r="S579" s="30"/>
      <c r="T579" s="30"/>
      <c r="U579" s="30"/>
      <c r="V579" s="30"/>
      <c r="W579" s="27"/>
      <c r="X579" s="27"/>
      <c r="Y579" s="27"/>
      <c r="Z579" s="27"/>
      <c r="AA579" s="27"/>
    </row>
    <row r="580" spans="1:27" ht="15.75" customHeight="1">
      <c r="A580" s="27"/>
      <c r="B580" s="27"/>
      <c r="C580" s="27"/>
      <c r="D580" s="27"/>
      <c r="E580" s="27"/>
      <c r="F580" s="27"/>
      <c r="G580" s="27"/>
      <c r="H580" s="29"/>
      <c r="I580" s="30"/>
      <c r="J580" s="30"/>
      <c r="K580" s="30"/>
      <c r="L580" s="30"/>
      <c r="M580" s="30"/>
      <c r="N580" s="30"/>
      <c r="O580" s="30"/>
      <c r="P580" s="30"/>
      <c r="Q580" s="30"/>
      <c r="R580" s="30"/>
      <c r="S580" s="30"/>
      <c r="T580" s="30"/>
      <c r="U580" s="30"/>
      <c r="V580" s="30"/>
      <c r="W580" s="27"/>
      <c r="X580" s="27"/>
      <c r="Y580" s="27"/>
      <c r="Z580" s="27"/>
      <c r="AA580" s="27"/>
    </row>
    <row r="581" spans="1:27" ht="15.75" customHeight="1">
      <c r="A581" s="27"/>
      <c r="B581" s="27"/>
      <c r="C581" s="27"/>
      <c r="D581" s="27"/>
      <c r="E581" s="27"/>
      <c r="F581" s="27"/>
      <c r="G581" s="27"/>
      <c r="H581" s="29"/>
      <c r="I581" s="30"/>
      <c r="J581" s="30"/>
      <c r="K581" s="30"/>
      <c r="L581" s="30"/>
      <c r="M581" s="30"/>
      <c r="N581" s="30"/>
      <c r="O581" s="30"/>
      <c r="P581" s="30"/>
      <c r="Q581" s="30"/>
      <c r="R581" s="30"/>
      <c r="S581" s="30"/>
      <c r="T581" s="30"/>
      <c r="U581" s="30"/>
      <c r="V581" s="30"/>
      <c r="W581" s="27"/>
      <c r="X581" s="27"/>
      <c r="Y581" s="27"/>
      <c r="Z581" s="27"/>
      <c r="AA581" s="27"/>
    </row>
    <row r="582" spans="1:27" ht="15.75" customHeight="1">
      <c r="A582" s="27"/>
      <c r="B582" s="27"/>
      <c r="C582" s="27"/>
      <c r="D582" s="27"/>
      <c r="E582" s="27"/>
      <c r="F582" s="27"/>
      <c r="G582" s="27"/>
      <c r="H582" s="29"/>
      <c r="I582" s="30"/>
      <c r="J582" s="30"/>
      <c r="K582" s="30"/>
      <c r="L582" s="30"/>
      <c r="M582" s="30"/>
      <c r="N582" s="30"/>
      <c r="O582" s="30"/>
      <c r="P582" s="30"/>
      <c r="Q582" s="30"/>
      <c r="R582" s="30"/>
      <c r="S582" s="30"/>
      <c r="T582" s="30"/>
      <c r="U582" s="30"/>
      <c r="V582" s="30"/>
      <c r="W582" s="27"/>
      <c r="X582" s="27"/>
      <c r="Y582" s="27"/>
      <c r="Z582" s="27"/>
      <c r="AA582" s="27"/>
    </row>
    <row r="583" spans="1:27" ht="15.75" customHeight="1">
      <c r="A583" s="27"/>
      <c r="B583" s="27"/>
      <c r="C583" s="27"/>
      <c r="D583" s="27"/>
      <c r="E583" s="27"/>
      <c r="F583" s="27"/>
      <c r="G583" s="27"/>
      <c r="H583" s="29"/>
      <c r="I583" s="30"/>
      <c r="J583" s="30"/>
      <c r="K583" s="30"/>
      <c r="L583" s="30"/>
      <c r="M583" s="30"/>
      <c r="N583" s="30"/>
      <c r="O583" s="30"/>
      <c r="P583" s="30"/>
      <c r="Q583" s="30"/>
      <c r="R583" s="30"/>
      <c r="S583" s="30"/>
      <c r="T583" s="30"/>
      <c r="U583" s="30"/>
      <c r="V583" s="30"/>
      <c r="W583" s="27"/>
      <c r="X583" s="27"/>
      <c r="Y583" s="27"/>
      <c r="Z583" s="27"/>
      <c r="AA583" s="27"/>
    </row>
    <row r="584" spans="1:27" ht="15.75" customHeight="1">
      <c r="A584" s="27"/>
      <c r="B584" s="27"/>
      <c r="C584" s="27"/>
      <c r="D584" s="27"/>
      <c r="E584" s="27"/>
      <c r="F584" s="27"/>
      <c r="G584" s="27"/>
      <c r="H584" s="29"/>
      <c r="I584" s="30"/>
      <c r="J584" s="30"/>
      <c r="K584" s="30"/>
      <c r="L584" s="30"/>
      <c r="M584" s="30"/>
      <c r="N584" s="30"/>
      <c r="O584" s="30"/>
      <c r="P584" s="30"/>
      <c r="Q584" s="30"/>
      <c r="R584" s="30"/>
      <c r="S584" s="30"/>
      <c r="T584" s="30"/>
      <c r="U584" s="30"/>
      <c r="V584" s="30"/>
      <c r="W584" s="27"/>
      <c r="X584" s="27"/>
      <c r="Y584" s="27"/>
      <c r="Z584" s="27"/>
      <c r="AA584" s="27"/>
    </row>
    <row r="585" spans="1:27" ht="15.75" customHeight="1">
      <c r="A585" s="27"/>
      <c r="B585" s="27"/>
      <c r="C585" s="27"/>
      <c r="D585" s="27"/>
      <c r="E585" s="27"/>
      <c r="F585" s="27"/>
      <c r="G585" s="27"/>
      <c r="H585" s="29"/>
      <c r="I585" s="30"/>
      <c r="J585" s="30"/>
      <c r="K585" s="30"/>
      <c r="L585" s="30"/>
      <c r="M585" s="30"/>
      <c r="N585" s="30"/>
      <c r="O585" s="30"/>
      <c r="P585" s="30"/>
      <c r="Q585" s="30"/>
      <c r="R585" s="30"/>
      <c r="S585" s="30"/>
      <c r="T585" s="30"/>
      <c r="U585" s="30"/>
      <c r="V585" s="30"/>
      <c r="W585" s="27"/>
      <c r="X585" s="27"/>
      <c r="Y585" s="27"/>
      <c r="Z585" s="27"/>
      <c r="AA585" s="27"/>
    </row>
    <row r="586" spans="1:27" ht="15.75" customHeight="1">
      <c r="A586" s="27"/>
      <c r="B586" s="27"/>
      <c r="C586" s="27"/>
      <c r="D586" s="27"/>
      <c r="E586" s="27"/>
      <c r="F586" s="27"/>
      <c r="G586" s="27"/>
      <c r="H586" s="29"/>
      <c r="I586" s="30"/>
      <c r="J586" s="30"/>
      <c r="K586" s="30"/>
      <c r="L586" s="30"/>
      <c r="M586" s="30"/>
      <c r="N586" s="30"/>
      <c r="O586" s="30"/>
      <c r="P586" s="30"/>
      <c r="Q586" s="30"/>
      <c r="R586" s="30"/>
      <c r="S586" s="30"/>
      <c r="T586" s="30"/>
      <c r="U586" s="30"/>
      <c r="V586" s="30"/>
      <c r="W586" s="27"/>
      <c r="X586" s="27"/>
      <c r="Y586" s="27"/>
      <c r="Z586" s="27"/>
      <c r="AA586" s="27"/>
    </row>
    <row r="587" spans="1:27" ht="15.75" customHeight="1">
      <c r="A587" s="27"/>
      <c r="B587" s="27"/>
      <c r="C587" s="27"/>
      <c r="D587" s="27"/>
      <c r="E587" s="27"/>
      <c r="F587" s="27"/>
      <c r="G587" s="27"/>
      <c r="H587" s="29"/>
      <c r="I587" s="30"/>
      <c r="J587" s="30"/>
      <c r="K587" s="30"/>
      <c r="L587" s="30"/>
      <c r="M587" s="30"/>
      <c r="N587" s="30"/>
      <c r="O587" s="30"/>
      <c r="P587" s="30"/>
      <c r="Q587" s="30"/>
      <c r="R587" s="30"/>
      <c r="S587" s="30"/>
      <c r="T587" s="30"/>
      <c r="U587" s="30"/>
      <c r="V587" s="30"/>
      <c r="W587" s="27"/>
      <c r="X587" s="27"/>
      <c r="Y587" s="27"/>
      <c r="Z587" s="27"/>
      <c r="AA587" s="27"/>
    </row>
    <row r="588" spans="1:27" ht="15.75" customHeight="1">
      <c r="A588" s="27"/>
      <c r="B588" s="27"/>
      <c r="C588" s="27"/>
      <c r="D588" s="27"/>
      <c r="E588" s="27"/>
      <c r="F588" s="27"/>
      <c r="G588" s="27"/>
      <c r="H588" s="29"/>
      <c r="I588" s="30"/>
      <c r="J588" s="30"/>
      <c r="K588" s="30"/>
      <c r="L588" s="30"/>
      <c r="M588" s="30"/>
      <c r="N588" s="30"/>
      <c r="O588" s="30"/>
      <c r="P588" s="30"/>
      <c r="Q588" s="30"/>
      <c r="R588" s="30"/>
      <c r="S588" s="30"/>
      <c r="T588" s="30"/>
      <c r="U588" s="30"/>
      <c r="V588" s="30"/>
      <c r="W588" s="27"/>
      <c r="X588" s="27"/>
      <c r="Y588" s="27"/>
      <c r="Z588" s="27"/>
      <c r="AA588" s="27"/>
    </row>
    <row r="589" spans="1:27" ht="15.75" customHeight="1">
      <c r="A589" s="27"/>
      <c r="B589" s="27"/>
      <c r="C589" s="27"/>
      <c r="D589" s="27"/>
      <c r="E589" s="27"/>
      <c r="F589" s="27"/>
      <c r="G589" s="27"/>
      <c r="H589" s="29"/>
      <c r="I589" s="30"/>
      <c r="J589" s="30"/>
      <c r="K589" s="30"/>
      <c r="L589" s="30"/>
      <c r="M589" s="30"/>
      <c r="N589" s="30"/>
      <c r="O589" s="30"/>
      <c r="P589" s="30"/>
      <c r="Q589" s="30"/>
      <c r="R589" s="30"/>
      <c r="S589" s="30"/>
      <c r="T589" s="30"/>
      <c r="U589" s="30"/>
      <c r="V589" s="30"/>
      <c r="W589" s="27"/>
      <c r="X589" s="27"/>
      <c r="Y589" s="27"/>
      <c r="Z589" s="27"/>
      <c r="AA589" s="27"/>
    </row>
    <row r="590" spans="1:27" ht="15.75" customHeight="1">
      <c r="A590" s="27"/>
      <c r="B590" s="27"/>
      <c r="C590" s="27"/>
      <c r="D590" s="27"/>
      <c r="E590" s="27"/>
      <c r="F590" s="27"/>
      <c r="G590" s="27"/>
      <c r="H590" s="29"/>
      <c r="I590" s="30"/>
      <c r="J590" s="30"/>
      <c r="K590" s="30"/>
      <c r="L590" s="30"/>
      <c r="M590" s="30"/>
      <c r="N590" s="30"/>
      <c r="O590" s="30"/>
      <c r="P590" s="30"/>
      <c r="Q590" s="30"/>
      <c r="R590" s="30"/>
      <c r="S590" s="30"/>
      <c r="T590" s="30"/>
      <c r="U590" s="30"/>
      <c r="V590" s="30"/>
      <c r="W590" s="27"/>
      <c r="X590" s="27"/>
      <c r="Y590" s="27"/>
      <c r="Z590" s="27"/>
      <c r="AA590" s="27"/>
    </row>
    <row r="591" spans="1:27" ht="15.75" customHeight="1">
      <c r="A591" s="27"/>
      <c r="B591" s="27"/>
      <c r="C591" s="27"/>
      <c r="D591" s="27"/>
      <c r="E591" s="27"/>
      <c r="F591" s="27"/>
      <c r="G591" s="27"/>
      <c r="H591" s="29"/>
      <c r="I591" s="30"/>
      <c r="J591" s="30"/>
      <c r="K591" s="30"/>
      <c r="L591" s="30"/>
      <c r="M591" s="30"/>
      <c r="N591" s="30"/>
      <c r="O591" s="30"/>
      <c r="P591" s="30"/>
      <c r="Q591" s="30"/>
      <c r="R591" s="30"/>
      <c r="S591" s="30"/>
      <c r="T591" s="30"/>
      <c r="U591" s="30"/>
      <c r="V591" s="30"/>
      <c r="W591" s="27"/>
      <c r="X591" s="27"/>
      <c r="Y591" s="27"/>
      <c r="Z591" s="27"/>
      <c r="AA591" s="27"/>
    </row>
    <row r="592" spans="1:27" ht="15.75" customHeight="1">
      <c r="A592" s="27"/>
      <c r="B592" s="27"/>
      <c r="C592" s="27"/>
      <c r="D592" s="27"/>
      <c r="E592" s="27"/>
      <c r="F592" s="27"/>
      <c r="G592" s="27"/>
      <c r="H592" s="29"/>
      <c r="I592" s="30"/>
      <c r="J592" s="30"/>
      <c r="K592" s="30"/>
      <c r="L592" s="30"/>
      <c r="M592" s="30"/>
      <c r="N592" s="30"/>
      <c r="O592" s="30"/>
      <c r="P592" s="30"/>
      <c r="Q592" s="30"/>
      <c r="R592" s="30"/>
      <c r="S592" s="30"/>
      <c r="T592" s="30"/>
      <c r="U592" s="30"/>
      <c r="V592" s="30"/>
      <c r="W592" s="27"/>
      <c r="X592" s="27"/>
      <c r="Y592" s="27"/>
      <c r="Z592" s="27"/>
      <c r="AA592" s="27"/>
    </row>
    <row r="593" spans="1:27" ht="15.75" customHeight="1">
      <c r="A593" s="27"/>
      <c r="B593" s="27"/>
      <c r="C593" s="27"/>
      <c r="D593" s="27"/>
      <c r="E593" s="27"/>
      <c r="F593" s="27"/>
      <c r="G593" s="27"/>
      <c r="H593" s="29"/>
      <c r="I593" s="30"/>
      <c r="J593" s="30"/>
      <c r="K593" s="30"/>
      <c r="L593" s="30"/>
      <c r="M593" s="30"/>
      <c r="N593" s="30"/>
      <c r="O593" s="30"/>
      <c r="P593" s="30"/>
      <c r="Q593" s="30"/>
      <c r="R593" s="30"/>
      <c r="S593" s="30"/>
      <c r="T593" s="30"/>
      <c r="U593" s="30"/>
      <c r="V593" s="30"/>
      <c r="W593" s="27"/>
      <c r="X593" s="27"/>
      <c r="Y593" s="27"/>
      <c r="Z593" s="27"/>
      <c r="AA593" s="27"/>
    </row>
    <row r="594" spans="1:27" ht="15.75" customHeight="1">
      <c r="A594" s="27"/>
      <c r="B594" s="27"/>
      <c r="C594" s="27"/>
      <c r="D594" s="27"/>
      <c r="E594" s="27"/>
      <c r="F594" s="27"/>
      <c r="G594" s="27"/>
      <c r="H594" s="29"/>
      <c r="I594" s="30"/>
      <c r="J594" s="30"/>
      <c r="K594" s="30"/>
      <c r="L594" s="30"/>
      <c r="M594" s="30"/>
      <c r="N594" s="30"/>
      <c r="O594" s="30"/>
      <c r="P594" s="30"/>
      <c r="Q594" s="30"/>
      <c r="R594" s="30"/>
      <c r="S594" s="30"/>
      <c r="T594" s="30"/>
      <c r="U594" s="30"/>
      <c r="V594" s="30"/>
      <c r="W594" s="27"/>
      <c r="X594" s="27"/>
      <c r="Y594" s="27"/>
      <c r="Z594" s="27"/>
      <c r="AA594" s="27"/>
    </row>
    <row r="595" spans="1:27" ht="15.75" customHeight="1">
      <c r="A595" s="27"/>
      <c r="B595" s="27"/>
      <c r="C595" s="27"/>
      <c r="D595" s="27"/>
      <c r="E595" s="27"/>
      <c r="F595" s="27"/>
      <c r="G595" s="27"/>
      <c r="H595" s="29"/>
      <c r="I595" s="30"/>
      <c r="J595" s="30"/>
      <c r="K595" s="30"/>
      <c r="L595" s="30"/>
      <c r="M595" s="30"/>
      <c r="N595" s="30"/>
      <c r="O595" s="30"/>
      <c r="P595" s="30"/>
      <c r="Q595" s="30"/>
      <c r="R595" s="30"/>
      <c r="S595" s="30"/>
      <c r="T595" s="30"/>
      <c r="U595" s="30"/>
      <c r="V595" s="30"/>
      <c r="W595" s="27"/>
      <c r="X595" s="27"/>
      <c r="Y595" s="27"/>
      <c r="Z595" s="27"/>
      <c r="AA595" s="27"/>
    </row>
    <row r="596" spans="1:27" ht="15.75" customHeight="1">
      <c r="A596" s="27"/>
      <c r="B596" s="27"/>
      <c r="C596" s="27"/>
      <c r="D596" s="27"/>
      <c r="E596" s="27"/>
      <c r="F596" s="27"/>
      <c r="G596" s="27"/>
      <c r="H596" s="29"/>
      <c r="I596" s="30"/>
      <c r="J596" s="30"/>
      <c r="K596" s="30"/>
      <c r="L596" s="30"/>
      <c r="M596" s="30"/>
      <c r="N596" s="30"/>
      <c r="O596" s="30"/>
      <c r="P596" s="30"/>
      <c r="Q596" s="30"/>
      <c r="R596" s="30"/>
      <c r="S596" s="30"/>
      <c r="T596" s="30"/>
      <c r="U596" s="30"/>
      <c r="V596" s="30"/>
      <c r="W596" s="27"/>
      <c r="X596" s="27"/>
      <c r="Y596" s="27"/>
      <c r="Z596" s="27"/>
      <c r="AA596" s="27"/>
    </row>
    <row r="597" spans="1:27" ht="15.75" customHeight="1">
      <c r="A597" s="27"/>
      <c r="B597" s="27"/>
      <c r="C597" s="27"/>
      <c r="D597" s="27"/>
      <c r="E597" s="27"/>
      <c r="F597" s="27"/>
      <c r="G597" s="27"/>
      <c r="H597" s="29"/>
      <c r="I597" s="30"/>
      <c r="J597" s="30"/>
      <c r="K597" s="30"/>
      <c r="L597" s="30"/>
      <c r="M597" s="30"/>
      <c r="N597" s="30"/>
      <c r="O597" s="30"/>
      <c r="P597" s="30"/>
      <c r="Q597" s="30"/>
      <c r="R597" s="30"/>
      <c r="S597" s="30"/>
      <c r="T597" s="30"/>
      <c r="U597" s="30"/>
      <c r="V597" s="30"/>
      <c r="W597" s="27"/>
      <c r="X597" s="27"/>
      <c r="Y597" s="27"/>
      <c r="Z597" s="27"/>
      <c r="AA597" s="27"/>
    </row>
    <row r="598" spans="1:27" ht="15.75" customHeight="1">
      <c r="A598" s="27"/>
      <c r="B598" s="27"/>
      <c r="C598" s="27"/>
      <c r="D598" s="27"/>
      <c r="E598" s="27"/>
      <c r="F598" s="27"/>
      <c r="G598" s="27"/>
      <c r="H598" s="29"/>
      <c r="I598" s="30"/>
      <c r="J598" s="30"/>
      <c r="K598" s="30"/>
      <c r="L598" s="30"/>
      <c r="M598" s="30"/>
      <c r="N598" s="30"/>
      <c r="O598" s="30"/>
      <c r="P598" s="30"/>
      <c r="Q598" s="30"/>
      <c r="R598" s="30"/>
      <c r="S598" s="30"/>
      <c r="T598" s="30"/>
      <c r="U598" s="30"/>
      <c r="V598" s="30"/>
      <c r="W598" s="27"/>
      <c r="X598" s="27"/>
      <c r="Y598" s="27"/>
      <c r="Z598" s="27"/>
      <c r="AA598" s="27"/>
    </row>
    <row r="599" spans="1:27" ht="15.75" customHeight="1">
      <c r="A599" s="27"/>
      <c r="B599" s="27"/>
      <c r="C599" s="27"/>
      <c r="D599" s="27"/>
      <c r="E599" s="27"/>
      <c r="F599" s="27"/>
      <c r="G599" s="27"/>
      <c r="H599" s="29"/>
      <c r="I599" s="30"/>
      <c r="J599" s="30"/>
      <c r="K599" s="30"/>
      <c r="L599" s="30"/>
      <c r="M599" s="30"/>
      <c r="N599" s="30"/>
      <c r="O599" s="30"/>
      <c r="P599" s="30"/>
      <c r="Q599" s="30"/>
      <c r="R599" s="30"/>
      <c r="S599" s="30"/>
      <c r="T599" s="30"/>
      <c r="U599" s="30"/>
      <c r="V599" s="30"/>
      <c r="W599" s="27"/>
      <c r="X599" s="27"/>
      <c r="Y599" s="27"/>
      <c r="Z599" s="27"/>
      <c r="AA599" s="27"/>
    </row>
    <row r="600" spans="1:27" ht="15.75" customHeight="1">
      <c r="A600" s="27"/>
      <c r="B600" s="27"/>
      <c r="C600" s="27"/>
      <c r="D600" s="27"/>
      <c r="E600" s="27"/>
      <c r="F600" s="27"/>
      <c r="G600" s="27"/>
      <c r="H600" s="29"/>
      <c r="I600" s="30"/>
      <c r="J600" s="30"/>
      <c r="K600" s="30"/>
      <c r="L600" s="30"/>
      <c r="M600" s="30"/>
      <c r="N600" s="30"/>
      <c r="O600" s="30"/>
      <c r="P600" s="30"/>
      <c r="Q600" s="30"/>
      <c r="R600" s="30"/>
      <c r="S600" s="30"/>
      <c r="T600" s="30"/>
      <c r="U600" s="30"/>
      <c r="V600" s="30"/>
      <c r="W600" s="27"/>
      <c r="X600" s="27"/>
      <c r="Y600" s="27"/>
      <c r="Z600" s="27"/>
      <c r="AA600" s="27"/>
    </row>
    <row r="601" spans="1:27" ht="15.75" customHeight="1">
      <c r="A601" s="27"/>
      <c r="B601" s="27"/>
      <c r="C601" s="27"/>
      <c r="D601" s="27"/>
      <c r="E601" s="27"/>
      <c r="F601" s="27"/>
      <c r="G601" s="27"/>
      <c r="H601" s="29"/>
      <c r="I601" s="30"/>
      <c r="J601" s="30"/>
      <c r="K601" s="30"/>
      <c r="L601" s="30"/>
      <c r="M601" s="30"/>
      <c r="N601" s="30"/>
      <c r="O601" s="30"/>
      <c r="P601" s="30"/>
      <c r="Q601" s="30"/>
      <c r="R601" s="30"/>
      <c r="S601" s="30"/>
      <c r="T601" s="30"/>
      <c r="U601" s="30"/>
      <c r="V601" s="30"/>
      <c r="W601" s="27"/>
      <c r="X601" s="27"/>
      <c r="Y601" s="27"/>
      <c r="Z601" s="27"/>
      <c r="AA601" s="27"/>
    </row>
    <row r="602" spans="1:27" ht="15.75" customHeight="1">
      <c r="A602" s="27"/>
      <c r="B602" s="27"/>
      <c r="C602" s="27"/>
      <c r="D602" s="27"/>
      <c r="E602" s="27"/>
      <c r="F602" s="27"/>
      <c r="G602" s="27"/>
      <c r="H602" s="29"/>
      <c r="I602" s="30"/>
      <c r="J602" s="30"/>
      <c r="K602" s="30"/>
      <c r="L602" s="30"/>
      <c r="M602" s="30"/>
      <c r="N602" s="30"/>
      <c r="O602" s="30"/>
      <c r="P602" s="30"/>
      <c r="Q602" s="30"/>
      <c r="R602" s="30"/>
      <c r="S602" s="30"/>
      <c r="T602" s="30"/>
      <c r="U602" s="30"/>
      <c r="V602" s="30"/>
      <c r="W602" s="27"/>
      <c r="X602" s="27"/>
      <c r="Y602" s="27"/>
      <c r="Z602" s="27"/>
      <c r="AA602" s="27"/>
    </row>
    <row r="603" spans="1:27" ht="15.75" customHeight="1">
      <c r="A603" s="27"/>
      <c r="B603" s="27"/>
      <c r="C603" s="27"/>
      <c r="D603" s="27"/>
      <c r="E603" s="27"/>
      <c r="F603" s="27"/>
      <c r="G603" s="27"/>
      <c r="H603" s="29"/>
      <c r="I603" s="30"/>
      <c r="J603" s="30"/>
      <c r="K603" s="30"/>
      <c r="L603" s="30"/>
      <c r="M603" s="30"/>
      <c r="N603" s="30"/>
      <c r="O603" s="30"/>
      <c r="P603" s="30"/>
      <c r="Q603" s="30"/>
      <c r="R603" s="30"/>
      <c r="S603" s="30"/>
      <c r="T603" s="30"/>
      <c r="U603" s="30"/>
      <c r="V603" s="30"/>
      <c r="W603" s="27"/>
      <c r="X603" s="27"/>
      <c r="Y603" s="27"/>
      <c r="Z603" s="27"/>
      <c r="AA603" s="27"/>
    </row>
    <row r="604" spans="1:27" ht="15.75" customHeight="1">
      <c r="A604" s="27"/>
      <c r="B604" s="27"/>
      <c r="C604" s="27"/>
      <c r="D604" s="27"/>
      <c r="E604" s="27"/>
      <c r="F604" s="27"/>
      <c r="G604" s="27"/>
      <c r="H604" s="29"/>
      <c r="I604" s="30"/>
      <c r="J604" s="30"/>
      <c r="K604" s="30"/>
      <c r="L604" s="30"/>
      <c r="M604" s="30"/>
      <c r="N604" s="30"/>
      <c r="O604" s="30"/>
      <c r="P604" s="30"/>
      <c r="Q604" s="30"/>
      <c r="R604" s="30"/>
      <c r="S604" s="30"/>
      <c r="T604" s="30"/>
      <c r="U604" s="30"/>
      <c r="V604" s="30"/>
      <c r="W604" s="27"/>
      <c r="X604" s="27"/>
      <c r="Y604" s="27"/>
      <c r="Z604" s="27"/>
      <c r="AA604" s="27"/>
    </row>
    <row r="605" spans="1:27" ht="15.75" customHeight="1">
      <c r="A605" s="27"/>
      <c r="B605" s="27"/>
      <c r="C605" s="27"/>
      <c r="D605" s="27"/>
      <c r="E605" s="27"/>
      <c r="F605" s="27"/>
      <c r="G605" s="27"/>
      <c r="H605" s="29"/>
      <c r="I605" s="30"/>
      <c r="J605" s="30"/>
      <c r="K605" s="30"/>
      <c r="L605" s="30"/>
      <c r="M605" s="30"/>
      <c r="N605" s="30"/>
      <c r="O605" s="30"/>
      <c r="P605" s="30"/>
      <c r="Q605" s="30"/>
      <c r="R605" s="30"/>
      <c r="S605" s="30"/>
      <c r="T605" s="30"/>
      <c r="U605" s="30"/>
      <c r="V605" s="30"/>
      <c r="W605" s="27"/>
      <c r="X605" s="27"/>
      <c r="Y605" s="27"/>
      <c r="Z605" s="27"/>
      <c r="AA605" s="27"/>
    </row>
    <row r="606" spans="1:27" ht="15.75" customHeight="1">
      <c r="A606" s="27"/>
      <c r="B606" s="27"/>
      <c r="C606" s="27"/>
      <c r="D606" s="27"/>
      <c r="E606" s="27"/>
      <c r="F606" s="27"/>
      <c r="G606" s="27"/>
      <c r="H606" s="29"/>
      <c r="I606" s="30"/>
      <c r="J606" s="30"/>
      <c r="K606" s="30"/>
      <c r="L606" s="30"/>
      <c r="M606" s="30"/>
      <c r="N606" s="30"/>
      <c r="O606" s="30"/>
      <c r="P606" s="30"/>
      <c r="Q606" s="30"/>
      <c r="R606" s="30"/>
      <c r="S606" s="30"/>
      <c r="T606" s="30"/>
      <c r="U606" s="30"/>
      <c r="V606" s="30"/>
      <c r="W606" s="27"/>
      <c r="X606" s="27"/>
      <c r="Y606" s="27"/>
      <c r="Z606" s="27"/>
      <c r="AA606" s="27"/>
    </row>
    <row r="607" spans="1:27" ht="15.75" customHeight="1">
      <c r="A607" s="27"/>
      <c r="B607" s="27"/>
      <c r="C607" s="27"/>
      <c r="D607" s="27"/>
      <c r="E607" s="27"/>
      <c r="F607" s="27"/>
      <c r="G607" s="27"/>
      <c r="H607" s="29"/>
      <c r="I607" s="30"/>
      <c r="J607" s="30"/>
      <c r="K607" s="30"/>
      <c r="L607" s="30"/>
      <c r="M607" s="30"/>
      <c r="N607" s="30"/>
      <c r="O607" s="30"/>
      <c r="P607" s="30"/>
      <c r="Q607" s="30"/>
      <c r="R607" s="30"/>
      <c r="S607" s="30"/>
      <c r="T607" s="30"/>
      <c r="U607" s="30"/>
      <c r="V607" s="30"/>
      <c r="W607" s="27"/>
      <c r="X607" s="27"/>
      <c r="Y607" s="27"/>
      <c r="Z607" s="27"/>
      <c r="AA607" s="27"/>
    </row>
    <row r="608" spans="1:27" ht="15.75" customHeight="1">
      <c r="A608" s="27"/>
      <c r="B608" s="27"/>
      <c r="C608" s="27"/>
      <c r="D608" s="27"/>
      <c r="E608" s="27"/>
      <c r="F608" s="27"/>
      <c r="G608" s="27"/>
      <c r="H608" s="29"/>
      <c r="I608" s="30"/>
      <c r="J608" s="30"/>
      <c r="K608" s="30"/>
      <c r="L608" s="30"/>
      <c r="M608" s="30"/>
      <c r="N608" s="30"/>
      <c r="O608" s="30"/>
      <c r="P608" s="30"/>
      <c r="Q608" s="30"/>
      <c r="R608" s="30"/>
      <c r="S608" s="30"/>
      <c r="T608" s="30"/>
      <c r="U608" s="30"/>
      <c r="V608" s="30"/>
      <c r="W608" s="27"/>
      <c r="X608" s="27"/>
      <c r="Y608" s="27"/>
      <c r="Z608" s="27"/>
      <c r="AA608" s="27"/>
    </row>
    <row r="609" spans="1:27" ht="15.75" customHeight="1">
      <c r="A609" s="27"/>
      <c r="B609" s="27"/>
      <c r="C609" s="27"/>
      <c r="D609" s="27"/>
      <c r="E609" s="27"/>
      <c r="F609" s="27"/>
      <c r="G609" s="27"/>
      <c r="H609" s="29"/>
      <c r="I609" s="30"/>
      <c r="J609" s="30"/>
      <c r="K609" s="30"/>
      <c r="L609" s="30"/>
      <c r="M609" s="30"/>
      <c r="N609" s="30"/>
      <c r="O609" s="30"/>
      <c r="P609" s="30"/>
      <c r="Q609" s="30"/>
      <c r="R609" s="30"/>
      <c r="S609" s="30"/>
      <c r="T609" s="30"/>
      <c r="U609" s="30"/>
      <c r="V609" s="30"/>
      <c r="W609" s="27"/>
      <c r="X609" s="27"/>
      <c r="Y609" s="27"/>
      <c r="Z609" s="27"/>
      <c r="AA609" s="27"/>
    </row>
    <row r="610" spans="1:27" ht="15.75" customHeight="1">
      <c r="A610" s="27"/>
      <c r="B610" s="27"/>
      <c r="C610" s="27"/>
      <c r="D610" s="27"/>
      <c r="E610" s="27"/>
      <c r="F610" s="27"/>
      <c r="G610" s="27"/>
      <c r="H610" s="29"/>
      <c r="I610" s="30"/>
      <c r="J610" s="30"/>
      <c r="K610" s="30"/>
      <c r="L610" s="30"/>
      <c r="M610" s="30"/>
      <c r="N610" s="30"/>
      <c r="O610" s="30"/>
      <c r="P610" s="30"/>
      <c r="Q610" s="30"/>
      <c r="R610" s="30"/>
      <c r="S610" s="30"/>
      <c r="T610" s="30"/>
      <c r="U610" s="30"/>
      <c r="V610" s="30"/>
      <c r="W610" s="27"/>
      <c r="X610" s="27"/>
      <c r="Y610" s="27"/>
      <c r="Z610" s="27"/>
      <c r="AA610" s="27"/>
    </row>
    <row r="611" spans="1:27" ht="15.75" customHeight="1">
      <c r="A611" s="27"/>
      <c r="B611" s="27"/>
      <c r="C611" s="27"/>
      <c r="D611" s="27"/>
      <c r="E611" s="27"/>
      <c r="F611" s="27"/>
      <c r="G611" s="27"/>
      <c r="H611" s="29"/>
      <c r="I611" s="30"/>
      <c r="J611" s="30"/>
      <c r="K611" s="30"/>
      <c r="L611" s="30"/>
      <c r="M611" s="30"/>
      <c r="N611" s="30"/>
      <c r="O611" s="30"/>
      <c r="P611" s="30"/>
      <c r="Q611" s="30"/>
      <c r="R611" s="30"/>
      <c r="S611" s="30"/>
      <c r="T611" s="30"/>
      <c r="U611" s="30"/>
      <c r="V611" s="30"/>
      <c r="W611" s="27"/>
      <c r="X611" s="27"/>
      <c r="Y611" s="27"/>
      <c r="Z611" s="27"/>
      <c r="AA611" s="27"/>
    </row>
    <row r="612" spans="1:27" ht="15.75" customHeight="1">
      <c r="A612" s="27"/>
      <c r="B612" s="27"/>
      <c r="C612" s="27"/>
      <c r="D612" s="27"/>
      <c r="E612" s="27"/>
      <c r="F612" s="27"/>
      <c r="G612" s="27"/>
      <c r="H612" s="29"/>
      <c r="I612" s="30"/>
      <c r="J612" s="30"/>
      <c r="K612" s="30"/>
      <c r="L612" s="30"/>
      <c r="M612" s="30"/>
      <c r="N612" s="30"/>
      <c r="O612" s="30"/>
      <c r="P612" s="30"/>
      <c r="Q612" s="30"/>
      <c r="R612" s="30"/>
      <c r="S612" s="30"/>
      <c r="T612" s="30"/>
      <c r="U612" s="30"/>
      <c r="V612" s="30"/>
      <c r="W612" s="27"/>
      <c r="X612" s="27"/>
      <c r="Y612" s="27"/>
      <c r="Z612" s="27"/>
      <c r="AA612" s="27"/>
    </row>
    <row r="613" spans="1:27" ht="15.75" customHeight="1">
      <c r="A613" s="27"/>
      <c r="B613" s="27"/>
      <c r="C613" s="27"/>
      <c r="D613" s="27"/>
      <c r="E613" s="27"/>
      <c r="F613" s="27"/>
      <c r="G613" s="27"/>
      <c r="H613" s="29"/>
      <c r="I613" s="30"/>
      <c r="J613" s="30"/>
      <c r="K613" s="30"/>
      <c r="L613" s="30"/>
      <c r="M613" s="30"/>
      <c r="N613" s="30"/>
      <c r="O613" s="30"/>
      <c r="P613" s="30"/>
      <c r="Q613" s="30"/>
      <c r="R613" s="30"/>
      <c r="S613" s="30"/>
      <c r="T613" s="30"/>
      <c r="U613" s="30"/>
      <c r="V613" s="30"/>
      <c r="W613" s="27"/>
      <c r="X613" s="27"/>
      <c r="Y613" s="27"/>
      <c r="Z613" s="27"/>
      <c r="AA613" s="27"/>
    </row>
    <row r="614" spans="1:27" ht="15.75" customHeight="1">
      <c r="A614" s="27"/>
      <c r="B614" s="27"/>
      <c r="C614" s="27"/>
      <c r="D614" s="27"/>
      <c r="E614" s="27"/>
      <c r="F614" s="27"/>
      <c r="G614" s="27"/>
      <c r="H614" s="29"/>
      <c r="I614" s="30"/>
      <c r="J614" s="30"/>
      <c r="K614" s="30"/>
      <c r="L614" s="30"/>
      <c r="M614" s="30"/>
      <c r="N614" s="30"/>
      <c r="O614" s="30"/>
      <c r="P614" s="30"/>
      <c r="Q614" s="30"/>
      <c r="R614" s="30"/>
      <c r="S614" s="30"/>
      <c r="T614" s="30"/>
      <c r="U614" s="30"/>
      <c r="V614" s="30"/>
      <c r="W614" s="27"/>
      <c r="X614" s="27"/>
      <c r="Y614" s="27"/>
      <c r="Z614" s="27"/>
      <c r="AA614" s="27"/>
    </row>
    <row r="615" spans="1:27" ht="15.75" customHeight="1">
      <c r="A615" s="27"/>
      <c r="B615" s="27"/>
      <c r="C615" s="27"/>
      <c r="D615" s="27"/>
      <c r="E615" s="27"/>
      <c r="F615" s="27"/>
      <c r="G615" s="27"/>
      <c r="H615" s="29"/>
      <c r="I615" s="30"/>
      <c r="J615" s="30"/>
      <c r="K615" s="30"/>
      <c r="L615" s="30"/>
      <c r="M615" s="30"/>
      <c r="N615" s="30"/>
      <c r="O615" s="30"/>
      <c r="P615" s="30"/>
      <c r="Q615" s="30"/>
      <c r="R615" s="30"/>
      <c r="S615" s="30"/>
      <c r="T615" s="30"/>
      <c r="U615" s="30"/>
      <c r="V615" s="30"/>
      <c r="W615" s="27"/>
      <c r="X615" s="27"/>
      <c r="Y615" s="27"/>
      <c r="Z615" s="27"/>
      <c r="AA615" s="27"/>
    </row>
    <row r="616" spans="1:27" ht="15.75" customHeight="1">
      <c r="A616" s="27"/>
      <c r="B616" s="27"/>
      <c r="C616" s="27"/>
      <c r="D616" s="27"/>
      <c r="E616" s="27"/>
      <c r="F616" s="27"/>
      <c r="G616" s="27"/>
      <c r="H616" s="29"/>
      <c r="I616" s="30"/>
      <c r="J616" s="30"/>
      <c r="K616" s="30"/>
      <c r="L616" s="30"/>
      <c r="M616" s="30"/>
      <c r="N616" s="30"/>
      <c r="O616" s="30"/>
      <c r="P616" s="30"/>
      <c r="Q616" s="30"/>
      <c r="R616" s="30"/>
      <c r="S616" s="30"/>
      <c r="T616" s="30"/>
      <c r="U616" s="30"/>
      <c r="V616" s="30"/>
      <c r="W616" s="27"/>
      <c r="X616" s="27"/>
      <c r="Y616" s="27"/>
      <c r="Z616" s="27"/>
      <c r="AA616" s="27"/>
    </row>
    <row r="617" spans="1:27" ht="15.75" customHeight="1">
      <c r="A617" s="27"/>
      <c r="B617" s="27"/>
      <c r="C617" s="27"/>
      <c r="D617" s="27"/>
      <c r="E617" s="27"/>
      <c r="F617" s="27"/>
      <c r="G617" s="27"/>
      <c r="H617" s="29"/>
      <c r="I617" s="30"/>
      <c r="J617" s="30"/>
      <c r="K617" s="30"/>
      <c r="L617" s="30"/>
      <c r="M617" s="30"/>
      <c r="N617" s="30"/>
      <c r="O617" s="30"/>
      <c r="P617" s="30"/>
      <c r="Q617" s="30"/>
      <c r="R617" s="30"/>
      <c r="S617" s="30"/>
      <c r="T617" s="30"/>
      <c r="U617" s="30"/>
      <c r="V617" s="30"/>
      <c r="W617" s="27"/>
      <c r="X617" s="27"/>
      <c r="Y617" s="27"/>
      <c r="Z617" s="27"/>
      <c r="AA617" s="27"/>
    </row>
    <row r="618" spans="1:27" ht="15.75" customHeight="1">
      <c r="A618" s="27"/>
      <c r="B618" s="27"/>
      <c r="C618" s="27"/>
      <c r="D618" s="27"/>
      <c r="E618" s="27"/>
      <c r="F618" s="27"/>
      <c r="G618" s="27"/>
      <c r="H618" s="29"/>
      <c r="I618" s="30"/>
      <c r="J618" s="30"/>
      <c r="K618" s="30"/>
      <c r="L618" s="30"/>
      <c r="M618" s="30"/>
      <c r="N618" s="30"/>
      <c r="O618" s="30"/>
      <c r="P618" s="30"/>
      <c r="Q618" s="30"/>
      <c r="R618" s="30"/>
      <c r="S618" s="30"/>
      <c r="T618" s="30"/>
      <c r="U618" s="30"/>
      <c r="V618" s="30"/>
      <c r="W618" s="27"/>
      <c r="X618" s="27"/>
      <c r="Y618" s="27"/>
      <c r="Z618" s="27"/>
      <c r="AA618" s="27"/>
    </row>
    <row r="619" spans="1:27" ht="15.75" customHeight="1">
      <c r="A619" s="27"/>
      <c r="B619" s="27"/>
      <c r="C619" s="27"/>
      <c r="D619" s="27"/>
      <c r="E619" s="27"/>
      <c r="F619" s="27"/>
      <c r="G619" s="27"/>
      <c r="H619" s="29"/>
      <c r="I619" s="30"/>
      <c r="J619" s="30"/>
      <c r="K619" s="30"/>
      <c r="L619" s="30"/>
      <c r="M619" s="30"/>
      <c r="N619" s="30"/>
      <c r="O619" s="30"/>
      <c r="P619" s="30"/>
      <c r="Q619" s="30"/>
      <c r="R619" s="30"/>
      <c r="S619" s="30"/>
      <c r="T619" s="30"/>
      <c r="U619" s="30"/>
      <c r="V619" s="30"/>
      <c r="W619" s="27"/>
      <c r="X619" s="27"/>
      <c r="Y619" s="27"/>
      <c r="Z619" s="27"/>
      <c r="AA619" s="27"/>
    </row>
    <row r="620" spans="1:27" ht="15.75" customHeight="1">
      <c r="A620" s="27"/>
      <c r="B620" s="27"/>
      <c r="C620" s="27"/>
      <c r="D620" s="27"/>
      <c r="E620" s="27"/>
      <c r="F620" s="27"/>
      <c r="G620" s="27"/>
      <c r="H620" s="29"/>
      <c r="I620" s="30"/>
      <c r="J620" s="30"/>
      <c r="K620" s="30"/>
      <c r="L620" s="30"/>
      <c r="M620" s="30"/>
      <c r="N620" s="30"/>
      <c r="O620" s="30"/>
      <c r="P620" s="30"/>
      <c r="Q620" s="30"/>
      <c r="R620" s="30"/>
      <c r="S620" s="30"/>
      <c r="T620" s="30"/>
      <c r="U620" s="30"/>
      <c r="V620" s="30"/>
      <c r="W620" s="27"/>
      <c r="X620" s="27"/>
      <c r="Y620" s="27"/>
      <c r="Z620" s="27"/>
      <c r="AA620" s="27"/>
    </row>
    <row r="621" spans="1:27" ht="15.75" customHeight="1">
      <c r="A621" s="27"/>
      <c r="B621" s="27"/>
      <c r="C621" s="27"/>
      <c r="D621" s="27"/>
      <c r="E621" s="27"/>
      <c r="F621" s="27"/>
      <c r="G621" s="27"/>
      <c r="H621" s="29"/>
      <c r="I621" s="30"/>
      <c r="J621" s="30"/>
      <c r="K621" s="30"/>
      <c r="L621" s="30"/>
      <c r="M621" s="30"/>
      <c r="N621" s="30"/>
      <c r="O621" s="30"/>
      <c r="P621" s="30"/>
      <c r="Q621" s="30"/>
      <c r="R621" s="30"/>
      <c r="S621" s="30"/>
      <c r="T621" s="30"/>
      <c r="U621" s="30"/>
      <c r="V621" s="30"/>
      <c r="W621" s="27"/>
      <c r="X621" s="27"/>
      <c r="Y621" s="27"/>
      <c r="Z621" s="27"/>
      <c r="AA621" s="27"/>
    </row>
    <row r="622" spans="1:27" ht="15.75" customHeight="1">
      <c r="A622" s="27"/>
      <c r="B622" s="27"/>
      <c r="C622" s="27"/>
      <c r="D622" s="27"/>
      <c r="E622" s="27"/>
      <c r="F622" s="27"/>
      <c r="G622" s="27"/>
      <c r="H622" s="29"/>
      <c r="I622" s="30"/>
      <c r="J622" s="30"/>
      <c r="K622" s="30"/>
      <c r="L622" s="30"/>
      <c r="M622" s="30"/>
      <c r="N622" s="30"/>
      <c r="O622" s="30"/>
      <c r="P622" s="30"/>
      <c r="Q622" s="30"/>
      <c r="R622" s="30"/>
      <c r="S622" s="30"/>
      <c r="T622" s="30"/>
      <c r="U622" s="30"/>
      <c r="V622" s="30"/>
      <c r="W622" s="27"/>
      <c r="X622" s="27"/>
      <c r="Y622" s="27"/>
      <c r="Z622" s="27"/>
      <c r="AA622" s="27"/>
    </row>
    <row r="623" spans="1:27" ht="15.75" customHeight="1">
      <c r="A623" s="27"/>
      <c r="B623" s="27"/>
      <c r="C623" s="27"/>
      <c r="D623" s="27"/>
      <c r="E623" s="27"/>
      <c r="F623" s="27"/>
      <c r="G623" s="27"/>
      <c r="H623" s="29"/>
      <c r="I623" s="30"/>
      <c r="J623" s="30"/>
      <c r="K623" s="30"/>
      <c r="L623" s="30"/>
      <c r="M623" s="30"/>
      <c r="N623" s="30"/>
      <c r="O623" s="30"/>
      <c r="P623" s="30"/>
      <c r="Q623" s="30"/>
      <c r="R623" s="30"/>
      <c r="S623" s="30"/>
      <c r="T623" s="30"/>
      <c r="U623" s="30"/>
      <c r="V623" s="30"/>
      <c r="W623" s="27"/>
      <c r="X623" s="27"/>
      <c r="Y623" s="27"/>
      <c r="Z623" s="27"/>
      <c r="AA623" s="27"/>
    </row>
    <row r="624" spans="1:27" ht="15.75" customHeight="1">
      <c r="A624" s="27"/>
      <c r="B624" s="27"/>
      <c r="C624" s="27"/>
      <c r="D624" s="27"/>
      <c r="E624" s="27"/>
      <c r="F624" s="27"/>
      <c r="G624" s="27"/>
      <c r="H624" s="29"/>
      <c r="I624" s="30"/>
      <c r="J624" s="30"/>
      <c r="K624" s="30"/>
      <c r="L624" s="30"/>
      <c r="M624" s="30"/>
      <c r="N624" s="30"/>
      <c r="O624" s="30"/>
      <c r="P624" s="30"/>
      <c r="Q624" s="30"/>
      <c r="R624" s="30"/>
      <c r="S624" s="30"/>
      <c r="T624" s="30"/>
      <c r="U624" s="30"/>
      <c r="V624" s="30"/>
      <c r="W624" s="27"/>
      <c r="X624" s="27"/>
      <c r="Y624" s="27"/>
      <c r="Z624" s="27"/>
      <c r="AA624" s="27"/>
    </row>
    <row r="625" spans="1:27" ht="15.75" customHeight="1">
      <c r="A625" s="27"/>
      <c r="B625" s="27"/>
      <c r="C625" s="27"/>
      <c r="D625" s="27"/>
      <c r="E625" s="27"/>
      <c r="F625" s="27"/>
      <c r="G625" s="27"/>
      <c r="H625" s="29"/>
      <c r="I625" s="30"/>
      <c r="J625" s="30"/>
      <c r="K625" s="30"/>
      <c r="L625" s="30"/>
      <c r="M625" s="30"/>
      <c r="N625" s="30"/>
      <c r="O625" s="30"/>
      <c r="P625" s="30"/>
      <c r="Q625" s="30"/>
      <c r="R625" s="30"/>
      <c r="S625" s="30"/>
      <c r="T625" s="30"/>
      <c r="U625" s="30"/>
      <c r="V625" s="30"/>
      <c r="W625" s="27"/>
      <c r="X625" s="27"/>
      <c r="Y625" s="27"/>
      <c r="Z625" s="27"/>
      <c r="AA625" s="27"/>
    </row>
    <row r="626" spans="1:27" ht="15.75" customHeight="1">
      <c r="A626" s="27"/>
      <c r="B626" s="27"/>
      <c r="C626" s="27"/>
      <c r="D626" s="27"/>
      <c r="E626" s="27"/>
      <c r="F626" s="27"/>
      <c r="G626" s="27"/>
      <c r="H626" s="29"/>
      <c r="I626" s="30"/>
      <c r="J626" s="30"/>
      <c r="K626" s="30"/>
      <c r="L626" s="30"/>
      <c r="M626" s="30"/>
      <c r="N626" s="30"/>
      <c r="O626" s="30"/>
      <c r="P626" s="30"/>
      <c r="Q626" s="30"/>
      <c r="R626" s="30"/>
      <c r="S626" s="30"/>
      <c r="T626" s="30"/>
      <c r="U626" s="30"/>
      <c r="V626" s="30"/>
      <c r="W626" s="27"/>
      <c r="X626" s="27"/>
      <c r="Y626" s="27"/>
      <c r="Z626" s="27"/>
      <c r="AA626" s="27"/>
    </row>
    <row r="627" spans="1:27" ht="15.75" customHeight="1">
      <c r="A627" s="27"/>
      <c r="B627" s="27"/>
      <c r="C627" s="27"/>
      <c r="D627" s="27"/>
      <c r="E627" s="27"/>
      <c r="F627" s="27"/>
      <c r="G627" s="27"/>
      <c r="H627" s="29"/>
      <c r="I627" s="30"/>
      <c r="J627" s="30"/>
      <c r="K627" s="30"/>
      <c r="L627" s="30"/>
      <c r="M627" s="30"/>
      <c r="N627" s="30"/>
      <c r="O627" s="30"/>
      <c r="P627" s="30"/>
      <c r="Q627" s="30"/>
      <c r="R627" s="30"/>
      <c r="S627" s="30"/>
      <c r="T627" s="30"/>
      <c r="U627" s="30"/>
      <c r="V627" s="30"/>
      <c r="W627" s="27"/>
      <c r="X627" s="27"/>
      <c r="Y627" s="27"/>
      <c r="Z627" s="27"/>
      <c r="AA627" s="27"/>
    </row>
    <row r="628" spans="1:27" ht="15.75" customHeight="1">
      <c r="A628" s="27"/>
      <c r="B628" s="27"/>
      <c r="C628" s="27"/>
      <c r="D628" s="27"/>
      <c r="E628" s="27"/>
      <c r="F628" s="27"/>
      <c r="G628" s="27"/>
      <c r="H628" s="29"/>
      <c r="I628" s="30"/>
      <c r="J628" s="30"/>
      <c r="K628" s="30"/>
      <c r="L628" s="30"/>
      <c r="M628" s="30"/>
      <c r="N628" s="30"/>
      <c r="O628" s="30"/>
      <c r="P628" s="30"/>
      <c r="Q628" s="30"/>
      <c r="R628" s="30"/>
      <c r="S628" s="30"/>
      <c r="T628" s="30"/>
      <c r="U628" s="30"/>
      <c r="V628" s="30"/>
      <c r="W628" s="27"/>
      <c r="X628" s="27"/>
      <c r="Y628" s="27"/>
      <c r="Z628" s="27"/>
      <c r="AA628" s="27"/>
    </row>
    <row r="629" spans="1:27" ht="15.75" customHeight="1">
      <c r="A629" s="27"/>
      <c r="B629" s="27"/>
      <c r="C629" s="27"/>
      <c r="D629" s="27"/>
      <c r="E629" s="27"/>
      <c r="F629" s="27"/>
      <c r="G629" s="27"/>
      <c r="H629" s="29"/>
      <c r="I629" s="30"/>
      <c r="J629" s="30"/>
      <c r="K629" s="30"/>
      <c r="L629" s="30"/>
      <c r="M629" s="30"/>
      <c r="N629" s="30"/>
      <c r="O629" s="30"/>
      <c r="P629" s="30"/>
      <c r="Q629" s="30"/>
      <c r="R629" s="30"/>
      <c r="S629" s="30"/>
      <c r="T629" s="30"/>
      <c r="U629" s="30"/>
      <c r="V629" s="30"/>
      <c r="W629" s="27"/>
      <c r="X629" s="27"/>
      <c r="Y629" s="27"/>
      <c r="Z629" s="27"/>
      <c r="AA629" s="27"/>
    </row>
    <row r="630" spans="1:27" ht="15.75" customHeight="1">
      <c r="A630" s="27"/>
      <c r="B630" s="27"/>
      <c r="C630" s="27"/>
      <c r="D630" s="27"/>
      <c r="E630" s="27"/>
      <c r="F630" s="27"/>
      <c r="G630" s="27"/>
      <c r="H630" s="29"/>
      <c r="I630" s="30"/>
      <c r="J630" s="30"/>
      <c r="K630" s="30"/>
      <c r="L630" s="30"/>
      <c r="M630" s="30"/>
      <c r="N630" s="30"/>
      <c r="O630" s="30"/>
      <c r="P630" s="30"/>
      <c r="Q630" s="30"/>
      <c r="R630" s="30"/>
      <c r="S630" s="30"/>
      <c r="T630" s="30"/>
      <c r="U630" s="30"/>
      <c r="V630" s="30"/>
      <c r="W630" s="27"/>
      <c r="X630" s="27"/>
      <c r="Y630" s="27"/>
      <c r="Z630" s="27"/>
      <c r="AA630" s="27"/>
    </row>
    <row r="631" spans="1:27" ht="15.75" customHeight="1">
      <c r="A631" s="27"/>
      <c r="B631" s="27"/>
      <c r="C631" s="27"/>
      <c r="D631" s="27"/>
      <c r="E631" s="27"/>
      <c r="F631" s="27"/>
      <c r="G631" s="27"/>
      <c r="H631" s="29"/>
      <c r="I631" s="30"/>
      <c r="J631" s="30"/>
      <c r="K631" s="30"/>
      <c r="L631" s="30"/>
      <c r="M631" s="30"/>
      <c r="N631" s="30"/>
      <c r="O631" s="30"/>
      <c r="P631" s="30"/>
      <c r="Q631" s="30"/>
      <c r="R631" s="30"/>
      <c r="S631" s="30"/>
      <c r="T631" s="30"/>
      <c r="U631" s="30"/>
      <c r="V631" s="30"/>
      <c r="W631" s="27"/>
      <c r="X631" s="27"/>
      <c r="Y631" s="27"/>
      <c r="Z631" s="27"/>
      <c r="AA631" s="27"/>
    </row>
    <row r="632" spans="1:27" ht="15.75" customHeight="1">
      <c r="A632" s="27"/>
      <c r="B632" s="27"/>
      <c r="C632" s="27"/>
      <c r="D632" s="27"/>
      <c r="E632" s="27"/>
      <c r="F632" s="27"/>
      <c r="G632" s="27"/>
      <c r="H632" s="29"/>
      <c r="I632" s="30"/>
      <c r="J632" s="30"/>
      <c r="K632" s="30"/>
      <c r="L632" s="30"/>
      <c r="M632" s="30"/>
      <c r="N632" s="30"/>
      <c r="O632" s="30"/>
      <c r="P632" s="30"/>
      <c r="Q632" s="30"/>
      <c r="R632" s="30"/>
      <c r="S632" s="30"/>
      <c r="T632" s="30"/>
      <c r="U632" s="30"/>
      <c r="V632" s="30"/>
      <c r="W632" s="27"/>
      <c r="X632" s="27"/>
      <c r="Y632" s="27"/>
      <c r="Z632" s="27"/>
      <c r="AA632" s="27"/>
    </row>
    <row r="633" spans="1:27" ht="15.75" customHeight="1">
      <c r="A633" s="27"/>
      <c r="B633" s="27"/>
      <c r="C633" s="27"/>
      <c r="D633" s="27"/>
      <c r="E633" s="27"/>
      <c r="F633" s="27"/>
      <c r="G633" s="27"/>
      <c r="H633" s="29"/>
      <c r="I633" s="30"/>
      <c r="J633" s="30"/>
      <c r="K633" s="30"/>
      <c r="L633" s="30"/>
      <c r="M633" s="30"/>
      <c r="N633" s="30"/>
      <c r="O633" s="30"/>
      <c r="P633" s="30"/>
      <c r="Q633" s="30"/>
      <c r="R633" s="30"/>
      <c r="S633" s="30"/>
      <c r="T633" s="30"/>
      <c r="U633" s="30"/>
      <c r="V633" s="30"/>
      <c r="W633" s="27"/>
      <c r="X633" s="27"/>
      <c r="Y633" s="27"/>
      <c r="Z633" s="27"/>
      <c r="AA633" s="27"/>
    </row>
    <row r="634" spans="1:27" ht="15.75" customHeight="1">
      <c r="A634" s="27"/>
      <c r="B634" s="27"/>
      <c r="C634" s="27"/>
      <c r="D634" s="27"/>
      <c r="E634" s="27"/>
      <c r="F634" s="27"/>
      <c r="G634" s="27"/>
      <c r="H634" s="29"/>
      <c r="I634" s="30"/>
      <c r="J634" s="30"/>
      <c r="K634" s="30"/>
      <c r="L634" s="30"/>
      <c r="M634" s="30"/>
      <c r="N634" s="30"/>
      <c r="O634" s="30"/>
      <c r="P634" s="30"/>
      <c r="Q634" s="30"/>
      <c r="R634" s="30"/>
      <c r="S634" s="30"/>
      <c r="T634" s="30"/>
      <c r="U634" s="30"/>
      <c r="V634" s="30"/>
      <c r="W634" s="27"/>
      <c r="X634" s="27"/>
      <c r="Y634" s="27"/>
      <c r="Z634" s="27"/>
      <c r="AA634" s="27"/>
    </row>
    <row r="635" spans="1:27" ht="15.75" customHeight="1">
      <c r="A635" s="27"/>
      <c r="B635" s="27"/>
      <c r="C635" s="27"/>
      <c r="D635" s="27"/>
      <c r="E635" s="27"/>
      <c r="F635" s="27"/>
      <c r="G635" s="27"/>
      <c r="H635" s="29"/>
      <c r="I635" s="30"/>
      <c r="J635" s="30"/>
      <c r="K635" s="30"/>
      <c r="L635" s="30"/>
      <c r="M635" s="30"/>
      <c r="N635" s="30"/>
      <c r="O635" s="30"/>
      <c r="P635" s="30"/>
      <c r="Q635" s="30"/>
      <c r="R635" s="30"/>
      <c r="S635" s="30"/>
      <c r="T635" s="30"/>
      <c r="U635" s="30"/>
      <c r="V635" s="30"/>
      <c r="W635" s="27"/>
      <c r="X635" s="27"/>
      <c r="Y635" s="27"/>
      <c r="Z635" s="27"/>
      <c r="AA635" s="27"/>
    </row>
    <row r="636" spans="1:27" ht="15.75" customHeight="1">
      <c r="A636" s="27"/>
      <c r="B636" s="27"/>
      <c r="C636" s="27"/>
      <c r="D636" s="27"/>
      <c r="E636" s="27"/>
      <c r="F636" s="27"/>
      <c r="G636" s="27"/>
      <c r="H636" s="29"/>
      <c r="I636" s="30"/>
      <c r="J636" s="30"/>
      <c r="K636" s="30"/>
      <c r="L636" s="30"/>
      <c r="M636" s="30"/>
      <c r="N636" s="30"/>
      <c r="O636" s="30"/>
      <c r="P636" s="30"/>
      <c r="Q636" s="30"/>
      <c r="R636" s="30"/>
      <c r="S636" s="30"/>
      <c r="T636" s="30"/>
      <c r="U636" s="30"/>
      <c r="V636" s="30"/>
      <c r="W636" s="27"/>
      <c r="X636" s="27"/>
      <c r="Y636" s="27"/>
      <c r="Z636" s="27"/>
      <c r="AA636" s="27"/>
    </row>
    <row r="637" spans="1:27" ht="15.75" customHeight="1">
      <c r="A637" s="27"/>
      <c r="B637" s="27"/>
      <c r="C637" s="27"/>
      <c r="D637" s="27"/>
      <c r="E637" s="27"/>
      <c r="F637" s="27"/>
      <c r="G637" s="27"/>
      <c r="H637" s="29"/>
      <c r="I637" s="30"/>
      <c r="J637" s="30"/>
      <c r="K637" s="30"/>
      <c r="L637" s="30"/>
      <c r="M637" s="30"/>
      <c r="N637" s="30"/>
      <c r="O637" s="30"/>
      <c r="P637" s="30"/>
      <c r="Q637" s="30"/>
      <c r="R637" s="30"/>
      <c r="S637" s="30"/>
      <c r="T637" s="30"/>
      <c r="U637" s="30"/>
      <c r="V637" s="30"/>
      <c r="W637" s="27"/>
      <c r="X637" s="27"/>
      <c r="Y637" s="27"/>
      <c r="Z637" s="27"/>
      <c r="AA637" s="27"/>
    </row>
    <row r="638" spans="1:27" ht="15.75" customHeight="1">
      <c r="A638" s="27"/>
      <c r="B638" s="27"/>
      <c r="C638" s="27"/>
      <c r="D638" s="27"/>
      <c r="E638" s="27"/>
      <c r="F638" s="27"/>
      <c r="G638" s="27"/>
      <c r="H638" s="29"/>
      <c r="I638" s="30"/>
      <c r="J638" s="30"/>
      <c r="K638" s="30"/>
      <c r="L638" s="30"/>
      <c r="M638" s="30"/>
      <c r="N638" s="30"/>
      <c r="O638" s="30"/>
      <c r="P638" s="30"/>
      <c r="Q638" s="30"/>
      <c r="R638" s="30"/>
      <c r="S638" s="30"/>
      <c r="T638" s="30"/>
      <c r="U638" s="30"/>
      <c r="V638" s="30"/>
      <c r="W638" s="27"/>
      <c r="X638" s="27"/>
      <c r="Y638" s="27"/>
      <c r="Z638" s="27"/>
      <c r="AA638" s="27"/>
    </row>
    <row r="639" spans="1:27" ht="15.75" customHeight="1">
      <c r="A639" s="27"/>
      <c r="B639" s="27"/>
      <c r="C639" s="27"/>
      <c r="D639" s="27"/>
      <c r="E639" s="27"/>
      <c r="F639" s="27"/>
      <c r="G639" s="27"/>
      <c r="H639" s="29"/>
      <c r="I639" s="30"/>
      <c r="J639" s="30"/>
      <c r="K639" s="30"/>
      <c r="L639" s="30"/>
      <c r="M639" s="30"/>
      <c r="N639" s="30"/>
      <c r="O639" s="30"/>
      <c r="P639" s="30"/>
      <c r="Q639" s="30"/>
      <c r="R639" s="30"/>
      <c r="S639" s="30"/>
      <c r="T639" s="30"/>
      <c r="U639" s="30"/>
      <c r="V639" s="30"/>
      <c r="W639" s="27"/>
      <c r="X639" s="27"/>
      <c r="Y639" s="27"/>
      <c r="Z639" s="27"/>
      <c r="AA639" s="27"/>
    </row>
    <row r="640" spans="1:27" ht="15.75" customHeight="1">
      <c r="A640" s="27"/>
      <c r="B640" s="27"/>
      <c r="C640" s="27"/>
      <c r="D640" s="27"/>
      <c r="E640" s="27"/>
      <c r="F640" s="27"/>
      <c r="G640" s="27"/>
      <c r="H640" s="29"/>
      <c r="I640" s="30"/>
      <c r="J640" s="30"/>
      <c r="K640" s="30"/>
      <c r="L640" s="30"/>
      <c r="M640" s="30"/>
      <c r="N640" s="30"/>
      <c r="O640" s="30"/>
      <c r="P640" s="30"/>
      <c r="Q640" s="30"/>
      <c r="R640" s="30"/>
      <c r="S640" s="30"/>
      <c r="T640" s="30"/>
      <c r="U640" s="30"/>
      <c r="V640" s="30"/>
      <c r="W640" s="27"/>
      <c r="X640" s="27"/>
      <c r="Y640" s="27"/>
      <c r="Z640" s="27"/>
      <c r="AA640" s="27"/>
    </row>
    <row r="641" spans="1:27" ht="15.75" customHeight="1">
      <c r="A641" s="27"/>
      <c r="B641" s="27"/>
      <c r="C641" s="27"/>
      <c r="D641" s="27"/>
      <c r="E641" s="27"/>
      <c r="F641" s="27"/>
      <c r="G641" s="27"/>
      <c r="H641" s="29"/>
      <c r="I641" s="30"/>
      <c r="J641" s="30"/>
      <c r="K641" s="30"/>
      <c r="L641" s="30"/>
      <c r="M641" s="30"/>
      <c r="N641" s="30"/>
      <c r="O641" s="30"/>
      <c r="P641" s="30"/>
      <c r="Q641" s="30"/>
      <c r="R641" s="30"/>
      <c r="S641" s="30"/>
      <c r="T641" s="30"/>
      <c r="U641" s="30"/>
      <c r="V641" s="30"/>
      <c r="W641" s="27"/>
      <c r="X641" s="27"/>
      <c r="Y641" s="27"/>
      <c r="Z641" s="27"/>
      <c r="AA641" s="27"/>
    </row>
    <row r="642" spans="1:27" ht="15.75" customHeight="1">
      <c r="A642" s="27"/>
      <c r="B642" s="27"/>
      <c r="C642" s="27"/>
      <c r="D642" s="27"/>
      <c r="E642" s="27"/>
      <c r="F642" s="27"/>
      <c r="G642" s="27"/>
      <c r="H642" s="29"/>
      <c r="I642" s="30"/>
      <c r="J642" s="30"/>
      <c r="K642" s="30"/>
      <c r="L642" s="30"/>
      <c r="M642" s="30"/>
      <c r="N642" s="30"/>
      <c r="O642" s="30"/>
      <c r="P642" s="30"/>
      <c r="Q642" s="30"/>
      <c r="R642" s="30"/>
      <c r="S642" s="30"/>
      <c r="T642" s="30"/>
      <c r="U642" s="30"/>
      <c r="V642" s="30"/>
      <c r="W642" s="27"/>
      <c r="X642" s="27"/>
      <c r="Y642" s="27"/>
      <c r="Z642" s="27"/>
      <c r="AA642" s="27"/>
    </row>
    <row r="643" spans="1:27" ht="15.75" customHeight="1">
      <c r="A643" s="27"/>
      <c r="B643" s="27"/>
      <c r="C643" s="27"/>
      <c r="D643" s="27"/>
      <c r="E643" s="27"/>
      <c r="F643" s="27"/>
      <c r="G643" s="27"/>
      <c r="H643" s="29"/>
      <c r="I643" s="30"/>
      <c r="J643" s="30"/>
      <c r="K643" s="30"/>
      <c r="L643" s="30"/>
      <c r="M643" s="30"/>
      <c r="N643" s="30"/>
      <c r="O643" s="30"/>
      <c r="P643" s="30"/>
      <c r="Q643" s="30"/>
      <c r="R643" s="30"/>
      <c r="S643" s="30"/>
      <c r="T643" s="30"/>
      <c r="U643" s="30"/>
      <c r="V643" s="30"/>
      <c r="W643" s="27"/>
      <c r="X643" s="27"/>
      <c r="Y643" s="27"/>
      <c r="Z643" s="27"/>
      <c r="AA643" s="27"/>
    </row>
    <row r="644" spans="1:27" ht="15.75" customHeight="1">
      <c r="A644" s="27"/>
      <c r="B644" s="27"/>
      <c r="C644" s="27"/>
      <c r="D644" s="27"/>
      <c r="E644" s="27"/>
      <c r="F644" s="27"/>
      <c r="G644" s="27"/>
      <c r="H644" s="29"/>
      <c r="I644" s="30"/>
      <c r="J644" s="30"/>
      <c r="K644" s="30"/>
      <c r="L644" s="30"/>
      <c r="M644" s="30"/>
      <c r="N644" s="30"/>
      <c r="O644" s="30"/>
      <c r="P644" s="30"/>
      <c r="Q644" s="30"/>
      <c r="R644" s="30"/>
      <c r="S644" s="30"/>
      <c r="T644" s="30"/>
      <c r="U644" s="30"/>
      <c r="V644" s="30"/>
      <c r="W644" s="27"/>
      <c r="X644" s="27"/>
      <c r="Y644" s="27"/>
      <c r="Z644" s="27"/>
      <c r="AA644" s="27"/>
    </row>
    <row r="645" spans="1:27" ht="15.75" customHeight="1">
      <c r="A645" s="27"/>
      <c r="B645" s="27"/>
      <c r="C645" s="27"/>
      <c r="D645" s="27"/>
      <c r="E645" s="27"/>
      <c r="F645" s="27"/>
      <c r="G645" s="27"/>
      <c r="H645" s="29"/>
      <c r="I645" s="30"/>
      <c r="J645" s="30"/>
      <c r="K645" s="30"/>
      <c r="L645" s="30"/>
      <c r="M645" s="30"/>
      <c r="N645" s="30"/>
      <c r="O645" s="30"/>
      <c r="P645" s="30"/>
      <c r="Q645" s="30"/>
      <c r="R645" s="30"/>
      <c r="S645" s="30"/>
      <c r="T645" s="30"/>
      <c r="U645" s="30"/>
      <c r="V645" s="30"/>
      <c r="W645" s="27"/>
      <c r="X645" s="27"/>
      <c r="Y645" s="27"/>
      <c r="Z645" s="27"/>
      <c r="AA645" s="27"/>
    </row>
    <row r="646" spans="1:27" ht="15.75" customHeight="1">
      <c r="A646" s="27"/>
      <c r="B646" s="27"/>
      <c r="C646" s="27"/>
      <c r="D646" s="27"/>
      <c r="E646" s="27"/>
      <c r="F646" s="27"/>
      <c r="G646" s="27"/>
      <c r="H646" s="29"/>
      <c r="I646" s="30"/>
      <c r="J646" s="30"/>
      <c r="K646" s="30"/>
      <c r="L646" s="30"/>
      <c r="M646" s="30"/>
      <c r="N646" s="30"/>
      <c r="O646" s="30"/>
      <c r="P646" s="30"/>
      <c r="Q646" s="30"/>
      <c r="R646" s="30"/>
      <c r="S646" s="30"/>
      <c r="T646" s="30"/>
      <c r="U646" s="30"/>
      <c r="V646" s="30"/>
      <c r="W646" s="27"/>
      <c r="X646" s="27"/>
      <c r="Y646" s="27"/>
      <c r="Z646" s="27"/>
      <c r="AA646" s="27"/>
    </row>
    <row r="647" spans="1:27" ht="15.75" customHeight="1">
      <c r="A647" s="27"/>
      <c r="B647" s="27"/>
      <c r="C647" s="27"/>
      <c r="D647" s="27"/>
      <c r="E647" s="27"/>
      <c r="F647" s="27"/>
      <c r="G647" s="27"/>
      <c r="H647" s="29"/>
      <c r="I647" s="30"/>
      <c r="J647" s="30"/>
      <c r="K647" s="30"/>
      <c r="L647" s="30"/>
      <c r="M647" s="30"/>
      <c r="N647" s="30"/>
      <c r="O647" s="30"/>
      <c r="P647" s="30"/>
      <c r="Q647" s="30"/>
      <c r="R647" s="30"/>
      <c r="S647" s="30"/>
      <c r="T647" s="30"/>
      <c r="U647" s="30"/>
      <c r="V647" s="30"/>
      <c r="W647" s="27"/>
      <c r="X647" s="27"/>
      <c r="Y647" s="27"/>
      <c r="Z647" s="27"/>
      <c r="AA647" s="27"/>
    </row>
    <row r="648" spans="1:27" ht="15.75" customHeight="1">
      <c r="A648" s="27"/>
      <c r="B648" s="27"/>
      <c r="C648" s="27"/>
      <c r="D648" s="27"/>
      <c r="E648" s="27"/>
      <c r="F648" s="27"/>
      <c r="G648" s="27"/>
      <c r="H648" s="29"/>
      <c r="I648" s="30"/>
      <c r="J648" s="30"/>
      <c r="K648" s="30"/>
      <c r="L648" s="30"/>
      <c r="M648" s="30"/>
      <c r="N648" s="30"/>
      <c r="O648" s="30"/>
      <c r="P648" s="30"/>
      <c r="Q648" s="30"/>
      <c r="R648" s="30"/>
      <c r="S648" s="30"/>
      <c r="T648" s="30"/>
      <c r="U648" s="30"/>
      <c r="V648" s="30"/>
      <c r="W648" s="27"/>
      <c r="X648" s="27"/>
      <c r="Y648" s="27"/>
      <c r="Z648" s="27"/>
      <c r="AA648" s="27"/>
    </row>
    <row r="649" spans="1:27" ht="15.75" customHeight="1">
      <c r="A649" s="27"/>
      <c r="B649" s="27"/>
      <c r="C649" s="27"/>
      <c r="D649" s="27"/>
      <c r="E649" s="27"/>
      <c r="F649" s="27"/>
      <c r="G649" s="27"/>
      <c r="H649" s="29"/>
      <c r="I649" s="30"/>
      <c r="J649" s="30"/>
      <c r="K649" s="30"/>
      <c r="L649" s="30"/>
      <c r="M649" s="30"/>
      <c r="N649" s="30"/>
      <c r="O649" s="30"/>
      <c r="P649" s="30"/>
      <c r="Q649" s="30"/>
      <c r="R649" s="30"/>
      <c r="S649" s="30"/>
      <c r="T649" s="30"/>
      <c r="U649" s="30"/>
      <c r="V649" s="30"/>
      <c r="W649" s="27"/>
      <c r="X649" s="27"/>
      <c r="Y649" s="27"/>
      <c r="Z649" s="27"/>
      <c r="AA649" s="27"/>
    </row>
    <row r="650" spans="1:27" ht="15.75" customHeight="1">
      <c r="A650" s="27"/>
      <c r="B650" s="27"/>
      <c r="C650" s="27"/>
      <c r="D650" s="27"/>
      <c r="E650" s="27"/>
      <c r="F650" s="27"/>
      <c r="G650" s="27"/>
      <c r="H650" s="29"/>
      <c r="I650" s="30"/>
      <c r="J650" s="30"/>
      <c r="K650" s="30"/>
      <c r="L650" s="30"/>
      <c r="M650" s="30"/>
      <c r="N650" s="30"/>
      <c r="O650" s="30"/>
      <c r="P650" s="30"/>
      <c r="Q650" s="30"/>
      <c r="R650" s="30"/>
      <c r="S650" s="30"/>
      <c r="T650" s="30"/>
      <c r="U650" s="30"/>
      <c r="V650" s="30"/>
      <c r="W650" s="27"/>
      <c r="X650" s="27"/>
      <c r="Y650" s="27"/>
      <c r="Z650" s="27"/>
      <c r="AA650" s="27"/>
    </row>
    <row r="651" spans="1:27" ht="15.75" customHeight="1">
      <c r="A651" s="27"/>
      <c r="B651" s="27"/>
      <c r="C651" s="27"/>
      <c r="D651" s="27"/>
      <c r="E651" s="27"/>
      <c r="F651" s="27"/>
      <c r="G651" s="27"/>
      <c r="H651" s="29"/>
      <c r="I651" s="30"/>
      <c r="J651" s="30"/>
      <c r="K651" s="30"/>
      <c r="L651" s="30"/>
      <c r="M651" s="30"/>
      <c r="N651" s="30"/>
      <c r="O651" s="30"/>
      <c r="P651" s="30"/>
      <c r="Q651" s="30"/>
      <c r="R651" s="30"/>
      <c r="S651" s="30"/>
      <c r="T651" s="30"/>
      <c r="U651" s="30"/>
      <c r="V651" s="30"/>
      <c r="W651" s="27"/>
      <c r="X651" s="27"/>
      <c r="Y651" s="27"/>
      <c r="Z651" s="27"/>
      <c r="AA651" s="27"/>
    </row>
    <row r="652" spans="1:27" ht="15.75" customHeight="1">
      <c r="A652" s="27"/>
      <c r="B652" s="27"/>
      <c r="C652" s="27"/>
      <c r="D652" s="27"/>
      <c r="E652" s="27"/>
      <c r="F652" s="27"/>
      <c r="G652" s="27"/>
      <c r="H652" s="29"/>
      <c r="I652" s="30"/>
      <c r="J652" s="30"/>
      <c r="K652" s="30"/>
      <c r="L652" s="30"/>
      <c r="M652" s="30"/>
      <c r="N652" s="30"/>
      <c r="O652" s="30"/>
      <c r="P652" s="30"/>
      <c r="Q652" s="30"/>
      <c r="R652" s="30"/>
      <c r="S652" s="30"/>
      <c r="T652" s="30"/>
      <c r="U652" s="30"/>
      <c r="V652" s="30"/>
      <c r="W652" s="27"/>
      <c r="X652" s="27"/>
      <c r="Y652" s="27"/>
      <c r="Z652" s="27"/>
      <c r="AA652" s="27"/>
    </row>
    <row r="653" spans="1:27" ht="15.75" customHeight="1">
      <c r="A653" s="27"/>
      <c r="B653" s="27"/>
      <c r="C653" s="27"/>
      <c r="D653" s="27"/>
      <c r="E653" s="27"/>
      <c r="F653" s="27"/>
      <c r="G653" s="27"/>
      <c r="H653" s="29"/>
      <c r="I653" s="30"/>
      <c r="J653" s="30"/>
      <c r="K653" s="30"/>
      <c r="L653" s="30"/>
      <c r="M653" s="30"/>
      <c r="N653" s="30"/>
      <c r="O653" s="30"/>
      <c r="P653" s="30"/>
      <c r="Q653" s="30"/>
      <c r="R653" s="30"/>
      <c r="S653" s="30"/>
      <c r="T653" s="30"/>
      <c r="U653" s="30"/>
      <c r="V653" s="30"/>
      <c r="W653" s="27"/>
      <c r="X653" s="27"/>
      <c r="Y653" s="27"/>
      <c r="Z653" s="27"/>
      <c r="AA653" s="27"/>
    </row>
    <row r="654" spans="1:27" ht="15.75" customHeight="1">
      <c r="A654" s="27"/>
      <c r="B654" s="27"/>
      <c r="C654" s="27"/>
      <c r="D654" s="27"/>
      <c r="E654" s="27"/>
      <c r="F654" s="27"/>
      <c r="G654" s="27"/>
      <c r="H654" s="29"/>
      <c r="I654" s="30"/>
      <c r="J654" s="30"/>
      <c r="K654" s="30"/>
      <c r="L654" s="30"/>
      <c r="M654" s="30"/>
      <c r="N654" s="30"/>
      <c r="O654" s="30"/>
      <c r="P654" s="30"/>
      <c r="Q654" s="30"/>
      <c r="R654" s="30"/>
      <c r="S654" s="30"/>
      <c r="T654" s="30"/>
      <c r="U654" s="30"/>
      <c r="V654" s="30"/>
      <c r="W654" s="27"/>
      <c r="X654" s="27"/>
      <c r="Y654" s="27"/>
      <c r="Z654" s="27"/>
      <c r="AA654" s="27"/>
    </row>
    <row r="655" spans="1:27" ht="15.75" customHeight="1">
      <c r="A655" s="27"/>
      <c r="B655" s="27"/>
      <c r="C655" s="27"/>
      <c r="D655" s="27"/>
      <c r="E655" s="27"/>
      <c r="F655" s="27"/>
      <c r="G655" s="27"/>
      <c r="H655" s="29"/>
      <c r="I655" s="30"/>
      <c r="J655" s="30"/>
      <c r="K655" s="30"/>
      <c r="L655" s="30"/>
      <c r="M655" s="30"/>
      <c r="N655" s="30"/>
      <c r="O655" s="30"/>
      <c r="P655" s="30"/>
      <c r="Q655" s="30"/>
      <c r="R655" s="30"/>
      <c r="S655" s="30"/>
      <c r="T655" s="30"/>
      <c r="U655" s="30"/>
      <c r="V655" s="30"/>
      <c r="W655" s="27"/>
      <c r="X655" s="27"/>
      <c r="Y655" s="27"/>
      <c r="Z655" s="27"/>
      <c r="AA655" s="27"/>
    </row>
    <row r="656" spans="1:27" ht="15.75" customHeight="1">
      <c r="A656" s="27"/>
      <c r="B656" s="27"/>
      <c r="C656" s="27"/>
      <c r="D656" s="27"/>
      <c r="E656" s="27"/>
      <c r="F656" s="27"/>
      <c r="G656" s="27"/>
      <c r="H656" s="29"/>
      <c r="I656" s="30"/>
      <c r="J656" s="30"/>
      <c r="K656" s="30"/>
      <c r="L656" s="30"/>
      <c r="M656" s="30"/>
      <c r="N656" s="30"/>
      <c r="O656" s="30"/>
      <c r="P656" s="30"/>
      <c r="Q656" s="30"/>
      <c r="R656" s="30"/>
      <c r="S656" s="30"/>
      <c r="T656" s="30"/>
      <c r="U656" s="30"/>
      <c r="V656" s="30"/>
      <c r="W656" s="27"/>
      <c r="X656" s="27"/>
      <c r="Y656" s="27"/>
      <c r="Z656" s="27"/>
      <c r="AA656" s="27"/>
    </row>
    <row r="657" spans="1:27" ht="15.75" customHeight="1">
      <c r="A657" s="27"/>
      <c r="B657" s="27"/>
      <c r="C657" s="27"/>
      <c r="D657" s="27"/>
      <c r="E657" s="27"/>
      <c r="F657" s="27"/>
      <c r="G657" s="27"/>
      <c r="H657" s="29"/>
      <c r="I657" s="30"/>
      <c r="J657" s="30"/>
      <c r="K657" s="30"/>
      <c r="L657" s="30"/>
      <c r="M657" s="30"/>
      <c r="N657" s="30"/>
      <c r="O657" s="30"/>
      <c r="P657" s="30"/>
      <c r="Q657" s="30"/>
      <c r="R657" s="30"/>
      <c r="S657" s="30"/>
      <c r="T657" s="30"/>
      <c r="U657" s="30"/>
      <c r="V657" s="30"/>
      <c r="W657" s="27"/>
      <c r="X657" s="27"/>
      <c r="Y657" s="27"/>
      <c r="Z657" s="27"/>
      <c r="AA657" s="27"/>
    </row>
    <row r="658" spans="1:27" ht="15.75" customHeight="1">
      <c r="A658" s="27"/>
      <c r="B658" s="27"/>
      <c r="C658" s="27"/>
      <c r="D658" s="27"/>
      <c r="E658" s="27"/>
      <c r="F658" s="27"/>
      <c r="G658" s="27"/>
      <c r="H658" s="29"/>
      <c r="I658" s="30"/>
      <c r="J658" s="30"/>
      <c r="K658" s="30"/>
      <c r="L658" s="30"/>
      <c r="M658" s="30"/>
      <c r="N658" s="30"/>
      <c r="O658" s="30"/>
      <c r="P658" s="30"/>
      <c r="Q658" s="30"/>
      <c r="R658" s="30"/>
      <c r="S658" s="30"/>
      <c r="T658" s="30"/>
      <c r="U658" s="30"/>
      <c r="V658" s="30"/>
      <c r="W658" s="27"/>
      <c r="X658" s="27"/>
      <c r="Y658" s="27"/>
      <c r="Z658" s="27"/>
      <c r="AA658" s="27"/>
    </row>
    <row r="659" spans="1:27" ht="15.75" customHeight="1">
      <c r="A659" s="27"/>
      <c r="B659" s="27"/>
      <c r="C659" s="27"/>
      <c r="D659" s="27"/>
      <c r="E659" s="27"/>
      <c r="F659" s="27"/>
      <c r="G659" s="27"/>
      <c r="H659" s="29"/>
      <c r="I659" s="30"/>
      <c r="J659" s="30"/>
      <c r="K659" s="30"/>
      <c r="L659" s="30"/>
      <c r="M659" s="30"/>
      <c r="N659" s="30"/>
      <c r="O659" s="30"/>
      <c r="P659" s="30"/>
      <c r="Q659" s="30"/>
      <c r="R659" s="30"/>
      <c r="S659" s="30"/>
      <c r="T659" s="30"/>
      <c r="U659" s="30"/>
      <c r="V659" s="30"/>
      <c r="W659" s="27"/>
      <c r="X659" s="27"/>
      <c r="Y659" s="27"/>
      <c r="Z659" s="27"/>
      <c r="AA659" s="27"/>
    </row>
    <row r="660" spans="1:27" ht="15.75" customHeight="1">
      <c r="A660" s="27"/>
      <c r="B660" s="27"/>
      <c r="C660" s="27"/>
      <c r="D660" s="27"/>
      <c r="E660" s="27"/>
      <c r="F660" s="27"/>
      <c r="G660" s="27"/>
      <c r="H660" s="29"/>
      <c r="I660" s="30"/>
      <c r="J660" s="30"/>
      <c r="K660" s="30"/>
      <c r="L660" s="30"/>
      <c r="M660" s="30"/>
      <c r="N660" s="30"/>
      <c r="O660" s="30"/>
      <c r="P660" s="30"/>
      <c r="Q660" s="30"/>
      <c r="R660" s="30"/>
      <c r="S660" s="30"/>
      <c r="T660" s="30"/>
      <c r="U660" s="30"/>
      <c r="V660" s="30"/>
      <c r="W660" s="27"/>
      <c r="X660" s="27"/>
      <c r="Y660" s="27"/>
      <c r="Z660" s="27"/>
      <c r="AA660" s="27"/>
    </row>
    <row r="661" spans="1:27" ht="15.75" customHeight="1">
      <c r="A661" s="27"/>
      <c r="B661" s="27"/>
      <c r="C661" s="27"/>
      <c r="D661" s="27"/>
      <c r="E661" s="27"/>
      <c r="F661" s="27"/>
      <c r="G661" s="27"/>
      <c r="H661" s="29"/>
      <c r="I661" s="30"/>
      <c r="J661" s="30"/>
      <c r="K661" s="30"/>
      <c r="L661" s="30"/>
      <c r="M661" s="30"/>
      <c r="N661" s="30"/>
      <c r="O661" s="30"/>
      <c r="P661" s="30"/>
      <c r="Q661" s="30"/>
      <c r="R661" s="30"/>
      <c r="S661" s="30"/>
      <c r="T661" s="30"/>
      <c r="U661" s="30"/>
      <c r="V661" s="30"/>
      <c r="W661" s="27"/>
      <c r="X661" s="27"/>
      <c r="Y661" s="27"/>
      <c r="Z661" s="27"/>
      <c r="AA661" s="27"/>
    </row>
    <row r="662" spans="1:27" ht="15.75" customHeight="1">
      <c r="A662" s="27"/>
      <c r="B662" s="27"/>
      <c r="C662" s="27"/>
      <c r="D662" s="27"/>
      <c r="E662" s="27"/>
      <c r="F662" s="27"/>
      <c r="G662" s="27"/>
      <c r="H662" s="29"/>
      <c r="I662" s="30"/>
      <c r="J662" s="30"/>
      <c r="K662" s="30"/>
      <c r="L662" s="30"/>
      <c r="M662" s="30"/>
      <c r="N662" s="30"/>
      <c r="O662" s="30"/>
      <c r="P662" s="30"/>
      <c r="Q662" s="30"/>
      <c r="R662" s="30"/>
      <c r="S662" s="30"/>
      <c r="T662" s="30"/>
      <c r="U662" s="30"/>
      <c r="V662" s="30"/>
      <c r="W662" s="27"/>
      <c r="X662" s="27"/>
      <c r="Y662" s="27"/>
      <c r="Z662" s="27"/>
      <c r="AA662" s="27"/>
    </row>
    <row r="663" spans="1:27" ht="15.75" customHeight="1">
      <c r="A663" s="27"/>
      <c r="B663" s="27"/>
      <c r="C663" s="27"/>
      <c r="D663" s="27"/>
      <c r="E663" s="27"/>
      <c r="F663" s="27"/>
      <c r="G663" s="27"/>
      <c r="H663" s="29"/>
      <c r="I663" s="30"/>
      <c r="J663" s="30"/>
      <c r="K663" s="30"/>
      <c r="L663" s="30"/>
      <c r="M663" s="30"/>
      <c r="N663" s="30"/>
      <c r="O663" s="30"/>
      <c r="P663" s="30"/>
      <c r="Q663" s="30"/>
      <c r="R663" s="30"/>
      <c r="S663" s="30"/>
      <c r="T663" s="30"/>
      <c r="U663" s="30"/>
      <c r="V663" s="30"/>
      <c r="W663" s="27"/>
      <c r="X663" s="27"/>
      <c r="Y663" s="27"/>
      <c r="Z663" s="27"/>
      <c r="AA663" s="27"/>
    </row>
    <row r="664" spans="1:27" ht="15.75" customHeight="1">
      <c r="A664" s="27"/>
      <c r="B664" s="27"/>
      <c r="C664" s="27"/>
      <c r="D664" s="27"/>
      <c r="E664" s="27"/>
      <c r="F664" s="27"/>
      <c r="G664" s="27"/>
      <c r="H664" s="29"/>
      <c r="I664" s="30"/>
      <c r="J664" s="30"/>
      <c r="K664" s="30"/>
      <c r="L664" s="30"/>
      <c r="M664" s="30"/>
      <c r="N664" s="30"/>
      <c r="O664" s="30"/>
      <c r="P664" s="30"/>
      <c r="Q664" s="30"/>
      <c r="R664" s="30"/>
      <c r="S664" s="30"/>
      <c r="T664" s="30"/>
      <c r="U664" s="30"/>
      <c r="V664" s="30"/>
      <c r="W664" s="27"/>
      <c r="X664" s="27"/>
      <c r="Y664" s="27"/>
      <c r="Z664" s="27"/>
      <c r="AA664" s="27"/>
    </row>
    <row r="665" spans="1:27" ht="15.75" customHeight="1">
      <c r="A665" s="27"/>
      <c r="B665" s="27"/>
      <c r="C665" s="27"/>
      <c r="D665" s="27"/>
      <c r="E665" s="27"/>
      <c r="F665" s="27"/>
      <c r="G665" s="27"/>
      <c r="H665" s="29"/>
      <c r="I665" s="30"/>
      <c r="J665" s="30"/>
      <c r="K665" s="30"/>
      <c r="L665" s="30"/>
      <c r="M665" s="30"/>
      <c r="N665" s="30"/>
      <c r="O665" s="30"/>
      <c r="P665" s="30"/>
      <c r="Q665" s="30"/>
      <c r="R665" s="30"/>
      <c r="S665" s="30"/>
      <c r="T665" s="30"/>
      <c r="U665" s="30"/>
      <c r="V665" s="30"/>
      <c r="W665" s="27"/>
      <c r="X665" s="27"/>
      <c r="Y665" s="27"/>
      <c r="Z665" s="27"/>
      <c r="AA665" s="27"/>
    </row>
    <row r="666" spans="1:27" ht="15.75" customHeight="1">
      <c r="A666" s="27"/>
      <c r="B666" s="27"/>
      <c r="C666" s="27"/>
      <c r="D666" s="27"/>
      <c r="E666" s="27"/>
      <c r="F666" s="27"/>
      <c r="G666" s="27"/>
      <c r="H666" s="29"/>
      <c r="I666" s="30"/>
      <c r="J666" s="30"/>
      <c r="K666" s="30"/>
      <c r="L666" s="30"/>
      <c r="M666" s="30"/>
      <c r="N666" s="30"/>
      <c r="O666" s="30"/>
      <c r="P666" s="30"/>
      <c r="Q666" s="30"/>
      <c r="R666" s="30"/>
      <c r="S666" s="30"/>
      <c r="T666" s="30"/>
      <c r="U666" s="30"/>
      <c r="V666" s="30"/>
      <c r="W666" s="27"/>
      <c r="X666" s="27"/>
      <c r="Y666" s="27"/>
      <c r="Z666" s="27"/>
      <c r="AA666" s="27"/>
    </row>
    <row r="667" spans="1:27" ht="15.75" customHeight="1">
      <c r="A667" s="27"/>
      <c r="B667" s="27"/>
      <c r="C667" s="27"/>
      <c r="D667" s="27"/>
      <c r="E667" s="27"/>
      <c r="F667" s="27"/>
      <c r="G667" s="27"/>
      <c r="H667" s="29"/>
      <c r="I667" s="30"/>
      <c r="J667" s="30"/>
      <c r="K667" s="30"/>
      <c r="L667" s="30"/>
      <c r="M667" s="30"/>
      <c r="N667" s="30"/>
      <c r="O667" s="30"/>
      <c r="P667" s="30"/>
      <c r="Q667" s="30"/>
      <c r="R667" s="30"/>
      <c r="S667" s="30"/>
      <c r="T667" s="30"/>
      <c r="U667" s="30"/>
      <c r="V667" s="30"/>
      <c r="W667" s="27"/>
      <c r="X667" s="27"/>
      <c r="Y667" s="27"/>
      <c r="Z667" s="27"/>
      <c r="AA667" s="27"/>
    </row>
    <row r="668" spans="1:27" ht="15.75" customHeight="1">
      <c r="A668" s="27"/>
      <c r="B668" s="27"/>
      <c r="C668" s="27"/>
      <c r="D668" s="27"/>
      <c r="E668" s="27"/>
      <c r="F668" s="27"/>
      <c r="G668" s="27"/>
      <c r="H668" s="29"/>
      <c r="I668" s="30"/>
      <c r="J668" s="30"/>
      <c r="K668" s="30"/>
      <c r="L668" s="30"/>
      <c r="M668" s="30"/>
      <c r="N668" s="30"/>
      <c r="O668" s="30"/>
      <c r="P668" s="30"/>
      <c r="Q668" s="30"/>
      <c r="R668" s="30"/>
      <c r="S668" s="30"/>
      <c r="T668" s="30"/>
      <c r="U668" s="30"/>
      <c r="V668" s="30"/>
      <c r="W668" s="27"/>
      <c r="X668" s="27"/>
      <c r="Y668" s="27"/>
      <c r="Z668" s="27"/>
      <c r="AA668" s="27"/>
    </row>
    <row r="669" spans="1:27" ht="15.75" customHeight="1">
      <c r="A669" s="27"/>
      <c r="B669" s="27"/>
      <c r="C669" s="27"/>
      <c r="D669" s="27"/>
      <c r="E669" s="27"/>
      <c r="F669" s="27"/>
      <c r="G669" s="27"/>
      <c r="H669" s="29"/>
      <c r="I669" s="30"/>
      <c r="J669" s="30"/>
      <c r="K669" s="30"/>
      <c r="L669" s="30"/>
      <c r="M669" s="30"/>
      <c r="N669" s="30"/>
      <c r="O669" s="30"/>
      <c r="P669" s="30"/>
      <c r="Q669" s="30"/>
      <c r="R669" s="30"/>
      <c r="S669" s="30"/>
      <c r="T669" s="30"/>
      <c r="U669" s="30"/>
      <c r="V669" s="30"/>
      <c r="W669" s="27"/>
      <c r="X669" s="27"/>
      <c r="Y669" s="27"/>
      <c r="Z669" s="27"/>
      <c r="AA669" s="27"/>
    </row>
    <row r="670" spans="1:27" ht="15.75" customHeight="1">
      <c r="A670" s="27"/>
      <c r="B670" s="27"/>
      <c r="C670" s="27"/>
      <c r="D670" s="27"/>
      <c r="E670" s="27"/>
      <c r="F670" s="27"/>
      <c r="G670" s="27"/>
      <c r="H670" s="29"/>
      <c r="I670" s="30"/>
      <c r="J670" s="30"/>
      <c r="K670" s="30"/>
      <c r="L670" s="30"/>
      <c r="M670" s="30"/>
      <c r="N670" s="30"/>
      <c r="O670" s="30"/>
      <c r="P670" s="30"/>
      <c r="Q670" s="30"/>
      <c r="R670" s="30"/>
      <c r="S670" s="30"/>
      <c r="T670" s="30"/>
      <c r="U670" s="30"/>
      <c r="V670" s="30"/>
      <c r="W670" s="27"/>
      <c r="X670" s="27"/>
      <c r="Y670" s="27"/>
      <c r="Z670" s="27"/>
      <c r="AA670" s="27"/>
    </row>
    <row r="671" spans="1:27" ht="15.75" customHeight="1">
      <c r="A671" s="27"/>
      <c r="B671" s="27"/>
      <c r="C671" s="27"/>
      <c r="D671" s="27"/>
      <c r="E671" s="27"/>
      <c r="F671" s="27"/>
      <c r="G671" s="27"/>
      <c r="H671" s="29"/>
      <c r="I671" s="30"/>
      <c r="J671" s="30"/>
      <c r="K671" s="30"/>
      <c r="L671" s="30"/>
      <c r="M671" s="30"/>
      <c r="N671" s="30"/>
      <c r="O671" s="30"/>
      <c r="P671" s="30"/>
      <c r="Q671" s="30"/>
      <c r="R671" s="30"/>
      <c r="S671" s="30"/>
      <c r="T671" s="30"/>
      <c r="U671" s="30"/>
      <c r="V671" s="30"/>
      <c r="W671" s="27"/>
      <c r="X671" s="27"/>
      <c r="Y671" s="27"/>
      <c r="Z671" s="27"/>
      <c r="AA671" s="27"/>
    </row>
    <row r="672" spans="1:27" ht="15.75" customHeight="1">
      <c r="A672" s="27"/>
      <c r="B672" s="27"/>
      <c r="C672" s="27"/>
      <c r="D672" s="27"/>
      <c r="E672" s="27"/>
      <c r="F672" s="27"/>
      <c r="G672" s="27"/>
      <c r="H672" s="29"/>
      <c r="I672" s="30"/>
      <c r="J672" s="30"/>
      <c r="K672" s="30"/>
      <c r="L672" s="30"/>
      <c r="M672" s="30"/>
      <c r="N672" s="30"/>
      <c r="O672" s="30"/>
      <c r="P672" s="30"/>
      <c r="Q672" s="30"/>
      <c r="R672" s="30"/>
      <c r="S672" s="30"/>
      <c r="T672" s="30"/>
      <c r="U672" s="30"/>
      <c r="V672" s="30"/>
      <c r="W672" s="27"/>
      <c r="X672" s="27"/>
      <c r="Y672" s="27"/>
      <c r="Z672" s="27"/>
      <c r="AA672" s="27"/>
    </row>
    <row r="673" spans="1:27" ht="15.75" customHeight="1">
      <c r="A673" s="27"/>
      <c r="B673" s="27"/>
      <c r="C673" s="27"/>
      <c r="D673" s="27"/>
      <c r="E673" s="27"/>
      <c r="F673" s="27"/>
      <c r="G673" s="27"/>
      <c r="H673" s="29"/>
      <c r="I673" s="30"/>
      <c r="J673" s="30"/>
      <c r="K673" s="30"/>
      <c r="L673" s="30"/>
      <c r="M673" s="30"/>
      <c r="N673" s="30"/>
      <c r="O673" s="30"/>
      <c r="P673" s="30"/>
      <c r="Q673" s="30"/>
      <c r="R673" s="30"/>
      <c r="S673" s="30"/>
      <c r="T673" s="30"/>
      <c r="U673" s="30"/>
      <c r="V673" s="30"/>
      <c r="W673" s="27"/>
      <c r="X673" s="27"/>
      <c r="Y673" s="27"/>
      <c r="Z673" s="27"/>
      <c r="AA673" s="27"/>
    </row>
    <row r="674" spans="1:27" ht="15.75" customHeight="1">
      <c r="A674" s="27"/>
      <c r="B674" s="27"/>
      <c r="C674" s="27"/>
      <c r="D674" s="27"/>
      <c r="E674" s="27"/>
      <c r="F674" s="27"/>
      <c r="G674" s="27"/>
      <c r="H674" s="29"/>
      <c r="I674" s="30"/>
      <c r="J674" s="30"/>
      <c r="K674" s="30"/>
      <c r="L674" s="30"/>
      <c r="M674" s="30"/>
      <c r="N674" s="30"/>
      <c r="O674" s="30"/>
      <c r="P674" s="30"/>
      <c r="Q674" s="30"/>
      <c r="R674" s="30"/>
      <c r="S674" s="30"/>
      <c r="T674" s="30"/>
      <c r="U674" s="30"/>
      <c r="V674" s="30"/>
      <c r="W674" s="27"/>
      <c r="X674" s="27"/>
      <c r="Y674" s="27"/>
      <c r="Z674" s="27"/>
      <c r="AA674" s="27"/>
    </row>
    <row r="675" spans="1:27" ht="15.75" customHeight="1">
      <c r="A675" s="27"/>
      <c r="B675" s="27"/>
      <c r="C675" s="27"/>
      <c r="D675" s="27"/>
      <c r="E675" s="27"/>
      <c r="F675" s="27"/>
      <c r="G675" s="27"/>
      <c r="H675" s="29"/>
      <c r="I675" s="30"/>
      <c r="J675" s="30"/>
      <c r="K675" s="30"/>
      <c r="L675" s="30"/>
      <c r="M675" s="30"/>
      <c r="N675" s="30"/>
      <c r="O675" s="30"/>
      <c r="P675" s="30"/>
      <c r="Q675" s="30"/>
      <c r="R675" s="30"/>
      <c r="S675" s="30"/>
      <c r="T675" s="30"/>
      <c r="U675" s="30"/>
      <c r="V675" s="30"/>
      <c r="W675" s="27"/>
      <c r="X675" s="27"/>
      <c r="Y675" s="27"/>
      <c r="Z675" s="27"/>
      <c r="AA675" s="27"/>
    </row>
    <row r="676" spans="1:27" ht="15.75" customHeight="1">
      <c r="A676" s="27"/>
      <c r="B676" s="27"/>
      <c r="C676" s="27"/>
      <c r="D676" s="27"/>
      <c r="E676" s="27"/>
      <c r="F676" s="27"/>
      <c r="G676" s="27"/>
      <c r="H676" s="29"/>
      <c r="I676" s="30"/>
      <c r="J676" s="30"/>
      <c r="K676" s="30"/>
      <c r="L676" s="30"/>
      <c r="M676" s="30"/>
      <c r="N676" s="30"/>
      <c r="O676" s="30"/>
      <c r="P676" s="30"/>
      <c r="Q676" s="30"/>
      <c r="R676" s="30"/>
      <c r="S676" s="30"/>
      <c r="T676" s="30"/>
      <c r="U676" s="30"/>
      <c r="V676" s="30"/>
      <c r="W676" s="27"/>
      <c r="X676" s="27"/>
      <c r="Y676" s="27"/>
      <c r="Z676" s="27"/>
      <c r="AA676" s="27"/>
    </row>
    <row r="677" spans="1:27" ht="15.75" customHeight="1">
      <c r="A677" s="27"/>
      <c r="B677" s="27"/>
      <c r="C677" s="27"/>
      <c r="D677" s="27"/>
      <c r="E677" s="27"/>
      <c r="F677" s="27"/>
      <c r="G677" s="27"/>
      <c r="H677" s="29"/>
      <c r="I677" s="30"/>
      <c r="J677" s="30"/>
      <c r="K677" s="30"/>
      <c r="L677" s="30"/>
      <c r="M677" s="30"/>
      <c r="N677" s="30"/>
      <c r="O677" s="30"/>
      <c r="P677" s="30"/>
      <c r="Q677" s="30"/>
      <c r="R677" s="30"/>
      <c r="S677" s="30"/>
      <c r="T677" s="30"/>
      <c r="U677" s="30"/>
      <c r="V677" s="30"/>
      <c r="W677" s="27"/>
      <c r="X677" s="27"/>
      <c r="Y677" s="27"/>
      <c r="Z677" s="27"/>
      <c r="AA677" s="27"/>
    </row>
    <row r="678" spans="1:27" ht="15.75" customHeight="1">
      <c r="A678" s="27"/>
      <c r="B678" s="27"/>
      <c r="C678" s="27"/>
      <c r="D678" s="27"/>
      <c r="E678" s="27"/>
      <c r="F678" s="27"/>
      <c r="G678" s="27"/>
      <c r="H678" s="29"/>
      <c r="I678" s="30"/>
      <c r="J678" s="30"/>
      <c r="K678" s="30"/>
      <c r="L678" s="30"/>
      <c r="M678" s="30"/>
      <c r="N678" s="30"/>
      <c r="O678" s="30"/>
      <c r="P678" s="30"/>
      <c r="Q678" s="30"/>
      <c r="R678" s="30"/>
      <c r="S678" s="30"/>
      <c r="T678" s="30"/>
      <c r="U678" s="30"/>
      <c r="V678" s="30"/>
      <c r="W678" s="27"/>
      <c r="X678" s="27"/>
      <c r="Y678" s="27"/>
      <c r="Z678" s="27"/>
      <c r="AA678" s="27"/>
    </row>
    <row r="679" spans="1:27" ht="15.75" customHeight="1">
      <c r="A679" s="27"/>
      <c r="B679" s="27"/>
      <c r="C679" s="27"/>
      <c r="D679" s="27"/>
      <c r="E679" s="27"/>
      <c r="F679" s="27"/>
      <c r="G679" s="27"/>
      <c r="H679" s="29"/>
      <c r="I679" s="30"/>
      <c r="J679" s="30"/>
      <c r="K679" s="30"/>
      <c r="L679" s="30"/>
      <c r="M679" s="30"/>
      <c r="N679" s="30"/>
      <c r="O679" s="30"/>
      <c r="P679" s="30"/>
      <c r="Q679" s="30"/>
      <c r="R679" s="30"/>
      <c r="S679" s="30"/>
      <c r="T679" s="30"/>
      <c r="U679" s="30"/>
      <c r="V679" s="30"/>
      <c r="W679" s="27"/>
      <c r="X679" s="27"/>
      <c r="Y679" s="27"/>
      <c r="Z679" s="27"/>
      <c r="AA679" s="27"/>
    </row>
    <row r="680" spans="1:27" ht="15.75" customHeight="1">
      <c r="A680" s="27"/>
      <c r="B680" s="27"/>
      <c r="C680" s="27"/>
      <c r="D680" s="27"/>
      <c r="E680" s="27"/>
      <c r="F680" s="27"/>
      <c r="G680" s="27"/>
      <c r="H680" s="29"/>
      <c r="I680" s="30"/>
      <c r="J680" s="30"/>
      <c r="K680" s="30"/>
      <c r="L680" s="30"/>
      <c r="M680" s="30"/>
      <c r="N680" s="30"/>
      <c r="O680" s="30"/>
      <c r="P680" s="30"/>
      <c r="Q680" s="30"/>
      <c r="R680" s="30"/>
      <c r="S680" s="30"/>
      <c r="T680" s="30"/>
      <c r="U680" s="30"/>
      <c r="V680" s="30"/>
      <c r="W680" s="27"/>
      <c r="X680" s="27"/>
      <c r="Y680" s="27"/>
      <c r="Z680" s="27"/>
      <c r="AA680" s="27"/>
    </row>
    <row r="681" spans="1:27" ht="15.75" customHeight="1">
      <c r="A681" s="27"/>
      <c r="B681" s="27"/>
      <c r="C681" s="27"/>
      <c r="D681" s="27"/>
      <c r="E681" s="27"/>
      <c r="F681" s="27"/>
      <c r="G681" s="27"/>
      <c r="H681" s="29"/>
      <c r="I681" s="30"/>
      <c r="J681" s="30"/>
      <c r="K681" s="30"/>
      <c r="L681" s="30"/>
      <c r="M681" s="30"/>
      <c r="N681" s="30"/>
      <c r="O681" s="30"/>
      <c r="P681" s="30"/>
      <c r="Q681" s="30"/>
      <c r="R681" s="30"/>
      <c r="S681" s="30"/>
      <c r="T681" s="30"/>
      <c r="U681" s="30"/>
      <c r="V681" s="30"/>
      <c r="W681" s="27"/>
      <c r="X681" s="27"/>
      <c r="Y681" s="27"/>
      <c r="Z681" s="27"/>
      <c r="AA681" s="27"/>
    </row>
    <row r="682" spans="1:27" ht="15.75" customHeight="1">
      <c r="A682" s="27"/>
      <c r="B682" s="27"/>
      <c r="C682" s="27"/>
      <c r="D682" s="27"/>
      <c r="E682" s="27"/>
      <c r="F682" s="27"/>
      <c r="G682" s="27"/>
      <c r="H682" s="29"/>
      <c r="I682" s="30"/>
      <c r="J682" s="30"/>
      <c r="K682" s="30"/>
      <c r="L682" s="30"/>
      <c r="M682" s="30"/>
      <c r="N682" s="30"/>
      <c r="O682" s="30"/>
      <c r="P682" s="30"/>
      <c r="Q682" s="30"/>
      <c r="R682" s="30"/>
      <c r="S682" s="30"/>
      <c r="T682" s="30"/>
      <c r="U682" s="30"/>
      <c r="V682" s="30"/>
      <c r="W682" s="27"/>
      <c r="X682" s="27"/>
      <c r="Y682" s="27"/>
      <c r="Z682" s="27"/>
      <c r="AA682" s="27"/>
    </row>
    <row r="683" spans="1:27" ht="15.75" customHeight="1">
      <c r="A683" s="27"/>
      <c r="B683" s="27"/>
      <c r="C683" s="27"/>
      <c r="D683" s="27"/>
      <c r="E683" s="27"/>
      <c r="F683" s="27"/>
      <c r="G683" s="27"/>
      <c r="H683" s="29"/>
      <c r="I683" s="30"/>
      <c r="J683" s="30"/>
      <c r="K683" s="30"/>
      <c r="L683" s="30"/>
      <c r="M683" s="30"/>
      <c r="N683" s="30"/>
      <c r="O683" s="30"/>
      <c r="P683" s="30"/>
      <c r="Q683" s="30"/>
      <c r="R683" s="30"/>
      <c r="S683" s="30"/>
      <c r="T683" s="30"/>
      <c r="U683" s="30"/>
      <c r="V683" s="30"/>
      <c r="W683" s="27"/>
      <c r="X683" s="27"/>
      <c r="Y683" s="27"/>
      <c r="Z683" s="27"/>
      <c r="AA683" s="27"/>
    </row>
    <row r="684" spans="1:27" ht="15.75" customHeight="1">
      <c r="A684" s="27"/>
      <c r="B684" s="27"/>
      <c r="C684" s="27"/>
      <c r="D684" s="27"/>
      <c r="E684" s="27"/>
      <c r="F684" s="27"/>
      <c r="G684" s="27"/>
      <c r="H684" s="29"/>
      <c r="I684" s="30"/>
      <c r="J684" s="30"/>
      <c r="K684" s="30"/>
      <c r="L684" s="30"/>
      <c r="M684" s="30"/>
      <c r="N684" s="30"/>
      <c r="O684" s="30"/>
      <c r="P684" s="30"/>
      <c r="Q684" s="30"/>
      <c r="R684" s="30"/>
      <c r="S684" s="30"/>
      <c r="T684" s="30"/>
      <c r="U684" s="30"/>
      <c r="V684" s="30"/>
      <c r="W684" s="27"/>
      <c r="X684" s="27"/>
      <c r="Y684" s="27"/>
      <c r="Z684" s="27"/>
      <c r="AA684" s="27"/>
    </row>
    <row r="685" spans="1:27" ht="15.75" customHeight="1">
      <c r="A685" s="27"/>
      <c r="B685" s="27"/>
      <c r="C685" s="27"/>
      <c r="D685" s="27"/>
      <c r="E685" s="27"/>
      <c r="F685" s="27"/>
      <c r="G685" s="27"/>
      <c r="H685" s="29"/>
      <c r="I685" s="30"/>
      <c r="J685" s="30"/>
      <c r="K685" s="30"/>
      <c r="L685" s="30"/>
      <c r="M685" s="30"/>
      <c r="N685" s="30"/>
      <c r="O685" s="30"/>
      <c r="P685" s="30"/>
      <c r="Q685" s="30"/>
      <c r="R685" s="30"/>
      <c r="S685" s="30"/>
      <c r="T685" s="30"/>
      <c r="U685" s="30"/>
      <c r="V685" s="30"/>
      <c r="W685" s="27"/>
      <c r="X685" s="27"/>
      <c r="Y685" s="27"/>
      <c r="Z685" s="27"/>
      <c r="AA685" s="27"/>
    </row>
    <row r="686" spans="1:27" ht="15.75" customHeight="1">
      <c r="A686" s="27"/>
      <c r="B686" s="27"/>
      <c r="C686" s="27"/>
      <c r="D686" s="27"/>
      <c r="E686" s="27"/>
      <c r="F686" s="27"/>
      <c r="G686" s="27"/>
      <c r="H686" s="29"/>
      <c r="I686" s="30"/>
      <c r="J686" s="30"/>
      <c r="K686" s="30"/>
      <c r="L686" s="30"/>
      <c r="M686" s="30"/>
      <c r="N686" s="30"/>
      <c r="O686" s="30"/>
      <c r="P686" s="30"/>
      <c r="Q686" s="30"/>
      <c r="R686" s="30"/>
      <c r="S686" s="30"/>
      <c r="T686" s="30"/>
      <c r="U686" s="30"/>
      <c r="V686" s="30"/>
      <c r="W686" s="27"/>
      <c r="X686" s="27"/>
      <c r="Y686" s="27"/>
      <c r="Z686" s="27"/>
      <c r="AA686" s="27"/>
    </row>
    <row r="687" spans="1:27" ht="15.75" customHeight="1">
      <c r="A687" s="27"/>
      <c r="B687" s="27"/>
      <c r="C687" s="27"/>
      <c r="D687" s="27"/>
      <c r="E687" s="27"/>
      <c r="F687" s="27"/>
      <c r="G687" s="27"/>
      <c r="H687" s="29"/>
      <c r="I687" s="30"/>
      <c r="J687" s="30"/>
      <c r="K687" s="30"/>
      <c r="L687" s="30"/>
      <c r="M687" s="30"/>
      <c r="N687" s="30"/>
      <c r="O687" s="30"/>
      <c r="P687" s="30"/>
      <c r="Q687" s="30"/>
      <c r="R687" s="30"/>
      <c r="S687" s="30"/>
      <c r="T687" s="30"/>
      <c r="U687" s="30"/>
      <c r="V687" s="30"/>
      <c r="W687" s="27"/>
      <c r="X687" s="27"/>
      <c r="Y687" s="27"/>
      <c r="Z687" s="27"/>
      <c r="AA687" s="27"/>
    </row>
    <row r="688" spans="1:27" ht="15.75" customHeight="1">
      <c r="A688" s="27"/>
      <c r="B688" s="27"/>
      <c r="C688" s="27"/>
      <c r="D688" s="27"/>
      <c r="E688" s="27"/>
      <c r="F688" s="27"/>
      <c r="G688" s="27"/>
      <c r="H688" s="29"/>
      <c r="I688" s="30"/>
      <c r="J688" s="30"/>
      <c r="K688" s="30"/>
      <c r="L688" s="30"/>
      <c r="M688" s="30"/>
      <c r="N688" s="30"/>
      <c r="O688" s="30"/>
      <c r="P688" s="30"/>
      <c r="Q688" s="30"/>
      <c r="R688" s="30"/>
      <c r="S688" s="30"/>
      <c r="T688" s="30"/>
      <c r="U688" s="30"/>
      <c r="V688" s="30"/>
      <c r="W688" s="27"/>
      <c r="X688" s="27"/>
      <c r="Y688" s="27"/>
      <c r="Z688" s="27"/>
      <c r="AA688" s="27"/>
    </row>
    <row r="689" spans="1:27" ht="15.75" customHeight="1">
      <c r="A689" s="27"/>
      <c r="B689" s="27"/>
      <c r="C689" s="27"/>
      <c r="D689" s="27"/>
      <c r="E689" s="27"/>
      <c r="F689" s="27"/>
      <c r="G689" s="27"/>
      <c r="H689" s="29"/>
      <c r="I689" s="30"/>
      <c r="J689" s="30"/>
      <c r="K689" s="30"/>
      <c r="L689" s="30"/>
      <c r="M689" s="30"/>
      <c r="N689" s="30"/>
      <c r="O689" s="30"/>
      <c r="P689" s="30"/>
      <c r="Q689" s="30"/>
      <c r="R689" s="30"/>
      <c r="S689" s="30"/>
      <c r="T689" s="30"/>
      <c r="U689" s="30"/>
      <c r="V689" s="30"/>
      <c r="W689" s="27"/>
      <c r="X689" s="27"/>
      <c r="Y689" s="27"/>
      <c r="Z689" s="27"/>
      <c r="AA689" s="27"/>
    </row>
    <row r="690" spans="1:27" ht="15.75" customHeight="1">
      <c r="A690" s="27"/>
      <c r="B690" s="27"/>
      <c r="C690" s="27"/>
      <c r="D690" s="27"/>
      <c r="E690" s="27"/>
      <c r="F690" s="27"/>
      <c r="G690" s="27"/>
      <c r="H690" s="29"/>
      <c r="I690" s="30"/>
      <c r="J690" s="30"/>
      <c r="K690" s="30"/>
      <c r="L690" s="30"/>
      <c r="M690" s="30"/>
      <c r="N690" s="30"/>
      <c r="O690" s="30"/>
      <c r="P690" s="30"/>
      <c r="Q690" s="30"/>
      <c r="R690" s="30"/>
      <c r="S690" s="30"/>
      <c r="T690" s="30"/>
      <c r="U690" s="30"/>
      <c r="V690" s="30"/>
      <c r="W690" s="27"/>
      <c r="X690" s="27"/>
      <c r="Y690" s="27"/>
      <c r="Z690" s="27"/>
      <c r="AA690" s="27"/>
    </row>
    <row r="691" spans="1:27" ht="15.75" customHeight="1">
      <c r="A691" s="27"/>
      <c r="B691" s="27"/>
      <c r="C691" s="27"/>
      <c r="D691" s="27"/>
      <c r="E691" s="27"/>
      <c r="F691" s="27"/>
      <c r="G691" s="27"/>
      <c r="H691" s="29"/>
      <c r="I691" s="30"/>
      <c r="J691" s="30"/>
      <c r="K691" s="30"/>
      <c r="L691" s="30"/>
      <c r="M691" s="30"/>
      <c r="N691" s="30"/>
      <c r="O691" s="30"/>
      <c r="P691" s="30"/>
      <c r="Q691" s="30"/>
      <c r="R691" s="30"/>
      <c r="S691" s="30"/>
      <c r="T691" s="30"/>
      <c r="U691" s="30"/>
      <c r="V691" s="30"/>
      <c r="W691" s="27"/>
      <c r="X691" s="27"/>
      <c r="Y691" s="27"/>
      <c r="Z691" s="27"/>
      <c r="AA691" s="27"/>
    </row>
    <row r="692" spans="1:27" ht="15.75" customHeight="1">
      <c r="A692" s="27"/>
      <c r="B692" s="27"/>
      <c r="C692" s="27"/>
      <c r="D692" s="27"/>
      <c r="E692" s="27"/>
      <c r="F692" s="27"/>
      <c r="G692" s="27"/>
      <c r="H692" s="29"/>
      <c r="I692" s="30"/>
      <c r="J692" s="30"/>
      <c r="K692" s="30"/>
      <c r="L692" s="30"/>
      <c r="M692" s="30"/>
      <c r="N692" s="30"/>
      <c r="O692" s="30"/>
      <c r="P692" s="30"/>
      <c r="Q692" s="30"/>
      <c r="R692" s="30"/>
      <c r="S692" s="30"/>
      <c r="T692" s="30"/>
      <c r="U692" s="30"/>
      <c r="V692" s="30"/>
      <c r="W692" s="27"/>
      <c r="X692" s="27"/>
      <c r="Y692" s="27"/>
      <c r="Z692" s="27"/>
      <c r="AA692" s="27"/>
    </row>
    <row r="693" spans="1:27" ht="15.75" customHeight="1">
      <c r="A693" s="27"/>
      <c r="B693" s="27"/>
      <c r="C693" s="27"/>
      <c r="D693" s="27"/>
      <c r="E693" s="27"/>
      <c r="F693" s="27"/>
      <c r="G693" s="27"/>
      <c r="H693" s="29"/>
      <c r="I693" s="30"/>
      <c r="J693" s="30"/>
      <c r="K693" s="30"/>
      <c r="L693" s="30"/>
      <c r="M693" s="30"/>
      <c r="N693" s="30"/>
      <c r="O693" s="30"/>
      <c r="P693" s="30"/>
      <c r="Q693" s="30"/>
      <c r="R693" s="30"/>
      <c r="S693" s="30"/>
      <c r="T693" s="30"/>
      <c r="U693" s="30"/>
      <c r="V693" s="30"/>
      <c r="W693" s="27"/>
      <c r="X693" s="27"/>
      <c r="Y693" s="27"/>
      <c r="Z693" s="27"/>
      <c r="AA693" s="27"/>
    </row>
    <row r="694" spans="1:27" ht="15.75" customHeight="1">
      <c r="A694" s="27"/>
      <c r="B694" s="27"/>
      <c r="C694" s="27"/>
      <c r="D694" s="27"/>
      <c r="E694" s="27"/>
      <c r="F694" s="27"/>
      <c r="G694" s="27"/>
      <c r="H694" s="29"/>
      <c r="I694" s="30"/>
      <c r="J694" s="30"/>
      <c r="K694" s="30"/>
      <c r="L694" s="30"/>
      <c r="M694" s="30"/>
      <c r="N694" s="30"/>
      <c r="O694" s="30"/>
      <c r="P694" s="30"/>
      <c r="Q694" s="30"/>
      <c r="R694" s="30"/>
      <c r="S694" s="30"/>
      <c r="T694" s="30"/>
      <c r="U694" s="30"/>
      <c r="V694" s="30"/>
      <c r="W694" s="27"/>
      <c r="X694" s="27"/>
      <c r="Y694" s="27"/>
      <c r="Z694" s="27"/>
      <c r="AA694" s="27"/>
    </row>
    <row r="695" spans="1:27" ht="15.75" customHeight="1">
      <c r="A695" s="27"/>
      <c r="B695" s="27"/>
      <c r="C695" s="27"/>
      <c r="D695" s="27"/>
      <c r="E695" s="27"/>
      <c r="F695" s="27"/>
      <c r="G695" s="27"/>
      <c r="H695" s="29"/>
      <c r="I695" s="30"/>
      <c r="J695" s="30"/>
      <c r="K695" s="30"/>
      <c r="L695" s="30"/>
      <c r="M695" s="30"/>
      <c r="N695" s="30"/>
      <c r="O695" s="30"/>
      <c r="P695" s="30"/>
      <c r="Q695" s="30"/>
      <c r="R695" s="30"/>
      <c r="S695" s="30"/>
      <c r="T695" s="30"/>
      <c r="U695" s="30"/>
      <c r="V695" s="30"/>
      <c r="W695" s="27"/>
      <c r="X695" s="27"/>
      <c r="Y695" s="27"/>
      <c r="Z695" s="27"/>
      <c r="AA695" s="27"/>
    </row>
    <row r="696" spans="1:27" ht="15.75" customHeight="1">
      <c r="A696" s="27"/>
      <c r="B696" s="27"/>
      <c r="C696" s="27"/>
      <c r="D696" s="27"/>
      <c r="E696" s="27"/>
      <c r="F696" s="27"/>
      <c r="G696" s="27"/>
      <c r="H696" s="29"/>
      <c r="I696" s="30"/>
      <c r="J696" s="30"/>
      <c r="K696" s="30"/>
      <c r="L696" s="30"/>
      <c r="M696" s="30"/>
      <c r="N696" s="30"/>
      <c r="O696" s="30"/>
      <c r="P696" s="30"/>
      <c r="Q696" s="30"/>
      <c r="R696" s="30"/>
      <c r="S696" s="30"/>
      <c r="T696" s="30"/>
      <c r="U696" s="30"/>
      <c r="V696" s="30"/>
      <c r="W696" s="27"/>
      <c r="X696" s="27"/>
      <c r="Y696" s="27"/>
      <c r="Z696" s="27"/>
      <c r="AA696" s="27"/>
    </row>
    <row r="697" spans="1:27" ht="15.75" customHeight="1">
      <c r="A697" s="27"/>
      <c r="B697" s="27"/>
      <c r="C697" s="27"/>
      <c r="D697" s="27"/>
      <c r="E697" s="27"/>
      <c r="F697" s="27"/>
      <c r="G697" s="27"/>
      <c r="H697" s="29"/>
      <c r="I697" s="30"/>
      <c r="J697" s="30"/>
      <c r="K697" s="30"/>
      <c r="L697" s="30"/>
      <c r="M697" s="30"/>
      <c r="N697" s="30"/>
      <c r="O697" s="30"/>
      <c r="P697" s="30"/>
      <c r="Q697" s="30"/>
      <c r="R697" s="30"/>
      <c r="S697" s="30"/>
      <c r="T697" s="30"/>
      <c r="U697" s="30"/>
      <c r="V697" s="30"/>
      <c r="W697" s="27"/>
      <c r="X697" s="27"/>
      <c r="Y697" s="27"/>
      <c r="Z697" s="27"/>
      <c r="AA697" s="27"/>
    </row>
    <row r="698" spans="1:27" ht="15.75" customHeight="1">
      <c r="A698" s="27"/>
      <c r="B698" s="27"/>
      <c r="C698" s="27"/>
      <c r="D698" s="27"/>
      <c r="E698" s="27"/>
      <c r="F698" s="27"/>
      <c r="G698" s="27"/>
      <c r="H698" s="29"/>
      <c r="I698" s="30"/>
      <c r="J698" s="30"/>
      <c r="K698" s="30"/>
      <c r="L698" s="30"/>
      <c r="M698" s="30"/>
      <c r="N698" s="30"/>
      <c r="O698" s="30"/>
      <c r="P698" s="30"/>
      <c r="Q698" s="30"/>
      <c r="R698" s="30"/>
      <c r="S698" s="30"/>
      <c r="T698" s="30"/>
      <c r="U698" s="30"/>
      <c r="V698" s="30"/>
      <c r="W698" s="27"/>
      <c r="X698" s="27"/>
      <c r="Y698" s="27"/>
      <c r="Z698" s="27"/>
      <c r="AA698" s="27"/>
    </row>
    <row r="699" spans="1:27" ht="15.75" customHeight="1">
      <c r="A699" s="27"/>
      <c r="B699" s="27"/>
      <c r="C699" s="27"/>
      <c r="D699" s="27"/>
      <c r="E699" s="27"/>
      <c r="F699" s="27"/>
      <c r="G699" s="27"/>
      <c r="H699" s="29"/>
      <c r="I699" s="30"/>
      <c r="J699" s="30"/>
      <c r="K699" s="30"/>
      <c r="L699" s="30"/>
      <c r="M699" s="30"/>
      <c r="N699" s="30"/>
      <c r="O699" s="30"/>
      <c r="P699" s="30"/>
      <c r="Q699" s="30"/>
      <c r="R699" s="30"/>
      <c r="S699" s="30"/>
      <c r="T699" s="30"/>
      <c r="U699" s="30"/>
      <c r="V699" s="30"/>
      <c r="W699" s="27"/>
      <c r="X699" s="27"/>
      <c r="Y699" s="27"/>
      <c r="Z699" s="27"/>
      <c r="AA699" s="27"/>
    </row>
    <row r="700" spans="1:27" ht="15.75" customHeight="1">
      <c r="A700" s="27"/>
      <c r="B700" s="27"/>
      <c r="C700" s="27"/>
      <c r="D700" s="27"/>
      <c r="E700" s="27"/>
      <c r="F700" s="27"/>
      <c r="G700" s="27"/>
      <c r="H700" s="29"/>
      <c r="I700" s="30"/>
      <c r="J700" s="30"/>
      <c r="K700" s="30"/>
      <c r="L700" s="30"/>
      <c r="M700" s="30"/>
      <c r="N700" s="30"/>
      <c r="O700" s="30"/>
      <c r="P700" s="30"/>
      <c r="Q700" s="30"/>
      <c r="R700" s="30"/>
      <c r="S700" s="30"/>
      <c r="T700" s="30"/>
      <c r="U700" s="30"/>
      <c r="V700" s="30"/>
      <c r="W700" s="27"/>
      <c r="X700" s="27"/>
      <c r="Y700" s="27"/>
      <c r="Z700" s="27"/>
      <c r="AA700" s="27"/>
    </row>
    <row r="701" spans="1:27" ht="15.75" customHeight="1">
      <c r="A701" s="27"/>
      <c r="B701" s="27"/>
      <c r="C701" s="27"/>
      <c r="D701" s="27"/>
      <c r="E701" s="27"/>
      <c r="F701" s="27"/>
      <c r="G701" s="27"/>
      <c r="H701" s="29"/>
      <c r="I701" s="30"/>
      <c r="J701" s="30"/>
      <c r="K701" s="30"/>
      <c r="L701" s="30"/>
      <c r="M701" s="30"/>
      <c r="N701" s="30"/>
      <c r="O701" s="30"/>
      <c r="P701" s="30"/>
      <c r="Q701" s="30"/>
      <c r="R701" s="30"/>
      <c r="S701" s="30"/>
      <c r="T701" s="30"/>
      <c r="U701" s="30"/>
      <c r="V701" s="30"/>
      <c r="W701" s="27"/>
      <c r="X701" s="27"/>
      <c r="Y701" s="27"/>
      <c r="Z701" s="27"/>
      <c r="AA701" s="27"/>
    </row>
    <row r="702" spans="1:27" ht="15.75" customHeight="1">
      <c r="A702" s="27"/>
      <c r="B702" s="27"/>
      <c r="C702" s="27"/>
      <c r="D702" s="27"/>
      <c r="E702" s="27"/>
      <c r="F702" s="27"/>
      <c r="G702" s="27"/>
      <c r="H702" s="29"/>
      <c r="I702" s="30"/>
      <c r="J702" s="30"/>
      <c r="K702" s="30"/>
      <c r="L702" s="30"/>
      <c r="M702" s="30"/>
      <c r="N702" s="30"/>
      <c r="O702" s="30"/>
      <c r="P702" s="30"/>
      <c r="Q702" s="30"/>
      <c r="R702" s="30"/>
      <c r="S702" s="30"/>
      <c r="T702" s="30"/>
      <c r="U702" s="30"/>
      <c r="V702" s="30"/>
      <c r="W702" s="27"/>
      <c r="X702" s="27"/>
      <c r="Y702" s="27"/>
      <c r="Z702" s="27"/>
      <c r="AA702" s="27"/>
    </row>
    <row r="703" spans="1:27" ht="15.75" customHeight="1">
      <c r="A703" s="27"/>
      <c r="B703" s="27"/>
      <c r="C703" s="27"/>
      <c r="D703" s="27"/>
      <c r="E703" s="27"/>
      <c r="F703" s="27"/>
      <c r="G703" s="27"/>
      <c r="H703" s="29"/>
      <c r="I703" s="30"/>
      <c r="J703" s="30"/>
      <c r="K703" s="30"/>
      <c r="L703" s="30"/>
      <c r="M703" s="30"/>
      <c r="N703" s="30"/>
      <c r="O703" s="30"/>
      <c r="P703" s="30"/>
      <c r="Q703" s="30"/>
      <c r="R703" s="30"/>
      <c r="S703" s="30"/>
      <c r="T703" s="30"/>
      <c r="U703" s="30"/>
      <c r="V703" s="30"/>
      <c r="W703" s="27"/>
      <c r="X703" s="27"/>
      <c r="Y703" s="27"/>
      <c r="Z703" s="27"/>
      <c r="AA703" s="27"/>
    </row>
    <row r="704" spans="1:27" ht="15.75" customHeight="1">
      <c r="A704" s="27"/>
      <c r="B704" s="27"/>
      <c r="C704" s="27"/>
      <c r="D704" s="27"/>
      <c r="E704" s="27"/>
      <c r="F704" s="27"/>
      <c r="G704" s="27"/>
      <c r="H704" s="29"/>
      <c r="I704" s="30"/>
      <c r="J704" s="30"/>
      <c r="K704" s="30"/>
      <c r="L704" s="30"/>
      <c r="M704" s="30"/>
      <c r="N704" s="30"/>
      <c r="O704" s="30"/>
      <c r="P704" s="30"/>
      <c r="Q704" s="30"/>
      <c r="R704" s="30"/>
      <c r="S704" s="30"/>
      <c r="T704" s="30"/>
      <c r="U704" s="30"/>
      <c r="V704" s="30"/>
      <c r="W704" s="27"/>
      <c r="X704" s="27"/>
      <c r="Y704" s="27"/>
      <c r="Z704" s="27"/>
      <c r="AA704" s="27"/>
    </row>
    <row r="705" spans="1:27" ht="15.75" customHeight="1">
      <c r="A705" s="27"/>
      <c r="B705" s="27"/>
      <c r="C705" s="27"/>
      <c r="D705" s="27"/>
      <c r="E705" s="27"/>
      <c r="F705" s="27"/>
      <c r="G705" s="27"/>
      <c r="H705" s="29"/>
      <c r="I705" s="30"/>
      <c r="J705" s="30"/>
      <c r="K705" s="30"/>
      <c r="L705" s="30"/>
      <c r="M705" s="30"/>
      <c r="N705" s="30"/>
      <c r="O705" s="30"/>
      <c r="P705" s="30"/>
      <c r="Q705" s="30"/>
      <c r="R705" s="30"/>
      <c r="S705" s="30"/>
      <c r="T705" s="30"/>
      <c r="U705" s="30"/>
      <c r="V705" s="30"/>
      <c r="W705" s="27"/>
      <c r="X705" s="27"/>
      <c r="Y705" s="27"/>
      <c r="Z705" s="27"/>
      <c r="AA705" s="27"/>
    </row>
    <row r="706" spans="1:27" ht="15.75" customHeight="1">
      <c r="A706" s="27"/>
      <c r="B706" s="27"/>
      <c r="C706" s="27"/>
      <c r="D706" s="27"/>
      <c r="E706" s="27"/>
      <c r="F706" s="27"/>
      <c r="G706" s="27"/>
      <c r="H706" s="29"/>
      <c r="I706" s="30"/>
      <c r="J706" s="30"/>
      <c r="K706" s="30"/>
      <c r="L706" s="30"/>
      <c r="M706" s="30"/>
      <c r="N706" s="30"/>
      <c r="O706" s="30"/>
      <c r="P706" s="30"/>
      <c r="Q706" s="30"/>
      <c r="R706" s="30"/>
      <c r="S706" s="30"/>
      <c r="T706" s="30"/>
      <c r="U706" s="30"/>
      <c r="V706" s="30"/>
      <c r="W706" s="27"/>
      <c r="X706" s="27"/>
      <c r="Y706" s="27"/>
      <c r="Z706" s="27"/>
      <c r="AA706" s="27"/>
    </row>
    <row r="707" spans="1:27" ht="15.75" customHeight="1">
      <c r="A707" s="27"/>
      <c r="B707" s="27"/>
      <c r="C707" s="27"/>
      <c r="D707" s="27"/>
      <c r="E707" s="27"/>
      <c r="F707" s="27"/>
      <c r="G707" s="27"/>
      <c r="H707" s="29"/>
      <c r="I707" s="30"/>
      <c r="J707" s="30"/>
      <c r="K707" s="30"/>
      <c r="L707" s="30"/>
      <c r="M707" s="30"/>
      <c r="N707" s="30"/>
      <c r="O707" s="30"/>
      <c r="P707" s="30"/>
      <c r="Q707" s="30"/>
      <c r="R707" s="30"/>
      <c r="S707" s="30"/>
      <c r="T707" s="30"/>
      <c r="U707" s="30"/>
      <c r="V707" s="30"/>
      <c r="W707" s="27"/>
      <c r="X707" s="27"/>
      <c r="Y707" s="27"/>
      <c r="Z707" s="27"/>
      <c r="AA707" s="27"/>
    </row>
    <row r="708" spans="1:27" ht="15.75" customHeight="1">
      <c r="A708" s="27"/>
      <c r="B708" s="27"/>
      <c r="C708" s="27"/>
      <c r="D708" s="27"/>
      <c r="E708" s="27"/>
      <c r="F708" s="27"/>
      <c r="G708" s="27"/>
      <c r="H708" s="29"/>
      <c r="I708" s="30"/>
      <c r="J708" s="30"/>
      <c r="K708" s="30"/>
      <c r="L708" s="30"/>
      <c r="M708" s="30"/>
      <c r="N708" s="30"/>
      <c r="O708" s="30"/>
      <c r="P708" s="30"/>
      <c r="Q708" s="30"/>
      <c r="R708" s="30"/>
      <c r="S708" s="30"/>
      <c r="T708" s="30"/>
      <c r="U708" s="30"/>
      <c r="V708" s="30"/>
      <c r="W708" s="27"/>
      <c r="X708" s="27"/>
      <c r="Y708" s="27"/>
      <c r="Z708" s="27"/>
      <c r="AA708" s="27"/>
    </row>
    <row r="709" spans="1:27" ht="15.75" customHeight="1">
      <c r="A709" s="27"/>
      <c r="B709" s="27"/>
      <c r="C709" s="27"/>
      <c r="D709" s="27"/>
      <c r="E709" s="27"/>
      <c r="F709" s="27"/>
      <c r="G709" s="27"/>
      <c r="H709" s="29"/>
      <c r="I709" s="30"/>
      <c r="J709" s="30"/>
      <c r="K709" s="30"/>
      <c r="L709" s="30"/>
      <c r="M709" s="30"/>
      <c r="N709" s="30"/>
      <c r="O709" s="30"/>
      <c r="P709" s="30"/>
      <c r="Q709" s="30"/>
      <c r="R709" s="30"/>
      <c r="S709" s="30"/>
      <c r="T709" s="30"/>
      <c r="U709" s="30"/>
      <c r="V709" s="30"/>
      <c r="W709" s="27"/>
      <c r="X709" s="27"/>
      <c r="Y709" s="27"/>
      <c r="Z709" s="27"/>
      <c r="AA709" s="27"/>
    </row>
    <row r="710" spans="1:27" ht="15.75" customHeight="1">
      <c r="A710" s="27"/>
      <c r="B710" s="27"/>
      <c r="C710" s="27"/>
      <c r="D710" s="27"/>
      <c r="E710" s="27"/>
      <c r="F710" s="27"/>
      <c r="G710" s="27"/>
      <c r="H710" s="29"/>
      <c r="I710" s="30"/>
      <c r="J710" s="30"/>
      <c r="K710" s="30"/>
      <c r="L710" s="30"/>
      <c r="M710" s="30"/>
      <c r="N710" s="30"/>
      <c r="O710" s="30"/>
      <c r="P710" s="30"/>
      <c r="Q710" s="30"/>
      <c r="R710" s="30"/>
      <c r="S710" s="30"/>
      <c r="T710" s="30"/>
      <c r="U710" s="30"/>
      <c r="V710" s="30"/>
      <c r="W710" s="27"/>
      <c r="X710" s="27"/>
      <c r="Y710" s="27"/>
      <c r="Z710" s="27"/>
      <c r="AA710" s="27"/>
    </row>
    <row r="711" spans="1:27" ht="15.75" customHeight="1">
      <c r="A711" s="27"/>
      <c r="B711" s="27"/>
      <c r="C711" s="27"/>
      <c r="D711" s="27"/>
      <c r="E711" s="27"/>
      <c r="F711" s="27"/>
      <c r="G711" s="27"/>
      <c r="H711" s="29"/>
      <c r="I711" s="30"/>
      <c r="J711" s="30"/>
      <c r="K711" s="30"/>
      <c r="L711" s="30"/>
      <c r="M711" s="30"/>
      <c r="N711" s="30"/>
      <c r="O711" s="30"/>
      <c r="P711" s="30"/>
      <c r="Q711" s="30"/>
      <c r="R711" s="30"/>
      <c r="S711" s="30"/>
      <c r="T711" s="30"/>
      <c r="U711" s="30"/>
      <c r="V711" s="30"/>
      <c r="W711" s="27"/>
      <c r="X711" s="27"/>
      <c r="Y711" s="27"/>
      <c r="Z711" s="27"/>
      <c r="AA711" s="27"/>
    </row>
    <row r="712" spans="1:27" ht="15.75" customHeight="1">
      <c r="A712" s="27"/>
      <c r="B712" s="27"/>
      <c r="C712" s="27"/>
      <c r="D712" s="27"/>
      <c r="E712" s="27"/>
      <c r="F712" s="27"/>
      <c r="G712" s="27"/>
      <c r="H712" s="29"/>
      <c r="I712" s="30"/>
      <c r="J712" s="30"/>
      <c r="K712" s="30"/>
      <c r="L712" s="30"/>
      <c r="M712" s="30"/>
      <c r="N712" s="30"/>
      <c r="O712" s="30"/>
      <c r="P712" s="30"/>
      <c r="Q712" s="30"/>
      <c r="R712" s="30"/>
      <c r="S712" s="30"/>
      <c r="T712" s="30"/>
      <c r="U712" s="30"/>
      <c r="V712" s="30"/>
      <c r="W712" s="27"/>
      <c r="X712" s="27"/>
      <c r="Y712" s="27"/>
      <c r="Z712" s="27"/>
      <c r="AA712" s="27"/>
    </row>
    <row r="713" spans="1:27" ht="15.75" customHeight="1">
      <c r="A713" s="27"/>
      <c r="B713" s="27"/>
      <c r="C713" s="27"/>
      <c r="D713" s="27"/>
      <c r="E713" s="27"/>
      <c r="F713" s="27"/>
      <c r="G713" s="27"/>
      <c r="H713" s="29"/>
      <c r="I713" s="30"/>
      <c r="J713" s="30"/>
      <c r="K713" s="30"/>
      <c r="L713" s="30"/>
      <c r="M713" s="30"/>
      <c r="N713" s="30"/>
      <c r="O713" s="30"/>
      <c r="P713" s="30"/>
      <c r="Q713" s="30"/>
      <c r="R713" s="30"/>
      <c r="S713" s="30"/>
      <c r="T713" s="30"/>
      <c r="U713" s="30"/>
      <c r="V713" s="30"/>
      <c r="W713" s="27"/>
      <c r="X713" s="27"/>
      <c r="Y713" s="27"/>
      <c r="Z713" s="27"/>
      <c r="AA713" s="27"/>
    </row>
    <row r="714" spans="1:27" ht="15.75" customHeight="1">
      <c r="A714" s="27"/>
      <c r="B714" s="27"/>
      <c r="C714" s="27"/>
      <c r="D714" s="27"/>
      <c r="E714" s="27"/>
      <c r="F714" s="27"/>
      <c r="G714" s="27"/>
      <c r="H714" s="29"/>
      <c r="I714" s="30"/>
      <c r="J714" s="30"/>
      <c r="K714" s="30"/>
      <c r="L714" s="30"/>
      <c r="M714" s="30"/>
      <c r="N714" s="30"/>
      <c r="O714" s="30"/>
      <c r="P714" s="30"/>
      <c r="Q714" s="30"/>
      <c r="R714" s="30"/>
      <c r="S714" s="30"/>
      <c r="T714" s="30"/>
      <c r="U714" s="30"/>
      <c r="V714" s="30"/>
      <c r="W714" s="27"/>
      <c r="X714" s="27"/>
      <c r="Y714" s="27"/>
      <c r="Z714" s="27"/>
      <c r="AA714" s="27"/>
    </row>
    <row r="715" spans="1:27" ht="15.75" customHeight="1">
      <c r="A715" s="27"/>
      <c r="B715" s="27"/>
      <c r="C715" s="27"/>
      <c r="D715" s="27"/>
      <c r="E715" s="27"/>
      <c r="F715" s="27"/>
      <c r="G715" s="27"/>
      <c r="H715" s="29"/>
      <c r="I715" s="30"/>
      <c r="J715" s="30"/>
      <c r="K715" s="30"/>
      <c r="L715" s="30"/>
      <c r="M715" s="30"/>
      <c r="N715" s="30"/>
      <c r="O715" s="30"/>
      <c r="P715" s="30"/>
      <c r="Q715" s="30"/>
      <c r="R715" s="30"/>
      <c r="S715" s="30"/>
      <c r="T715" s="30"/>
      <c r="U715" s="30"/>
      <c r="V715" s="30"/>
      <c r="W715" s="27"/>
      <c r="X715" s="27"/>
      <c r="Y715" s="27"/>
      <c r="Z715" s="27"/>
      <c r="AA715" s="27"/>
    </row>
    <row r="716" spans="1:27" ht="15.75" customHeight="1">
      <c r="A716" s="27"/>
      <c r="B716" s="27"/>
      <c r="C716" s="27"/>
      <c r="D716" s="27"/>
      <c r="E716" s="27"/>
      <c r="F716" s="27"/>
      <c r="G716" s="27"/>
      <c r="H716" s="29"/>
      <c r="I716" s="30"/>
      <c r="J716" s="30"/>
      <c r="K716" s="30"/>
      <c r="L716" s="30"/>
      <c r="M716" s="30"/>
      <c r="N716" s="30"/>
      <c r="O716" s="30"/>
      <c r="P716" s="30"/>
      <c r="Q716" s="30"/>
      <c r="R716" s="30"/>
      <c r="S716" s="30"/>
      <c r="T716" s="30"/>
      <c r="U716" s="30"/>
      <c r="V716" s="30"/>
      <c r="W716" s="27"/>
      <c r="X716" s="27"/>
      <c r="Y716" s="27"/>
      <c r="Z716" s="27"/>
      <c r="AA716" s="27"/>
    </row>
    <row r="717" spans="1:27" ht="15.75" customHeight="1">
      <c r="A717" s="27"/>
      <c r="B717" s="27"/>
      <c r="C717" s="27"/>
      <c r="D717" s="27"/>
      <c r="E717" s="27"/>
      <c r="F717" s="27"/>
      <c r="G717" s="27"/>
      <c r="H717" s="29"/>
      <c r="I717" s="30"/>
      <c r="J717" s="30"/>
      <c r="K717" s="30"/>
      <c r="L717" s="30"/>
      <c r="M717" s="30"/>
      <c r="N717" s="30"/>
      <c r="O717" s="30"/>
      <c r="P717" s="30"/>
      <c r="Q717" s="30"/>
      <c r="R717" s="30"/>
      <c r="S717" s="30"/>
      <c r="T717" s="30"/>
      <c r="U717" s="30"/>
      <c r="V717" s="30"/>
      <c r="W717" s="27"/>
      <c r="X717" s="27"/>
      <c r="Y717" s="27"/>
      <c r="Z717" s="27"/>
      <c r="AA717" s="27"/>
    </row>
    <row r="718" spans="1:27" ht="15.75" customHeight="1">
      <c r="A718" s="27"/>
      <c r="B718" s="27"/>
      <c r="C718" s="27"/>
      <c r="D718" s="27"/>
      <c r="E718" s="27"/>
      <c r="F718" s="27"/>
      <c r="G718" s="27"/>
      <c r="H718" s="29"/>
      <c r="I718" s="30"/>
      <c r="J718" s="30"/>
      <c r="K718" s="30"/>
      <c r="L718" s="30"/>
      <c r="M718" s="30"/>
      <c r="N718" s="30"/>
      <c r="O718" s="30"/>
      <c r="P718" s="30"/>
      <c r="Q718" s="30"/>
      <c r="R718" s="30"/>
      <c r="S718" s="30"/>
      <c r="T718" s="30"/>
      <c r="U718" s="30"/>
      <c r="V718" s="30"/>
      <c r="W718" s="27"/>
      <c r="X718" s="27"/>
      <c r="Y718" s="27"/>
      <c r="Z718" s="27"/>
      <c r="AA718" s="27"/>
    </row>
    <row r="719" spans="1:27" ht="15.75" customHeight="1">
      <c r="A719" s="27"/>
      <c r="B719" s="27"/>
      <c r="C719" s="27"/>
      <c r="D719" s="27"/>
      <c r="E719" s="27"/>
      <c r="F719" s="27"/>
      <c r="G719" s="27"/>
      <c r="H719" s="29"/>
      <c r="I719" s="30"/>
      <c r="J719" s="30"/>
      <c r="K719" s="30"/>
      <c r="L719" s="30"/>
      <c r="M719" s="30"/>
      <c r="N719" s="30"/>
      <c r="O719" s="30"/>
      <c r="P719" s="30"/>
      <c r="Q719" s="30"/>
      <c r="R719" s="30"/>
      <c r="S719" s="30"/>
      <c r="T719" s="30"/>
      <c r="U719" s="30"/>
      <c r="V719" s="30"/>
      <c r="W719" s="27"/>
      <c r="X719" s="27"/>
      <c r="Y719" s="27"/>
      <c r="Z719" s="27"/>
      <c r="AA719" s="27"/>
    </row>
    <row r="720" spans="1:27" ht="15.75" customHeight="1">
      <c r="A720" s="27"/>
      <c r="B720" s="27"/>
      <c r="C720" s="27"/>
      <c r="D720" s="27"/>
      <c r="E720" s="27"/>
      <c r="F720" s="27"/>
      <c r="G720" s="27"/>
      <c r="H720" s="29"/>
      <c r="I720" s="30"/>
      <c r="J720" s="30"/>
      <c r="K720" s="30"/>
      <c r="L720" s="30"/>
      <c r="M720" s="30"/>
      <c r="N720" s="30"/>
      <c r="O720" s="30"/>
      <c r="P720" s="30"/>
      <c r="Q720" s="30"/>
      <c r="R720" s="30"/>
      <c r="S720" s="30"/>
      <c r="T720" s="30"/>
      <c r="U720" s="30"/>
      <c r="V720" s="30"/>
      <c r="W720" s="27"/>
      <c r="X720" s="27"/>
      <c r="Y720" s="27"/>
      <c r="Z720" s="27"/>
      <c r="AA720" s="27"/>
    </row>
    <row r="721" spans="1:27" ht="15.75" customHeight="1">
      <c r="A721" s="27"/>
      <c r="B721" s="27"/>
      <c r="C721" s="27"/>
      <c r="D721" s="27"/>
      <c r="E721" s="27"/>
      <c r="F721" s="27"/>
      <c r="G721" s="27"/>
      <c r="H721" s="29"/>
      <c r="I721" s="30"/>
      <c r="J721" s="30"/>
      <c r="K721" s="30"/>
      <c r="L721" s="30"/>
      <c r="M721" s="30"/>
      <c r="N721" s="30"/>
      <c r="O721" s="30"/>
      <c r="P721" s="30"/>
      <c r="Q721" s="30"/>
      <c r="R721" s="30"/>
      <c r="S721" s="30"/>
      <c r="T721" s="30"/>
      <c r="U721" s="30"/>
      <c r="V721" s="30"/>
      <c r="W721" s="27"/>
      <c r="X721" s="27"/>
      <c r="Y721" s="27"/>
      <c r="Z721" s="27"/>
      <c r="AA721" s="27"/>
    </row>
    <row r="722" spans="1:27" ht="15.75" customHeight="1">
      <c r="A722" s="27"/>
      <c r="B722" s="27"/>
      <c r="C722" s="27"/>
      <c r="D722" s="27"/>
      <c r="E722" s="27"/>
      <c r="F722" s="27"/>
      <c r="G722" s="27"/>
      <c r="H722" s="29"/>
      <c r="I722" s="30"/>
      <c r="J722" s="30"/>
      <c r="K722" s="30"/>
      <c r="L722" s="30"/>
      <c r="M722" s="30"/>
      <c r="N722" s="30"/>
      <c r="O722" s="30"/>
      <c r="P722" s="30"/>
      <c r="Q722" s="30"/>
      <c r="R722" s="30"/>
      <c r="S722" s="30"/>
      <c r="T722" s="30"/>
      <c r="U722" s="30"/>
      <c r="V722" s="30"/>
      <c r="W722" s="27"/>
      <c r="X722" s="27"/>
      <c r="Y722" s="27"/>
      <c r="Z722" s="27"/>
      <c r="AA722" s="27"/>
    </row>
    <row r="723" spans="1:27" ht="15.75" customHeight="1">
      <c r="A723" s="27"/>
      <c r="B723" s="27"/>
      <c r="C723" s="27"/>
      <c r="D723" s="27"/>
      <c r="E723" s="27"/>
      <c r="F723" s="27"/>
      <c r="G723" s="27"/>
      <c r="H723" s="29"/>
      <c r="I723" s="30"/>
      <c r="J723" s="30"/>
      <c r="K723" s="30"/>
      <c r="L723" s="30"/>
      <c r="M723" s="30"/>
      <c r="N723" s="30"/>
      <c r="O723" s="30"/>
      <c r="P723" s="30"/>
      <c r="Q723" s="30"/>
      <c r="R723" s="30"/>
      <c r="S723" s="30"/>
      <c r="T723" s="30"/>
      <c r="U723" s="30"/>
      <c r="V723" s="30"/>
      <c r="W723" s="27"/>
      <c r="X723" s="27"/>
      <c r="Y723" s="27"/>
      <c r="Z723" s="27"/>
      <c r="AA723" s="27"/>
    </row>
    <row r="724" spans="1:27" ht="15.75" customHeight="1">
      <c r="A724" s="27"/>
      <c r="B724" s="27"/>
      <c r="C724" s="27"/>
      <c r="D724" s="27"/>
      <c r="E724" s="27"/>
      <c r="F724" s="27"/>
      <c r="G724" s="27"/>
      <c r="H724" s="29"/>
      <c r="I724" s="30"/>
      <c r="J724" s="30"/>
      <c r="K724" s="30"/>
      <c r="L724" s="30"/>
      <c r="M724" s="30"/>
      <c r="N724" s="30"/>
      <c r="O724" s="30"/>
      <c r="P724" s="30"/>
      <c r="Q724" s="30"/>
      <c r="R724" s="30"/>
      <c r="S724" s="30"/>
      <c r="T724" s="30"/>
      <c r="U724" s="30"/>
      <c r="V724" s="30"/>
      <c r="W724" s="27"/>
      <c r="X724" s="27"/>
      <c r="Y724" s="27"/>
      <c r="Z724" s="27"/>
      <c r="AA724" s="27"/>
    </row>
    <row r="725" spans="1:27" ht="15.75" customHeight="1">
      <c r="A725" s="27"/>
      <c r="B725" s="27"/>
      <c r="C725" s="27"/>
      <c r="D725" s="27"/>
      <c r="E725" s="27"/>
      <c r="F725" s="27"/>
      <c r="G725" s="27"/>
      <c r="H725" s="29"/>
      <c r="I725" s="30"/>
      <c r="J725" s="30"/>
      <c r="K725" s="30"/>
      <c r="L725" s="30"/>
      <c r="M725" s="30"/>
      <c r="N725" s="30"/>
      <c r="O725" s="30"/>
      <c r="P725" s="30"/>
      <c r="Q725" s="30"/>
      <c r="R725" s="30"/>
      <c r="S725" s="30"/>
      <c r="T725" s="30"/>
      <c r="U725" s="30"/>
      <c r="V725" s="30"/>
      <c r="W725" s="27"/>
      <c r="X725" s="27"/>
      <c r="Y725" s="27"/>
      <c r="Z725" s="27"/>
      <c r="AA725" s="27"/>
    </row>
    <row r="726" spans="1:27" ht="15.75" customHeight="1">
      <c r="A726" s="27"/>
      <c r="B726" s="27"/>
      <c r="C726" s="27"/>
      <c r="D726" s="27"/>
      <c r="E726" s="27"/>
      <c r="F726" s="27"/>
      <c r="G726" s="27"/>
      <c r="H726" s="29"/>
      <c r="I726" s="30"/>
      <c r="J726" s="30"/>
      <c r="K726" s="30"/>
      <c r="L726" s="30"/>
      <c r="M726" s="30"/>
      <c r="N726" s="30"/>
      <c r="O726" s="30"/>
      <c r="P726" s="30"/>
      <c r="Q726" s="30"/>
      <c r="R726" s="30"/>
      <c r="S726" s="30"/>
      <c r="T726" s="30"/>
      <c r="U726" s="30"/>
      <c r="V726" s="30"/>
      <c r="W726" s="27"/>
      <c r="X726" s="27"/>
      <c r="Y726" s="27"/>
      <c r="Z726" s="27"/>
      <c r="AA726" s="27"/>
    </row>
    <row r="727" spans="1:27" ht="15.75" customHeight="1">
      <c r="A727" s="27"/>
      <c r="B727" s="27"/>
      <c r="C727" s="27"/>
      <c r="D727" s="27"/>
      <c r="E727" s="27"/>
      <c r="F727" s="27"/>
      <c r="G727" s="27"/>
      <c r="H727" s="29"/>
      <c r="I727" s="30"/>
      <c r="J727" s="30"/>
      <c r="K727" s="30"/>
      <c r="L727" s="30"/>
      <c r="M727" s="30"/>
      <c r="N727" s="30"/>
      <c r="O727" s="30"/>
      <c r="P727" s="30"/>
      <c r="Q727" s="30"/>
      <c r="R727" s="30"/>
      <c r="S727" s="30"/>
      <c r="T727" s="30"/>
      <c r="U727" s="30"/>
      <c r="V727" s="30"/>
      <c r="W727" s="27"/>
      <c r="X727" s="27"/>
      <c r="Y727" s="27"/>
      <c r="Z727" s="27"/>
      <c r="AA727" s="27"/>
    </row>
    <row r="728" spans="1:27" ht="15.75" customHeight="1">
      <c r="A728" s="27"/>
      <c r="B728" s="27"/>
      <c r="C728" s="27"/>
      <c r="D728" s="27"/>
      <c r="E728" s="27"/>
      <c r="F728" s="27"/>
      <c r="G728" s="27"/>
      <c r="H728" s="29"/>
      <c r="I728" s="30"/>
      <c r="J728" s="30"/>
      <c r="K728" s="30"/>
      <c r="L728" s="30"/>
      <c r="M728" s="30"/>
      <c r="N728" s="30"/>
      <c r="O728" s="30"/>
      <c r="P728" s="30"/>
      <c r="Q728" s="30"/>
      <c r="R728" s="30"/>
      <c r="S728" s="30"/>
      <c r="T728" s="30"/>
      <c r="U728" s="30"/>
      <c r="V728" s="30"/>
      <c r="W728" s="27"/>
      <c r="X728" s="27"/>
      <c r="Y728" s="27"/>
      <c r="Z728" s="27"/>
      <c r="AA728" s="27"/>
    </row>
    <row r="729" spans="1:27" ht="15.75" customHeight="1">
      <c r="A729" s="27"/>
      <c r="B729" s="27"/>
      <c r="C729" s="27"/>
      <c r="D729" s="27"/>
      <c r="E729" s="27"/>
      <c r="F729" s="27"/>
      <c r="G729" s="27"/>
      <c r="H729" s="29"/>
      <c r="I729" s="30"/>
      <c r="J729" s="30"/>
      <c r="K729" s="30"/>
      <c r="L729" s="30"/>
      <c r="M729" s="30"/>
      <c r="N729" s="30"/>
      <c r="O729" s="30"/>
      <c r="P729" s="30"/>
      <c r="Q729" s="30"/>
      <c r="R729" s="30"/>
      <c r="S729" s="30"/>
      <c r="T729" s="30"/>
      <c r="U729" s="30"/>
      <c r="V729" s="30"/>
      <c r="W729" s="27"/>
      <c r="X729" s="27"/>
      <c r="Y729" s="27"/>
      <c r="Z729" s="27"/>
      <c r="AA729" s="27"/>
    </row>
    <row r="730" spans="1:27" ht="15.75" customHeight="1">
      <c r="A730" s="27"/>
      <c r="B730" s="27"/>
      <c r="C730" s="27"/>
      <c r="D730" s="27"/>
      <c r="E730" s="27"/>
      <c r="F730" s="27"/>
      <c r="G730" s="27"/>
      <c r="H730" s="29"/>
      <c r="I730" s="30"/>
      <c r="J730" s="30"/>
      <c r="K730" s="30"/>
      <c r="L730" s="30"/>
      <c r="M730" s="30"/>
      <c r="N730" s="30"/>
      <c r="O730" s="30"/>
      <c r="P730" s="30"/>
      <c r="Q730" s="30"/>
      <c r="R730" s="30"/>
      <c r="S730" s="30"/>
      <c r="T730" s="30"/>
      <c r="U730" s="30"/>
      <c r="V730" s="30"/>
      <c r="W730" s="27"/>
      <c r="X730" s="27"/>
      <c r="Y730" s="27"/>
      <c r="Z730" s="27"/>
      <c r="AA730" s="27"/>
    </row>
    <row r="731" spans="1:27" ht="15.75" customHeight="1">
      <c r="A731" s="27"/>
      <c r="B731" s="27"/>
      <c r="C731" s="27"/>
      <c r="D731" s="27"/>
      <c r="E731" s="27"/>
      <c r="F731" s="27"/>
      <c r="G731" s="27"/>
      <c r="H731" s="29"/>
      <c r="I731" s="30"/>
      <c r="J731" s="30"/>
      <c r="K731" s="30"/>
      <c r="L731" s="30"/>
      <c r="M731" s="30"/>
      <c r="N731" s="30"/>
      <c r="O731" s="30"/>
      <c r="P731" s="30"/>
      <c r="Q731" s="30"/>
      <c r="R731" s="30"/>
      <c r="S731" s="30"/>
      <c r="T731" s="30"/>
      <c r="U731" s="30"/>
      <c r="V731" s="30"/>
      <c r="W731" s="27"/>
      <c r="X731" s="27"/>
      <c r="Y731" s="27"/>
      <c r="Z731" s="27"/>
      <c r="AA731" s="27"/>
    </row>
    <row r="732" spans="1:27" ht="15.75" customHeight="1">
      <c r="A732" s="27"/>
      <c r="B732" s="27"/>
      <c r="C732" s="27"/>
      <c r="D732" s="27"/>
      <c r="E732" s="27"/>
      <c r="F732" s="27"/>
      <c r="G732" s="27"/>
      <c r="H732" s="29"/>
      <c r="I732" s="30"/>
      <c r="J732" s="30"/>
      <c r="K732" s="30"/>
      <c r="L732" s="30"/>
      <c r="M732" s="30"/>
      <c r="N732" s="30"/>
      <c r="O732" s="30"/>
      <c r="P732" s="30"/>
      <c r="Q732" s="30"/>
      <c r="R732" s="30"/>
      <c r="S732" s="30"/>
      <c r="T732" s="30"/>
      <c r="U732" s="30"/>
      <c r="V732" s="30"/>
      <c r="W732" s="27"/>
      <c r="X732" s="27"/>
      <c r="Y732" s="27"/>
      <c r="Z732" s="27"/>
      <c r="AA732" s="27"/>
    </row>
    <row r="733" spans="1:27" ht="15.75" customHeight="1">
      <c r="A733" s="27"/>
      <c r="B733" s="27"/>
      <c r="C733" s="27"/>
      <c r="D733" s="27"/>
      <c r="E733" s="27"/>
      <c r="F733" s="27"/>
      <c r="G733" s="27"/>
      <c r="H733" s="29"/>
      <c r="I733" s="30"/>
      <c r="J733" s="30"/>
      <c r="K733" s="30"/>
      <c r="L733" s="30"/>
      <c r="M733" s="30"/>
      <c r="N733" s="30"/>
      <c r="O733" s="30"/>
      <c r="P733" s="30"/>
      <c r="Q733" s="30"/>
      <c r="R733" s="30"/>
      <c r="S733" s="30"/>
      <c r="T733" s="30"/>
      <c r="U733" s="30"/>
      <c r="V733" s="30"/>
      <c r="W733" s="27"/>
      <c r="X733" s="27"/>
      <c r="Y733" s="27"/>
      <c r="Z733" s="27"/>
      <c r="AA733" s="27"/>
    </row>
    <row r="734" spans="1:27" ht="15.75" customHeight="1">
      <c r="A734" s="27"/>
      <c r="B734" s="27"/>
      <c r="C734" s="27"/>
      <c r="D734" s="27"/>
      <c r="E734" s="27"/>
      <c r="F734" s="27"/>
      <c r="G734" s="27"/>
      <c r="H734" s="29"/>
      <c r="I734" s="30"/>
      <c r="J734" s="30"/>
      <c r="K734" s="30"/>
      <c r="L734" s="30"/>
      <c r="M734" s="30"/>
      <c r="N734" s="30"/>
      <c r="O734" s="30"/>
      <c r="P734" s="30"/>
      <c r="Q734" s="30"/>
      <c r="R734" s="30"/>
      <c r="S734" s="30"/>
      <c r="T734" s="30"/>
      <c r="U734" s="30"/>
      <c r="V734" s="30"/>
      <c r="W734" s="27"/>
      <c r="X734" s="27"/>
      <c r="Y734" s="27"/>
      <c r="Z734" s="27"/>
      <c r="AA734" s="27"/>
    </row>
    <row r="735" spans="1:27" ht="15.75" customHeight="1">
      <c r="A735" s="27"/>
      <c r="B735" s="27"/>
      <c r="C735" s="27"/>
      <c r="D735" s="27"/>
      <c r="E735" s="27"/>
      <c r="F735" s="27"/>
      <c r="G735" s="27"/>
      <c r="H735" s="29"/>
      <c r="I735" s="30"/>
      <c r="J735" s="30"/>
      <c r="K735" s="30"/>
      <c r="L735" s="30"/>
      <c r="M735" s="30"/>
      <c r="N735" s="30"/>
      <c r="O735" s="30"/>
      <c r="P735" s="30"/>
      <c r="Q735" s="30"/>
      <c r="R735" s="30"/>
      <c r="S735" s="30"/>
      <c r="T735" s="30"/>
      <c r="U735" s="30"/>
      <c r="V735" s="30"/>
      <c r="W735" s="27"/>
      <c r="X735" s="27"/>
      <c r="Y735" s="27"/>
      <c r="Z735" s="27"/>
      <c r="AA735" s="27"/>
    </row>
    <row r="736" spans="1:27" ht="15.75" customHeight="1">
      <c r="A736" s="27"/>
      <c r="B736" s="27"/>
      <c r="C736" s="27"/>
      <c r="D736" s="27"/>
      <c r="E736" s="27"/>
      <c r="F736" s="27"/>
      <c r="G736" s="27"/>
      <c r="H736" s="29"/>
      <c r="I736" s="30"/>
      <c r="J736" s="30"/>
      <c r="K736" s="30"/>
      <c r="L736" s="30"/>
      <c r="M736" s="30"/>
      <c r="N736" s="30"/>
      <c r="O736" s="30"/>
      <c r="P736" s="30"/>
      <c r="Q736" s="30"/>
      <c r="R736" s="30"/>
      <c r="S736" s="30"/>
      <c r="T736" s="30"/>
      <c r="U736" s="30"/>
      <c r="V736" s="30"/>
      <c r="W736" s="27"/>
      <c r="X736" s="27"/>
      <c r="Y736" s="27"/>
      <c r="Z736" s="27"/>
      <c r="AA736" s="27"/>
    </row>
    <row r="737" spans="1:27" ht="15.75" customHeight="1">
      <c r="A737" s="27"/>
      <c r="B737" s="27"/>
      <c r="C737" s="27"/>
      <c r="D737" s="27"/>
      <c r="E737" s="27"/>
      <c r="F737" s="27"/>
      <c r="G737" s="27"/>
      <c r="H737" s="29"/>
      <c r="I737" s="30"/>
      <c r="J737" s="30"/>
      <c r="K737" s="30"/>
      <c r="L737" s="30"/>
      <c r="M737" s="30"/>
      <c r="N737" s="30"/>
      <c r="O737" s="30"/>
      <c r="P737" s="30"/>
      <c r="Q737" s="30"/>
      <c r="R737" s="30"/>
      <c r="S737" s="30"/>
      <c r="T737" s="30"/>
      <c r="U737" s="30"/>
      <c r="V737" s="30"/>
      <c r="W737" s="27"/>
      <c r="X737" s="27"/>
      <c r="Y737" s="27"/>
      <c r="Z737" s="27"/>
      <c r="AA737" s="27"/>
    </row>
    <row r="738" spans="1:27" ht="15.75" customHeight="1">
      <c r="A738" s="27"/>
      <c r="B738" s="27"/>
      <c r="C738" s="27"/>
      <c r="D738" s="27"/>
      <c r="E738" s="27"/>
      <c r="F738" s="27"/>
      <c r="G738" s="27"/>
      <c r="H738" s="29"/>
      <c r="I738" s="30"/>
      <c r="J738" s="30"/>
      <c r="K738" s="30"/>
      <c r="L738" s="30"/>
      <c r="M738" s="30"/>
      <c r="N738" s="30"/>
      <c r="O738" s="30"/>
      <c r="P738" s="30"/>
      <c r="Q738" s="30"/>
      <c r="R738" s="30"/>
      <c r="S738" s="30"/>
      <c r="T738" s="30"/>
      <c r="U738" s="30"/>
      <c r="V738" s="30"/>
      <c r="W738" s="27"/>
      <c r="X738" s="27"/>
      <c r="Y738" s="27"/>
      <c r="Z738" s="27"/>
      <c r="AA738" s="27"/>
    </row>
    <row r="739" spans="1:27" ht="15.75" customHeight="1">
      <c r="A739" s="27"/>
      <c r="B739" s="27"/>
      <c r="C739" s="27"/>
      <c r="D739" s="27"/>
      <c r="E739" s="27"/>
      <c r="F739" s="27"/>
      <c r="G739" s="27"/>
      <c r="H739" s="29"/>
      <c r="I739" s="30"/>
      <c r="J739" s="30"/>
      <c r="K739" s="30"/>
      <c r="L739" s="30"/>
      <c r="M739" s="30"/>
      <c r="N739" s="30"/>
      <c r="O739" s="30"/>
      <c r="P739" s="30"/>
      <c r="Q739" s="30"/>
      <c r="R739" s="30"/>
      <c r="S739" s="30"/>
      <c r="T739" s="30"/>
      <c r="U739" s="30"/>
      <c r="V739" s="30"/>
      <c r="W739" s="27"/>
      <c r="X739" s="27"/>
      <c r="Y739" s="27"/>
      <c r="Z739" s="27"/>
      <c r="AA739" s="27"/>
    </row>
    <row r="740" spans="1:27" ht="15.75" customHeight="1">
      <c r="A740" s="27"/>
      <c r="B740" s="27"/>
      <c r="C740" s="27"/>
      <c r="D740" s="27"/>
      <c r="E740" s="27"/>
      <c r="F740" s="27"/>
      <c r="G740" s="27"/>
      <c r="H740" s="29"/>
      <c r="I740" s="30"/>
      <c r="J740" s="30"/>
      <c r="K740" s="30"/>
      <c r="L740" s="30"/>
      <c r="M740" s="30"/>
      <c r="N740" s="30"/>
      <c r="O740" s="30"/>
      <c r="P740" s="30"/>
      <c r="Q740" s="30"/>
      <c r="R740" s="30"/>
      <c r="S740" s="30"/>
      <c r="T740" s="30"/>
      <c r="U740" s="30"/>
      <c r="V740" s="30"/>
      <c r="W740" s="27"/>
      <c r="X740" s="27"/>
      <c r="Y740" s="27"/>
      <c r="Z740" s="27"/>
      <c r="AA740" s="27"/>
    </row>
    <row r="741" spans="1:27" ht="15.75" customHeight="1">
      <c r="A741" s="27"/>
      <c r="B741" s="27"/>
      <c r="C741" s="27"/>
      <c r="D741" s="27"/>
      <c r="E741" s="27"/>
      <c r="F741" s="27"/>
      <c r="G741" s="27"/>
      <c r="H741" s="29"/>
      <c r="I741" s="30"/>
      <c r="J741" s="30"/>
      <c r="K741" s="30"/>
      <c r="L741" s="30"/>
      <c r="M741" s="30"/>
      <c r="N741" s="30"/>
      <c r="O741" s="30"/>
      <c r="P741" s="30"/>
      <c r="Q741" s="30"/>
      <c r="R741" s="30"/>
      <c r="S741" s="30"/>
      <c r="T741" s="30"/>
      <c r="U741" s="30"/>
      <c r="V741" s="30"/>
      <c r="W741" s="27"/>
      <c r="X741" s="27"/>
      <c r="Y741" s="27"/>
      <c r="Z741" s="27"/>
      <c r="AA741" s="27"/>
    </row>
    <row r="742" spans="1:27" ht="15.75" customHeight="1">
      <c r="A742" s="27"/>
      <c r="B742" s="27"/>
      <c r="C742" s="27"/>
      <c r="D742" s="27"/>
      <c r="E742" s="27"/>
      <c r="F742" s="27"/>
      <c r="G742" s="27"/>
      <c r="H742" s="29"/>
      <c r="I742" s="30"/>
      <c r="J742" s="30"/>
      <c r="K742" s="30"/>
      <c r="L742" s="30"/>
      <c r="M742" s="30"/>
      <c r="N742" s="30"/>
      <c r="O742" s="30"/>
      <c r="P742" s="30"/>
      <c r="Q742" s="30"/>
      <c r="R742" s="30"/>
      <c r="S742" s="30"/>
      <c r="T742" s="30"/>
      <c r="U742" s="30"/>
      <c r="V742" s="30"/>
      <c r="W742" s="27"/>
      <c r="X742" s="27"/>
      <c r="Y742" s="27"/>
      <c r="Z742" s="27"/>
      <c r="AA742" s="27"/>
    </row>
    <row r="743" spans="1:27" ht="15.75" customHeight="1">
      <c r="A743" s="27"/>
      <c r="B743" s="27"/>
      <c r="C743" s="27"/>
      <c r="D743" s="27"/>
      <c r="E743" s="27"/>
      <c r="F743" s="27"/>
      <c r="G743" s="27"/>
      <c r="H743" s="29"/>
      <c r="I743" s="30"/>
      <c r="J743" s="30"/>
      <c r="K743" s="30"/>
      <c r="L743" s="30"/>
      <c r="M743" s="30"/>
      <c r="N743" s="30"/>
      <c r="O743" s="30"/>
      <c r="P743" s="30"/>
      <c r="Q743" s="30"/>
      <c r="R743" s="30"/>
      <c r="S743" s="30"/>
      <c r="T743" s="30"/>
      <c r="U743" s="30"/>
      <c r="V743" s="30"/>
      <c r="W743" s="27"/>
      <c r="X743" s="27"/>
      <c r="Y743" s="27"/>
      <c r="Z743" s="27"/>
      <c r="AA743" s="27"/>
    </row>
    <row r="744" spans="1:27" ht="15.75" customHeight="1">
      <c r="A744" s="27"/>
      <c r="B744" s="27"/>
      <c r="C744" s="27"/>
      <c r="D744" s="27"/>
      <c r="E744" s="27"/>
      <c r="F744" s="27"/>
      <c r="G744" s="27"/>
      <c r="H744" s="29"/>
      <c r="I744" s="30"/>
      <c r="J744" s="30"/>
      <c r="K744" s="30"/>
      <c r="L744" s="30"/>
      <c r="M744" s="30"/>
      <c r="N744" s="30"/>
      <c r="O744" s="30"/>
      <c r="P744" s="30"/>
      <c r="Q744" s="30"/>
      <c r="R744" s="30"/>
      <c r="S744" s="30"/>
      <c r="T744" s="30"/>
      <c r="U744" s="30"/>
      <c r="V744" s="30"/>
      <c r="W744" s="27"/>
      <c r="X744" s="27"/>
      <c r="Y744" s="27"/>
      <c r="Z744" s="27"/>
      <c r="AA744" s="27"/>
    </row>
    <row r="745" spans="1:27" ht="15.75" customHeight="1">
      <c r="A745" s="27"/>
      <c r="B745" s="27"/>
      <c r="C745" s="27"/>
      <c r="D745" s="27"/>
      <c r="E745" s="27"/>
      <c r="F745" s="27"/>
      <c r="G745" s="27"/>
      <c r="H745" s="29"/>
      <c r="I745" s="30"/>
      <c r="J745" s="30"/>
      <c r="K745" s="30"/>
      <c r="L745" s="30"/>
      <c r="M745" s="30"/>
      <c r="N745" s="30"/>
      <c r="O745" s="30"/>
      <c r="P745" s="30"/>
      <c r="Q745" s="30"/>
      <c r="R745" s="30"/>
      <c r="S745" s="30"/>
      <c r="T745" s="30"/>
      <c r="U745" s="30"/>
      <c r="V745" s="30"/>
      <c r="W745" s="27"/>
      <c r="X745" s="27"/>
      <c r="Y745" s="27"/>
      <c r="Z745" s="27"/>
      <c r="AA745" s="27"/>
    </row>
    <row r="746" spans="1:27" ht="15.75" customHeight="1">
      <c r="A746" s="27"/>
      <c r="B746" s="27"/>
      <c r="C746" s="27"/>
      <c r="D746" s="27"/>
      <c r="E746" s="27"/>
      <c r="F746" s="27"/>
      <c r="G746" s="27"/>
      <c r="H746" s="29"/>
      <c r="I746" s="30"/>
      <c r="J746" s="30"/>
      <c r="K746" s="30"/>
      <c r="L746" s="30"/>
      <c r="M746" s="30"/>
      <c r="N746" s="30"/>
      <c r="O746" s="30"/>
      <c r="P746" s="30"/>
      <c r="Q746" s="30"/>
      <c r="R746" s="30"/>
      <c r="S746" s="30"/>
      <c r="T746" s="30"/>
      <c r="U746" s="30"/>
      <c r="V746" s="30"/>
      <c r="W746" s="27"/>
      <c r="X746" s="27"/>
      <c r="Y746" s="27"/>
      <c r="Z746" s="27"/>
      <c r="AA746" s="27"/>
    </row>
    <row r="747" spans="1:27" ht="15.75" customHeight="1">
      <c r="A747" s="27"/>
      <c r="B747" s="27"/>
      <c r="C747" s="27"/>
      <c r="D747" s="27"/>
      <c r="E747" s="27"/>
      <c r="F747" s="27"/>
      <c r="G747" s="27"/>
      <c r="H747" s="29"/>
      <c r="I747" s="30"/>
      <c r="J747" s="30"/>
      <c r="K747" s="30"/>
      <c r="L747" s="30"/>
      <c r="M747" s="30"/>
      <c r="N747" s="30"/>
      <c r="O747" s="30"/>
      <c r="P747" s="30"/>
      <c r="Q747" s="30"/>
      <c r="R747" s="30"/>
      <c r="S747" s="30"/>
      <c r="T747" s="30"/>
      <c r="U747" s="30"/>
      <c r="V747" s="30"/>
      <c r="W747" s="27"/>
      <c r="X747" s="27"/>
      <c r="Y747" s="27"/>
      <c r="Z747" s="27"/>
      <c r="AA747" s="27"/>
    </row>
    <row r="748" spans="1:27" ht="15.75" customHeight="1">
      <c r="A748" s="27"/>
      <c r="B748" s="27"/>
      <c r="C748" s="27"/>
      <c r="D748" s="27"/>
      <c r="E748" s="27"/>
      <c r="F748" s="27"/>
      <c r="G748" s="27"/>
      <c r="H748" s="29"/>
      <c r="I748" s="30"/>
      <c r="J748" s="30"/>
      <c r="K748" s="30"/>
      <c r="L748" s="30"/>
      <c r="M748" s="30"/>
      <c r="N748" s="30"/>
      <c r="O748" s="30"/>
      <c r="P748" s="30"/>
      <c r="Q748" s="30"/>
      <c r="R748" s="30"/>
      <c r="S748" s="30"/>
      <c r="T748" s="30"/>
      <c r="U748" s="30"/>
      <c r="V748" s="30"/>
      <c r="W748" s="27"/>
      <c r="X748" s="27"/>
      <c r="Y748" s="27"/>
      <c r="Z748" s="27"/>
      <c r="AA748" s="27"/>
    </row>
    <row r="749" spans="1:27" ht="15.75" customHeight="1">
      <c r="A749" s="27"/>
      <c r="B749" s="27"/>
      <c r="C749" s="27"/>
      <c r="D749" s="27"/>
      <c r="E749" s="27"/>
      <c r="F749" s="27"/>
      <c r="G749" s="27"/>
      <c r="H749" s="29"/>
      <c r="I749" s="30"/>
      <c r="J749" s="30"/>
      <c r="K749" s="30"/>
      <c r="L749" s="30"/>
      <c r="M749" s="30"/>
      <c r="N749" s="30"/>
      <c r="O749" s="30"/>
      <c r="P749" s="30"/>
      <c r="Q749" s="30"/>
      <c r="R749" s="30"/>
      <c r="S749" s="30"/>
      <c r="T749" s="30"/>
      <c r="U749" s="30"/>
      <c r="V749" s="30"/>
      <c r="W749" s="27"/>
      <c r="X749" s="27"/>
      <c r="Y749" s="27"/>
      <c r="Z749" s="27"/>
      <c r="AA749" s="27"/>
    </row>
    <row r="750" spans="1:27" ht="15.75" customHeight="1">
      <c r="A750" s="27"/>
      <c r="B750" s="27"/>
      <c r="C750" s="27"/>
      <c r="D750" s="27"/>
      <c r="E750" s="27"/>
      <c r="F750" s="27"/>
      <c r="G750" s="27"/>
      <c r="H750" s="29"/>
      <c r="I750" s="30"/>
      <c r="J750" s="30"/>
      <c r="K750" s="30"/>
      <c r="L750" s="30"/>
      <c r="M750" s="30"/>
      <c r="N750" s="30"/>
      <c r="O750" s="30"/>
      <c r="P750" s="30"/>
      <c r="Q750" s="30"/>
      <c r="R750" s="30"/>
      <c r="S750" s="30"/>
      <c r="T750" s="30"/>
      <c r="U750" s="30"/>
      <c r="V750" s="30"/>
      <c r="W750" s="27"/>
      <c r="X750" s="27"/>
      <c r="Y750" s="27"/>
      <c r="Z750" s="27"/>
      <c r="AA750" s="27"/>
    </row>
    <row r="751" spans="1:27" ht="15.75" customHeight="1">
      <c r="A751" s="27"/>
      <c r="B751" s="27"/>
      <c r="C751" s="27"/>
      <c r="D751" s="27"/>
      <c r="E751" s="27"/>
      <c r="F751" s="27"/>
      <c r="G751" s="27"/>
      <c r="H751" s="29"/>
      <c r="I751" s="30"/>
      <c r="J751" s="30"/>
      <c r="K751" s="30"/>
      <c r="L751" s="30"/>
      <c r="M751" s="30"/>
      <c r="N751" s="30"/>
      <c r="O751" s="30"/>
      <c r="P751" s="30"/>
      <c r="Q751" s="30"/>
      <c r="R751" s="30"/>
      <c r="S751" s="30"/>
      <c r="T751" s="30"/>
      <c r="U751" s="30"/>
      <c r="V751" s="30"/>
      <c r="W751" s="27"/>
      <c r="X751" s="27"/>
      <c r="Y751" s="27"/>
      <c r="Z751" s="27"/>
      <c r="AA751" s="27"/>
    </row>
    <row r="752" spans="1:27" ht="15.75" customHeight="1">
      <c r="A752" s="27"/>
      <c r="B752" s="27"/>
      <c r="C752" s="27"/>
      <c r="D752" s="27"/>
      <c r="E752" s="27"/>
      <c r="F752" s="27"/>
      <c r="G752" s="27"/>
      <c r="H752" s="29"/>
      <c r="I752" s="30"/>
      <c r="J752" s="30"/>
      <c r="K752" s="30"/>
      <c r="L752" s="30"/>
      <c r="M752" s="30"/>
      <c r="N752" s="30"/>
      <c r="O752" s="30"/>
      <c r="P752" s="30"/>
      <c r="Q752" s="30"/>
      <c r="R752" s="30"/>
      <c r="S752" s="30"/>
      <c r="T752" s="30"/>
      <c r="U752" s="30"/>
      <c r="V752" s="30"/>
      <c r="W752" s="27"/>
      <c r="X752" s="27"/>
      <c r="Y752" s="27"/>
      <c r="Z752" s="27"/>
      <c r="AA752" s="27"/>
    </row>
    <row r="753" spans="1:27" ht="15.75" customHeight="1">
      <c r="A753" s="27"/>
      <c r="B753" s="27"/>
      <c r="C753" s="27"/>
      <c r="D753" s="27"/>
      <c r="E753" s="27"/>
      <c r="F753" s="27"/>
      <c r="G753" s="27"/>
      <c r="H753" s="29"/>
      <c r="I753" s="30"/>
      <c r="J753" s="30"/>
      <c r="K753" s="30"/>
      <c r="L753" s="30"/>
      <c r="M753" s="30"/>
      <c r="N753" s="30"/>
      <c r="O753" s="30"/>
      <c r="P753" s="30"/>
      <c r="Q753" s="30"/>
      <c r="R753" s="30"/>
      <c r="S753" s="30"/>
      <c r="T753" s="30"/>
      <c r="U753" s="30"/>
      <c r="V753" s="30"/>
      <c r="W753" s="27"/>
      <c r="X753" s="27"/>
      <c r="Y753" s="27"/>
      <c r="Z753" s="27"/>
      <c r="AA753" s="27"/>
    </row>
    <row r="754" spans="1:27" ht="15.75" customHeight="1">
      <c r="A754" s="27"/>
      <c r="B754" s="27"/>
      <c r="C754" s="27"/>
      <c r="D754" s="27"/>
      <c r="E754" s="27"/>
      <c r="F754" s="27"/>
      <c r="G754" s="27"/>
      <c r="H754" s="29"/>
      <c r="I754" s="30"/>
      <c r="J754" s="30"/>
      <c r="K754" s="30"/>
      <c r="L754" s="30"/>
      <c r="M754" s="30"/>
      <c r="N754" s="30"/>
      <c r="O754" s="30"/>
      <c r="P754" s="30"/>
      <c r="Q754" s="30"/>
      <c r="R754" s="30"/>
      <c r="S754" s="30"/>
      <c r="T754" s="30"/>
      <c r="U754" s="30"/>
      <c r="V754" s="30"/>
      <c r="W754" s="27"/>
      <c r="X754" s="27"/>
      <c r="Y754" s="27"/>
      <c r="Z754" s="27"/>
      <c r="AA754" s="27"/>
    </row>
    <row r="755" spans="1:27" ht="15.75" customHeight="1">
      <c r="A755" s="27"/>
      <c r="B755" s="27"/>
      <c r="C755" s="27"/>
      <c r="D755" s="27"/>
      <c r="E755" s="27"/>
      <c r="F755" s="27"/>
      <c r="G755" s="27"/>
      <c r="H755" s="29"/>
      <c r="I755" s="30"/>
      <c r="J755" s="30"/>
      <c r="K755" s="30"/>
      <c r="L755" s="30"/>
      <c r="M755" s="30"/>
      <c r="N755" s="30"/>
      <c r="O755" s="30"/>
      <c r="P755" s="30"/>
      <c r="Q755" s="30"/>
      <c r="R755" s="30"/>
      <c r="S755" s="30"/>
      <c r="T755" s="30"/>
      <c r="U755" s="30"/>
      <c r="V755" s="30"/>
      <c r="W755" s="27"/>
      <c r="X755" s="27"/>
      <c r="Y755" s="27"/>
      <c r="Z755" s="27"/>
      <c r="AA755" s="27"/>
    </row>
    <row r="756" spans="1:27" ht="15.75" customHeight="1">
      <c r="A756" s="27"/>
      <c r="B756" s="27"/>
      <c r="C756" s="27"/>
      <c r="D756" s="27"/>
      <c r="E756" s="27"/>
      <c r="F756" s="27"/>
      <c r="G756" s="27"/>
      <c r="H756" s="29"/>
      <c r="I756" s="30"/>
      <c r="J756" s="30"/>
      <c r="K756" s="30"/>
      <c r="L756" s="30"/>
      <c r="M756" s="30"/>
      <c r="N756" s="30"/>
      <c r="O756" s="30"/>
      <c r="P756" s="30"/>
      <c r="Q756" s="30"/>
      <c r="R756" s="30"/>
      <c r="S756" s="30"/>
      <c r="T756" s="30"/>
      <c r="U756" s="30"/>
      <c r="V756" s="30"/>
      <c r="W756" s="27"/>
      <c r="X756" s="27"/>
      <c r="Y756" s="27"/>
      <c r="Z756" s="27"/>
      <c r="AA756" s="27"/>
    </row>
    <row r="757" spans="1:27" ht="15.75" customHeight="1">
      <c r="A757" s="27"/>
      <c r="B757" s="27"/>
      <c r="C757" s="27"/>
      <c r="D757" s="27"/>
      <c r="E757" s="27"/>
      <c r="F757" s="27"/>
      <c r="G757" s="27"/>
      <c r="H757" s="29"/>
      <c r="I757" s="30"/>
      <c r="J757" s="30"/>
      <c r="K757" s="30"/>
      <c r="L757" s="30"/>
      <c r="M757" s="30"/>
      <c r="N757" s="30"/>
      <c r="O757" s="30"/>
      <c r="P757" s="30"/>
      <c r="Q757" s="30"/>
      <c r="R757" s="30"/>
      <c r="S757" s="30"/>
      <c r="T757" s="30"/>
      <c r="U757" s="30"/>
      <c r="V757" s="30"/>
      <c r="W757" s="27"/>
      <c r="X757" s="27"/>
      <c r="Y757" s="27"/>
      <c r="Z757" s="27"/>
      <c r="AA757" s="27"/>
    </row>
    <row r="758" spans="1:27" ht="15.75" customHeight="1">
      <c r="A758" s="27"/>
      <c r="B758" s="27"/>
      <c r="C758" s="27"/>
      <c r="D758" s="27"/>
      <c r="E758" s="27"/>
      <c r="F758" s="27"/>
      <c r="G758" s="27"/>
      <c r="H758" s="29"/>
      <c r="I758" s="30"/>
      <c r="J758" s="30"/>
      <c r="K758" s="30"/>
      <c r="L758" s="30"/>
      <c r="M758" s="30"/>
      <c r="N758" s="30"/>
      <c r="O758" s="30"/>
      <c r="P758" s="30"/>
      <c r="Q758" s="30"/>
      <c r="R758" s="30"/>
      <c r="S758" s="30"/>
      <c r="T758" s="30"/>
      <c r="U758" s="30"/>
      <c r="V758" s="30"/>
      <c r="W758" s="27"/>
      <c r="X758" s="27"/>
      <c r="Y758" s="27"/>
      <c r="Z758" s="27"/>
      <c r="AA758" s="27"/>
    </row>
    <row r="759" spans="1:27" ht="15.75" customHeight="1">
      <c r="A759" s="27"/>
      <c r="B759" s="27"/>
      <c r="C759" s="27"/>
      <c r="D759" s="27"/>
      <c r="E759" s="27"/>
      <c r="F759" s="27"/>
      <c r="G759" s="27"/>
      <c r="H759" s="29"/>
      <c r="I759" s="30"/>
      <c r="J759" s="30"/>
      <c r="K759" s="30"/>
      <c r="L759" s="30"/>
      <c r="M759" s="30"/>
      <c r="N759" s="30"/>
      <c r="O759" s="30"/>
      <c r="P759" s="30"/>
      <c r="Q759" s="30"/>
      <c r="R759" s="30"/>
      <c r="S759" s="30"/>
      <c r="T759" s="30"/>
      <c r="U759" s="30"/>
      <c r="V759" s="30"/>
      <c r="W759" s="27"/>
      <c r="X759" s="27"/>
      <c r="Y759" s="27"/>
      <c r="Z759" s="27"/>
      <c r="AA759" s="27"/>
    </row>
    <row r="760" spans="1:27" ht="15.75" customHeight="1">
      <c r="A760" s="27"/>
      <c r="B760" s="27"/>
      <c r="C760" s="27"/>
      <c r="D760" s="27"/>
      <c r="E760" s="27"/>
      <c r="F760" s="27"/>
      <c r="G760" s="27"/>
      <c r="H760" s="29"/>
      <c r="I760" s="30"/>
      <c r="J760" s="30"/>
      <c r="K760" s="30"/>
      <c r="L760" s="30"/>
      <c r="M760" s="30"/>
      <c r="N760" s="30"/>
      <c r="O760" s="30"/>
      <c r="P760" s="30"/>
      <c r="Q760" s="30"/>
      <c r="R760" s="30"/>
      <c r="S760" s="30"/>
      <c r="T760" s="30"/>
      <c r="U760" s="30"/>
      <c r="V760" s="30"/>
      <c r="W760" s="27"/>
      <c r="X760" s="27"/>
      <c r="Y760" s="27"/>
      <c r="Z760" s="27"/>
      <c r="AA760" s="27"/>
    </row>
    <row r="761" spans="1:27" ht="15.75" customHeight="1">
      <c r="A761" s="27"/>
      <c r="B761" s="27"/>
      <c r="C761" s="27"/>
      <c r="D761" s="27"/>
      <c r="E761" s="27"/>
      <c r="F761" s="27"/>
      <c r="G761" s="27"/>
      <c r="H761" s="29"/>
      <c r="I761" s="30"/>
      <c r="J761" s="30"/>
      <c r="K761" s="30"/>
      <c r="L761" s="30"/>
      <c r="M761" s="30"/>
      <c r="N761" s="30"/>
      <c r="O761" s="30"/>
      <c r="P761" s="30"/>
      <c r="Q761" s="30"/>
      <c r="R761" s="30"/>
      <c r="S761" s="30"/>
      <c r="T761" s="30"/>
      <c r="U761" s="30"/>
      <c r="V761" s="30"/>
      <c r="W761" s="27"/>
      <c r="X761" s="27"/>
      <c r="Y761" s="27"/>
      <c r="Z761" s="27"/>
      <c r="AA761" s="27"/>
    </row>
    <row r="762" spans="1:27" ht="15.75" customHeight="1">
      <c r="A762" s="27"/>
      <c r="B762" s="27"/>
      <c r="C762" s="27"/>
      <c r="D762" s="27"/>
      <c r="E762" s="27"/>
      <c r="F762" s="27"/>
      <c r="G762" s="27"/>
      <c r="H762" s="29"/>
      <c r="I762" s="30"/>
      <c r="J762" s="30"/>
      <c r="K762" s="30"/>
      <c r="L762" s="30"/>
      <c r="M762" s="30"/>
      <c r="N762" s="30"/>
      <c r="O762" s="30"/>
      <c r="P762" s="30"/>
      <c r="Q762" s="30"/>
      <c r="R762" s="30"/>
      <c r="S762" s="30"/>
      <c r="T762" s="30"/>
      <c r="U762" s="30"/>
      <c r="V762" s="30"/>
      <c r="W762" s="27"/>
      <c r="X762" s="27"/>
      <c r="Y762" s="27"/>
      <c r="Z762" s="27"/>
      <c r="AA762" s="27"/>
    </row>
    <row r="763" spans="1:27" ht="15.75" customHeight="1">
      <c r="A763" s="27"/>
      <c r="B763" s="27"/>
      <c r="C763" s="27"/>
      <c r="D763" s="27"/>
      <c r="E763" s="27"/>
      <c r="F763" s="27"/>
      <c r="G763" s="27"/>
      <c r="H763" s="29"/>
      <c r="I763" s="30"/>
      <c r="J763" s="30"/>
      <c r="K763" s="30"/>
      <c r="L763" s="30"/>
      <c r="M763" s="30"/>
      <c r="N763" s="30"/>
      <c r="O763" s="30"/>
      <c r="P763" s="30"/>
      <c r="Q763" s="30"/>
      <c r="R763" s="30"/>
      <c r="S763" s="30"/>
      <c r="T763" s="30"/>
      <c r="U763" s="30"/>
      <c r="V763" s="30"/>
      <c r="W763" s="27"/>
      <c r="X763" s="27"/>
      <c r="Y763" s="27"/>
      <c r="Z763" s="27"/>
      <c r="AA763" s="27"/>
    </row>
    <row r="764" spans="1:27" ht="15.75" customHeight="1">
      <c r="A764" s="27"/>
      <c r="B764" s="27"/>
      <c r="C764" s="27"/>
      <c r="D764" s="27"/>
      <c r="E764" s="27"/>
      <c r="F764" s="27"/>
      <c r="G764" s="27"/>
      <c r="H764" s="29"/>
      <c r="I764" s="30"/>
      <c r="J764" s="30"/>
      <c r="K764" s="30"/>
      <c r="L764" s="30"/>
      <c r="M764" s="30"/>
      <c r="N764" s="30"/>
      <c r="O764" s="30"/>
      <c r="P764" s="30"/>
      <c r="Q764" s="30"/>
      <c r="R764" s="30"/>
      <c r="S764" s="30"/>
      <c r="T764" s="30"/>
      <c r="U764" s="30"/>
      <c r="V764" s="30"/>
      <c r="W764" s="27"/>
      <c r="X764" s="27"/>
      <c r="Y764" s="27"/>
      <c r="Z764" s="27"/>
      <c r="AA764" s="27"/>
    </row>
    <row r="765" spans="1:27" ht="15.75" customHeight="1">
      <c r="A765" s="27"/>
      <c r="B765" s="27"/>
      <c r="C765" s="27"/>
      <c r="D765" s="27"/>
      <c r="E765" s="27"/>
      <c r="F765" s="27"/>
      <c r="G765" s="27"/>
      <c r="H765" s="29"/>
      <c r="I765" s="30"/>
      <c r="J765" s="30"/>
      <c r="K765" s="30"/>
      <c r="L765" s="30"/>
      <c r="M765" s="30"/>
      <c r="N765" s="30"/>
      <c r="O765" s="30"/>
      <c r="P765" s="30"/>
      <c r="Q765" s="30"/>
      <c r="R765" s="30"/>
      <c r="S765" s="30"/>
      <c r="T765" s="30"/>
      <c r="U765" s="30"/>
      <c r="V765" s="30"/>
      <c r="W765" s="27"/>
      <c r="X765" s="27"/>
      <c r="Y765" s="27"/>
      <c r="Z765" s="27"/>
      <c r="AA765" s="27"/>
    </row>
    <row r="766" spans="1:27" ht="15.75" customHeight="1">
      <c r="A766" s="27"/>
      <c r="B766" s="27"/>
      <c r="C766" s="27"/>
      <c r="D766" s="27"/>
      <c r="E766" s="27"/>
      <c r="F766" s="27"/>
      <c r="G766" s="27"/>
      <c r="H766" s="29"/>
      <c r="I766" s="30"/>
      <c r="J766" s="30"/>
      <c r="K766" s="30"/>
      <c r="L766" s="30"/>
      <c r="M766" s="30"/>
      <c r="N766" s="30"/>
      <c r="O766" s="30"/>
      <c r="P766" s="30"/>
      <c r="Q766" s="30"/>
      <c r="R766" s="30"/>
      <c r="S766" s="30"/>
      <c r="T766" s="30"/>
      <c r="U766" s="30"/>
      <c r="V766" s="30"/>
      <c r="W766" s="27"/>
      <c r="X766" s="27"/>
      <c r="Y766" s="27"/>
      <c r="Z766" s="27"/>
      <c r="AA766" s="27"/>
    </row>
    <row r="767" spans="1:27" ht="15.75" customHeight="1">
      <c r="A767" s="27"/>
      <c r="B767" s="27"/>
      <c r="C767" s="27"/>
      <c r="D767" s="27"/>
      <c r="E767" s="27"/>
      <c r="F767" s="27"/>
      <c r="G767" s="27"/>
      <c r="H767" s="29"/>
      <c r="I767" s="30"/>
      <c r="J767" s="30"/>
      <c r="K767" s="30"/>
      <c r="L767" s="30"/>
      <c r="M767" s="30"/>
      <c r="N767" s="30"/>
      <c r="O767" s="30"/>
      <c r="P767" s="30"/>
      <c r="Q767" s="30"/>
      <c r="R767" s="30"/>
      <c r="S767" s="30"/>
      <c r="T767" s="30"/>
      <c r="U767" s="30"/>
      <c r="V767" s="30"/>
      <c r="W767" s="27"/>
      <c r="X767" s="27"/>
      <c r="Y767" s="27"/>
      <c r="Z767" s="27"/>
      <c r="AA767" s="27"/>
    </row>
    <row r="768" spans="1:27" ht="15.75" customHeight="1">
      <c r="A768" s="27"/>
      <c r="B768" s="27"/>
      <c r="C768" s="27"/>
      <c r="D768" s="27"/>
      <c r="E768" s="27"/>
      <c r="F768" s="27"/>
      <c r="G768" s="27"/>
      <c r="H768" s="29"/>
      <c r="I768" s="30"/>
      <c r="J768" s="30"/>
      <c r="K768" s="30"/>
      <c r="L768" s="30"/>
      <c r="M768" s="30"/>
      <c r="N768" s="30"/>
      <c r="O768" s="30"/>
      <c r="P768" s="30"/>
      <c r="Q768" s="30"/>
      <c r="R768" s="30"/>
      <c r="S768" s="30"/>
      <c r="T768" s="30"/>
      <c r="U768" s="30"/>
      <c r="V768" s="30"/>
      <c r="W768" s="27"/>
      <c r="X768" s="27"/>
      <c r="Y768" s="27"/>
      <c r="Z768" s="27"/>
      <c r="AA768" s="27"/>
    </row>
    <row r="769" spans="1:27" ht="15.75" customHeight="1">
      <c r="A769" s="27"/>
      <c r="B769" s="27"/>
      <c r="C769" s="27"/>
      <c r="D769" s="27"/>
      <c r="E769" s="27"/>
      <c r="F769" s="27"/>
      <c r="G769" s="27"/>
      <c r="H769" s="29"/>
      <c r="I769" s="30"/>
      <c r="J769" s="30"/>
      <c r="K769" s="30"/>
      <c r="L769" s="30"/>
      <c r="M769" s="30"/>
      <c r="N769" s="30"/>
      <c r="O769" s="30"/>
      <c r="P769" s="30"/>
      <c r="Q769" s="30"/>
      <c r="R769" s="30"/>
      <c r="S769" s="30"/>
      <c r="T769" s="30"/>
      <c r="U769" s="30"/>
      <c r="V769" s="30"/>
      <c r="W769" s="27"/>
      <c r="X769" s="27"/>
      <c r="Y769" s="27"/>
      <c r="Z769" s="27"/>
      <c r="AA769" s="27"/>
    </row>
    <row r="770" spans="1:27" ht="15.75" customHeight="1">
      <c r="A770" s="27"/>
      <c r="B770" s="27"/>
      <c r="C770" s="27"/>
      <c r="D770" s="27"/>
      <c r="E770" s="27"/>
      <c r="F770" s="27"/>
      <c r="G770" s="27"/>
      <c r="H770" s="29"/>
      <c r="I770" s="30"/>
      <c r="J770" s="30"/>
      <c r="K770" s="30"/>
      <c r="L770" s="30"/>
      <c r="M770" s="30"/>
      <c r="N770" s="30"/>
      <c r="O770" s="30"/>
      <c r="P770" s="30"/>
      <c r="Q770" s="30"/>
      <c r="R770" s="30"/>
      <c r="S770" s="30"/>
      <c r="T770" s="30"/>
      <c r="U770" s="30"/>
      <c r="V770" s="30"/>
      <c r="W770" s="27"/>
      <c r="X770" s="27"/>
      <c r="Y770" s="27"/>
      <c r="Z770" s="27"/>
      <c r="AA770" s="27"/>
    </row>
    <row r="771" spans="1:27" ht="15.75" customHeight="1">
      <c r="A771" s="27"/>
      <c r="B771" s="27"/>
      <c r="C771" s="27"/>
      <c r="D771" s="27"/>
      <c r="E771" s="27"/>
      <c r="F771" s="27"/>
      <c r="G771" s="27"/>
      <c r="H771" s="29"/>
      <c r="I771" s="30"/>
      <c r="J771" s="30"/>
      <c r="K771" s="30"/>
      <c r="L771" s="30"/>
      <c r="M771" s="30"/>
      <c r="N771" s="30"/>
      <c r="O771" s="30"/>
      <c r="P771" s="30"/>
      <c r="Q771" s="30"/>
      <c r="R771" s="30"/>
      <c r="S771" s="30"/>
      <c r="T771" s="30"/>
      <c r="U771" s="30"/>
      <c r="V771" s="30"/>
      <c r="W771" s="27"/>
      <c r="X771" s="27"/>
      <c r="Y771" s="27"/>
      <c r="Z771" s="27"/>
      <c r="AA771" s="27"/>
    </row>
    <row r="772" spans="1:27" ht="15.75" customHeight="1">
      <c r="A772" s="27"/>
      <c r="B772" s="27"/>
      <c r="C772" s="27"/>
      <c r="D772" s="27"/>
      <c r="E772" s="27"/>
      <c r="F772" s="27"/>
      <c r="G772" s="27"/>
      <c r="H772" s="29"/>
      <c r="I772" s="30"/>
      <c r="J772" s="30"/>
      <c r="K772" s="30"/>
      <c r="L772" s="30"/>
      <c r="M772" s="30"/>
      <c r="N772" s="30"/>
      <c r="O772" s="30"/>
      <c r="P772" s="30"/>
      <c r="Q772" s="30"/>
      <c r="R772" s="30"/>
      <c r="S772" s="30"/>
      <c r="T772" s="30"/>
      <c r="U772" s="30"/>
      <c r="V772" s="30"/>
      <c r="W772" s="27"/>
      <c r="X772" s="27"/>
      <c r="Y772" s="27"/>
      <c r="Z772" s="27"/>
      <c r="AA772" s="27"/>
    </row>
    <row r="773" spans="1:27" ht="15.75" customHeight="1">
      <c r="A773" s="27"/>
      <c r="B773" s="27"/>
      <c r="C773" s="27"/>
      <c r="D773" s="27"/>
      <c r="E773" s="27"/>
      <c r="F773" s="27"/>
      <c r="G773" s="27"/>
      <c r="H773" s="29"/>
      <c r="I773" s="30"/>
      <c r="J773" s="30"/>
      <c r="K773" s="30"/>
      <c r="L773" s="30"/>
      <c r="M773" s="30"/>
      <c r="N773" s="30"/>
      <c r="O773" s="30"/>
      <c r="P773" s="30"/>
      <c r="Q773" s="30"/>
      <c r="R773" s="30"/>
      <c r="S773" s="30"/>
      <c r="T773" s="30"/>
      <c r="U773" s="30"/>
      <c r="V773" s="30"/>
      <c r="W773" s="27"/>
      <c r="X773" s="27"/>
      <c r="Y773" s="27"/>
      <c r="Z773" s="27"/>
      <c r="AA773" s="27"/>
    </row>
    <row r="774" spans="1:27" ht="15.75" customHeight="1">
      <c r="A774" s="27"/>
      <c r="B774" s="27"/>
      <c r="C774" s="27"/>
      <c r="D774" s="27"/>
      <c r="E774" s="27"/>
      <c r="F774" s="27"/>
      <c r="G774" s="27"/>
      <c r="H774" s="29"/>
      <c r="I774" s="30"/>
      <c r="J774" s="30"/>
      <c r="K774" s="30"/>
      <c r="L774" s="30"/>
      <c r="M774" s="30"/>
      <c r="N774" s="30"/>
      <c r="O774" s="30"/>
      <c r="P774" s="30"/>
      <c r="Q774" s="30"/>
      <c r="R774" s="30"/>
      <c r="S774" s="30"/>
      <c r="T774" s="30"/>
      <c r="U774" s="30"/>
      <c r="V774" s="30"/>
      <c r="W774" s="27"/>
      <c r="X774" s="27"/>
      <c r="Y774" s="27"/>
      <c r="Z774" s="27"/>
      <c r="AA774" s="27"/>
    </row>
    <row r="775" spans="1:27" ht="15.75" customHeight="1">
      <c r="A775" s="27"/>
      <c r="B775" s="27"/>
      <c r="C775" s="27"/>
      <c r="D775" s="27"/>
      <c r="E775" s="27"/>
      <c r="F775" s="27"/>
      <c r="G775" s="27"/>
      <c r="H775" s="29"/>
      <c r="I775" s="30"/>
      <c r="J775" s="30"/>
      <c r="K775" s="30"/>
      <c r="L775" s="30"/>
      <c r="M775" s="30"/>
      <c r="N775" s="30"/>
      <c r="O775" s="30"/>
      <c r="P775" s="30"/>
      <c r="Q775" s="30"/>
      <c r="R775" s="30"/>
      <c r="S775" s="30"/>
      <c r="T775" s="30"/>
      <c r="U775" s="30"/>
      <c r="V775" s="30"/>
      <c r="W775" s="27"/>
      <c r="X775" s="27"/>
      <c r="Y775" s="27"/>
      <c r="Z775" s="27"/>
      <c r="AA775" s="27"/>
    </row>
    <row r="776" spans="1:27" ht="15.75" customHeight="1">
      <c r="A776" s="27"/>
      <c r="B776" s="27"/>
      <c r="C776" s="27"/>
      <c r="D776" s="27"/>
      <c r="E776" s="27"/>
      <c r="F776" s="27"/>
      <c r="G776" s="27"/>
      <c r="H776" s="29"/>
      <c r="I776" s="30"/>
      <c r="J776" s="30"/>
      <c r="K776" s="30"/>
      <c r="L776" s="30"/>
      <c r="M776" s="30"/>
      <c r="N776" s="30"/>
      <c r="O776" s="30"/>
      <c r="P776" s="30"/>
      <c r="Q776" s="30"/>
      <c r="R776" s="30"/>
      <c r="S776" s="30"/>
      <c r="T776" s="30"/>
      <c r="U776" s="30"/>
      <c r="V776" s="30"/>
      <c r="W776" s="27"/>
      <c r="X776" s="27"/>
      <c r="Y776" s="27"/>
      <c r="Z776" s="27"/>
      <c r="AA776" s="27"/>
    </row>
    <row r="777" spans="1:27" ht="15.75" customHeight="1">
      <c r="A777" s="27"/>
      <c r="B777" s="27"/>
      <c r="C777" s="27"/>
      <c r="D777" s="27"/>
      <c r="E777" s="27"/>
      <c r="F777" s="27"/>
      <c r="G777" s="27"/>
      <c r="H777" s="29"/>
      <c r="I777" s="30"/>
      <c r="J777" s="30"/>
      <c r="K777" s="30"/>
      <c r="L777" s="30"/>
      <c r="M777" s="30"/>
      <c r="N777" s="30"/>
      <c r="O777" s="30"/>
      <c r="P777" s="30"/>
      <c r="Q777" s="30"/>
      <c r="R777" s="30"/>
      <c r="S777" s="30"/>
      <c r="T777" s="30"/>
      <c r="U777" s="30"/>
      <c r="V777" s="30"/>
      <c r="W777" s="27"/>
      <c r="X777" s="27"/>
      <c r="Y777" s="27"/>
      <c r="Z777" s="27"/>
      <c r="AA777" s="27"/>
    </row>
    <row r="778" spans="1:27" ht="15.75" customHeight="1">
      <c r="A778" s="27"/>
      <c r="B778" s="27"/>
      <c r="C778" s="27"/>
      <c r="D778" s="27"/>
      <c r="E778" s="27"/>
      <c r="F778" s="27"/>
      <c r="G778" s="27"/>
      <c r="H778" s="29"/>
      <c r="I778" s="30"/>
      <c r="J778" s="30"/>
      <c r="K778" s="30"/>
      <c r="L778" s="30"/>
      <c r="M778" s="30"/>
      <c r="N778" s="30"/>
      <c r="O778" s="30"/>
      <c r="P778" s="30"/>
      <c r="Q778" s="30"/>
      <c r="R778" s="30"/>
      <c r="S778" s="30"/>
      <c r="T778" s="30"/>
      <c r="U778" s="30"/>
      <c r="V778" s="30"/>
      <c r="W778" s="27"/>
      <c r="X778" s="27"/>
      <c r="Y778" s="27"/>
      <c r="Z778" s="27"/>
      <c r="AA778" s="27"/>
    </row>
    <row r="779" spans="1:27" ht="15.75" customHeight="1">
      <c r="A779" s="27"/>
      <c r="B779" s="27"/>
      <c r="C779" s="27"/>
      <c r="D779" s="27"/>
      <c r="E779" s="27"/>
      <c r="F779" s="27"/>
      <c r="G779" s="27"/>
      <c r="H779" s="29"/>
      <c r="I779" s="30"/>
      <c r="J779" s="30"/>
      <c r="K779" s="30"/>
      <c r="L779" s="30"/>
      <c r="M779" s="30"/>
      <c r="N779" s="30"/>
      <c r="O779" s="30"/>
      <c r="P779" s="30"/>
      <c r="Q779" s="30"/>
      <c r="R779" s="30"/>
      <c r="S779" s="30"/>
      <c r="T779" s="30"/>
      <c r="U779" s="30"/>
      <c r="V779" s="30"/>
      <c r="W779" s="27"/>
      <c r="X779" s="27"/>
      <c r="Y779" s="27"/>
      <c r="Z779" s="27"/>
      <c r="AA779" s="27"/>
    </row>
    <row r="780" spans="1:27" ht="15.75" customHeight="1">
      <c r="A780" s="27"/>
      <c r="B780" s="27"/>
      <c r="C780" s="27"/>
      <c r="D780" s="27"/>
      <c r="E780" s="27"/>
      <c r="F780" s="27"/>
      <c r="G780" s="27"/>
      <c r="H780" s="29"/>
      <c r="I780" s="30"/>
      <c r="J780" s="30"/>
      <c r="K780" s="30"/>
      <c r="L780" s="30"/>
      <c r="M780" s="30"/>
      <c r="N780" s="30"/>
      <c r="O780" s="30"/>
      <c r="P780" s="30"/>
      <c r="Q780" s="30"/>
      <c r="R780" s="30"/>
      <c r="S780" s="30"/>
      <c r="T780" s="30"/>
      <c r="U780" s="30"/>
      <c r="V780" s="30"/>
      <c r="W780" s="27"/>
      <c r="X780" s="27"/>
      <c r="Y780" s="27"/>
      <c r="Z780" s="27"/>
      <c r="AA780" s="27"/>
    </row>
    <row r="781" spans="1:27" ht="15.75" customHeight="1">
      <c r="A781" s="27"/>
      <c r="B781" s="27"/>
      <c r="C781" s="27"/>
      <c r="D781" s="27"/>
      <c r="E781" s="27"/>
      <c r="F781" s="27"/>
      <c r="G781" s="27"/>
      <c r="H781" s="29"/>
      <c r="I781" s="30"/>
      <c r="J781" s="30"/>
      <c r="K781" s="30"/>
      <c r="L781" s="30"/>
      <c r="M781" s="30"/>
      <c r="N781" s="30"/>
      <c r="O781" s="30"/>
      <c r="P781" s="30"/>
      <c r="Q781" s="30"/>
      <c r="R781" s="30"/>
      <c r="S781" s="30"/>
      <c r="T781" s="30"/>
      <c r="U781" s="30"/>
      <c r="V781" s="30"/>
      <c r="W781" s="27"/>
      <c r="X781" s="27"/>
      <c r="Y781" s="27"/>
      <c r="Z781" s="27"/>
      <c r="AA781" s="27"/>
    </row>
    <row r="782" spans="1:27" ht="15.75" customHeight="1">
      <c r="A782" s="27"/>
      <c r="B782" s="27"/>
      <c r="C782" s="27"/>
      <c r="D782" s="27"/>
      <c r="E782" s="27"/>
      <c r="F782" s="27"/>
      <c r="G782" s="27"/>
      <c r="H782" s="29"/>
      <c r="I782" s="30"/>
      <c r="J782" s="30"/>
      <c r="K782" s="30"/>
      <c r="L782" s="30"/>
      <c r="M782" s="30"/>
      <c r="N782" s="30"/>
      <c r="O782" s="30"/>
      <c r="P782" s="30"/>
      <c r="Q782" s="30"/>
      <c r="R782" s="30"/>
      <c r="S782" s="30"/>
      <c r="T782" s="30"/>
      <c r="U782" s="30"/>
      <c r="V782" s="30"/>
      <c r="W782" s="27"/>
      <c r="X782" s="27"/>
      <c r="Y782" s="27"/>
      <c r="Z782" s="27"/>
      <c r="AA782" s="27"/>
    </row>
    <row r="783" spans="1:27" ht="15.75" customHeight="1">
      <c r="A783" s="27"/>
      <c r="B783" s="27"/>
      <c r="C783" s="27"/>
      <c r="D783" s="27"/>
      <c r="E783" s="27"/>
      <c r="F783" s="27"/>
      <c r="G783" s="27"/>
      <c r="H783" s="29"/>
      <c r="I783" s="30"/>
      <c r="J783" s="30"/>
      <c r="K783" s="30"/>
      <c r="L783" s="30"/>
      <c r="M783" s="30"/>
      <c r="N783" s="30"/>
      <c r="O783" s="30"/>
      <c r="P783" s="30"/>
      <c r="Q783" s="30"/>
      <c r="R783" s="30"/>
      <c r="S783" s="30"/>
      <c r="T783" s="30"/>
      <c r="U783" s="30"/>
      <c r="V783" s="30"/>
      <c r="W783" s="27"/>
      <c r="X783" s="27"/>
      <c r="Y783" s="27"/>
      <c r="Z783" s="27"/>
      <c r="AA783" s="27"/>
    </row>
    <row r="784" spans="1:27" ht="15.75" customHeight="1">
      <c r="A784" s="27"/>
      <c r="B784" s="27"/>
      <c r="C784" s="27"/>
      <c r="D784" s="27"/>
      <c r="E784" s="27"/>
      <c r="F784" s="27"/>
      <c r="G784" s="27"/>
      <c r="H784" s="29"/>
      <c r="I784" s="30"/>
      <c r="J784" s="30"/>
      <c r="K784" s="30"/>
      <c r="L784" s="30"/>
      <c r="M784" s="30"/>
      <c r="N784" s="30"/>
      <c r="O784" s="30"/>
      <c r="P784" s="30"/>
      <c r="Q784" s="30"/>
      <c r="R784" s="30"/>
      <c r="S784" s="30"/>
      <c r="T784" s="30"/>
      <c r="U784" s="30"/>
      <c r="V784" s="30"/>
      <c r="W784" s="27"/>
      <c r="X784" s="27"/>
      <c r="Y784" s="27"/>
      <c r="Z784" s="27"/>
      <c r="AA784" s="27"/>
    </row>
    <row r="785" spans="1:27" ht="15.75" customHeight="1">
      <c r="A785" s="27"/>
      <c r="B785" s="27"/>
      <c r="C785" s="27"/>
      <c r="D785" s="27"/>
      <c r="E785" s="27"/>
      <c r="F785" s="27"/>
      <c r="G785" s="27"/>
      <c r="H785" s="29"/>
      <c r="I785" s="30"/>
      <c r="J785" s="30"/>
      <c r="K785" s="30"/>
      <c r="L785" s="30"/>
      <c r="M785" s="30"/>
      <c r="N785" s="30"/>
      <c r="O785" s="30"/>
      <c r="P785" s="30"/>
      <c r="Q785" s="30"/>
      <c r="R785" s="30"/>
      <c r="S785" s="30"/>
      <c r="T785" s="30"/>
      <c r="U785" s="30"/>
      <c r="V785" s="30"/>
      <c r="W785" s="27"/>
      <c r="X785" s="27"/>
      <c r="Y785" s="27"/>
      <c r="Z785" s="27"/>
      <c r="AA785" s="27"/>
    </row>
    <row r="786" spans="1:27" ht="15.75" customHeight="1">
      <c r="A786" s="27"/>
      <c r="B786" s="27"/>
      <c r="C786" s="27"/>
      <c r="D786" s="27"/>
      <c r="E786" s="27"/>
      <c r="F786" s="27"/>
      <c r="G786" s="27"/>
      <c r="H786" s="29"/>
      <c r="I786" s="30"/>
      <c r="J786" s="30"/>
      <c r="K786" s="30"/>
      <c r="L786" s="30"/>
      <c r="M786" s="30"/>
      <c r="N786" s="30"/>
      <c r="O786" s="30"/>
      <c r="P786" s="30"/>
      <c r="Q786" s="30"/>
      <c r="R786" s="30"/>
      <c r="S786" s="30"/>
      <c r="T786" s="30"/>
      <c r="U786" s="30"/>
      <c r="V786" s="30"/>
      <c r="W786" s="27"/>
      <c r="X786" s="27"/>
      <c r="Y786" s="27"/>
      <c r="Z786" s="27"/>
      <c r="AA786" s="27"/>
    </row>
    <row r="787" spans="1:27" ht="15.75" customHeight="1">
      <c r="A787" s="27"/>
      <c r="B787" s="27"/>
      <c r="C787" s="27"/>
      <c r="D787" s="27"/>
      <c r="E787" s="27"/>
      <c r="F787" s="27"/>
      <c r="G787" s="27"/>
      <c r="H787" s="29"/>
      <c r="I787" s="30"/>
      <c r="J787" s="30"/>
      <c r="K787" s="30"/>
      <c r="L787" s="30"/>
      <c r="M787" s="30"/>
      <c r="N787" s="30"/>
      <c r="O787" s="30"/>
      <c r="P787" s="30"/>
      <c r="Q787" s="30"/>
      <c r="R787" s="30"/>
      <c r="S787" s="30"/>
      <c r="T787" s="30"/>
      <c r="U787" s="30"/>
      <c r="V787" s="30"/>
      <c r="W787" s="27"/>
      <c r="X787" s="27"/>
      <c r="Y787" s="27"/>
      <c r="Z787" s="27"/>
      <c r="AA787" s="27"/>
    </row>
    <row r="788" spans="1:27" ht="15.75" customHeight="1">
      <c r="A788" s="27"/>
      <c r="B788" s="27"/>
      <c r="C788" s="27"/>
      <c r="D788" s="27"/>
      <c r="E788" s="27"/>
      <c r="F788" s="27"/>
      <c r="G788" s="27"/>
      <c r="H788" s="29"/>
      <c r="I788" s="30"/>
      <c r="J788" s="30"/>
      <c r="K788" s="30"/>
      <c r="L788" s="30"/>
      <c r="M788" s="30"/>
      <c r="N788" s="30"/>
      <c r="O788" s="30"/>
      <c r="P788" s="30"/>
      <c r="Q788" s="30"/>
      <c r="R788" s="30"/>
      <c r="S788" s="30"/>
      <c r="T788" s="30"/>
      <c r="U788" s="30"/>
      <c r="V788" s="30"/>
      <c r="W788" s="27"/>
      <c r="X788" s="27"/>
      <c r="Y788" s="27"/>
      <c r="Z788" s="27"/>
      <c r="AA788" s="27"/>
    </row>
    <row r="789" spans="1:27" ht="15.75" customHeight="1">
      <c r="A789" s="27"/>
      <c r="B789" s="27"/>
      <c r="C789" s="27"/>
      <c r="D789" s="27"/>
      <c r="E789" s="27"/>
      <c r="F789" s="27"/>
      <c r="G789" s="27"/>
      <c r="H789" s="29"/>
      <c r="I789" s="30"/>
      <c r="J789" s="30"/>
      <c r="K789" s="30"/>
      <c r="L789" s="30"/>
      <c r="M789" s="30"/>
      <c r="N789" s="30"/>
      <c r="O789" s="30"/>
      <c r="P789" s="30"/>
      <c r="Q789" s="30"/>
      <c r="R789" s="30"/>
      <c r="S789" s="30"/>
      <c r="T789" s="30"/>
      <c r="U789" s="30"/>
      <c r="V789" s="30"/>
      <c r="W789" s="27"/>
      <c r="X789" s="27"/>
      <c r="Y789" s="27"/>
      <c r="Z789" s="27"/>
      <c r="AA789" s="27"/>
    </row>
    <row r="790" spans="1:27" ht="15.75" customHeight="1">
      <c r="A790" s="27"/>
      <c r="B790" s="27"/>
      <c r="C790" s="27"/>
      <c r="D790" s="27"/>
      <c r="E790" s="27"/>
      <c r="F790" s="27"/>
      <c r="G790" s="27"/>
      <c r="H790" s="29"/>
      <c r="I790" s="30"/>
      <c r="J790" s="30"/>
      <c r="K790" s="30"/>
      <c r="L790" s="30"/>
      <c r="M790" s="30"/>
      <c r="N790" s="30"/>
      <c r="O790" s="30"/>
      <c r="P790" s="30"/>
      <c r="Q790" s="30"/>
      <c r="R790" s="30"/>
      <c r="S790" s="30"/>
      <c r="T790" s="30"/>
      <c r="U790" s="30"/>
      <c r="V790" s="30"/>
      <c r="W790" s="27"/>
      <c r="X790" s="27"/>
      <c r="Y790" s="27"/>
      <c r="Z790" s="27"/>
      <c r="AA790" s="27"/>
    </row>
    <row r="791" spans="1:27" ht="15.75" customHeight="1">
      <c r="A791" s="27"/>
      <c r="B791" s="27"/>
      <c r="C791" s="27"/>
      <c r="D791" s="27"/>
      <c r="E791" s="27"/>
      <c r="F791" s="27"/>
      <c r="G791" s="27"/>
      <c r="H791" s="29"/>
      <c r="I791" s="30"/>
      <c r="J791" s="30"/>
      <c r="K791" s="30"/>
      <c r="L791" s="30"/>
      <c r="M791" s="30"/>
      <c r="N791" s="30"/>
      <c r="O791" s="30"/>
      <c r="P791" s="30"/>
      <c r="Q791" s="30"/>
      <c r="R791" s="30"/>
      <c r="S791" s="30"/>
      <c r="T791" s="30"/>
      <c r="U791" s="30"/>
      <c r="V791" s="30"/>
      <c r="W791" s="27"/>
      <c r="X791" s="27"/>
      <c r="Y791" s="27"/>
      <c r="Z791" s="27"/>
      <c r="AA791" s="27"/>
    </row>
    <row r="792" spans="1:27" ht="15.75" customHeight="1">
      <c r="A792" s="27"/>
      <c r="B792" s="27"/>
      <c r="C792" s="27"/>
      <c r="D792" s="27"/>
      <c r="E792" s="27"/>
      <c r="F792" s="27"/>
      <c r="G792" s="27"/>
      <c r="H792" s="29"/>
      <c r="I792" s="30"/>
      <c r="J792" s="30"/>
      <c r="K792" s="30"/>
      <c r="L792" s="30"/>
      <c r="M792" s="30"/>
      <c r="N792" s="30"/>
      <c r="O792" s="30"/>
      <c r="P792" s="30"/>
      <c r="Q792" s="30"/>
      <c r="R792" s="30"/>
      <c r="S792" s="30"/>
      <c r="T792" s="30"/>
      <c r="U792" s="30"/>
      <c r="V792" s="30"/>
      <c r="W792" s="27"/>
      <c r="X792" s="27"/>
      <c r="Y792" s="27"/>
      <c r="Z792" s="27"/>
      <c r="AA792" s="27"/>
    </row>
    <row r="793" spans="1:27" ht="15.75" customHeight="1">
      <c r="A793" s="27"/>
      <c r="B793" s="27"/>
      <c r="C793" s="27"/>
      <c r="D793" s="27"/>
      <c r="E793" s="27"/>
      <c r="F793" s="27"/>
      <c r="G793" s="27"/>
      <c r="H793" s="29"/>
      <c r="I793" s="30"/>
      <c r="J793" s="30"/>
      <c r="K793" s="30"/>
      <c r="L793" s="30"/>
      <c r="M793" s="30"/>
      <c r="N793" s="30"/>
      <c r="O793" s="30"/>
      <c r="P793" s="30"/>
      <c r="Q793" s="30"/>
      <c r="R793" s="30"/>
      <c r="S793" s="30"/>
      <c r="T793" s="30"/>
      <c r="U793" s="30"/>
      <c r="V793" s="30"/>
      <c r="W793" s="27"/>
      <c r="X793" s="27"/>
      <c r="Y793" s="27"/>
      <c r="Z793" s="27"/>
      <c r="AA793" s="27"/>
    </row>
    <row r="794" spans="1:27" ht="15.75" customHeight="1">
      <c r="A794" s="27"/>
      <c r="B794" s="27"/>
      <c r="C794" s="27"/>
      <c r="D794" s="27"/>
      <c r="E794" s="27"/>
      <c r="F794" s="27"/>
      <c r="G794" s="27"/>
      <c r="H794" s="29"/>
      <c r="I794" s="30"/>
      <c r="J794" s="30"/>
      <c r="K794" s="30"/>
      <c r="L794" s="30"/>
      <c r="M794" s="30"/>
      <c r="N794" s="30"/>
      <c r="O794" s="30"/>
      <c r="P794" s="30"/>
      <c r="Q794" s="30"/>
      <c r="R794" s="30"/>
      <c r="S794" s="30"/>
      <c r="T794" s="30"/>
      <c r="U794" s="30"/>
      <c r="V794" s="30"/>
      <c r="W794" s="27"/>
      <c r="X794" s="27"/>
      <c r="Y794" s="27"/>
      <c r="Z794" s="27"/>
      <c r="AA794" s="27"/>
    </row>
    <row r="795" spans="1:27" ht="15.75" customHeight="1">
      <c r="A795" s="27"/>
      <c r="B795" s="27"/>
      <c r="C795" s="27"/>
      <c r="D795" s="27"/>
      <c r="E795" s="27"/>
      <c r="F795" s="27"/>
      <c r="G795" s="27"/>
      <c r="H795" s="29"/>
      <c r="I795" s="30"/>
      <c r="J795" s="30"/>
      <c r="K795" s="30"/>
      <c r="L795" s="30"/>
      <c r="M795" s="30"/>
      <c r="N795" s="30"/>
      <c r="O795" s="30"/>
      <c r="P795" s="30"/>
      <c r="Q795" s="30"/>
      <c r="R795" s="30"/>
      <c r="S795" s="30"/>
      <c r="T795" s="30"/>
      <c r="U795" s="30"/>
      <c r="V795" s="30"/>
      <c r="W795" s="27"/>
      <c r="X795" s="27"/>
      <c r="Y795" s="27"/>
      <c r="Z795" s="27"/>
      <c r="AA795" s="27"/>
    </row>
    <row r="796" spans="1:27" ht="15.75" customHeight="1">
      <c r="A796" s="27"/>
      <c r="B796" s="27"/>
      <c r="C796" s="27"/>
      <c r="D796" s="27"/>
      <c r="E796" s="27"/>
      <c r="F796" s="27"/>
      <c r="G796" s="27"/>
      <c r="H796" s="29"/>
      <c r="I796" s="30"/>
      <c r="J796" s="30"/>
      <c r="K796" s="30"/>
      <c r="L796" s="30"/>
      <c r="M796" s="30"/>
      <c r="N796" s="30"/>
      <c r="O796" s="30"/>
      <c r="P796" s="30"/>
      <c r="Q796" s="30"/>
      <c r="R796" s="30"/>
      <c r="S796" s="30"/>
      <c r="T796" s="30"/>
      <c r="U796" s="30"/>
      <c r="V796" s="30"/>
      <c r="W796" s="27"/>
      <c r="X796" s="27"/>
      <c r="Y796" s="27"/>
      <c r="Z796" s="27"/>
      <c r="AA796" s="27"/>
    </row>
    <row r="797" spans="1:27" ht="15.75" customHeight="1">
      <c r="A797" s="27"/>
      <c r="B797" s="27"/>
      <c r="C797" s="27"/>
      <c r="D797" s="27"/>
      <c r="E797" s="27"/>
      <c r="F797" s="27"/>
      <c r="G797" s="27"/>
      <c r="H797" s="29"/>
      <c r="I797" s="30"/>
      <c r="J797" s="30"/>
      <c r="K797" s="30"/>
      <c r="L797" s="30"/>
      <c r="M797" s="30"/>
      <c r="N797" s="30"/>
      <c r="O797" s="30"/>
      <c r="P797" s="30"/>
      <c r="Q797" s="30"/>
      <c r="R797" s="30"/>
      <c r="S797" s="30"/>
      <c r="T797" s="30"/>
      <c r="U797" s="30"/>
      <c r="V797" s="30"/>
      <c r="W797" s="27"/>
      <c r="X797" s="27"/>
      <c r="Y797" s="27"/>
      <c r="Z797" s="27"/>
      <c r="AA797" s="27"/>
    </row>
    <row r="798" spans="1:27" ht="15.75" customHeight="1">
      <c r="A798" s="27"/>
      <c r="B798" s="27"/>
      <c r="C798" s="27"/>
      <c r="D798" s="27"/>
      <c r="E798" s="27"/>
      <c r="F798" s="27"/>
      <c r="G798" s="27"/>
      <c r="H798" s="29"/>
      <c r="I798" s="30"/>
      <c r="J798" s="30"/>
      <c r="K798" s="30"/>
      <c r="L798" s="30"/>
      <c r="M798" s="30"/>
      <c r="N798" s="30"/>
      <c r="O798" s="30"/>
      <c r="P798" s="30"/>
      <c r="Q798" s="30"/>
      <c r="R798" s="30"/>
      <c r="S798" s="30"/>
      <c r="T798" s="30"/>
      <c r="U798" s="30"/>
      <c r="V798" s="30"/>
      <c r="W798" s="27"/>
      <c r="X798" s="27"/>
      <c r="Y798" s="27"/>
      <c r="Z798" s="27"/>
      <c r="AA798" s="27"/>
    </row>
    <row r="799" spans="1:27" ht="15.75" customHeight="1">
      <c r="A799" s="27"/>
      <c r="B799" s="27"/>
      <c r="C799" s="27"/>
      <c r="D799" s="27"/>
      <c r="E799" s="27"/>
      <c r="F799" s="27"/>
      <c r="G799" s="27"/>
      <c r="H799" s="29"/>
      <c r="I799" s="30"/>
      <c r="J799" s="30"/>
      <c r="K799" s="30"/>
      <c r="L799" s="30"/>
      <c r="M799" s="30"/>
      <c r="N799" s="30"/>
      <c r="O799" s="30"/>
      <c r="P799" s="30"/>
      <c r="Q799" s="30"/>
      <c r="R799" s="30"/>
      <c r="S799" s="30"/>
      <c r="T799" s="30"/>
      <c r="U799" s="30"/>
      <c r="V799" s="30"/>
      <c r="W799" s="27"/>
      <c r="X799" s="27"/>
      <c r="Y799" s="27"/>
      <c r="Z799" s="27"/>
      <c r="AA799" s="27"/>
    </row>
    <row r="800" spans="1:27" ht="15.75" customHeight="1">
      <c r="A800" s="27"/>
      <c r="B800" s="27"/>
      <c r="C800" s="27"/>
      <c r="D800" s="27"/>
      <c r="E800" s="27"/>
      <c r="F800" s="27"/>
      <c r="G800" s="27"/>
      <c r="H800" s="29"/>
      <c r="I800" s="30"/>
      <c r="J800" s="30"/>
      <c r="K800" s="30"/>
      <c r="L800" s="30"/>
      <c r="M800" s="30"/>
      <c r="N800" s="30"/>
      <c r="O800" s="30"/>
      <c r="P800" s="30"/>
      <c r="Q800" s="30"/>
      <c r="R800" s="30"/>
      <c r="S800" s="30"/>
      <c r="T800" s="30"/>
      <c r="U800" s="30"/>
      <c r="V800" s="30"/>
      <c r="W800" s="27"/>
      <c r="X800" s="27"/>
      <c r="Y800" s="27"/>
      <c r="Z800" s="27"/>
      <c r="AA800" s="27"/>
    </row>
    <row r="801" spans="1:27" ht="15.75" customHeight="1">
      <c r="A801" s="27"/>
      <c r="B801" s="27"/>
      <c r="C801" s="27"/>
      <c r="D801" s="27"/>
      <c r="E801" s="27"/>
      <c r="F801" s="27"/>
      <c r="G801" s="27"/>
      <c r="H801" s="29"/>
      <c r="I801" s="30"/>
      <c r="J801" s="30"/>
      <c r="K801" s="30"/>
      <c r="L801" s="30"/>
      <c r="M801" s="30"/>
      <c r="N801" s="30"/>
      <c r="O801" s="30"/>
      <c r="P801" s="30"/>
      <c r="Q801" s="30"/>
      <c r="R801" s="30"/>
      <c r="S801" s="30"/>
      <c r="T801" s="30"/>
      <c r="U801" s="30"/>
      <c r="V801" s="30"/>
      <c r="W801" s="27"/>
      <c r="X801" s="27"/>
      <c r="Y801" s="27"/>
      <c r="Z801" s="27"/>
      <c r="AA801" s="27"/>
    </row>
    <row r="802" spans="1:27" ht="15.75" customHeight="1">
      <c r="A802" s="27"/>
      <c r="B802" s="27"/>
      <c r="C802" s="27"/>
      <c r="D802" s="27"/>
      <c r="E802" s="27"/>
      <c r="F802" s="27"/>
      <c r="G802" s="27"/>
      <c r="H802" s="29"/>
      <c r="I802" s="30"/>
      <c r="J802" s="30"/>
      <c r="K802" s="30"/>
      <c r="L802" s="30"/>
      <c r="M802" s="30"/>
      <c r="N802" s="30"/>
      <c r="O802" s="30"/>
      <c r="P802" s="30"/>
      <c r="Q802" s="30"/>
      <c r="R802" s="30"/>
      <c r="S802" s="30"/>
      <c r="T802" s="30"/>
      <c r="U802" s="30"/>
      <c r="V802" s="30"/>
      <c r="W802" s="27"/>
      <c r="X802" s="27"/>
      <c r="Y802" s="27"/>
      <c r="Z802" s="27"/>
      <c r="AA802" s="27"/>
    </row>
    <row r="803" spans="1:27" ht="15.75" customHeight="1">
      <c r="A803" s="27"/>
      <c r="B803" s="27"/>
      <c r="C803" s="27"/>
      <c r="D803" s="27"/>
      <c r="E803" s="27"/>
      <c r="F803" s="27"/>
      <c r="G803" s="27"/>
      <c r="H803" s="29"/>
      <c r="I803" s="30"/>
      <c r="J803" s="30"/>
      <c r="K803" s="30"/>
      <c r="L803" s="30"/>
      <c r="M803" s="30"/>
      <c r="N803" s="30"/>
      <c r="O803" s="30"/>
      <c r="P803" s="30"/>
      <c r="Q803" s="30"/>
      <c r="R803" s="30"/>
      <c r="S803" s="30"/>
      <c r="T803" s="30"/>
      <c r="U803" s="30"/>
      <c r="V803" s="30"/>
      <c r="W803" s="27"/>
      <c r="X803" s="27"/>
      <c r="Y803" s="27"/>
      <c r="Z803" s="27"/>
      <c r="AA803" s="27"/>
    </row>
    <row r="804" spans="1:27" ht="15.75" customHeight="1">
      <c r="A804" s="27"/>
      <c r="B804" s="27"/>
      <c r="C804" s="27"/>
      <c r="D804" s="27"/>
      <c r="E804" s="27"/>
      <c r="F804" s="27"/>
      <c r="G804" s="27"/>
      <c r="H804" s="29"/>
      <c r="I804" s="30"/>
      <c r="J804" s="30"/>
      <c r="K804" s="30"/>
      <c r="L804" s="30"/>
      <c r="M804" s="30"/>
      <c r="N804" s="30"/>
      <c r="O804" s="30"/>
      <c r="P804" s="30"/>
      <c r="Q804" s="30"/>
      <c r="R804" s="30"/>
      <c r="S804" s="30"/>
      <c r="T804" s="30"/>
      <c r="U804" s="30"/>
      <c r="V804" s="30"/>
      <c r="W804" s="27"/>
      <c r="X804" s="27"/>
      <c r="Y804" s="27"/>
      <c r="Z804" s="27"/>
      <c r="AA804" s="27"/>
    </row>
    <row r="805" spans="1:27" ht="15.75" customHeight="1">
      <c r="A805" s="27"/>
      <c r="B805" s="27"/>
      <c r="C805" s="27"/>
      <c r="D805" s="27"/>
      <c r="E805" s="27"/>
      <c r="F805" s="27"/>
      <c r="G805" s="27"/>
      <c r="H805" s="29"/>
      <c r="I805" s="30"/>
      <c r="J805" s="30"/>
      <c r="K805" s="30"/>
      <c r="L805" s="30"/>
      <c r="M805" s="30"/>
      <c r="N805" s="30"/>
      <c r="O805" s="30"/>
      <c r="P805" s="30"/>
      <c r="Q805" s="30"/>
      <c r="R805" s="30"/>
      <c r="S805" s="30"/>
      <c r="T805" s="30"/>
      <c r="U805" s="30"/>
      <c r="V805" s="30"/>
      <c r="W805" s="27"/>
      <c r="X805" s="27"/>
      <c r="Y805" s="27"/>
      <c r="Z805" s="27"/>
      <c r="AA805" s="27"/>
    </row>
    <row r="806" spans="1:27" ht="15.75" customHeight="1">
      <c r="A806" s="27"/>
      <c r="B806" s="27"/>
      <c r="C806" s="27"/>
      <c r="D806" s="27"/>
      <c r="E806" s="27"/>
      <c r="F806" s="27"/>
      <c r="G806" s="27"/>
      <c r="H806" s="29"/>
      <c r="I806" s="30"/>
      <c r="J806" s="30"/>
      <c r="K806" s="30"/>
      <c r="L806" s="30"/>
      <c r="M806" s="30"/>
      <c r="N806" s="30"/>
      <c r="O806" s="30"/>
      <c r="P806" s="30"/>
      <c r="Q806" s="30"/>
      <c r="R806" s="30"/>
      <c r="S806" s="30"/>
      <c r="T806" s="30"/>
      <c r="U806" s="30"/>
      <c r="V806" s="30"/>
      <c r="W806" s="27"/>
      <c r="X806" s="27"/>
      <c r="Y806" s="27"/>
      <c r="Z806" s="27"/>
      <c r="AA806" s="27"/>
    </row>
    <row r="807" spans="1:27" ht="15.75" customHeight="1">
      <c r="A807" s="27"/>
      <c r="B807" s="27"/>
      <c r="C807" s="27"/>
      <c r="D807" s="27"/>
      <c r="E807" s="27"/>
      <c r="F807" s="27"/>
      <c r="G807" s="27"/>
      <c r="H807" s="29"/>
      <c r="I807" s="30"/>
      <c r="J807" s="30"/>
      <c r="K807" s="30"/>
      <c r="L807" s="30"/>
      <c r="M807" s="30"/>
      <c r="N807" s="30"/>
      <c r="O807" s="30"/>
      <c r="P807" s="30"/>
      <c r="Q807" s="30"/>
      <c r="R807" s="30"/>
      <c r="S807" s="30"/>
      <c r="T807" s="30"/>
      <c r="U807" s="30"/>
      <c r="V807" s="30"/>
      <c r="W807" s="27"/>
      <c r="X807" s="27"/>
      <c r="Y807" s="27"/>
      <c r="Z807" s="27"/>
      <c r="AA807" s="27"/>
    </row>
    <row r="808" spans="1:27" ht="15.75" customHeight="1">
      <c r="A808" s="27"/>
      <c r="B808" s="27"/>
      <c r="C808" s="27"/>
      <c r="D808" s="27"/>
      <c r="E808" s="27"/>
      <c r="F808" s="27"/>
      <c r="G808" s="27"/>
      <c r="H808" s="29"/>
      <c r="I808" s="30"/>
      <c r="J808" s="30"/>
      <c r="K808" s="30"/>
      <c r="L808" s="30"/>
      <c r="M808" s="30"/>
      <c r="N808" s="30"/>
      <c r="O808" s="30"/>
      <c r="P808" s="30"/>
      <c r="Q808" s="30"/>
      <c r="R808" s="30"/>
      <c r="S808" s="30"/>
      <c r="T808" s="30"/>
      <c r="U808" s="30"/>
      <c r="V808" s="30"/>
      <c r="W808" s="27"/>
      <c r="X808" s="27"/>
      <c r="Y808" s="27"/>
      <c r="Z808" s="27"/>
      <c r="AA808" s="27"/>
    </row>
    <row r="809" spans="1:27" ht="15.75" customHeight="1">
      <c r="A809" s="27"/>
      <c r="B809" s="27"/>
      <c r="C809" s="27"/>
      <c r="D809" s="27"/>
      <c r="E809" s="27"/>
      <c r="F809" s="27"/>
      <c r="G809" s="27"/>
      <c r="H809" s="29"/>
      <c r="I809" s="30"/>
      <c r="J809" s="30"/>
      <c r="K809" s="30"/>
      <c r="L809" s="30"/>
      <c r="M809" s="30"/>
      <c r="N809" s="30"/>
      <c r="O809" s="30"/>
      <c r="P809" s="30"/>
      <c r="Q809" s="30"/>
      <c r="R809" s="30"/>
      <c r="S809" s="30"/>
      <c r="T809" s="30"/>
      <c r="U809" s="30"/>
      <c r="V809" s="30"/>
      <c r="W809" s="27"/>
      <c r="X809" s="27"/>
      <c r="Y809" s="27"/>
      <c r="Z809" s="27"/>
      <c r="AA809" s="27"/>
    </row>
    <row r="810" spans="1:27" ht="15.75" customHeight="1">
      <c r="A810" s="27"/>
      <c r="B810" s="27"/>
      <c r="C810" s="27"/>
      <c r="D810" s="27"/>
      <c r="E810" s="27"/>
      <c r="F810" s="27"/>
      <c r="G810" s="27"/>
      <c r="H810" s="29"/>
      <c r="I810" s="30"/>
      <c r="J810" s="30"/>
      <c r="K810" s="30"/>
      <c r="L810" s="30"/>
      <c r="M810" s="30"/>
      <c r="N810" s="30"/>
      <c r="O810" s="30"/>
      <c r="P810" s="30"/>
      <c r="Q810" s="30"/>
      <c r="R810" s="30"/>
      <c r="S810" s="30"/>
      <c r="T810" s="30"/>
      <c r="U810" s="30"/>
      <c r="V810" s="30"/>
      <c r="W810" s="27"/>
      <c r="X810" s="27"/>
      <c r="Y810" s="27"/>
      <c r="Z810" s="27"/>
      <c r="AA810" s="27"/>
    </row>
    <row r="811" spans="1:27" ht="15.75" customHeight="1">
      <c r="A811" s="27"/>
      <c r="B811" s="27"/>
      <c r="C811" s="27"/>
      <c r="D811" s="27"/>
      <c r="E811" s="27"/>
      <c r="F811" s="27"/>
      <c r="G811" s="27"/>
      <c r="H811" s="29"/>
      <c r="I811" s="30"/>
      <c r="J811" s="30"/>
      <c r="K811" s="30"/>
      <c r="L811" s="30"/>
      <c r="M811" s="30"/>
      <c r="N811" s="30"/>
      <c r="O811" s="30"/>
      <c r="P811" s="30"/>
      <c r="Q811" s="30"/>
      <c r="R811" s="30"/>
      <c r="S811" s="30"/>
      <c r="T811" s="30"/>
      <c r="U811" s="30"/>
      <c r="V811" s="30"/>
      <c r="W811" s="27"/>
      <c r="X811" s="27"/>
      <c r="Y811" s="27"/>
      <c r="Z811" s="27"/>
      <c r="AA811" s="27"/>
    </row>
    <row r="812" spans="1:27" ht="15.75" customHeight="1">
      <c r="A812" s="27"/>
      <c r="B812" s="27"/>
      <c r="C812" s="27"/>
      <c r="D812" s="27"/>
      <c r="E812" s="27"/>
      <c r="F812" s="27"/>
      <c r="G812" s="27"/>
      <c r="H812" s="29"/>
      <c r="I812" s="30"/>
      <c r="J812" s="30"/>
      <c r="K812" s="30"/>
      <c r="L812" s="30"/>
      <c r="M812" s="30"/>
      <c r="N812" s="30"/>
      <c r="O812" s="30"/>
      <c r="P812" s="30"/>
      <c r="Q812" s="30"/>
      <c r="R812" s="30"/>
      <c r="S812" s="30"/>
      <c r="T812" s="30"/>
      <c r="U812" s="30"/>
      <c r="V812" s="30"/>
      <c r="W812" s="27"/>
      <c r="X812" s="27"/>
      <c r="Y812" s="27"/>
      <c r="Z812" s="27"/>
      <c r="AA812" s="27"/>
    </row>
    <row r="813" spans="1:27" ht="15.75" customHeight="1">
      <c r="A813" s="27"/>
      <c r="B813" s="27"/>
      <c r="C813" s="27"/>
      <c r="D813" s="27"/>
      <c r="E813" s="27"/>
      <c r="F813" s="27"/>
      <c r="G813" s="27"/>
      <c r="H813" s="29"/>
      <c r="I813" s="30"/>
      <c r="J813" s="30"/>
      <c r="K813" s="30"/>
      <c r="L813" s="30"/>
      <c r="M813" s="30"/>
      <c r="N813" s="30"/>
      <c r="O813" s="30"/>
      <c r="P813" s="30"/>
      <c r="Q813" s="30"/>
      <c r="R813" s="30"/>
      <c r="S813" s="30"/>
      <c r="T813" s="30"/>
      <c r="U813" s="30"/>
      <c r="V813" s="30"/>
      <c r="W813" s="27"/>
      <c r="X813" s="27"/>
      <c r="Y813" s="27"/>
      <c r="Z813" s="27"/>
      <c r="AA813" s="27"/>
    </row>
    <row r="814" spans="1:27" ht="15.75" customHeight="1">
      <c r="A814" s="27"/>
      <c r="B814" s="27"/>
      <c r="C814" s="27"/>
      <c r="D814" s="27"/>
      <c r="E814" s="27"/>
      <c r="F814" s="27"/>
      <c r="G814" s="27"/>
      <c r="H814" s="29"/>
      <c r="I814" s="30"/>
      <c r="J814" s="30"/>
      <c r="K814" s="30"/>
      <c r="L814" s="30"/>
      <c r="M814" s="30"/>
      <c r="N814" s="30"/>
      <c r="O814" s="30"/>
      <c r="P814" s="30"/>
      <c r="Q814" s="30"/>
      <c r="R814" s="30"/>
      <c r="S814" s="30"/>
      <c r="T814" s="30"/>
      <c r="U814" s="30"/>
      <c r="V814" s="30"/>
      <c r="W814" s="27"/>
      <c r="X814" s="27"/>
      <c r="Y814" s="27"/>
      <c r="Z814" s="27"/>
      <c r="AA814" s="27"/>
    </row>
    <row r="815" spans="1:27" ht="15.75" customHeight="1">
      <c r="A815" s="27"/>
      <c r="B815" s="27"/>
      <c r="C815" s="27"/>
      <c r="D815" s="27"/>
      <c r="E815" s="27"/>
      <c r="F815" s="27"/>
      <c r="G815" s="27"/>
      <c r="H815" s="29"/>
      <c r="I815" s="30"/>
      <c r="J815" s="30"/>
      <c r="K815" s="30"/>
      <c r="L815" s="30"/>
      <c r="M815" s="30"/>
      <c r="N815" s="30"/>
      <c r="O815" s="30"/>
      <c r="P815" s="30"/>
      <c r="Q815" s="30"/>
      <c r="R815" s="30"/>
      <c r="S815" s="30"/>
      <c r="T815" s="30"/>
      <c r="U815" s="30"/>
      <c r="V815" s="30"/>
      <c r="W815" s="27"/>
      <c r="X815" s="27"/>
      <c r="Y815" s="27"/>
      <c r="Z815" s="27"/>
      <c r="AA815" s="27"/>
    </row>
    <row r="816" spans="1:27" ht="15.75" customHeight="1">
      <c r="A816" s="27"/>
      <c r="B816" s="27"/>
      <c r="C816" s="27"/>
      <c r="D816" s="27"/>
      <c r="E816" s="27"/>
      <c r="F816" s="27"/>
      <c r="G816" s="27"/>
      <c r="H816" s="29"/>
      <c r="I816" s="30"/>
      <c r="J816" s="30"/>
      <c r="K816" s="30"/>
      <c r="L816" s="30"/>
      <c r="M816" s="30"/>
      <c r="N816" s="30"/>
      <c r="O816" s="30"/>
      <c r="P816" s="30"/>
      <c r="Q816" s="30"/>
      <c r="R816" s="30"/>
      <c r="S816" s="30"/>
      <c r="T816" s="30"/>
      <c r="U816" s="30"/>
      <c r="V816" s="30"/>
      <c r="W816" s="27"/>
      <c r="X816" s="27"/>
      <c r="Y816" s="27"/>
      <c r="Z816" s="27"/>
      <c r="AA816" s="27"/>
    </row>
    <row r="817" spans="1:27" ht="15.75" customHeight="1">
      <c r="A817" s="27"/>
      <c r="B817" s="27"/>
      <c r="C817" s="27"/>
      <c r="D817" s="27"/>
      <c r="E817" s="27"/>
      <c r="F817" s="27"/>
      <c r="G817" s="27"/>
      <c r="H817" s="29"/>
      <c r="I817" s="30"/>
      <c r="J817" s="30"/>
      <c r="K817" s="30"/>
      <c r="L817" s="30"/>
      <c r="M817" s="30"/>
      <c r="N817" s="30"/>
      <c r="O817" s="30"/>
      <c r="P817" s="30"/>
      <c r="Q817" s="30"/>
      <c r="R817" s="30"/>
      <c r="S817" s="30"/>
      <c r="T817" s="30"/>
      <c r="U817" s="30"/>
      <c r="V817" s="30"/>
      <c r="W817" s="27"/>
      <c r="X817" s="27"/>
      <c r="Y817" s="27"/>
      <c r="Z817" s="27"/>
      <c r="AA817" s="27"/>
    </row>
    <row r="818" spans="1:27" ht="15.75" customHeight="1">
      <c r="A818" s="27"/>
      <c r="B818" s="27"/>
      <c r="C818" s="27"/>
      <c r="D818" s="27"/>
      <c r="E818" s="27"/>
      <c r="F818" s="27"/>
      <c r="G818" s="27"/>
      <c r="H818" s="29"/>
      <c r="I818" s="30"/>
      <c r="J818" s="30"/>
      <c r="K818" s="30"/>
      <c r="L818" s="30"/>
      <c r="M818" s="30"/>
      <c r="N818" s="30"/>
      <c r="O818" s="30"/>
      <c r="P818" s="30"/>
      <c r="Q818" s="30"/>
      <c r="R818" s="30"/>
      <c r="S818" s="30"/>
      <c r="T818" s="30"/>
      <c r="U818" s="30"/>
      <c r="V818" s="30"/>
      <c r="W818" s="27"/>
      <c r="X818" s="27"/>
      <c r="Y818" s="27"/>
      <c r="Z818" s="27"/>
      <c r="AA818" s="27"/>
    </row>
    <row r="819" spans="1:27" ht="15.75" customHeight="1">
      <c r="A819" s="27"/>
      <c r="B819" s="27"/>
      <c r="C819" s="27"/>
      <c r="D819" s="27"/>
      <c r="E819" s="27"/>
      <c r="F819" s="27"/>
      <c r="G819" s="27"/>
      <c r="H819" s="29"/>
      <c r="I819" s="30"/>
      <c r="J819" s="30"/>
      <c r="K819" s="30"/>
      <c r="L819" s="30"/>
      <c r="M819" s="30"/>
      <c r="N819" s="30"/>
      <c r="O819" s="30"/>
      <c r="P819" s="30"/>
      <c r="Q819" s="30"/>
      <c r="R819" s="30"/>
      <c r="S819" s="30"/>
      <c r="T819" s="30"/>
      <c r="U819" s="30"/>
      <c r="V819" s="30"/>
      <c r="W819" s="27"/>
      <c r="X819" s="27"/>
      <c r="Y819" s="27"/>
      <c r="Z819" s="27"/>
      <c r="AA819" s="27"/>
    </row>
    <row r="820" spans="1:27" ht="15.75" customHeight="1">
      <c r="A820" s="27"/>
      <c r="B820" s="27"/>
      <c r="C820" s="27"/>
      <c r="D820" s="27"/>
      <c r="E820" s="27"/>
      <c r="F820" s="27"/>
      <c r="G820" s="27"/>
      <c r="H820" s="29"/>
      <c r="I820" s="30"/>
      <c r="J820" s="30"/>
      <c r="K820" s="30"/>
      <c r="L820" s="30"/>
      <c r="M820" s="30"/>
      <c r="N820" s="30"/>
      <c r="O820" s="30"/>
      <c r="P820" s="30"/>
      <c r="Q820" s="30"/>
      <c r="R820" s="30"/>
      <c r="S820" s="30"/>
      <c r="T820" s="30"/>
      <c r="U820" s="30"/>
      <c r="V820" s="30"/>
      <c r="W820" s="27"/>
      <c r="X820" s="27"/>
      <c r="Y820" s="27"/>
      <c r="Z820" s="27"/>
      <c r="AA820" s="27"/>
    </row>
    <row r="821" spans="1:27" ht="15.75" customHeight="1">
      <c r="A821" s="27"/>
      <c r="B821" s="27"/>
      <c r="C821" s="27"/>
      <c r="D821" s="27"/>
      <c r="E821" s="27"/>
      <c r="F821" s="27"/>
      <c r="G821" s="27"/>
      <c r="H821" s="29"/>
      <c r="I821" s="30"/>
      <c r="J821" s="30"/>
      <c r="K821" s="30"/>
      <c r="L821" s="30"/>
      <c r="M821" s="30"/>
      <c r="N821" s="30"/>
      <c r="O821" s="30"/>
      <c r="P821" s="30"/>
      <c r="Q821" s="30"/>
      <c r="R821" s="30"/>
      <c r="S821" s="30"/>
      <c r="T821" s="30"/>
      <c r="U821" s="30"/>
      <c r="V821" s="30"/>
      <c r="W821" s="27"/>
      <c r="X821" s="27"/>
      <c r="Y821" s="27"/>
      <c r="Z821" s="27"/>
      <c r="AA821" s="27"/>
    </row>
    <row r="822" spans="1:27" ht="15.75" customHeight="1">
      <c r="A822" s="27"/>
      <c r="B822" s="27"/>
      <c r="C822" s="27"/>
      <c r="D822" s="27"/>
      <c r="E822" s="27"/>
      <c r="F822" s="27"/>
      <c r="G822" s="27"/>
      <c r="H822" s="29"/>
      <c r="I822" s="30"/>
      <c r="J822" s="30"/>
      <c r="K822" s="30"/>
      <c r="L822" s="30"/>
      <c r="M822" s="30"/>
      <c r="N822" s="30"/>
      <c r="O822" s="30"/>
      <c r="P822" s="30"/>
      <c r="Q822" s="30"/>
      <c r="R822" s="30"/>
      <c r="S822" s="30"/>
      <c r="T822" s="30"/>
      <c r="U822" s="30"/>
      <c r="V822" s="30"/>
      <c r="W822" s="27"/>
      <c r="X822" s="27"/>
      <c r="Y822" s="27"/>
      <c r="Z822" s="27"/>
      <c r="AA822" s="27"/>
    </row>
    <row r="823" spans="1:27" ht="15.75" customHeight="1">
      <c r="A823" s="27"/>
      <c r="B823" s="27"/>
      <c r="C823" s="27"/>
      <c r="D823" s="27"/>
      <c r="E823" s="27"/>
      <c r="F823" s="27"/>
      <c r="G823" s="27"/>
      <c r="H823" s="29"/>
      <c r="I823" s="30"/>
      <c r="J823" s="30"/>
      <c r="K823" s="30"/>
      <c r="L823" s="30"/>
      <c r="M823" s="30"/>
      <c r="N823" s="30"/>
      <c r="O823" s="30"/>
      <c r="P823" s="30"/>
      <c r="Q823" s="30"/>
      <c r="R823" s="30"/>
      <c r="S823" s="30"/>
      <c r="T823" s="30"/>
      <c r="U823" s="30"/>
      <c r="V823" s="30"/>
      <c r="W823" s="27"/>
      <c r="X823" s="27"/>
      <c r="Y823" s="27"/>
      <c r="Z823" s="27"/>
      <c r="AA823" s="27"/>
    </row>
    <row r="824" spans="1:27" ht="15.75" customHeight="1">
      <c r="A824" s="27"/>
      <c r="B824" s="27"/>
      <c r="C824" s="27"/>
      <c r="D824" s="27"/>
      <c r="E824" s="27"/>
      <c r="F824" s="27"/>
      <c r="G824" s="27"/>
      <c r="H824" s="29"/>
      <c r="I824" s="30"/>
      <c r="J824" s="30"/>
      <c r="K824" s="30"/>
      <c r="L824" s="30"/>
      <c r="M824" s="30"/>
      <c r="N824" s="30"/>
      <c r="O824" s="30"/>
      <c r="P824" s="30"/>
      <c r="Q824" s="30"/>
      <c r="R824" s="30"/>
      <c r="S824" s="30"/>
      <c r="T824" s="30"/>
      <c r="U824" s="30"/>
      <c r="V824" s="30"/>
      <c r="W824" s="27"/>
      <c r="X824" s="27"/>
      <c r="Y824" s="27"/>
      <c r="Z824" s="27"/>
      <c r="AA824" s="27"/>
    </row>
    <row r="825" spans="1:27" ht="15.75" customHeight="1">
      <c r="A825" s="27"/>
      <c r="B825" s="27"/>
      <c r="C825" s="27"/>
      <c r="D825" s="27"/>
      <c r="E825" s="27"/>
      <c r="F825" s="27"/>
      <c r="G825" s="27"/>
      <c r="H825" s="29"/>
      <c r="I825" s="30"/>
      <c r="J825" s="30"/>
      <c r="K825" s="30"/>
      <c r="L825" s="30"/>
      <c r="M825" s="30"/>
      <c r="N825" s="30"/>
      <c r="O825" s="30"/>
      <c r="P825" s="30"/>
      <c r="Q825" s="30"/>
      <c r="R825" s="30"/>
      <c r="S825" s="30"/>
      <c r="T825" s="30"/>
      <c r="U825" s="30"/>
      <c r="V825" s="30"/>
      <c r="W825" s="27"/>
      <c r="X825" s="27"/>
      <c r="Y825" s="27"/>
      <c r="Z825" s="27"/>
      <c r="AA825" s="27"/>
    </row>
    <row r="826" spans="1:27" ht="15.75" customHeight="1">
      <c r="A826" s="27"/>
      <c r="B826" s="27"/>
      <c r="C826" s="27"/>
      <c r="D826" s="27"/>
      <c r="E826" s="27"/>
      <c r="F826" s="27"/>
      <c r="G826" s="27"/>
      <c r="H826" s="29"/>
      <c r="I826" s="30"/>
      <c r="J826" s="30"/>
      <c r="K826" s="30"/>
      <c r="L826" s="30"/>
      <c r="M826" s="30"/>
      <c r="N826" s="30"/>
      <c r="O826" s="30"/>
      <c r="P826" s="30"/>
      <c r="Q826" s="30"/>
      <c r="R826" s="30"/>
      <c r="S826" s="30"/>
      <c r="T826" s="30"/>
      <c r="U826" s="30"/>
      <c r="V826" s="30"/>
      <c r="W826" s="27"/>
      <c r="X826" s="27"/>
      <c r="Y826" s="27"/>
      <c r="Z826" s="27"/>
      <c r="AA826" s="27"/>
    </row>
    <row r="827" spans="1:27" ht="15.75" customHeight="1">
      <c r="A827" s="27"/>
      <c r="B827" s="27"/>
      <c r="C827" s="27"/>
      <c r="D827" s="27"/>
      <c r="E827" s="27"/>
      <c r="F827" s="27"/>
      <c r="G827" s="27"/>
      <c r="H827" s="29"/>
      <c r="I827" s="30"/>
      <c r="J827" s="30"/>
      <c r="K827" s="30"/>
      <c r="L827" s="30"/>
      <c r="M827" s="30"/>
      <c r="N827" s="30"/>
      <c r="O827" s="30"/>
      <c r="P827" s="30"/>
      <c r="Q827" s="30"/>
      <c r="R827" s="30"/>
      <c r="S827" s="30"/>
      <c r="T827" s="30"/>
      <c r="U827" s="30"/>
      <c r="V827" s="30"/>
      <c r="W827" s="27"/>
      <c r="X827" s="27"/>
      <c r="Y827" s="27"/>
      <c r="Z827" s="27"/>
      <c r="AA827" s="27"/>
    </row>
    <row r="828" spans="1:27" ht="15.75" customHeight="1">
      <c r="A828" s="27"/>
      <c r="B828" s="27"/>
      <c r="C828" s="27"/>
      <c r="D828" s="27"/>
      <c r="E828" s="27"/>
      <c r="F828" s="27"/>
      <c r="G828" s="27"/>
      <c r="H828" s="29"/>
      <c r="I828" s="30"/>
      <c r="J828" s="30"/>
      <c r="K828" s="30"/>
      <c r="L828" s="30"/>
      <c r="M828" s="30"/>
      <c r="N828" s="30"/>
      <c r="O828" s="30"/>
      <c r="P828" s="30"/>
      <c r="Q828" s="30"/>
      <c r="R828" s="30"/>
      <c r="S828" s="30"/>
      <c r="T828" s="30"/>
      <c r="U828" s="30"/>
      <c r="V828" s="30"/>
      <c r="W828" s="27"/>
      <c r="X828" s="27"/>
      <c r="Y828" s="27"/>
      <c r="Z828" s="27"/>
      <c r="AA828" s="27"/>
    </row>
    <row r="829" spans="1:27" ht="15.75" customHeight="1">
      <c r="A829" s="27"/>
      <c r="B829" s="27"/>
      <c r="C829" s="27"/>
      <c r="D829" s="27"/>
      <c r="E829" s="27"/>
      <c r="F829" s="27"/>
      <c r="G829" s="27"/>
      <c r="H829" s="29"/>
      <c r="I829" s="30"/>
      <c r="J829" s="30"/>
      <c r="K829" s="30"/>
      <c r="L829" s="30"/>
      <c r="M829" s="30"/>
      <c r="N829" s="30"/>
      <c r="O829" s="30"/>
      <c r="P829" s="30"/>
      <c r="Q829" s="30"/>
      <c r="R829" s="30"/>
      <c r="S829" s="30"/>
      <c r="T829" s="30"/>
      <c r="U829" s="30"/>
      <c r="V829" s="30"/>
      <c r="W829" s="27"/>
      <c r="X829" s="27"/>
      <c r="Y829" s="27"/>
      <c r="Z829" s="27"/>
      <c r="AA829" s="27"/>
    </row>
    <row r="830" spans="1:27" ht="15.75" customHeight="1">
      <c r="A830" s="27"/>
      <c r="B830" s="27"/>
      <c r="C830" s="27"/>
      <c r="D830" s="27"/>
      <c r="E830" s="27"/>
      <c r="F830" s="27"/>
      <c r="G830" s="27"/>
      <c r="H830" s="29"/>
      <c r="I830" s="30"/>
      <c r="J830" s="30"/>
      <c r="K830" s="30"/>
      <c r="L830" s="30"/>
      <c r="M830" s="30"/>
      <c r="N830" s="30"/>
      <c r="O830" s="30"/>
      <c r="P830" s="30"/>
      <c r="Q830" s="30"/>
      <c r="R830" s="30"/>
      <c r="S830" s="30"/>
      <c r="T830" s="30"/>
      <c r="U830" s="30"/>
      <c r="V830" s="30"/>
      <c r="W830" s="27"/>
      <c r="X830" s="27"/>
      <c r="Y830" s="27"/>
      <c r="Z830" s="27"/>
      <c r="AA830" s="27"/>
    </row>
    <row r="831" spans="1:27" ht="15.75" customHeight="1">
      <c r="A831" s="27"/>
      <c r="B831" s="27"/>
      <c r="C831" s="27"/>
      <c r="D831" s="27"/>
      <c r="E831" s="27"/>
      <c r="F831" s="27"/>
      <c r="G831" s="27"/>
      <c r="H831" s="29"/>
      <c r="I831" s="30"/>
      <c r="J831" s="30"/>
      <c r="K831" s="30"/>
      <c r="L831" s="30"/>
      <c r="M831" s="30"/>
      <c r="N831" s="30"/>
      <c r="O831" s="30"/>
      <c r="P831" s="30"/>
      <c r="Q831" s="30"/>
      <c r="R831" s="30"/>
      <c r="S831" s="30"/>
      <c r="T831" s="30"/>
      <c r="U831" s="30"/>
      <c r="V831" s="30"/>
      <c r="W831" s="27"/>
      <c r="X831" s="27"/>
      <c r="Y831" s="27"/>
      <c r="Z831" s="27"/>
      <c r="AA831" s="27"/>
    </row>
    <row r="832" spans="1:27" ht="15.75" customHeight="1">
      <c r="A832" s="27"/>
      <c r="B832" s="27"/>
      <c r="C832" s="27"/>
      <c r="D832" s="27"/>
      <c r="E832" s="27"/>
      <c r="F832" s="27"/>
      <c r="G832" s="27"/>
      <c r="H832" s="29"/>
      <c r="I832" s="30"/>
      <c r="J832" s="30"/>
      <c r="K832" s="30"/>
      <c r="L832" s="30"/>
      <c r="M832" s="30"/>
      <c r="N832" s="30"/>
      <c r="O832" s="30"/>
      <c r="P832" s="30"/>
      <c r="Q832" s="30"/>
      <c r="R832" s="30"/>
      <c r="S832" s="30"/>
      <c r="T832" s="30"/>
      <c r="U832" s="30"/>
      <c r="V832" s="30"/>
      <c r="W832" s="27"/>
      <c r="X832" s="27"/>
      <c r="Y832" s="27"/>
      <c r="Z832" s="27"/>
      <c r="AA832" s="27"/>
    </row>
    <row r="833" spans="1:27" ht="15.75" customHeight="1">
      <c r="A833" s="27"/>
      <c r="B833" s="27"/>
      <c r="C833" s="27"/>
      <c r="D833" s="27"/>
      <c r="E833" s="27"/>
      <c r="F833" s="27"/>
      <c r="G833" s="27"/>
      <c r="H833" s="29"/>
      <c r="I833" s="30"/>
      <c r="J833" s="30"/>
      <c r="K833" s="30"/>
      <c r="L833" s="30"/>
      <c r="M833" s="30"/>
      <c r="N833" s="30"/>
      <c r="O833" s="30"/>
      <c r="P833" s="30"/>
      <c r="Q833" s="30"/>
      <c r="R833" s="30"/>
      <c r="S833" s="30"/>
      <c r="T833" s="30"/>
      <c r="U833" s="30"/>
      <c r="V833" s="30"/>
      <c r="W833" s="27"/>
      <c r="X833" s="27"/>
      <c r="Y833" s="27"/>
      <c r="Z833" s="27"/>
      <c r="AA833" s="27"/>
    </row>
    <row r="834" spans="1:27" ht="15.75" customHeight="1">
      <c r="A834" s="27"/>
      <c r="B834" s="27"/>
      <c r="C834" s="27"/>
      <c r="D834" s="27"/>
      <c r="E834" s="27"/>
      <c r="F834" s="27"/>
      <c r="G834" s="27"/>
      <c r="H834" s="29"/>
      <c r="I834" s="30"/>
      <c r="J834" s="30"/>
      <c r="K834" s="30"/>
      <c r="L834" s="30"/>
      <c r="M834" s="30"/>
      <c r="N834" s="30"/>
      <c r="O834" s="30"/>
      <c r="P834" s="30"/>
      <c r="Q834" s="30"/>
      <c r="R834" s="30"/>
      <c r="S834" s="30"/>
      <c r="T834" s="30"/>
      <c r="U834" s="30"/>
      <c r="V834" s="30"/>
      <c r="W834" s="27"/>
      <c r="X834" s="27"/>
      <c r="Y834" s="27"/>
      <c r="Z834" s="27"/>
      <c r="AA834" s="27"/>
    </row>
    <row r="835" spans="1:27" ht="15.75" customHeight="1">
      <c r="A835" s="27"/>
      <c r="B835" s="27"/>
      <c r="C835" s="27"/>
      <c r="D835" s="27"/>
      <c r="E835" s="27"/>
      <c r="F835" s="27"/>
      <c r="G835" s="27"/>
      <c r="H835" s="29"/>
      <c r="I835" s="30"/>
      <c r="J835" s="30"/>
      <c r="K835" s="30"/>
      <c r="L835" s="30"/>
      <c r="M835" s="30"/>
      <c r="N835" s="30"/>
      <c r="O835" s="30"/>
      <c r="P835" s="30"/>
      <c r="Q835" s="30"/>
      <c r="R835" s="30"/>
      <c r="S835" s="30"/>
      <c r="T835" s="30"/>
      <c r="U835" s="30"/>
      <c r="V835" s="30"/>
      <c r="W835" s="27"/>
      <c r="X835" s="27"/>
      <c r="Y835" s="27"/>
      <c r="Z835" s="27"/>
      <c r="AA835" s="27"/>
    </row>
    <row r="836" spans="1:27" ht="15.75" customHeight="1">
      <c r="A836" s="27"/>
      <c r="B836" s="27"/>
      <c r="C836" s="27"/>
      <c r="D836" s="27"/>
      <c r="E836" s="27"/>
      <c r="F836" s="27"/>
      <c r="G836" s="27"/>
      <c r="H836" s="29"/>
      <c r="I836" s="30"/>
      <c r="J836" s="30"/>
      <c r="K836" s="30"/>
      <c r="L836" s="30"/>
      <c r="M836" s="30"/>
      <c r="N836" s="30"/>
      <c r="O836" s="30"/>
      <c r="P836" s="30"/>
      <c r="Q836" s="30"/>
      <c r="R836" s="30"/>
      <c r="S836" s="30"/>
      <c r="T836" s="30"/>
      <c r="U836" s="30"/>
      <c r="V836" s="30"/>
      <c r="W836" s="27"/>
      <c r="X836" s="27"/>
      <c r="Y836" s="27"/>
      <c r="Z836" s="27"/>
      <c r="AA836" s="27"/>
    </row>
    <row r="837" spans="1:27" ht="15.75" customHeight="1">
      <c r="A837" s="27"/>
      <c r="B837" s="27"/>
      <c r="C837" s="27"/>
      <c r="D837" s="27"/>
      <c r="E837" s="27"/>
      <c r="F837" s="27"/>
      <c r="G837" s="27"/>
      <c r="H837" s="29"/>
      <c r="I837" s="30"/>
      <c r="J837" s="30"/>
      <c r="K837" s="30"/>
      <c r="L837" s="30"/>
      <c r="M837" s="30"/>
      <c r="N837" s="30"/>
      <c r="O837" s="30"/>
      <c r="P837" s="30"/>
      <c r="Q837" s="30"/>
      <c r="R837" s="30"/>
      <c r="S837" s="30"/>
      <c r="T837" s="30"/>
      <c r="U837" s="30"/>
      <c r="V837" s="30"/>
      <c r="W837" s="27"/>
      <c r="X837" s="27"/>
      <c r="Y837" s="27"/>
      <c r="Z837" s="27"/>
      <c r="AA837" s="27"/>
    </row>
    <row r="838" spans="1:27" ht="15.75" customHeight="1">
      <c r="A838" s="27"/>
      <c r="B838" s="27"/>
      <c r="C838" s="27"/>
      <c r="D838" s="27"/>
      <c r="E838" s="27"/>
      <c r="F838" s="27"/>
      <c r="G838" s="27"/>
      <c r="H838" s="29"/>
      <c r="I838" s="30"/>
      <c r="J838" s="30"/>
      <c r="K838" s="30"/>
      <c r="L838" s="30"/>
      <c r="M838" s="30"/>
      <c r="N838" s="30"/>
      <c r="O838" s="30"/>
      <c r="P838" s="30"/>
      <c r="Q838" s="30"/>
      <c r="R838" s="30"/>
      <c r="S838" s="30"/>
      <c r="T838" s="30"/>
      <c r="U838" s="30"/>
      <c r="V838" s="30"/>
      <c r="W838" s="27"/>
      <c r="X838" s="27"/>
      <c r="Y838" s="27"/>
      <c r="Z838" s="27"/>
      <c r="AA838" s="27"/>
    </row>
    <row r="839" spans="1:27" ht="15.75" customHeight="1">
      <c r="A839" s="27"/>
      <c r="B839" s="27"/>
      <c r="C839" s="27"/>
      <c r="D839" s="27"/>
      <c r="E839" s="27"/>
      <c r="F839" s="27"/>
      <c r="G839" s="27"/>
      <c r="H839" s="29"/>
      <c r="I839" s="30"/>
      <c r="J839" s="30"/>
      <c r="K839" s="30"/>
      <c r="L839" s="30"/>
      <c r="M839" s="30"/>
      <c r="N839" s="30"/>
      <c r="O839" s="30"/>
      <c r="P839" s="30"/>
      <c r="Q839" s="30"/>
      <c r="R839" s="30"/>
      <c r="S839" s="30"/>
      <c r="T839" s="30"/>
      <c r="U839" s="30"/>
      <c r="V839" s="30"/>
      <c r="W839" s="27"/>
      <c r="X839" s="27"/>
      <c r="Y839" s="27"/>
      <c r="Z839" s="27"/>
      <c r="AA839" s="27"/>
    </row>
    <row r="840" spans="1:27" ht="15.75" customHeight="1">
      <c r="A840" s="27"/>
      <c r="B840" s="27"/>
      <c r="C840" s="27"/>
      <c r="D840" s="27"/>
      <c r="E840" s="27"/>
      <c r="F840" s="27"/>
      <c r="G840" s="27"/>
      <c r="H840" s="29"/>
      <c r="I840" s="30"/>
      <c r="J840" s="30"/>
      <c r="K840" s="30"/>
      <c r="L840" s="30"/>
      <c r="M840" s="30"/>
      <c r="N840" s="30"/>
      <c r="O840" s="30"/>
      <c r="P840" s="30"/>
      <c r="Q840" s="30"/>
      <c r="R840" s="30"/>
      <c r="S840" s="30"/>
      <c r="T840" s="30"/>
      <c r="U840" s="30"/>
      <c r="V840" s="30"/>
      <c r="W840" s="27"/>
      <c r="X840" s="27"/>
      <c r="Y840" s="27"/>
      <c r="Z840" s="27"/>
      <c r="AA840" s="27"/>
    </row>
    <row r="841" spans="1:27" ht="15.75" customHeight="1">
      <c r="A841" s="27"/>
      <c r="B841" s="27"/>
      <c r="C841" s="27"/>
      <c r="D841" s="27"/>
      <c r="E841" s="27"/>
      <c r="F841" s="27"/>
      <c r="G841" s="27"/>
      <c r="H841" s="29"/>
      <c r="I841" s="30"/>
      <c r="J841" s="30"/>
      <c r="K841" s="30"/>
      <c r="L841" s="30"/>
      <c r="M841" s="30"/>
      <c r="N841" s="30"/>
      <c r="O841" s="30"/>
      <c r="P841" s="30"/>
      <c r="Q841" s="30"/>
      <c r="R841" s="30"/>
      <c r="S841" s="30"/>
      <c r="T841" s="30"/>
      <c r="U841" s="30"/>
      <c r="V841" s="30"/>
      <c r="W841" s="27"/>
      <c r="X841" s="27"/>
      <c r="Y841" s="27"/>
      <c r="Z841" s="27"/>
      <c r="AA841" s="27"/>
    </row>
    <row r="842" spans="1:27" ht="15.75" customHeight="1">
      <c r="A842" s="27"/>
      <c r="B842" s="27"/>
      <c r="C842" s="27"/>
      <c r="D842" s="27"/>
      <c r="E842" s="27"/>
      <c r="F842" s="27"/>
      <c r="G842" s="27"/>
      <c r="H842" s="29"/>
      <c r="I842" s="30"/>
      <c r="J842" s="30"/>
      <c r="K842" s="30"/>
      <c r="L842" s="30"/>
      <c r="M842" s="30"/>
      <c r="N842" s="30"/>
      <c r="O842" s="30"/>
      <c r="P842" s="30"/>
      <c r="Q842" s="30"/>
      <c r="R842" s="30"/>
      <c r="S842" s="30"/>
      <c r="T842" s="30"/>
      <c r="U842" s="30"/>
      <c r="V842" s="30"/>
      <c r="W842" s="27"/>
      <c r="X842" s="27"/>
      <c r="Y842" s="27"/>
      <c r="Z842" s="27"/>
      <c r="AA842" s="27"/>
    </row>
    <row r="843" spans="1:27" ht="15.75" customHeight="1">
      <c r="A843" s="27"/>
      <c r="B843" s="27"/>
      <c r="C843" s="27"/>
      <c r="D843" s="27"/>
      <c r="E843" s="27"/>
      <c r="F843" s="27"/>
      <c r="G843" s="27"/>
      <c r="H843" s="29"/>
      <c r="I843" s="30"/>
      <c r="J843" s="30"/>
      <c r="K843" s="30"/>
      <c r="L843" s="30"/>
      <c r="M843" s="30"/>
      <c r="N843" s="30"/>
      <c r="O843" s="30"/>
      <c r="P843" s="30"/>
      <c r="Q843" s="30"/>
      <c r="R843" s="30"/>
      <c r="S843" s="30"/>
      <c r="T843" s="30"/>
      <c r="U843" s="30"/>
      <c r="V843" s="30"/>
      <c r="W843" s="27"/>
      <c r="X843" s="27"/>
      <c r="Y843" s="27"/>
      <c r="Z843" s="27"/>
      <c r="AA843" s="27"/>
    </row>
    <row r="844" spans="1:27" ht="15.75" customHeight="1">
      <c r="A844" s="27"/>
      <c r="B844" s="27"/>
      <c r="C844" s="27"/>
      <c r="D844" s="27"/>
      <c r="E844" s="27"/>
      <c r="F844" s="27"/>
      <c r="G844" s="27"/>
      <c r="H844" s="29"/>
      <c r="I844" s="30"/>
      <c r="J844" s="30"/>
      <c r="K844" s="30"/>
      <c r="L844" s="30"/>
      <c r="M844" s="30"/>
      <c r="N844" s="30"/>
      <c r="O844" s="30"/>
      <c r="P844" s="30"/>
      <c r="Q844" s="30"/>
      <c r="R844" s="30"/>
      <c r="S844" s="30"/>
      <c r="T844" s="30"/>
      <c r="U844" s="30"/>
      <c r="V844" s="30"/>
      <c r="W844" s="27"/>
      <c r="X844" s="27"/>
      <c r="Y844" s="27"/>
      <c r="Z844" s="27"/>
      <c r="AA844" s="27"/>
    </row>
    <row r="845" spans="1:27" ht="15.75" customHeight="1">
      <c r="A845" s="27"/>
      <c r="B845" s="27"/>
      <c r="C845" s="27"/>
      <c r="D845" s="27"/>
      <c r="E845" s="27"/>
      <c r="F845" s="27"/>
      <c r="G845" s="27"/>
      <c r="H845" s="29"/>
      <c r="I845" s="30"/>
      <c r="J845" s="30"/>
      <c r="K845" s="30"/>
      <c r="L845" s="30"/>
      <c r="M845" s="30"/>
      <c r="N845" s="30"/>
      <c r="O845" s="30"/>
      <c r="P845" s="30"/>
      <c r="Q845" s="30"/>
      <c r="R845" s="30"/>
      <c r="S845" s="30"/>
      <c r="T845" s="30"/>
      <c r="U845" s="30"/>
      <c r="V845" s="30"/>
      <c r="W845" s="27"/>
      <c r="X845" s="27"/>
      <c r="Y845" s="27"/>
      <c r="Z845" s="27"/>
      <c r="AA845" s="27"/>
    </row>
    <row r="846" spans="1:27" ht="15.75" customHeight="1">
      <c r="A846" s="27"/>
      <c r="B846" s="27"/>
      <c r="C846" s="27"/>
      <c r="D846" s="27"/>
      <c r="E846" s="27"/>
      <c r="F846" s="27"/>
      <c r="G846" s="27"/>
      <c r="H846" s="29"/>
      <c r="I846" s="30"/>
      <c r="J846" s="30"/>
      <c r="K846" s="30"/>
      <c r="L846" s="30"/>
      <c r="M846" s="30"/>
      <c r="N846" s="30"/>
      <c r="O846" s="30"/>
      <c r="P846" s="30"/>
      <c r="Q846" s="30"/>
      <c r="R846" s="30"/>
      <c r="S846" s="30"/>
      <c r="T846" s="30"/>
      <c r="U846" s="30"/>
      <c r="V846" s="30"/>
      <c r="W846" s="27"/>
      <c r="X846" s="27"/>
      <c r="Y846" s="27"/>
      <c r="Z846" s="27"/>
      <c r="AA846" s="27"/>
    </row>
    <row r="847" spans="1:27" ht="15.75" customHeight="1">
      <c r="A847" s="27"/>
      <c r="B847" s="27"/>
      <c r="C847" s="27"/>
      <c r="D847" s="27"/>
      <c r="E847" s="27"/>
      <c r="F847" s="27"/>
      <c r="G847" s="27"/>
      <c r="H847" s="29"/>
      <c r="I847" s="30"/>
      <c r="J847" s="30"/>
      <c r="K847" s="30"/>
      <c r="L847" s="30"/>
      <c r="M847" s="30"/>
      <c r="N847" s="30"/>
      <c r="O847" s="30"/>
      <c r="P847" s="30"/>
      <c r="Q847" s="30"/>
      <c r="R847" s="30"/>
      <c r="S847" s="30"/>
      <c r="T847" s="30"/>
      <c r="U847" s="30"/>
      <c r="V847" s="30"/>
      <c r="W847" s="27"/>
      <c r="X847" s="27"/>
      <c r="Y847" s="27"/>
      <c r="Z847" s="27"/>
      <c r="AA847" s="27"/>
    </row>
    <row r="848" spans="1:27" ht="15.75" customHeight="1">
      <c r="A848" s="27"/>
      <c r="B848" s="27"/>
      <c r="C848" s="27"/>
      <c r="D848" s="27"/>
      <c r="E848" s="27"/>
      <c r="F848" s="27"/>
      <c r="G848" s="27"/>
      <c r="H848" s="29"/>
      <c r="I848" s="30"/>
      <c r="J848" s="30"/>
      <c r="K848" s="30"/>
      <c r="L848" s="30"/>
      <c r="M848" s="30"/>
      <c r="N848" s="30"/>
      <c r="O848" s="30"/>
      <c r="P848" s="30"/>
      <c r="Q848" s="30"/>
      <c r="R848" s="30"/>
      <c r="S848" s="30"/>
      <c r="T848" s="30"/>
      <c r="U848" s="30"/>
      <c r="V848" s="30"/>
      <c r="W848" s="27"/>
      <c r="X848" s="27"/>
      <c r="Y848" s="27"/>
      <c r="Z848" s="27"/>
      <c r="AA848" s="27"/>
    </row>
    <row r="849" spans="1:27" ht="15.75" customHeight="1">
      <c r="A849" s="27"/>
      <c r="B849" s="27"/>
      <c r="C849" s="27"/>
      <c r="D849" s="27"/>
      <c r="E849" s="27"/>
      <c r="F849" s="27"/>
      <c r="G849" s="27"/>
      <c r="H849" s="29"/>
      <c r="I849" s="30"/>
      <c r="J849" s="30"/>
      <c r="K849" s="30"/>
      <c r="L849" s="30"/>
      <c r="M849" s="30"/>
      <c r="N849" s="30"/>
      <c r="O849" s="30"/>
      <c r="P849" s="30"/>
      <c r="Q849" s="30"/>
      <c r="R849" s="30"/>
      <c r="S849" s="30"/>
      <c r="T849" s="30"/>
      <c r="U849" s="30"/>
      <c r="V849" s="30"/>
      <c r="W849" s="27"/>
      <c r="X849" s="27"/>
      <c r="Y849" s="27"/>
      <c r="Z849" s="27"/>
      <c r="AA849" s="27"/>
    </row>
    <row r="850" spans="1:27" ht="15.75" customHeight="1">
      <c r="A850" s="27"/>
      <c r="B850" s="27"/>
      <c r="C850" s="27"/>
      <c r="D850" s="27"/>
      <c r="E850" s="27"/>
      <c r="F850" s="27"/>
      <c r="G850" s="27"/>
      <c r="H850" s="29"/>
      <c r="I850" s="30"/>
      <c r="J850" s="30"/>
      <c r="K850" s="30"/>
      <c r="L850" s="30"/>
      <c r="M850" s="30"/>
      <c r="N850" s="30"/>
      <c r="O850" s="30"/>
      <c r="P850" s="30"/>
      <c r="Q850" s="30"/>
      <c r="R850" s="30"/>
      <c r="S850" s="30"/>
      <c r="T850" s="30"/>
      <c r="U850" s="30"/>
      <c r="V850" s="30"/>
      <c r="W850" s="27"/>
      <c r="X850" s="27"/>
      <c r="Y850" s="27"/>
      <c r="Z850" s="27"/>
      <c r="AA850" s="27"/>
    </row>
    <row r="851" spans="1:27" ht="15.75" customHeight="1">
      <c r="A851" s="27"/>
      <c r="B851" s="27"/>
      <c r="C851" s="27"/>
      <c r="D851" s="27"/>
      <c r="E851" s="27"/>
      <c r="F851" s="27"/>
      <c r="G851" s="27"/>
      <c r="H851" s="29"/>
      <c r="I851" s="30"/>
      <c r="J851" s="30"/>
      <c r="K851" s="30"/>
      <c r="L851" s="30"/>
      <c r="M851" s="30"/>
      <c r="N851" s="30"/>
      <c r="O851" s="30"/>
      <c r="P851" s="30"/>
      <c r="Q851" s="30"/>
      <c r="R851" s="30"/>
      <c r="S851" s="30"/>
      <c r="T851" s="30"/>
      <c r="U851" s="30"/>
      <c r="V851" s="30"/>
      <c r="W851" s="27"/>
      <c r="X851" s="27"/>
      <c r="Y851" s="27"/>
      <c r="Z851" s="27"/>
      <c r="AA851" s="27"/>
    </row>
    <row r="852" spans="1:27" ht="15.75" customHeight="1">
      <c r="A852" s="27"/>
      <c r="B852" s="27"/>
      <c r="C852" s="27"/>
      <c r="D852" s="27"/>
      <c r="E852" s="27"/>
      <c r="F852" s="27"/>
      <c r="G852" s="27"/>
      <c r="H852" s="29"/>
      <c r="I852" s="30"/>
      <c r="J852" s="30"/>
      <c r="K852" s="30"/>
      <c r="L852" s="30"/>
      <c r="M852" s="30"/>
      <c r="N852" s="30"/>
      <c r="O852" s="30"/>
      <c r="P852" s="30"/>
      <c r="Q852" s="30"/>
      <c r="R852" s="30"/>
      <c r="S852" s="30"/>
      <c r="T852" s="30"/>
      <c r="U852" s="30"/>
      <c r="V852" s="30"/>
      <c r="W852" s="27"/>
      <c r="X852" s="27"/>
      <c r="Y852" s="27"/>
      <c r="Z852" s="27"/>
      <c r="AA852" s="27"/>
    </row>
    <row r="853" spans="1:27" ht="15.75" customHeight="1">
      <c r="A853" s="27"/>
      <c r="B853" s="27"/>
      <c r="C853" s="27"/>
      <c r="D853" s="27"/>
      <c r="E853" s="27"/>
      <c r="F853" s="27"/>
      <c r="G853" s="27"/>
      <c r="H853" s="29"/>
      <c r="I853" s="30"/>
      <c r="J853" s="30"/>
      <c r="K853" s="30"/>
      <c r="L853" s="30"/>
      <c r="M853" s="30"/>
      <c r="N853" s="30"/>
      <c r="O853" s="30"/>
      <c r="P853" s="30"/>
      <c r="Q853" s="30"/>
      <c r="R853" s="30"/>
      <c r="S853" s="30"/>
      <c r="T853" s="30"/>
      <c r="U853" s="30"/>
      <c r="V853" s="30"/>
      <c r="W853" s="27"/>
      <c r="X853" s="27"/>
      <c r="Y853" s="27"/>
      <c r="Z853" s="27"/>
      <c r="AA853" s="27"/>
    </row>
    <row r="854" spans="1:27" ht="15.75" customHeight="1">
      <c r="A854" s="27"/>
      <c r="B854" s="27"/>
      <c r="C854" s="27"/>
      <c r="D854" s="27"/>
      <c r="E854" s="27"/>
      <c r="F854" s="27"/>
      <c r="G854" s="27"/>
      <c r="H854" s="29"/>
      <c r="I854" s="30"/>
      <c r="J854" s="30"/>
      <c r="K854" s="30"/>
      <c r="L854" s="30"/>
      <c r="M854" s="30"/>
      <c r="N854" s="30"/>
      <c r="O854" s="30"/>
      <c r="P854" s="30"/>
      <c r="Q854" s="30"/>
      <c r="R854" s="30"/>
      <c r="S854" s="30"/>
      <c r="T854" s="30"/>
      <c r="U854" s="30"/>
      <c r="V854" s="30"/>
      <c r="W854" s="27"/>
      <c r="X854" s="27"/>
      <c r="Y854" s="27"/>
      <c r="Z854" s="27"/>
      <c r="AA854" s="27"/>
    </row>
    <row r="855" spans="1:27" ht="15.75" customHeight="1">
      <c r="A855" s="27"/>
      <c r="B855" s="27"/>
      <c r="C855" s="27"/>
      <c r="D855" s="27"/>
      <c r="E855" s="27"/>
      <c r="F855" s="27"/>
      <c r="G855" s="27"/>
      <c r="H855" s="29"/>
      <c r="I855" s="30"/>
      <c r="J855" s="30"/>
      <c r="K855" s="30"/>
      <c r="L855" s="30"/>
      <c r="M855" s="30"/>
      <c r="N855" s="30"/>
      <c r="O855" s="30"/>
      <c r="P855" s="30"/>
      <c r="Q855" s="30"/>
      <c r="R855" s="30"/>
      <c r="S855" s="30"/>
      <c r="T855" s="30"/>
      <c r="U855" s="30"/>
      <c r="V855" s="30"/>
      <c r="W855" s="27"/>
      <c r="X855" s="27"/>
      <c r="Y855" s="27"/>
      <c r="Z855" s="27"/>
      <c r="AA855" s="27"/>
    </row>
    <row r="856" spans="1:27" ht="15.75" customHeight="1">
      <c r="A856" s="27"/>
      <c r="B856" s="27"/>
      <c r="C856" s="27"/>
      <c r="D856" s="27"/>
      <c r="E856" s="27"/>
      <c r="F856" s="27"/>
      <c r="G856" s="27"/>
      <c r="H856" s="29"/>
      <c r="I856" s="30"/>
      <c r="J856" s="30"/>
      <c r="K856" s="30"/>
      <c r="L856" s="30"/>
      <c r="M856" s="30"/>
      <c r="N856" s="30"/>
      <c r="O856" s="30"/>
      <c r="P856" s="30"/>
      <c r="Q856" s="30"/>
      <c r="R856" s="30"/>
      <c r="S856" s="30"/>
      <c r="T856" s="30"/>
      <c r="U856" s="30"/>
      <c r="V856" s="30"/>
      <c r="W856" s="27"/>
      <c r="X856" s="27"/>
      <c r="Y856" s="27"/>
      <c r="Z856" s="27"/>
      <c r="AA856" s="27"/>
    </row>
    <row r="857" spans="1:27" ht="15.75" customHeight="1">
      <c r="A857" s="27"/>
      <c r="B857" s="27"/>
      <c r="C857" s="27"/>
      <c r="D857" s="27"/>
      <c r="E857" s="27"/>
      <c r="F857" s="27"/>
      <c r="G857" s="27"/>
      <c r="H857" s="29"/>
      <c r="I857" s="30"/>
      <c r="J857" s="30"/>
      <c r="K857" s="30"/>
      <c r="L857" s="30"/>
      <c r="M857" s="30"/>
      <c r="N857" s="30"/>
      <c r="O857" s="30"/>
      <c r="P857" s="30"/>
      <c r="Q857" s="30"/>
      <c r="R857" s="30"/>
      <c r="S857" s="30"/>
      <c r="T857" s="30"/>
      <c r="U857" s="30"/>
      <c r="V857" s="30"/>
      <c r="W857" s="27"/>
      <c r="X857" s="27"/>
      <c r="Y857" s="27"/>
      <c r="Z857" s="27"/>
      <c r="AA857" s="27"/>
    </row>
    <row r="858" spans="1:27" ht="15.75" customHeight="1">
      <c r="A858" s="27"/>
      <c r="B858" s="27"/>
      <c r="C858" s="27"/>
      <c r="D858" s="27"/>
      <c r="E858" s="27"/>
      <c r="F858" s="27"/>
      <c r="G858" s="27"/>
      <c r="H858" s="29"/>
      <c r="I858" s="30"/>
      <c r="J858" s="30"/>
      <c r="K858" s="30"/>
      <c r="L858" s="30"/>
      <c r="M858" s="30"/>
      <c r="N858" s="30"/>
      <c r="O858" s="30"/>
      <c r="P858" s="30"/>
      <c r="Q858" s="30"/>
      <c r="R858" s="30"/>
      <c r="S858" s="30"/>
      <c r="T858" s="30"/>
      <c r="U858" s="30"/>
      <c r="V858" s="30"/>
      <c r="W858" s="27"/>
      <c r="X858" s="27"/>
      <c r="Y858" s="27"/>
      <c r="Z858" s="27"/>
      <c r="AA858" s="27"/>
    </row>
    <row r="859" spans="1:27" ht="15.75" customHeight="1">
      <c r="A859" s="27"/>
      <c r="B859" s="27"/>
      <c r="C859" s="27"/>
      <c r="D859" s="27"/>
      <c r="E859" s="27"/>
      <c r="F859" s="27"/>
      <c r="G859" s="27"/>
      <c r="H859" s="29"/>
      <c r="I859" s="30"/>
      <c r="J859" s="30"/>
      <c r="K859" s="30"/>
      <c r="L859" s="30"/>
      <c r="M859" s="30"/>
      <c r="N859" s="30"/>
      <c r="O859" s="30"/>
      <c r="P859" s="30"/>
      <c r="Q859" s="30"/>
      <c r="R859" s="30"/>
      <c r="S859" s="30"/>
      <c r="T859" s="30"/>
      <c r="U859" s="30"/>
      <c r="V859" s="30"/>
      <c r="W859" s="27"/>
      <c r="X859" s="27"/>
      <c r="Y859" s="27"/>
      <c r="Z859" s="27"/>
      <c r="AA859" s="27"/>
    </row>
    <row r="860" spans="1:27" ht="15.75" customHeight="1">
      <c r="A860" s="27"/>
      <c r="B860" s="27"/>
      <c r="C860" s="27"/>
      <c r="D860" s="27"/>
      <c r="E860" s="27"/>
      <c r="F860" s="27"/>
      <c r="G860" s="27"/>
      <c r="H860" s="29"/>
      <c r="I860" s="30"/>
      <c r="J860" s="30"/>
      <c r="K860" s="30"/>
      <c r="L860" s="30"/>
      <c r="M860" s="30"/>
      <c r="N860" s="30"/>
      <c r="O860" s="30"/>
      <c r="P860" s="30"/>
      <c r="Q860" s="30"/>
      <c r="R860" s="30"/>
      <c r="S860" s="30"/>
      <c r="T860" s="30"/>
      <c r="U860" s="30"/>
      <c r="V860" s="30"/>
      <c r="W860" s="27"/>
      <c r="X860" s="27"/>
      <c r="Y860" s="27"/>
      <c r="Z860" s="27"/>
      <c r="AA860" s="27"/>
    </row>
    <row r="861" spans="1:27" ht="15.75" customHeight="1">
      <c r="A861" s="27"/>
      <c r="B861" s="27"/>
      <c r="C861" s="27"/>
      <c r="D861" s="27"/>
      <c r="E861" s="27"/>
      <c r="F861" s="27"/>
      <c r="G861" s="27"/>
      <c r="H861" s="29"/>
      <c r="I861" s="30"/>
      <c r="J861" s="30"/>
      <c r="K861" s="30"/>
      <c r="L861" s="30"/>
      <c r="M861" s="30"/>
      <c r="N861" s="30"/>
      <c r="O861" s="30"/>
      <c r="P861" s="30"/>
      <c r="Q861" s="30"/>
      <c r="R861" s="30"/>
      <c r="S861" s="30"/>
      <c r="T861" s="30"/>
      <c r="U861" s="30"/>
      <c r="V861" s="30"/>
      <c r="W861" s="27"/>
      <c r="X861" s="27"/>
      <c r="Y861" s="27"/>
      <c r="Z861" s="27"/>
      <c r="AA861" s="27"/>
    </row>
    <row r="862" spans="1:27" ht="15.75" customHeight="1">
      <c r="A862" s="27"/>
      <c r="B862" s="27"/>
      <c r="C862" s="27"/>
      <c r="D862" s="27"/>
      <c r="E862" s="27"/>
      <c r="F862" s="27"/>
      <c r="G862" s="27"/>
      <c r="H862" s="29"/>
      <c r="I862" s="30"/>
      <c r="J862" s="30"/>
      <c r="K862" s="30"/>
      <c r="L862" s="30"/>
      <c r="M862" s="30"/>
      <c r="N862" s="30"/>
      <c r="O862" s="30"/>
      <c r="P862" s="30"/>
      <c r="Q862" s="30"/>
      <c r="R862" s="30"/>
      <c r="S862" s="30"/>
      <c r="T862" s="30"/>
      <c r="U862" s="30"/>
      <c r="V862" s="30"/>
      <c r="W862" s="27"/>
      <c r="X862" s="27"/>
      <c r="Y862" s="27"/>
      <c r="Z862" s="27"/>
      <c r="AA862" s="27"/>
    </row>
    <row r="863" spans="1:27" ht="15.75" customHeight="1">
      <c r="A863" s="27"/>
      <c r="B863" s="27"/>
      <c r="C863" s="27"/>
      <c r="D863" s="27"/>
      <c r="E863" s="27"/>
      <c r="F863" s="27"/>
      <c r="G863" s="27"/>
      <c r="H863" s="29"/>
      <c r="I863" s="30"/>
      <c r="J863" s="30"/>
      <c r="K863" s="30"/>
      <c r="L863" s="30"/>
      <c r="M863" s="30"/>
      <c r="N863" s="30"/>
      <c r="O863" s="30"/>
      <c r="P863" s="30"/>
      <c r="Q863" s="30"/>
      <c r="R863" s="30"/>
      <c r="S863" s="30"/>
      <c r="T863" s="30"/>
      <c r="U863" s="30"/>
      <c r="V863" s="30"/>
      <c r="W863" s="27"/>
      <c r="X863" s="27"/>
      <c r="Y863" s="27"/>
      <c r="Z863" s="27"/>
      <c r="AA863" s="27"/>
    </row>
    <row r="864" spans="1:27" ht="15.75" customHeight="1">
      <c r="A864" s="27"/>
      <c r="B864" s="27"/>
      <c r="C864" s="27"/>
      <c r="D864" s="27"/>
      <c r="E864" s="27"/>
      <c r="F864" s="27"/>
      <c r="G864" s="27"/>
      <c r="H864" s="29"/>
      <c r="I864" s="30"/>
      <c r="J864" s="30"/>
      <c r="K864" s="30"/>
      <c r="L864" s="30"/>
      <c r="M864" s="30"/>
      <c r="N864" s="30"/>
      <c r="O864" s="30"/>
      <c r="P864" s="30"/>
      <c r="Q864" s="30"/>
      <c r="R864" s="30"/>
      <c r="S864" s="30"/>
      <c r="T864" s="30"/>
      <c r="U864" s="30"/>
      <c r="V864" s="30"/>
      <c r="W864" s="27"/>
      <c r="X864" s="27"/>
      <c r="Y864" s="27"/>
      <c r="Z864" s="27"/>
      <c r="AA864" s="27"/>
    </row>
    <row r="865" spans="1:27" ht="15.75" customHeight="1">
      <c r="A865" s="27"/>
      <c r="B865" s="27"/>
      <c r="C865" s="27"/>
      <c r="D865" s="27"/>
      <c r="E865" s="27"/>
      <c r="F865" s="27"/>
      <c r="G865" s="27"/>
      <c r="H865" s="29"/>
      <c r="I865" s="30"/>
      <c r="J865" s="30"/>
      <c r="K865" s="30"/>
      <c r="L865" s="30"/>
      <c r="M865" s="30"/>
      <c r="N865" s="30"/>
      <c r="O865" s="30"/>
      <c r="P865" s="30"/>
      <c r="Q865" s="30"/>
      <c r="R865" s="30"/>
      <c r="S865" s="30"/>
      <c r="T865" s="30"/>
      <c r="U865" s="30"/>
      <c r="V865" s="30"/>
      <c r="W865" s="27"/>
      <c r="X865" s="27"/>
      <c r="Y865" s="27"/>
      <c r="Z865" s="27"/>
      <c r="AA865" s="27"/>
    </row>
    <row r="866" spans="1:27" ht="15.75" customHeight="1">
      <c r="A866" s="27"/>
      <c r="B866" s="27"/>
      <c r="C866" s="27"/>
      <c r="D866" s="27"/>
      <c r="E866" s="27"/>
      <c r="F866" s="27"/>
      <c r="G866" s="27"/>
      <c r="H866" s="29"/>
      <c r="I866" s="30"/>
      <c r="J866" s="30"/>
      <c r="K866" s="30"/>
      <c r="L866" s="30"/>
      <c r="M866" s="30"/>
      <c r="N866" s="30"/>
      <c r="O866" s="30"/>
      <c r="P866" s="30"/>
      <c r="Q866" s="30"/>
      <c r="R866" s="30"/>
      <c r="S866" s="30"/>
      <c r="T866" s="30"/>
      <c r="U866" s="30"/>
      <c r="V866" s="30"/>
      <c r="W866" s="27"/>
      <c r="X866" s="27"/>
      <c r="Y866" s="27"/>
      <c r="Z866" s="27"/>
      <c r="AA866" s="27"/>
    </row>
    <row r="867" spans="1:27" ht="15.75" customHeight="1">
      <c r="A867" s="27"/>
      <c r="B867" s="27"/>
      <c r="C867" s="27"/>
      <c r="D867" s="27"/>
      <c r="E867" s="27"/>
      <c r="F867" s="27"/>
      <c r="G867" s="27"/>
      <c r="H867" s="29"/>
      <c r="I867" s="30"/>
      <c r="J867" s="30"/>
      <c r="K867" s="30"/>
      <c r="L867" s="30"/>
      <c r="M867" s="30"/>
      <c r="N867" s="30"/>
      <c r="O867" s="30"/>
      <c r="P867" s="30"/>
      <c r="Q867" s="30"/>
      <c r="R867" s="30"/>
      <c r="S867" s="30"/>
      <c r="T867" s="30"/>
      <c r="U867" s="30"/>
      <c r="V867" s="30"/>
      <c r="W867" s="27"/>
      <c r="X867" s="27"/>
      <c r="Y867" s="27"/>
      <c r="Z867" s="27"/>
      <c r="AA867" s="27"/>
    </row>
    <row r="868" spans="1:27" ht="15.75" customHeight="1">
      <c r="A868" s="27"/>
      <c r="B868" s="27"/>
      <c r="C868" s="27"/>
      <c r="D868" s="27"/>
      <c r="E868" s="27"/>
      <c r="F868" s="27"/>
      <c r="G868" s="27"/>
      <c r="H868" s="29"/>
      <c r="I868" s="30"/>
      <c r="J868" s="30"/>
      <c r="K868" s="30"/>
      <c r="L868" s="30"/>
      <c r="M868" s="30"/>
      <c r="N868" s="30"/>
      <c r="O868" s="30"/>
      <c r="P868" s="30"/>
      <c r="Q868" s="30"/>
      <c r="R868" s="30"/>
      <c r="S868" s="30"/>
      <c r="T868" s="30"/>
      <c r="U868" s="30"/>
      <c r="V868" s="30"/>
      <c r="W868" s="27"/>
      <c r="X868" s="27"/>
      <c r="Y868" s="27"/>
      <c r="Z868" s="27"/>
      <c r="AA868" s="27"/>
    </row>
    <row r="869" spans="1:27" ht="15.75" customHeight="1">
      <c r="A869" s="27"/>
      <c r="B869" s="27"/>
      <c r="C869" s="27"/>
      <c r="D869" s="27"/>
      <c r="E869" s="27"/>
      <c r="F869" s="27"/>
      <c r="G869" s="27"/>
      <c r="H869" s="29"/>
      <c r="I869" s="30"/>
      <c r="J869" s="30"/>
      <c r="K869" s="30"/>
      <c r="L869" s="30"/>
      <c r="M869" s="30"/>
      <c r="N869" s="30"/>
      <c r="O869" s="30"/>
      <c r="P869" s="30"/>
      <c r="Q869" s="30"/>
      <c r="R869" s="30"/>
      <c r="S869" s="30"/>
      <c r="T869" s="30"/>
      <c r="U869" s="30"/>
      <c r="V869" s="30"/>
      <c r="W869" s="27"/>
      <c r="X869" s="27"/>
      <c r="Y869" s="27"/>
      <c r="Z869" s="27"/>
      <c r="AA869" s="27"/>
    </row>
    <row r="870" spans="1:27" ht="15.75" customHeight="1">
      <c r="A870" s="27"/>
      <c r="B870" s="27"/>
      <c r="C870" s="27"/>
      <c r="D870" s="27"/>
      <c r="E870" s="27"/>
      <c r="F870" s="27"/>
      <c r="G870" s="27"/>
      <c r="H870" s="29"/>
      <c r="I870" s="30"/>
      <c r="J870" s="30"/>
      <c r="K870" s="30"/>
      <c r="L870" s="30"/>
      <c r="M870" s="30"/>
      <c r="N870" s="30"/>
      <c r="O870" s="30"/>
      <c r="P870" s="30"/>
      <c r="Q870" s="30"/>
      <c r="R870" s="30"/>
      <c r="S870" s="30"/>
      <c r="T870" s="30"/>
      <c r="U870" s="30"/>
      <c r="V870" s="30"/>
      <c r="W870" s="27"/>
      <c r="X870" s="27"/>
      <c r="Y870" s="27"/>
      <c r="Z870" s="27"/>
      <c r="AA870" s="27"/>
    </row>
    <row r="871" spans="1:27" ht="15.75" customHeight="1">
      <c r="A871" s="27"/>
      <c r="B871" s="27"/>
      <c r="C871" s="27"/>
      <c r="D871" s="27"/>
      <c r="E871" s="27"/>
      <c r="F871" s="27"/>
      <c r="G871" s="27"/>
      <c r="H871" s="29"/>
      <c r="I871" s="30"/>
      <c r="J871" s="30"/>
      <c r="K871" s="30"/>
      <c r="L871" s="30"/>
      <c r="M871" s="30"/>
      <c r="N871" s="30"/>
      <c r="O871" s="30"/>
      <c r="P871" s="30"/>
      <c r="Q871" s="30"/>
      <c r="R871" s="30"/>
      <c r="S871" s="30"/>
      <c r="T871" s="30"/>
      <c r="U871" s="30"/>
      <c r="V871" s="30"/>
      <c r="W871" s="27"/>
      <c r="X871" s="27"/>
      <c r="Y871" s="27"/>
      <c r="Z871" s="27"/>
      <c r="AA871" s="27"/>
    </row>
    <row r="872" spans="1:27" ht="15.75" customHeight="1">
      <c r="A872" s="27"/>
      <c r="B872" s="27"/>
      <c r="C872" s="27"/>
      <c r="D872" s="27"/>
      <c r="E872" s="27"/>
      <c r="F872" s="27"/>
      <c r="G872" s="27"/>
      <c r="H872" s="29"/>
      <c r="I872" s="30"/>
      <c r="J872" s="30"/>
      <c r="K872" s="30"/>
      <c r="L872" s="30"/>
      <c r="M872" s="30"/>
      <c r="N872" s="30"/>
      <c r="O872" s="30"/>
      <c r="P872" s="30"/>
      <c r="Q872" s="30"/>
      <c r="R872" s="30"/>
      <c r="S872" s="30"/>
      <c r="T872" s="30"/>
      <c r="U872" s="30"/>
      <c r="V872" s="30"/>
      <c r="W872" s="27"/>
      <c r="X872" s="27"/>
      <c r="Y872" s="27"/>
      <c r="Z872" s="27"/>
      <c r="AA872" s="27"/>
    </row>
    <row r="873" spans="1:27" ht="15.75" customHeight="1">
      <c r="A873" s="27"/>
      <c r="B873" s="27"/>
      <c r="C873" s="27"/>
      <c r="D873" s="27"/>
      <c r="E873" s="27"/>
      <c r="F873" s="27"/>
      <c r="G873" s="27"/>
      <c r="H873" s="29"/>
      <c r="I873" s="30"/>
      <c r="J873" s="30"/>
      <c r="K873" s="30"/>
      <c r="L873" s="30"/>
      <c r="M873" s="30"/>
      <c r="N873" s="30"/>
      <c r="O873" s="30"/>
      <c r="P873" s="30"/>
      <c r="Q873" s="30"/>
      <c r="R873" s="30"/>
      <c r="S873" s="30"/>
      <c r="T873" s="30"/>
      <c r="U873" s="30"/>
      <c r="V873" s="30"/>
      <c r="W873" s="27"/>
      <c r="X873" s="27"/>
      <c r="Y873" s="27"/>
      <c r="Z873" s="27"/>
      <c r="AA873" s="27"/>
    </row>
    <row r="874" spans="1:27" ht="15.75" customHeight="1">
      <c r="A874" s="27"/>
      <c r="B874" s="27"/>
      <c r="C874" s="27"/>
      <c r="D874" s="27"/>
      <c r="E874" s="27"/>
      <c r="F874" s="27"/>
      <c r="G874" s="27"/>
      <c r="H874" s="29"/>
      <c r="I874" s="30"/>
      <c r="J874" s="30"/>
      <c r="K874" s="30"/>
      <c r="L874" s="30"/>
      <c r="M874" s="30"/>
      <c r="N874" s="30"/>
      <c r="O874" s="30"/>
      <c r="P874" s="30"/>
      <c r="Q874" s="30"/>
      <c r="R874" s="30"/>
      <c r="S874" s="30"/>
      <c r="T874" s="30"/>
      <c r="U874" s="30"/>
      <c r="V874" s="30"/>
      <c r="W874" s="27"/>
      <c r="X874" s="27"/>
      <c r="Y874" s="27"/>
      <c r="Z874" s="27"/>
      <c r="AA874" s="27"/>
    </row>
    <row r="875" spans="1:27" ht="15.75" customHeight="1">
      <c r="A875" s="27"/>
      <c r="B875" s="27"/>
      <c r="C875" s="27"/>
      <c r="D875" s="27"/>
      <c r="E875" s="27"/>
      <c r="F875" s="27"/>
      <c r="G875" s="27"/>
      <c r="H875" s="29"/>
      <c r="I875" s="30"/>
      <c r="J875" s="30"/>
      <c r="K875" s="30"/>
      <c r="L875" s="30"/>
      <c r="M875" s="30"/>
      <c r="N875" s="30"/>
      <c r="O875" s="30"/>
      <c r="P875" s="30"/>
      <c r="Q875" s="30"/>
      <c r="R875" s="30"/>
      <c r="S875" s="30"/>
      <c r="T875" s="30"/>
      <c r="U875" s="30"/>
      <c r="V875" s="30"/>
      <c r="W875" s="27"/>
      <c r="X875" s="27"/>
      <c r="Y875" s="27"/>
      <c r="Z875" s="27"/>
      <c r="AA875" s="27"/>
    </row>
    <row r="876" spans="1:27" ht="15.75" customHeight="1">
      <c r="A876" s="27"/>
      <c r="B876" s="27"/>
      <c r="C876" s="27"/>
      <c r="D876" s="27"/>
      <c r="E876" s="27"/>
      <c r="F876" s="27"/>
      <c r="G876" s="27"/>
      <c r="H876" s="29"/>
      <c r="I876" s="30"/>
      <c r="J876" s="30"/>
      <c r="K876" s="30"/>
      <c r="L876" s="30"/>
      <c r="M876" s="30"/>
      <c r="N876" s="30"/>
      <c r="O876" s="30"/>
      <c r="P876" s="30"/>
      <c r="Q876" s="30"/>
      <c r="R876" s="30"/>
      <c r="S876" s="30"/>
      <c r="T876" s="30"/>
      <c r="U876" s="30"/>
      <c r="V876" s="30"/>
      <c r="W876" s="27"/>
      <c r="X876" s="27"/>
      <c r="Y876" s="27"/>
      <c r="Z876" s="27"/>
      <c r="AA876" s="27"/>
    </row>
    <row r="877" spans="1:27" ht="15.75" customHeight="1">
      <c r="A877" s="27"/>
      <c r="B877" s="27"/>
      <c r="C877" s="27"/>
      <c r="D877" s="27"/>
      <c r="E877" s="27"/>
      <c r="F877" s="27"/>
      <c r="G877" s="27"/>
      <c r="H877" s="29"/>
      <c r="I877" s="30"/>
      <c r="J877" s="30"/>
      <c r="K877" s="30"/>
      <c r="L877" s="30"/>
      <c r="M877" s="30"/>
      <c r="N877" s="30"/>
      <c r="O877" s="30"/>
      <c r="P877" s="30"/>
      <c r="Q877" s="30"/>
      <c r="R877" s="30"/>
      <c r="S877" s="30"/>
      <c r="T877" s="30"/>
      <c r="U877" s="30"/>
      <c r="V877" s="30"/>
      <c r="W877" s="27"/>
      <c r="X877" s="27"/>
      <c r="Y877" s="27"/>
      <c r="Z877" s="27"/>
      <c r="AA877" s="27"/>
    </row>
    <row r="878" spans="1:27" ht="15.75" customHeight="1">
      <c r="A878" s="27"/>
      <c r="B878" s="27"/>
      <c r="C878" s="27"/>
      <c r="D878" s="27"/>
      <c r="E878" s="27"/>
      <c r="F878" s="27"/>
      <c r="G878" s="27"/>
      <c r="H878" s="29"/>
      <c r="I878" s="30"/>
      <c r="J878" s="30"/>
      <c r="K878" s="30"/>
      <c r="L878" s="30"/>
      <c r="M878" s="30"/>
      <c r="N878" s="30"/>
      <c r="O878" s="30"/>
      <c r="P878" s="30"/>
      <c r="Q878" s="30"/>
      <c r="R878" s="30"/>
      <c r="S878" s="30"/>
      <c r="T878" s="30"/>
      <c r="U878" s="30"/>
      <c r="V878" s="30"/>
      <c r="W878" s="27"/>
      <c r="X878" s="27"/>
      <c r="Y878" s="27"/>
      <c r="Z878" s="27"/>
      <c r="AA878" s="27"/>
    </row>
    <row r="879" spans="1:27" ht="15.75" customHeight="1">
      <c r="A879" s="27"/>
      <c r="B879" s="27"/>
      <c r="C879" s="27"/>
      <c r="D879" s="27"/>
      <c r="E879" s="27"/>
      <c r="F879" s="27"/>
      <c r="G879" s="27"/>
      <c r="H879" s="29"/>
      <c r="I879" s="30"/>
      <c r="J879" s="30"/>
      <c r="K879" s="30"/>
      <c r="L879" s="30"/>
      <c r="M879" s="30"/>
      <c r="N879" s="30"/>
      <c r="O879" s="30"/>
      <c r="P879" s="30"/>
      <c r="Q879" s="30"/>
      <c r="R879" s="30"/>
      <c r="S879" s="30"/>
      <c r="T879" s="30"/>
      <c r="U879" s="30"/>
      <c r="V879" s="30"/>
      <c r="W879" s="27"/>
      <c r="X879" s="27"/>
      <c r="Y879" s="27"/>
      <c r="Z879" s="27"/>
      <c r="AA879" s="27"/>
    </row>
    <row r="880" spans="1:27" ht="15.75" customHeight="1">
      <c r="A880" s="27"/>
      <c r="B880" s="27"/>
      <c r="C880" s="27"/>
      <c r="D880" s="27"/>
      <c r="E880" s="27"/>
      <c r="F880" s="27"/>
      <c r="G880" s="27"/>
      <c r="H880" s="29"/>
      <c r="I880" s="30"/>
      <c r="J880" s="30"/>
      <c r="K880" s="30"/>
      <c r="L880" s="30"/>
      <c r="M880" s="30"/>
      <c r="N880" s="30"/>
      <c r="O880" s="30"/>
      <c r="P880" s="30"/>
      <c r="Q880" s="30"/>
      <c r="R880" s="30"/>
      <c r="S880" s="30"/>
      <c r="T880" s="30"/>
      <c r="U880" s="30"/>
      <c r="V880" s="30"/>
      <c r="W880" s="27"/>
      <c r="X880" s="27"/>
      <c r="Y880" s="27"/>
      <c r="Z880" s="27"/>
      <c r="AA880" s="27"/>
    </row>
    <row r="881" spans="1:27" ht="15.75" customHeight="1">
      <c r="A881" s="27"/>
      <c r="B881" s="27"/>
      <c r="C881" s="27"/>
      <c r="D881" s="27"/>
      <c r="E881" s="27"/>
      <c r="F881" s="27"/>
      <c r="G881" s="27"/>
      <c r="H881" s="29"/>
      <c r="I881" s="30"/>
      <c r="J881" s="30"/>
      <c r="K881" s="30"/>
      <c r="L881" s="30"/>
      <c r="M881" s="30"/>
      <c r="N881" s="30"/>
      <c r="O881" s="30"/>
      <c r="P881" s="30"/>
      <c r="Q881" s="30"/>
      <c r="R881" s="30"/>
      <c r="S881" s="30"/>
      <c r="T881" s="30"/>
      <c r="U881" s="30"/>
      <c r="V881" s="30"/>
      <c r="W881" s="27"/>
      <c r="X881" s="27"/>
      <c r="Y881" s="27"/>
      <c r="Z881" s="27"/>
      <c r="AA881" s="27"/>
    </row>
    <row r="882" spans="1:27" ht="15.75" customHeight="1">
      <c r="A882" s="27"/>
      <c r="B882" s="27"/>
      <c r="C882" s="27"/>
      <c r="D882" s="27"/>
      <c r="E882" s="27"/>
      <c r="F882" s="27"/>
      <c r="G882" s="27"/>
      <c r="H882" s="29"/>
      <c r="I882" s="30"/>
      <c r="J882" s="30"/>
      <c r="K882" s="30"/>
      <c r="L882" s="30"/>
      <c r="M882" s="30"/>
      <c r="N882" s="30"/>
      <c r="O882" s="30"/>
      <c r="P882" s="30"/>
      <c r="Q882" s="30"/>
      <c r="R882" s="30"/>
      <c r="S882" s="30"/>
      <c r="T882" s="30"/>
      <c r="U882" s="30"/>
      <c r="V882" s="30"/>
      <c r="W882" s="27"/>
      <c r="X882" s="27"/>
      <c r="Y882" s="27"/>
      <c r="Z882" s="27"/>
      <c r="AA882" s="27"/>
    </row>
    <row r="883" spans="1:27" ht="15.75" customHeight="1">
      <c r="A883" s="27"/>
      <c r="B883" s="27"/>
      <c r="C883" s="27"/>
      <c r="D883" s="27"/>
      <c r="E883" s="27"/>
      <c r="F883" s="27"/>
      <c r="G883" s="27"/>
      <c r="H883" s="29"/>
      <c r="I883" s="30"/>
      <c r="J883" s="30"/>
      <c r="K883" s="30"/>
      <c r="L883" s="30"/>
      <c r="M883" s="30"/>
      <c r="N883" s="30"/>
      <c r="O883" s="30"/>
      <c r="P883" s="30"/>
      <c r="Q883" s="30"/>
      <c r="R883" s="30"/>
      <c r="S883" s="30"/>
      <c r="T883" s="30"/>
      <c r="U883" s="30"/>
      <c r="V883" s="30"/>
      <c r="W883" s="27"/>
      <c r="X883" s="27"/>
      <c r="Y883" s="27"/>
      <c r="Z883" s="27"/>
      <c r="AA883" s="27"/>
    </row>
    <row r="884" spans="1:27" ht="15.75" customHeight="1">
      <c r="A884" s="27"/>
      <c r="B884" s="27"/>
      <c r="C884" s="27"/>
      <c r="D884" s="27"/>
      <c r="E884" s="27"/>
      <c r="F884" s="27"/>
      <c r="G884" s="27"/>
      <c r="H884" s="29"/>
      <c r="I884" s="30"/>
      <c r="J884" s="30"/>
      <c r="K884" s="30"/>
      <c r="L884" s="30"/>
      <c r="M884" s="30"/>
      <c r="N884" s="30"/>
      <c r="O884" s="30"/>
      <c r="P884" s="30"/>
      <c r="Q884" s="30"/>
      <c r="R884" s="30"/>
      <c r="S884" s="30"/>
      <c r="T884" s="30"/>
      <c r="U884" s="30"/>
      <c r="V884" s="30"/>
      <c r="W884" s="27"/>
      <c r="X884" s="27"/>
      <c r="Y884" s="27"/>
      <c r="Z884" s="27"/>
      <c r="AA884" s="27"/>
    </row>
    <row r="885" spans="1:27" ht="15.75" customHeight="1">
      <c r="A885" s="27"/>
      <c r="B885" s="27"/>
      <c r="C885" s="27"/>
      <c r="D885" s="27"/>
      <c r="E885" s="27"/>
      <c r="F885" s="27"/>
      <c r="G885" s="27"/>
      <c r="H885" s="29"/>
      <c r="I885" s="30"/>
      <c r="J885" s="30"/>
      <c r="K885" s="30"/>
      <c r="L885" s="30"/>
      <c r="M885" s="30"/>
      <c r="N885" s="30"/>
      <c r="O885" s="30"/>
      <c r="P885" s="30"/>
      <c r="Q885" s="30"/>
      <c r="R885" s="30"/>
      <c r="S885" s="30"/>
      <c r="T885" s="30"/>
      <c r="U885" s="30"/>
      <c r="V885" s="30"/>
      <c r="W885" s="27"/>
      <c r="X885" s="27"/>
      <c r="Y885" s="27"/>
      <c r="Z885" s="27"/>
      <c r="AA885" s="27"/>
    </row>
    <row r="886" spans="1:27" ht="15.75" customHeight="1">
      <c r="A886" s="27"/>
      <c r="B886" s="27"/>
      <c r="C886" s="27"/>
      <c r="D886" s="27"/>
      <c r="E886" s="27"/>
      <c r="F886" s="27"/>
      <c r="G886" s="27"/>
      <c r="H886" s="29"/>
      <c r="I886" s="30"/>
      <c r="J886" s="30"/>
      <c r="K886" s="30"/>
      <c r="L886" s="30"/>
      <c r="M886" s="30"/>
      <c r="N886" s="30"/>
      <c r="O886" s="30"/>
      <c r="P886" s="30"/>
      <c r="Q886" s="30"/>
      <c r="R886" s="30"/>
      <c r="S886" s="30"/>
      <c r="T886" s="30"/>
      <c r="U886" s="30"/>
      <c r="V886" s="30"/>
      <c r="W886" s="27"/>
      <c r="X886" s="27"/>
      <c r="Y886" s="27"/>
      <c r="Z886" s="27"/>
      <c r="AA886" s="27"/>
    </row>
    <row r="887" spans="1:27" ht="15.75" customHeight="1">
      <c r="A887" s="27"/>
      <c r="B887" s="27"/>
      <c r="C887" s="27"/>
      <c r="D887" s="27"/>
      <c r="E887" s="27"/>
      <c r="F887" s="27"/>
      <c r="G887" s="27"/>
      <c r="H887" s="29"/>
      <c r="I887" s="30"/>
      <c r="J887" s="30"/>
      <c r="K887" s="30"/>
      <c r="L887" s="30"/>
      <c r="M887" s="30"/>
      <c r="N887" s="30"/>
      <c r="O887" s="30"/>
      <c r="P887" s="30"/>
      <c r="Q887" s="30"/>
      <c r="R887" s="30"/>
      <c r="S887" s="30"/>
      <c r="T887" s="30"/>
      <c r="U887" s="30"/>
      <c r="V887" s="30"/>
      <c r="W887" s="27"/>
      <c r="X887" s="27"/>
      <c r="Y887" s="27"/>
      <c r="Z887" s="27"/>
      <c r="AA887" s="27"/>
    </row>
    <row r="888" spans="1:27" ht="15.75" customHeight="1">
      <c r="A888" s="27"/>
      <c r="B888" s="27"/>
      <c r="C888" s="27"/>
      <c r="D888" s="27"/>
      <c r="E888" s="27"/>
      <c r="F888" s="27"/>
      <c r="G888" s="27"/>
      <c r="H888" s="29"/>
      <c r="I888" s="30"/>
      <c r="J888" s="30"/>
      <c r="K888" s="30"/>
      <c r="L888" s="30"/>
      <c r="M888" s="30"/>
      <c r="N888" s="30"/>
      <c r="O888" s="30"/>
      <c r="P888" s="30"/>
      <c r="Q888" s="30"/>
      <c r="R888" s="30"/>
      <c r="S888" s="30"/>
      <c r="T888" s="30"/>
      <c r="U888" s="30"/>
      <c r="V888" s="30"/>
      <c r="W888" s="27"/>
      <c r="X888" s="27"/>
      <c r="Y888" s="27"/>
      <c r="Z888" s="27"/>
      <c r="AA888" s="27"/>
    </row>
    <row r="889" spans="1:27" ht="15.75" customHeight="1">
      <c r="A889" s="27"/>
      <c r="B889" s="27"/>
      <c r="C889" s="27"/>
      <c r="D889" s="27"/>
      <c r="E889" s="27"/>
      <c r="F889" s="27"/>
      <c r="G889" s="27"/>
      <c r="H889" s="29"/>
      <c r="I889" s="30"/>
      <c r="J889" s="30"/>
      <c r="K889" s="30"/>
      <c r="L889" s="30"/>
      <c r="M889" s="30"/>
      <c r="N889" s="30"/>
      <c r="O889" s="30"/>
      <c r="P889" s="30"/>
      <c r="Q889" s="30"/>
      <c r="R889" s="30"/>
      <c r="S889" s="30"/>
      <c r="T889" s="30"/>
      <c r="U889" s="30"/>
      <c r="V889" s="30"/>
      <c r="W889" s="27"/>
      <c r="X889" s="27"/>
      <c r="Y889" s="27"/>
      <c r="Z889" s="27"/>
      <c r="AA889" s="27"/>
    </row>
    <row r="890" spans="1:27" ht="15.75" customHeight="1">
      <c r="A890" s="27"/>
      <c r="B890" s="27"/>
      <c r="C890" s="27"/>
      <c r="D890" s="27"/>
      <c r="E890" s="27"/>
      <c r="F890" s="27"/>
      <c r="G890" s="27"/>
      <c r="H890" s="29"/>
      <c r="I890" s="30"/>
      <c r="J890" s="30"/>
      <c r="K890" s="30"/>
      <c r="L890" s="30"/>
      <c r="M890" s="30"/>
      <c r="N890" s="30"/>
      <c r="O890" s="30"/>
      <c r="P890" s="30"/>
      <c r="Q890" s="30"/>
      <c r="R890" s="30"/>
      <c r="S890" s="30"/>
      <c r="T890" s="30"/>
      <c r="U890" s="30"/>
      <c r="V890" s="30"/>
      <c r="W890" s="27"/>
      <c r="X890" s="27"/>
      <c r="Y890" s="27"/>
      <c r="Z890" s="27"/>
      <c r="AA890" s="27"/>
    </row>
    <row r="891" spans="1:27" ht="15.75" customHeight="1">
      <c r="A891" s="27"/>
      <c r="B891" s="27"/>
      <c r="C891" s="27"/>
      <c r="D891" s="27"/>
      <c r="E891" s="27"/>
      <c r="F891" s="27"/>
      <c r="G891" s="27"/>
      <c r="H891" s="29"/>
      <c r="I891" s="30"/>
      <c r="J891" s="30"/>
      <c r="K891" s="30"/>
      <c r="L891" s="30"/>
      <c r="M891" s="30"/>
      <c r="N891" s="30"/>
      <c r="O891" s="30"/>
      <c r="P891" s="30"/>
      <c r="Q891" s="30"/>
      <c r="R891" s="30"/>
      <c r="S891" s="30"/>
      <c r="T891" s="30"/>
      <c r="U891" s="30"/>
      <c r="V891" s="30"/>
      <c r="W891" s="27"/>
      <c r="X891" s="27"/>
      <c r="Y891" s="27"/>
      <c r="Z891" s="27"/>
      <c r="AA891" s="27"/>
    </row>
    <row r="892" spans="1:27" ht="15.75" customHeight="1">
      <c r="A892" s="27"/>
      <c r="B892" s="27"/>
      <c r="C892" s="27"/>
      <c r="D892" s="27"/>
      <c r="E892" s="27"/>
      <c r="F892" s="27"/>
      <c r="G892" s="27"/>
      <c r="H892" s="29"/>
      <c r="I892" s="30"/>
      <c r="J892" s="30"/>
      <c r="K892" s="30"/>
      <c r="L892" s="30"/>
      <c r="M892" s="30"/>
      <c r="N892" s="30"/>
      <c r="O892" s="30"/>
      <c r="P892" s="30"/>
      <c r="Q892" s="30"/>
      <c r="R892" s="30"/>
      <c r="S892" s="30"/>
      <c r="T892" s="30"/>
      <c r="U892" s="30"/>
      <c r="V892" s="30"/>
      <c r="W892" s="27"/>
      <c r="X892" s="27"/>
      <c r="Y892" s="27"/>
      <c r="Z892" s="27"/>
      <c r="AA892" s="27"/>
    </row>
    <row r="893" spans="1:27" ht="15.75" customHeight="1">
      <c r="A893" s="27"/>
      <c r="B893" s="27"/>
      <c r="C893" s="27"/>
      <c r="D893" s="27"/>
      <c r="E893" s="27"/>
      <c r="F893" s="27"/>
      <c r="G893" s="27"/>
      <c r="H893" s="29"/>
      <c r="I893" s="30"/>
      <c r="J893" s="30"/>
      <c r="K893" s="30"/>
      <c r="L893" s="30"/>
      <c r="M893" s="30"/>
      <c r="N893" s="30"/>
      <c r="O893" s="30"/>
      <c r="P893" s="30"/>
      <c r="Q893" s="30"/>
      <c r="R893" s="30"/>
      <c r="S893" s="30"/>
      <c r="T893" s="30"/>
      <c r="U893" s="30"/>
      <c r="V893" s="30"/>
      <c r="W893" s="27"/>
      <c r="X893" s="27"/>
      <c r="Y893" s="27"/>
      <c r="Z893" s="27"/>
      <c r="AA893" s="27"/>
    </row>
    <row r="894" spans="1:27" ht="15.75" customHeight="1">
      <c r="A894" s="27"/>
      <c r="B894" s="27"/>
      <c r="C894" s="27"/>
      <c r="D894" s="27"/>
      <c r="E894" s="27"/>
      <c r="F894" s="27"/>
      <c r="G894" s="27"/>
      <c r="H894" s="29"/>
      <c r="I894" s="30"/>
      <c r="J894" s="30"/>
      <c r="K894" s="30"/>
      <c r="L894" s="30"/>
      <c r="M894" s="30"/>
      <c r="N894" s="30"/>
      <c r="O894" s="30"/>
      <c r="P894" s="30"/>
      <c r="Q894" s="30"/>
      <c r="R894" s="30"/>
      <c r="S894" s="30"/>
      <c r="T894" s="30"/>
      <c r="U894" s="30"/>
      <c r="V894" s="30"/>
      <c r="W894" s="27"/>
      <c r="X894" s="27"/>
      <c r="Y894" s="27"/>
      <c r="Z894" s="27"/>
      <c r="AA894" s="27"/>
    </row>
    <row r="895" spans="1:27" ht="15.75" customHeight="1">
      <c r="A895" s="27"/>
      <c r="B895" s="27"/>
      <c r="C895" s="27"/>
      <c r="D895" s="27"/>
      <c r="E895" s="27"/>
      <c r="F895" s="27"/>
      <c r="G895" s="27"/>
      <c r="H895" s="29"/>
      <c r="I895" s="30"/>
      <c r="J895" s="30"/>
      <c r="K895" s="30"/>
      <c r="L895" s="30"/>
      <c r="M895" s="30"/>
      <c r="N895" s="30"/>
      <c r="O895" s="30"/>
      <c r="P895" s="30"/>
      <c r="Q895" s="30"/>
      <c r="R895" s="30"/>
      <c r="S895" s="30"/>
      <c r="T895" s="30"/>
      <c r="U895" s="30"/>
      <c r="V895" s="30"/>
      <c r="W895" s="27"/>
      <c r="X895" s="27"/>
      <c r="Y895" s="27"/>
      <c r="Z895" s="27"/>
      <c r="AA895" s="27"/>
    </row>
    <row r="896" spans="1:27" ht="15.75" customHeight="1">
      <c r="A896" s="27"/>
      <c r="B896" s="27"/>
      <c r="C896" s="27"/>
      <c r="D896" s="27"/>
      <c r="E896" s="27"/>
      <c r="F896" s="27"/>
      <c r="G896" s="27"/>
      <c r="H896" s="29"/>
      <c r="I896" s="30"/>
      <c r="J896" s="30"/>
      <c r="K896" s="30"/>
      <c r="L896" s="30"/>
      <c r="M896" s="30"/>
      <c r="N896" s="30"/>
      <c r="O896" s="30"/>
      <c r="P896" s="30"/>
      <c r="Q896" s="30"/>
      <c r="R896" s="30"/>
      <c r="S896" s="30"/>
      <c r="T896" s="30"/>
      <c r="U896" s="30"/>
      <c r="V896" s="30"/>
      <c r="W896" s="27"/>
      <c r="X896" s="27"/>
      <c r="Y896" s="27"/>
      <c r="Z896" s="27"/>
      <c r="AA896" s="27"/>
    </row>
    <row r="897" spans="1:27" ht="15.75" customHeight="1">
      <c r="A897" s="27"/>
      <c r="B897" s="27"/>
      <c r="C897" s="27"/>
      <c r="D897" s="27"/>
      <c r="E897" s="27"/>
      <c r="F897" s="27"/>
      <c r="G897" s="27"/>
      <c r="H897" s="29"/>
      <c r="I897" s="30"/>
      <c r="J897" s="30"/>
      <c r="K897" s="30"/>
      <c r="L897" s="30"/>
      <c r="M897" s="30"/>
      <c r="N897" s="30"/>
      <c r="O897" s="30"/>
      <c r="P897" s="30"/>
      <c r="Q897" s="30"/>
      <c r="R897" s="30"/>
      <c r="S897" s="30"/>
      <c r="T897" s="30"/>
      <c r="U897" s="30"/>
      <c r="V897" s="30"/>
      <c r="W897" s="27"/>
      <c r="X897" s="27"/>
      <c r="Y897" s="27"/>
      <c r="Z897" s="27"/>
      <c r="AA897" s="27"/>
    </row>
    <row r="898" spans="1:27" ht="15.75" customHeight="1">
      <c r="A898" s="27"/>
      <c r="B898" s="27"/>
      <c r="C898" s="27"/>
      <c r="D898" s="27"/>
      <c r="E898" s="27"/>
      <c r="F898" s="27"/>
      <c r="G898" s="27"/>
      <c r="H898" s="29"/>
      <c r="I898" s="30"/>
      <c r="J898" s="30"/>
      <c r="K898" s="30"/>
      <c r="L898" s="30"/>
      <c r="M898" s="30"/>
      <c r="N898" s="30"/>
      <c r="O898" s="30"/>
      <c r="P898" s="30"/>
      <c r="Q898" s="30"/>
      <c r="R898" s="30"/>
      <c r="S898" s="30"/>
      <c r="T898" s="30"/>
      <c r="U898" s="30"/>
      <c r="V898" s="30"/>
      <c r="W898" s="27"/>
      <c r="X898" s="27"/>
      <c r="Y898" s="27"/>
      <c r="Z898" s="27"/>
      <c r="AA898" s="27"/>
    </row>
    <row r="899" spans="1:27" ht="15.75" customHeight="1">
      <c r="A899" s="27"/>
      <c r="B899" s="27"/>
      <c r="C899" s="27"/>
      <c r="D899" s="27"/>
      <c r="E899" s="27"/>
      <c r="F899" s="27"/>
      <c r="G899" s="27"/>
      <c r="H899" s="29"/>
      <c r="I899" s="30"/>
      <c r="J899" s="30"/>
      <c r="K899" s="30"/>
      <c r="L899" s="30"/>
      <c r="M899" s="30"/>
      <c r="N899" s="30"/>
      <c r="O899" s="30"/>
      <c r="P899" s="30"/>
      <c r="Q899" s="30"/>
      <c r="R899" s="30"/>
      <c r="S899" s="30"/>
      <c r="T899" s="30"/>
      <c r="U899" s="30"/>
      <c r="V899" s="30"/>
      <c r="W899" s="27"/>
      <c r="X899" s="27"/>
      <c r="Y899" s="27"/>
      <c r="Z899" s="27"/>
      <c r="AA899" s="27"/>
    </row>
    <row r="900" spans="1:27" ht="15.75" customHeight="1">
      <c r="A900" s="27"/>
      <c r="B900" s="27"/>
      <c r="C900" s="27"/>
      <c r="D900" s="27"/>
      <c r="E900" s="27"/>
      <c r="F900" s="27"/>
      <c r="G900" s="27"/>
      <c r="H900" s="29"/>
      <c r="I900" s="30"/>
      <c r="J900" s="30"/>
      <c r="K900" s="30"/>
      <c r="L900" s="30"/>
      <c r="M900" s="30"/>
      <c r="N900" s="30"/>
      <c r="O900" s="30"/>
      <c r="P900" s="30"/>
      <c r="Q900" s="30"/>
      <c r="R900" s="30"/>
      <c r="S900" s="30"/>
      <c r="T900" s="30"/>
      <c r="U900" s="30"/>
      <c r="V900" s="30"/>
      <c r="W900" s="27"/>
      <c r="X900" s="27"/>
      <c r="Y900" s="27"/>
      <c r="Z900" s="27"/>
      <c r="AA900" s="27"/>
    </row>
    <row r="901" spans="1:27" ht="15.75" customHeight="1">
      <c r="A901" s="27"/>
      <c r="B901" s="27"/>
      <c r="C901" s="27"/>
      <c r="D901" s="27"/>
      <c r="E901" s="27"/>
      <c r="F901" s="27"/>
      <c r="G901" s="27"/>
      <c r="H901" s="29"/>
      <c r="I901" s="30"/>
      <c r="J901" s="30"/>
      <c r="K901" s="30"/>
      <c r="L901" s="30"/>
      <c r="M901" s="30"/>
      <c r="N901" s="30"/>
      <c r="O901" s="30"/>
      <c r="P901" s="30"/>
      <c r="Q901" s="30"/>
      <c r="R901" s="30"/>
      <c r="S901" s="30"/>
      <c r="T901" s="30"/>
      <c r="U901" s="30"/>
      <c r="V901" s="30"/>
      <c r="W901" s="27"/>
      <c r="X901" s="27"/>
      <c r="Y901" s="27"/>
      <c r="Z901" s="27"/>
      <c r="AA901" s="27"/>
    </row>
    <row r="902" spans="1:27" ht="15.75" customHeight="1">
      <c r="A902" s="27"/>
      <c r="B902" s="27"/>
      <c r="C902" s="27"/>
      <c r="D902" s="27"/>
      <c r="E902" s="27"/>
      <c r="F902" s="27"/>
      <c r="G902" s="27"/>
      <c r="H902" s="29"/>
      <c r="I902" s="30"/>
      <c r="J902" s="30"/>
      <c r="K902" s="30"/>
      <c r="L902" s="30"/>
      <c r="M902" s="30"/>
      <c r="N902" s="30"/>
      <c r="O902" s="30"/>
      <c r="P902" s="30"/>
      <c r="Q902" s="30"/>
      <c r="R902" s="30"/>
      <c r="S902" s="30"/>
      <c r="T902" s="30"/>
      <c r="U902" s="30"/>
      <c r="V902" s="30"/>
      <c r="W902" s="27"/>
      <c r="X902" s="27"/>
      <c r="Y902" s="27"/>
      <c r="Z902" s="27"/>
      <c r="AA902" s="27"/>
    </row>
    <row r="903" spans="1:27" ht="15.75" customHeight="1">
      <c r="A903" s="27"/>
      <c r="B903" s="27"/>
      <c r="C903" s="27"/>
      <c r="D903" s="27"/>
      <c r="E903" s="27"/>
      <c r="F903" s="27"/>
      <c r="G903" s="27"/>
      <c r="H903" s="29"/>
      <c r="I903" s="30"/>
      <c r="J903" s="30"/>
      <c r="K903" s="30"/>
      <c r="L903" s="30"/>
      <c r="M903" s="30"/>
      <c r="N903" s="30"/>
      <c r="O903" s="30"/>
      <c r="P903" s="30"/>
      <c r="Q903" s="30"/>
      <c r="R903" s="30"/>
      <c r="S903" s="30"/>
      <c r="T903" s="30"/>
      <c r="U903" s="30"/>
      <c r="V903" s="30"/>
      <c r="W903" s="27"/>
      <c r="X903" s="27"/>
      <c r="Y903" s="27"/>
      <c r="Z903" s="27"/>
      <c r="AA903" s="27"/>
    </row>
    <row r="904" spans="1:27" ht="15.75" customHeight="1">
      <c r="A904" s="27"/>
      <c r="B904" s="27"/>
      <c r="C904" s="27"/>
      <c r="D904" s="27"/>
      <c r="E904" s="27"/>
      <c r="F904" s="27"/>
      <c r="G904" s="27"/>
      <c r="H904" s="29"/>
      <c r="I904" s="30"/>
      <c r="J904" s="30"/>
      <c r="K904" s="30"/>
      <c r="L904" s="30"/>
      <c r="M904" s="30"/>
      <c r="N904" s="30"/>
      <c r="O904" s="30"/>
      <c r="P904" s="30"/>
      <c r="Q904" s="30"/>
      <c r="R904" s="30"/>
      <c r="S904" s="30"/>
      <c r="T904" s="30"/>
      <c r="U904" s="30"/>
      <c r="V904" s="30"/>
      <c r="W904" s="27"/>
      <c r="X904" s="27"/>
      <c r="Y904" s="27"/>
      <c r="Z904" s="27"/>
      <c r="AA904" s="27"/>
    </row>
    <row r="905" spans="1:27" ht="15.75" customHeight="1">
      <c r="A905" s="27"/>
      <c r="B905" s="27"/>
      <c r="C905" s="27"/>
      <c r="D905" s="27"/>
      <c r="E905" s="27"/>
      <c r="F905" s="27"/>
      <c r="G905" s="27"/>
      <c r="H905" s="29"/>
      <c r="I905" s="30"/>
      <c r="J905" s="30"/>
      <c r="K905" s="30"/>
      <c r="L905" s="30"/>
      <c r="M905" s="30"/>
      <c r="N905" s="30"/>
      <c r="O905" s="30"/>
      <c r="P905" s="30"/>
      <c r="Q905" s="30"/>
      <c r="R905" s="30"/>
      <c r="S905" s="30"/>
      <c r="T905" s="30"/>
      <c r="U905" s="30"/>
      <c r="V905" s="30"/>
      <c r="W905" s="27"/>
      <c r="X905" s="27"/>
      <c r="Y905" s="27"/>
      <c r="Z905" s="27"/>
      <c r="AA905" s="27"/>
    </row>
    <row r="906" spans="1:27" ht="15.75" customHeight="1">
      <c r="A906" s="27"/>
      <c r="B906" s="27"/>
      <c r="C906" s="27"/>
      <c r="D906" s="27"/>
      <c r="E906" s="27"/>
      <c r="F906" s="27"/>
      <c r="G906" s="27"/>
      <c r="H906" s="29"/>
      <c r="I906" s="30"/>
      <c r="J906" s="30"/>
      <c r="K906" s="30"/>
      <c r="L906" s="30"/>
      <c r="M906" s="30"/>
      <c r="N906" s="30"/>
      <c r="O906" s="30"/>
      <c r="P906" s="30"/>
      <c r="Q906" s="30"/>
      <c r="R906" s="30"/>
      <c r="S906" s="30"/>
      <c r="T906" s="30"/>
      <c r="U906" s="30"/>
      <c r="V906" s="30"/>
      <c r="W906" s="27"/>
      <c r="X906" s="27"/>
      <c r="Y906" s="27"/>
      <c r="Z906" s="27"/>
      <c r="AA906" s="27"/>
    </row>
    <row r="907" spans="1:27" ht="15.75" customHeight="1">
      <c r="A907" s="27"/>
      <c r="B907" s="27"/>
      <c r="C907" s="27"/>
      <c r="D907" s="27"/>
      <c r="E907" s="27"/>
      <c r="F907" s="27"/>
      <c r="G907" s="27"/>
      <c r="H907" s="29"/>
      <c r="I907" s="30"/>
      <c r="J907" s="30"/>
      <c r="K907" s="30"/>
      <c r="L907" s="30"/>
      <c r="M907" s="30"/>
      <c r="N907" s="30"/>
      <c r="O907" s="30"/>
      <c r="P907" s="30"/>
      <c r="Q907" s="30"/>
      <c r="R907" s="30"/>
      <c r="S907" s="30"/>
      <c r="T907" s="30"/>
      <c r="U907" s="30"/>
      <c r="V907" s="30"/>
      <c r="W907" s="27"/>
      <c r="X907" s="27"/>
      <c r="Y907" s="27"/>
      <c r="Z907" s="27"/>
      <c r="AA907" s="27"/>
    </row>
    <row r="908" spans="1:27" ht="15.75" customHeight="1">
      <c r="A908" s="27"/>
      <c r="B908" s="27"/>
      <c r="C908" s="27"/>
      <c r="D908" s="27"/>
      <c r="E908" s="27"/>
      <c r="F908" s="27"/>
      <c r="G908" s="27"/>
      <c r="H908" s="29"/>
      <c r="I908" s="30"/>
      <c r="J908" s="30"/>
      <c r="K908" s="30"/>
      <c r="L908" s="30"/>
      <c r="M908" s="30"/>
      <c r="N908" s="30"/>
      <c r="O908" s="30"/>
      <c r="P908" s="30"/>
      <c r="Q908" s="30"/>
      <c r="R908" s="30"/>
      <c r="S908" s="30"/>
      <c r="T908" s="30"/>
      <c r="U908" s="30"/>
      <c r="V908" s="30"/>
      <c r="W908" s="27"/>
      <c r="X908" s="27"/>
      <c r="Y908" s="27"/>
      <c r="Z908" s="27"/>
      <c r="AA908" s="27"/>
    </row>
    <row r="909" spans="1:27" ht="15.75" customHeight="1">
      <c r="A909" s="27"/>
      <c r="B909" s="27"/>
      <c r="C909" s="27"/>
      <c r="D909" s="27"/>
      <c r="E909" s="27"/>
      <c r="F909" s="27"/>
      <c r="G909" s="27"/>
      <c r="H909" s="29"/>
      <c r="I909" s="30"/>
      <c r="J909" s="30"/>
      <c r="K909" s="30"/>
      <c r="L909" s="30"/>
      <c r="M909" s="30"/>
      <c r="N909" s="30"/>
      <c r="O909" s="30"/>
      <c r="P909" s="30"/>
      <c r="Q909" s="30"/>
      <c r="R909" s="30"/>
      <c r="S909" s="30"/>
      <c r="T909" s="30"/>
      <c r="U909" s="30"/>
      <c r="V909" s="30"/>
      <c r="W909" s="27"/>
      <c r="X909" s="27"/>
      <c r="Y909" s="27"/>
      <c r="Z909" s="27"/>
      <c r="AA909" s="27"/>
    </row>
    <row r="910" spans="1:27" ht="15.75" customHeight="1">
      <c r="A910" s="27"/>
      <c r="B910" s="27"/>
      <c r="C910" s="27"/>
      <c r="D910" s="27"/>
      <c r="E910" s="27"/>
      <c r="F910" s="27"/>
      <c r="G910" s="27"/>
      <c r="H910" s="29"/>
      <c r="I910" s="30"/>
      <c r="J910" s="30"/>
      <c r="K910" s="30"/>
      <c r="L910" s="30"/>
      <c r="M910" s="30"/>
      <c r="N910" s="30"/>
      <c r="O910" s="30"/>
      <c r="P910" s="30"/>
      <c r="Q910" s="30"/>
      <c r="R910" s="30"/>
      <c r="S910" s="30"/>
      <c r="T910" s="30"/>
      <c r="U910" s="30"/>
      <c r="V910" s="30"/>
      <c r="W910" s="27"/>
      <c r="X910" s="27"/>
      <c r="Y910" s="27"/>
      <c r="Z910" s="27"/>
      <c r="AA910" s="27"/>
    </row>
    <row r="911" spans="1:27" ht="15.75" customHeight="1">
      <c r="A911" s="27"/>
      <c r="B911" s="27"/>
      <c r="C911" s="27"/>
      <c r="D911" s="27"/>
      <c r="E911" s="27"/>
      <c r="F911" s="27"/>
      <c r="G911" s="27"/>
      <c r="H911" s="29"/>
      <c r="I911" s="30"/>
      <c r="J911" s="30"/>
      <c r="K911" s="30"/>
      <c r="L911" s="30"/>
      <c r="M911" s="30"/>
      <c r="N911" s="30"/>
      <c r="O911" s="30"/>
      <c r="P911" s="30"/>
      <c r="Q911" s="30"/>
      <c r="R911" s="30"/>
      <c r="S911" s="30"/>
      <c r="T911" s="30"/>
      <c r="U911" s="30"/>
      <c r="V911" s="30"/>
      <c r="W911" s="27"/>
      <c r="X911" s="27"/>
      <c r="Y911" s="27"/>
      <c r="Z911" s="27"/>
      <c r="AA911" s="27"/>
    </row>
    <row r="912" spans="1:27" ht="15.75" customHeight="1">
      <c r="A912" s="27"/>
      <c r="B912" s="27"/>
      <c r="C912" s="27"/>
      <c r="D912" s="27"/>
      <c r="E912" s="27"/>
      <c r="F912" s="27"/>
      <c r="G912" s="27"/>
      <c r="H912" s="29"/>
      <c r="I912" s="30"/>
      <c r="J912" s="30"/>
      <c r="K912" s="30"/>
      <c r="L912" s="30"/>
      <c r="M912" s="30"/>
      <c r="N912" s="30"/>
      <c r="O912" s="30"/>
      <c r="P912" s="30"/>
      <c r="Q912" s="30"/>
      <c r="R912" s="30"/>
      <c r="S912" s="30"/>
      <c r="T912" s="30"/>
      <c r="U912" s="30"/>
      <c r="V912" s="30"/>
      <c r="W912" s="27"/>
      <c r="X912" s="27"/>
      <c r="Y912" s="27"/>
      <c r="Z912" s="27"/>
      <c r="AA912" s="27"/>
    </row>
    <row r="913" spans="1:27" ht="15.75" customHeight="1">
      <c r="A913" s="27"/>
      <c r="B913" s="27"/>
      <c r="C913" s="27"/>
      <c r="D913" s="27"/>
      <c r="E913" s="27"/>
      <c r="F913" s="27"/>
      <c r="G913" s="27"/>
      <c r="H913" s="29"/>
      <c r="I913" s="30"/>
      <c r="J913" s="30"/>
      <c r="K913" s="30"/>
      <c r="L913" s="30"/>
      <c r="M913" s="30"/>
      <c r="N913" s="30"/>
      <c r="O913" s="30"/>
      <c r="P913" s="30"/>
      <c r="Q913" s="30"/>
      <c r="R913" s="30"/>
      <c r="S913" s="30"/>
      <c r="T913" s="30"/>
      <c r="U913" s="30"/>
      <c r="V913" s="30"/>
      <c r="W913" s="27"/>
      <c r="X913" s="27"/>
      <c r="Y913" s="27"/>
      <c r="Z913" s="27"/>
      <c r="AA913" s="27"/>
    </row>
    <row r="914" spans="1:27" ht="15.75" customHeight="1">
      <c r="A914" s="27"/>
      <c r="B914" s="27"/>
      <c r="C914" s="27"/>
      <c r="D914" s="27"/>
      <c r="E914" s="27"/>
      <c r="F914" s="27"/>
      <c r="G914" s="27"/>
      <c r="H914" s="29"/>
      <c r="I914" s="30"/>
      <c r="J914" s="30"/>
      <c r="K914" s="30"/>
      <c r="L914" s="30"/>
      <c r="M914" s="30"/>
      <c r="N914" s="30"/>
      <c r="O914" s="30"/>
      <c r="P914" s="30"/>
      <c r="Q914" s="30"/>
      <c r="R914" s="30"/>
      <c r="S914" s="30"/>
      <c r="T914" s="30"/>
      <c r="U914" s="30"/>
      <c r="V914" s="30"/>
      <c r="W914" s="27"/>
      <c r="X914" s="27"/>
      <c r="Y914" s="27"/>
      <c r="Z914" s="27"/>
      <c r="AA914" s="27"/>
    </row>
    <row r="915" spans="1:27" ht="15.75" customHeight="1">
      <c r="A915" s="27"/>
      <c r="B915" s="27"/>
      <c r="C915" s="27"/>
      <c r="D915" s="27"/>
      <c r="E915" s="27"/>
      <c r="F915" s="27"/>
      <c r="G915" s="27"/>
      <c r="H915" s="29"/>
      <c r="I915" s="30"/>
      <c r="J915" s="30"/>
      <c r="K915" s="30"/>
      <c r="L915" s="30"/>
      <c r="M915" s="30"/>
      <c r="N915" s="30"/>
      <c r="O915" s="30"/>
      <c r="P915" s="30"/>
      <c r="Q915" s="30"/>
      <c r="R915" s="30"/>
      <c r="S915" s="30"/>
      <c r="T915" s="30"/>
      <c r="U915" s="30"/>
      <c r="V915" s="30"/>
      <c r="W915" s="27"/>
      <c r="X915" s="27"/>
      <c r="Y915" s="27"/>
      <c r="Z915" s="27"/>
      <c r="AA915" s="27"/>
    </row>
    <row r="916" spans="1:27" ht="15.75" customHeight="1">
      <c r="A916" s="27"/>
      <c r="B916" s="27"/>
      <c r="C916" s="27"/>
      <c r="D916" s="27"/>
      <c r="E916" s="27"/>
      <c r="F916" s="27"/>
      <c r="G916" s="27"/>
      <c r="H916" s="29"/>
      <c r="I916" s="30"/>
      <c r="J916" s="30"/>
      <c r="K916" s="30"/>
      <c r="L916" s="30"/>
      <c r="M916" s="30"/>
      <c r="N916" s="30"/>
      <c r="O916" s="30"/>
      <c r="P916" s="30"/>
      <c r="Q916" s="30"/>
      <c r="R916" s="30"/>
      <c r="S916" s="30"/>
      <c r="T916" s="30"/>
      <c r="U916" s="30"/>
      <c r="V916" s="30"/>
      <c r="W916" s="27"/>
      <c r="X916" s="27"/>
      <c r="Y916" s="27"/>
      <c r="Z916" s="27"/>
      <c r="AA916" s="27"/>
    </row>
    <row r="917" spans="1:27" ht="15.75" customHeight="1">
      <c r="A917" s="27"/>
      <c r="B917" s="27"/>
      <c r="C917" s="27"/>
      <c r="D917" s="27"/>
      <c r="E917" s="27"/>
      <c r="F917" s="27"/>
      <c r="G917" s="27"/>
      <c r="H917" s="29"/>
      <c r="I917" s="30"/>
      <c r="J917" s="30"/>
      <c r="K917" s="30"/>
      <c r="L917" s="30"/>
      <c r="M917" s="30"/>
      <c r="N917" s="30"/>
      <c r="O917" s="30"/>
      <c r="P917" s="30"/>
      <c r="Q917" s="30"/>
      <c r="R917" s="30"/>
      <c r="S917" s="30"/>
      <c r="T917" s="30"/>
      <c r="U917" s="30"/>
      <c r="V917" s="30"/>
      <c r="W917" s="27"/>
      <c r="X917" s="27"/>
      <c r="Y917" s="27"/>
      <c r="Z917" s="27"/>
      <c r="AA917" s="27"/>
    </row>
    <row r="918" spans="1:27" ht="15.75" customHeight="1">
      <c r="A918" s="27"/>
      <c r="B918" s="27"/>
      <c r="C918" s="27"/>
      <c r="D918" s="27"/>
      <c r="E918" s="27"/>
      <c r="F918" s="27"/>
      <c r="G918" s="27"/>
      <c r="H918" s="29"/>
      <c r="I918" s="30"/>
      <c r="J918" s="30"/>
      <c r="K918" s="30"/>
      <c r="L918" s="30"/>
      <c r="M918" s="30"/>
      <c r="N918" s="30"/>
      <c r="O918" s="30"/>
      <c r="P918" s="30"/>
      <c r="Q918" s="30"/>
      <c r="R918" s="30"/>
      <c r="S918" s="30"/>
      <c r="T918" s="30"/>
      <c r="U918" s="30"/>
      <c r="V918" s="30"/>
      <c r="W918" s="27"/>
      <c r="X918" s="27"/>
      <c r="Y918" s="27"/>
      <c r="Z918" s="27"/>
      <c r="AA918" s="27"/>
    </row>
    <row r="919" spans="1:27" ht="15.75" customHeight="1">
      <c r="A919" s="27"/>
      <c r="B919" s="27"/>
      <c r="C919" s="27"/>
      <c r="D919" s="27"/>
      <c r="E919" s="27"/>
      <c r="F919" s="27"/>
      <c r="G919" s="27"/>
      <c r="H919" s="29"/>
      <c r="I919" s="30"/>
      <c r="J919" s="30"/>
      <c r="K919" s="30"/>
      <c r="L919" s="30"/>
      <c r="M919" s="30"/>
      <c r="N919" s="30"/>
      <c r="O919" s="30"/>
      <c r="P919" s="30"/>
      <c r="Q919" s="30"/>
      <c r="R919" s="30"/>
      <c r="S919" s="30"/>
      <c r="T919" s="30"/>
      <c r="U919" s="30"/>
      <c r="V919" s="30"/>
      <c r="W919" s="27"/>
      <c r="X919" s="27"/>
      <c r="Y919" s="27"/>
      <c r="Z919" s="27"/>
      <c r="AA919" s="27"/>
    </row>
    <row r="920" spans="1:27" ht="15.75" customHeight="1">
      <c r="A920" s="27"/>
      <c r="B920" s="27"/>
      <c r="C920" s="27"/>
      <c r="D920" s="27"/>
      <c r="E920" s="27"/>
      <c r="F920" s="27"/>
      <c r="G920" s="27"/>
      <c r="H920" s="29"/>
      <c r="I920" s="30"/>
      <c r="J920" s="30"/>
      <c r="K920" s="30"/>
      <c r="L920" s="30"/>
      <c r="M920" s="30"/>
      <c r="N920" s="30"/>
      <c r="O920" s="30"/>
      <c r="P920" s="30"/>
      <c r="Q920" s="30"/>
      <c r="R920" s="30"/>
      <c r="S920" s="30"/>
      <c r="T920" s="30"/>
      <c r="U920" s="30"/>
      <c r="V920" s="30"/>
      <c r="W920" s="27"/>
      <c r="X920" s="27"/>
      <c r="Y920" s="27"/>
      <c r="Z920" s="27"/>
      <c r="AA920" s="27"/>
    </row>
    <row r="921" spans="1:27" ht="15.75" customHeight="1">
      <c r="A921" s="27"/>
      <c r="B921" s="27"/>
      <c r="C921" s="27"/>
      <c r="D921" s="27"/>
      <c r="E921" s="27"/>
      <c r="F921" s="27"/>
      <c r="G921" s="27"/>
      <c r="H921" s="29"/>
      <c r="I921" s="30"/>
      <c r="J921" s="30"/>
      <c r="K921" s="30"/>
      <c r="L921" s="30"/>
      <c r="M921" s="30"/>
      <c r="N921" s="30"/>
      <c r="O921" s="30"/>
      <c r="P921" s="30"/>
      <c r="Q921" s="30"/>
      <c r="R921" s="30"/>
      <c r="S921" s="30"/>
      <c r="T921" s="30"/>
      <c r="U921" s="30"/>
      <c r="V921" s="30"/>
      <c r="W921" s="27"/>
      <c r="X921" s="27"/>
      <c r="Y921" s="27"/>
      <c r="Z921" s="27"/>
      <c r="AA921" s="27"/>
    </row>
    <row r="922" spans="1:27" ht="15.75" customHeight="1">
      <c r="A922" s="27"/>
      <c r="B922" s="27"/>
      <c r="C922" s="27"/>
      <c r="D922" s="27"/>
      <c r="E922" s="27"/>
      <c r="F922" s="27"/>
      <c r="G922" s="27"/>
      <c r="H922" s="29"/>
      <c r="I922" s="30"/>
      <c r="J922" s="30"/>
      <c r="K922" s="30"/>
      <c r="L922" s="30"/>
      <c r="M922" s="30"/>
      <c r="N922" s="30"/>
      <c r="O922" s="30"/>
      <c r="P922" s="30"/>
      <c r="Q922" s="30"/>
      <c r="R922" s="30"/>
      <c r="S922" s="30"/>
      <c r="T922" s="30"/>
      <c r="U922" s="30"/>
      <c r="V922" s="30"/>
      <c r="W922" s="27"/>
      <c r="X922" s="27"/>
      <c r="Y922" s="27"/>
      <c r="Z922" s="27"/>
      <c r="AA922" s="27"/>
    </row>
    <row r="923" spans="1:27" ht="15.75" customHeight="1">
      <c r="A923" s="27"/>
      <c r="B923" s="27"/>
      <c r="C923" s="27"/>
      <c r="D923" s="27"/>
      <c r="E923" s="27"/>
      <c r="F923" s="27"/>
      <c r="G923" s="27"/>
      <c r="H923" s="29"/>
      <c r="I923" s="30"/>
      <c r="J923" s="30"/>
      <c r="K923" s="30"/>
      <c r="L923" s="30"/>
      <c r="M923" s="30"/>
      <c r="N923" s="30"/>
      <c r="O923" s="30"/>
      <c r="P923" s="30"/>
      <c r="Q923" s="30"/>
      <c r="R923" s="30"/>
      <c r="S923" s="30"/>
      <c r="T923" s="30"/>
      <c r="U923" s="30"/>
      <c r="V923" s="30"/>
      <c r="W923" s="27"/>
      <c r="X923" s="27"/>
      <c r="Y923" s="27"/>
      <c r="Z923" s="27"/>
      <c r="AA923" s="27"/>
    </row>
    <row r="924" spans="1:27" ht="15.75" customHeight="1">
      <c r="A924" s="27"/>
      <c r="B924" s="27"/>
      <c r="C924" s="27"/>
      <c r="D924" s="27"/>
      <c r="E924" s="27"/>
      <c r="F924" s="27"/>
      <c r="G924" s="27"/>
      <c r="H924" s="29"/>
      <c r="I924" s="30"/>
      <c r="J924" s="30"/>
      <c r="K924" s="30"/>
      <c r="L924" s="30"/>
      <c r="M924" s="30"/>
      <c r="N924" s="30"/>
      <c r="O924" s="30"/>
      <c r="P924" s="30"/>
      <c r="Q924" s="30"/>
      <c r="R924" s="30"/>
      <c r="S924" s="30"/>
      <c r="T924" s="30"/>
      <c r="U924" s="30"/>
      <c r="V924" s="30"/>
      <c r="W924" s="27"/>
      <c r="X924" s="27"/>
      <c r="Y924" s="27"/>
      <c r="Z924" s="27"/>
      <c r="AA924" s="27"/>
    </row>
    <row r="925" spans="1:27" ht="15.75" customHeight="1">
      <c r="A925" s="27"/>
      <c r="B925" s="27"/>
      <c r="C925" s="27"/>
      <c r="D925" s="27"/>
      <c r="E925" s="27"/>
      <c r="F925" s="27"/>
      <c r="G925" s="27"/>
      <c r="H925" s="29"/>
      <c r="I925" s="30"/>
      <c r="J925" s="30"/>
      <c r="K925" s="30"/>
      <c r="L925" s="30"/>
      <c r="M925" s="30"/>
      <c r="N925" s="30"/>
      <c r="O925" s="30"/>
      <c r="P925" s="30"/>
      <c r="Q925" s="30"/>
      <c r="R925" s="30"/>
      <c r="S925" s="30"/>
      <c r="T925" s="30"/>
      <c r="U925" s="30"/>
      <c r="V925" s="30"/>
      <c r="W925" s="27"/>
      <c r="X925" s="27"/>
      <c r="Y925" s="27"/>
      <c r="Z925" s="27"/>
      <c r="AA925" s="27"/>
    </row>
    <row r="926" spans="1:27" ht="15.75" customHeight="1">
      <c r="A926" s="27"/>
      <c r="B926" s="27"/>
      <c r="C926" s="27"/>
      <c r="D926" s="27"/>
      <c r="E926" s="27"/>
      <c r="F926" s="27"/>
      <c r="G926" s="27"/>
      <c r="H926" s="29"/>
      <c r="I926" s="30"/>
      <c r="J926" s="30"/>
      <c r="K926" s="30"/>
      <c r="L926" s="30"/>
      <c r="M926" s="30"/>
      <c r="N926" s="30"/>
      <c r="O926" s="30"/>
      <c r="P926" s="30"/>
      <c r="Q926" s="30"/>
      <c r="R926" s="30"/>
      <c r="S926" s="30"/>
      <c r="T926" s="30"/>
      <c r="U926" s="30"/>
      <c r="V926" s="30"/>
      <c r="W926" s="27"/>
      <c r="X926" s="27"/>
      <c r="Y926" s="27"/>
      <c r="Z926" s="27"/>
      <c r="AA926" s="27"/>
    </row>
    <row r="927" spans="1:27" ht="15.75" customHeight="1">
      <c r="A927" s="27"/>
      <c r="B927" s="27"/>
      <c r="C927" s="27"/>
      <c r="D927" s="27"/>
      <c r="E927" s="27"/>
      <c r="F927" s="27"/>
      <c r="G927" s="27"/>
      <c r="H927" s="29"/>
      <c r="I927" s="30"/>
      <c r="J927" s="30"/>
      <c r="K927" s="30"/>
      <c r="L927" s="30"/>
      <c r="M927" s="30"/>
      <c r="N927" s="30"/>
      <c r="O927" s="30"/>
      <c r="P927" s="30"/>
      <c r="Q927" s="30"/>
      <c r="R927" s="30"/>
      <c r="S927" s="30"/>
      <c r="T927" s="30"/>
      <c r="U927" s="30"/>
      <c r="V927" s="30"/>
      <c r="W927" s="27"/>
      <c r="X927" s="27"/>
      <c r="Y927" s="27"/>
      <c r="Z927" s="27"/>
      <c r="AA927" s="27"/>
    </row>
    <row r="928" spans="1:27" ht="15.75" customHeight="1">
      <c r="A928" s="27"/>
      <c r="B928" s="27"/>
      <c r="C928" s="27"/>
      <c r="D928" s="27"/>
      <c r="E928" s="27"/>
      <c r="F928" s="27"/>
      <c r="G928" s="27"/>
      <c r="H928" s="29"/>
      <c r="I928" s="30"/>
      <c r="J928" s="30"/>
      <c r="K928" s="30"/>
      <c r="L928" s="30"/>
      <c r="M928" s="30"/>
      <c r="N928" s="30"/>
      <c r="O928" s="30"/>
      <c r="P928" s="30"/>
      <c r="Q928" s="30"/>
      <c r="R928" s="30"/>
      <c r="S928" s="30"/>
      <c r="T928" s="30"/>
      <c r="U928" s="30"/>
      <c r="V928" s="30"/>
      <c r="W928" s="27"/>
      <c r="X928" s="27"/>
      <c r="Y928" s="27"/>
      <c r="Z928" s="27"/>
      <c r="AA928" s="27"/>
    </row>
    <row r="929" spans="1:27" ht="15.75" customHeight="1">
      <c r="A929" s="27"/>
      <c r="B929" s="27"/>
      <c r="C929" s="27"/>
      <c r="D929" s="27"/>
      <c r="E929" s="27"/>
      <c r="F929" s="27"/>
      <c r="G929" s="27"/>
      <c r="H929" s="29"/>
      <c r="I929" s="30"/>
      <c r="J929" s="30"/>
      <c r="K929" s="30"/>
      <c r="L929" s="30"/>
      <c r="M929" s="30"/>
      <c r="N929" s="30"/>
      <c r="O929" s="30"/>
      <c r="P929" s="30"/>
      <c r="Q929" s="30"/>
      <c r="R929" s="30"/>
      <c r="S929" s="30"/>
      <c r="T929" s="30"/>
      <c r="U929" s="30"/>
      <c r="V929" s="30"/>
      <c r="W929" s="27"/>
      <c r="X929" s="27"/>
      <c r="Y929" s="27"/>
      <c r="Z929" s="27"/>
      <c r="AA929" s="27"/>
    </row>
    <row r="930" spans="1:27" ht="15.75" customHeight="1">
      <c r="A930" s="27"/>
      <c r="B930" s="27"/>
      <c r="C930" s="27"/>
      <c r="D930" s="27"/>
      <c r="E930" s="27"/>
      <c r="F930" s="27"/>
      <c r="G930" s="27"/>
      <c r="H930" s="29"/>
      <c r="I930" s="30"/>
      <c r="J930" s="30"/>
      <c r="K930" s="30"/>
      <c r="L930" s="30"/>
      <c r="M930" s="30"/>
      <c r="N930" s="30"/>
      <c r="O930" s="30"/>
      <c r="P930" s="30"/>
      <c r="Q930" s="30"/>
      <c r="R930" s="30"/>
      <c r="S930" s="30"/>
      <c r="T930" s="30"/>
      <c r="U930" s="30"/>
      <c r="V930" s="30"/>
      <c r="W930" s="27"/>
      <c r="X930" s="27"/>
      <c r="Y930" s="27"/>
      <c r="Z930" s="27"/>
      <c r="AA930" s="27"/>
    </row>
    <row r="931" spans="1:27" ht="15.75" customHeight="1">
      <c r="A931" s="27"/>
      <c r="B931" s="27"/>
      <c r="C931" s="27"/>
      <c r="D931" s="27"/>
      <c r="E931" s="27"/>
      <c r="F931" s="27"/>
      <c r="G931" s="27"/>
      <c r="H931" s="29"/>
      <c r="I931" s="30"/>
      <c r="J931" s="30"/>
      <c r="K931" s="30"/>
      <c r="L931" s="30"/>
      <c r="M931" s="30"/>
      <c r="N931" s="30"/>
      <c r="O931" s="30"/>
      <c r="P931" s="30"/>
      <c r="Q931" s="30"/>
      <c r="R931" s="30"/>
      <c r="S931" s="30"/>
      <c r="T931" s="30"/>
      <c r="U931" s="30"/>
      <c r="V931" s="30"/>
      <c r="W931" s="27"/>
      <c r="X931" s="27"/>
      <c r="Y931" s="27"/>
      <c r="Z931" s="27"/>
      <c r="AA931" s="27"/>
    </row>
    <row r="932" spans="1:27" ht="15.75" customHeight="1">
      <c r="A932" s="27"/>
      <c r="B932" s="27"/>
      <c r="C932" s="27"/>
      <c r="D932" s="27"/>
      <c r="E932" s="27"/>
      <c r="F932" s="27"/>
      <c r="G932" s="27"/>
      <c r="H932" s="29"/>
      <c r="I932" s="30"/>
      <c r="J932" s="30"/>
      <c r="K932" s="30"/>
      <c r="L932" s="30"/>
      <c r="M932" s="30"/>
      <c r="N932" s="30"/>
      <c r="O932" s="30"/>
      <c r="P932" s="30"/>
      <c r="Q932" s="30"/>
      <c r="R932" s="30"/>
      <c r="S932" s="30"/>
      <c r="T932" s="30"/>
      <c r="U932" s="30"/>
      <c r="V932" s="30"/>
      <c r="W932" s="27"/>
      <c r="X932" s="27"/>
      <c r="Y932" s="27"/>
      <c r="Z932" s="27"/>
      <c r="AA932" s="27"/>
    </row>
    <row r="933" spans="1:27" ht="15.75" customHeight="1">
      <c r="A933" s="27"/>
      <c r="B933" s="27"/>
      <c r="C933" s="27"/>
      <c r="D933" s="27"/>
      <c r="E933" s="27"/>
      <c r="F933" s="27"/>
      <c r="G933" s="27"/>
      <c r="H933" s="29"/>
      <c r="I933" s="30"/>
      <c r="J933" s="30"/>
      <c r="K933" s="30"/>
      <c r="L933" s="30"/>
      <c r="M933" s="30"/>
      <c r="N933" s="30"/>
      <c r="O933" s="30"/>
      <c r="P933" s="30"/>
      <c r="Q933" s="30"/>
      <c r="R933" s="30"/>
      <c r="S933" s="30"/>
      <c r="T933" s="30"/>
      <c r="U933" s="30"/>
      <c r="V933" s="30"/>
      <c r="W933" s="27"/>
      <c r="X933" s="27"/>
      <c r="Y933" s="27"/>
      <c r="Z933" s="27"/>
      <c r="AA933" s="27"/>
    </row>
    <row r="934" spans="1:27" ht="15.75" customHeight="1">
      <c r="A934" s="27"/>
      <c r="B934" s="27"/>
      <c r="C934" s="27"/>
      <c r="D934" s="27"/>
      <c r="E934" s="27"/>
      <c r="F934" s="27"/>
      <c r="G934" s="27"/>
      <c r="H934" s="29"/>
      <c r="I934" s="30"/>
      <c r="J934" s="30"/>
      <c r="K934" s="30"/>
      <c r="L934" s="30"/>
      <c r="M934" s="30"/>
      <c r="N934" s="30"/>
      <c r="O934" s="30"/>
      <c r="P934" s="30"/>
      <c r="Q934" s="30"/>
      <c r="R934" s="30"/>
      <c r="S934" s="30"/>
      <c r="T934" s="30"/>
      <c r="U934" s="30"/>
      <c r="V934" s="30"/>
      <c r="W934" s="27"/>
      <c r="X934" s="27"/>
      <c r="Y934" s="27"/>
      <c r="Z934" s="27"/>
      <c r="AA934" s="27"/>
    </row>
    <row r="935" spans="1:27" ht="15.75" customHeight="1">
      <c r="A935" s="27"/>
      <c r="B935" s="27"/>
      <c r="C935" s="27"/>
      <c r="D935" s="27"/>
      <c r="E935" s="27"/>
      <c r="F935" s="27"/>
      <c r="G935" s="27"/>
      <c r="H935" s="29"/>
      <c r="I935" s="30"/>
      <c r="J935" s="30"/>
      <c r="K935" s="30"/>
      <c r="L935" s="30"/>
      <c r="M935" s="30"/>
      <c r="N935" s="30"/>
      <c r="O935" s="30"/>
      <c r="P935" s="30"/>
      <c r="Q935" s="30"/>
      <c r="R935" s="30"/>
      <c r="S935" s="30"/>
      <c r="T935" s="30"/>
      <c r="U935" s="30"/>
      <c r="V935" s="30"/>
      <c r="W935" s="27"/>
      <c r="X935" s="27"/>
      <c r="Y935" s="27"/>
      <c r="Z935" s="27"/>
      <c r="AA935" s="27"/>
    </row>
    <row r="936" spans="1:27" ht="15.75" customHeight="1">
      <c r="A936" s="27"/>
      <c r="B936" s="27"/>
      <c r="C936" s="27"/>
      <c r="D936" s="27"/>
      <c r="E936" s="27"/>
      <c r="F936" s="27"/>
      <c r="G936" s="27"/>
      <c r="H936" s="29"/>
      <c r="I936" s="30"/>
      <c r="J936" s="30"/>
      <c r="K936" s="30"/>
      <c r="L936" s="30"/>
      <c r="M936" s="30"/>
      <c r="N936" s="30"/>
      <c r="O936" s="30"/>
      <c r="P936" s="30"/>
      <c r="Q936" s="30"/>
      <c r="R936" s="30"/>
      <c r="S936" s="30"/>
      <c r="T936" s="30"/>
      <c r="U936" s="30"/>
      <c r="V936" s="30"/>
      <c r="W936" s="27"/>
      <c r="X936" s="27"/>
      <c r="Y936" s="27"/>
      <c r="Z936" s="27"/>
      <c r="AA936" s="27"/>
    </row>
    <row r="937" spans="1:27" ht="15.75" customHeight="1">
      <c r="A937" s="27"/>
      <c r="B937" s="27"/>
      <c r="C937" s="27"/>
      <c r="D937" s="27"/>
      <c r="E937" s="27"/>
      <c r="F937" s="27"/>
      <c r="G937" s="27"/>
      <c r="H937" s="29"/>
      <c r="I937" s="30"/>
      <c r="J937" s="30"/>
      <c r="K937" s="30"/>
      <c r="L937" s="30"/>
      <c r="M937" s="30"/>
      <c r="N937" s="30"/>
      <c r="O937" s="30"/>
      <c r="P937" s="30"/>
      <c r="Q937" s="30"/>
      <c r="R937" s="30"/>
      <c r="S937" s="30"/>
      <c r="T937" s="30"/>
      <c r="U937" s="30"/>
      <c r="V937" s="30"/>
      <c r="W937" s="27"/>
      <c r="X937" s="27"/>
      <c r="Y937" s="27"/>
      <c r="Z937" s="27"/>
      <c r="AA937" s="27"/>
    </row>
    <row r="938" spans="1:27" ht="15.75" customHeight="1">
      <c r="A938" s="27"/>
      <c r="B938" s="27"/>
      <c r="C938" s="27"/>
      <c r="D938" s="27"/>
      <c r="E938" s="27"/>
      <c r="F938" s="27"/>
      <c r="G938" s="27"/>
      <c r="H938" s="29"/>
      <c r="I938" s="30"/>
      <c r="J938" s="30"/>
      <c r="K938" s="30"/>
      <c r="L938" s="30"/>
      <c r="M938" s="30"/>
      <c r="N938" s="30"/>
      <c r="O938" s="30"/>
      <c r="P938" s="30"/>
      <c r="Q938" s="30"/>
      <c r="R938" s="30"/>
      <c r="S938" s="30"/>
      <c r="T938" s="30"/>
      <c r="U938" s="30"/>
      <c r="V938" s="30"/>
      <c r="W938" s="27"/>
      <c r="X938" s="27"/>
      <c r="Y938" s="27"/>
      <c r="Z938" s="27"/>
      <c r="AA938" s="27"/>
    </row>
    <row r="939" spans="1:27" ht="15.75" customHeight="1">
      <c r="A939" s="27"/>
      <c r="B939" s="27"/>
      <c r="C939" s="27"/>
      <c r="D939" s="27"/>
      <c r="E939" s="27"/>
      <c r="F939" s="27"/>
      <c r="G939" s="27"/>
      <c r="H939" s="29"/>
      <c r="I939" s="30"/>
      <c r="J939" s="30"/>
      <c r="K939" s="30"/>
      <c r="L939" s="30"/>
      <c r="M939" s="30"/>
      <c r="N939" s="30"/>
      <c r="O939" s="30"/>
      <c r="P939" s="30"/>
      <c r="Q939" s="30"/>
      <c r="R939" s="30"/>
      <c r="S939" s="30"/>
      <c r="T939" s="30"/>
      <c r="U939" s="30"/>
      <c r="V939" s="30"/>
      <c r="W939" s="27"/>
      <c r="X939" s="27"/>
      <c r="Y939" s="27"/>
      <c r="Z939" s="27"/>
      <c r="AA939" s="27"/>
    </row>
    <row r="940" spans="1:27" ht="15.75" customHeight="1">
      <c r="A940" s="27"/>
      <c r="B940" s="27"/>
      <c r="C940" s="27"/>
      <c r="D940" s="27"/>
      <c r="E940" s="27"/>
      <c r="F940" s="27"/>
      <c r="G940" s="27"/>
      <c r="H940" s="29"/>
      <c r="I940" s="30"/>
      <c r="J940" s="30"/>
      <c r="K940" s="30"/>
      <c r="L940" s="30"/>
      <c r="M940" s="30"/>
      <c r="N940" s="30"/>
      <c r="O940" s="30"/>
      <c r="P940" s="30"/>
      <c r="Q940" s="30"/>
      <c r="R940" s="30"/>
      <c r="S940" s="30"/>
      <c r="T940" s="30"/>
      <c r="U940" s="30"/>
      <c r="V940" s="30"/>
      <c r="W940" s="27"/>
      <c r="X940" s="27"/>
      <c r="Y940" s="27"/>
      <c r="Z940" s="27"/>
      <c r="AA940" s="27"/>
    </row>
    <row r="941" spans="1:27" ht="15.75" customHeight="1">
      <c r="A941" s="27"/>
      <c r="B941" s="27"/>
      <c r="C941" s="27"/>
      <c r="D941" s="27"/>
      <c r="E941" s="27"/>
      <c r="F941" s="27"/>
      <c r="G941" s="27"/>
      <c r="H941" s="29"/>
      <c r="I941" s="30"/>
      <c r="J941" s="30"/>
      <c r="K941" s="30"/>
      <c r="L941" s="30"/>
      <c r="M941" s="30"/>
      <c r="N941" s="30"/>
      <c r="O941" s="30"/>
      <c r="P941" s="30"/>
      <c r="Q941" s="30"/>
      <c r="R941" s="30"/>
      <c r="S941" s="30"/>
      <c r="T941" s="30"/>
      <c r="U941" s="30"/>
      <c r="V941" s="30"/>
      <c r="W941" s="27"/>
      <c r="X941" s="27"/>
      <c r="Y941" s="27"/>
      <c r="Z941" s="27"/>
      <c r="AA941" s="27"/>
    </row>
    <row r="942" spans="1:27" ht="15.75" customHeight="1">
      <c r="A942" s="27"/>
      <c r="B942" s="27"/>
      <c r="C942" s="27"/>
      <c r="D942" s="27"/>
      <c r="E942" s="27"/>
      <c r="F942" s="27"/>
      <c r="G942" s="27"/>
      <c r="H942" s="29"/>
      <c r="I942" s="30"/>
      <c r="J942" s="30"/>
      <c r="K942" s="30"/>
      <c r="L942" s="30"/>
      <c r="M942" s="30"/>
      <c r="N942" s="30"/>
      <c r="O942" s="30"/>
      <c r="P942" s="30"/>
      <c r="Q942" s="30"/>
      <c r="R942" s="30"/>
      <c r="S942" s="30"/>
      <c r="T942" s="30"/>
      <c r="U942" s="30"/>
      <c r="V942" s="30"/>
      <c r="W942" s="27"/>
      <c r="X942" s="27"/>
      <c r="Y942" s="27"/>
      <c r="Z942" s="27"/>
      <c r="AA942" s="27"/>
    </row>
    <row r="943" spans="1:27" ht="15.75" customHeight="1">
      <c r="A943" s="27"/>
      <c r="B943" s="27"/>
      <c r="C943" s="27"/>
      <c r="D943" s="27"/>
      <c r="E943" s="27"/>
      <c r="F943" s="27"/>
      <c r="G943" s="27"/>
      <c r="H943" s="29"/>
      <c r="I943" s="30"/>
      <c r="J943" s="30"/>
      <c r="K943" s="30"/>
      <c r="L943" s="30"/>
      <c r="M943" s="30"/>
      <c r="N943" s="30"/>
      <c r="O943" s="30"/>
      <c r="P943" s="30"/>
      <c r="Q943" s="30"/>
      <c r="R943" s="30"/>
      <c r="S943" s="30"/>
      <c r="T943" s="30"/>
      <c r="U943" s="30"/>
      <c r="V943" s="30"/>
      <c r="W943" s="27"/>
      <c r="X943" s="27"/>
      <c r="Y943" s="27"/>
      <c r="Z943" s="27"/>
      <c r="AA943" s="27"/>
    </row>
    <row r="944" spans="1:27" ht="15.75" customHeight="1">
      <c r="A944" s="27"/>
      <c r="B944" s="27"/>
      <c r="C944" s="27"/>
      <c r="D944" s="27"/>
      <c r="E944" s="27"/>
      <c r="F944" s="27"/>
      <c r="G944" s="27"/>
      <c r="H944" s="29"/>
      <c r="I944" s="30"/>
      <c r="J944" s="30"/>
      <c r="K944" s="30"/>
      <c r="L944" s="30"/>
      <c r="M944" s="30"/>
      <c r="N944" s="30"/>
      <c r="O944" s="30"/>
      <c r="P944" s="30"/>
      <c r="Q944" s="30"/>
      <c r="R944" s="30"/>
      <c r="S944" s="30"/>
      <c r="T944" s="30"/>
      <c r="U944" s="30"/>
      <c r="V944" s="30"/>
      <c r="W944" s="27"/>
      <c r="X944" s="27"/>
      <c r="Y944" s="27"/>
      <c r="Z944" s="27"/>
      <c r="AA944" s="27"/>
    </row>
    <row r="945" spans="1:27" ht="15.75" customHeight="1">
      <c r="A945" s="27"/>
      <c r="B945" s="27"/>
      <c r="C945" s="27"/>
      <c r="D945" s="27"/>
      <c r="E945" s="27"/>
      <c r="F945" s="27"/>
      <c r="G945" s="27"/>
      <c r="H945" s="29"/>
      <c r="I945" s="30"/>
      <c r="J945" s="30"/>
      <c r="K945" s="30"/>
      <c r="L945" s="30"/>
      <c r="M945" s="30"/>
      <c r="N945" s="30"/>
      <c r="O945" s="30"/>
      <c r="P945" s="30"/>
      <c r="Q945" s="30"/>
      <c r="R945" s="30"/>
      <c r="S945" s="30"/>
      <c r="T945" s="30"/>
      <c r="U945" s="30"/>
      <c r="V945" s="30"/>
      <c r="W945" s="27"/>
      <c r="X945" s="27"/>
      <c r="Y945" s="27"/>
      <c r="Z945" s="27"/>
      <c r="AA945" s="27"/>
    </row>
    <row r="946" spans="1:27" ht="15.75" customHeight="1">
      <c r="A946" s="27"/>
      <c r="B946" s="27"/>
      <c r="C946" s="27"/>
      <c r="D946" s="27"/>
      <c r="E946" s="27"/>
      <c r="F946" s="27"/>
      <c r="G946" s="27"/>
      <c r="H946" s="29"/>
      <c r="I946" s="30"/>
      <c r="J946" s="30"/>
      <c r="K946" s="30"/>
      <c r="L946" s="30"/>
      <c r="M946" s="30"/>
      <c r="N946" s="30"/>
      <c r="O946" s="30"/>
      <c r="P946" s="30"/>
      <c r="Q946" s="30"/>
      <c r="R946" s="30"/>
      <c r="S946" s="30"/>
      <c r="T946" s="30"/>
      <c r="U946" s="30"/>
      <c r="V946" s="30"/>
      <c r="W946" s="27"/>
      <c r="X946" s="27"/>
      <c r="Y946" s="27"/>
      <c r="Z946" s="27"/>
      <c r="AA946" s="27"/>
    </row>
    <row r="947" spans="1:27" ht="15.75" customHeight="1">
      <c r="A947" s="27"/>
      <c r="B947" s="27"/>
      <c r="C947" s="27"/>
      <c r="D947" s="27"/>
      <c r="E947" s="27"/>
      <c r="F947" s="27"/>
      <c r="G947" s="27"/>
      <c r="H947" s="29"/>
      <c r="I947" s="30"/>
      <c r="J947" s="30"/>
      <c r="K947" s="30"/>
      <c r="L947" s="30"/>
      <c r="M947" s="30"/>
      <c r="N947" s="30"/>
      <c r="O947" s="30"/>
      <c r="P947" s="30"/>
      <c r="Q947" s="30"/>
      <c r="R947" s="30"/>
      <c r="S947" s="30"/>
      <c r="T947" s="30"/>
      <c r="U947" s="30"/>
      <c r="V947" s="30"/>
      <c r="W947" s="27"/>
      <c r="X947" s="27"/>
      <c r="Y947" s="27"/>
      <c r="Z947" s="27"/>
      <c r="AA947" s="27"/>
    </row>
    <row r="948" spans="1:27" ht="15.75" customHeight="1">
      <c r="A948" s="27"/>
      <c r="B948" s="27"/>
      <c r="C948" s="27"/>
      <c r="D948" s="27"/>
      <c r="E948" s="27"/>
      <c r="F948" s="27"/>
      <c r="G948" s="27"/>
      <c r="H948" s="29"/>
      <c r="I948" s="30"/>
      <c r="J948" s="30"/>
      <c r="K948" s="30"/>
      <c r="L948" s="30"/>
      <c r="M948" s="30"/>
      <c r="N948" s="30"/>
      <c r="O948" s="30"/>
      <c r="P948" s="30"/>
      <c r="Q948" s="30"/>
      <c r="R948" s="30"/>
      <c r="S948" s="30"/>
      <c r="T948" s="30"/>
      <c r="U948" s="30"/>
      <c r="V948" s="30"/>
      <c r="W948" s="27"/>
      <c r="X948" s="27"/>
      <c r="Y948" s="27"/>
      <c r="Z948" s="27"/>
      <c r="AA948" s="27"/>
    </row>
    <row r="949" spans="1:27" ht="15.75" customHeight="1">
      <c r="A949" s="27"/>
      <c r="B949" s="27"/>
      <c r="C949" s="27"/>
      <c r="D949" s="27"/>
      <c r="E949" s="27"/>
      <c r="F949" s="27"/>
      <c r="G949" s="27"/>
      <c r="H949" s="29"/>
      <c r="I949" s="30"/>
      <c r="J949" s="30"/>
      <c r="K949" s="30"/>
      <c r="L949" s="30"/>
      <c r="M949" s="30"/>
      <c r="N949" s="30"/>
      <c r="O949" s="30"/>
      <c r="P949" s="30"/>
      <c r="Q949" s="30"/>
      <c r="R949" s="30"/>
      <c r="S949" s="30"/>
      <c r="T949" s="30"/>
      <c r="U949" s="30"/>
      <c r="V949" s="30"/>
      <c r="W949" s="27"/>
      <c r="X949" s="27"/>
      <c r="Y949" s="27"/>
      <c r="Z949" s="27"/>
      <c r="AA949" s="27"/>
    </row>
    <row r="950" spans="1:27" ht="15.75" customHeight="1">
      <c r="A950" s="27"/>
      <c r="B950" s="27"/>
      <c r="C950" s="27"/>
      <c r="D950" s="27"/>
      <c r="E950" s="27"/>
      <c r="F950" s="27"/>
      <c r="G950" s="27"/>
      <c r="H950" s="29"/>
      <c r="I950" s="30"/>
      <c r="J950" s="30"/>
      <c r="K950" s="30"/>
      <c r="L950" s="30"/>
      <c r="M950" s="30"/>
      <c r="N950" s="30"/>
      <c r="O950" s="30"/>
      <c r="P950" s="30"/>
      <c r="Q950" s="30"/>
      <c r="R950" s="30"/>
      <c r="S950" s="30"/>
      <c r="T950" s="30"/>
      <c r="U950" s="30"/>
      <c r="V950" s="30"/>
      <c r="W950" s="27"/>
      <c r="X950" s="27"/>
      <c r="Y950" s="27"/>
      <c r="Z950" s="27"/>
      <c r="AA950" s="27"/>
    </row>
    <row r="951" spans="1:27" ht="15.75" customHeight="1">
      <c r="A951" s="27"/>
      <c r="B951" s="27"/>
      <c r="C951" s="27"/>
      <c r="D951" s="27"/>
      <c r="E951" s="27"/>
      <c r="F951" s="27"/>
      <c r="G951" s="27"/>
      <c r="H951" s="29"/>
      <c r="I951" s="30"/>
      <c r="J951" s="30"/>
      <c r="K951" s="30"/>
      <c r="L951" s="30"/>
      <c r="M951" s="30"/>
      <c r="N951" s="30"/>
      <c r="O951" s="30"/>
      <c r="P951" s="30"/>
      <c r="Q951" s="30"/>
      <c r="R951" s="30"/>
      <c r="S951" s="30"/>
      <c r="T951" s="30"/>
      <c r="U951" s="30"/>
      <c r="V951" s="30"/>
      <c r="W951" s="27"/>
      <c r="X951" s="27"/>
      <c r="Y951" s="27"/>
      <c r="Z951" s="27"/>
      <c r="AA951" s="27"/>
    </row>
    <row r="952" spans="1:27" ht="15.75" customHeight="1">
      <c r="A952" s="27"/>
      <c r="B952" s="27"/>
      <c r="C952" s="27"/>
      <c r="D952" s="27"/>
      <c r="E952" s="27"/>
      <c r="F952" s="27"/>
      <c r="G952" s="27"/>
      <c r="H952" s="29"/>
      <c r="I952" s="30"/>
      <c r="J952" s="30"/>
      <c r="K952" s="30"/>
      <c r="L952" s="30"/>
      <c r="M952" s="30"/>
      <c r="N952" s="30"/>
      <c r="O952" s="30"/>
      <c r="P952" s="30"/>
      <c r="Q952" s="30"/>
      <c r="R952" s="30"/>
      <c r="S952" s="30"/>
      <c r="T952" s="30"/>
      <c r="U952" s="30"/>
      <c r="V952" s="30"/>
      <c r="W952" s="27"/>
      <c r="X952" s="27"/>
      <c r="Y952" s="27"/>
      <c r="Z952" s="27"/>
      <c r="AA952" s="27"/>
    </row>
    <row r="953" spans="1:27" ht="15.75" customHeight="1">
      <c r="A953" s="27"/>
      <c r="B953" s="27"/>
      <c r="C953" s="27"/>
      <c r="D953" s="27"/>
      <c r="E953" s="27"/>
      <c r="F953" s="27"/>
      <c r="G953" s="27"/>
      <c r="H953" s="29"/>
      <c r="I953" s="30"/>
      <c r="J953" s="30"/>
      <c r="K953" s="30"/>
      <c r="L953" s="30"/>
      <c r="M953" s="30"/>
      <c r="N953" s="30"/>
      <c r="O953" s="30"/>
      <c r="P953" s="30"/>
      <c r="Q953" s="30"/>
      <c r="R953" s="30"/>
      <c r="S953" s="30"/>
      <c r="T953" s="30"/>
      <c r="U953" s="30"/>
      <c r="V953" s="30"/>
      <c r="W953" s="27"/>
      <c r="X953" s="27"/>
      <c r="Y953" s="27"/>
      <c r="Z953" s="27"/>
      <c r="AA953" s="27"/>
    </row>
    <row r="954" spans="1:27" ht="15.75" customHeight="1">
      <c r="A954" s="27"/>
      <c r="B954" s="27"/>
      <c r="C954" s="27"/>
      <c r="D954" s="27"/>
      <c r="E954" s="27"/>
      <c r="F954" s="27"/>
      <c r="G954" s="27"/>
      <c r="H954" s="29"/>
      <c r="I954" s="30"/>
      <c r="J954" s="30"/>
      <c r="K954" s="30"/>
      <c r="L954" s="30"/>
      <c r="M954" s="30"/>
      <c r="N954" s="30"/>
      <c r="O954" s="30"/>
      <c r="P954" s="30"/>
      <c r="Q954" s="30"/>
      <c r="R954" s="30"/>
      <c r="S954" s="30"/>
      <c r="T954" s="30"/>
      <c r="U954" s="30"/>
      <c r="V954" s="30"/>
      <c r="W954" s="27"/>
      <c r="X954" s="27"/>
      <c r="Y954" s="27"/>
      <c r="Z954" s="27"/>
      <c r="AA954" s="27"/>
    </row>
    <row r="955" spans="1:27" ht="15.75" customHeight="1">
      <c r="A955" s="27"/>
      <c r="B955" s="27"/>
      <c r="C955" s="27"/>
      <c r="D955" s="27"/>
      <c r="E955" s="27"/>
      <c r="F955" s="27"/>
      <c r="G955" s="27"/>
      <c r="H955" s="29"/>
      <c r="I955" s="30"/>
      <c r="J955" s="30"/>
      <c r="K955" s="30"/>
      <c r="L955" s="30"/>
      <c r="M955" s="30"/>
      <c r="N955" s="30"/>
      <c r="O955" s="30"/>
      <c r="P955" s="30"/>
      <c r="Q955" s="30"/>
      <c r="R955" s="30"/>
      <c r="S955" s="30"/>
      <c r="T955" s="30"/>
      <c r="U955" s="30"/>
      <c r="V955" s="30"/>
      <c r="W955" s="27"/>
      <c r="X955" s="27"/>
      <c r="Y955" s="27"/>
      <c r="Z955" s="27"/>
      <c r="AA955" s="27"/>
    </row>
    <row r="956" spans="1:27" ht="15.75" customHeight="1">
      <c r="A956" s="27"/>
      <c r="B956" s="27"/>
      <c r="C956" s="27"/>
      <c r="D956" s="27"/>
      <c r="E956" s="27"/>
      <c r="F956" s="27"/>
      <c r="G956" s="27"/>
      <c r="H956" s="29"/>
      <c r="I956" s="30"/>
      <c r="J956" s="30"/>
      <c r="K956" s="30"/>
      <c r="L956" s="30"/>
      <c r="M956" s="30"/>
      <c r="N956" s="30"/>
      <c r="O956" s="30"/>
      <c r="P956" s="30"/>
      <c r="Q956" s="30"/>
      <c r="R956" s="30"/>
      <c r="S956" s="30"/>
      <c r="T956" s="30"/>
      <c r="U956" s="30"/>
      <c r="V956" s="30"/>
      <c r="W956" s="27"/>
      <c r="X956" s="27"/>
      <c r="Y956" s="27"/>
      <c r="Z956" s="27"/>
      <c r="AA956" s="27"/>
    </row>
    <row r="957" spans="1:27" ht="15.75" customHeight="1">
      <c r="A957" s="27"/>
      <c r="B957" s="27"/>
      <c r="C957" s="27"/>
      <c r="D957" s="27"/>
      <c r="E957" s="27"/>
      <c r="F957" s="27"/>
      <c r="G957" s="27"/>
      <c r="H957" s="29"/>
      <c r="I957" s="30"/>
      <c r="J957" s="30"/>
      <c r="K957" s="30"/>
      <c r="L957" s="30"/>
      <c r="M957" s="30"/>
      <c r="N957" s="30"/>
      <c r="O957" s="30"/>
      <c r="P957" s="30"/>
      <c r="Q957" s="30"/>
      <c r="R957" s="30"/>
      <c r="S957" s="30"/>
      <c r="T957" s="30"/>
      <c r="U957" s="30"/>
      <c r="V957" s="30"/>
      <c r="W957" s="27"/>
      <c r="X957" s="27"/>
      <c r="Y957" s="27"/>
      <c r="Z957" s="27"/>
      <c r="AA957" s="27"/>
    </row>
    <row r="958" spans="1:27" ht="15.75" customHeight="1">
      <c r="A958" s="27"/>
      <c r="B958" s="27"/>
      <c r="C958" s="27"/>
      <c r="D958" s="27"/>
      <c r="E958" s="27"/>
      <c r="F958" s="27"/>
      <c r="G958" s="27"/>
      <c r="H958" s="29"/>
      <c r="I958" s="30"/>
      <c r="J958" s="30"/>
      <c r="K958" s="30"/>
      <c r="L958" s="30"/>
      <c r="M958" s="30"/>
      <c r="N958" s="30"/>
      <c r="O958" s="30"/>
      <c r="P958" s="30"/>
      <c r="Q958" s="30"/>
      <c r="R958" s="30"/>
      <c r="S958" s="30"/>
      <c r="T958" s="30"/>
      <c r="U958" s="30"/>
      <c r="V958" s="30"/>
      <c r="W958" s="27"/>
      <c r="X958" s="27"/>
      <c r="Y958" s="27"/>
      <c r="Z958" s="27"/>
      <c r="AA958" s="27"/>
    </row>
    <row r="959" spans="1:27" ht="15.75" customHeight="1">
      <c r="A959" s="27"/>
      <c r="B959" s="27"/>
      <c r="C959" s="27"/>
      <c r="D959" s="27"/>
      <c r="E959" s="27"/>
      <c r="F959" s="27"/>
      <c r="G959" s="27"/>
      <c r="H959" s="29"/>
      <c r="I959" s="30"/>
      <c r="J959" s="30"/>
      <c r="K959" s="30"/>
      <c r="L959" s="30"/>
      <c r="M959" s="30"/>
      <c r="N959" s="30"/>
      <c r="O959" s="30"/>
      <c r="P959" s="30"/>
      <c r="Q959" s="30"/>
      <c r="R959" s="30"/>
      <c r="S959" s="30"/>
      <c r="T959" s="30"/>
      <c r="U959" s="30"/>
      <c r="V959" s="30"/>
      <c r="W959" s="27"/>
      <c r="X959" s="27"/>
      <c r="Y959" s="27"/>
      <c r="Z959" s="27"/>
      <c r="AA959" s="27"/>
    </row>
    <row r="960" spans="1:27" ht="15.75" customHeight="1">
      <c r="A960" s="27"/>
      <c r="B960" s="27"/>
      <c r="C960" s="27"/>
      <c r="D960" s="27"/>
      <c r="E960" s="27"/>
      <c r="F960" s="27"/>
      <c r="G960" s="27"/>
      <c r="H960" s="29"/>
      <c r="I960" s="30"/>
      <c r="J960" s="30"/>
      <c r="K960" s="30"/>
      <c r="L960" s="30"/>
      <c r="M960" s="30"/>
      <c r="N960" s="30"/>
      <c r="O960" s="30"/>
      <c r="P960" s="30"/>
      <c r="Q960" s="30"/>
      <c r="R960" s="30"/>
      <c r="S960" s="30"/>
      <c r="T960" s="30"/>
      <c r="U960" s="30"/>
      <c r="V960" s="30"/>
      <c r="W960" s="27"/>
      <c r="X960" s="27"/>
      <c r="Y960" s="27"/>
      <c r="Z960" s="27"/>
      <c r="AA960" s="27"/>
    </row>
    <row r="961" spans="1:27" ht="15.75" customHeight="1">
      <c r="A961" s="27"/>
      <c r="B961" s="27"/>
      <c r="C961" s="27"/>
      <c r="D961" s="27"/>
      <c r="E961" s="27"/>
      <c r="F961" s="27"/>
      <c r="G961" s="27"/>
      <c r="H961" s="29"/>
      <c r="I961" s="30"/>
      <c r="J961" s="30"/>
      <c r="K961" s="30"/>
      <c r="L961" s="30"/>
      <c r="M961" s="30"/>
      <c r="N961" s="30"/>
      <c r="O961" s="30"/>
      <c r="P961" s="30"/>
      <c r="Q961" s="30"/>
      <c r="R961" s="30"/>
      <c r="S961" s="30"/>
      <c r="T961" s="30"/>
      <c r="U961" s="30"/>
      <c r="V961" s="30"/>
      <c r="W961" s="27"/>
      <c r="X961" s="27"/>
      <c r="Y961" s="27"/>
      <c r="Z961" s="27"/>
      <c r="AA961" s="27"/>
    </row>
    <row r="962" spans="1:27" ht="15.75" customHeight="1">
      <c r="A962" s="27"/>
      <c r="B962" s="27"/>
      <c r="C962" s="27"/>
      <c r="D962" s="27"/>
      <c r="E962" s="27"/>
      <c r="F962" s="27"/>
      <c r="G962" s="27"/>
      <c r="H962" s="29"/>
      <c r="I962" s="30"/>
      <c r="J962" s="30"/>
      <c r="K962" s="30"/>
      <c r="L962" s="30"/>
      <c r="M962" s="30"/>
      <c r="N962" s="30"/>
      <c r="O962" s="30"/>
      <c r="P962" s="30"/>
      <c r="Q962" s="30"/>
      <c r="R962" s="30"/>
      <c r="S962" s="30"/>
      <c r="T962" s="30"/>
      <c r="U962" s="30"/>
      <c r="V962" s="30"/>
      <c r="W962" s="27"/>
      <c r="X962" s="27"/>
      <c r="Y962" s="27"/>
      <c r="Z962" s="27"/>
      <c r="AA962" s="27"/>
    </row>
    <row r="963" spans="1:27" ht="15.75" customHeight="1">
      <c r="A963" s="27"/>
      <c r="B963" s="27"/>
      <c r="C963" s="27"/>
      <c r="D963" s="27"/>
      <c r="E963" s="27"/>
      <c r="F963" s="27"/>
      <c r="G963" s="27"/>
      <c r="H963" s="29"/>
      <c r="I963" s="30"/>
      <c r="J963" s="30"/>
      <c r="K963" s="30"/>
      <c r="L963" s="30"/>
      <c r="M963" s="30"/>
      <c r="N963" s="30"/>
      <c r="O963" s="30"/>
      <c r="P963" s="30"/>
      <c r="Q963" s="30"/>
      <c r="R963" s="30"/>
      <c r="S963" s="30"/>
      <c r="T963" s="30"/>
      <c r="U963" s="30"/>
      <c r="V963" s="30"/>
      <c r="W963" s="27"/>
      <c r="X963" s="27"/>
      <c r="Y963" s="27"/>
      <c r="Z963" s="27"/>
      <c r="AA963" s="27"/>
    </row>
    <row r="964" spans="1:27" ht="15.75" customHeight="1">
      <c r="A964" s="27"/>
      <c r="B964" s="27"/>
      <c r="C964" s="27"/>
      <c r="D964" s="27"/>
      <c r="E964" s="27"/>
      <c r="F964" s="27"/>
      <c r="G964" s="27"/>
      <c r="H964" s="29"/>
      <c r="I964" s="30"/>
      <c r="J964" s="30"/>
      <c r="K964" s="30"/>
      <c r="L964" s="30"/>
      <c r="M964" s="30"/>
      <c r="N964" s="30"/>
      <c r="O964" s="30"/>
      <c r="P964" s="30"/>
      <c r="Q964" s="30"/>
      <c r="R964" s="30"/>
      <c r="S964" s="30"/>
      <c r="T964" s="30"/>
      <c r="U964" s="30"/>
      <c r="V964" s="30"/>
      <c r="W964" s="27"/>
      <c r="X964" s="27"/>
      <c r="Y964" s="27"/>
      <c r="Z964" s="27"/>
      <c r="AA964" s="27"/>
    </row>
    <row r="965" spans="1:27" ht="15.75" customHeight="1">
      <c r="A965" s="27"/>
      <c r="B965" s="27"/>
      <c r="C965" s="27"/>
      <c r="D965" s="27"/>
      <c r="E965" s="27"/>
      <c r="F965" s="27"/>
      <c r="G965" s="27"/>
      <c r="H965" s="29"/>
      <c r="I965" s="30"/>
      <c r="J965" s="30"/>
      <c r="K965" s="30"/>
      <c r="L965" s="30"/>
      <c r="M965" s="30"/>
      <c r="N965" s="30"/>
      <c r="O965" s="30"/>
      <c r="P965" s="30"/>
      <c r="Q965" s="30"/>
      <c r="R965" s="30"/>
      <c r="S965" s="30"/>
      <c r="T965" s="30"/>
      <c r="U965" s="30"/>
      <c r="V965" s="30"/>
      <c r="W965" s="27"/>
      <c r="X965" s="27"/>
      <c r="Y965" s="27"/>
      <c r="Z965" s="27"/>
      <c r="AA965" s="27"/>
    </row>
    <row r="966" spans="1:27" ht="15.75" customHeight="1">
      <c r="A966" s="27"/>
      <c r="B966" s="27"/>
      <c r="C966" s="27"/>
      <c r="D966" s="27"/>
      <c r="E966" s="27"/>
      <c r="F966" s="27"/>
      <c r="G966" s="27"/>
      <c r="H966" s="29"/>
      <c r="I966" s="30"/>
      <c r="J966" s="30"/>
      <c r="K966" s="30"/>
      <c r="L966" s="30"/>
      <c r="M966" s="30"/>
      <c r="N966" s="30"/>
      <c r="O966" s="30"/>
      <c r="P966" s="30"/>
      <c r="Q966" s="30"/>
      <c r="R966" s="30"/>
      <c r="S966" s="30"/>
      <c r="T966" s="30"/>
      <c r="U966" s="30"/>
      <c r="V966" s="30"/>
      <c r="W966" s="27"/>
      <c r="X966" s="27"/>
      <c r="Y966" s="27"/>
      <c r="Z966" s="27"/>
      <c r="AA966" s="27"/>
    </row>
    <row r="967" spans="1:27" ht="15.75" customHeight="1">
      <c r="A967" s="27"/>
      <c r="B967" s="27"/>
      <c r="C967" s="27"/>
      <c r="D967" s="27"/>
      <c r="E967" s="27"/>
      <c r="F967" s="27"/>
      <c r="G967" s="27"/>
      <c r="H967" s="29"/>
      <c r="I967" s="30"/>
      <c r="J967" s="30"/>
      <c r="K967" s="30"/>
      <c r="L967" s="30"/>
      <c r="M967" s="30"/>
      <c r="N967" s="30"/>
      <c r="O967" s="30"/>
      <c r="P967" s="30"/>
      <c r="Q967" s="30"/>
      <c r="R967" s="30"/>
      <c r="S967" s="30"/>
      <c r="T967" s="30"/>
      <c r="U967" s="30"/>
      <c r="V967" s="30"/>
      <c r="W967" s="27"/>
      <c r="X967" s="27"/>
      <c r="Y967" s="27"/>
      <c r="Z967" s="27"/>
      <c r="AA967" s="27"/>
    </row>
    <row r="968" spans="1:27" ht="15.75" customHeight="1">
      <c r="A968" s="27"/>
      <c r="B968" s="27"/>
      <c r="C968" s="27"/>
      <c r="D968" s="27"/>
      <c r="E968" s="27"/>
      <c r="F968" s="27"/>
      <c r="G968" s="27"/>
      <c r="H968" s="29"/>
      <c r="I968" s="30"/>
      <c r="J968" s="30"/>
      <c r="K968" s="30"/>
      <c r="L968" s="30"/>
      <c r="M968" s="30"/>
      <c r="N968" s="30"/>
      <c r="O968" s="30"/>
      <c r="P968" s="30"/>
      <c r="Q968" s="30"/>
      <c r="R968" s="30"/>
      <c r="S968" s="30"/>
      <c r="T968" s="30"/>
      <c r="U968" s="30"/>
      <c r="V968" s="30"/>
      <c r="W968" s="27"/>
      <c r="X968" s="27"/>
      <c r="Y968" s="27"/>
      <c r="Z968" s="27"/>
      <c r="AA968" s="27"/>
    </row>
    <row r="969" spans="1:27" ht="15.75" customHeight="1">
      <c r="A969" s="27"/>
      <c r="B969" s="27"/>
      <c r="C969" s="27"/>
      <c r="D969" s="27"/>
      <c r="E969" s="27"/>
      <c r="F969" s="27"/>
      <c r="G969" s="27"/>
      <c r="H969" s="29"/>
      <c r="I969" s="30"/>
      <c r="J969" s="30"/>
      <c r="K969" s="30"/>
      <c r="L969" s="30"/>
      <c r="M969" s="30"/>
      <c r="N969" s="30"/>
      <c r="O969" s="30"/>
      <c r="P969" s="30"/>
      <c r="Q969" s="30"/>
      <c r="R969" s="30"/>
      <c r="S969" s="30"/>
      <c r="T969" s="30"/>
      <c r="U969" s="30"/>
      <c r="V969" s="30"/>
      <c r="W969" s="27"/>
      <c r="X969" s="27"/>
      <c r="Y969" s="27"/>
      <c r="Z969" s="27"/>
      <c r="AA969" s="27"/>
    </row>
    <row r="970" spans="1:27" ht="15.75" customHeight="1">
      <c r="A970" s="27"/>
      <c r="B970" s="27"/>
      <c r="C970" s="27"/>
      <c r="D970" s="27"/>
      <c r="E970" s="27"/>
      <c r="F970" s="27"/>
      <c r="G970" s="27"/>
      <c r="H970" s="29"/>
      <c r="I970" s="30"/>
      <c r="J970" s="30"/>
      <c r="K970" s="30"/>
      <c r="L970" s="30"/>
      <c r="M970" s="30"/>
      <c r="N970" s="30"/>
      <c r="O970" s="30"/>
      <c r="P970" s="30"/>
      <c r="Q970" s="30"/>
      <c r="R970" s="30"/>
      <c r="S970" s="30"/>
      <c r="T970" s="30"/>
      <c r="U970" s="30"/>
      <c r="V970" s="30"/>
      <c r="W970" s="27"/>
      <c r="X970" s="27"/>
      <c r="Y970" s="27"/>
      <c r="Z970" s="27"/>
      <c r="AA970" s="27"/>
    </row>
    <row r="971" spans="1:27" ht="15.75" customHeight="1">
      <c r="A971" s="27"/>
      <c r="B971" s="27"/>
      <c r="C971" s="27"/>
      <c r="D971" s="27"/>
      <c r="E971" s="27"/>
      <c r="F971" s="27"/>
      <c r="G971" s="27"/>
      <c r="H971" s="29"/>
      <c r="I971" s="30"/>
      <c r="J971" s="30"/>
      <c r="K971" s="30"/>
      <c r="L971" s="30"/>
      <c r="M971" s="30"/>
      <c r="N971" s="30"/>
      <c r="O971" s="30"/>
      <c r="P971" s="30"/>
      <c r="Q971" s="30"/>
      <c r="R971" s="30"/>
      <c r="S971" s="30"/>
      <c r="T971" s="30"/>
      <c r="U971" s="30"/>
      <c r="V971" s="30"/>
      <c r="W971" s="27"/>
      <c r="X971" s="27"/>
      <c r="Y971" s="27"/>
      <c r="Z971" s="27"/>
      <c r="AA971" s="27"/>
    </row>
  </sheetData>
  <hyperlinks>
    <hyperlink ref="D1" r:id="rId1" xr:uid="{00000000-0004-0000-0300-000000000000}"/>
    <hyperlink ref="D2" r:id="rId2" xr:uid="{00000000-0004-0000-0300-000001000000}"/>
  </hyperlinks>
  <pageMargins left="0.7" right="0.7" top="0.75" bottom="0.75" header="0" footer="0"/>
  <pageSetup orientation="landscape"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92E76-5EB6-4128-B548-F414674D9C66}">
  <dimension ref="A1"/>
  <sheetViews>
    <sheetView workbookViewId="0">
      <selection activeCell="D19" sqref="D19"/>
    </sheetView>
  </sheetViews>
  <sheetFormatPr defaultRowHeight="14.4"/>
  <cols>
    <col min="5" max="5" width="10.33203125" customWidth="1"/>
    <col min="6" max="6" width="16" customWidth="1"/>
    <col min="7" max="7" width="17.44140625" customWidth="1"/>
    <col min="10" max="10" width="9.6640625" customWidth="1"/>
    <col min="11" max="11" width="10.6640625" customWidth="1"/>
    <col min="13" max="13" width="12.33203125" customWidth="1"/>
    <col min="14" max="14" width="13.88671875" customWidth="1"/>
    <col min="15" max="15" width="11.33203125" customWidth="1"/>
    <col min="19" max="19" width="9.33203125" customWidth="1"/>
    <col min="21" max="21" width="19.44140625" customWidth="1"/>
    <col min="22" max="22" width="12.6640625" customWidth="1"/>
    <col min="24" max="24" width="9.6640625" customWidth="1"/>
    <col min="25" max="25" width="9.5546875" customWidth="1"/>
    <col min="26" max="26" width="12.5546875" customWidth="1"/>
    <col min="27" max="27" width="19.109375" customWidth="1"/>
    <col min="28" max="28" width="13.109375" customWidth="1"/>
    <col min="29" max="29" width="27.33203125" customWidth="1"/>
    <col min="30" max="30" width="17.6640625" customWidth="1"/>
    <col min="31" max="31" width="17.44140625" customWidth="1"/>
    <col min="32" max="32" width="25" customWidth="1"/>
    <col min="33" max="33" width="24" customWidth="1"/>
    <col min="34" max="35" width="23.88671875" customWidth="1"/>
    <col min="36" max="36" width="23.6640625" customWidth="1"/>
  </cols>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C274D-8C64-4DE5-B301-2B600E48C56E}">
  <sheetPr>
    <tabColor theme="5"/>
  </sheetPr>
  <dimension ref="A1:F163"/>
  <sheetViews>
    <sheetView tabSelected="1" workbookViewId="0">
      <selection sqref="A1:XFD1048576"/>
    </sheetView>
  </sheetViews>
  <sheetFormatPr defaultRowHeight="14.4"/>
  <cols>
    <col min="1" max="2" width="8.88671875" style="792"/>
    <col min="3" max="4" width="69.109375" style="792" customWidth="1"/>
    <col min="5" max="5" width="65.33203125" style="793" customWidth="1"/>
  </cols>
  <sheetData>
    <row r="1" spans="1:5" s="854" customFormat="1" ht="18">
      <c r="A1" s="850" t="s">
        <v>989</v>
      </c>
      <c r="B1" s="851"/>
      <c r="C1" s="851"/>
      <c r="D1" s="852" t="s">
        <v>988</v>
      </c>
      <c r="E1" s="853" t="s">
        <v>655</v>
      </c>
    </row>
    <row r="2" spans="1:5">
      <c r="A2" s="791" t="s">
        <v>931</v>
      </c>
    </row>
    <row r="3" spans="1:5">
      <c r="A3" s="791"/>
      <c r="B3" s="861" t="s">
        <v>664</v>
      </c>
    </row>
    <row r="4" spans="1:5">
      <c r="B4" s="861" t="s">
        <v>677</v>
      </c>
    </row>
    <row r="5" spans="1:5" ht="28.8">
      <c r="B5" s="861"/>
      <c r="C5" s="855" t="s">
        <v>676</v>
      </c>
      <c r="D5" s="856"/>
    </row>
    <row r="6" spans="1:5">
      <c r="B6" s="861"/>
      <c r="C6" s="855"/>
      <c r="D6" s="856"/>
    </row>
    <row r="7" spans="1:5">
      <c r="A7" s="791" t="s">
        <v>656</v>
      </c>
    </row>
    <row r="8" spans="1:5">
      <c r="B8" s="862" t="s">
        <v>990</v>
      </c>
      <c r="C8" s="857"/>
    </row>
    <row r="9" spans="1:5">
      <c r="B9" s="876" t="s">
        <v>1026</v>
      </c>
    </row>
    <row r="10" spans="1:5" ht="72">
      <c r="B10" s="861"/>
      <c r="C10" s="877" t="s">
        <v>1027</v>
      </c>
    </row>
    <row r="11" spans="1:5">
      <c r="B11" s="861"/>
    </row>
    <row r="12" spans="1:5">
      <c r="A12" s="791" t="s">
        <v>657</v>
      </c>
    </row>
    <row r="13" spans="1:5">
      <c r="B13" s="861" t="s">
        <v>665</v>
      </c>
      <c r="C13" s="794"/>
      <c r="D13" s="794"/>
    </row>
    <row r="14" spans="1:5">
      <c r="B14" s="948" t="s">
        <v>1026</v>
      </c>
      <c r="C14" s="794"/>
      <c r="D14" s="794"/>
    </row>
    <row r="15" spans="1:5" ht="144">
      <c r="B15" s="948"/>
      <c r="C15" s="949" t="s">
        <v>1177</v>
      </c>
      <c r="D15" s="794"/>
    </row>
    <row r="16" spans="1:5">
      <c r="B16" s="861"/>
      <c r="C16" s="794"/>
      <c r="D16" s="794"/>
    </row>
    <row r="17" spans="1:3">
      <c r="A17" s="791" t="s">
        <v>663</v>
      </c>
    </row>
    <row r="18" spans="1:3">
      <c r="B18" s="861" t="s">
        <v>666</v>
      </c>
    </row>
    <row r="19" spans="1:3">
      <c r="B19" s="861"/>
    </row>
    <row r="20" spans="1:3">
      <c r="B20" s="791" t="s">
        <v>1296</v>
      </c>
    </row>
    <row r="21" spans="1:3">
      <c r="B21" s="963" t="s">
        <v>1297</v>
      </c>
      <c r="C21" s="795"/>
    </row>
    <row r="22" spans="1:3">
      <c r="A22" s="959"/>
      <c r="B22" s="961" t="s">
        <v>1283</v>
      </c>
      <c r="C22" s="961"/>
    </row>
    <row r="23" spans="1:3" ht="88.8" customHeight="1">
      <c r="A23" s="959"/>
      <c r="B23" s="961"/>
      <c r="C23" s="1244" t="s">
        <v>1290</v>
      </c>
    </row>
    <row r="24" spans="1:3">
      <c r="A24" s="959"/>
      <c r="B24" s="961"/>
      <c r="C24" s="962"/>
    </row>
    <row r="25" spans="1:3">
      <c r="A25" s="959"/>
      <c r="B25" s="961" t="s">
        <v>1284</v>
      </c>
      <c r="C25" s="961"/>
    </row>
    <row r="26" spans="1:3" ht="115.2">
      <c r="A26" s="959"/>
      <c r="B26" s="961"/>
      <c r="C26" s="962" t="s">
        <v>1295</v>
      </c>
    </row>
    <row r="27" spans="1:3">
      <c r="A27" s="959"/>
      <c r="B27" s="961"/>
      <c r="C27" s="962"/>
    </row>
    <row r="28" spans="1:3">
      <c r="A28" s="959"/>
      <c r="B28" s="961" t="s">
        <v>1285</v>
      </c>
      <c r="C28" s="961"/>
    </row>
    <row r="29" spans="1:3" ht="86.4">
      <c r="A29" s="959"/>
      <c r="B29" s="961"/>
      <c r="C29" s="962" t="s">
        <v>1291</v>
      </c>
    </row>
    <row r="30" spans="1:3">
      <c r="A30" s="959"/>
      <c r="B30" s="961"/>
      <c r="C30" s="962"/>
    </row>
    <row r="31" spans="1:3">
      <c r="A31" s="959"/>
      <c r="B31" s="961" t="s">
        <v>1286</v>
      </c>
      <c r="C31" s="961"/>
    </row>
    <row r="32" spans="1:3" ht="86.4">
      <c r="A32" s="959"/>
      <c r="B32" s="961"/>
      <c r="C32" s="962" t="s">
        <v>1292</v>
      </c>
    </row>
    <row r="33" spans="1:3">
      <c r="A33" s="959"/>
      <c r="B33" s="961"/>
      <c r="C33" s="962"/>
    </row>
    <row r="34" spans="1:3">
      <c r="A34" s="959"/>
      <c r="B34" s="961" t="s">
        <v>1287</v>
      </c>
      <c r="C34" s="961"/>
    </row>
    <row r="35" spans="1:3" ht="115.2">
      <c r="A35" s="959"/>
      <c r="B35" s="961"/>
      <c r="C35" s="962" t="s">
        <v>1293</v>
      </c>
    </row>
    <row r="36" spans="1:3">
      <c r="A36" s="959"/>
      <c r="B36" s="961"/>
      <c r="C36" s="962"/>
    </row>
    <row r="37" spans="1:3">
      <c r="A37" s="959"/>
      <c r="B37" s="961" t="s">
        <v>1288</v>
      </c>
      <c r="C37" s="961"/>
    </row>
    <row r="38" spans="1:3" ht="129.6">
      <c r="A38" s="959"/>
      <c r="B38" s="961"/>
      <c r="C38" s="962" t="s">
        <v>1294</v>
      </c>
    </row>
    <row r="39" spans="1:3">
      <c r="A39" s="959"/>
      <c r="B39" s="959"/>
      <c r="C39" s="960"/>
    </row>
    <row r="40" spans="1:3">
      <c r="A40" s="959"/>
      <c r="B40" s="959" t="s">
        <v>1289</v>
      </c>
      <c r="C40" s="959"/>
    </row>
    <row r="41" spans="1:3">
      <c r="A41" s="958"/>
      <c r="B41" s="958"/>
      <c r="C41" s="958"/>
    </row>
    <row r="42" spans="1:3">
      <c r="A42" s="958"/>
      <c r="B42" s="958"/>
      <c r="C42" s="958"/>
    </row>
    <row r="43" spans="1:3">
      <c r="A43" s="791" t="s">
        <v>48</v>
      </c>
    </row>
    <row r="44" spans="1:3">
      <c r="B44" s="861" t="s">
        <v>667</v>
      </c>
    </row>
    <row r="45" spans="1:3">
      <c r="B45" s="861"/>
    </row>
    <row r="46" spans="1:3">
      <c r="A46" s="791" t="s">
        <v>679</v>
      </c>
      <c r="B46" s="791"/>
    </row>
    <row r="47" spans="1:3">
      <c r="B47" s="861" t="s">
        <v>668</v>
      </c>
    </row>
    <row r="48" spans="1:3">
      <c r="B48" s="863" t="s">
        <v>991</v>
      </c>
      <c r="C48" s="795"/>
    </row>
    <row r="49" spans="1:4">
      <c r="B49" s="791" t="s">
        <v>992</v>
      </c>
    </row>
    <row r="50" spans="1:4">
      <c r="B50" s="863" t="s">
        <v>930</v>
      </c>
      <c r="C50" s="795"/>
    </row>
    <row r="51" spans="1:4">
      <c r="B51" s="861"/>
    </row>
    <row r="52" spans="1:4">
      <c r="B52" s="861" t="s">
        <v>929</v>
      </c>
    </row>
    <row r="53" spans="1:4">
      <c r="B53" s="861"/>
    </row>
    <row r="54" spans="1:4">
      <c r="A54" s="791" t="s">
        <v>671</v>
      </c>
    </row>
    <row r="55" spans="1:4">
      <c r="B55" s="861" t="s">
        <v>669</v>
      </c>
    </row>
    <row r="56" spans="1:4">
      <c r="B56" s="861"/>
    </row>
    <row r="57" spans="1:4">
      <c r="A57" s="791" t="s">
        <v>670</v>
      </c>
    </row>
    <row r="58" spans="1:4">
      <c r="B58" s="791" t="s">
        <v>672</v>
      </c>
      <c r="C58" s="864"/>
      <c r="D58" s="864"/>
    </row>
    <row r="59" spans="1:4">
      <c r="B59" s="863" t="s">
        <v>678</v>
      </c>
      <c r="C59" s="795"/>
    </row>
    <row r="60" spans="1:4">
      <c r="B60" s="791" t="s">
        <v>673</v>
      </c>
      <c r="C60" s="861"/>
      <c r="D60" s="861"/>
    </row>
    <row r="61" spans="1:4">
      <c r="B61" s="863" t="s">
        <v>678</v>
      </c>
      <c r="C61" s="795"/>
    </row>
    <row r="62" spans="1:4">
      <c r="B62" s="791" t="s">
        <v>674</v>
      </c>
    </row>
    <row r="63" spans="1:4">
      <c r="B63" s="861" t="s">
        <v>675</v>
      </c>
    </row>
    <row r="64" spans="1:4">
      <c r="B64" s="861" t="s">
        <v>935</v>
      </c>
    </row>
    <row r="67" spans="1:6">
      <c r="A67" s="827" t="s">
        <v>932</v>
      </c>
      <c r="B67" s="828"/>
      <c r="C67" s="829"/>
      <c r="D67" s="827" t="s">
        <v>993</v>
      </c>
      <c r="E67" s="858"/>
      <c r="F67" s="859"/>
    </row>
    <row r="69" spans="1:6" ht="14.4" customHeight="1">
      <c r="A69" s="860" t="s">
        <v>994</v>
      </c>
      <c r="B69" s="860"/>
      <c r="C69" s="860"/>
      <c r="D69" s="1304" t="s">
        <v>995</v>
      </c>
    </row>
    <row r="70" spans="1:6">
      <c r="A70" s="1307"/>
      <c r="B70" s="1308"/>
      <c r="C70" s="1308"/>
      <c r="D70" s="1305"/>
    </row>
    <row r="71" spans="1:6">
      <c r="A71" s="1309"/>
      <c r="B71" s="1310"/>
      <c r="C71" s="1310"/>
      <c r="D71" s="1305"/>
    </row>
    <row r="72" spans="1:6">
      <c r="A72" s="1309"/>
      <c r="B72" s="1310"/>
      <c r="C72" s="1310"/>
      <c r="D72" s="1305"/>
    </row>
    <row r="73" spans="1:6">
      <c r="A73" s="1309"/>
      <c r="B73" s="1310"/>
      <c r="C73" s="1310"/>
      <c r="D73" s="1305"/>
    </row>
    <row r="74" spans="1:6">
      <c r="A74" s="1309"/>
      <c r="B74" s="1310"/>
      <c r="C74" s="1310"/>
      <c r="D74" s="1305"/>
    </row>
    <row r="75" spans="1:6">
      <c r="A75" s="1309"/>
      <c r="B75" s="1310"/>
      <c r="C75" s="1310"/>
      <c r="D75" s="1305"/>
    </row>
    <row r="76" spans="1:6">
      <c r="A76" s="1309"/>
      <c r="B76" s="1310"/>
      <c r="C76" s="1310"/>
      <c r="D76" s="1305"/>
    </row>
    <row r="77" spans="1:6">
      <c r="A77" s="1309"/>
      <c r="B77" s="1310"/>
      <c r="C77" s="1310"/>
      <c r="D77" s="1305"/>
    </row>
    <row r="78" spans="1:6">
      <c r="A78" s="1309"/>
      <c r="B78" s="1310"/>
      <c r="C78" s="1310"/>
      <c r="D78" s="1305"/>
    </row>
    <row r="79" spans="1:6">
      <c r="A79" s="1309"/>
      <c r="B79" s="1310"/>
      <c r="C79" s="1310"/>
      <c r="D79" s="1305"/>
    </row>
    <row r="80" spans="1:6">
      <c r="A80" s="1309"/>
      <c r="B80" s="1310"/>
      <c r="C80" s="1310"/>
      <c r="D80" s="1305"/>
    </row>
    <row r="81" spans="1:4">
      <c r="A81" s="1309"/>
      <c r="B81" s="1310"/>
      <c r="C81" s="1310"/>
      <c r="D81" s="1305"/>
    </row>
    <row r="82" spans="1:4">
      <c r="A82" s="1309"/>
      <c r="B82" s="1310"/>
      <c r="C82" s="1310"/>
      <c r="D82" s="1305"/>
    </row>
    <row r="83" spans="1:4">
      <c r="A83" s="1309"/>
      <c r="B83" s="1310"/>
      <c r="C83" s="1310"/>
      <c r="D83" s="1305"/>
    </row>
    <row r="84" spans="1:4">
      <c r="A84" s="1309"/>
      <c r="B84" s="1310"/>
      <c r="C84" s="1310"/>
      <c r="D84" s="1305"/>
    </row>
    <row r="85" spans="1:4">
      <c r="A85" s="1309"/>
      <c r="B85" s="1310"/>
      <c r="C85" s="1310"/>
      <c r="D85" s="1305"/>
    </row>
    <row r="86" spans="1:4">
      <c r="A86" s="1309"/>
      <c r="B86" s="1310"/>
      <c r="C86" s="1310"/>
      <c r="D86" s="1305"/>
    </row>
    <row r="87" spans="1:4">
      <c r="A87" s="1309"/>
      <c r="B87" s="1310"/>
      <c r="C87" s="1310"/>
      <c r="D87" s="1305"/>
    </row>
    <row r="88" spans="1:4">
      <c r="A88" s="1309"/>
      <c r="B88" s="1310"/>
      <c r="C88" s="1310"/>
      <c r="D88" s="1305"/>
    </row>
    <row r="89" spans="1:4">
      <c r="A89" s="1309"/>
      <c r="B89" s="1310"/>
      <c r="C89" s="1310"/>
      <c r="D89" s="1305"/>
    </row>
    <row r="90" spans="1:4">
      <c r="A90" s="1309"/>
      <c r="B90" s="1310"/>
      <c r="C90" s="1310"/>
      <c r="D90" s="1305"/>
    </row>
    <row r="91" spans="1:4">
      <c r="A91" s="1311"/>
      <c r="B91" s="1312"/>
      <c r="C91" s="1312"/>
      <c r="D91" s="1306"/>
    </row>
    <row r="92" spans="1:4">
      <c r="A92" s="796"/>
      <c r="B92" s="796"/>
      <c r="C92" s="796"/>
      <c r="D92" s="844"/>
    </row>
    <row r="93" spans="1:4" ht="14.4" customHeight="1">
      <c r="A93" s="860" t="s">
        <v>996</v>
      </c>
      <c r="B93" s="860"/>
      <c r="C93" s="860"/>
      <c r="D93" s="1304" t="s">
        <v>995</v>
      </c>
    </row>
    <row r="94" spans="1:4">
      <c r="A94" s="1307"/>
      <c r="B94" s="1308"/>
      <c r="C94" s="1308"/>
      <c r="D94" s="1305"/>
    </row>
    <row r="95" spans="1:4">
      <c r="A95" s="1309"/>
      <c r="B95" s="1310"/>
      <c r="C95" s="1310"/>
      <c r="D95" s="1305"/>
    </row>
    <row r="96" spans="1:4">
      <c r="A96" s="1309"/>
      <c r="B96" s="1310"/>
      <c r="C96" s="1310"/>
      <c r="D96" s="1305"/>
    </row>
    <row r="97" spans="1:4">
      <c r="A97" s="1309"/>
      <c r="B97" s="1310"/>
      <c r="C97" s="1310"/>
      <c r="D97" s="1305"/>
    </row>
    <row r="98" spans="1:4">
      <c r="A98" s="1309"/>
      <c r="B98" s="1310"/>
      <c r="C98" s="1310"/>
      <c r="D98" s="1305"/>
    </row>
    <row r="99" spans="1:4">
      <c r="A99" s="1309"/>
      <c r="B99" s="1310"/>
      <c r="C99" s="1310"/>
      <c r="D99" s="1305"/>
    </row>
    <row r="100" spans="1:4">
      <c r="A100" s="1309"/>
      <c r="B100" s="1310"/>
      <c r="C100" s="1310"/>
      <c r="D100" s="1305"/>
    </row>
    <row r="101" spans="1:4">
      <c r="A101" s="1309"/>
      <c r="B101" s="1310"/>
      <c r="C101" s="1310"/>
      <c r="D101" s="1305"/>
    </row>
    <row r="102" spans="1:4">
      <c r="A102" s="1309"/>
      <c r="B102" s="1310"/>
      <c r="C102" s="1310"/>
      <c r="D102" s="1305"/>
    </row>
    <row r="103" spans="1:4">
      <c r="A103" s="1309"/>
      <c r="B103" s="1310"/>
      <c r="C103" s="1310"/>
      <c r="D103" s="1305"/>
    </row>
    <row r="104" spans="1:4">
      <c r="A104" s="1309"/>
      <c r="B104" s="1310"/>
      <c r="C104" s="1310"/>
      <c r="D104" s="1305"/>
    </row>
    <row r="105" spans="1:4">
      <c r="A105" s="1309"/>
      <c r="B105" s="1310"/>
      <c r="C105" s="1310"/>
      <c r="D105" s="1305"/>
    </row>
    <row r="106" spans="1:4">
      <c r="A106" s="1309"/>
      <c r="B106" s="1310"/>
      <c r="C106" s="1310"/>
      <c r="D106" s="1305"/>
    </row>
    <row r="107" spans="1:4">
      <c r="A107" s="1309"/>
      <c r="B107" s="1310"/>
      <c r="C107" s="1310"/>
      <c r="D107" s="1305"/>
    </row>
    <row r="108" spans="1:4">
      <c r="A108" s="1309"/>
      <c r="B108" s="1310"/>
      <c r="C108" s="1310"/>
      <c r="D108" s="1305"/>
    </row>
    <row r="109" spans="1:4">
      <c r="A109" s="1309"/>
      <c r="B109" s="1310"/>
      <c r="C109" s="1310"/>
      <c r="D109" s="1305"/>
    </row>
    <row r="110" spans="1:4">
      <c r="A110" s="1309"/>
      <c r="B110" s="1310"/>
      <c r="C110" s="1310"/>
      <c r="D110" s="1305"/>
    </row>
    <row r="111" spans="1:4">
      <c r="A111" s="1309"/>
      <c r="B111" s="1310"/>
      <c r="C111" s="1310"/>
      <c r="D111" s="1305"/>
    </row>
    <row r="112" spans="1:4">
      <c r="A112" s="1309"/>
      <c r="B112" s="1310"/>
      <c r="C112" s="1310"/>
      <c r="D112" s="1305"/>
    </row>
    <row r="113" spans="1:4">
      <c r="A113" s="1309"/>
      <c r="B113" s="1310"/>
      <c r="C113" s="1310"/>
      <c r="D113" s="1305"/>
    </row>
    <row r="114" spans="1:4">
      <c r="A114" s="1309"/>
      <c r="B114" s="1310"/>
      <c r="C114" s="1310"/>
      <c r="D114" s="1305"/>
    </row>
    <row r="115" spans="1:4">
      <c r="A115" s="1311"/>
      <c r="B115" s="1312"/>
      <c r="C115" s="1312"/>
      <c r="D115" s="1306"/>
    </row>
    <row r="116" spans="1:4">
      <c r="A116" s="796"/>
      <c r="B116" s="796"/>
      <c r="C116" s="796"/>
      <c r="D116" s="844"/>
    </row>
    <row r="117" spans="1:4" ht="14.4" customHeight="1">
      <c r="A117" s="860" t="s">
        <v>997</v>
      </c>
      <c r="B117" s="860"/>
      <c r="C117" s="860"/>
      <c r="D117" s="1304" t="s">
        <v>995</v>
      </c>
    </row>
    <row r="118" spans="1:4">
      <c r="A118" s="1307"/>
      <c r="B118" s="1308"/>
      <c r="C118" s="1308"/>
      <c r="D118" s="1305"/>
    </row>
    <row r="119" spans="1:4">
      <c r="A119" s="1309"/>
      <c r="B119" s="1310"/>
      <c r="C119" s="1310"/>
      <c r="D119" s="1305"/>
    </row>
    <row r="120" spans="1:4">
      <c r="A120" s="1309"/>
      <c r="B120" s="1310"/>
      <c r="C120" s="1310"/>
      <c r="D120" s="1305"/>
    </row>
    <row r="121" spans="1:4">
      <c r="A121" s="1309"/>
      <c r="B121" s="1310"/>
      <c r="C121" s="1310"/>
      <c r="D121" s="1305"/>
    </row>
    <row r="122" spans="1:4">
      <c r="A122" s="1309"/>
      <c r="B122" s="1310"/>
      <c r="C122" s="1310"/>
      <c r="D122" s="1305"/>
    </row>
    <row r="123" spans="1:4">
      <c r="A123" s="1309"/>
      <c r="B123" s="1310"/>
      <c r="C123" s="1310"/>
      <c r="D123" s="1305"/>
    </row>
    <row r="124" spans="1:4">
      <c r="A124" s="1309"/>
      <c r="B124" s="1310"/>
      <c r="C124" s="1310"/>
      <c r="D124" s="1305"/>
    </row>
    <row r="125" spans="1:4">
      <c r="A125" s="1309"/>
      <c r="B125" s="1310"/>
      <c r="C125" s="1310"/>
      <c r="D125" s="1305"/>
    </row>
    <row r="126" spans="1:4">
      <c r="A126" s="1309"/>
      <c r="B126" s="1310"/>
      <c r="C126" s="1310"/>
      <c r="D126" s="1305"/>
    </row>
    <row r="127" spans="1:4">
      <c r="A127" s="1309"/>
      <c r="B127" s="1310"/>
      <c r="C127" s="1310"/>
      <c r="D127" s="1305"/>
    </row>
    <row r="128" spans="1:4">
      <c r="A128" s="1309"/>
      <c r="B128" s="1310"/>
      <c r="C128" s="1310"/>
      <c r="D128" s="1305"/>
    </row>
    <row r="129" spans="1:4">
      <c r="A129" s="1309"/>
      <c r="B129" s="1310"/>
      <c r="C129" s="1310"/>
      <c r="D129" s="1305"/>
    </row>
    <row r="130" spans="1:4">
      <c r="A130" s="1309"/>
      <c r="B130" s="1310"/>
      <c r="C130" s="1310"/>
      <c r="D130" s="1305"/>
    </row>
    <row r="131" spans="1:4">
      <c r="A131" s="1309"/>
      <c r="B131" s="1310"/>
      <c r="C131" s="1310"/>
      <c r="D131" s="1305"/>
    </row>
    <row r="132" spans="1:4">
      <c r="A132" s="1309"/>
      <c r="B132" s="1310"/>
      <c r="C132" s="1310"/>
      <c r="D132" s="1305"/>
    </row>
    <row r="133" spans="1:4">
      <c r="A133" s="1309"/>
      <c r="B133" s="1310"/>
      <c r="C133" s="1310"/>
      <c r="D133" s="1305"/>
    </row>
    <row r="134" spans="1:4">
      <c r="A134" s="1309"/>
      <c r="B134" s="1310"/>
      <c r="C134" s="1310"/>
      <c r="D134" s="1305"/>
    </row>
    <row r="135" spans="1:4">
      <c r="A135" s="1309"/>
      <c r="B135" s="1310"/>
      <c r="C135" s="1310"/>
      <c r="D135" s="1305"/>
    </row>
    <row r="136" spans="1:4">
      <c r="A136" s="1309"/>
      <c r="B136" s="1310"/>
      <c r="C136" s="1310"/>
      <c r="D136" s="1305"/>
    </row>
    <row r="137" spans="1:4">
      <c r="A137" s="1309"/>
      <c r="B137" s="1310"/>
      <c r="C137" s="1310"/>
      <c r="D137" s="1305"/>
    </row>
    <row r="138" spans="1:4">
      <c r="A138" s="1309"/>
      <c r="B138" s="1310"/>
      <c r="C138" s="1310"/>
      <c r="D138" s="1305"/>
    </row>
    <row r="139" spans="1:4">
      <c r="A139" s="1311"/>
      <c r="B139" s="1312"/>
      <c r="C139" s="1312"/>
      <c r="D139" s="1306"/>
    </row>
    <row r="141" spans="1:4">
      <c r="A141" s="860" t="s">
        <v>998</v>
      </c>
      <c r="B141" s="860"/>
      <c r="C141" s="860"/>
      <c r="D141" s="1304" t="s">
        <v>995</v>
      </c>
    </row>
    <row r="142" spans="1:4">
      <c r="A142" s="1307"/>
      <c r="B142" s="1308"/>
      <c r="C142" s="1308"/>
      <c r="D142" s="1305"/>
    </row>
    <row r="143" spans="1:4">
      <c r="A143" s="1309"/>
      <c r="B143" s="1310"/>
      <c r="C143" s="1310"/>
      <c r="D143" s="1305"/>
    </row>
    <row r="144" spans="1:4">
      <c r="A144" s="1309"/>
      <c r="B144" s="1310"/>
      <c r="C144" s="1310"/>
      <c r="D144" s="1305"/>
    </row>
    <row r="145" spans="1:4">
      <c r="A145" s="1309"/>
      <c r="B145" s="1310"/>
      <c r="C145" s="1310"/>
      <c r="D145" s="1305"/>
    </row>
    <row r="146" spans="1:4">
      <c r="A146" s="1309"/>
      <c r="B146" s="1310"/>
      <c r="C146" s="1310"/>
      <c r="D146" s="1305"/>
    </row>
    <row r="147" spans="1:4">
      <c r="A147" s="1309"/>
      <c r="B147" s="1310"/>
      <c r="C147" s="1310"/>
      <c r="D147" s="1305"/>
    </row>
    <row r="148" spans="1:4">
      <c r="A148" s="1309"/>
      <c r="B148" s="1310"/>
      <c r="C148" s="1310"/>
      <c r="D148" s="1305"/>
    </row>
    <row r="149" spans="1:4">
      <c r="A149" s="1309"/>
      <c r="B149" s="1310"/>
      <c r="C149" s="1310"/>
      <c r="D149" s="1305"/>
    </row>
    <row r="150" spans="1:4">
      <c r="A150" s="1309"/>
      <c r="B150" s="1310"/>
      <c r="C150" s="1310"/>
      <c r="D150" s="1305"/>
    </row>
    <row r="151" spans="1:4">
      <c r="A151" s="1309"/>
      <c r="B151" s="1310"/>
      <c r="C151" s="1310"/>
      <c r="D151" s="1305"/>
    </row>
    <row r="152" spans="1:4">
      <c r="A152" s="1309"/>
      <c r="B152" s="1310"/>
      <c r="C152" s="1310"/>
      <c r="D152" s="1305"/>
    </row>
    <row r="153" spans="1:4">
      <c r="A153" s="1309"/>
      <c r="B153" s="1310"/>
      <c r="C153" s="1310"/>
      <c r="D153" s="1305"/>
    </row>
    <row r="154" spans="1:4">
      <c r="A154" s="1309"/>
      <c r="B154" s="1310"/>
      <c r="C154" s="1310"/>
      <c r="D154" s="1305"/>
    </row>
    <row r="155" spans="1:4">
      <c r="A155" s="1309"/>
      <c r="B155" s="1310"/>
      <c r="C155" s="1310"/>
      <c r="D155" s="1305"/>
    </row>
    <row r="156" spans="1:4">
      <c r="A156" s="1309"/>
      <c r="B156" s="1310"/>
      <c r="C156" s="1310"/>
      <c r="D156" s="1305"/>
    </row>
    <row r="157" spans="1:4">
      <c r="A157" s="1309"/>
      <c r="B157" s="1310"/>
      <c r="C157" s="1310"/>
      <c r="D157" s="1305"/>
    </row>
    <row r="158" spans="1:4">
      <c r="A158" s="1309"/>
      <c r="B158" s="1310"/>
      <c r="C158" s="1310"/>
      <c r="D158" s="1305"/>
    </row>
    <row r="159" spans="1:4">
      <c r="A159" s="1309"/>
      <c r="B159" s="1310"/>
      <c r="C159" s="1310"/>
      <c r="D159" s="1305"/>
    </row>
    <row r="160" spans="1:4">
      <c r="A160" s="1309"/>
      <c r="B160" s="1310"/>
      <c r="C160" s="1310"/>
      <c r="D160" s="1305"/>
    </row>
    <row r="161" spans="1:4">
      <c r="A161" s="1309"/>
      <c r="B161" s="1310"/>
      <c r="C161" s="1310"/>
      <c r="D161" s="1305"/>
    </row>
    <row r="162" spans="1:4">
      <c r="A162" s="1309"/>
      <c r="B162" s="1310"/>
      <c r="C162" s="1310"/>
      <c r="D162" s="1305"/>
    </row>
    <row r="163" spans="1:4">
      <c r="A163" s="1311"/>
      <c r="B163" s="1312"/>
      <c r="C163" s="1312"/>
      <c r="D163" s="1306"/>
    </row>
  </sheetData>
  <mergeCells count="8">
    <mergeCell ref="D141:D163"/>
    <mergeCell ref="A142:C163"/>
    <mergeCell ref="D69:D91"/>
    <mergeCell ref="A70:C91"/>
    <mergeCell ref="D93:D115"/>
    <mergeCell ref="A94:C115"/>
    <mergeCell ref="D117:D139"/>
    <mergeCell ref="A118:C139"/>
  </mergeCells>
  <hyperlinks>
    <hyperlink ref="C5" r:id="rId1" xr:uid="{632EEA7A-6A04-49B2-989C-4F42106F7CA9}"/>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1508A-C1DF-4013-A715-15A97B98AA64}">
  <sheetPr>
    <tabColor theme="5"/>
  </sheetPr>
  <dimension ref="A1:G160"/>
  <sheetViews>
    <sheetView showGridLines="0" topLeftCell="A17" workbookViewId="0">
      <selection activeCell="I28" sqref="I28"/>
    </sheetView>
  </sheetViews>
  <sheetFormatPr defaultRowHeight="14.4"/>
  <cols>
    <col min="1" max="1" width="19.88671875" bestFit="1" customWidth="1"/>
    <col min="2" max="2" width="12.6640625" style="142" customWidth="1"/>
    <col min="3" max="6" width="14.5546875" style="142" customWidth="1"/>
    <col min="7" max="7" width="14.33203125" style="142" bestFit="1" customWidth="1"/>
  </cols>
  <sheetData>
    <row r="1" spans="1:7">
      <c r="A1" s="205" t="s">
        <v>1104</v>
      </c>
      <c r="B1" t="s">
        <v>43</v>
      </c>
    </row>
    <row r="2" spans="1:7">
      <c r="A2" s="205" t="s">
        <v>1105</v>
      </c>
      <c r="B2" t="s">
        <v>43</v>
      </c>
    </row>
    <row r="3" spans="1:7">
      <c r="A3" s="205" t="s">
        <v>438</v>
      </c>
      <c r="B3" t="s">
        <v>1106</v>
      </c>
      <c r="C3"/>
      <c r="D3"/>
      <c r="E3"/>
      <c r="F3"/>
      <c r="G3"/>
    </row>
    <row r="4" spans="1:7">
      <c r="A4" s="205" t="s">
        <v>439</v>
      </c>
      <c r="B4" t="s">
        <v>1106</v>
      </c>
      <c r="C4"/>
      <c r="D4"/>
      <c r="E4"/>
      <c r="F4"/>
      <c r="G4"/>
    </row>
    <row r="5" spans="1:7">
      <c r="A5" s="205" t="s">
        <v>441</v>
      </c>
      <c r="B5" t="s">
        <v>1106</v>
      </c>
      <c r="C5"/>
      <c r="D5"/>
      <c r="E5"/>
      <c r="F5"/>
      <c r="G5"/>
    </row>
    <row r="6" spans="1:7">
      <c r="A6" s="205" t="s">
        <v>1107</v>
      </c>
      <c r="B6" t="s">
        <v>43</v>
      </c>
      <c r="C6"/>
      <c r="D6"/>
      <c r="E6"/>
      <c r="F6"/>
      <c r="G6"/>
    </row>
    <row r="7" spans="1:7">
      <c r="B7"/>
      <c r="C7"/>
      <c r="D7"/>
      <c r="E7"/>
      <c r="F7"/>
      <c r="G7"/>
    </row>
    <row r="8" spans="1:7" ht="43.2">
      <c r="A8" s="604" t="s">
        <v>945</v>
      </c>
      <c r="B8" s="909" t="s">
        <v>1108</v>
      </c>
      <c r="C8" s="905" t="s">
        <v>1109</v>
      </c>
      <c r="D8" s="905" t="s">
        <v>1110</v>
      </c>
      <c r="E8" s="905" t="s">
        <v>1111</v>
      </c>
      <c r="F8" s="905" t="s">
        <v>1112</v>
      </c>
      <c r="G8"/>
    </row>
    <row r="9" spans="1:7">
      <c r="A9" s="150" t="s">
        <v>1113</v>
      </c>
      <c r="B9" s="906">
        <v>210.27777777777777</v>
      </c>
      <c r="C9" s="906">
        <v>229.16666666666666</v>
      </c>
      <c r="D9" s="906">
        <v>218.66666666666666</v>
      </c>
      <c r="E9" s="906">
        <v>240.88888888888889</v>
      </c>
      <c r="F9" s="517">
        <v>0.63222222222222224</v>
      </c>
      <c r="G9"/>
    </row>
    <row r="10" spans="1:7">
      <c r="A10" s="907" t="s">
        <v>1114</v>
      </c>
      <c r="B10" s="906">
        <v>100</v>
      </c>
      <c r="C10" s="906">
        <v>100</v>
      </c>
      <c r="D10" s="906">
        <v>100</v>
      </c>
      <c r="E10" s="906">
        <v>100</v>
      </c>
      <c r="F10" s="517">
        <v>0.13</v>
      </c>
      <c r="G10"/>
    </row>
    <row r="11" spans="1:7">
      <c r="A11" s="907" t="s">
        <v>1115</v>
      </c>
      <c r="B11" s="906">
        <v>323</v>
      </c>
      <c r="C11" s="906">
        <v>358</v>
      </c>
      <c r="D11" s="906">
        <v>336</v>
      </c>
      <c r="E11" s="906">
        <v>378</v>
      </c>
      <c r="F11" s="517">
        <v>0.28000000000000003</v>
      </c>
      <c r="G11"/>
    </row>
    <row r="12" spans="1:7">
      <c r="A12" s="907" t="s">
        <v>1116</v>
      </c>
      <c r="B12" s="906">
        <v>132</v>
      </c>
      <c r="C12" s="906">
        <v>110</v>
      </c>
      <c r="D12" s="906">
        <v>100</v>
      </c>
      <c r="E12" s="906">
        <v>130</v>
      </c>
      <c r="F12" s="517">
        <v>0.21</v>
      </c>
      <c r="G12"/>
    </row>
    <row r="13" spans="1:7">
      <c r="A13" s="907" t="s">
        <v>1117</v>
      </c>
      <c r="B13" s="906">
        <v>266</v>
      </c>
      <c r="C13" s="906">
        <v>295.8</v>
      </c>
      <c r="D13" s="906">
        <v>277</v>
      </c>
      <c r="E13" s="906">
        <v>313.39999999999998</v>
      </c>
      <c r="F13" s="517">
        <v>0.92599999999999993</v>
      </c>
      <c r="G13"/>
    </row>
    <row r="14" spans="1:7">
      <c r="A14" s="907" t="s">
        <v>1118</v>
      </c>
      <c r="B14" s="906">
        <v>268</v>
      </c>
      <c r="C14" s="906">
        <v>295</v>
      </c>
      <c r="D14" s="906">
        <v>292.5</v>
      </c>
      <c r="E14" s="906">
        <v>297.5</v>
      </c>
      <c r="F14" s="517">
        <v>0.58250000000000002</v>
      </c>
      <c r="G14"/>
    </row>
    <row r="15" spans="1:7">
      <c r="A15" s="907" t="s">
        <v>1119</v>
      </c>
      <c r="B15" s="906">
        <v>195</v>
      </c>
      <c r="C15" s="906">
        <v>215</v>
      </c>
      <c r="D15" s="906">
        <v>194</v>
      </c>
      <c r="E15" s="906">
        <v>244</v>
      </c>
      <c r="F15" s="517">
        <v>0.59</v>
      </c>
      <c r="G15"/>
    </row>
    <row r="16" spans="1:7">
      <c r="A16" s="907" t="s">
        <v>1120</v>
      </c>
      <c r="B16" s="906">
        <v>118</v>
      </c>
      <c r="C16" s="906">
        <v>152</v>
      </c>
      <c r="D16" s="906">
        <v>152</v>
      </c>
      <c r="E16" s="906">
        <v>152</v>
      </c>
      <c r="F16" s="517">
        <v>0.93</v>
      </c>
      <c r="G16"/>
    </row>
    <row r="17" spans="1:7">
      <c r="A17" s="907" t="s">
        <v>1121</v>
      </c>
      <c r="B17" s="906">
        <v>113.66666666666667</v>
      </c>
      <c r="C17" s="906">
        <v>114</v>
      </c>
      <c r="D17" s="906">
        <v>105</v>
      </c>
      <c r="E17" s="906">
        <v>127</v>
      </c>
      <c r="F17" s="517">
        <v>0.63333333333333341</v>
      </c>
      <c r="G17"/>
    </row>
    <row r="18" spans="1:7">
      <c r="A18" s="907" t="s">
        <v>1122</v>
      </c>
      <c r="B18" s="906">
        <v>174</v>
      </c>
      <c r="C18" s="906">
        <v>189</v>
      </c>
      <c r="D18" s="906">
        <v>184</v>
      </c>
      <c r="E18" s="906">
        <v>194</v>
      </c>
      <c r="F18" s="517">
        <v>0.38</v>
      </c>
      <c r="G18"/>
    </row>
    <row r="19" spans="1:7">
      <c r="A19" s="150" t="s">
        <v>1123</v>
      </c>
      <c r="B19" s="906">
        <v>222.5</v>
      </c>
      <c r="C19" s="906">
        <v>228.25</v>
      </c>
      <c r="D19" s="906">
        <v>224.41666666666666</v>
      </c>
      <c r="E19" s="906">
        <v>231.83333333333334</v>
      </c>
      <c r="F19" s="517">
        <v>0.59166666666666667</v>
      </c>
      <c r="G19"/>
    </row>
    <row r="20" spans="1:7">
      <c r="A20" s="907" t="s">
        <v>1124</v>
      </c>
      <c r="B20" s="906">
        <v>311</v>
      </c>
      <c r="C20" s="906">
        <v>337</v>
      </c>
      <c r="D20" s="906">
        <v>304</v>
      </c>
      <c r="E20" s="906">
        <v>367</v>
      </c>
      <c r="F20" s="517">
        <v>0.69</v>
      </c>
      <c r="G20"/>
    </row>
    <row r="21" spans="1:7">
      <c r="A21" s="907" t="s">
        <v>1125</v>
      </c>
      <c r="B21" s="906">
        <v>169.5</v>
      </c>
      <c r="C21" s="906">
        <v>165</v>
      </c>
      <c r="D21" s="906">
        <v>161</v>
      </c>
      <c r="E21" s="906">
        <v>169</v>
      </c>
      <c r="F21" s="517">
        <v>0.495</v>
      </c>
      <c r="G21"/>
    </row>
    <row r="22" spans="1:7">
      <c r="A22" s="907" t="s">
        <v>1126</v>
      </c>
      <c r="B22" s="906">
        <v>103</v>
      </c>
      <c r="C22" s="906">
        <v>109</v>
      </c>
      <c r="D22" s="906">
        <v>109</v>
      </c>
      <c r="E22" s="906">
        <v>109</v>
      </c>
      <c r="F22" s="517">
        <v>0.68</v>
      </c>
      <c r="G22"/>
    </row>
    <row r="23" spans="1:7">
      <c r="A23" s="907" t="s">
        <v>1127</v>
      </c>
      <c r="B23" s="906">
        <v>162</v>
      </c>
      <c r="C23" s="906">
        <v>189</v>
      </c>
      <c r="D23" s="906">
        <v>184</v>
      </c>
      <c r="E23" s="906">
        <v>194</v>
      </c>
      <c r="F23" s="517">
        <v>0.18</v>
      </c>
      <c r="G23"/>
    </row>
    <row r="24" spans="1:7">
      <c r="A24" s="907" t="s">
        <v>1128</v>
      </c>
      <c r="B24" s="906">
        <v>275</v>
      </c>
      <c r="C24" s="906">
        <v>275</v>
      </c>
      <c r="D24" s="906">
        <v>275</v>
      </c>
      <c r="E24" s="906">
        <v>275</v>
      </c>
      <c r="F24" s="517">
        <v>0.43</v>
      </c>
      <c r="G24"/>
    </row>
    <row r="25" spans="1:7">
      <c r="A25" s="907" t="s">
        <v>1129</v>
      </c>
      <c r="B25" s="906">
        <v>583</v>
      </c>
      <c r="C25" s="906">
        <v>600</v>
      </c>
      <c r="D25" s="906">
        <v>600</v>
      </c>
      <c r="E25" s="906">
        <v>600</v>
      </c>
      <c r="F25" s="517">
        <v>0.89</v>
      </c>
      <c r="G25"/>
    </row>
    <row r="26" spans="1:7">
      <c r="A26" s="907" t="s">
        <v>1130</v>
      </c>
      <c r="B26" s="906">
        <v>350</v>
      </c>
      <c r="C26" s="906">
        <v>350</v>
      </c>
      <c r="D26" s="906">
        <v>350</v>
      </c>
      <c r="E26" s="906">
        <v>350</v>
      </c>
      <c r="F26" s="517">
        <v>0.54</v>
      </c>
      <c r="G26"/>
    </row>
    <row r="27" spans="1:7">
      <c r="A27" s="907" t="s">
        <v>1131</v>
      </c>
      <c r="B27" s="906">
        <v>115</v>
      </c>
      <c r="C27" s="906">
        <v>115</v>
      </c>
      <c r="D27" s="906">
        <v>115</v>
      </c>
      <c r="E27" s="906">
        <v>115</v>
      </c>
      <c r="F27" s="517">
        <v>0.64</v>
      </c>
      <c r="G27"/>
    </row>
    <row r="28" spans="1:7">
      <c r="A28" s="907" t="s">
        <v>1132</v>
      </c>
      <c r="B28" s="906">
        <v>135</v>
      </c>
      <c r="C28" s="906">
        <v>135</v>
      </c>
      <c r="D28" s="906">
        <v>135</v>
      </c>
      <c r="E28" s="906">
        <v>135</v>
      </c>
      <c r="F28" s="517">
        <v>0.36</v>
      </c>
      <c r="G28"/>
    </row>
    <row r="29" spans="1:7">
      <c r="A29" s="907" t="s">
        <v>1133</v>
      </c>
      <c r="B29" s="906">
        <v>147</v>
      </c>
      <c r="C29" s="906">
        <v>149</v>
      </c>
      <c r="D29" s="906">
        <v>149</v>
      </c>
      <c r="E29" s="906">
        <v>149</v>
      </c>
      <c r="F29" s="517">
        <v>0.85</v>
      </c>
      <c r="G29"/>
    </row>
    <row r="30" spans="1:7">
      <c r="A30" s="907" t="s">
        <v>1134</v>
      </c>
      <c r="B30" s="906">
        <v>150</v>
      </c>
      <c r="C30" s="906">
        <v>150</v>
      </c>
      <c r="D30" s="906">
        <v>150</v>
      </c>
      <c r="E30" s="906">
        <v>150</v>
      </c>
      <c r="F30" s="517">
        <v>0.85</v>
      </c>
      <c r="G30"/>
    </row>
    <row r="31" spans="1:7">
      <c r="A31" s="504" t="s">
        <v>46</v>
      </c>
      <c r="B31" s="908">
        <v>215.16666666666666</v>
      </c>
      <c r="C31" s="908">
        <v>228.8</v>
      </c>
      <c r="D31" s="908">
        <v>220.96666666666667</v>
      </c>
      <c r="E31" s="908">
        <v>237.26666666666668</v>
      </c>
      <c r="F31" s="518">
        <v>0.6160000000000001</v>
      </c>
      <c r="G31"/>
    </row>
    <row r="32" spans="1:7">
      <c r="B32"/>
      <c r="C32"/>
      <c r="D32"/>
      <c r="E32"/>
      <c r="F32"/>
      <c r="G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spans="2:7">
      <c r="B97"/>
      <c r="C97"/>
      <c r="D97"/>
      <c r="E97"/>
      <c r="F97"/>
      <c r="G97"/>
    </row>
    <row r="98" spans="2:7">
      <c r="B98"/>
      <c r="C98"/>
      <c r="D98"/>
      <c r="E98"/>
      <c r="F98"/>
      <c r="G98"/>
    </row>
    <row r="99" spans="2:7">
      <c r="B99"/>
      <c r="C99"/>
      <c r="D99"/>
      <c r="E99"/>
      <c r="F99"/>
      <c r="G99"/>
    </row>
    <row r="100" spans="2:7">
      <c r="B100"/>
      <c r="C100"/>
      <c r="D100"/>
      <c r="E100"/>
      <c r="F100"/>
      <c r="G100"/>
    </row>
    <row r="101" spans="2:7">
      <c r="B101"/>
      <c r="C101"/>
      <c r="D101"/>
      <c r="E101"/>
      <c r="F101"/>
      <c r="G101"/>
    </row>
    <row r="102" spans="2:7">
      <c r="B102"/>
      <c r="C102"/>
      <c r="D102"/>
      <c r="E102"/>
      <c r="F102"/>
      <c r="G102"/>
    </row>
    <row r="103" spans="2:7">
      <c r="B103"/>
      <c r="C103"/>
      <c r="D103"/>
      <c r="E103"/>
    </row>
    <row r="104" spans="2:7">
      <c r="B104"/>
      <c r="C104"/>
      <c r="D104"/>
      <c r="E104"/>
    </row>
    <row r="105" spans="2:7">
      <c r="B105"/>
      <c r="C105"/>
      <c r="D105"/>
      <c r="E105"/>
    </row>
    <row r="106" spans="2:7">
      <c r="B106"/>
      <c r="C106"/>
      <c r="D106"/>
      <c r="E106"/>
    </row>
    <row r="107" spans="2:7">
      <c r="B107"/>
      <c r="C107"/>
      <c r="D107"/>
      <c r="E107"/>
    </row>
    <row r="108" spans="2:7">
      <c r="B108"/>
      <c r="C108"/>
      <c r="D108"/>
      <c r="E108"/>
    </row>
    <row r="109" spans="2:7">
      <c r="B109"/>
      <c r="C109"/>
      <c r="D109"/>
      <c r="E109"/>
    </row>
    <row r="110" spans="2:7">
      <c r="B110"/>
      <c r="C110"/>
      <c r="D110"/>
      <c r="E110"/>
    </row>
    <row r="111" spans="2:7">
      <c r="B111"/>
      <c r="C111"/>
      <c r="D111"/>
      <c r="E111"/>
    </row>
    <row r="112" spans="2:7">
      <c r="B112"/>
      <c r="C112"/>
      <c r="D112"/>
      <c r="E112"/>
    </row>
    <row r="113" spans="2:5">
      <c r="B113"/>
      <c r="C113"/>
      <c r="D113"/>
      <c r="E113"/>
    </row>
    <row r="114" spans="2:5">
      <c r="B114"/>
      <c r="C114"/>
      <c r="D114"/>
      <c r="E114"/>
    </row>
    <row r="115" spans="2:5">
      <c r="B115"/>
      <c r="C115"/>
      <c r="D115"/>
      <c r="E115"/>
    </row>
    <row r="116" spans="2:5">
      <c r="B116"/>
      <c r="C116"/>
      <c r="D116"/>
      <c r="E116"/>
    </row>
    <row r="117" spans="2:5">
      <c r="B117"/>
      <c r="C117"/>
      <c r="D117"/>
      <c r="E117"/>
    </row>
    <row r="118" spans="2:5">
      <c r="B118"/>
      <c r="C118"/>
      <c r="D118"/>
      <c r="E118"/>
    </row>
    <row r="119" spans="2:5">
      <c r="B119"/>
      <c r="C119"/>
      <c r="D119"/>
      <c r="E119"/>
    </row>
    <row r="120" spans="2:5">
      <c r="B120"/>
      <c r="C120"/>
      <c r="D120"/>
      <c r="E120"/>
    </row>
    <row r="121" spans="2:5">
      <c r="B121"/>
      <c r="C121"/>
      <c r="D121"/>
      <c r="E121"/>
    </row>
    <row r="122" spans="2:5">
      <c r="B122"/>
      <c r="C122"/>
      <c r="D122"/>
      <c r="E122"/>
    </row>
    <row r="123" spans="2:5">
      <c r="B123"/>
      <c r="C123"/>
      <c r="D123"/>
      <c r="E123"/>
    </row>
    <row r="124" spans="2:5">
      <c r="B124"/>
      <c r="C124"/>
      <c r="D124"/>
      <c r="E124"/>
    </row>
    <row r="125" spans="2:5">
      <c r="B125"/>
      <c r="C125"/>
      <c r="D125"/>
      <c r="E125"/>
    </row>
    <row r="126" spans="2:5">
      <c r="B126"/>
      <c r="C126"/>
      <c r="D126"/>
      <c r="E126"/>
    </row>
    <row r="127" spans="2:5">
      <c r="B127"/>
      <c r="C127"/>
      <c r="D127"/>
      <c r="E127"/>
    </row>
    <row r="128" spans="2:5">
      <c r="B128"/>
      <c r="C128"/>
      <c r="D128"/>
      <c r="E128"/>
    </row>
    <row r="129" spans="2:5">
      <c r="B129"/>
      <c r="C129"/>
      <c r="D129"/>
      <c r="E129"/>
    </row>
    <row r="130" spans="2:5">
      <c r="B130"/>
      <c r="C130"/>
      <c r="D130"/>
      <c r="E130"/>
    </row>
    <row r="131" spans="2:5">
      <c r="B131"/>
      <c r="C131"/>
      <c r="D131"/>
      <c r="E131"/>
    </row>
    <row r="132" spans="2:5">
      <c r="B132"/>
      <c r="C132"/>
      <c r="D132"/>
      <c r="E132"/>
    </row>
    <row r="133" spans="2:5">
      <c r="B133"/>
      <c r="C133"/>
      <c r="D133"/>
      <c r="E133"/>
    </row>
    <row r="134" spans="2:5">
      <c r="B134"/>
      <c r="C134"/>
      <c r="D134"/>
      <c r="E134"/>
    </row>
    <row r="135" spans="2:5">
      <c r="B135"/>
      <c r="C135"/>
      <c r="D135"/>
      <c r="E135"/>
    </row>
    <row r="136" spans="2:5">
      <c r="B136"/>
      <c r="C136"/>
      <c r="D136"/>
      <c r="E136"/>
    </row>
    <row r="137" spans="2:5">
      <c r="B137"/>
      <c r="C137"/>
      <c r="D137"/>
      <c r="E137"/>
    </row>
    <row r="138" spans="2:5">
      <c r="B138"/>
      <c r="C138"/>
      <c r="D138"/>
      <c r="E138"/>
    </row>
    <row r="139" spans="2:5">
      <c r="B139"/>
      <c r="C139"/>
      <c r="D139"/>
      <c r="E139"/>
    </row>
    <row r="140" spans="2:5">
      <c r="B140"/>
      <c r="C140"/>
      <c r="D140"/>
      <c r="E140"/>
    </row>
    <row r="141" spans="2:5">
      <c r="B141"/>
      <c r="C141"/>
      <c r="D141"/>
      <c r="E141"/>
    </row>
    <row r="142" spans="2:5">
      <c r="B142"/>
      <c r="C142"/>
      <c r="D142"/>
      <c r="E142"/>
    </row>
    <row r="143" spans="2:5">
      <c r="B143"/>
      <c r="C143"/>
      <c r="D143"/>
      <c r="E143"/>
    </row>
    <row r="144" spans="2:5">
      <c r="B144"/>
      <c r="C144"/>
      <c r="D144"/>
      <c r="E144"/>
    </row>
    <row r="145" spans="2:5">
      <c r="B145"/>
      <c r="C145"/>
      <c r="D145"/>
      <c r="E145"/>
    </row>
    <row r="146" spans="2:5">
      <c r="B146"/>
      <c r="C146"/>
      <c r="D146"/>
      <c r="E146"/>
    </row>
    <row r="147" spans="2:5">
      <c r="B147"/>
      <c r="C147"/>
      <c r="D147"/>
      <c r="E147"/>
    </row>
    <row r="148" spans="2:5">
      <c r="B148"/>
      <c r="C148"/>
      <c r="D148"/>
      <c r="E148"/>
    </row>
    <row r="149" spans="2:5">
      <c r="B149"/>
      <c r="C149"/>
      <c r="D149"/>
      <c r="E149"/>
    </row>
    <row r="150" spans="2:5">
      <c r="B150"/>
      <c r="C150"/>
      <c r="D150"/>
      <c r="E150"/>
    </row>
    <row r="151" spans="2:5">
      <c r="B151"/>
      <c r="C151"/>
      <c r="D151"/>
      <c r="E151"/>
    </row>
    <row r="152" spans="2:5">
      <c r="B152"/>
      <c r="C152"/>
      <c r="D152"/>
      <c r="E152"/>
    </row>
    <row r="153" spans="2:5">
      <c r="B153"/>
      <c r="C153"/>
      <c r="D153"/>
      <c r="E153"/>
    </row>
    <row r="154" spans="2:5">
      <c r="B154"/>
      <c r="C154"/>
      <c r="D154"/>
      <c r="E154"/>
    </row>
    <row r="155" spans="2:5">
      <c r="B155"/>
      <c r="C155"/>
      <c r="D155"/>
      <c r="E155"/>
    </row>
    <row r="156" spans="2:5">
      <c r="B156"/>
      <c r="C156"/>
      <c r="D156"/>
      <c r="E156"/>
    </row>
    <row r="157" spans="2:5">
      <c r="B157"/>
      <c r="C157"/>
      <c r="D157"/>
      <c r="E157"/>
    </row>
    <row r="158" spans="2:5">
      <c r="B158"/>
      <c r="C158"/>
      <c r="D158"/>
      <c r="E158"/>
    </row>
    <row r="159" spans="2:5">
      <c r="B159"/>
      <c r="C159"/>
      <c r="D159"/>
      <c r="E159"/>
    </row>
    <row r="160" spans="2:5">
      <c r="B160"/>
      <c r="C160"/>
      <c r="D160"/>
      <c r="E160"/>
    </row>
  </sheetData>
  <pageMargins left="0.7" right="0.7" top="0.75" bottom="0.75" header="0.3" footer="0.3"/>
  <pageSetup orientation="portrait"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E16BB-9B1D-440A-B8EE-75A42CE6B61E}">
  <sheetPr>
    <tabColor theme="5"/>
  </sheetPr>
  <dimension ref="A1:F26"/>
  <sheetViews>
    <sheetView showGridLines="0" topLeftCell="A7" workbookViewId="0">
      <selection activeCell="A7" sqref="A7:F26"/>
    </sheetView>
  </sheetViews>
  <sheetFormatPr defaultRowHeight="14.4"/>
  <cols>
    <col min="1" max="1" width="23.88671875" bestFit="1" customWidth="1"/>
    <col min="2" max="2" width="12.6640625" customWidth="1"/>
    <col min="3" max="5" width="15.33203125" customWidth="1"/>
    <col min="6" max="6" width="10.33203125" bestFit="1" customWidth="1"/>
  </cols>
  <sheetData>
    <row r="1" spans="1:6">
      <c r="A1" s="205" t="s">
        <v>1105</v>
      </c>
      <c r="B1" t="s">
        <v>43</v>
      </c>
    </row>
    <row r="2" spans="1:6">
      <c r="A2" s="205" t="s">
        <v>1107</v>
      </c>
      <c r="B2" t="s">
        <v>43</v>
      </c>
    </row>
    <row r="3" spans="1:6">
      <c r="A3" s="205" t="s">
        <v>438</v>
      </c>
      <c r="B3" t="s">
        <v>1106</v>
      </c>
    </row>
    <row r="4" spans="1:6">
      <c r="A4" s="205" t="s">
        <v>439</v>
      </c>
      <c r="B4" t="s">
        <v>43</v>
      </c>
    </row>
    <row r="5" spans="1:6">
      <c r="A5" s="205" t="s">
        <v>441</v>
      </c>
      <c r="B5" t="s">
        <v>43</v>
      </c>
    </row>
    <row r="7" spans="1:6" ht="46.95" customHeight="1">
      <c r="A7" s="604" t="s">
        <v>945</v>
      </c>
      <c r="B7" s="909" t="s">
        <v>1135</v>
      </c>
      <c r="C7" s="905" t="s">
        <v>1109</v>
      </c>
      <c r="D7" s="905" t="s">
        <v>1110</v>
      </c>
      <c r="E7" s="905" t="s">
        <v>1111</v>
      </c>
      <c r="F7" s="905" t="s">
        <v>1112</v>
      </c>
    </row>
    <row r="8" spans="1:6">
      <c r="A8" s="150" t="s">
        <v>1136</v>
      </c>
      <c r="B8" s="906">
        <v>181</v>
      </c>
      <c r="C8" s="906">
        <v>103</v>
      </c>
      <c r="D8" s="906">
        <v>92</v>
      </c>
      <c r="E8" s="906">
        <v>131</v>
      </c>
      <c r="F8" s="517">
        <v>0.95</v>
      </c>
    </row>
    <row r="9" spans="1:6">
      <c r="A9" s="150" t="s">
        <v>1137</v>
      </c>
      <c r="B9" s="906">
        <v>135.66666666666666</v>
      </c>
      <c r="C9" s="906">
        <v>138.33333333333334</v>
      </c>
      <c r="D9" s="906">
        <v>133</v>
      </c>
      <c r="E9" s="906">
        <v>143.66666666666666</v>
      </c>
      <c r="F9" s="517">
        <v>0.51333333333333331</v>
      </c>
    </row>
    <row r="10" spans="1:6">
      <c r="A10" s="150" t="s">
        <v>1138</v>
      </c>
      <c r="B10" s="906">
        <v>269.15789473684208</v>
      </c>
      <c r="C10" s="906">
        <v>296.73684210526318</v>
      </c>
      <c r="D10" s="906">
        <v>277.73684210526318</v>
      </c>
      <c r="E10" s="906">
        <v>314.94736842105266</v>
      </c>
      <c r="F10" s="517">
        <v>0.57263157894736838</v>
      </c>
    </row>
    <row r="11" spans="1:6">
      <c r="A11" s="150" t="s">
        <v>1139</v>
      </c>
      <c r="B11" s="906">
        <v>119</v>
      </c>
      <c r="C11" s="906">
        <v>119</v>
      </c>
      <c r="D11" s="906">
        <v>119</v>
      </c>
      <c r="E11" s="906">
        <v>120</v>
      </c>
      <c r="F11" s="517">
        <v>0.8</v>
      </c>
    </row>
    <row r="12" spans="1:6">
      <c r="A12" s="150" t="s">
        <v>1140</v>
      </c>
      <c r="B12" s="906">
        <v>379</v>
      </c>
      <c r="C12" s="906">
        <v>379</v>
      </c>
      <c r="D12" s="906">
        <v>379</v>
      </c>
      <c r="E12" s="906">
        <v>379</v>
      </c>
      <c r="F12" s="517">
        <v>0.89</v>
      </c>
    </row>
    <row r="13" spans="1:6">
      <c r="A13" s="150" t="s">
        <v>1141</v>
      </c>
      <c r="B13" s="906">
        <v>248.5</v>
      </c>
      <c r="C13" s="906">
        <v>215.5</v>
      </c>
      <c r="D13" s="906">
        <v>214.5</v>
      </c>
      <c r="E13" s="906">
        <v>217</v>
      </c>
      <c r="F13" s="517">
        <v>0.51500000000000001</v>
      </c>
    </row>
    <row r="14" spans="1:6">
      <c r="A14" s="150" t="s">
        <v>1142</v>
      </c>
      <c r="B14" s="906">
        <v>101</v>
      </c>
      <c r="C14" s="906">
        <v>107</v>
      </c>
      <c r="D14" s="906">
        <v>101</v>
      </c>
      <c r="E14" s="906">
        <v>113</v>
      </c>
      <c r="F14" s="517">
        <v>0.54</v>
      </c>
    </row>
    <row r="15" spans="1:6">
      <c r="A15" s="150" t="s">
        <v>1143</v>
      </c>
      <c r="B15" s="906">
        <v>120</v>
      </c>
      <c r="C15" s="906">
        <v>195</v>
      </c>
      <c r="D15" s="906">
        <v>162</v>
      </c>
      <c r="E15" s="906">
        <v>236</v>
      </c>
      <c r="F15" s="517">
        <v>0.875</v>
      </c>
    </row>
    <row r="16" spans="1:6">
      <c r="A16" s="150" t="s">
        <v>1144</v>
      </c>
      <c r="B16" s="906">
        <v>145</v>
      </c>
      <c r="C16" s="906">
        <v>141</v>
      </c>
      <c r="D16" s="906">
        <v>136</v>
      </c>
      <c r="E16" s="906">
        <v>145</v>
      </c>
      <c r="F16" s="517">
        <v>0.77</v>
      </c>
    </row>
    <row r="17" spans="1:6">
      <c r="A17" s="150" t="s">
        <v>1145</v>
      </c>
      <c r="B17" s="906">
        <v>171</v>
      </c>
      <c r="C17" s="906">
        <v>178</v>
      </c>
      <c r="D17" s="906">
        <v>167</v>
      </c>
      <c r="E17" s="906">
        <v>188</v>
      </c>
      <c r="F17" s="517">
        <v>0.68</v>
      </c>
    </row>
    <row r="18" spans="1:6">
      <c r="A18" s="150" t="s">
        <v>1146</v>
      </c>
      <c r="B18" s="906">
        <v>214.4</v>
      </c>
      <c r="C18" s="906">
        <v>223.8</v>
      </c>
      <c r="D18" s="906">
        <v>214.2</v>
      </c>
      <c r="E18" s="906">
        <v>233</v>
      </c>
      <c r="F18" s="517">
        <v>0.57800000000000007</v>
      </c>
    </row>
    <row r="19" spans="1:6">
      <c r="A19" s="150" t="s">
        <v>1147</v>
      </c>
      <c r="B19" s="906">
        <v>292.5</v>
      </c>
      <c r="C19" s="906">
        <v>317</v>
      </c>
      <c r="D19" s="906">
        <v>293.5</v>
      </c>
      <c r="E19" s="906">
        <v>338</v>
      </c>
      <c r="F19" s="517">
        <v>0.19500000000000001</v>
      </c>
    </row>
    <row r="20" spans="1:6">
      <c r="A20" s="150" t="s">
        <v>1148</v>
      </c>
      <c r="B20" s="906">
        <v>150.75</v>
      </c>
      <c r="C20" s="906">
        <v>153.5</v>
      </c>
      <c r="D20" s="906">
        <v>150</v>
      </c>
      <c r="E20" s="906">
        <v>156.25</v>
      </c>
      <c r="F20" s="517">
        <v>0.45250000000000001</v>
      </c>
    </row>
    <row r="21" spans="1:6">
      <c r="A21" s="150" t="s">
        <v>1149</v>
      </c>
      <c r="B21" s="906">
        <v>191.2</v>
      </c>
      <c r="C21" s="906">
        <v>209.8</v>
      </c>
      <c r="D21" s="906">
        <v>196.2</v>
      </c>
      <c r="E21" s="906">
        <v>222</v>
      </c>
      <c r="F21" s="517">
        <v>0.39800000000000002</v>
      </c>
    </row>
    <row r="22" spans="1:6">
      <c r="A22" s="150" t="s">
        <v>1150</v>
      </c>
      <c r="B22" s="906">
        <v>298.25</v>
      </c>
      <c r="C22" s="906">
        <v>303.66666666666669</v>
      </c>
      <c r="D22" s="906">
        <v>287.75</v>
      </c>
      <c r="E22" s="906">
        <v>318.33333333333331</v>
      </c>
      <c r="F22" s="517">
        <v>0.65916666666666668</v>
      </c>
    </row>
    <row r="23" spans="1:6">
      <c r="A23" s="150" t="s">
        <v>1151</v>
      </c>
      <c r="B23" s="906">
        <v>118</v>
      </c>
      <c r="C23" s="906">
        <v>150</v>
      </c>
      <c r="D23" s="906">
        <v>150</v>
      </c>
      <c r="E23" s="906">
        <v>150</v>
      </c>
      <c r="F23" s="517">
        <v>0.82</v>
      </c>
    </row>
    <row r="24" spans="1:6">
      <c r="A24" s="150" t="s">
        <v>1152</v>
      </c>
      <c r="B24" s="906">
        <v>209</v>
      </c>
      <c r="C24" s="906">
        <v>164</v>
      </c>
      <c r="D24" s="906">
        <v>133</v>
      </c>
      <c r="E24" s="906">
        <v>198</v>
      </c>
      <c r="F24" s="517">
        <v>0.26250000000000001</v>
      </c>
    </row>
    <row r="25" spans="1:6">
      <c r="A25" s="150" t="s">
        <v>1153</v>
      </c>
      <c r="B25" s="906">
        <v>221</v>
      </c>
      <c r="C25" s="906">
        <v>224</v>
      </c>
      <c r="D25" s="906">
        <v>214</v>
      </c>
      <c r="E25" s="906">
        <v>234</v>
      </c>
      <c r="F25" s="517">
        <v>0.82</v>
      </c>
    </row>
    <row r="26" spans="1:6">
      <c r="A26" s="504" t="s">
        <v>46</v>
      </c>
      <c r="B26" s="908">
        <v>232.18181818181819</v>
      </c>
      <c r="C26" s="908">
        <v>242.28787878787878</v>
      </c>
      <c r="D26" s="908">
        <v>227.43939393939394</v>
      </c>
      <c r="E26" s="908">
        <v>257.10606060606062</v>
      </c>
      <c r="F26" s="518">
        <v>0.56833333333333336</v>
      </c>
    </row>
  </sheetData>
  <pageMargins left="0.7" right="0.7" top="0.75" bottom="0.75" header="0.3" footer="0.3"/>
  <pageSetup orientation="portrait"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A9DE9-0481-441E-8613-6FA9B6D5C0F5}">
  <sheetPr>
    <tabColor theme="5"/>
  </sheetPr>
  <dimension ref="A1:F29"/>
  <sheetViews>
    <sheetView showGridLines="0" topLeftCell="A17" workbookViewId="0">
      <selection activeCell="A7" sqref="A7:F29"/>
    </sheetView>
  </sheetViews>
  <sheetFormatPr defaultRowHeight="14.4"/>
  <cols>
    <col min="1" max="1" width="19.33203125" bestFit="1" customWidth="1"/>
    <col min="2" max="2" width="11.88671875" customWidth="1"/>
    <col min="3" max="3" width="12.109375" bestFit="1" customWidth="1"/>
    <col min="4" max="4" width="14.109375" bestFit="1" customWidth="1"/>
    <col min="5" max="5" width="14.44140625" bestFit="1" customWidth="1"/>
    <col min="6" max="6" width="14.33203125" bestFit="1" customWidth="1"/>
  </cols>
  <sheetData>
    <row r="1" spans="1:6">
      <c r="A1" s="205" t="s">
        <v>1105</v>
      </c>
      <c r="B1" t="s">
        <v>43</v>
      </c>
    </row>
    <row r="2" spans="1:6">
      <c r="A2" s="205" t="s">
        <v>1107</v>
      </c>
      <c r="B2" t="s">
        <v>43</v>
      </c>
    </row>
    <row r="3" spans="1:6">
      <c r="A3" s="205" t="s">
        <v>438</v>
      </c>
      <c r="B3" t="s">
        <v>1106</v>
      </c>
    </row>
    <row r="4" spans="1:6">
      <c r="A4" s="205" t="s">
        <v>439</v>
      </c>
      <c r="B4" t="s">
        <v>43</v>
      </c>
    </row>
    <row r="5" spans="1:6">
      <c r="A5" s="205" t="s">
        <v>441</v>
      </c>
      <c r="B5" t="s">
        <v>43</v>
      </c>
    </row>
    <row r="7" spans="1:6" ht="43.2">
      <c r="A7" s="604" t="s">
        <v>945</v>
      </c>
      <c r="B7" s="909" t="s">
        <v>1135</v>
      </c>
      <c r="C7" s="905" t="s">
        <v>1109</v>
      </c>
      <c r="D7" s="905" t="s">
        <v>1110</v>
      </c>
      <c r="E7" s="905" t="s">
        <v>1111</v>
      </c>
      <c r="F7" s="905" t="s">
        <v>1112</v>
      </c>
    </row>
    <row r="8" spans="1:6">
      <c r="A8" s="150" t="s">
        <v>1136</v>
      </c>
      <c r="B8" s="906">
        <v>151</v>
      </c>
      <c r="C8" s="906">
        <v>149</v>
      </c>
      <c r="D8" s="906">
        <v>144.5</v>
      </c>
      <c r="E8" s="906">
        <v>153</v>
      </c>
      <c r="F8" s="517">
        <v>0.25</v>
      </c>
    </row>
    <row r="9" spans="1:6">
      <c r="A9" s="150" t="s">
        <v>1154</v>
      </c>
      <c r="B9" s="906">
        <v>145</v>
      </c>
      <c r="C9" s="906">
        <v>152</v>
      </c>
      <c r="D9" s="906">
        <v>147</v>
      </c>
      <c r="E9" s="906">
        <v>156</v>
      </c>
      <c r="F9" s="517">
        <v>0.51</v>
      </c>
    </row>
    <row r="10" spans="1:6">
      <c r="A10" s="150" t="s">
        <v>1138</v>
      </c>
      <c r="B10" s="906">
        <v>162</v>
      </c>
      <c r="C10" s="906">
        <v>188.66666666666666</v>
      </c>
      <c r="D10" s="906">
        <v>178.66666666666666</v>
      </c>
      <c r="E10" s="906">
        <v>198</v>
      </c>
      <c r="F10" s="517">
        <v>0.58666666666666667</v>
      </c>
    </row>
    <row r="11" spans="1:6">
      <c r="A11" s="150" t="s">
        <v>1155</v>
      </c>
      <c r="B11" s="906">
        <v>215</v>
      </c>
      <c r="C11" s="906">
        <v>210</v>
      </c>
      <c r="D11" s="906">
        <v>210</v>
      </c>
      <c r="E11" s="906">
        <v>210</v>
      </c>
      <c r="F11" s="517">
        <v>0.99</v>
      </c>
    </row>
    <row r="12" spans="1:6">
      <c r="A12" s="150" t="s">
        <v>1140</v>
      </c>
      <c r="B12" s="906">
        <v>234.5</v>
      </c>
      <c r="C12" s="906">
        <v>262</v>
      </c>
      <c r="D12" s="906">
        <v>251.5</v>
      </c>
      <c r="E12" s="906">
        <v>271.75</v>
      </c>
      <c r="F12" s="517">
        <v>0.495</v>
      </c>
    </row>
    <row r="13" spans="1:6">
      <c r="A13" s="150" t="s">
        <v>1141</v>
      </c>
      <c r="B13" s="906">
        <v>207.5</v>
      </c>
      <c r="C13" s="906">
        <v>207.5</v>
      </c>
      <c r="D13" s="906">
        <v>207.5</v>
      </c>
      <c r="E13" s="906">
        <v>207.5</v>
      </c>
      <c r="F13" s="517">
        <v>0.85499999999999998</v>
      </c>
    </row>
    <row r="14" spans="1:6">
      <c r="A14" s="150" t="s">
        <v>1156</v>
      </c>
      <c r="B14" s="906">
        <v>202.66666666666666</v>
      </c>
      <c r="C14" s="906">
        <v>260</v>
      </c>
      <c r="D14" s="906">
        <v>248.33333333333334</v>
      </c>
      <c r="E14" s="906">
        <v>270.33333333333331</v>
      </c>
      <c r="F14" s="517">
        <v>0.69</v>
      </c>
    </row>
    <row r="15" spans="1:6">
      <c r="A15" s="150" t="s">
        <v>1157</v>
      </c>
      <c r="B15" s="906">
        <v>198</v>
      </c>
      <c r="C15" s="906">
        <v>213</v>
      </c>
      <c r="D15" s="906">
        <v>196</v>
      </c>
      <c r="E15" s="906">
        <v>228</v>
      </c>
      <c r="F15" s="517">
        <v>0.67</v>
      </c>
    </row>
    <row r="16" spans="1:6">
      <c r="A16" s="150" t="s">
        <v>1158</v>
      </c>
      <c r="B16" s="906">
        <v>262.33333333333331</v>
      </c>
      <c r="C16" s="906">
        <v>265.33333333333331</v>
      </c>
      <c r="D16" s="906">
        <v>260.33333333333331</v>
      </c>
      <c r="E16" s="906">
        <v>269.66666666666669</v>
      </c>
      <c r="F16" s="517">
        <v>0.52666666666666673</v>
      </c>
    </row>
    <row r="17" spans="1:6">
      <c r="A17" s="150" t="s">
        <v>1143</v>
      </c>
      <c r="B17" s="906">
        <v>137</v>
      </c>
      <c r="C17" s="906">
        <v>130</v>
      </c>
      <c r="D17" s="906">
        <v>130</v>
      </c>
      <c r="E17" s="906">
        <v>130</v>
      </c>
      <c r="F17" s="517">
        <v>0.71</v>
      </c>
    </row>
    <row r="18" spans="1:6">
      <c r="A18" s="150" t="s">
        <v>1144</v>
      </c>
      <c r="B18" s="906">
        <v>106</v>
      </c>
      <c r="C18" s="906">
        <v>119</v>
      </c>
      <c r="D18" s="906">
        <v>114</v>
      </c>
      <c r="E18" s="906">
        <v>124</v>
      </c>
      <c r="F18" s="517">
        <v>0.23</v>
      </c>
    </row>
    <row r="19" spans="1:6">
      <c r="A19" s="150" t="s">
        <v>1146</v>
      </c>
      <c r="B19" s="906">
        <v>185.66666666666666</v>
      </c>
      <c r="C19" s="906">
        <v>219.33333333333334</v>
      </c>
      <c r="D19" s="906">
        <v>203.66666666666666</v>
      </c>
      <c r="E19" s="906">
        <v>235.66666666666666</v>
      </c>
      <c r="F19" s="517">
        <v>0.6166666666666667</v>
      </c>
    </row>
    <row r="20" spans="1:6">
      <c r="A20" s="150" t="s">
        <v>1147</v>
      </c>
      <c r="B20" s="906">
        <v>115</v>
      </c>
      <c r="C20" s="906">
        <v>115</v>
      </c>
      <c r="D20" s="906">
        <v>115</v>
      </c>
      <c r="E20" s="906">
        <v>115</v>
      </c>
      <c r="F20" s="517">
        <v>0.88</v>
      </c>
    </row>
    <row r="21" spans="1:6">
      <c r="A21" s="150" t="s">
        <v>1159</v>
      </c>
      <c r="B21" s="906">
        <v>244.2</v>
      </c>
      <c r="C21" s="906">
        <v>239.4</v>
      </c>
      <c r="D21" s="906">
        <v>221.6</v>
      </c>
      <c r="E21" s="906">
        <v>260.60000000000002</v>
      </c>
      <c r="F21" s="517">
        <v>0.67199999999999993</v>
      </c>
    </row>
    <row r="22" spans="1:6">
      <c r="A22" s="150" t="s">
        <v>1148</v>
      </c>
      <c r="B22" s="906">
        <v>197.5</v>
      </c>
      <c r="C22" s="906">
        <v>251.5</v>
      </c>
      <c r="D22" s="906">
        <v>215</v>
      </c>
      <c r="E22" s="906">
        <v>310</v>
      </c>
      <c r="F22" s="517">
        <v>0.40499999999999997</v>
      </c>
    </row>
    <row r="23" spans="1:6">
      <c r="A23" s="150" t="s">
        <v>1160</v>
      </c>
      <c r="B23" s="906">
        <v>228</v>
      </c>
      <c r="C23" s="906">
        <v>227</v>
      </c>
      <c r="D23" s="906">
        <v>166</v>
      </c>
      <c r="E23" s="906">
        <v>283</v>
      </c>
      <c r="F23" s="517">
        <v>0.96</v>
      </c>
    </row>
    <row r="24" spans="1:6">
      <c r="A24" s="150" t="s">
        <v>1161</v>
      </c>
      <c r="B24" s="906">
        <v>150</v>
      </c>
      <c r="C24" s="906">
        <v>187.5</v>
      </c>
      <c r="D24" s="906">
        <v>187.5</v>
      </c>
      <c r="E24" s="906">
        <v>187.5</v>
      </c>
      <c r="F24" s="517">
        <v>0.28000000000000003</v>
      </c>
    </row>
    <row r="25" spans="1:6">
      <c r="A25" s="150" t="s">
        <v>1150</v>
      </c>
      <c r="B25" s="906">
        <v>399.85714285714283</v>
      </c>
      <c r="C25" s="906">
        <v>412.28571428571428</v>
      </c>
      <c r="D25" s="906">
        <v>396</v>
      </c>
      <c r="E25" s="906">
        <v>432</v>
      </c>
      <c r="F25" s="517">
        <v>0.52714285714285714</v>
      </c>
    </row>
    <row r="26" spans="1:6">
      <c r="A26" s="150" t="s">
        <v>1151</v>
      </c>
      <c r="B26" s="906">
        <v>303</v>
      </c>
      <c r="C26" s="906">
        <v>315.25</v>
      </c>
      <c r="D26" s="906">
        <v>313.5</v>
      </c>
      <c r="E26" s="906">
        <v>317</v>
      </c>
      <c r="F26" s="517">
        <v>0.72499999999999998</v>
      </c>
    </row>
    <row r="27" spans="1:6">
      <c r="A27" s="150" t="s">
        <v>1162</v>
      </c>
      <c r="B27" s="906">
        <v>302</v>
      </c>
      <c r="C27" s="906">
        <v>315</v>
      </c>
      <c r="D27" s="906">
        <v>271</v>
      </c>
      <c r="E27" s="906">
        <v>355</v>
      </c>
      <c r="F27" s="517">
        <v>0.85</v>
      </c>
    </row>
    <row r="28" spans="1:6">
      <c r="A28" s="150" t="s">
        <v>1163</v>
      </c>
      <c r="B28" s="906">
        <v>205</v>
      </c>
      <c r="C28" s="906">
        <v>204.66666666666666</v>
      </c>
      <c r="D28" s="906">
        <v>204.66666666666666</v>
      </c>
      <c r="E28" s="906">
        <v>204.66666666666666</v>
      </c>
      <c r="F28" s="517">
        <v>0.70666666666666667</v>
      </c>
    </row>
    <row r="29" spans="1:6">
      <c r="A29" s="504" t="s">
        <v>46</v>
      </c>
      <c r="B29" s="908">
        <v>235.11538461538461</v>
      </c>
      <c r="C29" s="908">
        <v>250.57692307692307</v>
      </c>
      <c r="D29" s="908">
        <v>239.07692307692307</v>
      </c>
      <c r="E29" s="908">
        <v>263.26923076923077</v>
      </c>
      <c r="F29" s="518">
        <v>0.60000000000000009</v>
      </c>
    </row>
  </sheetData>
  <pageMargins left="0.7" right="0.7" top="0.75" bottom="0.75" header="0.3" footer="0.3"/>
  <pageSetup orientation="portrait"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D4010-0101-4CE7-9675-F6612F21DDD7}">
  <sheetPr>
    <tabColor theme="5"/>
  </sheetPr>
  <dimension ref="A3:E40155"/>
  <sheetViews>
    <sheetView showGridLines="0" workbookViewId="0">
      <selection activeCell="E11" sqref="E11"/>
    </sheetView>
  </sheetViews>
  <sheetFormatPr defaultRowHeight="14.4"/>
  <cols>
    <col min="1" max="1" width="35.6640625" bestFit="1" customWidth="1"/>
    <col min="2" max="2" width="19.33203125" customWidth="1"/>
    <col min="3" max="3" width="9.33203125" style="514" bestFit="1" customWidth="1"/>
    <col min="4" max="4" width="10.6640625" style="515" bestFit="1" customWidth="1"/>
    <col min="5" max="5" width="10" style="514" bestFit="1" customWidth="1"/>
    <col min="6" max="6" width="5.5546875" bestFit="1" customWidth="1"/>
    <col min="7" max="7" width="7.6640625" bestFit="1" customWidth="1"/>
    <col min="8" max="8" width="14.33203125" bestFit="1" customWidth="1"/>
    <col min="9" max="9" width="13.6640625" bestFit="1" customWidth="1"/>
    <col min="10" max="48" width="34.44140625" bestFit="1" customWidth="1"/>
    <col min="49" max="49" width="14.33203125" bestFit="1" customWidth="1"/>
    <col min="50" max="50" width="13.6640625" bestFit="1" customWidth="1"/>
  </cols>
  <sheetData>
    <row r="3" spans="1:5" s="516" customFormat="1">
      <c r="A3"/>
      <c r="B3"/>
      <c r="C3"/>
      <c r="D3"/>
      <c r="E3"/>
    </row>
    <row r="4" spans="1:5">
      <c r="C4"/>
      <c r="D4"/>
      <c r="E4"/>
    </row>
    <row r="5" spans="1:5">
      <c r="C5"/>
      <c r="D5"/>
      <c r="E5"/>
    </row>
    <row r="6" spans="1:5">
      <c r="C6"/>
      <c r="D6"/>
      <c r="E6"/>
    </row>
    <row r="7" spans="1:5">
      <c r="C7"/>
      <c r="D7"/>
      <c r="E7"/>
    </row>
    <row r="8" spans="1:5">
      <c r="C8"/>
      <c r="D8"/>
      <c r="E8"/>
    </row>
    <row r="9" spans="1:5">
      <c r="C9"/>
      <c r="D9"/>
      <c r="E9"/>
    </row>
    <row r="10" spans="1:5">
      <c r="C10"/>
      <c r="D10"/>
      <c r="E10"/>
    </row>
    <row r="11" spans="1:5" ht="27.6" customHeight="1">
      <c r="C11"/>
      <c r="D11"/>
      <c r="E11"/>
    </row>
    <row r="12" spans="1:5">
      <c r="C12"/>
      <c r="D12"/>
      <c r="E12"/>
    </row>
    <row r="13" spans="1:5">
      <c r="C13"/>
      <c r="D13"/>
      <c r="E13"/>
    </row>
    <row r="14" spans="1:5">
      <c r="C14"/>
      <c r="D14"/>
      <c r="E14"/>
    </row>
    <row r="15" spans="1:5">
      <c r="C15"/>
      <c r="D15"/>
      <c r="E15"/>
    </row>
    <row r="16" spans="1:5">
      <c r="C16"/>
      <c r="D16"/>
      <c r="E16"/>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row r="199" customFormat="1"/>
    <row r="200" customFormat="1"/>
    <row r="201" customFormat="1"/>
    <row r="202" customFormat="1"/>
    <row r="203" customFormat="1"/>
    <row r="204" customFormat="1"/>
    <row r="205" customFormat="1"/>
    <row r="206" customFormat="1"/>
    <row r="207" customFormat="1"/>
    <row r="208" customFormat="1"/>
    <row r="209" customFormat="1"/>
    <row r="210" customFormat="1"/>
    <row r="211" customFormat="1"/>
    <row r="212" customFormat="1"/>
    <row r="213" customFormat="1"/>
    <row r="214" customFormat="1"/>
    <row r="215" customFormat="1"/>
    <row r="216" customFormat="1"/>
    <row r="217" customFormat="1"/>
    <row r="218" customFormat="1"/>
    <row r="219" customFormat="1"/>
    <row r="220" customFormat="1"/>
    <row r="221" customFormat="1"/>
    <row r="222" customFormat="1"/>
    <row r="223" customFormat="1"/>
    <row r="224" customFormat="1"/>
    <row r="225" customFormat="1"/>
    <row r="226" customFormat="1"/>
    <row r="227" customFormat="1"/>
    <row r="228" customFormat="1"/>
    <row r="229" customFormat="1"/>
    <row r="230" customFormat="1"/>
    <row r="231" customFormat="1"/>
    <row r="232" customFormat="1"/>
    <row r="233" customFormat="1"/>
    <row r="234" customFormat="1"/>
    <row r="235" customFormat="1"/>
    <row r="236" customFormat="1"/>
    <row r="237" customFormat="1"/>
    <row r="238" customFormat="1"/>
    <row r="239" customFormat="1"/>
    <row r="240" customFormat="1"/>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row r="265" customFormat="1"/>
    <row r="266" customFormat="1"/>
    <row r="267" customFormat="1"/>
    <row r="268" customFormat="1"/>
    <row r="269" customFormat="1"/>
    <row r="270" customFormat="1"/>
    <row r="271" customFormat="1"/>
    <row r="272" customFormat="1"/>
    <row r="273" customFormat="1"/>
    <row r="274" customFormat="1"/>
    <row r="275" customFormat="1"/>
    <row r="276" customFormat="1"/>
    <row r="277" customFormat="1"/>
    <row r="278" customFormat="1"/>
    <row r="279" customFormat="1"/>
    <row r="280" customFormat="1"/>
    <row r="281" customFormat="1"/>
    <row r="282" customFormat="1"/>
    <row r="283" customFormat="1"/>
    <row r="284" customFormat="1"/>
    <row r="285" customFormat="1"/>
    <row r="286" customFormat="1"/>
    <row r="287" customFormat="1"/>
    <row r="288" customFormat="1"/>
    <row r="289" customFormat="1"/>
    <row r="290" customFormat="1"/>
    <row r="291" customFormat="1"/>
    <row r="292" customFormat="1"/>
    <row r="293" customFormat="1"/>
    <row r="294" customFormat="1"/>
    <row r="295" customFormat="1"/>
    <row r="296" customFormat="1"/>
    <row r="297" customFormat="1"/>
    <row r="298" customFormat="1"/>
    <row r="299" customFormat="1"/>
    <row r="300" customFormat="1"/>
    <row r="301" customFormat="1"/>
    <row r="302" customFormat="1"/>
    <row r="303" customFormat="1"/>
    <row r="304" customFormat="1"/>
    <row r="305" customFormat="1"/>
    <row r="306" customFormat="1"/>
    <row r="307" customFormat="1"/>
    <row r="308" customFormat="1"/>
    <row r="309" customFormat="1"/>
    <row r="310" customFormat="1"/>
    <row r="311" customFormat="1"/>
    <row r="312" customFormat="1"/>
    <row r="313" customFormat="1"/>
    <row r="314" customFormat="1"/>
    <row r="315" customFormat="1"/>
    <row r="316" customFormat="1"/>
    <row r="317" customFormat="1"/>
    <row r="318" customFormat="1"/>
    <row r="319" customFormat="1"/>
    <row r="320" customFormat="1"/>
    <row r="321" customFormat="1"/>
    <row r="322" customFormat="1"/>
    <row r="323" customFormat="1"/>
    <row r="324" customFormat="1"/>
    <row r="325" customFormat="1"/>
    <row r="326" customFormat="1"/>
    <row r="327" customFormat="1"/>
    <row r="328" customFormat="1"/>
    <row r="329" customFormat="1"/>
    <row r="330" customFormat="1"/>
    <row r="331" customFormat="1"/>
    <row r="332" customFormat="1"/>
    <row r="333" customFormat="1"/>
    <row r="334" customFormat="1"/>
    <row r="335" customFormat="1"/>
    <row r="336" customFormat="1"/>
    <row r="337" customFormat="1"/>
    <row r="338" customFormat="1"/>
    <row r="339" customFormat="1"/>
    <row r="340" customFormat="1"/>
    <row r="341" customFormat="1"/>
    <row r="342" customFormat="1"/>
    <row r="343" customFormat="1"/>
    <row r="344" customFormat="1"/>
    <row r="345" customFormat="1"/>
    <row r="346" customFormat="1"/>
    <row r="347" customFormat="1"/>
    <row r="348" customFormat="1"/>
    <row r="349" customFormat="1"/>
    <row r="350" customFormat="1"/>
    <row r="351" customFormat="1"/>
    <row r="352" customFormat="1"/>
    <row r="353" customFormat="1"/>
    <row r="354" customFormat="1"/>
    <row r="355" customFormat="1"/>
    <row r="356" customFormat="1"/>
    <row r="357" customFormat="1"/>
    <row r="358" customFormat="1"/>
    <row r="359" customFormat="1"/>
    <row r="360" customFormat="1"/>
    <row r="361" customFormat="1"/>
    <row r="362" customFormat="1"/>
    <row r="363" customFormat="1"/>
    <row r="364" customFormat="1"/>
    <row r="365" customFormat="1"/>
    <row r="366" customFormat="1"/>
    <row r="367" customFormat="1"/>
    <row r="368" customFormat="1"/>
    <row r="369" customFormat="1"/>
    <row r="370" customFormat="1"/>
    <row r="371" customFormat="1"/>
    <row r="372" customFormat="1"/>
    <row r="373" customFormat="1"/>
    <row r="374" customFormat="1"/>
    <row r="375" customFormat="1"/>
    <row r="376" customFormat="1"/>
    <row r="377" customFormat="1"/>
    <row r="378" customFormat="1"/>
    <row r="379" customFormat="1"/>
    <row r="380" customFormat="1"/>
    <row r="381" customFormat="1"/>
    <row r="382" customFormat="1"/>
    <row r="383" customFormat="1"/>
    <row r="384" customFormat="1"/>
    <row r="385" customFormat="1"/>
    <row r="386" customFormat="1"/>
    <row r="387" customFormat="1"/>
    <row r="388" customFormat="1"/>
    <row r="389" customFormat="1"/>
    <row r="390" customFormat="1"/>
    <row r="391" customFormat="1"/>
    <row r="392" customFormat="1"/>
    <row r="393" customFormat="1"/>
    <row r="394" customFormat="1"/>
    <row r="395" customFormat="1"/>
    <row r="396" customFormat="1"/>
    <row r="397" customFormat="1"/>
    <row r="398" customFormat="1"/>
    <row r="399" customFormat="1"/>
    <row r="400" customFormat="1"/>
    <row r="401" customFormat="1"/>
    <row r="402" customFormat="1"/>
    <row r="403" customFormat="1"/>
    <row r="404" customFormat="1"/>
    <row r="405" customFormat="1"/>
    <row r="406" customFormat="1"/>
    <row r="407" customFormat="1"/>
    <row r="408" customFormat="1"/>
    <row r="409" customFormat="1"/>
    <row r="410" customFormat="1"/>
    <row r="411" customFormat="1"/>
    <row r="412" customFormat="1"/>
    <row r="413" customFormat="1"/>
    <row r="414" customFormat="1"/>
    <row r="415" customFormat="1"/>
    <row r="416" customFormat="1"/>
    <row r="417" customFormat="1"/>
    <row r="418" customFormat="1"/>
    <row r="419" customFormat="1"/>
    <row r="420" customFormat="1"/>
    <row r="421" customFormat="1"/>
    <row r="422" customFormat="1"/>
    <row r="423" customFormat="1"/>
    <row r="424" customFormat="1"/>
    <row r="425" customFormat="1"/>
    <row r="426" customFormat="1"/>
    <row r="427" customFormat="1"/>
    <row r="428" customFormat="1"/>
    <row r="429" customFormat="1"/>
    <row r="430" customFormat="1"/>
    <row r="431" customFormat="1"/>
    <row r="432" customFormat="1"/>
    <row r="433" customFormat="1"/>
    <row r="434" customFormat="1"/>
    <row r="435" customFormat="1"/>
    <row r="436" customFormat="1"/>
    <row r="437" customFormat="1"/>
    <row r="438" customFormat="1"/>
    <row r="439" customFormat="1"/>
    <row r="440" customFormat="1"/>
    <row r="441" customFormat="1"/>
    <row r="442" customFormat="1"/>
    <row r="443" customFormat="1"/>
    <row r="444" customFormat="1"/>
    <row r="445" customFormat="1"/>
    <row r="446" customFormat="1"/>
    <row r="447" customFormat="1"/>
    <row r="448" customFormat="1"/>
    <row r="449" customFormat="1"/>
    <row r="450" customFormat="1"/>
    <row r="451" customFormat="1"/>
    <row r="452" customFormat="1"/>
    <row r="453" customFormat="1"/>
    <row r="454" customFormat="1"/>
    <row r="455" customFormat="1"/>
    <row r="456" customFormat="1"/>
    <row r="457" customFormat="1"/>
    <row r="458" customFormat="1"/>
    <row r="459" customFormat="1"/>
    <row r="460" customFormat="1"/>
    <row r="461" customFormat="1"/>
    <row r="462" customFormat="1"/>
    <row r="463" customFormat="1"/>
    <row r="464" customFormat="1"/>
    <row r="465" customFormat="1"/>
    <row r="466" customFormat="1"/>
    <row r="467" customFormat="1"/>
    <row r="468" customFormat="1"/>
    <row r="469" customFormat="1"/>
    <row r="470" customFormat="1"/>
    <row r="471" customFormat="1"/>
    <row r="472" customFormat="1"/>
    <row r="473" customFormat="1"/>
    <row r="474" customFormat="1"/>
    <row r="475" customFormat="1"/>
    <row r="476" customFormat="1"/>
    <row r="477" customFormat="1"/>
    <row r="478" customFormat="1"/>
    <row r="479" customFormat="1"/>
    <row r="480" customFormat="1"/>
    <row r="481" customFormat="1"/>
    <row r="482" customFormat="1"/>
    <row r="483" customFormat="1"/>
    <row r="484" customFormat="1"/>
    <row r="485" customFormat="1"/>
    <row r="486" customFormat="1"/>
    <row r="487" customFormat="1"/>
    <row r="488" customFormat="1"/>
    <row r="489" customFormat="1"/>
    <row r="490" customFormat="1"/>
    <row r="491" customFormat="1"/>
    <row r="492" customFormat="1"/>
    <row r="493" customFormat="1"/>
    <row r="494" customFormat="1"/>
    <row r="495" customFormat="1"/>
    <row r="496" customFormat="1"/>
    <row r="497" customFormat="1"/>
    <row r="498" customFormat="1"/>
    <row r="499" customFormat="1"/>
    <row r="500" customFormat="1"/>
    <row r="501" customFormat="1"/>
    <row r="502" customFormat="1"/>
    <row r="503" customFormat="1"/>
    <row r="504" customFormat="1"/>
    <row r="505" customFormat="1"/>
    <row r="506" customFormat="1"/>
    <row r="507" customFormat="1"/>
    <row r="508" customFormat="1"/>
    <row r="509" customFormat="1"/>
    <row r="510" customFormat="1"/>
    <row r="511" customFormat="1"/>
    <row r="512" customFormat="1"/>
    <row r="513" customFormat="1"/>
    <row r="514" customFormat="1"/>
    <row r="515" customFormat="1"/>
    <row r="516" customFormat="1"/>
    <row r="517" customFormat="1"/>
    <row r="518" customFormat="1"/>
    <row r="519" customFormat="1"/>
    <row r="520" customFormat="1"/>
    <row r="521" customFormat="1"/>
    <row r="522" customFormat="1"/>
    <row r="523" customFormat="1"/>
    <row r="524" customFormat="1"/>
    <row r="525" customFormat="1"/>
    <row r="526" customFormat="1"/>
    <row r="527" customFormat="1"/>
    <row r="528" customFormat="1"/>
    <row r="529" customFormat="1"/>
    <row r="530" customFormat="1"/>
    <row r="531" customFormat="1"/>
    <row r="532" customFormat="1"/>
    <row r="533" customFormat="1"/>
    <row r="534" customFormat="1"/>
    <row r="535" customFormat="1"/>
    <row r="536" customFormat="1"/>
    <row r="537" customFormat="1"/>
    <row r="538" customFormat="1"/>
    <row r="539" customFormat="1"/>
    <row r="540" customFormat="1"/>
    <row r="541" customFormat="1"/>
    <row r="542" customFormat="1"/>
    <row r="543" customFormat="1"/>
    <row r="544" customFormat="1"/>
    <row r="545" customFormat="1"/>
    <row r="546" customFormat="1"/>
    <row r="547" customFormat="1"/>
    <row r="548" customFormat="1"/>
    <row r="549" customFormat="1"/>
    <row r="550" customFormat="1"/>
    <row r="551" customFormat="1"/>
    <row r="552" customFormat="1"/>
    <row r="553" customFormat="1"/>
    <row r="554" customFormat="1"/>
    <row r="555" customFormat="1"/>
    <row r="556" customFormat="1"/>
    <row r="557" customFormat="1"/>
    <row r="558" customFormat="1"/>
    <row r="559" customFormat="1"/>
    <row r="560" customFormat="1"/>
    <row r="561" customFormat="1"/>
    <row r="562" customFormat="1"/>
    <row r="563" customFormat="1"/>
    <row r="564" customFormat="1"/>
    <row r="565" customFormat="1"/>
    <row r="566" customFormat="1"/>
    <row r="567" customFormat="1"/>
    <row r="568" customFormat="1"/>
    <row r="569" customFormat="1"/>
    <row r="570" customFormat="1"/>
    <row r="571" customFormat="1"/>
    <row r="572" customFormat="1"/>
    <row r="573" customFormat="1"/>
    <row r="574" customFormat="1"/>
    <row r="575" customFormat="1"/>
    <row r="576" customFormat="1"/>
    <row r="577" customFormat="1"/>
    <row r="578" customFormat="1"/>
    <row r="579" customFormat="1"/>
    <row r="580" customFormat="1"/>
    <row r="581" customFormat="1"/>
    <row r="582" customFormat="1"/>
    <row r="583" customFormat="1"/>
    <row r="584" customFormat="1"/>
    <row r="585" customFormat="1"/>
    <row r="586" customFormat="1"/>
    <row r="587" customFormat="1"/>
    <row r="588" customFormat="1"/>
    <row r="589" customFormat="1"/>
    <row r="590" customFormat="1"/>
    <row r="591" customFormat="1"/>
    <row r="592" customFormat="1"/>
    <row r="593" customFormat="1"/>
    <row r="594" customFormat="1"/>
    <row r="595" customFormat="1"/>
    <row r="596" customFormat="1"/>
    <row r="597" customFormat="1"/>
    <row r="598" customFormat="1"/>
    <row r="599" customFormat="1"/>
    <row r="600" customFormat="1"/>
    <row r="601" customFormat="1"/>
    <row r="602" customFormat="1"/>
    <row r="603" customFormat="1"/>
    <row r="604" customFormat="1"/>
    <row r="605" customFormat="1"/>
    <row r="606" customFormat="1"/>
    <row r="607" customFormat="1"/>
    <row r="608" customFormat="1"/>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21" customFormat="1"/>
    <row r="622" customFormat="1"/>
    <row r="623" customFormat="1"/>
    <row r="624" customFormat="1"/>
    <row r="625" customFormat="1"/>
    <row r="626" customFormat="1"/>
    <row r="627" customFormat="1"/>
    <row r="628" customFormat="1"/>
    <row r="629" customFormat="1"/>
    <row r="630" customFormat="1"/>
    <row r="631" customFormat="1"/>
    <row r="632" customFormat="1"/>
    <row r="633" customFormat="1"/>
    <row r="634" customFormat="1"/>
    <row r="635" customFormat="1"/>
    <row r="636" customFormat="1"/>
    <row r="637" customFormat="1"/>
    <row r="638" customFormat="1"/>
    <row r="639" customFormat="1"/>
    <row r="640" customFormat="1"/>
    <row r="641" customFormat="1"/>
    <row r="642" customFormat="1"/>
    <row r="643" customFormat="1"/>
    <row r="644" customFormat="1"/>
    <row r="645" customFormat="1"/>
    <row r="646" customFormat="1"/>
    <row r="647" customFormat="1"/>
    <row r="648" customFormat="1"/>
    <row r="649" customFormat="1"/>
    <row r="650" customFormat="1"/>
    <row r="651" customFormat="1"/>
    <row r="652" customFormat="1"/>
    <row r="653" customFormat="1"/>
    <row r="654" customFormat="1"/>
    <row r="655" customFormat="1"/>
    <row r="656" customFormat="1"/>
    <row r="657" customFormat="1"/>
    <row r="658" customFormat="1"/>
    <row r="659" customFormat="1"/>
    <row r="660" customFormat="1"/>
    <row r="661" customFormat="1"/>
    <row r="662" customFormat="1"/>
    <row r="663" customFormat="1"/>
    <row r="664" customFormat="1"/>
    <row r="665" customFormat="1"/>
    <row r="666" customFormat="1"/>
    <row r="667" customFormat="1"/>
    <row r="668" customFormat="1"/>
    <row r="669" customFormat="1"/>
    <row r="670" customFormat="1"/>
    <row r="671" customFormat="1"/>
    <row r="672" customFormat="1"/>
    <row r="673" customFormat="1"/>
    <row r="674" customFormat="1"/>
    <row r="675" customFormat="1"/>
    <row r="676" customFormat="1"/>
    <row r="677" customFormat="1"/>
    <row r="678" customFormat="1"/>
    <row r="679" customFormat="1"/>
    <row r="680" customFormat="1"/>
    <row r="681" customFormat="1"/>
    <row r="682" customFormat="1"/>
    <row r="683" customFormat="1"/>
    <row r="684" customFormat="1"/>
    <row r="685" customFormat="1"/>
    <row r="686" customFormat="1"/>
    <row r="687" customFormat="1"/>
    <row r="688" customFormat="1"/>
    <row r="689" customFormat="1"/>
    <row r="690" customFormat="1"/>
    <row r="691" customFormat="1"/>
    <row r="692" customFormat="1"/>
    <row r="693" customFormat="1"/>
    <row r="694" customFormat="1"/>
    <row r="695" customFormat="1"/>
    <row r="696" customFormat="1"/>
    <row r="697" customFormat="1"/>
    <row r="698" customFormat="1"/>
    <row r="699" customFormat="1"/>
    <row r="700" customFormat="1"/>
    <row r="701" customFormat="1"/>
    <row r="702" customFormat="1"/>
    <row r="703" customFormat="1"/>
    <row r="704" customFormat="1"/>
    <row r="705" customFormat="1"/>
    <row r="706" customFormat="1"/>
    <row r="707" customFormat="1"/>
    <row r="708" customFormat="1"/>
    <row r="709" customFormat="1"/>
    <row r="710" customFormat="1"/>
    <row r="711" customFormat="1"/>
    <row r="712" customFormat="1"/>
    <row r="713" customFormat="1"/>
    <row r="714" customFormat="1"/>
    <row r="715" customFormat="1"/>
    <row r="716" customFormat="1"/>
    <row r="717" customFormat="1"/>
    <row r="718" customFormat="1"/>
    <row r="719" customFormat="1"/>
    <row r="720" customFormat="1"/>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row r="746" customFormat="1"/>
    <row r="747" customFormat="1"/>
    <row r="748" customFormat="1"/>
    <row r="749" customFormat="1"/>
    <row r="750" customFormat="1"/>
    <row r="751" customFormat="1"/>
    <row r="752" customFormat="1"/>
    <row r="753" customFormat="1"/>
    <row r="754" customFormat="1"/>
    <row r="755" customFormat="1"/>
    <row r="756" customFormat="1"/>
    <row r="757" customFormat="1"/>
    <row r="758" customFormat="1"/>
    <row r="759" customFormat="1"/>
    <row r="760" customFormat="1"/>
    <row r="761" customFormat="1"/>
    <row r="762" customFormat="1"/>
    <row r="763" customFormat="1"/>
    <row r="764" customFormat="1"/>
    <row r="765" customFormat="1"/>
    <row r="766" customFormat="1"/>
    <row r="767" customFormat="1"/>
    <row r="768" customFormat="1"/>
    <row r="769" customFormat="1"/>
    <row r="770" customFormat="1"/>
    <row r="771" customFormat="1"/>
    <row r="772" customFormat="1"/>
    <row r="773" customFormat="1"/>
    <row r="774" customFormat="1"/>
    <row r="775" customFormat="1"/>
    <row r="776" customFormat="1"/>
    <row r="777" customFormat="1"/>
    <row r="778" customFormat="1"/>
    <row r="779" customFormat="1"/>
    <row r="780" customFormat="1"/>
    <row r="781" customFormat="1"/>
    <row r="782" customFormat="1"/>
    <row r="783" customFormat="1"/>
    <row r="784" customFormat="1"/>
    <row r="785" customFormat="1"/>
    <row r="786" customFormat="1"/>
    <row r="787" customFormat="1"/>
    <row r="788" customFormat="1"/>
    <row r="789" customFormat="1"/>
    <row r="790" customFormat="1"/>
    <row r="791" customFormat="1"/>
    <row r="792" customFormat="1"/>
    <row r="793" customFormat="1"/>
    <row r="794" customFormat="1"/>
    <row r="795" customFormat="1"/>
    <row r="796" customFormat="1"/>
    <row r="797" customFormat="1"/>
    <row r="798" customFormat="1"/>
    <row r="799" customFormat="1"/>
    <row r="800" customFormat="1"/>
    <row r="801" customFormat="1"/>
    <row r="802" customFormat="1"/>
    <row r="803" customFormat="1"/>
    <row r="804" customFormat="1"/>
    <row r="805" customFormat="1"/>
    <row r="806" customFormat="1"/>
    <row r="807" customFormat="1"/>
    <row r="808" customFormat="1"/>
    <row r="809" customFormat="1"/>
    <row r="810" customFormat="1"/>
    <row r="811" customFormat="1"/>
    <row r="812" customFormat="1"/>
    <row r="813" customFormat="1"/>
    <row r="814" customFormat="1"/>
    <row r="815" customFormat="1"/>
    <row r="816" customFormat="1"/>
    <row r="817" customFormat="1"/>
    <row r="818" customFormat="1"/>
    <row r="819" customFormat="1"/>
    <row r="820" customFormat="1"/>
    <row r="821" customFormat="1"/>
    <row r="822" customFormat="1"/>
    <row r="823" customFormat="1"/>
    <row r="824" customFormat="1"/>
    <row r="825" customFormat="1"/>
    <row r="826" customFormat="1"/>
    <row r="827" customFormat="1"/>
    <row r="828" customFormat="1"/>
    <row r="829" customFormat="1"/>
    <row r="830" customFormat="1"/>
    <row r="831" customFormat="1"/>
    <row r="832" customFormat="1"/>
    <row r="833" customFormat="1"/>
    <row r="834" customFormat="1"/>
    <row r="835" customFormat="1"/>
    <row r="836" customFormat="1"/>
    <row r="837" customFormat="1"/>
    <row r="838" customFormat="1"/>
    <row r="839" customFormat="1"/>
    <row r="840" customFormat="1"/>
    <row r="841" customFormat="1"/>
    <row r="842" customFormat="1"/>
    <row r="843" customFormat="1"/>
    <row r="844" customFormat="1"/>
    <row r="845" customFormat="1"/>
    <row r="846" customFormat="1"/>
    <row r="847" customFormat="1"/>
    <row r="848" customFormat="1"/>
    <row r="849" customFormat="1"/>
    <row r="850" customFormat="1"/>
    <row r="851" customFormat="1"/>
    <row r="852" customFormat="1"/>
    <row r="853" customFormat="1"/>
    <row r="854" customFormat="1"/>
    <row r="855" customFormat="1"/>
    <row r="856" customFormat="1"/>
    <row r="857" customFormat="1"/>
    <row r="858" customFormat="1"/>
    <row r="859" customFormat="1"/>
    <row r="860" customFormat="1"/>
    <row r="861" customFormat="1"/>
    <row r="862" customFormat="1"/>
    <row r="863" customFormat="1"/>
    <row r="864" customFormat="1"/>
    <row r="865" customFormat="1"/>
    <row r="866" customFormat="1"/>
    <row r="867" customFormat="1"/>
    <row r="868" customFormat="1"/>
    <row r="869" customFormat="1"/>
    <row r="870" customFormat="1"/>
    <row r="871" customFormat="1"/>
    <row r="872" customFormat="1"/>
    <row r="873" customFormat="1"/>
    <row r="874" customFormat="1"/>
    <row r="875" customFormat="1"/>
    <row r="876" customFormat="1"/>
    <row r="877" customFormat="1"/>
    <row r="878" customFormat="1"/>
    <row r="879" customFormat="1"/>
    <row r="880" customFormat="1"/>
    <row r="881" customFormat="1"/>
    <row r="882" customFormat="1"/>
    <row r="883" customFormat="1"/>
    <row r="884" customFormat="1"/>
    <row r="885" customFormat="1"/>
    <row r="886" customFormat="1"/>
    <row r="887" customFormat="1"/>
    <row r="888" customFormat="1"/>
    <row r="889" customFormat="1"/>
    <row r="890" customFormat="1"/>
    <row r="891" customFormat="1"/>
    <row r="892" customFormat="1"/>
    <row r="893" customFormat="1"/>
    <row r="894" customFormat="1"/>
    <row r="895" customFormat="1"/>
    <row r="896" customFormat="1"/>
    <row r="897" customFormat="1"/>
    <row r="898" customFormat="1"/>
    <row r="899" customFormat="1"/>
    <row r="900" customFormat="1"/>
    <row r="901" customFormat="1"/>
    <row r="902" customFormat="1"/>
    <row r="903" customFormat="1"/>
    <row r="904" customFormat="1"/>
    <row r="905" customFormat="1"/>
    <row r="906" customFormat="1"/>
    <row r="907" customFormat="1"/>
    <row r="908" customFormat="1"/>
    <row r="909" customFormat="1"/>
    <row r="910" customFormat="1"/>
    <row r="911" customFormat="1"/>
    <row r="912" customFormat="1"/>
    <row r="913" customFormat="1"/>
    <row r="914" customFormat="1"/>
    <row r="915" customFormat="1"/>
    <row r="916" customFormat="1"/>
    <row r="917" customFormat="1"/>
    <row r="918" customFormat="1"/>
    <row r="919" customFormat="1"/>
    <row r="920" customFormat="1"/>
    <row r="921" customFormat="1"/>
    <row r="922" customFormat="1"/>
    <row r="923" customFormat="1"/>
    <row r="924" customFormat="1"/>
    <row r="925" customFormat="1"/>
    <row r="926" customFormat="1"/>
    <row r="927" customFormat="1"/>
    <row r="928" customFormat="1"/>
    <row r="929" spans="3:5">
      <c r="C929"/>
      <c r="D929"/>
      <c r="E929"/>
    </row>
    <row r="930" spans="3:5">
      <c r="C930"/>
      <c r="D930"/>
      <c r="E930"/>
    </row>
    <row r="931" spans="3:5">
      <c r="C931"/>
      <c r="D931"/>
      <c r="E931"/>
    </row>
    <row r="932" spans="3:5">
      <c r="C932"/>
      <c r="D932"/>
      <c r="E932"/>
    </row>
    <row r="933" spans="3:5">
      <c r="C933"/>
      <c r="D933"/>
      <c r="E933"/>
    </row>
    <row r="934" spans="3:5">
      <c r="C934"/>
      <c r="D934"/>
      <c r="E934"/>
    </row>
    <row r="935" spans="3:5">
      <c r="C935"/>
      <c r="D935"/>
      <c r="E935"/>
    </row>
    <row r="936" spans="3:5">
      <c r="C936"/>
      <c r="D936"/>
      <c r="E936"/>
    </row>
    <row r="937" spans="3:5">
      <c r="C937"/>
      <c r="D937"/>
      <c r="E937"/>
    </row>
    <row r="938" spans="3:5">
      <c r="C938"/>
      <c r="D938"/>
      <c r="E938"/>
    </row>
    <row r="939" spans="3:5">
      <c r="C939"/>
      <c r="D939"/>
      <c r="E939"/>
    </row>
    <row r="940" spans="3:5">
      <c r="C940"/>
    </row>
    <row r="941" spans="3:5">
      <c r="C941"/>
    </row>
    <row r="942" spans="3:5">
      <c r="C942"/>
    </row>
    <row r="943" spans="3:5">
      <c r="C943"/>
    </row>
    <row r="944" spans="3:5">
      <c r="C944"/>
    </row>
    <row r="945" spans="3:3">
      <c r="C945"/>
    </row>
    <row r="946" spans="3:3">
      <c r="C946"/>
    </row>
    <row r="947" spans="3:3">
      <c r="C947"/>
    </row>
    <row r="948" spans="3:3">
      <c r="C948"/>
    </row>
    <row r="949" spans="3:3">
      <c r="C949"/>
    </row>
    <row r="950" spans="3:3">
      <c r="C950"/>
    </row>
    <row r="951" spans="3:3">
      <c r="C951"/>
    </row>
    <row r="952" spans="3:3">
      <c r="C952"/>
    </row>
    <row r="953" spans="3:3">
      <c r="C953"/>
    </row>
    <row r="954" spans="3:3">
      <c r="C954"/>
    </row>
    <row r="955" spans="3:3">
      <c r="C955"/>
    </row>
    <row r="956" spans="3:3">
      <c r="C956"/>
    </row>
    <row r="957" spans="3:3">
      <c r="C957"/>
    </row>
    <row r="958" spans="3:3">
      <c r="C958"/>
    </row>
    <row r="959" spans="3:3">
      <c r="C959"/>
    </row>
    <row r="960" spans="3:3">
      <c r="C960"/>
    </row>
    <row r="961" spans="3:3">
      <c r="C961"/>
    </row>
    <row r="962" spans="3:3">
      <c r="C962"/>
    </row>
    <row r="963" spans="3:3">
      <c r="C963"/>
    </row>
    <row r="964" spans="3:3">
      <c r="C964"/>
    </row>
    <row r="965" spans="3:3">
      <c r="C965"/>
    </row>
    <row r="966" spans="3:3">
      <c r="C966"/>
    </row>
    <row r="967" spans="3:3">
      <c r="C967"/>
    </row>
    <row r="968" spans="3:3">
      <c r="C968"/>
    </row>
    <row r="969" spans="3:3">
      <c r="C969"/>
    </row>
    <row r="970" spans="3:3">
      <c r="C970"/>
    </row>
    <row r="971" spans="3:3">
      <c r="C971"/>
    </row>
    <row r="972" spans="3:3">
      <c r="C972"/>
    </row>
    <row r="973" spans="3:3">
      <c r="C973"/>
    </row>
    <row r="974" spans="3:3">
      <c r="C974"/>
    </row>
    <row r="975" spans="3:3">
      <c r="C975"/>
    </row>
    <row r="976" spans="3:3">
      <c r="C976"/>
    </row>
    <row r="977" spans="3:3">
      <c r="C977"/>
    </row>
    <row r="978" spans="3:3">
      <c r="C978"/>
    </row>
    <row r="979" spans="3:3">
      <c r="C979"/>
    </row>
    <row r="980" spans="3:3">
      <c r="C980"/>
    </row>
    <row r="981" spans="3:3">
      <c r="C981"/>
    </row>
    <row r="982" spans="3:3">
      <c r="C982"/>
    </row>
    <row r="983" spans="3:3">
      <c r="C983"/>
    </row>
    <row r="984" spans="3:3">
      <c r="C984"/>
    </row>
    <row r="985" spans="3:3">
      <c r="C985"/>
    </row>
    <row r="986" spans="3:3">
      <c r="C986"/>
    </row>
    <row r="987" spans="3:3">
      <c r="C987"/>
    </row>
    <row r="988" spans="3:3">
      <c r="C988"/>
    </row>
    <row r="989" spans="3:3">
      <c r="C989"/>
    </row>
    <row r="990" spans="3:3">
      <c r="C990"/>
    </row>
    <row r="991" spans="3:3">
      <c r="C991"/>
    </row>
    <row r="992" spans="3:3">
      <c r="C992"/>
    </row>
    <row r="993" spans="3:3">
      <c r="C993"/>
    </row>
    <row r="994" spans="3:3">
      <c r="C994"/>
    </row>
    <row r="995" spans="3:3">
      <c r="C995"/>
    </row>
    <row r="996" spans="3:3">
      <c r="C996"/>
    </row>
    <row r="997" spans="3:3">
      <c r="C997"/>
    </row>
    <row r="998" spans="3:3">
      <c r="C998"/>
    </row>
    <row r="999" spans="3:3">
      <c r="C999"/>
    </row>
    <row r="1000" spans="3:3">
      <c r="C1000"/>
    </row>
    <row r="1001" spans="3:3">
      <c r="C1001"/>
    </row>
    <row r="1002" spans="3:3">
      <c r="C1002"/>
    </row>
    <row r="1003" spans="3:3">
      <c r="C1003"/>
    </row>
    <row r="1004" spans="3:3">
      <c r="C1004"/>
    </row>
    <row r="1005" spans="3:3">
      <c r="C1005"/>
    </row>
    <row r="1006" spans="3:3">
      <c r="C1006"/>
    </row>
    <row r="1007" spans="3:3">
      <c r="C1007"/>
    </row>
    <row r="1008" spans="3:3">
      <c r="C1008"/>
    </row>
    <row r="1009" spans="3:3">
      <c r="C1009"/>
    </row>
    <row r="1010" spans="3:3">
      <c r="C1010"/>
    </row>
    <row r="1011" spans="3:3">
      <c r="C1011"/>
    </row>
    <row r="1012" spans="3:3">
      <c r="C1012"/>
    </row>
    <row r="1013" spans="3:3">
      <c r="C1013"/>
    </row>
    <row r="1014" spans="3:3">
      <c r="C1014"/>
    </row>
    <row r="1015" spans="3:3">
      <c r="C1015"/>
    </row>
    <row r="1016" spans="3:3">
      <c r="C1016"/>
    </row>
    <row r="1017" spans="3:3">
      <c r="C1017"/>
    </row>
    <row r="1018" spans="3:3">
      <c r="C1018"/>
    </row>
    <row r="1019" spans="3:3">
      <c r="C1019"/>
    </row>
    <row r="1020" spans="3:3">
      <c r="C1020"/>
    </row>
    <row r="1021" spans="3:3">
      <c r="C1021"/>
    </row>
    <row r="1022" spans="3:3">
      <c r="C1022"/>
    </row>
    <row r="1023" spans="3:3">
      <c r="C1023"/>
    </row>
    <row r="1024" spans="3:3">
      <c r="C1024"/>
    </row>
    <row r="1025" spans="3:3">
      <c r="C1025"/>
    </row>
    <row r="1026" spans="3:3">
      <c r="C1026"/>
    </row>
    <row r="1027" spans="3:3">
      <c r="C1027"/>
    </row>
    <row r="1028" spans="3:3">
      <c r="C1028"/>
    </row>
    <row r="1029" spans="3:3">
      <c r="C1029"/>
    </row>
    <row r="1030" spans="3:3">
      <c r="C1030"/>
    </row>
    <row r="1031" spans="3:3">
      <c r="C1031"/>
    </row>
    <row r="1032" spans="3:3">
      <c r="C1032"/>
    </row>
    <row r="1033" spans="3:3">
      <c r="C1033"/>
    </row>
    <row r="1034" spans="3:3">
      <c r="C1034"/>
    </row>
    <row r="1035" spans="3:3">
      <c r="C1035"/>
    </row>
    <row r="1036" spans="3:3">
      <c r="C1036"/>
    </row>
    <row r="1037" spans="3:3">
      <c r="C1037"/>
    </row>
    <row r="1038" spans="3:3">
      <c r="C1038"/>
    </row>
    <row r="1039" spans="3:3">
      <c r="C1039"/>
    </row>
    <row r="1040" spans="3:3">
      <c r="C1040"/>
    </row>
    <row r="1041" spans="3:3">
      <c r="C1041"/>
    </row>
    <row r="1042" spans="3:3">
      <c r="C1042"/>
    </row>
    <row r="1043" spans="3:3">
      <c r="C1043"/>
    </row>
    <row r="1044" spans="3:3">
      <c r="C1044"/>
    </row>
    <row r="1045" spans="3:3">
      <c r="C1045"/>
    </row>
    <row r="1046" spans="3:3">
      <c r="C1046"/>
    </row>
    <row r="1047" spans="3:3">
      <c r="C1047"/>
    </row>
    <row r="1048" spans="3:3">
      <c r="C1048"/>
    </row>
    <row r="1049" spans="3:3">
      <c r="C1049"/>
    </row>
    <row r="1050" spans="3:3">
      <c r="C1050"/>
    </row>
    <row r="1051" spans="3:3">
      <c r="C1051"/>
    </row>
    <row r="1052" spans="3:3">
      <c r="C1052"/>
    </row>
    <row r="1053" spans="3:3">
      <c r="C1053"/>
    </row>
    <row r="1054" spans="3:3">
      <c r="C1054"/>
    </row>
    <row r="1055" spans="3:3">
      <c r="C1055"/>
    </row>
    <row r="1056" spans="3:3">
      <c r="C1056"/>
    </row>
    <row r="1057" spans="3:3">
      <c r="C1057"/>
    </row>
    <row r="1058" spans="3:3">
      <c r="C1058"/>
    </row>
    <row r="1059" spans="3:3">
      <c r="C1059"/>
    </row>
    <row r="1060" spans="3:3">
      <c r="C1060"/>
    </row>
    <row r="1061" spans="3:3">
      <c r="C1061"/>
    </row>
    <row r="1062" spans="3:3">
      <c r="C1062"/>
    </row>
    <row r="1063" spans="3:3">
      <c r="C1063"/>
    </row>
    <row r="1064" spans="3:3">
      <c r="C1064"/>
    </row>
    <row r="1065" spans="3:3">
      <c r="C1065"/>
    </row>
    <row r="1066" spans="3:3">
      <c r="C1066"/>
    </row>
    <row r="1067" spans="3:3">
      <c r="C1067"/>
    </row>
    <row r="1068" spans="3:3">
      <c r="C1068"/>
    </row>
    <row r="1069" spans="3:3">
      <c r="C1069"/>
    </row>
    <row r="1070" spans="3:3">
      <c r="C1070"/>
    </row>
    <row r="1071" spans="3:3">
      <c r="C1071"/>
    </row>
    <row r="1072" spans="3:3">
      <c r="C1072"/>
    </row>
    <row r="1073" spans="3:3">
      <c r="C1073"/>
    </row>
    <row r="1074" spans="3:3">
      <c r="C1074"/>
    </row>
    <row r="1075" spans="3:3">
      <c r="C1075"/>
    </row>
    <row r="1076" spans="3:3">
      <c r="C1076"/>
    </row>
    <row r="1077" spans="3:3">
      <c r="C1077"/>
    </row>
    <row r="1078" spans="3:3">
      <c r="C1078"/>
    </row>
    <row r="1079" spans="3:3">
      <c r="C1079"/>
    </row>
    <row r="1080" spans="3:3">
      <c r="C1080"/>
    </row>
    <row r="1081" spans="3:3">
      <c r="C1081"/>
    </row>
    <row r="1082" spans="3:3">
      <c r="C1082"/>
    </row>
    <row r="1083" spans="3:3">
      <c r="C1083"/>
    </row>
    <row r="1084" spans="3:3">
      <c r="C1084"/>
    </row>
    <row r="1085" spans="3:3">
      <c r="C1085"/>
    </row>
    <row r="1086" spans="3:3">
      <c r="C1086"/>
    </row>
    <row r="1087" spans="3:3">
      <c r="C1087"/>
    </row>
    <row r="1088" spans="3:3">
      <c r="C1088"/>
    </row>
    <row r="1089" spans="3:3">
      <c r="C1089"/>
    </row>
    <row r="1090" spans="3:3">
      <c r="C1090"/>
    </row>
    <row r="1091" spans="3:3">
      <c r="C1091"/>
    </row>
    <row r="1092" spans="3:3">
      <c r="C1092"/>
    </row>
    <row r="1093" spans="3:3">
      <c r="C1093"/>
    </row>
    <row r="1094" spans="3:3">
      <c r="C1094"/>
    </row>
    <row r="1095" spans="3:3">
      <c r="C1095"/>
    </row>
    <row r="1096" spans="3:3">
      <c r="C1096"/>
    </row>
    <row r="1097" spans="3:3">
      <c r="C1097"/>
    </row>
    <row r="1098" spans="3:3">
      <c r="C1098"/>
    </row>
    <row r="1099" spans="3:3">
      <c r="C1099"/>
    </row>
    <row r="1100" spans="3:3">
      <c r="C1100"/>
    </row>
    <row r="1101" spans="3:3">
      <c r="C1101"/>
    </row>
    <row r="1102" spans="3:3">
      <c r="C1102"/>
    </row>
    <row r="1103" spans="3:3">
      <c r="C1103"/>
    </row>
    <row r="1104" spans="3:3">
      <c r="C1104"/>
    </row>
    <row r="1105" spans="3:3">
      <c r="C1105"/>
    </row>
    <row r="1106" spans="3:3">
      <c r="C1106"/>
    </row>
    <row r="1107" spans="3:3">
      <c r="C1107"/>
    </row>
    <row r="1108" spans="3:3">
      <c r="C1108"/>
    </row>
    <row r="1109" spans="3:3">
      <c r="C1109"/>
    </row>
    <row r="1110" spans="3:3">
      <c r="C1110"/>
    </row>
    <row r="1111" spans="3:3">
      <c r="C1111"/>
    </row>
    <row r="1112" spans="3:3">
      <c r="C1112"/>
    </row>
    <row r="1113" spans="3:3">
      <c r="C1113"/>
    </row>
    <row r="1114" spans="3:3">
      <c r="C1114"/>
    </row>
    <row r="1115" spans="3:3">
      <c r="C1115"/>
    </row>
    <row r="1116" spans="3:3">
      <c r="C1116"/>
    </row>
    <row r="1117" spans="3:3">
      <c r="C1117"/>
    </row>
    <row r="1118" spans="3:3">
      <c r="C1118"/>
    </row>
    <row r="1119" spans="3:3">
      <c r="C1119"/>
    </row>
    <row r="1120" spans="3:3">
      <c r="C1120"/>
    </row>
    <row r="1121" spans="3:3">
      <c r="C1121"/>
    </row>
    <row r="1122" spans="3:3">
      <c r="C1122"/>
    </row>
    <row r="1123" spans="3:3">
      <c r="C1123"/>
    </row>
    <row r="1124" spans="3:3">
      <c r="C1124"/>
    </row>
    <row r="1125" spans="3:3">
      <c r="C1125"/>
    </row>
    <row r="1126" spans="3:3">
      <c r="C1126"/>
    </row>
    <row r="1127" spans="3:3">
      <c r="C1127"/>
    </row>
    <row r="1128" spans="3:3">
      <c r="C1128"/>
    </row>
    <row r="1129" spans="3:3">
      <c r="C1129"/>
    </row>
    <row r="1130" spans="3:3">
      <c r="C1130"/>
    </row>
    <row r="1131" spans="3:3">
      <c r="C1131"/>
    </row>
    <row r="1132" spans="3:3">
      <c r="C1132"/>
    </row>
    <row r="1133" spans="3:3">
      <c r="C1133"/>
    </row>
    <row r="1134" spans="3:3">
      <c r="C1134"/>
    </row>
    <row r="1135" spans="3:3">
      <c r="C1135"/>
    </row>
    <row r="1136" spans="3:3">
      <c r="C1136"/>
    </row>
    <row r="1137" spans="3:3">
      <c r="C1137"/>
    </row>
    <row r="1138" spans="3:3">
      <c r="C1138"/>
    </row>
    <row r="1139" spans="3:3">
      <c r="C1139"/>
    </row>
    <row r="1140" spans="3:3">
      <c r="C1140"/>
    </row>
    <row r="1141" spans="3:3">
      <c r="C1141"/>
    </row>
    <row r="1142" spans="3:3">
      <c r="C1142"/>
    </row>
    <row r="1143" spans="3:3">
      <c r="C1143"/>
    </row>
    <row r="1144" spans="3:3">
      <c r="C1144"/>
    </row>
    <row r="1145" spans="3:3">
      <c r="C1145"/>
    </row>
    <row r="1146" spans="3:3">
      <c r="C1146"/>
    </row>
    <row r="1147" spans="3:3">
      <c r="C1147"/>
    </row>
    <row r="1148" spans="3:3">
      <c r="C1148"/>
    </row>
    <row r="1149" spans="3:3">
      <c r="C1149"/>
    </row>
    <row r="1150" spans="3:3">
      <c r="C1150"/>
    </row>
    <row r="1151" spans="3:3">
      <c r="C1151"/>
    </row>
    <row r="1152" spans="3:3">
      <c r="C1152"/>
    </row>
    <row r="1153" spans="3:3">
      <c r="C1153"/>
    </row>
    <row r="1154" spans="3:3">
      <c r="C1154"/>
    </row>
    <row r="1155" spans="3:3">
      <c r="C1155"/>
    </row>
    <row r="1156" spans="3:3">
      <c r="C1156"/>
    </row>
    <row r="1157" spans="3:3">
      <c r="C1157"/>
    </row>
    <row r="1158" spans="3:3">
      <c r="C1158"/>
    </row>
    <row r="1159" spans="3:3">
      <c r="C1159"/>
    </row>
    <row r="1160" spans="3:3">
      <c r="C1160"/>
    </row>
    <row r="1161" spans="3:3">
      <c r="C1161"/>
    </row>
    <row r="1162" spans="3:3">
      <c r="C1162"/>
    </row>
    <row r="1163" spans="3:3">
      <c r="C1163"/>
    </row>
    <row r="1164" spans="3:3">
      <c r="C1164"/>
    </row>
    <row r="1165" spans="3:3">
      <c r="C1165"/>
    </row>
    <row r="1166" spans="3:3">
      <c r="C1166"/>
    </row>
    <row r="1167" spans="3:3">
      <c r="C1167"/>
    </row>
    <row r="1168" spans="3:3">
      <c r="C1168"/>
    </row>
    <row r="1169" spans="3:3">
      <c r="C1169"/>
    </row>
    <row r="1170" spans="3:3">
      <c r="C1170"/>
    </row>
    <row r="1171" spans="3:3">
      <c r="C1171"/>
    </row>
    <row r="1172" spans="3:3">
      <c r="C1172"/>
    </row>
    <row r="1173" spans="3:3">
      <c r="C1173"/>
    </row>
    <row r="1174" spans="3:3">
      <c r="C1174"/>
    </row>
    <row r="1175" spans="3:3">
      <c r="C1175"/>
    </row>
    <row r="1176" spans="3:3">
      <c r="C1176"/>
    </row>
    <row r="1177" spans="3:3">
      <c r="C1177"/>
    </row>
    <row r="1178" spans="3:3">
      <c r="C1178"/>
    </row>
    <row r="1179" spans="3:3">
      <c r="C1179"/>
    </row>
    <row r="1180" spans="3:3">
      <c r="C1180"/>
    </row>
    <row r="1181" spans="3:3">
      <c r="C1181"/>
    </row>
    <row r="1182" spans="3:3">
      <c r="C1182"/>
    </row>
    <row r="1183" spans="3:3">
      <c r="C1183"/>
    </row>
    <row r="1184" spans="3:3">
      <c r="C1184"/>
    </row>
    <row r="1185" spans="3:3">
      <c r="C1185"/>
    </row>
    <row r="1186" spans="3:3">
      <c r="C1186"/>
    </row>
    <row r="1187" spans="3:3">
      <c r="C1187"/>
    </row>
    <row r="1188" spans="3:3">
      <c r="C1188"/>
    </row>
    <row r="1189" spans="3:3">
      <c r="C1189"/>
    </row>
    <row r="1190" spans="3:3">
      <c r="C1190"/>
    </row>
    <row r="1191" spans="3:3">
      <c r="C1191"/>
    </row>
    <row r="1192" spans="3:3">
      <c r="C1192"/>
    </row>
    <row r="1193" spans="3:3">
      <c r="C1193"/>
    </row>
    <row r="1194" spans="3:3">
      <c r="C1194"/>
    </row>
    <row r="1195" spans="3:3">
      <c r="C1195"/>
    </row>
    <row r="1196" spans="3:3">
      <c r="C1196"/>
    </row>
    <row r="1197" spans="3:3">
      <c r="C1197"/>
    </row>
    <row r="1198" spans="3:3">
      <c r="C1198"/>
    </row>
    <row r="1199" spans="3:3">
      <c r="C1199"/>
    </row>
    <row r="1200" spans="3:3">
      <c r="C1200"/>
    </row>
    <row r="1201" spans="3:3">
      <c r="C1201"/>
    </row>
    <row r="1202" spans="3:3">
      <c r="C1202"/>
    </row>
    <row r="1203" spans="3:3">
      <c r="C1203"/>
    </row>
    <row r="1204" spans="3:3">
      <c r="C1204"/>
    </row>
    <row r="1205" spans="3:3">
      <c r="C1205"/>
    </row>
    <row r="1206" spans="3:3">
      <c r="C1206"/>
    </row>
    <row r="1207" spans="3:3">
      <c r="C1207"/>
    </row>
    <row r="1208" spans="3:3">
      <c r="C1208"/>
    </row>
    <row r="1209" spans="3:3">
      <c r="C1209"/>
    </row>
    <row r="1210" spans="3:3">
      <c r="C1210"/>
    </row>
    <row r="1211" spans="3:3">
      <c r="C1211"/>
    </row>
    <row r="1212" spans="3:3">
      <c r="C1212"/>
    </row>
    <row r="1213" spans="3:3">
      <c r="C1213"/>
    </row>
    <row r="1214" spans="3:3">
      <c r="C1214"/>
    </row>
    <row r="1215" spans="3:3">
      <c r="C1215"/>
    </row>
    <row r="1216" spans="3:3">
      <c r="C1216"/>
    </row>
    <row r="1217" spans="3:3">
      <c r="C1217"/>
    </row>
    <row r="1218" spans="3:3">
      <c r="C1218"/>
    </row>
    <row r="1219" spans="3:3">
      <c r="C1219"/>
    </row>
    <row r="1220" spans="3:3">
      <c r="C1220"/>
    </row>
    <row r="1221" spans="3:3">
      <c r="C1221"/>
    </row>
    <row r="1222" spans="3:3">
      <c r="C1222"/>
    </row>
    <row r="1223" spans="3:3">
      <c r="C1223"/>
    </row>
    <row r="1224" spans="3:3">
      <c r="C1224"/>
    </row>
    <row r="1225" spans="3:3">
      <c r="C1225"/>
    </row>
    <row r="1226" spans="3:3">
      <c r="C1226"/>
    </row>
    <row r="1227" spans="3:3">
      <c r="C1227"/>
    </row>
    <row r="1228" spans="3:3">
      <c r="C1228"/>
    </row>
    <row r="1229" spans="3:3">
      <c r="C1229"/>
    </row>
    <row r="1230" spans="3:3">
      <c r="C1230"/>
    </row>
    <row r="1231" spans="3:3">
      <c r="C1231"/>
    </row>
    <row r="1232" spans="3:3">
      <c r="C1232"/>
    </row>
    <row r="1233" spans="3:3">
      <c r="C1233"/>
    </row>
    <row r="1234" spans="3:3">
      <c r="C1234"/>
    </row>
    <row r="1235" spans="3:3">
      <c r="C1235"/>
    </row>
    <row r="1236" spans="3:3">
      <c r="C1236"/>
    </row>
    <row r="1237" spans="3:3">
      <c r="C1237"/>
    </row>
    <row r="1238" spans="3:3">
      <c r="C1238"/>
    </row>
    <row r="1239" spans="3:3">
      <c r="C1239"/>
    </row>
    <row r="1240" spans="3:3">
      <c r="C1240"/>
    </row>
    <row r="1241" spans="3:3">
      <c r="C1241"/>
    </row>
    <row r="1242" spans="3:3">
      <c r="C1242"/>
    </row>
    <row r="1243" spans="3:3">
      <c r="C1243"/>
    </row>
    <row r="1244" spans="3:3">
      <c r="C1244"/>
    </row>
    <row r="1245" spans="3:3">
      <c r="C1245"/>
    </row>
    <row r="1246" spans="3:3">
      <c r="C1246"/>
    </row>
    <row r="1247" spans="3:3">
      <c r="C1247"/>
    </row>
    <row r="1248" spans="3:3">
      <c r="C1248"/>
    </row>
    <row r="1249" spans="3:3">
      <c r="C1249"/>
    </row>
    <row r="1250" spans="3:3">
      <c r="C1250"/>
    </row>
    <row r="1251" spans="3:3">
      <c r="C1251"/>
    </row>
    <row r="1252" spans="3:3">
      <c r="C1252"/>
    </row>
    <row r="1253" spans="3:3">
      <c r="C1253"/>
    </row>
    <row r="1254" spans="3:3">
      <c r="C1254"/>
    </row>
    <row r="1255" spans="3:3">
      <c r="C1255"/>
    </row>
    <row r="1256" spans="3:3">
      <c r="C1256"/>
    </row>
    <row r="1257" spans="3:3">
      <c r="C1257"/>
    </row>
    <row r="1258" spans="3:3">
      <c r="C1258"/>
    </row>
    <row r="1259" spans="3:3">
      <c r="C1259"/>
    </row>
    <row r="1260" spans="3:3">
      <c r="C1260"/>
    </row>
    <row r="1261" spans="3:3">
      <c r="C1261"/>
    </row>
    <row r="1262" spans="3:3">
      <c r="C1262"/>
    </row>
    <row r="1263" spans="3:3">
      <c r="C1263"/>
    </row>
    <row r="1264" spans="3:3">
      <c r="C1264"/>
    </row>
    <row r="1265" spans="3:3">
      <c r="C1265"/>
    </row>
    <row r="1266" spans="3:3">
      <c r="C1266"/>
    </row>
    <row r="1267" spans="3:3">
      <c r="C1267"/>
    </row>
    <row r="1268" spans="3:3">
      <c r="C1268"/>
    </row>
    <row r="1269" spans="3:3">
      <c r="C1269"/>
    </row>
    <row r="1270" spans="3:3">
      <c r="C1270"/>
    </row>
    <row r="1271" spans="3:3">
      <c r="C1271"/>
    </row>
    <row r="1272" spans="3:3">
      <c r="C1272"/>
    </row>
    <row r="1273" spans="3:3">
      <c r="C1273"/>
    </row>
    <row r="1274" spans="3:3">
      <c r="C1274"/>
    </row>
    <row r="1275" spans="3:3">
      <c r="C1275"/>
    </row>
    <row r="1276" spans="3:3">
      <c r="C1276"/>
    </row>
    <row r="1277" spans="3:3">
      <c r="C1277"/>
    </row>
    <row r="1278" spans="3:3">
      <c r="C1278"/>
    </row>
    <row r="1279" spans="3:3">
      <c r="C1279"/>
    </row>
    <row r="1280" spans="3:3">
      <c r="C1280"/>
    </row>
    <row r="1281" spans="3:3">
      <c r="C1281"/>
    </row>
    <row r="1282" spans="3:3">
      <c r="C1282"/>
    </row>
    <row r="1283" spans="3:3">
      <c r="C1283"/>
    </row>
    <row r="1284" spans="3:3">
      <c r="C1284"/>
    </row>
    <row r="1285" spans="3:3">
      <c r="C1285"/>
    </row>
    <row r="1286" spans="3:3">
      <c r="C1286"/>
    </row>
    <row r="1287" spans="3:3">
      <c r="C1287"/>
    </row>
    <row r="1288" spans="3:3">
      <c r="C1288"/>
    </row>
    <row r="1289" spans="3:3">
      <c r="C1289"/>
    </row>
    <row r="1290" spans="3:3">
      <c r="C1290"/>
    </row>
    <row r="1291" spans="3:3">
      <c r="C1291"/>
    </row>
    <row r="1292" spans="3:3">
      <c r="C1292"/>
    </row>
    <row r="1293" spans="3:3">
      <c r="C1293"/>
    </row>
    <row r="1294" spans="3:3">
      <c r="C1294"/>
    </row>
    <row r="1295" spans="3:3">
      <c r="C1295"/>
    </row>
    <row r="1296" spans="3:3">
      <c r="C1296"/>
    </row>
    <row r="1297" spans="3:3">
      <c r="C1297"/>
    </row>
    <row r="1298" spans="3:3">
      <c r="C1298"/>
    </row>
    <row r="1299" spans="3:3">
      <c r="C1299"/>
    </row>
    <row r="1300" spans="3:3">
      <c r="C1300"/>
    </row>
    <row r="1301" spans="3:3">
      <c r="C1301"/>
    </row>
    <row r="1302" spans="3:3">
      <c r="C1302"/>
    </row>
    <row r="1303" spans="3:3">
      <c r="C1303"/>
    </row>
    <row r="1304" spans="3:3">
      <c r="C1304"/>
    </row>
    <row r="1305" spans="3:3">
      <c r="C1305"/>
    </row>
    <row r="1306" spans="3:3">
      <c r="C1306"/>
    </row>
    <row r="1307" spans="3:3">
      <c r="C1307"/>
    </row>
    <row r="1308" spans="3:3">
      <c r="C1308"/>
    </row>
    <row r="1309" spans="3:3">
      <c r="C1309"/>
    </row>
    <row r="1310" spans="3:3">
      <c r="C1310"/>
    </row>
    <row r="1311" spans="3:3">
      <c r="C1311"/>
    </row>
    <row r="1312" spans="3:3">
      <c r="C1312"/>
    </row>
    <row r="1313" spans="3:3">
      <c r="C1313"/>
    </row>
    <row r="1314" spans="3:3">
      <c r="C1314"/>
    </row>
    <row r="1315" spans="3:3">
      <c r="C1315"/>
    </row>
    <row r="1316" spans="3:3">
      <c r="C1316"/>
    </row>
    <row r="1317" spans="3:3">
      <c r="C1317"/>
    </row>
    <row r="1318" spans="3:3">
      <c r="C1318"/>
    </row>
    <row r="1319" spans="3:3">
      <c r="C1319"/>
    </row>
    <row r="1320" spans="3:3">
      <c r="C1320"/>
    </row>
    <row r="1321" spans="3:3">
      <c r="C1321"/>
    </row>
    <row r="1322" spans="3:3">
      <c r="C1322"/>
    </row>
    <row r="1323" spans="3:3">
      <c r="C1323"/>
    </row>
    <row r="1324" spans="3:3">
      <c r="C1324"/>
    </row>
    <row r="1325" spans="3:3">
      <c r="C1325"/>
    </row>
    <row r="1326" spans="3:3">
      <c r="C1326"/>
    </row>
    <row r="1327" spans="3:3">
      <c r="C1327"/>
    </row>
    <row r="1328" spans="3:3">
      <c r="C1328"/>
    </row>
    <row r="1329" spans="3:3">
      <c r="C1329"/>
    </row>
    <row r="1330" spans="3:3">
      <c r="C1330"/>
    </row>
    <row r="1331" spans="3:3">
      <c r="C1331"/>
    </row>
    <row r="1332" spans="3:3">
      <c r="C1332"/>
    </row>
    <row r="1333" spans="3:3">
      <c r="C1333"/>
    </row>
    <row r="1334" spans="3:3">
      <c r="C1334"/>
    </row>
    <row r="1335" spans="3:3">
      <c r="C1335"/>
    </row>
    <row r="1336" spans="3:3">
      <c r="C1336"/>
    </row>
    <row r="1337" spans="3:3">
      <c r="C1337"/>
    </row>
    <row r="1338" spans="3:3">
      <c r="C1338"/>
    </row>
    <row r="1339" spans="3:3">
      <c r="C1339"/>
    </row>
    <row r="1340" spans="3:3">
      <c r="C1340"/>
    </row>
    <row r="1341" spans="3:3">
      <c r="C1341"/>
    </row>
    <row r="1342" spans="3:3">
      <c r="C1342"/>
    </row>
    <row r="1343" spans="3:3">
      <c r="C1343"/>
    </row>
    <row r="1344" spans="3:3">
      <c r="C1344"/>
    </row>
    <row r="1345" spans="3:3">
      <c r="C1345"/>
    </row>
    <row r="1346" spans="3:3">
      <c r="C1346"/>
    </row>
    <row r="1347" spans="3:3">
      <c r="C1347"/>
    </row>
    <row r="1348" spans="3:3">
      <c r="C1348"/>
    </row>
    <row r="1349" spans="3:3">
      <c r="C1349"/>
    </row>
    <row r="1350" spans="3:3">
      <c r="C1350"/>
    </row>
    <row r="1351" spans="3:3">
      <c r="C1351"/>
    </row>
    <row r="1352" spans="3:3">
      <c r="C1352"/>
    </row>
    <row r="1353" spans="3:3">
      <c r="C1353"/>
    </row>
    <row r="1354" spans="3:3">
      <c r="C1354"/>
    </row>
    <row r="1355" spans="3:3">
      <c r="C1355"/>
    </row>
    <row r="1356" spans="3:3">
      <c r="C1356"/>
    </row>
    <row r="1357" spans="3:3">
      <c r="C1357"/>
    </row>
    <row r="1358" spans="3:3">
      <c r="C1358"/>
    </row>
    <row r="1359" spans="3:3">
      <c r="C1359"/>
    </row>
    <row r="1360" spans="3:3">
      <c r="C1360"/>
    </row>
    <row r="1361" spans="3:3">
      <c r="C1361"/>
    </row>
    <row r="1362" spans="3:3">
      <c r="C1362"/>
    </row>
    <row r="1363" spans="3:3">
      <c r="C1363"/>
    </row>
    <row r="1364" spans="3:3">
      <c r="C1364"/>
    </row>
    <row r="1365" spans="3:3">
      <c r="C1365"/>
    </row>
    <row r="1366" spans="3:3">
      <c r="C1366"/>
    </row>
    <row r="1367" spans="3:3">
      <c r="C1367"/>
    </row>
    <row r="1368" spans="3:3">
      <c r="C1368"/>
    </row>
    <row r="1369" spans="3:3">
      <c r="C1369"/>
    </row>
    <row r="1370" spans="3:3">
      <c r="C1370"/>
    </row>
    <row r="1371" spans="3:3">
      <c r="C1371"/>
    </row>
    <row r="1372" spans="3:3">
      <c r="C1372"/>
    </row>
    <row r="1373" spans="3:3">
      <c r="C1373"/>
    </row>
    <row r="1374" spans="3:3">
      <c r="C1374"/>
    </row>
    <row r="1375" spans="3:3">
      <c r="C1375"/>
    </row>
    <row r="1376" spans="3:3">
      <c r="C1376"/>
    </row>
    <row r="1377" spans="3:3">
      <c r="C1377"/>
    </row>
    <row r="1378" spans="3:3">
      <c r="C1378"/>
    </row>
    <row r="1379" spans="3:3">
      <c r="C1379"/>
    </row>
    <row r="1380" spans="3:3">
      <c r="C1380"/>
    </row>
    <row r="1381" spans="3:3">
      <c r="C1381"/>
    </row>
    <row r="1382" spans="3:3">
      <c r="C1382"/>
    </row>
    <row r="1383" spans="3:3">
      <c r="C1383"/>
    </row>
    <row r="1384" spans="3:3">
      <c r="C1384"/>
    </row>
    <row r="1385" spans="3:3">
      <c r="C1385"/>
    </row>
    <row r="1386" spans="3:3">
      <c r="C1386"/>
    </row>
    <row r="1387" spans="3:3">
      <c r="C1387"/>
    </row>
    <row r="1388" spans="3:3">
      <c r="C1388"/>
    </row>
    <row r="1389" spans="3:3">
      <c r="C1389"/>
    </row>
    <row r="1390" spans="3:3">
      <c r="C1390"/>
    </row>
    <row r="1391" spans="3:3">
      <c r="C1391"/>
    </row>
    <row r="1392" spans="3:3">
      <c r="C1392"/>
    </row>
    <row r="1393" spans="3:3">
      <c r="C1393"/>
    </row>
    <row r="1394" spans="3:3">
      <c r="C1394"/>
    </row>
    <row r="1395" spans="3:3">
      <c r="C1395"/>
    </row>
    <row r="1396" spans="3:3">
      <c r="C1396"/>
    </row>
    <row r="1397" spans="3:3">
      <c r="C1397"/>
    </row>
    <row r="1398" spans="3:3">
      <c r="C1398"/>
    </row>
    <row r="1399" spans="3:3">
      <c r="C1399"/>
    </row>
    <row r="1400" spans="3:3">
      <c r="C1400"/>
    </row>
    <row r="1401" spans="3:3">
      <c r="C1401"/>
    </row>
    <row r="1402" spans="3:3">
      <c r="C1402"/>
    </row>
    <row r="1403" spans="3:3">
      <c r="C1403"/>
    </row>
    <row r="1404" spans="3:3">
      <c r="C1404"/>
    </row>
    <row r="1405" spans="3:3">
      <c r="C1405"/>
    </row>
    <row r="1406" spans="3:3">
      <c r="C1406"/>
    </row>
    <row r="1407" spans="3:3">
      <c r="C1407"/>
    </row>
    <row r="1408" spans="3:3">
      <c r="C1408"/>
    </row>
    <row r="1409" spans="3:3">
      <c r="C1409"/>
    </row>
    <row r="1410" spans="3:3">
      <c r="C1410"/>
    </row>
    <row r="1411" spans="3:3">
      <c r="C1411"/>
    </row>
    <row r="1412" spans="3:3">
      <c r="C1412"/>
    </row>
    <row r="1413" spans="3:3">
      <c r="C1413"/>
    </row>
    <row r="1414" spans="3:3">
      <c r="C1414"/>
    </row>
    <row r="1415" spans="3:3">
      <c r="C1415"/>
    </row>
    <row r="1416" spans="3:3">
      <c r="C1416"/>
    </row>
    <row r="1417" spans="3:3">
      <c r="C1417"/>
    </row>
    <row r="1418" spans="3:3">
      <c r="C1418"/>
    </row>
    <row r="1419" spans="3:3">
      <c r="C1419"/>
    </row>
    <row r="1420" spans="3:3">
      <c r="C1420"/>
    </row>
    <row r="1421" spans="3:3">
      <c r="C1421"/>
    </row>
    <row r="1422" spans="3:3">
      <c r="C1422"/>
    </row>
    <row r="1423" spans="3:3">
      <c r="C1423"/>
    </row>
    <row r="1424" spans="3:3">
      <c r="C1424"/>
    </row>
    <row r="1425" spans="3:3">
      <c r="C1425"/>
    </row>
    <row r="1426" spans="3:3">
      <c r="C1426"/>
    </row>
    <row r="1427" spans="3:3">
      <c r="C1427"/>
    </row>
    <row r="1428" spans="3:3">
      <c r="C1428"/>
    </row>
    <row r="1429" spans="3:3">
      <c r="C1429"/>
    </row>
    <row r="1430" spans="3:3">
      <c r="C1430"/>
    </row>
    <row r="1431" spans="3:3">
      <c r="C1431"/>
    </row>
    <row r="1432" spans="3:3">
      <c r="C1432"/>
    </row>
    <row r="1433" spans="3:3">
      <c r="C1433"/>
    </row>
    <row r="1434" spans="3:3">
      <c r="C1434"/>
    </row>
    <row r="1435" spans="3:3">
      <c r="C1435"/>
    </row>
    <row r="1436" spans="3:3">
      <c r="C1436"/>
    </row>
    <row r="1437" spans="3:3">
      <c r="C1437"/>
    </row>
    <row r="1438" spans="3:3">
      <c r="C1438"/>
    </row>
    <row r="1439" spans="3:3">
      <c r="C1439"/>
    </row>
    <row r="1440" spans="3:3">
      <c r="C1440"/>
    </row>
    <row r="1441" spans="3:3">
      <c r="C1441"/>
    </row>
    <row r="1442" spans="3:3">
      <c r="C1442"/>
    </row>
    <row r="1443" spans="3:3">
      <c r="C1443"/>
    </row>
    <row r="1444" spans="3:3">
      <c r="C1444"/>
    </row>
    <row r="1445" spans="3:3">
      <c r="C1445"/>
    </row>
    <row r="1446" spans="3:3">
      <c r="C1446"/>
    </row>
    <row r="1447" spans="3:3">
      <c r="C1447"/>
    </row>
    <row r="1448" spans="3:3">
      <c r="C1448"/>
    </row>
    <row r="1449" spans="3:3">
      <c r="C1449"/>
    </row>
    <row r="1450" spans="3:3">
      <c r="C1450"/>
    </row>
    <row r="1451" spans="3:3">
      <c r="C1451"/>
    </row>
    <row r="1452" spans="3:3">
      <c r="C1452"/>
    </row>
    <row r="1453" spans="3:3">
      <c r="C1453"/>
    </row>
    <row r="1454" spans="3:3">
      <c r="C1454"/>
    </row>
    <row r="1455" spans="3:3">
      <c r="C1455"/>
    </row>
    <row r="1456" spans="3:3">
      <c r="C1456"/>
    </row>
    <row r="1457" spans="3:3">
      <c r="C1457"/>
    </row>
    <row r="1458" spans="3:3">
      <c r="C1458"/>
    </row>
    <row r="1459" spans="3:3">
      <c r="C1459"/>
    </row>
    <row r="1460" spans="3:3">
      <c r="C1460"/>
    </row>
    <row r="1461" spans="3:3">
      <c r="C1461"/>
    </row>
    <row r="1462" spans="3:3">
      <c r="C1462"/>
    </row>
    <row r="1463" spans="3:3">
      <c r="C1463"/>
    </row>
    <row r="1464" spans="3:3">
      <c r="C1464"/>
    </row>
    <row r="1465" spans="3:3">
      <c r="C1465"/>
    </row>
    <row r="1466" spans="3:3">
      <c r="C1466"/>
    </row>
    <row r="1467" spans="3:3">
      <c r="C1467"/>
    </row>
    <row r="1468" spans="3:3">
      <c r="C1468"/>
    </row>
    <row r="1469" spans="3:3">
      <c r="C1469"/>
    </row>
    <row r="1470" spans="3:3">
      <c r="C1470"/>
    </row>
    <row r="1471" spans="3:3">
      <c r="C1471"/>
    </row>
    <row r="1472" spans="3:3">
      <c r="C1472"/>
    </row>
    <row r="1473" spans="3:3">
      <c r="C1473"/>
    </row>
    <row r="1474" spans="3:3">
      <c r="C1474"/>
    </row>
    <row r="1475" spans="3:3">
      <c r="C1475"/>
    </row>
    <row r="1476" spans="3:3">
      <c r="C1476"/>
    </row>
    <row r="1477" spans="3:3">
      <c r="C1477"/>
    </row>
    <row r="1478" spans="3:3">
      <c r="C1478"/>
    </row>
    <row r="1479" spans="3:3">
      <c r="C1479"/>
    </row>
    <row r="1480" spans="3:3">
      <c r="C1480"/>
    </row>
    <row r="1481" spans="3:3">
      <c r="C1481"/>
    </row>
    <row r="1482" spans="3:3">
      <c r="C1482"/>
    </row>
    <row r="1483" spans="3:3">
      <c r="C1483"/>
    </row>
    <row r="1484" spans="3:3">
      <c r="C1484"/>
    </row>
    <row r="1485" spans="3:3">
      <c r="C1485"/>
    </row>
    <row r="1486" spans="3:3">
      <c r="C1486"/>
    </row>
    <row r="1487" spans="3:3">
      <c r="C1487"/>
    </row>
    <row r="1488" spans="3:3">
      <c r="C1488"/>
    </row>
    <row r="1489" spans="3:3">
      <c r="C1489"/>
    </row>
    <row r="1490" spans="3:3">
      <c r="C1490"/>
    </row>
    <row r="1491" spans="3:3">
      <c r="C1491"/>
    </row>
    <row r="1492" spans="3:3">
      <c r="C1492"/>
    </row>
    <row r="1493" spans="3:3">
      <c r="C1493"/>
    </row>
    <row r="1494" spans="3:3">
      <c r="C1494"/>
    </row>
    <row r="1495" spans="3:3">
      <c r="C1495"/>
    </row>
    <row r="1496" spans="3:3">
      <c r="C1496"/>
    </row>
    <row r="1497" spans="3:3">
      <c r="C1497"/>
    </row>
    <row r="1498" spans="3:3">
      <c r="C1498"/>
    </row>
    <row r="1499" spans="3:3">
      <c r="C1499"/>
    </row>
    <row r="1500" spans="3:3">
      <c r="C1500"/>
    </row>
    <row r="1501" spans="3:3">
      <c r="C1501"/>
    </row>
    <row r="1502" spans="3:3">
      <c r="C1502"/>
    </row>
    <row r="1503" spans="3:3">
      <c r="C1503"/>
    </row>
    <row r="1504" spans="3:3">
      <c r="C1504"/>
    </row>
    <row r="1505" spans="3:3">
      <c r="C1505"/>
    </row>
    <row r="1506" spans="3:3">
      <c r="C1506"/>
    </row>
    <row r="1507" spans="3:3">
      <c r="C1507"/>
    </row>
    <row r="1508" spans="3:3">
      <c r="C1508"/>
    </row>
    <row r="1509" spans="3:3">
      <c r="C1509"/>
    </row>
    <row r="1510" spans="3:3">
      <c r="C1510"/>
    </row>
    <row r="1511" spans="3:3">
      <c r="C1511"/>
    </row>
    <row r="1512" spans="3:3">
      <c r="C1512"/>
    </row>
    <row r="1513" spans="3:3">
      <c r="C1513"/>
    </row>
    <row r="1514" spans="3:3">
      <c r="C1514"/>
    </row>
    <row r="1515" spans="3:3">
      <c r="C1515"/>
    </row>
    <row r="1516" spans="3:3">
      <c r="C1516"/>
    </row>
    <row r="1517" spans="3:3">
      <c r="C1517"/>
    </row>
    <row r="1518" spans="3:3">
      <c r="C1518"/>
    </row>
    <row r="1519" spans="3:3">
      <c r="C1519"/>
    </row>
    <row r="1520" spans="3:3">
      <c r="C1520"/>
    </row>
    <row r="1521" spans="3:3">
      <c r="C1521"/>
    </row>
    <row r="1522" spans="3:3">
      <c r="C1522"/>
    </row>
    <row r="1523" spans="3:3">
      <c r="C1523"/>
    </row>
    <row r="1524" spans="3:3">
      <c r="C1524"/>
    </row>
    <row r="1525" spans="3:3">
      <c r="C1525"/>
    </row>
    <row r="1526" spans="3:3">
      <c r="C1526"/>
    </row>
    <row r="1527" spans="3:3">
      <c r="C1527"/>
    </row>
    <row r="1528" spans="3:3">
      <c r="C1528"/>
    </row>
    <row r="1529" spans="3:3">
      <c r="C1529"/>
    </row>
    <row r="1530" spans="3:3">
      <c r="C1530"/>
    </row>
    <row r="1531" spans="3:3">
      <c r="C1531"/>
    </row>
    <row r="1532" spans="3:3">
      <c r="C1532"/>
    </row>
    <row r="1533" spans="3:3">
      <c r="C1533"/>
    </row>
    <row r="1534" spans="3:3">
      <c r="C1534"/>
    </row>
    <row r="1535" spans="3:3">
      <c r="C1535"/>
    </row>
    <row r="1536" spans="3:3">
      <c r="C1536"/>
    </row>
    <row r="1537" spans="3:3">
      <c r="C1537"/>
    </row>
    <row r="1538" spans="3:3">
      <c r="C1538"/>
    </row>
    <row r="1539" spans="3:3">
      <c r="C1539"/>
    </row>
    <row r="1540" spans="3:3">
      <c r="C1540"/>
    </row>
    <row r="1541" spans="3:3">
      <c r="C1541"/>
    </row>
    <row r="1542" spans="3:3">
      <c r="C1542"/>
    </row>
    <row r="1543" spans="3:3">
      <c r="C1543"/>
    </row>
    <row r="1544" spans="3:3">
      <c r="C1544"/>
    </row>
    <row r="1545" spans="3:3">
      <c r="C1545"/>
    </row>
    <row r="1546" spans="3:3">
      <c r="C1546"/>
    </row>
    <row r="1547" spans="3:3">
      <c r="C1547"/>
    </row>
    <row r="1548" spans="3:3">
      <c r="C1548"/>
    </row>
    <row r="1549" spans="3:3">
      <c r="C1549"/>
    </row>
    <row r="1550" spans="3:3">
      <c r="C1550"/>
    </row>
    <row r="1551" spans="3:3">
      <c r="C1551"/>
    </row>
    <row r="1552" spans="3:3">
      <c r="C1552"/>
    </row>
    <row r="1553" spans="3:3">
      <c r="C1553"/>
    </row>
    <row r="1554" spans="3:3">
      <c r="C1554"/>
    </row>
    <row r="1555" spans="3:3">
      <c r="C1555"/>
    </row>
    <row r="1556" spans="3:3">
      <c r="C1556"/>
    </row>
    <row r="1557" spans="3:3">
      <c r="C1557"/>
    </row>
    <row r="1558" spans="3:3">
      <c r="C1558"/>
    </row>
    <row r="1559" spans="3:3">
      <c r="C1559"/>
    </row>
    <row r="1560" spans="3:3">
      <c r="C1560"/>
    </row>
    <row r="1561" spans="3:3">
      <c r="C1561"/>
    </row>
    <row r="1562" spans="3:3">
      <c r="C1562"/>
    </row>
    <row r="1563" spans="3:3">
      <c r="C1563"/>
    </row>
    <row r="1564" spans="3:3">
      <c r="C1564"/>
    </row>
    <row r="1565" spans="3:3">
      <c r="C1565"/>
    </row>
    <row r="1566" spans="3:3">
      <c r="C1566"/>
    </row>
    <row r="1567" spans="3:3">
      <c r="C1567"/>
    </row>
    <row r="1568" spans="3:3">
      <c r="C1568"/>
    </row>
    <row r="1569" spans="3:3">
      <c r="C1569"/>
    </row>
    <row r="1570" spans="3:3">
      <c r="C1570"/>
    </row>
    <row r="1571" spans="3:3">
      <c r="C1571"/>
    </row>
    <row r="1572" spans="3:3">
      <c r="C1572"/>
    </row>
    <row r="1573" spans="3:3">
      <c r="C1573"/>
    </row>
    <row r="1574" spans="3:3">
      <c r="C1574"/>
    </row>
    <row r="1575" spans="3:3">
      <c r="C1575"/>
    </row>
    <row r="1576" spans="3:3">
      <c r="C1576"/>
    </row>
    <row r="1577" spans="3:3">
      <c r="C1577"/>
    </row>
    <row r="1578" spans="3:3">
      <c r="C1578"/>
    </row>
    <row r="1579" spans="3:3">
      <c r="C1579"/>
    </row>
    <row r="1580" spans="3:3">
      <c r="C1580"/>
    </row>
    <row r="1581" spans="3:3">
      <c r="C1581"/>
    </row>
    <row r="1582" spans="3:3">
      <c r="C1582"/>
    </row>
    <row r="1583" spans="3:3">
      <c r="C1583"/>
    </row>
    <row r="1584" spans="3:3">
      <c r="C1584"/>
    </row>
    <row r="1585" spans="3:3">
      <c r="C1585"/>
    </row>
    <row r="1586" spans="3:3">
      <c r="C1586"/>
    </row>
    <row r="1587" spans="3:3">
      <c r="C1587"/>
    </row>
    <row r="1588" spans="3:3">
      <c r="C1588"/>
    </row>
    <row r="1589" spans="3:3">
      <c r="C1589"/>
    </row>
    <row r="1590" spans="3:3">
      <c r="C1590"/>
    </row>
    <row r="1591" spans="3:3">
      <c r="C1591"/>
    </row>
    <row r="1592" spans="3:3">
      <c r="C1592"/>
    </row>
    <row r="1593" spans="3:3">
      <c r="C1593"/>
    </row>
    <row r="1594" spans="3:3">
      <c r="C1594"/>
    </row>
    <row r="1595" spans="3:3">
      <c r="C1595"/>
    </row>
    <row r="1596" spans="3:3">
      <c r="C1596"/>
    </row>
    <row r="1597" spans="3:3">
      <c r="C1597"/>
    </row>
    <row r="1598" spans="3:3">
      <c r="C1598"/>
    </row>
    <row r="1599" spans="3:3">
      <c r="C1599"/>
    </row>
    <row r="1600" spans="3:3">
      <c r="C1600"/>
    </row>
    <row r="1601" spans="3:3">
      <c r="C1601"/>
    </row>
    <row r="1602" spans="3:3">
      <c r="C1602"/>
    </row>
    <row r="1603" spans="3:3">
      <c r="C1603"/>
    </row>
    <row r="1604" spans="3:3">
      <c r="C1604"/>
    </row>
    <row r="1605" spans="3:3">
      <c r="C1605"/>
    </row>
    <row r="1606" spans="3:3">
      <c r="C1606"/>
    </row>
    <row r="1607" spans="3:3">
      <c r="C1607"/>
    </row>
    <row r="1608" spans="3:3">
      <c r="C1608"/>
    </row>
    <row r="1609" spans="3:3">
      <c r="C1609"/>
    </row>
    <row r="1610" spans="3:3">
      <c r="C1610"/>
    </row>
    <row r="1611" spans="3:3">
      <c r="C1611"/>
    </row>
    <row r="1612" spans="3:3">
      <c r="C1612"/>
    </row>
    <row r="1613" spans="3:3">
      <c r="C1613"/>
    </row>
    <row r="1614" spans="3:3">
      <c r="C1614"/>
    </row>
    <row r="1615" spans="3:3">
      <c r="C1615"/>
    </row>
    <row r="1616" spans="3:3">
      <c r="C1616"/>
    </row>
    <row r="1617" spans="3:3">
      <c r="C1617"/>
    </row>
    <row r="1618" spans="3:3">
      <c r="C1618"/>
    </row>
    <row r="1619" spans="3:3">
      <c r="C1619"/>
    </row>
    <row r="1620" spans="3:3">
      <c r="C1620"/>
    </row>
    <row r="1621" spans="3:3">
      <c r="C1621"/>
    </row>
    <row r="1622" spans="3:3">
      <c r="C1622"/>
    </row>
    <row r="1623" spans="3:3">
      <c r="C1623"/>
    </row>
    <row r="1624" spans="3:3">
      <c r="C1624"/>
    </row>
    <row r="1625" spans="3:3">
      <c r="C1625"/>
    </row>
    <row r="1626" spans="3:3">
      <c r="C1626"/>
    </row>
    <row r="1627" spans="3:3">
      <c r="C1627"/>
    </row>
    <row r="1628" spans="3:3">
      <c r="C1628"/>
    </row>
    <row r="1629" spans="3:3">
      <c r="C1629"/>
    </row>
    <row r="1630" spans="3:3">
      <c r="C1630"/>
    </row>
    <row r="1631" spans="3:3">
      <c r="C1631"/>
    </row>
    <row r="1632" spans="3:3">
      <c r="C1632"/>
    </row>
    <row r="1633" spans="3:3">
      <c r="C1633"/>
    </row>
    <row r="1634" spans="3:3">
      <c r="C1634"/>
    </row>
    <row r="1635" spans="3:3">
      <c r="C1635"/>
    </row>
    <row r="1636" spans="3:3">
      <c r="C1636"/>
    </row>
    <row r="1637" spans="3:3">
      <c r="C1637"/>
    </row>
    <row r="1638" spans="3:3">
      <c r="C1638"/>
    </row>
    <row r="1639" spans="3:3">
      <c r="C1639"/>
    </row>
    <row r="1640" spans="3:3">
      <c r="C1640"/>
    </row>
    <row r="1641" spans="3:3">
      <c r="C1641"/>
    </row>
    <row r="1642" spans="3:3">
      <c r="C1642"/>
    </row>
    <row r="1643" spans="3:3">
      <c r="C1643"/>
    </row>
    <row r="1644" spans="3:3">
      <c r="C1644"/>
    </row>
    <row r="1645" spans="3:3">
      <c r="C1645"/>
    </row>
    <row r="1646" spans="3:3">
      <c r="C1646"/>
    </row>
    <row r="1647" spans="3:3">
      <c r="C1647"/>
    </row>
    <row r="1648" spans="3:3">
      <c r="C1648"/>
    </row>
    <row r="1649" spans="3:3">
      <c r="C1649"/>
    </row>
    <row r="1650" spans="3:3">
      <c r="C1650"/>
    </row>
    <row r="1651" spans="3:3">
      <c r="C1651"/>
    </row>
    <row r="1652" spans="3:3">
      <c r="C1652"/>
    </row>
    <row r="1653" spans="3:3">
      <c r="C1653"/>
    </row>
    <row r="1654" spans="3:3">
      <c r="C1654"/>
    </row>
    <row r="1655" spans="3:3">
      <c r="C1655"/>
    </row>
    <row r="1656" spans="3:3">
      <c r="C1656"/>
    </row>
    <row r="1657" spans="3:3">
      <c r="C1657"/>
    </row>
    <row r="1658" spans="3:3">
      <c r="C1658"/>
    </row>
    <row r="1659" spans="3:3">
      <c r="C1659"/>
    </row>
    <row r="1660" spans="3:3">
      <c r="C1660"/>
    </row>
    <row r="1661" spans="3:3">
      <c r="C1661"/>
    </row>
    <row r="1662" spans="3:3">
      <c r="C1662"/>
    </row>
    <row r="1663" spans="3:3">
      <c r="C1663"/>
    </row>
    <row r="1664" spans="3:3">
      <c r="C1664"/>
    </row>
    <row r="1665" spans="3:3">
      <c r="C1665"/>
    </row>
    <row r="1666" spans="3:3">
      <c r="C1666"/>
    </row>
    <row r="1667" spans="3:3">
      <c r="C1667"/>
    </row>
    <row r="1668" spans="3:3">
      <c r="C1668"/>
    </row>
    <row r="1669" spans="3:3">
      <c r="C1669"/>
    </row>
    <row r="1670" spans="3:3">
      <c r="C1670"/>
    </row>
    <row r="1671" spans="3:3">
      <c r="C1671"/>
    </row>
    <row r="1672" spans="3:3">
      <c r="C1672"/>
    </row>
    <row r="1673" spans="3:3">
      <c r="C1673"/>
    </row>
    <row r="1674" spans="3:3">
      <c r="C1674"/>
    </row>
    <row r="1675" spans="3:3">
      <c r="C1675"/>
    </row>
    <row r="1676" spans="3:3">
      <c r="C1676"/>
    </row>
    <row r="1677" spans="3:3">
      <c r="C1677"/>
    </row>
    <row r="1678" spans="3:3">
      <c r="C1678"/>
    </row>
    <row r="1679" spans="3:3">
      <c r="C1679"/>
    </row>
    <row r="1680" spans="3:3">
      <c r="C1680"/>
    </row>
    <row r="1681" spans="3:3">
      <c r="C1681"/>
    </row>
    <row r="1682" spans="3:3">
      <c r="C1682"/>
    </row>
    <row r="1683" spans="3:3">
      <c r="C1683"/>
    </row>
    <row r="1684" spans="3:3">
      <c r="C1684"/>
    </row>
    <row r="1685" spans="3:3">
      <c r="C1685"/>
    </row>
    <row r="1686" spans="3:3">
      <c r="C1686"/>
    </row>
    <row r="1687" spans="3:3">
      <c r="C1687"/>
    </row>
    <row r="1688" spans="3:3">
      <c r="C1688"/>
    </row>
    <row r="1689" spans="3:3">
      <c r="C1689"/>
    </row>
    <row r="1690" spans="3:3">
      <c r="C1690"/>
    </row>
    <row r="1691" spans="3:3">
      <c r="C1691"/>
    </row>
    <row r="1692" spans="3:3">
      <c r="C1692"/>
    </row>
    <row r="1693" spans="3:3">
      <c r="C1693"/>
    </row>
    <row r="1694" spans="3:3">
      <c r="C1694"/>
    </row>
    <row r="1695" spans="3:3">
      <c r="C1695"/>
    </row>
    <row r="1696" spans="3:3">
      <c r="C1696"/>
    </row>
    <row r="1697" spans="3:3">
      <c r="C1697"/>
    </row>
    <row r="1698" spans="3:3">
      <c r="C1698"/>
    </row>
    <row r="1699" spans="3:3">
      <c r="C1699"/>
    </row>
    <row r="1700" spans="3:3">
      <c r="C1700"/>
    </row>
    <row r="1701" spans="3:3">
      <c r="C1701"/>
    </row>
    <row r="1702" spans="3:3">
      <c r="C1702"/>
    </row>
    <row r="1703" spans="3:3">
      <c r="C1703"/>
    </row>
    <row r="1704" spans="3:3">
      <c r="C1704"/>
    </row>
    <row r="1705" spans="3:3">
      <c r="C1705"/>
    </row>
    <row r="1706" spans="3:3">
      <c r="C1706"/>
    </row>
    <row r="1707" spans="3:3">
      <c r="C1707"/>
    </row>
    <row r="1708" spans="3:3">
      <c r="C1708"/>
    </row>
    <row r="1709" spans="3:3">
      <c r="C1709"/>
    </row>
    <row r="1710" spans="3:3">
      <c r="C1710"/>
    </row>
    <row r="1711" spans="3:3">
      <c r="C1711"/>
    </row>
    <row r="1712" spans="3:3">
      <c r="C1712"/>
    </row>
    <row r="1713" spans="3:3">
      <c r="C1713"/>
    </row>
    <row r="1714" spans="3:3">
      <c r="C1714"/>
    </row>
    <row r="1715" spans="3:3">
      <c r="C1715"/>
    </row>
    <row r="1716" spans="3:3">
      <c r="C1716"/>
    </row>
    <row r="1717" spans="3:3">
      <c r="C1717"/>
    </row>
    <row r="1718" spans="3:3">
      <c r="C1718"/>
    </row>
    <row r="1719" spans="3:3">
      <c r="C1719"/>
    </row>
    <row r="1720" spans="3:3">
      <c r="C1720"/>
    </row>
    <row r="1721" spans="3:3">
      <c r="C1721"/>
    </row>
    <row r="1722" spans="3:3">
      <c r="C1722"/>
    </row>
    <row r="1723" spans="3:3">
      <c r="C1723"/>
    </row>
    <row r="1724" spans="3:3">
      <c r="C1724"/>
    </row>
    <row r="1725" spans="3:3">
      <c r="C1725"/>
    </row>
    <row r="1726" spans="3:3">
      <c r="C1726"/>
    </row>
    <row r="1727" spans="3:3">
      <c r="C1727"/>
    </row>
    <row r="1728" spans="3:3">
      <c r="C1728"/>
    </row>
    <row r="1729" spans="3:3">
      <c r="C1729"/>
    </row>
    <row r="1730" spans="3:3">
      <c r="C1730"/>
    </row>
    <row r="1731" spans="3:3">
      <c r="C1731"/>
    </row>
    <row r="1732" spans="3:3">
      <c r="C1732"/>
    </row>
    <row r="1733" spans="3:3">
      <c r="C1733"/>
    </row>
    <row r="1734" spans="3:3">
      <c r="C1734"/>
    </row>
    <row r="1735" spans="3:3">
      <c r="C1735"/>
    </row>
    <row r="1736" spans="3:3">
      <c r="C1736"/>
    </row>
    <row r="1737" spans="3:3">
      <c r="C1737"/>
    </row>
    <row r="1738" spans="3:3">
      <c r="C1738"/>
    </row>
    <row r="1739" spans="3:3">
      <c r="C1739"/>
    </row>
    <row r="1740" spans="3:3">
      <c r="C1740"/>
    </row>
    <row r="1741" spans="3:3">
      <c r="C1741"/>
    </row>
    <row r="1742" spans="3:3">
      <c r="C1742"/>
    </row>
    <row r="1743" spans="3:3">
      <c r="C1743"/>
    </row>
    <row r="1744" spans="3:3">
      <c r="C1744"/>
    </row>
    <row r="1745" spans="3:3">
      <c r="C1745"/>
    </row>
    <row r="1746" spans="3:3">
      <c r="C1746"/>
    </row>
    <row r="1747" spans="3:3">
      <c r="C1747"/>
    </row>
    <row r="1748" spans="3:3">
      <c r="C1748"/>
    </row>
    <row r="1749" spans="3:3">
      <c r="C1749"/>
    </row>
    <row r="1750" spans="3:3">
      <c r="C1750"/>
    </row>
    <row r="1751" spans="3:3">
      <c r="C1751"/>
    </row>
    <row r="1752" spans="3:3">
      <c r="C1752"/>
    </row>
    <row r="1753" spans="3:3">
      <c r="C1753"/>
    </row>
    <row r="1754" spans="3:3">
      <c r="C1754"/>
    </row>
    <row r="1755" spans="3:3">
      <c r="C1755"/>
    </row>
    <row r="1756" spans="3:3">
      <c r="C1756"/>
    </row>
    <row r="1757" spans="3:3">
      <c r="C1757"/>
    </row>
    <row r="1758" spans="3:3">
      <c r="C1758"/>
    </row>
    <row r="1759" spans="3:3">
      <c r="C1759"/>
    </row>
    <row r="1760" spans="3:3">
      <c r="C1760"/>
    </row>
    <row r="1761" spans="3:3">
      <c r="C1761"/>
    </row>
    <row r="1762" spans="3:3">
      <c r="C1762"/>
    </row>
    <row r="1763" spans="3:3">
      <c r="C1763"/>
    </row>
    <row r="1764" spans="3:3">
      <c r="C1764"/>
    </row>
    <row r="1765" spans="3:3">
      <c r="C1765"/>
    </row>
    <row r="1766" spans="3:3">
      <c r="C1766"/>
    </row>
    <row r="1767" spans="3:3">
      <c r="C1767"/>
    </row>
    <row r="1768" spans="3:3">
      <c r="C1768"/>
    </row>
    <row r="1769" spans="3:3">
      <c r="C1769"/>
    </row>
    <row r="1770" spans="3:3">
      <c r="C1770"/>
    </row>
    <row r="1771" spans="3:3">
      <c r="C1771"/>
    </row>
    <row r="1772" spans="3:3">
      <c r="C1772"/>
    </row>
    <row r="1773" spans="3:3">
      <c r="C1773"/>
    </row>
    <row r="1774" spans="3:3">
      <c r="C1774"/>
    </row>
    <row r="1775" spans="3:3">
      <c r="C1775"/>
    </row>
    <row r="1776" spans="3:3">
      <c r="C1776"/>
    </row>
    <row r="1777" spans="3:3">
      <c r="C1777"/>
    </row>
    <row r="1778" spans="3:3">
      <c r="C1778"/>
    </row>
    <row r="1779" spans="3:3">
      <c r="C1779"/>
    </row>
    <row r="1780" spans="3:3">
      <c r="C1780"/>
    </row>
    <row r="1781" spans="3:3">
      <c r="C1781"/>
    </row>
    <row r="1782" spans="3:3">
      <c r="C1782"/>
    </row>
    <row r="1783" spans="3:3">
      <c r="C1783"/>
    </row>
    <row r="1784" spans="3:3">
      <c r="C1784"/>
    </row>
    <row r="1785" spans="3:3">
      <c r="C1785"/>
    </row>
    <row r="1786" spans="3:3">
      <c r="C1786"/>
    </row>
    <row r="1787" spans="3:3">
      <c r="C1787"/>
    </row>
    <row r="1788" spans="3:3">
      <c r="C1788"/>
    </row>
    <row r="1789" spans="3:3">
      <c r="C1789"/>
    </row>
    <row r="1790" spans="3:3">
      <c r="C1790"/>
    </row>
    <row r="1791" spans="3:3">
      <c r="C1791"/>
    </row>
    <row r="1792" spans="3:3">
      <c r="C1792"/>
    </row>
    <row r="1793" spans="3:3">
      <c r="C1793"/>
    </row>
    <row r="1794" spans="3:3">
      <c r="C1794"/>
    </row>
    <row r="1795" spans="3:3">
      <c r="C1795"/>
    </row>
    <row r="1796" spans="3:3">
      <c r="C1796"/>
    </row>
    <row r="1797" spans="3:3">
      <c r="C1797"/>
    </row>
    <row r="1798" spans="3:3">
      <c r="C1798"/>
    </row>
    <row r="1799" spans="3:3">
      <c r="C1799"/>
    </row>
    <row r="1800" spans="3:3">
      <c r="C1800"/>
    </row>
    <row r="1801" spans="3:3">
      <c r="C1801"/>
    </row>
    <row r="1802" spans="3:3">
      <c r="C1802"/>
    </row>
    <row r="1803" spans="3:3">
      <c r="C1803"/>
    </row>
    <row r="1804" spans="3:3">
      <c r="C1804"/>
    </row>
    <row r="1805" spans="3:3">
      <c r="C1805"/>
    </row>
    <row r="1806" spans="3:3">
      <c r="C1806"/>
    </row>
    <row r="1807" spans="3:3">
      <c r="C1807"/>
    </row>
    <row r="1808" spans="3:3">
      <c r="C1808"/>
    </row>
    <row r="1809" spans="3:3">
      <c r="C1809"/>
    </row>
    <row r="1810" spans="3:3">
      <c r="C1810"/>
    </row>
    <row r="1811" spans="3:3">
      <c r="C1811"/>
    </row>
    <row r="1812" spans="3:3">
      <c r="C1812"/>
    </row>
    <row r="1813" spans="3:3">
      <c r="C1813"/>
    </row>
    <row r="1814" spans="3:3">
      <c r="C1814"/>
    </row>
    <row r="1815" spans="3:3">
      <c r="C1815"/>
    </row>
    <row r="1816" spans="3:3">
      <c r="C1816"/>
    </row>
    <row r="1817" spans="3:3">
      <c r="C1817"/>
    </row>
    <row r="1818" spans="3:3">
      <c r="C1818"/>
    </row>
    <row r="1819" spans="3:3">
      <c r="C1819"/>
    </row>
    <row r="1820" spans="3:3">
      <c r="C1820"/>
    </row>
    <row r="1821" spans="3:3">
      <c r="C1821"/>
    </row>
    <row r="1822" spans="3:3">
      <c r="C1822"/>
    </row>
    <row r="1823" spans="3:3">
      <c r="C1823"/>
    </row>
    <row r="1824" spans="3:3">
      <c r="C1824"/>
    </row>
    <row r="1825" spans="3:3">
      <c r="C1825"/>
    </row>
    <row r="1826" spans="3:3">
      <c r="C1826"/>
    </row>
    <row r="1827" spans="3:3">
      <c r="C1827"/>
    </row>
    <row r="1828" spans="3:3">
      <c r="C1828"/>
    </row>
    <row r="1829" spans="3:3">
      <c r="C1829"/>
    </row>
    <row r="1830" spans="3:3">
      <c r="C1830"/>
    </row>
    <row r="1831" spans="3:3">
      <c r="C1831"/>
    </row>
    <row r="1832" spans="3:3">
      <c r="C1832"/>
    </row>
    <row r="1833" spans="3:3">
      <c r="C1833"/>
    </row>
    <row r="1834" spans="3:3">
      <c r="C1834"/>
    </row>
    <row r="1835" spans="3:3">
      <c r="C1835"/>
    </row>
    <row r="1836" spans="3:3">
      <c r="C1836"/>
    </row>
    <row r="1837" spans="3:3">
      <c r="C1837"/>
    </row>
    <row r="1838" spans="3:3">
      <c r="C1838"/>
    </row>
    <row r="1839" spans="3:3">
      <c r="C1839"/>
    </row>
    <row r="1840" spans="3:3">
      <c r="C1840"/>
    </row>
    <row r="1841" spans="3:3">
      <c r="C1841"/>
    </row>
    <row r="1842" spans="3:3">
      <c r="C1842"/>
    </row>
    <row r="1843" spans="3:3">
      <c r="C1843"/>
    </row>
    <row r="1844" spans="3:3">
      <c r="C1844"/>
    </row>
    <row r="1845" spans="3:3">
      <c r="C1845"/>
    </row>
    <row r="1846" spans="3:3">
      <c r="C1846"/>
    </row>
    <row r="1847" spans="3:3">
      <c r="C1847"/>
    </row>
    <row r="1848" spans="3:3">
      <c r="C1848"/>
    </row>
    <row r="1849" spans="3:3">
      <c r="C1849"/>
    </row>
    <row r="1850" spans="3:3">
      <c r="C1850"/>
    </row>
    <row r="1851" spans="3:3">
      <c r="C1851"/>
    </row>
    <row r="1852" spans="3:3">
      <c r="C1852"/>
    </row>
    <row r="1853" spans="3:3">
      <c r="C1853"/>
    </row>
    <row r="1854" spans="3:3">
      <c r="C1854"/>
    </row>
    <row r="1855" spans="3:3">
      <c r="C1855"/>
    </row>
    <row r="1856" spans="3:3">
      <c r="C1856"/>
    </row>
    <row r="1857" spans="3:3">
      <c r="C1857"/>
    </row>
    <row r="1858" spans="3:3">
      <c r="C1858"/>
    </row>
    <row r="1859" spans="3:3">
      <c r="C1859"/>
    </row>
    <row r="1860" spans="3:3">
      <c r="C1860"/>
    </row>
    <row r="1861" spans="3:3">
      <c r="C1861"/>
    </row>
    <row r="1862" spans="3:3">
      <c r="C1862"/>
    </row>
    <row r="1863" spans="3:3">
      <c r="C1863"/>
    </row>
    <row r="1864" spans="3:3">
      <c r="C1864"/>
    </row>
    <row r="1865" spans="3:3">
      <c r="C1865"/>
    </row>
    <row r="1866" spans="3:3">
      <c r="C1866"/>
    </row>
    <row r="1867" spans="3:3">
      <c r="C1867"/>
    </row>
    <row r="1868" spans="3:3">
      <c r="C1868"/>
    </row>
    <row r="1869" spans="3:3">
      <c r="C1869"/>
    </row>
    <row r="1870" spans="3:3">
      <c r="C1870"/>
    </row>
    <row r="1871" spans="3:3">
      <c r="C1871"/>
    </row>
    <row r="1872" spans="3:3">
      <c r="C1872"/>
    </row>
    <row r="1873" spans="3:3">
      <c r="C1873"/>
    </row>
    <row r="1874" spans="3:3">
      <c r="C1874"/>
    </row>
    <row r="1875" spans="3:3">
      <c r="C1875"/>
    </row>
    <row r="1876" spans="3:3">
      <c r="C1876"/>
    </row>
    <row r="1877" spans="3:3">
      <c r="C1877"/>
    </row>
    <row r="1878" spans="3:3">
      <c r="C1878"/>
    </row>
    <row r="1879" spans="3:3">
      <c r="C1879"/>
    </row>
    <row r="1880" spans="3:3">
      <c r="C1880"/>
    </row>
    <row r="1881" spans="3:3">
      <c r="C1881"/>
    </row>
    <row r="1882" spans="3:3">
      <c r="C1882"/>
    </row>
    <row r="1883" spans="3:3">
      <c r="C1883"/>
    </row>
    <row r="1884" spans="3:3">
      <c r="C1884"/>
    </row>
    <row r="1885" spans="3:3">
      <c r="C1885"/>
    </row>
    <row r="1886" spans="3:3">
      <c r="C1886"/>
    </row>
    <row r="1887" spans="3:3">
      <c r="C1887"/>
    </row>
    <row r="1888" spans="3:3">
      <c r="C1888"/>
    </row>
    <row r="1889" spans="3:3">
      <c r="C1889"/>
    </row>
    <row r="1890" spans="3:3">
      <c r="C1890"/>
    </row>
    <row r="1891" spans="3:3">
      <c r="C1891"/>
    </row>
    <row r="1892" spans="3:3">
      <c r="C1892"/>
    </row>
    <row r="1893" spans="3:3">
      <c r="C1893"/>
    </row>
    <row r="1894" spans="3:3">
      <c r="C1894"/>
    </row>
    <row r="1895" spans="3:3">
      <c r="C1895"/>
    </row>
    <row r="1896" spans="3:3">
      <c r="C1896"/>
    </row>
    <row r="1897" spans="3:3">
      <c r="C1897"/>
    </row>
    <row r="1898" spans="3:3">
      <c r="C1898"/>
    </row>
    <row r="1899" spans="3:3">
      <c r="C1899"/>
    </row>
    <row r="1900" spans="3:3">
      <c r="C1900"/>
    </row>
    <row r="1901" spans="3:3">
      <c r="C1901"/>
    </row>
    <row r="1902" spans="3:3">
      <c r="C1902"/>
    </row>
    <row r="1903" spans="3:3">
      <c r="C1903"/>
    </row>
    <row r="1904" spans="3:3">
      <c r="C1904"/>
    </row>
    <row r="1905" spans="3:3">
      <c r="C1905"/>
    </row>
    <row r="1906" spans="3:3">
      <c r="C1906"/>
    </row>
    <row r="1907" spans="3:3">
      <c r="C1907"/>
    </row>
    <row r="1908" spans="3:3">
      <c r="C1908"/>
    </row>
    <row r="1909" spans="3:3">
      <c r="C1909"/>
    </row>
    <row r="1910" spans="3:3">
      <c r="C1910"/>
    </row>
    <row r="1911" spans="3:3">
      <c r="C1911"/>
    </row>
    <row r="1912" spans="3:3">
      <c r="C1912"/>
    </row>
    <row r="1913" spans="3:3">
      <c r="C1913"/>
    </row>
    <row r="1914" spans="3:3">
      <c r="C1914"/>
    </row>
    <row r="1915" spans="3:3">
      <c r="C1915"/>
    </row>
    <row r="1916" spans="3:3">
      <c r="C1916"/>
    </row>
    <row r="1917" spans="3:3">
      <c r="C1917"/>
    </row>
    <row r="1918" spans="3:3">
      <c r="C1918"/>
    </row>
    <row r="1919" spans="3:3">
      <c r="C1919"/>
    </row>
    <row r="1920" spans="3:3">
      <c r="C1920"/>
    </row>
    <row r="1921" spans="3:3">
      <c r="C1921"/>
    </row>
    <row r="1922" spans="3:3">
      <c r="C1922"/>
    </row>
    <row r="1923" spans="3:3">
      <c r="C1923"/>
    </row>
    <row r="1924" spans="3:3">
      <c r="C1924"/>
    </row>
    <row r="1925" spans="3:3">
      <c r="C1925"/>
    </row>
    <row r="1926" spans="3:3">
      <c r="C1926"/>
    </row>
    <row r="1927" spans="3:3">
      <c r="C1927"/>
    </row>
    <row r="1928" spans="3:3">
      <c r="C1928"/>
    </row>
    <row r="1929" spans="3:3">
      <c r="C1929"/>
    </row>
    <row r="1930" spans="3:3">
      <c r="C1930"/>
    </row>
    <row r="1931" spans="3:3">
      <c r="C1931"/>
    </row>
    <row r="1932" spans="3:3">
      <c r="C1932"/>
    </row>
    <row r="1933" spans="3:3">
      <c r="C1933"/>
    </row>
    <row r="1934" spans="3:3">
      <c r="C1934"/>
    </row>
    <row r="1935" spans="3:3">
      <c r="C1935"/>
    </row>
    <row r="1936" spans="3:3">
      <c r="C1936"/>
    </row>
    <row r="1937" spans="3:3">
      <c r="C1937"/>
    </row>
    <row r="1938" spans="3:3">
      <c r="C1938"/>
    </row>
    <row r="1939" spans="3:3">
      <c r="C1939"/>
    </row>
    <row r="1940" spans="3:3">
      <c r="C1940"/>
    </row>
    <row r="1941" spans="3:3">
      <c r="C1941"/>
    </row>
    <row r="1942" spans="3:3">
      <c r="C1942"/>
    </row>
    <row r="1943" spans="3:3">
      <c r="C1943"/>
    </row>
    <row r="1944" spans="3:3">
      <c r="C1944"/>
    </row>
    <row r="1945" spans="3:3">
      <c r="C1945"/>
    </row>
    <row r="1946" spans="3:3">
      <c r="C1946"/>
    </row>
    <row r="1947" spans="3:3">
      <c r="C1947"/>
    </row>
    <row r="1948" spans="3:3">
      <c r="C1948"/>
    </row>
    <row r="1949" spans="3:3">
      <c r="C1949"/>
    </row>
    <row r="1950" spans="3:3">
      <c r="C1950"/>
    </row>
    <row r="1951" spans="3:3">
      <c r="C1951"/>
    </row>
    <row r="1952" spans="3:3">
      <c r="C1952"/>
    </row>
    <row r="1953" spans="3:3">
      <c r="C1953"/>
    </row>
    <row r="1954" spans="3:3">
      <c r="C1954"/>
    </row>
    <row r="1955" spans="3:3">
      <c r="C1955"/>
    </row>
    <row r="1956" spans="3:3">
      <c r="C1956"/>
    </row>
    <row r="1957" spans="3:3">
      <c r="C1957"/>
    </row>
    <row r="1958" spans="3:3">
      <c r="C1958"/>
    </row>
    <row r="1959" spans="3:3">
      <c r="C1959"/>
    </row>
    <row r="1960" spans="3:3">
      <c r="C1960"/>
    </row>
    <row r="1961" spans="3:3">
      <c r="C1961"/>
    </row>
    <row r="1962" spans="3:3">
      <c r="C1962"/>
    </row>
    <row r="1963" spans="3:3">
      <c r="C1963"/>
    </row>
    <row r="1964" spans="3:3">
      <c r="C1964"/>
    </row>
    <row r="1965" spans="3:3">
      <c r="C1965"/>
    </row>
    <row r="1966" spans="3:3">
      <c r="C1966"/>
    </row>
    <row r="1967" spans="3:3">
      <c r="C1967"/>
    </row>
    <row r="1968" spans="3:3">
      <c r="C1968"/>
    </row>
    <row r="1969" spans="3:3">
      <c r="C1969"/>
    </row>
    <row r="1970" spans="3:3">
      <c r="C1970"/>
    </row>
    <row r="1971" spans="3:3">
      <c r="C1971"/>
    </row>
    <row r="1972" spans="3:3">
      <c r="C1972"/>
    </row>
    <row r="1973" spans="3:3">
      <c r="C1973"/>
    </row>
    <row r="1974" spans="3:3">
      <c r="C1974"/>
    </row>
    <row r="1975" spans="3:3">
      <c r="C1975"/>
    </row>
    <row r="1976" spans="3:3">
      <c r="C1976"/>
    </row>
    <row r="1977" spans="3:3">
      <c r="C1977"/>
    </row>
    <row r="1978" spans="3:3">
      <c r="C1978"/>
    </row>
    <row r="1979" spans="3:3">
      <c r="C1979"/>
    </row>
    <row r="1980" spans="3:3">
      <c r="C1980"/>
    </row>
    <row r="1981" spans="3:3">
      <c r="C1981"/>
    </row>
    <row r="1982" spans="3:3">
      <c r="C1982"/>
    </row>
    <row r="1983" spans="3:3">
      <c r="C1983"/>
    </row>
    <row r="1984" spans="3:3">
      <c r="C1984"/>
    </row>
    <row r="1985" spans="3:3">
      <c r="C1985"/>
    </row>
    <row r="1986" spans="3:3">
      <c r="C1986"/>
    </row>
    <row r="1987" spans="3:3">
      <c r="C1987"/>
    </row>
    <row r="1988" spans="3:3">
      <c r="C1988"/>
    </row>
    <row r="1989" spans="3:3">
      <c r="C1989"/>
    </row>
    <row r="1990" spans="3:3">
      <c r="C1990"/>
    </row>
    <row r="1991" spans="3:3">
      <c r="C1991"/>
    </row>
    <row r="1992" spans="3:3">
      <c r="C1992"/>
    </row>
    <row r="1993" spans="3:3">
      <c r="C1993"/>
    </row>
    <row r="1994" spans="3:3">
      <c r="C1994"/>
    </row>
    <row r="1995" spans="3:3">
      <c r="C1995"/>
    </row>
    <row r="1996" spans="3:3">
      <c r="C1996"/>
    </row>
    <row r="1997" spans="3:3">
      <c r="C1997"/>
    </row>
    <row r="1998" spans="3:3">
      <c r="C1998"/>
    </row>
    <row r="1999" spans="3:3">
      <c r="C1999"/>
    </row>
    <row r="2000" spans="3:3">
      <c r="C2000"/>
    </row>
    <row r="2001" spans="3:3">
      <c r="C2001"/>
    </row>
    <row r="2002" spans="3:3">
      <c r="C2002"/>
    </row>
    <row r="2003" spans="3:3">
      <c r="C2003"/>
    </row>
    <row r="2004" spans="3:3">
      <c r="C2004"/>
    </row>
    <row r="2005" spans="3:3">
      <c r="C2005"/>
    </row>
    <row r="2006" spans="3:3">
      <c r="C2006"/>
    </row>
    <row r="2007" spans="3:3">
      <c r="C2007"/>
    </row>
    <row r="2008" spans="3:3">
      <c r="C2008"/>
    </row>
    <row r="2009" spans="3:3">
      <c r="C2009"/>
    </row>
    <row r="2010" spans="3:3">
      <c r="C2010"/>
    </row>
    <row r="2011" spans="3:3">
      <c r="C2011"/>
    </row>
    <row r="2012" spans="3:3">
      <c r="C2012"/>
    </row>
    <row r="2013" spans="3:3">
      <c r="C2013"/>
    </row>
    <row r="2014" spans="3:3">
      <c r="C2014"/>
    </row>
    <row r="2015" spans="3:3">
      <c r="C2015"/>
    </row>
    <row r="2016" spans="3:3">
      <c r="C2016"/>
    </row>
    <row r="2017" spans="3:3">
      <c r="C2017"/>
    </row>
    <row r="2018" spans="3:3">
      <c r="C2018"/>
    </row>
    <row r="2019" spans="3:3">
      <c r="C2019"/>
    </row>
    <row r="2020" spans="3:3">
      <c r="C2020"/>
    </row>
    <row r="2021" spans="3:3">
      <c r="C2021"/>
    </row>
    <row r="2022" spans="3:3">
      <c r="C2022"/>
    </row>
    <row r="2023" spans="3:3">
      <c r="C2023"/>
    </row>
    <row r="2024" spans="3:3">
      <c r="C2024"/>
    </row>
    <row r="2025" spans="3:3">
      <c r="C2025"/>
    </row>
    <row r="2026" spans="3:3">
      <c r="C2026"/>
    </row>
    <row r="2027" spans="3:3">
      <c r="C2027"/>
    </row>
    <row r="2028" spans="3:3">
      <c r="C2028"/>
    </row>
    <row r="2029" spans="3:3">
      <c r="C2029"/>
    </row>
    <row r="2030" spans="3:3">
      <c r="C2030"/>
    </row>
    <row r="2031" spans="3:3">
      <c r="C2031"/>
    </row>
    <row r="2032" spans="3:3">
      <c r="C2032"/>
    </row>
    <row r="2033" spans="3:3">
      <c r="C2033"/>
    </row>
    <row r="2034" spans="3:3">
      <c r="C2034"/>
    </row>
    <row r="2035" spans="3:3">
      <c r="C2035"/>
    </row>
    <row r="2036" spans="3:3">
      <c r="C2036"/>
    </row>
    <row r="2037" spans="3:3">
      <c r="C2037"/>
    </row>
    <row r="2038" spans="3:3">
      <c r="C2038"/>
    </row>
    <row r="2039" spans="3:3">
      <c r="C2039"/>
    </row>
    <row r="2040" spans="3:3">
      <c r="C2040"/>
    </row>
    <row r="2041" spans="3:3">
      <c r="C2041"/>
    </row>
    <row r="2042" spans="3:3">
      <c r="C2042"/>
    </row>
    <row r="2043" spans="3:3">
      <c r="C2043"/>
    </row>
    <row r="2044" spans="3:3">
      <c r="C2044"/>
    </row>
    <row r="2045" spans="3:3">
      <c r="C2045"/>
    </row>
    <row r="2046" spans="3:3">
      <c r="C2046"/>
    </row>
    <row r="2047" spans="3:3">
      <c r="C2047"/>
    </row>
    <row r="2048" spans="3:3">
      <c r="C2048"/>
    </row>
    <row r="2049" spans="3:3">
      <c r="C2049"/>
    </row>
    <row r="2050" spans="3:3">
      <c r="C2050"/>
    </row>
    <row r="2051" spans="3:3">
      <c r="C2051"/>
    </row>
    <row r="2052" spans="3:3">
      <c r="C2052"/>
    </row>
    <row r="2053" spans="3:3">
      <c r="C2053"/>
    </row>
    <row r="2054" spans="3:3">
      <c r="C2054"/>
    </row>
    <row r="2055" spans="3:3">
      <c r="C2055"/>
    </row>
    <row r="2056" spans="3:3">
      <c r="C2056"/>
    </row>
    <row r="2057" spans="3:3">
      <c r="C2057"/>
    </row>
    <row r="2058" spans="3:3">
      <c r="C2058"/>
    </row>
    <row r="2059" spans="3:3">
      <c r="C2059"/>
    </row>
    <row r="2060" spans="3:3">
      <c r="C2060"/>
    </row>
    <row r="2061" spans="3:3">
      <c r="C2061"/>
    </row>
    <row r="2062" spans="3:3">
      <c r="C2062"/>
    </row>
    <row r="2063" spans="3:3">
      <c r="C2063"/>
    </row>
    <row r="2064" spans="3:3">
      <c r="C2064"/>
    </row>
    <row r="2065" spans="3:3">
      <c r="C2065"/>
    </row>
    <row r="2066" spans="3:3">
      <c r="C2066"/>
    </row>
    <row r="2067" spans="3:3">
      <c r="C2067"/>
    </row>
    <row r="2068" spans="3:3">
      <c r="C2068"/>
    </row>
    <row r="2069" spans="3:3">
      <c r="C2069"/>
    </row>
    <row r="2070" spans="3:3">
      <c r="C2070"/>
    </row>
    <row r="2071" spans="3:3">
      <c r="C2071"/>
    </row>
    <row r="2072" spans="3:3">
      <c r="C2072"/>
    </row>
    <row r="2073" spans="3:3">
      <c r="C2073"/>
    </row>
    <row r="2074" spans="3:3">
      <c r="C2074"/>
    </row>
    <row r="2075" spans="3:3">
      <c r="C2075"/>
    </row>
    <row r="2076" spans="3:3">
      <c r="C2076"/>
    </row>
    <row r="2077" spans="3:3">
      <c r="C2077"/>
    </row>
    <row r="2078" spans="3:3">
      <c r="C2078"/>
    </row>
    <row r="2079" spans="3:3">
      <c r="C2079"/>
    </row>
    <row r="2080" spans="3:3">
      <c r="C2080"/>
    </row>
    <row r="2081" spans="3:3">
      <c r="C2081"/>
    </row>
    <row r="2082" spans="3:3">
      <c r="C2082"/>
    </row>
    <row r="2083" spans="3:3">
      <c r="C2083"/>
    </row>
    <row r="2084" spans="3:3">
      <c r="C2084"/>
    </row>
    <row r="2085" spans="3:3">
      <c r="C2085"/>
    </row>
    <row r="2086" spans="3:3">
      <c r="C2086"/>
    </row>
    <row r="2087" spans="3:3">
      <c r="C2087"/>
    </row>
    <row r="2088" spans="3:3">
      <c r="C2088"/>
    </row>
    <row r="2089" spans="3:3">
      <c r="C2089"/>
    </row>
    <row r="2090" spans="3:3">
      <c r="C2090"/>
    </row>
    <row r="2091" spans="3:3">
      <c r="C2091"/>
    </row>
    <row r="2092" spans="3:3">
      <c r="C2092"/>
    </row>
    <row r="2093" spans="3:3">
      <c r="C2093"/>
    </row>
    <row r="2094" spans="3:3">
      <c r="C2094"/>
    </row>
    <row r="2095" spans="3:3">
      <c r="C2095"/>
    </row>
    <row r="2096" spans="3:3">
      <c r="C2096"/>
    </row>
    <row r="2097" spans="3:3">
      <c r="C2097"/>
    </row>
    <row r="2098" spans="3:3">
      <c r="C2098"/>
    </row>
    <row r="2099" spans="3:3">
      <c r="C2099"/>
    </row>
    <row r="2100" spans="3:3">
      <c r="C2100"/>
    </row>
    <row r="2101" spans="3:3">
      <c r="C2101"/>
    </row>
    <row r="2102" spans="3:3">
      <c r="C2102"/>
    </row>
    <row r="2103" spans="3:3">
      <c r="C2103"/>
    </row>
    <row r="2104" spans="3:3">
      <c r="C2104"/>
    </row>
    <row r="2105" spans="3:3">
      <c r="C2105"/>
    </row>
    <row r="2106" spans="3:3">
      <c r="C2106"/>
    </row>
    <row r="2107" spans="3:3">
      <c r="C2107"/>
    </row>
    <row r="2108" spans="3:3">
      <c r="C2108"/>
    </row>
    <row r="2109" spans="3:3">
      <c r="C2109"/>
    </row>
    <row r="2110" spans="3:3">
      <c r="C2110"/>
    </row>
    <row r="2111" spans="3:3">
      <c r="C2111"/>
    </row>
    <row r="2112" spans="3:3">
      <c r="C2112"/>
    </row>
    <row r="2113" spans="3:3">
      <c r="C2113"/>
    </row>
    <row r="2114" spans="3:3">
      <c r="C2114"/>
    </row>
    <row r="2115" spans="3:3">
      <c r="C2115"/>
    </row>
    <row r="2116" spans="3:3">
      <c r="C2116"/>
    </row>
    <row r="2117" spans="3:3">
      <c r="C2117"/>
    </row>
    <row r="2118" spans="3:3">
      <c r="C2118"/>
    </row>
    <row r="2119" spans="3:3">
      <c r="C2119"/>
    </row>
    <row r="2120" spans="3:3">
      <c r="C2120"/>
    </row>
    <row r="2121" spans="3:3">
      <c r="C2121"/>
    </row>
    <row r="2122" spans="3:3">
      <c r="C2122"/>
    </row>
    <row r="2123" spans="3:3">
      <c r="C2123"/>
    </row>
    <row r="2124" spans="3:3">
      <c r="C2124"/>
    </row>
    <row r="2125" spans="3:3">
      <c r="C2125"/>
    </row>
    <row r="2126" spans="3:3">
      <c r="C2126"/>
    </row>
    <row r="2127" spans="3:3">
      <c r="C2127"/>
    </row>
    <row r="2128" spans="3:3">
      <c r="C2128"/>
    </row>
    <row r="2129" spans="3:3">
      <c r="C2129"/>
    </row>
    <row r="2130" spans="3:3">
      <c r="C2130"/>
    </row>
    <row r="2131" spans="3:3">
      <c r="C2131"/>
    </row>
    <row r="2132" spans="3:3">
      <c r="C2132"/>
    </row>
    <row r="2133" spans="3:3">
      <c r="C2133"/>
    </row>
    <row r="2134" spans="3:3">
      <c r="C2134"/>
    </row>
    <row r="2135" spans="3:3">
      <c r="C2135"/>
    </row>
    <row r="2136" spans="3:3">
      <c r="C2136"/>
    </row>
    <row r="2137" spans="3:3">
      <c r="C2137"/>
    </row>
    <row r="2138" spans="3:3">
      <c r="C2138"/>
    </row>
    <row r="2139" spans="3:3">
      <c r="C2139"/>
    </row>
    <row r="2140" spans="3:3">
      <c r="C2140"/>
    </row>
    <row r="2141" spans="3:3">
      <c r="C2141"/>
    </row>
    <row r="2142" spans="3:3">
      <c r="C2142"/>
    </row>
    <row r="2143" spans="3:3">
      <c r="C2143"/>
    </row>
    <row r="2144" spans="3:3">
      <c r="C2144"/>
    </row>
    <row r="2145" spans="3:3">
      <c r="C2145"/>
    </row>
    <row r="2146" spans="3:3">
      <c r="C2146"/>
    </row>
    <row r="2147" spans="3:3">
      <c r="C2147"/>
    </row>
    <row r="2148" spans="3:3">
      <c r="C2148"/>
    </row>
    <row r="2149" spans="3:3">
      <c r="C2149"/>
    </row>
    <row r="2150" spans="3:3">
      <c r="C2150"/>
    </row>
    <row r="2151" spans="3:3">
      <c r="C2151"/>
    </row>
    <row r="2152" spans="3:3">
      <c r="C2152"/>
    </row>
    <row r="2153" spans="3:3">
      <c r="C2153"/>
    </row>
    <row r="2154" spans="3:3">
      <c r="C2154"/>
    </row>
    <row r="2155" spans="3:3">
      <c r="C2155"/>
    </row>
    <row r="2156" spans="3:3">
      <c r="C2156"/>
    </row>
    <row r="2157" spans="3:3">
      <c r="C2157"/>
    </row>
    <row r="2158" spans="3:3">
      <c r="C2158"/>
    </row>
    <row r="2159" spans="3:3">
      <c r="C2159"/>
    </row>
    <row r="2160" spans="3:3">
      <c r="C2160"/>
    </row>
    <row r="2161" spans="3:3">
      <c r="C2161"/>
    </row>
    <row r="2162" spans="3:3">
      <c r="C2162"/>
    </row>
    <row r="2163" spans="3:3">
      <c r="C2163"/>
    </row>
    <row r="2164" spans="3:3">
      <c r="C2164"/>
    </row>
    <row r="2165" spans="3:3">
      <c r="C2165"/>
    </row>
    <row r="2166" spans="3:3">
      <c r="C2166"/>
    </row>
    <row r="2167" spans="3:3">
      <c r="C2167"/>
    </row>
    <row r="2168" spans="3:3">
      <c r="C2168"/>
    </row>
    <row r="2169" spans="3:3">
      <c r="C2169"/>
    </row>
    <row r="2170" spans="3:3">
      <c r="C2170"/>
    </row>
    <row r="2171" spans="3:3">
      <c r="C2171"/>
    </row>
    <row r="2172" spans="3:3">
      <c r="C2172"/>
    </row>
    <row r="2173" spans="3:3">
      <c r="C2173"/>
    </row>
    <row r="2174" spans="3:3">
      <c r="C2174"/>
    </row>
    <row r="2175" spans="3:3">
      <c r="C2175"/>
    </row>
    <row r="2176" spans="3:3">
      <c r="C2176"/>
    </row>
    <row r="2177" spans="3:3">
      <c r="C2177"/>
    </row>
    <row r="2178" spans="3:3">
      <c r="C2178"/>
    </row>
    <row r="2179" spans="3:3">
      <c r="C2179"/>
    </row>
    <row r="2180" spans="3:3">
      <c r="C2180"/>
    </row>
    <row r="2181" spans="3:3">
      <c r="C2181"/>
    </row>
    <row r="2182" spans="3:3">
      <c r="C2182"/>
    </row>
    <row r="2183" spans="3:3">
      <c r="C2183"/>
    </row>
    <row r="2184" spans="3:3">
      <c r="C2184"/>
    </row>
    <row r="2185" spans="3:3">
      <c r="C2185"/>
    </row>
    <row r="2186" spans="3:3">
      <c r="C2186"/>
    </row>
    <row r="2187" spans="3:3">
      <c r="C2187"/>
    </row>
    <row r="2188" spans="3:3">
      <c r="C2188"/>
    </row>
    <row r="2189" spans="3:3">
      <c r="C2189"/>
    </row>
    <row r="2190" spans="3:3">
      <c r="C2190"/>
    </row>
    <row r="2191" spans="3:3">
      <c r="C2191"/>
    </row>
    <row r="2192" spans="3:3">
      <c r="C2192"/>
    </row>
    <row r="2193" spans="3:3">
      <c r="C2193"/>
    </row>
    <row r="2194" spans="3:3">
      <c r="C2194"/>
    </row>
    <row r="2195" spans="3:3">
      <c r="C2195"/>
    </row>
    <row r="2196" spans="3:3">
      <c r="C2196"/>
    </row>
    <row r="2197" spans="3:3">
      <c r="C2197"/>
    </row>
    <row r="2198" spans="3:3">
      <c r="C2198"/>
    </row>
    <row r="2199" spans="3:3">
      <c r="C2199"/>
    </row>
    <row r="2200" spans="3:3">
      <c r="C2200"/>
    </row>
    <row r="2201" spans="3:3">
      <c r="C2201"/>
    </row>
    <row r="2202" spans="3:3">
      <c r="C2202"/>
    </row>
    <row r="2203" spans="3:3">
      <c r="C2203"/>
    </row>
    <row r="2204" spans="3:3">
      <c r="C2204"/>
    </row>
    <row r="2205" spans="3:3">
      <c r="C2205"/>
    </row>
    <row r="2206" spans="3:3">
      <c r="C2206"/>
    </row>
    <row r="2207" spans="3:3">
      <c r="C2207"/>
    </row>
    <row r="2208" spans="3:3">
      <c r="C2208"/>
    </row>
    <row r="2209" spans="3:3">
      <c r="C2209"/>
    </row>
    <row r="2210" spans="3:3">
      <c r="C2210"/>
    </row>
    <row r="2211" spans="3:3">
      <c r="C2211"/>
    </row>
    <row r="2212" spans="3:3">
      <c r="C2212"/>
    </row>
    <row r="2213" spans="3:3">
      <c r="C2213"/>
    </row>
    <row r="2214" spans="3:3">
      <c r="C2214"/>
    </row>
    <row r="2215" spans="3:3">
      <c r="C2215"/>
    </row>
    <row r="2216" spans="3:3">
      <c r="C2216"/>
    </row>
    <row r="2217" spans="3:3">
      <c r="C2217"/>
    </row>
    <row r="2218" spans="3:3">
      <c r="C2218"/>
    </row>
    <row r="2219" spans="3:3">
      <c r="C2219"/>
    </row>
    <row r="2220" spans="3:3">
      <c r="C2220"/>
    </row>
    <row r="2221" spans="3:3">
      <c r="C2221"/>
    </row>
    <row r="2222" spans="3:3">
      <c r="C2222"/>
    </row>
    <row r="2223" spans="3:3">
      <c r="C2223"/>
    </row>
    <row r="2224" spans="3:3">
      <c r="C2224"/>
    </row>
    <row r="2225" spans="3:3">
      <c r="C2225"/>
    </row>
    <row r="2226" spans="3:3">
      <c r="C2226"/>
    </row>
    <row r="2227" spans="3:3">
      <c r="C2227"/>
    </row>
    <row r="2228" spans="3:3">
      <c r="C2228"/>
    </row>
    <row r="2229" spans="3:3">
      <c r="C2229"/>
    </row>
    <row r="2230" spans="3:3">
      <c r="C2230"/>
    </row>
    <row r="2231" spans="3:3">
      <c r="C2231"/>
    </row>
    <row r="2232" spans="3:3">
      <c r="C2232"/>
    </row>
    <row r="2233" spans="3:3">
      <c r="C2233"/>
    </row>
    <row r="2234" spans="3:3">
      <c r="C2234"/>
    </row>
    <row r="2235" spans="3:3">
      <c r="C2235"/>
    </row>
    <row r="2236" spans="3:3">
      <c r="C2236"/>
    </row>
    <row r="2237" spans="3:3">
      <c r="C2237"/>
    </row>
    <row r="2238" spans="3:3">
      <c r="C2238"/>
    </row>
    <row r="2239" spans="3:3">
      <c r="C2239"/>
    </row>
    <row r="2240" spans="3:3">
      <c r="C2240"/>
    </row>
    <row r="2241" spans="3:3">
      <c r="C2241"/>
    </row>
    <row r="2242" spans="3:3">
      <c r="C2242"/>
    </row>
    <row r="2243" spans="3:3">
      <c r="C2243"/>
    </row>
    <row r="2244" spans="3:3">
      <c r="C2244"/>
    </row>
    <row r="2245" spans="3:3">
      <c r="C2245"/>
    </row>
    <row r="2246" spans="3:3">
      <c r="C2246"/>
    </row>
    <row r="2247" spans="3:3">
      <c r="C2247"/>
    </row>
    <row r="2248" spans="3:3">
      <c r="C2248"/>
    </row>
    <row r="2249" spans="3:3">
      <c r="C2249"/>
    </row>
    <row r="2250" spans="3:3">
      <c r="C2250"/>
    </row>
    <row r="2251" spans="3:3">
      <c r="C2251"/>
    </row>
    <row r="2252" spans="3:3">
      <c r="C2252"/>
    </row>
    <row r="2253" spans="3:3">
      <c r="C2253"/>
    </row>
    <row r="2254" spans="3:3">
      <c r="C2254"/>
    </row>
    <row r="2255" spans="3:3">
      <c r="C2255"/>
    </row>
    <row r="2256" spans="3:3">
      <c r="C2256"/>
    </row>
    <row r="2257" spans="3:3">
      <c r="C2257"/>
    </row>
    <row r="2258" spans="3:3">
      <c r="C2258"/>
    </row>
    <row r="2259" spans="3:3">
      <c r="C2259"/>
    </row>
    <row r="2260" spans="3:3">
      <c r="C2260"/>
    </row>
    <row r="2261" spans="3:3">
      <c r="C2261"/>
    </row>
    <row r="2262" spans="3:3">
      <c r="C2262"/>
    </row>
    <row r="2263" spans="3:3">
      <c r="C2263"/>
    </row>
    <row r="2264" spans="3:3">
      <c r="C2264"/>
    </row>
    <row r="2265" spans="3:3">
      <c r="C2265"/>
    </row>
    <row r="2266" spans="3:3">
      <c r="C2266"/>
    </row>
    <row r="2267" spans="3:3">
      <c r="C2267"/>
    </row>
    <row r="2268" spans="3:3">
      <c r="C2268"/>
    </row>
    <row r="2269" spans="3:3">
      <c r="C2269"/>
    </row>
    <row r="2270" spans="3:3">
      <c r="C2270"/>
    </row>
    <row r="2271" spans="3:3">
      <c r="C2271"/>
    </row>
    <row r="2272" spans="3:3">
      <c r="C2272"/>
    </row>
    <row r="2273" spans="3:3">
      <c r="C2273"/>
    </row>
    <row r="2274" spans="3:3">
      <c r="C2274"/>
    </row>
    <row r="2275" spans="3:3">
      <c r="C2275"/>
    </row>
    <row r="2276" spans="3:3">
      <c r="C2276"/>
    </row>
    <row r="2277" spans="3:3">
      <c r="C2277"/>
    </row>
    <row r="2278" spans="3:3">
      <c r="C2278"/>
    </row>
    <row r="2279" spans="3:3">
      <c r="C2279"/>
    </row>
    <row r="2280" spans="3:3">
      <c r="C2280"/>
    </row>
    <row r="2281" spans="3:3">
      <c r="C2281"/>
    </row>
    <row r="2282" spans="3:3">
      <c r="C2282"/>
    </row>
    <row r="2283" spans="3:3">
      <c r="C2283"/>
    </row>
    <row r="2284" spans="3:3">
      <c r="C2284"/>
    </row>
    <row r="2285" spans="3:3">
      <c r="C2285"/>
    </row>
    <row r="2286" spans="3:3">
      <c r="C2286"/>
    </row>
    <row r="2287" spans="3:3">
      <c r="C2287"/>
    </row>
    <row r="2288" spans="3:3">
      <c r="C2288"/>
    </row>
    <row r="2289" spans="3:3">
      <c r="C2289"/>
    </row>
    <row r="2290" spans="3:3">
      <c r="C2290"/>
    </row>
    <row r="2291" spans="3:3">
      <c r="C2291"/>
    </row>
    <row r="2292" spans="3:3">
      <c r="C2292"/>
    </row>
    <row r="2293" spans="3:3">
      <c r="C2293"/>
    </row>
    <row r="2294" spans="3:3">
      <c r="C2294"/>
    </row>
    <row r="2295" spans="3:3">
      <c r="C2295"/>
    </row>
    <row r="2296" spans="3:3">
      <c r="C2296"/>
    </row>
    <row r="2297" spans="3:3">
      <c r="C2297"/>
    </row>
    <row r="2298" spans="3:3">
      <c r="C2298"/>
    </row>
    <row r="2299" spans="3:3">
      <c r="C2299"/>
    </row>
    <row r="2300" spans="3:3">
      <c r="C2300"/>
    </row>
    <row r="2301" spans="3:3">
      <c r="C2301"/>
    </row>
    <row r="2302" spans="3:3">
      <c r="C2302"/>
    </row>
    <row r="2303" spans="3:3">
      <c r="C2303"/>
    </row>
    <row r="2304" spans="3:3">
      <c r="C2304"/>
    </row>
    <row r="2305" spans="3:3">
      <c r="C2305"/>
    </row>
    <row r="2306" spans="3:3">
      <c r="C2306"/>
    </row>
    <row r="2307" spans="3:3">
      <c r="C2307"/>
    </row>
    <row r="2308" spans="3:3">
      <c r="C2308"/>
    </row>
    <row r="2309" spans="3:3">
      <c r="C2309"/>
    </row>
    <row r="2310" spans="3:3">
      <c r="C2310"/>
    </row>
    <row r="2311" spans="3:3">
      <c r="C2311"/>
    </row>
    <row r="2312" spans="3:3">
      <c r="C2312"/>
    </row>
    <row r="2313" spans="3:3">
      <c r="C2313"/>
    </row>
    <row r="2314" spans="3:3">
      <c r="C2314"/>
    </row>
    <row r="2315" spans="3:3">
      <c r="C2315"/>
    </row>
    <row r="2316" spans="3:3">
      <c r="C2316"/>
    </row>
    <row r="2317" spans="3:3">
      <c r="C2317"/>
    </row>
    <row r="2318" spans="3:3">
      <c r="C2318"/>
    </row>
    <row r="2319" spans="3:3">
      <c r="C2319"/>
    </row>
    <row r="2320" spans="3:3">
      <c r="C2320"/>
    </row>
    <row r="2321" spans="3:3">
      <c r="C2321"/>
    </row>
    <row r="2322" spans="3:3">
      <c r="C2322"/>
    </row>
    <row r="2323" spans="3:3">
      <c r="C2323"/>
    </row>
    <row r="2324" spans="3:3">
      <c r="C2324"/>
    </row>
    <row r="2325" spans="3:3">
      <c r="C2325"/>
    </row>
    <row r="2326" spans="3:3">
      <c r="C2326"/>
    </row>
    <row r="2327" spans="3:3">
      <c r="C2327"/>
    </row>
    <row r="2328" spans="3:3">
      <c r="C2328"/>
    </row>
    <row r="2329" spans="3:3">
      <c r="C2329"/>
    </row>
    <row r="2330" spans="3:3">
      <c r="C2330"/>
    </row>
    <row r="2331" spans="3:3">
      <c r="C2331"/>
    </row>
    <row r="2332" spans="3:3">
      <c r="C2332"/>
    </row>
    <row r="2333" spans="3:3">
      <c r="C2333"/>
    </row>
    <row r="2334" spans="3:3">
      <c r="C2334"/>
    </row>
    <row r="2335" spans="3:3">
      <c r="C2335"/>
    </row>
    <row r="2336" spans="3:3">
      <c r="C2336"/>
    </row>
    <row r="2337" spans="3:3">
      <c r="C2337"/>
    </row>
    <row r="2338" spans="3:3">
      <c r="C2338"/>
    </row>
    <row r="2339" spans="3:3">
      <c r="C2339"/>
    </row>
    <row r="2340" spans="3:3">
      <c r="C2340"/>
    </row>
    <row r="2341" spans="3:3">
      <c r="C2341"/>
    </row>
    <row r="2342" spans="3:3">
      <c r="C2342"/>
    </row>
    <row r="2343" spans="3:3">
      <c r="C2343"/>
    </row>
    <row r="2344" spans="3:3">
      <c r="C2344"/>
    </row>
    <row r="2345" spans="3:3">
      <c r="C2345"/>
    </row>
    <row r="2346" spans="3:3">
      <c r="C2346"/>
    </row>
    <row r="2347" spans="3:3">
      <c r="C2347"/>
    </row>
    <row r="2348" spans="3:3">
      <c r="C2348"/>
    </row>
    <row r="2349" spans="3:3">
      <c r="C2349"/>
    </row>
    <row r="2350" spans="3:3">
      <c r="C2350"/>
    </row>
    <row r="2351" spans="3:3">
      <c r="C2351"/>
    </row>
    <row r="2352" spans="3:3">
      <c r="C2352"/>
    </row>
    <row r="2353" spans="3:3">
      <c r="C2353"/>
    </row>
    <row r="2354" spans="3:3">
      <c r="C2354"/>
    </row>
    <row r="2355" spans="3:3">
      <c r="C2355"/>
    </row>
    <row r="2356" spans="3:3">
      <c r="C2356"/>
    </row>
    <row r="2357" spans="3:3">
      <c r="C2357"/>
    </row>
    <row r="2358" spans="3:3">
      <c r="C2358"/>
    </row>
    <row r="2359" spans="3:3">
      <c r="C2359"/>
    </row>
    <row r="2360" spans="3:3">
      <c r="C2360"/>
    </row>
    <row r="2361" spans="3:3">
      <c r="C2361"/>
    </row>
    <row r="2362" spans="3:3">
      <c r="C2362"/>
    </row>
    <row r="2363" spans="3:3">
      <c r="C2363"/>
    </row>
    <row r="2364" spans="3:3">
      <c r="C2364"/>
    </row>
    <row r="2365" spans="3:3">
      <c r="C2365"/>
    </row>
    <row r="2366" spans="3:3">
      <c r="C2366"/>
    </row>
    <row r="2367" spans="3:3">
      <c r="C2367"/>
    </row>
    <row r="2368" spans="3:3">
      <c r="C2368"/>
    </row>
    <row r="2369" spans="3:3">
      <c r="C2369"/>
    </row>
    <row r="2370" spans="3:3">
      <c r="C2370"/>
    </row>
    <row r="2371" spans="3:3">
      <c r="C2371"/>
    </row>
    <row r="2372" spans="3:3">
      <c r="C2372"/>
    </row>
    <row r="2373" spans="3:3">
      <c r="C2373"/>
    </row>
    <row r="2374" spans="3:3">
      <c r="C2374"/>
    </row>
    <row r="2375" spans="3:3">
      <c r="C2375"/>
    </row>
    <row r="2376" spans="3:3">
      <c r="C2376"/>
    </row>
    <row r="2377" spans="3:3">
      <c r="C2377"/>
    </row>
    <row r="2378" spans="3:3">
      <c r="C2378"/>
    </row>
    <row r="2379" spans="3:3">
      <c r="C2379"/>
    </row>
    <row r="2380" spans="3:3">
      <c r="C2380"/>
    </row>
    <row r="2381" spans="3:3">
      <c r="C2381"/>
    </row>
    <row r="2382" spans="3:3">
      <c r="C2382"/>
    </row>
    <row r="2383" spans="3:3">
      <c r="C2383"/>
    </row>
    <row r="2384" spans="3:3">
      <c r="C2384"/>
    </row>
    <row r="2385" spans="3:3">
      <c r="C2385"/>
    </row>
    <row r="2386" spans="3:3">
      <c r="C2386"/>
    </row>
    <row r="2387" spans="3:3">
      <c r="C2387"/>
    </row>
    <row r="2388" spans="3:3">
      <c r="C2388"/>
    </row>
    <row r="2389" spans="3:3">
      <c r="C2389"/>
    </row>
    <row r="2390" spans="3:3">
      <c r="C2390"/>
    </row>
    <row r="2391" spans="3:3">
      <c r="C2391"/>
    </row>
    <row r="2392" spans="3:3">
      <c r="C2392"/>
    </row>
    <row r="2393" spans="3:3">
      <c r="C2393"/>
    </row>
    <row r="2394" spans="3:3">
      <c r="C2394"/>
    </row>
    <row r="2395" spans="3:3">
      <c r="C2395"/>
    </row>
    <row r="2396" spans="3:3">
      <c r="C2396"/>
    </row>
    <row r="2397" spans="3:3">
      <c r="C2397"/>
    </row>
    <row r="2398" spans="3:3">
      <c r="C2398"/>
    </row>
    <row r="2399" spans="3:3">
      <c r="C2399"/>
    </row>
    <row r="2400" spans="3:3">
      <c r="C2400"/>
    </row>
    <row r="2401" spans="3:3">
      <c r="C2401"/>
    </row>
    <row r="2402" spans="3:3">
      <c r="C2402"/>
    </row>
    <row r="2403" spans="3:3">
      <c r="C2403"/>
    </row>
    <row r="2404" spans="3:3">
      <c r="C2404"/>
    </row>
    <row r="2405" spans="3:3">
      <c r="C2405"/>
    </row>
    <row r="2406" spans="3:3">
      <c r="C2406"/>
    </row>
    <row r="2407" spans="3:3">
      <c r="C2407"/>
    </row>
    <row r="2408" spans="3:3">
      <c r="C2408"/>
    </row>
    <row r="2409" spans="3:3">
      <c r="C2409"/>
    </row>
    <row r="2410" spans="3:3">
      <c r="C2410"/>
    </row>
    <row r="2411" spans="3:3">
      <c r="C2411"/>
    </row>
    <row r="2412" spans="3:3">
      <c r="C2412"/>
    </row>
    <row r="2413" spans="3:3">
      <c r="C2413"/>
    </row>
    <row r="2414" spans="3:3">
      <c r="C2414"/>
    </row>
    <row r="2415" spans="3:3">
      <c r="C2415"/>
    </row>
    <row r="2416" spans="3:3">
      <c r="C2416"/>
    </row>
    <row r="2417" spans="3:3">
      <c r="C2417"/>
    </row>
    <row r="2418" spans="3:3">
      <c r="C2418"/>
    </row>
    <row r="2419" spans="3:3">
      <c r="C2419"/>
    </row>
    <row r="2420" spans="3:3">
      <c r="C2420"/>
    </row>
    <row r="2421" spans="3:3">
      <c r="C2421"/>
    </row>
    <row r="2422" spans="3:3">
      <c r="C2422"/>
    </row>
    <row r="2423" spans="3:3">
      <c r="C2423"/>
    </row>
    <row r="2424" spans="3:3">
      <c r="C2424"/>
    </row>
    <row r="2425" spans="3:3">
      <c r="C2425"/>
    </row>
    <row r="2426" spans="3:3">
      <c r="C2426"/>
    </row>
    <row r="2427" spans="3:3">
      <c r="C2427"/>
    </row>
    <row r="2428" spans="3:3">
      <c r="C2428"/>
    </row>
    <row r="2429" spans="3:3">
      <c r="C2429"/>
    </row>
    <row r="2430" spans="3:3">
      <c r="C2430"/>
    </row>
    <row r="2431" spans="3:3">
      <c r="C2431"/>
    </row>
    <row r="2432" spans="3:3">
      <c r="C2432"/>
    </row>
    <row r="2433" spans="3:3">
      <c r="C2433"/>
    </row>
    <row r="2434" spans="3:3">
      <c r="C2434"/>
    </row>
    <row r="2435" spans="3:3">
      <c r="C2435"/>
    </row>
    <row r="2436" spans="3:3">
      <c r="C2436"/>
    </row>
    <row r="2437" spans="3:3">
      <c r="C2437"/>
    </row>
    <row r="2438" spans="3:3">
      <c r="C2438"/>
    </row>
    <row r="2439" spans="3:3">
      <c r="C2439"/>
    </row>
    <row r="2440" spans="3:3">
      <c r="C2440"/>
    </row>
    <row r="2441" spans="3:3">
      <c r="C2441"/>
    </row>
    <row r="2442" spans="3:3">
      <c r="C2442"/>
    </row>
    <row r="2443" spans="3:3">
      <c r="C2443"/>
    </row>
    <row r="2444" spans="3:3">
      <c r="C2444"/>
    </row>
    <row r="2445" spans="3:3">
      <c r="C2445"/>
    </row>
    <row r="2446" spans="3:3">
      <c r="C2446"/>
    </row>
    <row r="2447" spans="3:3">
      <c r="C2447"/>
    </row>
    <row r="2448" spans="3:3">
      <c r="C2448"/>
    </row>
    <row r="2449" spans="3:3">
      <c r="C2449"/>
    </row>
    <row r="2450" spans="3:3">
      <c r="C2450"/>
    </row>
    <row r="2451" spans="3:3">
      <c r="C2451"/>
    </row>
    <row r="2452" spans="3:3">
      <c r="C2452"/>
    </row>
    <row r="2453" spans="3:3">
      <c r="C2453"/>
    </row>
    <row r="2454" spans="3:3">
      <c r="C2454"/>
    </row>
    <row r="2455" spans="3:3">
      <c r="C2455"/>
    </row>
    <row r="2456" spans="3:3">
      <c r="C2456"/>
    </row>
    <row r="2457" spans="3:3">
      <c r="C2457"/>
    </row>
    <row r="2458" spans="3:3">
      <c r="C2458"/>
    </row>
    <row r="2459" spans="3:3">
      <c r="C2459"/>
    </row>
    <row r="2460" spans="3:3">
      <c r="C2460"/>
    </row>
    <row r="2461" spans="3:3">
      <c r="C2461"/>
    </row>
    <row r="2462" spans="3:3">
      <c r="C2462"/>
    </row>
    <row r="2463" spans="3:3">
      <c r="C2463"/>
    </row>
    <row r="2464" spans="3:3">
      <c r="C2464"/>
    </row>
    <row r="2465" spans="3:3">
      <c r="C2465"/>
    </row>
    <row r="2466" spans="3:3">
      <c r="C2466"/>
    </row>
    <row r="2467" spans="3:3">
      <c r="C2467"/>
    </row>
    <row r="2468" spans="3:3">
      <c r="C2468"/>
    </row>
    <row r="2469" spans="3:3">
      <c r="C2469"/>
    </row>
    <row r="2470" spans="3:3">
      <c r="C2470"/>
    </row>
    <row r="2471" spans="3:3">
      <c r="C2471"/>
    </row>
    <row r="2472" spans="3:3">
      <c r="C2472"/>
    </row>
    <row r="2473" spans="3:3">
      <c r="C2473"/>
    </row>
    <row r="2474" spans="3:3">
      <c r="C2474"/>
    </row>
    <row r="2475" spans="3:3">
      <c r="C2475"/>
    </row>
    <row r="2476" spans="3:3">
      <c r="C2476"/>
    </row>
    <row r="2477" spans="3:3">
      <c r="C2477"/>
    </row>
    <row r="2478" spans="3:3">
      <c r="C2478"/>
    </row>
    <row r="2479" spans="3:3">
      <c r="C2479"/>
    </row>
    <row r="2480" spans="3:3">
      <c r="C2480"/>
    </row>
    <row r="2481" spans="3:3">
      <c r="C2481"/>
    </row>
    <row r="2482" spans="3:3">
      <c r="C2482"/>
    </row>
    <row r="2483" spans="3:3">
      <c r="C2483"/>
    </row>
    <row r="2484" spans="3:3">
      <c r="C2484"/>
    </row>
    <row r="2485" spans="3:3">
      <c r="C2485"/>
    </row>
    <row r="2486" spans="3:3">
      <c r="C2486"/>
    </row>
    <row r="2487" spans="3:3">
      <c r="C2487"/>
    </row>
    <row r="2488" spans="3:3">
      <c r="C2488"/>
    </row>
    <row r="2489" spans="3:3">
      <c r="C2489"/>
    </row>
    <row r="2490" spans="3:3">
      <c r="C2490"/>
    </row>
    <row r="2491" spans="3:3">
      <c r="C2491"/>
    </row>
    <row r="2492" spans="3:3">
      <c r="C2492"/>
    </row>
    <row r="2493" spans="3:3">
      <c r="C2493"/>
    </row>
    <row r="2494" spans="3:3">
      <c r="C2494"/>
    </row>
    <row r="2495" spans="3:3">
      <c r="C2495"/>
    </row>
    <row r="2496" spans="3:3">
      <c r="C2496"/>
    </row>
    <row r="2497" spans="3:3">
      <c r="C2497"/>
    </row>
    <row r="2498" spans="3:3">
      <c r="C2498"/>
    </row>
    <row r="2499" spans="3:3">
      <c r="C2499"/>
    </row>
    <row r="2500" spans="3:3">
      <c r="C2500"/>
    </row>
    <row r="2501" spans="3:3">
      <c r="C2501"/>
    </row>
    <row r="2502" spans="3:3">
      <c r="C2502"/>
    </row>
    <row r="2503" spans="3:3">
      <c r="C2503"/>
    </row>
    <row r="2504" spans="3:3">
      <c r="C2504"/>
    </row>
    <row r="2505" spans="3:3">
      <c r="C2505"/>
    </row>
    <row r="2506" spans="3:3">
      <c r="C2506"/>
    </row>
    <row r="2507" spans="3:3">
      <c r="C2507"/>
    </row>
    <row r="2508" spans="3:3">
      <c r="C2508"/>
    </row>
    <row r="2509" spans="3:3">
      <c r="C2509"/>
    </row>
    <row r="2510" spans="3:3">
      <c r="C2510"/>
    </row>
    <row r="2511" spans="3:3">
      <c r="C2511"/>
    </row>
    <row r="2512" spans="3:3">
      <c r="C2512"/>
    </row>
    <row r="2513" spans="3:3">
      <c r="C2513"/>
    </row>
    <row r="2514" spans="3:3">
      <c r="C2514"/>
    </row>
    <row r="2515" spans="3:3">
      <c r="C2515"/>
    </row>
    <row r="2516" spans="3:3">
      <c r="C2516"/>
    </row>
    <row r="2517" spans="3:3">
      <c r="C2517"/>
    </row>
    <row r="2518" spans="3:3">
      <c r="C2518"/>
    </row>
    <row r="2519" spans="3:3">
      <c r="C2519"/>
    </row>
    <row r="2520" spans="3:3">
      <c r="C2520"/>
    </row>
    <row r="2521" spans="3:3">
      <c r="C2521"/>
    </row>
    <row r="2522" spans="3:3">
      <c r="C2522"/>
    </row>
    <row r="2523" spans="3:3">
      <c r="C2523"/>
    </row>
    <row r="2524" spans="3:3">
      <c r="C2524"/>
    </row>
    <row r="2525" spans="3:3">
      <c r="C2525"/>
    </row>
    <row r="2526" spans="3:3">
      <c r="C2526"/>
    </row>
    <row r="2527" spans="3:3">
      <c r="C2527"/>
    </row>
    <row r="2528" spans="3:3">
      <c r="C2528"/>
    </row>
    <row r="2529" spans="3:3">
      <c r="C2529"/>
    </row>
    <row r="2530" spans="3:3">
      <c r="C2530"/>
    </row>
    <row r="2531" spans="3:3">
      <c r="C2531"/>
    </row>
    <row r="2532" spans="3:3">
      <c r="C2532"/>
    </row>
    <row r="2533" spans="3:3">
      <c r="C2533"/>
    </row>
    <row r="2534" spans="3:3">
      <c r="C2534"/>
    </row>
    <row r="2535" spans="3:3">
      <c r="C2535"/>
    </row>
    <row r="2536" spans="3:3">
      <c r="C2536"/>
    </row>
    <row r="2537" spans="3:3">
      <c r="C2537"/>
    </row>
    <row r="2538" spans="3:3">
      <c r="C2538"/>
    </row>
    <row r="2539" spans="3:3">
      <c r="C2539"/>
    </row>
    <row r="2540" spans="3:3">
      <c r="C2540"/>
    </row>
    <row r="2541" spans="3:3">
      <c r="C2541"/>
    </row>
    <row r="2542" spans="3:3">
      <c r="C2542"/>
    </row>
    <row r="2543" spans="3:3">
      <c r="C2543"/>
    </row>
    <row r="2544" spans="3:3">
      <c r="C2544"/>
    </row>
    <row r="2545" spans="3:3">
      <c r="C2545"/>
    </row>
    <row r="2546" spans="3:3">
      <c r="C2546"/>
    </row>
    <row r="2547" spans="3:3">
      <c r="C2547"/>
    </row>
    <row r="2548" spans="3:3">
      <c r="C2548"/>
    </row>
    <row r="2549" spans="3:3">
      <c r="C2549"/>
    </row>
    <row r="2550" spans="3:3">
      <c r="C2550"/>
    </row>
    <row r="2551" spans="3:3">
      <c r="C2551"/>
    </row>
    <row r="2552" spans="3:3">
      <c r="C2552"/>
    </row>
    <row r="2553" spans="3:3">
      <c r="C2553"/>
    </row>
    <row r="2554" spans="3:3">
      <c r="C2554"/>
    </row>
    <row r="2555" spans="3:3">
      <c r="C2555"/>
    </row>
    <row r="2556" spans="3:3">
      <c r="C2556"/>
    </row>
    <row r="2557" spans="3:3">
      <c r="C2557"/>
    </row>
    <row r="2558" spans="3:3">
      <c r="C2558"/>
    </row>
    <row r="2559" spans="3:3">
      <c r="C2559"/>
    </row>
    <row r="2560" spans="3:3">
      <c r="C2560"/>
    </row>
    <row r="2561" spans="3:3">
      <c r="C2561"/>
    </row>
    <row r="2562" spans="3:3">
      <c r="C2562"/>
    </row>
    <row r="2563" spans="3:3">
      <c r="C2563"/>
    </row>
    <row r="2564" spans="3:3">
      <c r="C2564"/>
    </row>
    <row r="2565" spans="3:3">
      <c r="C2565"/>
    </row>
    <row r="2566" spans="3:3">
      <c r="C2566"/>
    </row>
    <row r="2567" spans="3:3">
      <c r="C2567"/>
    </row>
    <row r="2568" spans="3:3">
      <c r="C2568"/>
    </row>
    <row r="2569" spans="3:3">
      <c r="C2569"/>
    </row>
    <row r="2570" spans="3:3">
      <c r="C2570"/>
    </row>
    <row r="2571" spans="3:3">
      <c r="C2571"/>
    </row>
    <row r="2572" spans="3:3">
      <c r="C2572"/>
    </row>
    <row r="2573" spans="3:3">
      <c r="C2573"/>
    </row>
    <row r="2574" spans="3:3">
      <c r="C2574"/>
    </row>
    <row r="2575" spans="3:3">
      <c r="C2575"/>
    </row>
    <row r="2576" spans="3:3">
      <c r="C2576"/>
    </row>
    <row r="2577" spans="3:3">
      <c r="C2577"/>
    </row>
    <row r="2578" spans="3:3">
      <c r="C2578"/>
    </row>
    <row r="2579" spans="3:3">
      <c r="C2579"/>
    </row>
    <row r="2580" spans="3:3">
      <c r="C2580"/>
    </row>
    <row r="2581" spans="3:3">
      <c r="C2581"/>
    </row>
    <row r="2582" spans="3:3">
      <c r="C2582"/>
    </row>
    <row r="2583" spans="3:3">
      <c r="C2583"/>
    </row>
    <row r="2584" spans="3:3">
      <c r="C2584"/>
    </row>
    <row r="2585" spans="3:3">
      <c r="C2585"/>
    </row>
    <row r="2586" spans="3:3">
      <c r="C2586"/>
    </row>
    <row r="2587" spans="3:3">
      <c r="C2587"/>
    </row>
    <row r="2588" spans="3:3">
      <c r="C2588"/>
    </row>
    <row r="2589" spans="3:3">
      <c r="C2589"/>
    </row>
    <row r="2590" spans="3:3">
      <c r="C2590"/>
    </row>
    <row r="2591" spans="3:3">
      <c r="C2591"/>
    </row>
    <row r="2592" spans="3:3">
      <c r="C2592"/>
    </row>
    <row r="2593" spans="3:3">
      <c r="C2593"/>
    </row>
    <row r="2594" spans="3:3">
      <c r="C2594"/>
    </row>
    <row r="2595" spans="3:3">
      <c r="C2595"/>
    </row>
    <row r="2596" spans="3:3">
      <c r="C2596"/>
    </row>
    <row r="2597" spans="3:3">
      <c r="C2597"/>
    </row>
    <row r="2598" spans="3:3">
      <c r="C2598"/>
    </row>
    <row r="2599" spans="3:3">
      <c r="C2599"/>
    </row>
    <row r="2600" spans="3:3">
      <c r="C2600"/>
    </row>
    <row r="2601" spans="3:3">
      <c r="C2601"/>
    </row>
    <row r="2602" spans="3:3">
      <c r="C2602"/>
    </row>
    <row r="2603" spans="3:3">
      <c r="C2603"/>
    </row>
    <row r="2604" spans="3:3">
      <c r="C2604"/>
    </row>
    <row r="2605" spans="3:3">
      <c r="C2605"/>
    </row>
    <row r="2606" spans="3:3">
      <c r="C2606"/>
    </row>
    <row r="2607" spans="3:3">
      <c r="C2607"/>
    </row>
    <row r="2608" spans="3:3">
      <c r="C2608"/>
    </row>
    <row r="2609" spans="3:3">
      <c r="C2609"/>
    </row>
    <row r="2610" spans="3:3">
      <c r="C2610"/>
    </row>
    <row r="2611" spans="3:3">
      <c r="C2611"/>
    </row>
    <row r="2612" spans="3:3">
      <c r="C2612"/>
    </row>
    <row r="2613" spans="3:3">
      <c r="C2613"/>
    </row>
    <row r="2614" spans="3:3">
      <c r="C2614"/>
    </row>
    <row r="2615" spans="3:3">
      <c r="C2615"/>
    </row>
    <row r="2616" spans="3:3">
      <c r="C2616"/>
    </row>
    <row r="2617" spans="3:3">
      <c r="C2617"/>
    </row>
    <row r="2618" spans="3:3">
      <c r="C2618"/>
    </row>
    <row r="2619" spans="3:3">
      <c r="C2619"/>
    </row>
    <row r="2620" spans="3:3">
      <c r="C2620"/>
    </row>
    <row r="2621" spans="3:3">
      <c r="C2621"/>
    </row>
    <row r="2622" spans="3:3">
      <c r="C2622"/>
    </row>
    <row r="2623" spans="3:3">
      <c r="C2623"/>
    </row>
    <row r="2624" spans="3:3">
      <c r="C2624"/>
    </row>
    <row r="2625" spans="3:3">
      <c r="C2625"/>
    </row>
    <row r="2626" spans="3:3">
      <c r="C2626"/>
    </row>
    <row r="2627" spans="3:3">
      <c r="C2627"/>
    </row>
    <row r="2628" spans="3:3">
      <c r="C2628"/>
    </row>
    <row r="2629" spans="3:3">
      <c r="C2629"/>
    </row>
    <row r="2630" spans="3:3">
      <c r="C2630"/>
    </row>
    <row r="2631" spans="3:3">
      <c r="C2631"/>
    </row>
    <row r="2632" spans="3:3">
      <c r="C2632"/>
    </row>
    <row r="2633" spans="3:3">
      <c r="C2633"/>
    </row>
    <row r="2634" spans="3:3">
      <c r="C2634"/>
    </row>
    <row r="2635" spans="3:3">
      <c r="C2635"/>
    </row>
    <row r="2636" spans="3:3">
      <c r="C2636"/>
    </row>
    <row r="2637" spans="3:3">
      <c r="C2637"/>
    </row>
    <row r="2638" spans="3:3">
      <c r="C2638"/>
    </row>
    <row r="2639" spans="3:3">
      <c r="C2639"/>
    </row>
    <row r="2640" spans="3:3">
      <c r="C2640"/>
    </row>
    <row r="2641" spans="3:3">
      <c r="C2641"/>
    </row>
    <row r="2642" spans="3:3">
      <c r="C2642"/>
    </row>
    <row r="2643" spans="3:3">
      <c r="C2643"/>
    </row>
    <row r="2644" spans="3:3">
      <c r="C2644"/>
    </row>
    <row r="2645" spans="3:3">
      <c r="C2645"/>
    </row>
    <row r="2646" spans="3:3">
      <c r="C2646"/>
    </row>
    <row r="2647" spans="3:3">
      <c r="C2647"/>
    </row>
    <row r="2648" spans="3:3">
      <c r="C2648"/>
    </row>
    <row r="2649" spans="3:3">
      <c r="C2649"/>
    </row>
    <row r="2650" spans="3:3">
      <c r="C2650"/>
    </row>
    <row r="2651" spans="3:3">
      <c r="C2651"/>
    </row>
    <row r="2652" spans="3:3">
      <c r="C2652"/>
    </row>
    <row r="2653" spans="3:3">
      <c r="C2653"/>
    </row>
    <row r="2654" spans="3:3">
      <c r="C2654"/>
    </row>
    <row r="2655" spans="3:3">
      <c r="C2655"/>
    </row>
    <row r="2656" spans="3:3">
      <c r="C2656"/>
    </row>
    <row r="2657" spans="3:3">
      <c r="C2657"/>
    </row>
    <row r="2658" spans="3:3">
      <c r="C2658"/>
    </row>
    <row r="2659" spans="3:3">
      <c r="C2659"/>
    </row>
    <row r="2660" spans="3:3">
      <c r="C2660"/>
    </row>
    <row r="2661" spans="3:3">
      <c r="C2661"/>
    </row>
    <row r="2662" spans="3:3">
      <c r="C2662"/>
    </row>
    <row r="2663" spans="3:3">
      <c r="C2663"/>
    </row>
    <row r="2664" spans="3:3">
      <c r="C2664"/>
    </row>
    <row r="2665" spans="3:3">
      <c r="C2665"/>
    </row>
    <row r="2666" spans="3:3">
      <c r="C2666"/>
    </row>
    <row r="2667" spans="3:3">
      <c r="C2667"/>
    </row>
    <row r="2668" spans="3:3">
      <c r="C2668"/>
    </row>
    <row r="2669" spans="3:3">
      <c r="C2669"/>
    </row>
    <row r="2670" spans="3:3">
      <c r="C2670"/>
    </row>
    <row r="2671" spans="3:3">
      <c r="C2671"/>
    </row>
    <row r="2672" spans="3:3">
      <c r="C2672"/>
    </row>
    <row r="2673" spans="3:3">
      <c r="C2673"/>
    </row>
    <row r="2674" spans="3:3">
      <c r="C2674"/>
    </row>
    <row r="2675" spans="3:3">
      <c r="C2675"/>
    </row>
    <row r="2676" spans="3:3">
      <c r="C2676"/>
    </row>
    <row r="2677" spans="3:3">
      <c r="C2677"/>
    </row>
    <row r="2678" spans="3:3">
      <c r="C2678"/>
    </row>
    <row r="2679" spans="3:3">
      <c r="C2679"/>
    </row>
    <row r="2680" spans="3:3">
      <c r="C2680"/>
    </row>
    <row r="2681" spans="3:3">
      <c r="C2681"/>
    </row>
    <row r="2682" spans="3:3">
      <c r="C2682"/>
    </row>
    <row r="2683" spans="3:3">
      <c r="C2683"/>
    </row>
    <row r="2684" spans="3:3">
      <c r="C2684"/>
    </row>
    <row r="2685" spans="3:3">
      <c r="C2685"/>
    </row>
    <row r="2686" spans="3:3">
      <c r="C2686"/>
    </row>
    <row r="2687" spans="3:3">
      <c r="C2687"/>
    </row>
    <row r="2688" spans="3:3">
      <c r="C2688"/>
    </row>
    <row r="2689" spans="3:3">
      <c r="C2689"/>
    </row>
    <row r="2690" spans="3:3">
      <c r="C2690"/>
    </row>
    <row r="2691" spans="3:3">
      <c r="C2691"/>
    </row>
    <row r="2692" spans="3:3">
      <c r="C2692"/>
    </row>
    <row r="2693" spans="3:3">
      <c r="C2693"/>
    </row>
    <row r="2694" spans="3:3">
      <c r="C2694"/>
    </row>
    <row r="2695" spans="3:3">
      <c r="C2695"/>
    </row>
    <row r="2696" spans="3:3">
      <c r="C2696"/>
    </row>
    <row r="2697" spans="3:3">
      <c r="C2697"/>
    </row>
    <row r="2698" spans="3:3">
      <c r="C2698"/>
    </row>
    <row r="2699" spans="3:3">
      <c r="C2699"/>
    </row>
    <row r="2700" spans="3:3">
      <c r="C2700"/>
    </row>
    <row r="2701" spans="3:3">
      <c r="C2701"/>
    </row>
    <row r="2702" spans="3:3">
      <c r="C2702"/>
    </row>
    <row r="2703" spans="3:3">
      <c r="C2703"/>
    </row>
    <row r="2704" spans="3:3">
      <c r="C2704"/>
    </row>
    <row r="2705" spans="3:3">
      <c r="C2705"/>
    </row>
    <row r="2706" spans="3:3">
      <c r="C2706"/>
    </row>
    <row r="2707" spans="3:3">
      <c r="C2707"/>
    </row>
    <row r="2708" spans="3:3">
      <c r="C2708"/>
    </row>
    <row r="2709" spans="3:3">
      <c r="C2709"/>
    </row>
    <row r="2710" spans="3:3">
      <c r="C2710"/>
    </row>
    <row r="2711" spans="3:3">
      <c r="C2711"/>
    </row>
    <row r="2712" spans="3:3">
      <c r="C2712"/>
    </row>
    <row r="2713" spans="3:3">
      <c r="C2713"/>
    </row>
    <row r="2714" spans="3:3">
      <c r="C2714"/>
    </row>
    <row r="2715" spans="3:3">
      <c r="C2715"/>
    </row>
    <row r="2716" spans="3:3">
      <c r="C2716"/>
    </row>
    <row r="2717" spans="3:3">
      <c r="C2717"/>
    </row>
    <row r="2718" spans="3:3">
      <c r="C2718"/>
    </row>
    <row r="2719" spans="3:3">
      <c r="C2719"/>
    </row>
    <row r="2720" spans="3:3">
      <c r="C2720"/>
    </row>
    <row r="2721" spans="3:3">
      <c r="C2721"/>
    </row>
    <row r="2722" spans="3:3">
      <c r="C2722"/>
    </row>
    <row r="2723" spans="3:3">
      <c r="C2723"/>
    </row>
    <row r="2724" spans="3:3">
      <c r="C2724"/>
    </row>
    <row r="2725" spans="3:3">
      <c r="C2725"/>
    </row>
    <row r="2726" spans="3:3">
      <c r="C2726"/>
    </row>
    <row r="2727" spans="3:3">
      <c r="C2727"/>
    </row>
    <row r="2728" spans="3:3">
      <c r="C2728"/>
    </row>
    <row r="2729" spans="3:3">
      <c r="C2729"/>
    </row>
    <row r="2730" spans="3:3">
      <c r="C2730"/>
    </row>
    <row r="2731" spans="3:3">
      <c r="C2731"/>
    </row>
    <row r="2732" spans="3:3">
      <c r="C2732"/>
    </row>
    <row r="2733" spans="3:3">
      <c r="C2733"/>
    </row>
    <row r="2734" spans="3:3">
      <c r="C2734"/>
    </row>
    <row r="2735" spans="3:3">
      <c r="C2735"/>
    </row>
    <row r="2736" spans="3:3">
      <c r="C2736"/>
    </row>
    <row r="2737" spans="3:3">
      <c r="C2737"/>
    </row>
    <row r="2738" spans="3:3">
      <c r="C2738"/>
    </row>
    <row r="2739" spans="3:3">
      <c r="C2739"/>
    </row>
    <row r="2740" spans="3:3">
      <c r="C2740"/>
    </row>
    <row r="2741" spans="3:3">
      <c r="C2741"/>
    </row>
    <row r="2742" spans="3:3">
      <c r="C2742"/>
    </row>
    <row r="2743" spans="3:3">
      <c r="C2743"/>
    </row>
    <row r="2744" spans="3:3">
      <c r="C2744"/>
    </row>
    <row r="2745" spans="3:3">
      <c r="C2745"/>
    </row>
    <row r="2746" spans="3:3">
      <c r="C2746"/>
    </row>
    <row r="2747" spans="3:3">
      <c r="C2747"/>
    </row>
    <row r="2748" spans="3:3">
      <c r="C2748"/>
    </row>
    <row r="2749" spans="3:3">
      <c r="C2749"/>
    </row>
    <row r="2750" spans="3:3">
      <c r="C2750"/>
    </row>
    <row r="2751" spans="3:3">
      <c r="C2751"/>
    </row>
    <row r="2752" spans="3:3">
      <c r="C2752"/>
    </row>
    <row r="2753" spans="3:3">
      <c r="C2753"/>
    </row>
    <row r="2754" spans="3:3">
      <c r="C2754"/>
    </row>
    <row r="2755" spans="3:3">
      <c r="C2755"/>
    </row>
    <row r="2756" spans="3:3">
      <c r="C2756"/>
    </row>
    <row r="2757" spans="3:3">
      <c r="C2757"/>
    </row>
    <row r="2758" spans="3:3">
      <c r="C2758"/>
    </row>
    <row r="2759" spans="3:3">
      <c r="C2759"/>
    </row>
    <row r="2760" spans="3:3">
      <c r="C2760"/>
    </row>
    <row r="2761" spans="3:3">
      <c r="C2761"/>
    </row>
    <row r="2762" spans="3:3">
      <c r="C2762"/>
    </row>
    <row r="2763" spans="3:3">
      <c r="C2763"/>
    </row>
    <row r="2764" spans="3:3">
      <c r="C2764"/>
    </row>
    <row r="2765" spans="3:3">
      <c r="C2765"/>
    </row>
    <row r="2766" spans="3:3">
      <c r="C2766"/>
    </row>
    <row r="2767" spans="3:3">
      <c r="C2767"/>
    </row>
    <row r="2768" spans="3:3">
      <c r="C2768"/>
    </row>
    <row r="2769" spans="3:3">
      <c r="C2769"/>
    </row>
    <row r="2770" spans="3:3">
      <c r="C2770"/>
    </row>
    <row r="2771" spans="3:3">
      <c r="C2771"/>
    </row>
    <row r="2772" spans="3:3">
      <c r="C2772"/>
    </row>
    <row r="2773" spans="3:3">
      <c r="C2773"/>
    </row>
    <row r="2774" spans="3:3">
      <c r="C2774"/>
    </row>
    <row r="2775" spans="3:3">
      <c r="C2775"/>
    </row>
    <row r="2776" spans="3:3">
      <c r="C2776"/>
    </row>
    <row r="2777" spans="3:3">
      <c r="C2777"/>
    </row>
    <row r="2778" spans="3:3">
      <c r="C2778"/>
    </row>
    <row r="2779" spans="3:3">
      <c r="C2779"/>
    </row>
    <row r="2780" spans="3:3">
      <c r="C2780"/>
    </row>
    <row r="2781" spans="3:3">
      <c r="C2781"/>
    </row>
    <row r="2782" spans="3:3">
      <c r="C2782"/>
    </row>
    <row r="2783" spans="3:3">
      <c r="C2783"/>
    </row>
    <row r="2784" spans="3:3">
      <c r="C2784"/>
    </row>
    <row r="2785" spans="3:3">
      <c r="C2785"/>
    </row>
    <row r="2786" spans="3:3">
      <c r="C2786"/>
    </row>
    <row r="2787" spans="3:3">
      <c r="C2787"/>
    </row>
    <row r="2788" spans="3:3">
      <c r="C2788"/>
    </row>
    <row r="2789" spans="3:3">
      <c r="C2789"/>
    </row>
    <row r="2790" spans="3:3">
      <c r="C2790"/>
    </row>
    <row r="2791" spans="3:3">
      <c r="C2791"/>
    </row>
    <row r="2792" spans="3:3">
      <c r="C2792"/>
    </row>
    <row r="2793" spans="3:3">
      <c r="C2793"/>
    </row>
    <row r="2794" spans="3:3">
      <c r="C2794"/>
    </row>
    <row r="2795" spans="3:3">
      <c r="C2795"/>
    </row>
    <row r="2796" spans="3:3">
      <c r="C2796"/>
    </row>
    <row r="2797" spans="3:3">
      <c r="C2797"/>
    </row>
    <row r="2798" spans="3:3">
      <c r="C2798"/>
    </row>
    <row r="2799" spans="3:3">
      <c r="C2799"/>
    </row>
    <row r="2800" spans="3:3">
      <c r="C2800"/>
    </row>
    <row r="2801" spans="3:3">
      <c r="C2801"/>
    </row>
    <row r="2802" spans="3:3">
      <c r="C2802"/>
    </row>
    <row r="2803" spans="3:3">
      <c r="C2803"/>
    </row>
    <row r="2804" spans="3:3">
      <c r="C2804"/>
    </row>
    <row r="2805" spans="3:3">
      <c r="C2805"/>
    </row>
    <row r="2806" spans="3:3">
      <c r="C2806"/>
    </row>
    <row r="2807" spans="3:3">
      <c r="C2807"/>
    </row>
    <row r="2808" spans="3:3">
      <c r="C2808"/>
    </row>
    <row r="2809" spans="3:3">
      <c r="C2809"/>
    </row>
    <row r="2810" spans="3:3">
      <c r="C2810"/>
    </row>
    <row r="2811" spans="3:3">
      <c r="C2811"/>
    </row>
    <row r="2812" spans="3:3">
      <c r="C2812"/>
    </row>
    <row r="2813" spans="3:3">
      <c r="C2813"/>
    </row>
    <row r="2814" spans="3:3">
      <c r="C2814"/>
    </row>
    <row r="2815" spans="3:3">
      <c r="C2815"/>
    </row>
    <row r="2816" spans="3:3">
      <c r="C2816"/>
    </row>
    <row r="2817" spans="3:3">
      <c r="C2817"/>
    </row>
    <row r="2818" spans="3:3">
      <c r="C2818"/>
    </row>
    <row r="2819" spans="3:3">
      <c r="C2819"/>
    </row>
    <row r="2820" spans="3:3">
      <c r="C2820"/>
    </row>
    <row r="2821" spans="3:3">
      <c r="C2821"/>
    </row>
    <row r="2822" spans="3:3">
      <c r="C2822"/>
    </row>
    <row r="2823" spans="3:3">
      <c r="C2823"/>
    </row>
    <row r="2824" spans="3:3">
      <c r="C2824"/>
    </row>
    <row r="2825" spans="3:3">
      <c r="C2825"/>
    </row>
    <row r="2826" spans="3:3">
      <c r="C2826"/>
    </row>
    <row r="2827" spans="3:3">
      <c r="C2827"/>
    </row>
    <row r="2828" spans="3:3">
      <c r="C2828"/>
    </row>
    <row r="2829" spans="3:3">
      <c r="C2829"/>
    </row>
    <row r="2830" spans="3:3">
      <c r="C2830"/>
    </row>
    <row r="2831" spans="3:3">
      <c r="C2831"/>
    </row>
    <row r="2832" spans="3:3">
      <c r="C2832"/>
    </row>
    <row r="2833" spans="3:3">
      <c r="C2833"/>
    </row>
    <row r="2834" spans="3:3">
      <c r="C2834"/>
    </row>
    <row r="2835" spans="3:3">
      <c r="C2835"/>
    </row>
    <row r="2836" spans="3:3">
      <c r="C2836"/>
    </row>
    <row r="2837" spans="3:3">
      <c r="C2837"/>
    </row>
    <row r="2838" spans="3:3">
      <c r="C2838"/>
    </row>
    <row r="2839" spans="3:3">
      <c r="C2839"/>
    </row>
    <row r="2840" spans="3:3">
      <c r="C2840"/>
    </row>
    <row r="2841" spans="3:3">
      <c r="C2841"/>
    </row>
    <row r="2842" spans="3:3">
      <c r="C2842"/>
    </row>
    <row r="2843" spans="3:3">
      <c r="C2843"/>
    </row>
    <row r="2844" spans="3:3">
      <c r="C2844"/>
    </row>
    <row r="2845" spans="3:3">
      <c r="C2845"/>
    </row>
    <row r="2846" spans="3:3">
      <c r="C2846"/>
    </row>
    <row r="2847" spans="3:3">
      <c r="C2847"/>
    </row>
    <row r="2848" spans="3:3">
      <c r="C2848"/>
    </row>
    <row r="2849" spans="3:3">
      <c r="C2849"/>
    </row>
    <row r="2850" spans="3:3">
      <c r="C2850"/>
    </row>
    <row r="2851" spans="3:3">
      <c r="C2851"/>
    </row>
    <row r="2852" spans="3:3">
      <c r="C2852"/>
    </row>
    <row r="2853" spans="3:3">
      <c r="C2853"/>
    </row>
    <row r="2854" spans="3:3">
      <c r="C2854"/>
    </row>
    <row r="2855" spans="3:3">
      <c r="C2855"/>
    </row>
    <row r="2856" spans="3:3">
      <c r="C2856"/>
    </row>
    <row r="2857" spans="3:3">
      <c r="C2857"/>
    </row>
    <row r="2858" spans="3:3">
      <c r="C2858"/>
    </row>
    <row r="2859" spans="3:3">
      <c r="C2859"/>
    </row>
    <row r="2860" spans="3:3">
      <c r="C2860"/>
    </row>
    <row r="2861" spans="3:3">
      <c r="C2861"/>
    </row>
    <row r="2862" spans="3:3">
      <c r="C2862"/>
    </row>
    <row r="2863" spans="3:3">
      <c r="C2863"/>
    </row>
    <row r="2864" spans="3:3">
      <c r="C2864"/>
    </row>
    <row r="2865" spans="3:3">
      <c r="C2865"/>
    </row>
    <row r="2866" spans="3:3">
      <c r="C2866"/>
    </row>
    <row r="2867" spans="3:3">
      <c r="C2867"/>
    </row>
    <row r="2868" spans="3:3">
      <c r="C2868"/>
    </row>
    <row r="2869" spans="3:3">
      <c r="C2869"/>
    </row>
    <row r="2870" spans="3:3">
      <c r="C2870"/>
    </row>
    <row r="2871" spans="3:3">
      <c r="C2871"/>
    </row>
    <row r="2872" spans="3:3">
      <c r="C2872"/>
    </row>
    <row r="2873" spans="3:3">
      <c r="C2873"/>
    </row>
    <row r="2874" spans="3:3">
      <c r="C2874"/>
    </row>
    <row r="2875" spans="3:3">
      <c r="C2875"/>
    </row>
    <row r="2876" spans="3:3">
      <c r="C2876"/>
    </row>
    <row r="2877" spans="3:3">
      <c r="C2877"/>
    </row>
    <row r="2878" spans="3:3">
      <c r="C2878"/>
    </row>
    <row r="2879" spans="3:3">
      <c r="C2879"/>
    </row>
    <row r="2880" spans="3:3">
      <c r="C2880"/>
    </row>
    <row r="2881" spans="3:3">
      <c r="C2881"/>
    </row>
    <row r="2882" spans="3:3">
      <c r="C2882"/>
    </row>
    <row r="2883" spans="3:3">
      <c r="C2883"/>
    </row>
    <row r="2884" spans="3:3">
      <c r="C2884"/>
    </row>
    <row r="2885" spans="3:3">
      <c r="C2885"/>
    </row>
    <row r="2886" spans="3:3">
      <c r="C2886"/>
    </row>
    <row r="2887" spans="3:3">
      <c r="C2887"/>
    </row>
    <row r="2888" spans="3:3">
      <c r="C2888"/>
    </row>
    <row r="2889" spans="3:3">
      <c r="C2889"/>
    </row>
    <row r="2890" spans="3:3">
      <c r="C2890"/>
    </row>
    <row r="2891" spans="3:3">
      <c r="C2891"/>
    </row>
    <row r="2892" spans="3:3">
      <c r="C2892"/>
    </row>
    <row r="2893" spans="3:3">
      <c r="C2893"/>
    </row>
    <row r="2894" spans="3:3">
      <c r="C2894"/>
    </row>
    <row r="2895" spans="3:3">
      <c r="C2895"/>
    </row>
    <row r="2896" spans="3:3">
      <c r="C2896"/>
    </row>
    <row r="2897" spans="3:3">
      <c r="C2897"/>
    </row>
    <row r="2898" spans="3:3">
      <c r="C2898"/>
    </row>
    <row r="2899" spans="3:3">
      <c r="C2899"/>
    </row>
    <row r="2900" spans="3:3">
      <c r="C2900"/>
    </row>
    <row r="2901" spans="3:3">
      <c r="C2901"/>
    </row>
    <row r="2902" spans="3:3">
      <c r="C2902"/>
    </row>
    <row r="2903" spans="3:3">
      <c r="C2903"/>
    </row>
    <row r="2904" spans="3:3">
      <c r="C2904"/>
    </row>
    <row r="2905" spans="3:3">
      <c r="C2905"/>
    </row>
    <row r="2906" spans="3:3">
      <c r="C2906"/>
    </row>
    <row r="2907" spans="3:3">
      <c r="C2907"/>
    </row>
    <row r="2908" spans="3:3">
      <c r="C2908"/>
    </row>
    <row r="2909" spans="3:3">
      <c r="C2909"/>
    </row>
    <row r="2910" spans="3:3">
      <c r="C2910"/>
    </row>
    <row r="2911" spans="3:3">
      <c r="C2911"/>
    </row>
    <row r="2912" spans="3:3">
      <c r="C2912"/>
    </row>
    <row r="2913" spans="3:3">
      <c r="C2913"/>
    </row>
    <row r="2914" spans="3:3">
      <c r="C2914"/>
    </row>
    <row r="2915" spans="3:3">
      <c r="C2915"/>
    </row>
    <row r="2916" spans="3:3">
      <c r="C2916"/>
    </row>
    <row r="2917" spans="3:3">
      <c r="C2917"/>
    </row>
    <row r="2918" spans="3:3">
      <c r="C2918"/>
    </row>
    <row r="2919" spans="3:3">
      <c r="C2919"/>
    </row>
    <row r="2920" spans="3:3">
      <c r="C2920"/>
    </row>
    <row r="2921" spans="3:3">
      <c r="C2921"/>
    </row>
    <row r="2922" spans="3:3">
      <c r="C2922"/>
    </row>
    <row r="2923" spans="3:3">
      <c r="C2923"/>
    </row>
    <row r="2924" spans="3:3">
      <c r="C2924"/>
    </row>
    <row r="2925" spans="3:3">
      <c r="C2925"/>
    </row>
    <row r="2926" spans="3:3">
      <c r="C2926"/>
    </row>
    <row r="2927" spans="3:3">
      <c r="C2927"/>
    </row>
    <row r="2928" spans="3:3">
      <c r="C2928"/>
    </row>
    <row r="2929" spans="3:3">
      <c r="C2929"/>
    </row>
    <row r="2930" spans="3:3">
      <c r="C2930"/>
    </row>
    <row r="2931" spans="3:3">
      <c r="C2931"/>
    </row>
    <row r="2932" spans="3:3">
      <c r="C2932"/>
    </row>
    <row r="2933" spans="3:3">
      <c r="C2933"/>
    </row>
    <row r="2934" spans="3:3">
      <c r="C2934"/>
    </row>
    <row r="2935" spans="3:3">
      <c r="C2935"/>
    </row>
    <row r="2936" spans="3:3">
      <c r="C2936"/>
    </row>
    <row r="2937" spans="3:3">
      <c r="C2937"/>
    </row>
    <row r="2938" spans="3:3">
      <c r="C2938"/>
    </row>
    <row r="2939" spans="3:3">
      <c r="C2939"/>
    </row>
    <row r="2940" spans="3:3">
      <c r="C2940"/>
    </row>
    <row r="2941" spans="3:3">
      <c r="C2941"/>
    </row>
    <row r="2942" spans="3:3">
      <c r="C2942"/>
    </row>
    <row r="2943" spans="3:3">
      <c r="C2943"/>
    </row>
    <row r="2944" spans="3:3">
      <c r="C2944"/>
    </row>
    <row r="2945" spans="3:3">
      <c r="C2945"/>
    </row>
    <row r="2946" spans="3:3">
      <c r="C2946"/>
    </row>
    <row r="2947" spans="3:3">
      <c r="C2947"/>
    </row>
    <row r="2948" spans="3:3">
      <c r="C2948"/>
    </row>
    <row r="2949" spans="3:3">
      <c r="C2949"/>
    </row>
    <row r="2950" spans="3:3">
      <c r="C2950"/>
    </row>
    <row r="2951" spans="3:3">
      <c r="C2951"/>
    </row>
    <row r="2952" spans="3:3">
      <c r="C2952"/>
    </row>
    <row r="2953" spans="3:3">
      <c r="C2953"/>
    </row>
    <row r="2954" spans="3:3">
      <c r="C2954"/>
    </row>
    <row r="2955" spans="3:3">
      <c r="C2955"/>
    </row>
    <row r="2956" spans="3:3">
      <c r="C2956"/>
    </row>
    <row r="2957" spans="3:3">
      <c r="C2957"/>
    </row>
    <row r="2958" spans="3:3">
      <c r="C2958"/>
    </row>
    <row r="2959" spans="3:3">
      <c r="C2959"/>
    </row>
    <row r="2960" spans="3:3">
      <c r="C2960"/>
    </row>
    <row r="2961" spans="3:3">
      <c r="C2961"/>
    </row>
    <row r="2962" spans="3:3">
      <c r="C2962"/>
    </row>
    <row r="2963" spans="3:3">
      <c r="C2963"/>
    </row>
    <row r="2964" spans="3:3">
      <c r="C2964"/>
    </row>
    <row r="2965" spans="3:3">
      <c r="C2965"/>
    </row>
    <row r="2966" spans="3:3">
      <c r="C2966"/>
    </row>
    <row r="2967" spans="3:3">
      <c r="C2967"/>
    </row>
    <row r="2968" spans="3:3">
      <c r="C2968"/>
    </row>
    <row r="2969" spans="3:3">
      <c r="C2969"/>
    </row>
    <row r="2970" spans="3:3">
      <c r="C2970"/>
    </row>
    <row r="2971" spans="3:3">
      <c r="C2971"/>
    </row>
    <row r="2972" spans="3:3">
      <c r="C2972"/>
    </row>
    <row r="2973" spans="3:3">
      <c r="C2973"/>
    </row>
    <row r="2974" spans="3:3">
      <c r="C2974"/>
    </row>
    <row r="2975" spans="3:3">
      <c r="C2975"/>
    </row>
    <row r="2976" spans="3:3">
      <c r="C2976"/>
    </row>
    <row r="2977" spans="3:3">
      <c r="C2977"/>
    </row>
    <row r="2978" spans="3:3">
      <c r="C2978"/>
    </row>
    <row r="2979" spans="3:3">
      <c r="C2979"/>
    </row>
    <row r="2980" spans="3:3">
      <c r="C2980"/>
    </row>
    <row r="2981" spans="3:3">
      <c r="C2981"/>
    </row>
    <row r="2982" spans="3:3">
      <c r="C2982"/>
    </row>
    <row r="2983" spans="3:3">
      <c r="C2983"/>
    </row>
    <row r="2984" spans="3:3">
      <c r="C2984"/>
    </row>
    <row r="2985" spans="3:3">
      <c r="C2985"/>
    </row>
    <row r="2986" spans="3:3">
      <c r="C2986"/>
    </row>
    <row r="2987" spans="3:3">
      <c r="C2987"/>
    </row>
    <row r="2988" spans="3:3">
      <c r="C2988"/>
    </row>
    <row r="2989" spans="3:3">
      <c r="C2989"/>
    </row>
    <row r="2990" spans="3:3">
      <c r="C2990"/>
    </row>
    <row r="2991" spans="3:3">
      <c r="C2991"/>
    </row>
    <row r="2992" spans="3:3">
      <c r="C2992"/>
    </row>
    <row r="2993" spans="3:3">
      <c r="C2993"/>
    </row>
    <row r="2994" spans="3:3">
      <c r="C2994"/>
    </row>
    <row r="2995" spans="3:3">
      <c r="C2995"/>
    </row>
    <row r="2996" spans="3:3">
      <c r="C2996"/>
    </row>
    <row r="2997" spans="3:3">
      <c r="C2997"/>
    </row>
    <row r="2998" spans="3:3">
      <c r="C2998"/>
    </row>
    <row r="2999" spans="3:3">
      <c r="C2999"/>
    </row>
    <row r="3000" spans="3:3">
      <c r="C3000"/>
    </row>
    <row r="3001" spans="3:3">
      <c r="C3001"/>
    </row>
    <row r="3002" spans="3:3">
      <c r="C3002"/>
    </row>
    <row r="3003" spans="3:3">
      <c r="C3003"/>
    </row>
    <row r="3004" spans="3:3">
      <c r="C3004"/>
    </row>
    <row r="3005" spans="3:3">
      <c r="C3005"/>
    </row>
    <row r="3006" spans="3:3">
      <c r="C3006"/>
    </row>
    <row r="3007" spans="3:3">
      <c r="C3007"/>
    </row>
    <row r="3008" spans="3:3">
      <c r="C3008"/>
    </row>
    <row r="3009" spans="3:3">
      <c r="C3009"/>
    </row>
    <row r="3010" spans="3:3">
      <c r="C3010"/>
    </row>
    <row r="3011" spans="3:3">
      <c r="C3011"/>
    </row>
    <row r="3012" spans="3:3">
      <c r="C3012"/>
    </row>
    <row r="3013" spans="3:3">
      <c r="C3013"/>
    </row>
    <row r="3014" spans="3:3">
      <c r="C3014"/>
    </row>
    <row r="3015" spans="3:3">
      <c r="C3015"/>
    </row>
    <row r="3016" spans="3:3">
      <c r="C3016"/>
    </row>
    <row r="3017" spans="3:3">
      <c r="C3017"/>
    </row>
    <row r="3018" spans="3:3">
      <c r="C3018"/>
    </row>
    <row r="3019" spans="3:3">
      <c r="C3019"/>
    </row>
    <row r="3020" spans="3:3">
      <c r="C3020"/>
    </row>
    <row r="3021" spans="3:3">
      <c r="C3021"/>
    </row>
    <row r="3022" spans="3:3">
      <c r="C3022"/>
    </row>
    <row r="3023" spans="3:3">
      <c r="C3023"/>
    </row>
    <row r="3024" spans="3:3">
      <c r="C3024"/>
    </row>
    <row r="3025" spans="3:3">
      <c r="C3025"/>
    </row>
    <row r="3026" spans="3:3">
      <c r="C3026"/>
    </row>
    <row r="3027" spans="3:3">
      <c r="C3027"/>
    </row>
    <row r="3028" spans="3:3">
      <c r="C3028"/>
    </row>
    <row r="3029" spans="3:3">
      <c r="C3029"/>
    </row>
    <row r="3030" spans="3:3">
      <c r="C3030"/>
    </row>
    <row r="3031" spans="3:3">
      <c r="C3031"/>
    </row>
    <row r="3032" spans="3:3">
      <c r="C3032"/>
    </row>
    <row r="3033" spans="3:3">
      <c r="C3033"/>
    </row>
    <row r="3034" spans="3:3">
      <c r="C3034"/>
    </row>
    <row r="3035" spans="3:3">
      <c r="C3035"/>
    </row>
    <row r="3036" spans="3:3">
      <c r="C3036"/>
    </row>
    <row r="3037" spans="3:3">
      <c r="C3037"/>
    </row>
    <row r="3038" spans="3:3">
      <c r="C3038"/>
    </row>
    <row r="3039" spans="3:3">
      <c r="C3039"/>
    </row>
    <row r="3040" spans="3:3">
      <c r="C3040"/>
    </row>
    <row r="3041" spans="3:3">
      <c r="C3041"/>
    </row>
    <row r="3042" spans="3:3">
      <c r="C3042"/>
    </row>
    <row r="3043" spans="3:3">
      <c r="C3043"/>
    </row>
    <row r="3044" spans="3:3">
      <c r="C3044"/>
    </row>
    <row r="3045" spans="3:3">
      <c r="C3045"/>
    </row>
    <row r="3046" spans="3:3">
      <c r="C3046"/>
    </row>
    <row r="3047" spans="3:3">
      <c r="C3047"/>
    </row>
    <row r="3048" spans="3:3">
      <c r="C3048"/>
    </row>
    <row r="3049" spans="3:3">
      <c r="C3049"/>
    </row>
    <row r="3050" spans="3:3">
      <c r="C3050"/>
    </row>
    <row r="3051" spans="3:3">
      <c r="C3051"/>
    </row>
    <row r="3052" spans="3:3">
      <c r="C3052"/>
    </row>
    <row r="3053" spans="3:3">
      <c r="C3053"/>
    </row>
    <row r="3054" spans="3:3">
      <c r="C3054"/>
    </row>
    <row r="3055" spans="3:3">
      <c r="C3055"/>
    </row>
    <row r="3056" spans="3:3">
      <c r="C3056"/>
    </row>
    <row r="3057" spans="3:3">
      <c r="C3057"/>
    </row>
    <row r="3058" spans="3:3">
      <c r="C3058"/>
    </row>
    <row r="3059" spans="3:3">
      <c r="C3059"/>
    </row>
    <row r="3060" spans="3:3">
      <c r="C3060"/>
    </row>
    <row r="3061" spans="3:3">
      <c r="C3061"/>
    </row>
    <row r="3062" spans="3:3">
      <c r="C3062"/>
    </row>
    <row r="3063" spans="3:3">
      <c r="C3063"/>
    </row>
    <row r="3064" spans="3:3">
      <c r="C3064"/>
    </row>
    <row r="3065" spans="3:3">
      <c r="C3065"/>
    </row>
    <row r="3066" spans="3:3">
      <c r="C3066"/>
    </row>
    <row r="3067" spans="3:3">
      <c r="C3067"/>
    </row>
    <row r="3068" spans="3:3">
      <c r="C3068"/>
    </row>
    <row r="3069" spans="3:3">
      <c r="C3069"/>
    </row>
    <row r="3070" spans="3:3">
      <c r="C3070"/>
    </row>
    <row r="3071" spans="3:3">
      <c r="C3071"/>
    </row>
    <row r="3072" spans="3:3">
      <c r="C3072"/>
    </row>
    <row r="3073" spans="3:3">
      <c r="C3073"/>
    </row>
    <row r="3074" spans="3:3">
      <c r="C3074"/>
    </row>
    <row r="3075" spans="3:3">
      <c r="C3075"/>
    </row>
    <row r="3076" spans="3:3">
      <c r="C3076"/>
    </row>
    <row r="3077" spans="3:3">
      <c r="C3077"/>
    </row>
    <row r="3078" spans="3:3">
      <c r="C3078"/>
    </row>
    <row r="3079" spans="3:3">
      <c r="C3079"/>
    </row>
    <row r="3080" spans="3:3">
      <c r="C3080"/>
    </row>
    <row r="3081" spans="3:3">
      <c r="C3081"/>
    </row>
    <row r="3082" spans="3:3">
      <c r="C3082"/>
    </row>
    <row r="3083" spans="3:3">
      <c r="C3083"/>
    </row>
    <row r="3084" spans="3:3">
      <c r="C3084"/>
    </row>
    <row r="3085" spans="3:3">
      <c r="C3085"/>
    </row>
    <row r="3086" spans="3:3">
      <c r="C3086"/>
    </row>
    <row r="3087" spans="3:3">
      <c r="C3087"/>
    </row>
    <row r="3088" spans="3:3">
      <c r="C3088"/>
    </row>
    <row r="3089" spans="3:3">
      <c r="C3089"/>
    </row>
    <row r="3090" spans="3:3">
      <c r="C3090"/>
    </row>
    <row r="3091" spans="3:3">
      <c r="C3091"/>
    </row>
    <row r="3092" spans="3:3">
      <c r="C3092"/>
    </row>
    <row r="3093" spans="3:3">
      <c r="C3093"/>
    </row>
    <row r="3094" spans="3:3">
      <c r="C3094"/>
    </row>
    <row r="3095" spans="3:3">
      <c r="C3095"/>
    </row>
    <row r="3096" spans="3:3">
      <c r="C3096"/>
    </row>
    <row r="3097" spans="3:3">
      <c r="C3097"/>
    </row>
    <row r="3098" spans="3:3">
      <c r="C3098"/>
    </row>
    <row r="3099" spans="3:3">
      <c r="C3099"/>
    </row>
    <row r="3100" spans="3:3">
      <c r="C3100"/>
    </row>
    <row r="3101" spans="3:3">
      <c r="C3101"/>
    </row>
    <row r="3102" spans="3:3">
      <c r="C3102"/>
    </row>
    <row r="3103" spans="3:3">
      <c r="C3103"/>
    </row>
    <row r="3104" spans="3:3">
      <c r="C3104"/>
    </row>
    <row r="3105" spans="3:3">
      <c r="C3105"/>
    </row>
    <row r="3106" spans="3:3">
      <c r="C3106"/>
    </row>
    <row r="3107" spans="3:3">
      <c r="C3107"/>
    </row>
    <row r="3108" spans="3:3">
      <c r="C3108"/>
    </row>
    <row r="3109" spans="3:3">
      <c r="C3109"/>
    </row>
    <row r="3110" spans="3:3">
      <c r="C3110"/>
    </row>
    <row r="3111" spans="3:3">
      <c r="C3111"/>
    </row>
    <row r="3112" spans="3:3">
      <c r="C3112"/>
    </row>
    <row r="3113" spans="3:3">
      <c r="C3113"/>
    </row>
    <row r="3114" spans="3:3">
      <c r="C3114"/>
    </row>
    <row r="3115" spans="3:3">
      <c r="C3115"/>
    </row>
    <row r="3116" spans="3:3">
      <c r="C3116"/>
    </row>
    <row r="3117" spans="3:3">
      <c r="C3117"/>
    </row>
    <row r="3118" spans="3:3">
      <c r="C3118"/>
    </row>
    <row r="3119" spans="3:3">
      <c r="C3119"/>
    </row>
    <row r="3120" spans="3:3">
      <c r="C3120"/>
    </row>
    <row r="3121" spans="3:3">
      <c r="C3121"/>
    </row>
    <row r="3122" spans="3:3">
      <c r="C3122"/>
    </row>
    <row r="3123" spans="3:3">
      <c r="C3123"/>
    </row>
    <row r="3124" spans="3:3">
      <c r="C3124"/>
    </row>
    <row r="3125" spans="3:3">
      <c r="C3125"/>
    </row>
    <row r="3126" spans="3:3">
      <c r="C3126"/>
    </row>
    <row r="3127" spans="3:3">
      <c r="C3127"/>
    </row>
    <row r="3128" spans="3:3">
      <c r="C3128"/>
    </row>
    <row r="3129" spans="3:3">
      <c r="C3129"/>
    </row>
    <row r="3130" spans="3:3">
      <c r="C3130"/>
    </row>
    <row r="3131" spans="3:3">
      <c r="C3131"/>
    </row>
    <row r="3132" spans="3:3">
      <c r="C3132"/>
    </row>
    <row r="3133" spans="3:3">
      <c r="C3133"/>
    </row>
    <row r="3134" spans="3:3">
      <c r="C3134"/>
    </row>
    <row r="3135" spans="3:3">
      <c r="C3135"/>
    </row>
    <row r="3136" spans="3:3">
      <c r="C3136"/>
    </row>
    <row r="3137" spans="3:3">
      <c r="C3137"/>
    </row>
    <row r="3138" spans="3:3">
      <c r="C3138"/>
    </row>
    <row r="3139" spans="3:3">
      <c r="C3139"/>
    </row>
    <row r="3140" spans="3:3">
      <c r="C3140"/>
    </row>
    <row r="3141" spans="3:3">
      <c r="C3141"/>
    </row>
    <row r="3142" spans="3:3">
      <c r="C3142"/>
    </row>
    <row r="3143" spans="3:3">
      <c r="C3143"/>
    </row>
    <row r="3144" spans="3:3">
      <c r="C3144"/>
    </row>
    <row r="3145" spans="3:3">
      <c r="C3145"/>
    </row>
    <row r="3146" spans="3:3">
      <c r="C3146"/>
    </row>
    <row r="3147" spans="3:3">
      <c r="C3147"/>
    </row>
    <row r="3148" spans="3:3">
      <c r="C3148"/>
    </row>
    <row r="3149" spans="3:3">
      <c r="C3149"/>
    </row>
    <row r="3150" spans="3:3">
      <c r="C3150"/>
    </row>
    <row r="3151" spans="3:3">
      <c r="C3151"/>
    </row>
    <row r="3152" spans="3:3">
      <c r="C3152"/>
    </row>
    <row r="3153" spans="3:3">
      <c r="C3153"/>
    </row>
    <row r="3154" spans="3:3">
      <c r="C3154"/>
    </row>
    <row r="3155" spans="3:3">
      <c r="C3155"/>
    </row>
    <row r="3156" spans="3:3">
      <c r="C3156"/>
    </row>
    <row r="3157" spans="3:3">
      <c r="C3157"/>
    </row>
    <row r="3158" spans="3:3">
      <c r="C3158"/>
    </row>
    <row r="3159" spans="3:3">
      <c r="C3159"/>
    </row>
    <row r="3160" spans="3:3">
      <c r="C3160"/>
    </row>
    <row r="3161" spans="3:3">
      <c r="C3161"/>
    </row>
    <row r="3162" spans="3:3">
      <c r="C3162"/>
    </row>
    <row r="3163" spans="3:3">
      <c r="C3163"/>
    </row>
    <row r="3164" spans="3:3">
      <c r="C3164"/>
    </row>
    <row r="3165" spans="3:3">
      <c r="C3165"/>
    </row>
    <row r="3166" spans="3:3">
      <c r="C3166"/>
    </row>
    <row r="3167" spans="3:3">
      <c r="C3167"/>
    </row>
    <row r="3168" spans="3:3">
      <c r="C3168"/>
    </row>
    <row r="3169" spans="3:3">
      <c r="C3169"/>
    </row>
    <row r="3170" spans="3:3">
      <c r="C3170"/>
    </row>
    <row r="3171" spans="3:3">
      <c r="C3171"/>
    </row>
    <row r="3172" spans="3:3">
      <c r="C3172"/>
    </row>
    <row r="3173" spans="3:3">
      <c r="C3173"/>
    </row>
    <row r="3174" spans="3:3">
      <c r="C3174"/>
    </row>
    <row r="3175" spans="3:3">
      <c r="C3175"/>
    </row>
    <row r="3176" spans="3:3">
      <c r="C3176"/>
    </row>
    <row r="3177" spans="3:3">
      <c r="C3177"/>
    </row>
    <row r="3178" spans="3:3">
      <c r="C3178"/>
    </row>
    <row r="3179" spans="3:3">
      <c r="C3179"/>
    </row>
    <row r="3180" spans="3:3">
      <c r="C3180"/>
    </row>
    <row r="3181" spans="3:3">
      <c r="C3181"/>
    </row>
    <row r="3182" spans="3:3">
      <c r="C3182"/>
    </row>
    <row r="3183" spans="3:3">
      <c r="C3183"/>
    </row>
    <row r="3184" spans="3:3">
      <c r="C3184"/>
    </row>
    <row r="3185" spans="3:3">
      <c r="C3185"/>
    </row>
    <row r="3186" spans="3:3">
      <c r="C3186"/>
    </row>
    <row r="3187" spans="3:3">
      <c r="C3187"/>
    </row>
    <row r="3188" spans="3:3">
      <c r="C3188"/>
    </row>
    <row r="3189" spans="3:3">
      <c r="C3189"/>
    </row>
    <row r="3190" spans="3:3">
      <c r="C3190"/>
    </row>
    <row r="3191" spans="3:3">
      <c r="C3191"/>
    </row>
    <row r="3192" spans="3:3">
      <c r="C3192"/>
    </row>
    <row r="3193" spans="3:3">
      <c r="C3193"/>
    </row>
    <row r="3194" spans="3:3">
      <c r="C3194"/>
    </row>
    <row r="3195" spans="3:3">
      <c r="C3195"/>
    </row>
    <row r="3196" spans="3:3">
      <c r="C3196"/>
    </row>
    <row r="3197" spans="3:3">
      <c r="C3197"/>
    </row>
    <row r="3198" spans="3:3">
      <c r="C3198"/>
    </row>
    <row r="3199" spans="3:3">
      <c r="C3199"/>
    </row>
    <row r="3200" spans="3:3">
      <c r="C3200"/>
    </row>
    <row r="3201" spans="3:3">
      <c r="C3201"/>
    </row>
    <row r="3202" spans="3:3">
      <c r="C3202"/>
    </row>
    <row r="3203" spans="3:3">
      <c r="C3203"/>
    </row>
    <row r="3204" spans="3:3">
      <c r="C3204"/>
    </row>
    <row r="3205" spans="3:3">
      <c r="C3205"/>
    </row>
    <row r="3206" spans="3:3">
      <c r="C3206"/>
    </row>
    <row r="3207" spans="3:3">
      <c r="C3207"/>
    </row>
    <row r="3208" spans="3:3">
      <c r="C3208"/>
    </row>
    <row r="3209" spans="3:3">
      <c r="C3209"/>
    </row>
    <row r="3210" spans="3:3">
      <c r="C3210"/>
    </row>
    <row r="3211" spans="3:3">
      <c r="C3211"/>
    </row>
    <row r="3212" spans="3:3">
      <c r="C3212"/>
    </row>
    <row r="3213" spans="3:3">
      <c r="C3213"/>
    </row>
    <row r="3214" spans="3:3">
      <c r="C3214"/>
    </row>
    <row r="3215" spans="3:3">
      <c r="C3215"/>
    </row>
    <row r="3216" spans="3:3">
      <c r="C3216"/>
    </row>
    <row r="3217" spans="3:3">
      <c r="C3217"/>
    </row>
    <row r="3218" spans="3:3">
      <c r="C3218"/>
    </row>
    <row r="3219" spans="3:3">
      <c r="C3219"/>
    </row>
    <row r="3220" spans="3:3">
      <c r="C3220"/>
    </row>
    <row r="3221" spans="3:3">
      <c r="C3221"/>
    </row>
    <row r="3222" spans="3:3">
      <c r="C3222"/>
    </row>
    <row r="3223" spans="3:3">
      <c r="C3223"/>
    </row>
    <row r="3224" spans="3:3">
      <c r="C3224"/>
    </row>
    <row r="3225" spans="3:3">
      <c r="C3225"/>
    </row>
    <row r="3226" spans="3:3">
      <c r="C3226"/>
    </row>
    <row r="3227" spans="3:3">
      <c r="C3227"/>
    </row>
    <row r="3228" spans="3:3">
      <c r="C3228"/>
    </row>
    <row r="3229" spans="3:3">
      <c r="C3229"/>
    </row>
    <row r="3230" spans="3:3">
      <c r="C3230"/>
    </row>
    <row r="3231" spans="3:3">
      <c r="C3231"/>
    </row>
    <row r="3232" spans="3:3">
      <c r="C3232"/>
    </row>
    <row r="3233" spans="3:3">
      <c r="C3233"/>
    </row>
    <row r="3234" spans="3:3">
      <c r="C3234"/>
    </row>
    <row r="3235" spans="3:3">
      <c r="C3235"/>
    </row>
    <row r="3236" spans="3:3">
      <c r="C3236"/>
    </row>
    <row r="3237" spans="3:3">
      <c r="C3237"/>
    </row>
    <row r="3238" spans="3:3">
      <c r="C3238"/>
    </row>
    <row r="3239" spans="3:3">
      <c r="C3239"/>
    </row>
    <row r="3240" spans="3:3">
      <c r="C3240"/>
    </row>
    <row r="3241" spans="3:3">
      <c r="C3241"/>
    </row>
    <row r="3242" spans="3:3">
      <c r="C3242"/>
    </row>
    <row r="3243" spans="3:3">
      <c r="C3243"/>
    </row>
    <row r="3244" spans="3:3">
      <c r="C3244"/>
    </row>
    <row r="3245" spans="3:3">
      <c r="C3245"/>
    </row>
    <row r="3246" spans="3:3">
      <c r="C3246"/>
    </row>
    <row r="3247" spans="3:3">
      <c r="C3247"/>
    </row>
    <row r="3248" spans="3:3">
      <c r="C3248"/>
    </row>
    <row r="3249" spans="3:3">
      <c r="C3249"/>
    </row>
    <row r="3250" spans="3:3">
      <c r="C3250"/>
    </row>
    <row r="3251" spans="3:3">
      <c r="C3251"/>
    </row>
    <row r="3252" spans="3:3">
      <c r="C3252"/>
    </row>
    <row r="3253" spans="3:3">
      <c r="C3253"/>
    </row>
    <row r="3254" spans="3:3">
      <c r="C3254"/>
    </row>
    <row r="3255" spans="3:3">
      <c r="C3255"/>
    </row>
    <row r="3256" spans="3:3">
      <c r="C3256"/>
    </row>
    <row r="3257" spans="3:3">
      <c r="C3257"/>
    </row>
    <row r="3258" spans="3:3">
      <c r="C3258"/>
    </row>
    <row r="3259" spans="3:3">
      <c r="C3259"/>
    </row>
    <row r="3260" spans="3:3">
      <c r="C3260"/>
    </row>
    <row r="3261" spans="3:3">
      <c r="C3261"/>
    </row>
    <row r="3262" spans="3:3">
      <c r="C3262"/>
    </row>
    <row r="3263" spans="3:3">
      <c r="C3263"/>
    </row>
    <row r="3264" spans="3:3">
      <c r="C3264"/>
    </row>
    <row r="3265" spans="3:3">
      <c r="C3265"/>
    </row>
    <row r="3266" spans="3:3">
      <c r="C3266"/>
    </row>
    <row r="3267" spans="3:3">
      <c r="C3267"/>
    </row>
    <row r="3268" spans="3:3">
      <c r="C3268"/>
    </row>
    <row r="3269" spans="3:3">
      <c r="C3269"/>
    </row>
    <row r="3270" spans="3:3">
      <c r="C3270"/>
    </row>
    <row r="3271" spans="3:3">
      <c r="C3271"/>
    </row>
    <row r="3272" spans="3:3">
      <c r="C3272"/>
    </row>
    <row r="3273" spans="3:3">
      <c r="C3273"/>
    </row>
    <row r="3274" spans="3:3">
      <c r="C3274"/>
    </row>
    <row r="3275" spans="3:3">
      <c r="C3275"/>
    </row>
    <row r="3276" spans="3:3">
      <c r="C3276"/>
    </row>
    <row r="3277" spans="3:3">
      <c r="C3277"/>
    </row>
    <row r="3278" spans="3:3">
      <c r="C3278"/>
    </row>
    <row r="3279" spans="3:3">
      <c r="C3279"/>
    </row>
    <row r="3280" spans="3:3">
      <c r="C3280"/>
    </row>
    <row r="3281" spans="3:3">
      <c r="C3281"/>
    </row>
    <row r="3282" spans="3:3">
      <c r="C3282"/>
    </row>
    <row r="3283" spans="3:3">
      <c r="C3283"/>
    </row>
    <row r="3284" spans="3:3">
      <c r="C3284"/>
    </row>
    <row r="3285" spans="3:3">
      <c r="C3285"/>
    </row>
    <row r="3286" spans="3:3">
      <c r="C3286"/>
    </row>
    <row r="3287" spans="3:3">
      <c r="C3287"/>
    </row>
    <row r="3288" spans="3:3">
      <c r="C3288"/>
    </row>
    <row r="3289" spans="3:3">
      <c r="C3289"/>
    </row>
    <row r="3290" spans="3:3">
      <c r="C3290"/>
    </row>
    <row r="3291" spans="3:3">
      <c r="C3291"/>
    </row>
    <row r="3292" spans="3:3">
      <c r="C3292"/>
    </row>
    <row r="3293" spans="3:3">
      <c r="C3293"/>
    </row>
    <row r="3294" spans="3:3">
      <c r="C3294"/>
    </row>
    <row r="3295" spans="3:3">
      <c r="C3295"/>
    </row>
    <row r="3296" spans="3:3">
      <c r="C3296"/>
    </row>
    <row r="3297" spans="3:3">
      <c r="C3297"/>
    </row>
    <row r="3298" spans="3:3">
      <c r="C3298"/>
    </row>
    <row r="3299" spans="3:3">
      <c r="C3299"/>
    </row>
    <row r="3300" spans="3:3">
      <c r="C3300"/>
    </row>
    <row r="3301" spans="3:3">
      <c r="C3301"/>
    </row>
    <row r="3302" spans="3:3">
      <c r="C3302"/>
    </row>
    <row r="3303" spans="3:3">
      <c r="C3303"/>
    </row>
    <row r="3304" spans="3:3">
      <c r="C3304"/>
    </row>
    <row r="3305" spans="3:3">
      <c r="C3305"/>
    </row>
    <row r="3306" spans="3:3">
      <c r="C3306"/>
    </row>
    <row r="3307" spans="3:3">
      <c r="C3307"/>
    </row>
    <row r="3308" spans="3:3">
      <c r="C3308"/>
    </row>
    <row r="3309" spans="3:3">
      <c r="C3309"/>
    </row>
    <row r="3310" spans="3:3">
      <c r="C3310"/>
    </row>
    <row r="3311" spans="3:3">
      <c r="C3311"/>
    </row>
    <row r="3312" spans="3:3">
      <c r="C3312"/>
    </row>
    <row r="3313" spans="3:3">
      <c r="C3313"/>
    </row>
    <row r="3314" spans="3:3">
      <c r="C3314"/>
    </row>
    <row r="3315" spans="3:3">
      <c r="C3315"/>
    </row>
    <row r="3316" spans="3:3">
      <c r="C3316"/>
    </row>
    <row r="3317" spans="3:3">
      <c r="C3317"/>
    </row>
    <row r="3318" spans="3:3">
      <c r="C3318"/>
    </row>
    <row r="3319" spans="3:3">
      <c r="C3319"/>
    </row>
    <row r="3320" spans="3:3">
      <c r="C3320"/>
    </row>
    <row r="3321" spans="3:3">
      <c r="C3321"/>
    </row>
    <row r="3322" spans="3:3">
      <c r="C3322"/>
    </row>
    <row r="3323" spans="3:3">
      <c r="C3323"/>
    </row>
    <row r="3324" spans="3:3">
      <c r="C3324"/>
    </row>
    <row r="3325" spans="3:3">
      <c r="C3325"/>
    </row>
    <row r="3326" spans="3:3">
      <c r="C3326"/>
    </row>
    <row r="3327" spans="3:3">
      <c r="C3327"/>
    </row>
    <row r="3328" spans="3:3">
      <c r="C3328"/>
    </row>
    <row r="3329" spans="3:3">
      <c r="C3329"/>
    </row>
    <row r="3330" spans="3:3">
      <c r="C3330"/>
    </row>
    <row r="3331" spans="3:3">
      <c r="C3331"/>
    </row>
    <row r="3332" spans="3:3">
      <c r="C3332"/>
    </row>
    <row r="3333" spans="3:3">
      <c r="C3333"/>
    </row>
    <row r="3334" spans="3:3">
      <c r="C3334"/>
    </row>
    <row r="3335" spans="3:3">
      <c r="C3335"/>
    </row>
    <row r="3336" spans="3:3">
      <c r="C3336"/>
    </row>
    <row r="3337" spans="3:3">
      <c r="C3337"/>
    </row>
    <row r="3338" spans="3:3">
      <c r="C3338"/>
    </row>
    <row r="3339" spans="3:3">
      <c r="C3339"/>
    </row>
    <row r="3340" spans="3:3">
      <c r="C3340"/>
    </row>
    <row r="3341" spans="3:3">
      <c r="C3341"/>
    </row>
    <row r="3342" spans="3:3">
      <c r="C3342"/>
    </row>
    <row r="3343" spans="3:3">
      <c r="C3343"/>
    </row>
    <row r="3344" spans="3:3">
      <c r="C3344"/>
    </row>
    <row r="3345" spans="3:3">
      <c r="C3345"/>
    </row>
    <row r="3346" spans="3:3">
      <c r="C3346"/>
    </row>
    <row r="3347" spans="3:3">
      <c r="C3347"/>
    </row>
    <row r="3348" spans="3:3">
      <c r="C3348"/>
    </row>
    <row r="3349" spans="3:3">
      <c r="C3349"/>
    </row>
    <row r="3350" spans="3:3">
      <c r="C3350"/>
    </row>
    <row r="3351" spans="3:3">
      <c r="C3351"/>
    </row>
    <row r="3352" spans="3:3">
      <c r="C3352"/>
    </row>
    <row r="3353" spans="3:3">
      <c r="C3353"/>
    </row>
    <row r="3354" spans="3:3">
      <c r="C3354"/>
    </row>
    <row r="3355" spans="3:3">
      <c r="C3355"/>
    </row>
    <row r="3356" spans="3:3">
      <c r="C3356"/>
    </row>
    <row r="3357" spans="3:3">
      <c r="C3357"/>
    </row>
    <row r="3358" spans="3:3">
      <c r="C3358"/>
    </row>
    <row r="3359" spans="3:3">
      <c r="C3359"/>
    </row>
    <row r="3360" spans="3:3">
      <c r="C3360"/>
    </row>
    <row r="3361" spans="3:3">
      <c r="C3361"/>
    </row>
    <row r="3362" spans="3:3">
      <c r="C3362"/>
    </row>
    <row r="3363" spans="3:3">
      <c r="C3363"/>
    </row>
    <row r="3364" spans="3:3">
      <c r="C3364"/>
    </row>
    <row r="3365" spans="3:3">
      <c r="C3365"/>
    </row>
    <row r="3366" spans="3:3">
      <c r="C3366"/>
    </row>
    <row r="3367" spans="3:3">
      <c r="C3367"/>
    </row>
    <row r="3368" spans="3:3">
      <c r="C3368"/>
    </row>
    <row r="3369" spans="3:3">
      <c r="C3369"/>
    </row>
    <row r="3370" spans="3:3">
      <c r="C3370"/>
    </row>
    <row r="3371" spans="3:3">
      <c r="C3371"/>
    </row>
    <row r="3372" spans="3:3">
      <c r="C3372"/>
    </row>
    <row r="3373" spans="3:3">
      <c r="C3373"/>
    </row>
    <row r="3374" spans="3:3">
      <c r="C3374"/>
    </row>
    <row r="3375" spans="3:3">
      <c r="C3375"/>
    </row>
    <row r="3376" spans="3:3">
      <c r="C3376"/>
    </row>
    <row r="3377" spans="3:3">
      <c r="C3377"/>
    </row>
    <row r="3378" spans="3:3">
      <c r="C3378"/>
    </row>
    <row r="3379" spans="3:3">
      <c r="C3379"/>
    </row>
    <row r="3380" spans="3:3">
      <c r="C3380"/>
    </row>
    <row r="3381" spans="3:3">
      <c r="C3381"/>
    </row>
    <row r="3382" spans="3:3">
      <c r="C3382"/>
    </row>
    <row r="3383" spans="3:3">
      <c r="C3383"/>
    </row>
    <row r="3384" spans="3:3">
      <c r="C3384"/>
    </row>
    <row r="3385" spans="3:3">
      <c r="C3385"/>
    </row>
    <row r="3386" spans="3:3">
      <c r="C3386"/>
    </row>
    <row r="3387" spans="3:3">
      <c r="C3387"/>
    </row>
    <row r="3388" spans="3:3">
      <c r="C3388"/>
    </row>
    <row r="3389" spans="3:3">
      <c r="C3389"/>
    </row>
    <row r="3390" spans="3:3">
      <c r="C3390"/>
    </row>
    <row r="3391" spans="3:3">
      <c r="C3391"/>
    </row>
    <row r="3392" spans="3:3">
      <c r="C3392"/>
    </row>
    <row r="3393" spans="3:3">
      <c r="C3393"/>
    </row>
    <row r="3394" spans="3:3">
      <c r="C3394"/>
    </row>
    <row r="3395" spans="3:3">
      <c r="C3395"/>
    </row>
    <row r="3396" spans="3:3">
      <c r="C3396"/>
    </row>
    <row r="3397" spans="3:3">
      <c r="C3397"/>
    </row>
    <row r="3398" spans="3:3">
      <c r="C3398"/>
    </row>
    <row r="3399" spans="3:3">
      <c r="C3399"/>
    </row>
    <row r="3400" spans="3:3">
      <c r="C3400"/>
    </row>
    <row r="3401" spans="3:3">
      <c r="C3401"/>
    </row>
    <row r="3402" spans="3:3">
      <c r="C3402"/>
    </row>
    <row r="3403" spans="3:3">
      <c r="C3403"/>
    </row>
    <row r="3404" spans="3:3">
      <c r="C3404"/>
    </row>
    <row r="3405" spans="3:3">
      <c r="C3405"/>
    </row>
    <row r="3406" spans="3:3">
      <c r="C3406"/>
    </row>
    <row r="3407" spans="3:3">
      <c r="C3407"/>
    </row>
    <row r="3408" spans="3:3">
      <c r="C3408"/>
    </row>
    <row r="3409" spans="3:3">
      <c r="C3409"/>
    </row>
    <row r="3410" spans="3:3">
      <c r="C3410"/>
    </row>
    <row r="3411" spans="3:3">
      <c r="C3411"/>
    </row>
    <row r="3412" spans="3:3">
      <c r="C3412"/>
    </row>
    <row r="3413" spans="3:3">
      <c r="C3413"/>
    </row>
    <row r="3414" spans="3:3">
      <c r="C3414"/>
    </row>
    <row r="3415" spans="3:3">
      <c r="C3415"/>
    </row>
    <row r="3416" spans="3:3">
      <c r="C3416"/>
    </row>
    <row r="3417" spans="3:3">
      <c r="C3417"/>
    </row>
    <row r="3418" spans="3:3">
      <c r="C3418"/>
    </row>
    <row r="3419" spans="3:3">
      <c r="C3419"/>
    </row>
    <row r="3420" spans="3:3">
      <c r="C3420"/>
    </row>
    <row r="3421" spans="3:3">
      <c r="C3421"/>
    </row>
    <row r="3422" spans="3:3">
      <c r="C3422"/>
    </row>
    <row r="3423" spans="3:3">
      <c r="C3423"/>
    </row>
    <row r="3424" spans="3:3">
      <c r="C3424"/>
    </row>
    <row r="3425" spans="3:3">
      <c r="C3425"/>
    </row>
    <row r="3426" spans="3:3">
      <c r="C3426"/>
    </row>
    <row r="3427" spans="3:3">
      <c r="C3427"/>
    </row>
    <row r="3428" spans="3:3">
      <c r="C3428"/>
    </row>
    <row r="3429" spans="3:3">
      <c r="C3429"/>
    </row>
    <row r="3430" spans="3:3">
      <c r="C3430"/>
    </row>
    <row r="3431" spans="3:3">
      <c r="C3431"/>
    </row>
    <row r="3432" spans="3:3">
      <c r="C3432"/>
    </row>
    <row r="3433" spans="3:3">
      <c r="C3433"/>
    </row>
    <row r="3434" spans="3:3">
      <c r="C3434"/>
    </row>
    <row r="3435" spans="3:3">
      <c r="C3435"/>
    </row>
    <row r="3436" spans="3:3">
      <c r="C3436"/>
    </row>
    <row r="3437" spans="3:3">
      <c r="C3437"/>
    </row>
    <row r="3438" spans="3:3">
      <c r="C3438"/>
    </row>
    <row r="3439" spans="3:3">
      <c r="C3439"/>
    </row>
    <row r="3440" spans="3:3">
      <c r="C3440"/>
    </row>
    <row r="3441" spans="3:3">
      <c r="C3441"/>
    </row>
    <row r="3442" spans="3:3">
      <c r="C3442"/>
    </row>
    <row r="3443" spans="3:3">
      <c r="C3443"/>
    </row>
    <row r="3444" spans="3:3">
      <c r="C3444"/>
    </row>
    <row r="3445" spans="3:3">
      <c r="C3445"/>
    </row>
    <row r="3446" spans="3:3">
      <c r="C3446"/>
    </row>
    <row r="3447" spans="3:3">
      <c r="C3447"/>
    </row>
    <row r="3448" spans="3:3">
      <c r="C3448"/>
    </row>
    <row r="3449" spans="3:3">
      <c r="C3449"/>
    </row>
    <row r="3450" spans="3:3">
      <c r="C3450"/>
    </row>
    <row r="3451" spans="3:3">
      <c r="C3451"/>
    </row>
    <row r="3452" spans="3:3">
      <c r="C3452"/>
    </row>
    <row r="3453" spans="3:3">
      <c r="C3453"/>
    </row>
    <row r="3454" spans="3:3">
      <c r="C3454"/>
    </row>
    <row r="3455" spans="3:3">
      <c r="C3455"/>
    </row>
    <row r="3456" spans="3:3">
      <c r="C3456"/>
    </row>
    <row r="3457" spans="3:3">
      <c r="C3457"/>
    </row>
    <row r="3458" spans="3:3">
      <c r="C3458"/>
    </row>
    <row r="3459" spans="3:3">
      <c r="C3459"/>
    </row>
    <row r="3460" spans="3:3">
      <c r="C3460"/>
    </row>
    <row r="3461" spans="3:3">
      <c r="C3461"/>
    </row>
    <row r="3462" spans="3:3">
      <c r="C3462"/>
    </row>
    <row r="3463" spans="3:3">
      <c r="C3463"/>
    </row>
    <row r="3464" spans="3:3">
      <c r="C3464"/>
    </row>
    <row r="3465" spans="3:3">
      <c r="C3465"/>
    </row>
    <row r="3466" spans="3:3">
      <c r="C3466"/>
    </row>
    <row r="3467" spans="3:3">
      <c r="C3467"/>
    </row>
    <row r="3468" spans="3:3">
      <c r="C3468"/>
    </row>
    <row r="3469" spans="3:3">
      <c r="C3469"/>
    </row>
    <row r="3470" spans="3:3">
      <c r="C3470"/>
    </row>
    <row r="3471" spans="3:3">
      <c r="C3471"/>
    </row>
    <row r="3472" spans="3:3">
      <c r="C3472"/>
    </row>
    <row r="3473" spans="3:3">
      <c r="C3473"/>
    </row>
    <row r="3474" spans="3:3">
      <c r="C3474"/>
    </row>
    <row r="3475" spans="3:3">
      <c r="C3475"/>
    </row>
    <row r="3476" spans="3:3">
      <c r="C3476"/>
    </row>
    <row r="3477" spans="3:3">
      <c r="C3477"/>
    </row>
    <row r="3478" spans="3:3">
      <c r="C3478"/>
    </row>
    <row r="3479" spans="3:3">
      <c r="C3479"/>
    </row>
    <row r="3480" spans="3:3">
      <c r="C3480"/>
    </row>
    <row r="3481" spans="3:3">
      <c r="C3481"/>
    </row>
    <row r="3482" spans="3:3">
      <c r="C3482"/>
    </row>
    <row r="3483" spans="3:3">
      <c r="C3483"/>
    </row>
    <row r="3484" spans="3:3">
      <c r="C3484"/>
    </row>
    <row r="3485" spans="3:3">
      <c r="C3485"/>
    </row>
    <row r="3486" spans="3:3">
      <c r="C3486"/>
    </row>
    <row r="3487" spans="3:3">
      <c r="C3487"/>
    </row>
    <row r="3488" spans="3:3">
      <c r="C3488"/>
    </row>
    <row r="3489" spans="3:3">
      <c r="C3489"/>
    </row>
    <row r="3490" spans="3:3">
      <c r="C3490"/>
    </row>
    <row r="3491" spans="3:3">
      <c r="C3491"/>
    </row>
    <row r="3492" spans="3:3">
      <c r="C3492"/>
    </row>
    <row r="3493" spans="3:3">
      <c r="C3493"/>
    </row>
    <row r="3494" spans="3:3">
      <c r="C3494"/>
    </row>
    <row r="3495" spans="3:3">
      <c r="C3495"/>
    </row>
    <row r="3496" spans="3:3">
      <c r="C3496"/>
    </row>
    <row r="3497" spans="3:3">
      <c r="C3497"/>
    </row>
    <row r="3498" spans="3:3">
      <c r="C3498"/>
    </row>
    <row r="3499" spans="3:3">
      <c r="C3499"/>
    </row>
    <row r="3500" spans="3:3">
      <c r="C3500"/>
    </row>
    <row r="3501" spans="3:3">
      <c r="C3501"/>
    </row>
    <row r="3502" spans="3:3">
      <c r="C3502"/>
    </row>
    <row r="3503" spans="3:3">
      <c r="C3503"/>
    </row>
    <row r="3504" spans="3:3">
      <c r="C3504"/>
    </row>
    <row r="3505" spans="3:3">
      <c r="C3505"/>
    </row>
    <row r="3506" spans="3:3">
      <c r="C3506"/>
    </row>
    <row r="3507" spans="3:3">
      <c r="C3507"/>
    </row>
    <row r="3508" spans="3:3">
      <c r="C3508"/>
    </row>
    <row r="3509" spans="3:3">
      <c r="C3509"/>
    </row>
    <row r="3510" spans="3:3">
      <c r="C3510"/>
    </row>
    <row r="3511" spans="3:3">
      <c r="C3511"/>
    </row>
    <row r="3512" spans="3:3">
      <c r="C3512"/>
    </row>
    <row r="3513" spans="3:3">
      <c r="C3513"/>
    </row>
    <row r="3514" spans="3:3">
      <c r="C3514"/>
    </row>
    <row r="3515" spans="3:3">
      <c r="C3515"/>
    </row>
    <row r="3516" spans="3:3">
      <c r="C3516"/>
    </row>
    <row r="3517" spans="3:3">
      <c r="C3517"/>
    </row>
    <row r="3518" spans="3:3">
      <c r="C3518"/>
    </row>
    <row r="3519" spans="3:3">
      <c r="C3519"/>
    </row>
    <row r="3520" spans="3:3">
      <c r="C3520"/>
    </row>
    <row r="3521" spans="3:3">
      <c r="C3521"/>
    </row>
    <row r="3522" spans="3:3">
      <c r="C3522"/>
    </row>
    <row r="3523" spans="3:3">
      <c r="C3523"/>
    </row>
    <row r="3524" spans="3:3">
      <c r="C3524"/>
    </row>
    <row r="3525" spans="3:3">
      <c r="C3525"/>
    </row>
    <row r="3526" spans="3:3">
      <c r="C3526"/>
    </row>
    <row r="3527" spans="3:3">
      <c r="C3527"/>
    </row>
    <row r="3528" spans="3:3">
      <c r="C3528"/>
    </row>
    <row r="3529" spans="3:3">
      <c r="C3529"/>
    </row>
    <row r="3530" spans="3:3">
      <c r="C3530"/>
    </row>
    <row r="3531" spans="3:3">
      <c r="C3531"/>
    </row>
    <row r="3532" spans="3:3">
      <c r="C3532"/>
    </row>
    <row r="3533" spans="3:3">
      <c r="C3533"/>
    </row>
    <row r="3534" spans="3:3">
      <c r="C3534"/>
    </row>
    <row r="3535" spans="3:3">
      <c r="C3535"/>
    </row>
    <row r="3536" spans="3:3">
      <c r="C3536"/>
    </row>
    <row r="3537" spans="3:3">
      <c r="C3537"/>
    </row>
    <row r="3538" spans="3:3">
      <c r="C3538"/>
    </row>
    <row r="3539" spans="3:3">
      <c r="C3539"/>
    </row>
    <row r="3540" spans="3:3">
      <c r="C3540"/>
    </row>
    <row r="3541" spans="3:3">
      <c r="C3541"/>
    </row>
    <row r="3542" spans="3:3">
      <c r="C3542"/>
    </row>
    <row r="3543" spans="3:3">
      <c r="C3543"/>
    </row>
    <row r="3544" spans="3:3">
      <c r="C3544"/>
    </row>
    <row r="3545" spans="3:3">
      <c r="C3545"/>
    </row>
    <row r="3546" spans="3:3">
      <c r="C3546"/>
    </row>
    <row r="3547" spans="3:3">
      <c r="C3547"/>
    </row>
    <row r="3548" spans="3:3">
      <c r="C3548"/>
    </row>
    <row r="3549" spans="3:3">
      <c r="C3549"/>
    </row>
    <row r="3550" spans="3:3">
      <c r="C3550"/>
    </row>
    <row r="3551" spans="3:3">
      <c r="C3551"/>
    </row>
    <row r="3552" spans="3:3">
      <c r="C3552"/>
    </row>
    <row r="3553" spans="3:3">
      <c r="C3553"/>
    </row>
    <row r="3554" spans="3:3">
      <c r="C3554"/>
    </row>
    <row r="3555" spans="3:3">
      <c r="C3555"/>
    </row>
    <row r="3556" spans="3:3">
      <c r="C3556"/>
    </row>
    <row r="3557" spans="3:3">
      <c r="C3557"/>
    </row>
    <row r="3558" spans="3:3">
      <c r="C3558"/>
    </row>
    <row r="3559" spans="3:3">
      <c r="C3559"/>
    </row>
    <row r="3560" spans="3:3">
      <c r="C3560"/>
    </row>
    <row r="3561" spans="3:3">
      <c r="C3561"/>
    </row>
    <row r="3562" spans="3:3">
      <c r="C3562"/>
    </row>
    <row r="3563" spans="3:3">
      <c r="C3563"/>
    </row>
    <row r="3564" spans="3:3">
      <c r="C3564"/>
    </row>
    <row r="3565" spans="3:3">
      <c r="C3565"/>
    </row>
    <row r="3566" spans="3:3">
      <c r="C3566"/>
    </row>
    <row r="3567" spans="3:3">
      <c r="C3567"/>
    </row>
    <row r="3568" spans="3:3">
      <c r="C3568"/>
    </row>
    <row r="3569" spans="3:3">
      <c r="C3569"/>
    </row>
    <row r="3570" spans="3:3">
      <c r="C3570"/>
    </row>
    <row r="3571" spans="3:3">
      <c r="C3571"/>
    </row>
    <row r="3572" spans="3:3">
      <c r="C3572"/>
    </row>
    <row r="3573" spans="3:3">
      <c r="C3573"/>
    </row>
    <row r="3574" spans="3:3">
      <c r="C3574"/>
    </row>
    <row r="3575" spans="3:3">
      <c r="C3575"/>
    </row>
    <row r="3576" spans="3:3">
      <c r="C3576"/>
    </row>
    <row r="3577" spans="3:3">
      <c r="C3577"/>
    </row>
    <row r="3578" spans="3:3">
      <c r="C3578"/>
    </row>
    <row r="3579" spans="3:3">
      <c r="C3579"/>
    </row>
    <row r="3580" spans="3:3">
      <c r="C3580"/>
    </row>
    <row r="3581" spans="3:3">
      <c r="C3581"/>
    </row>
    <row r="3582" spans="3:3">
      <c r="C3582"/>
    </row>
    <row r="3583" spans="3:3">
      <c r="C3583"/>
    </row>
    <row r="3584" spans="3:3">
      <c r="C3584"/>
    </row>
    <row r="3585" spans="3:3">
      <c r="C3585"/>
    </row>
    <row r="3586" spans="3:3">
      <c r="C3586"/>
    </row>
    <row r="3587" spans="3:3">
      <c r="C3587"/>
    </row>
    <row r="3588" spans="3:3">
      <c r="C3588"/>
    </row>
    <row r="3589" spans="3:3">
      <c r="C3589"/>
    </row>
    <row r="3590" spans="3:3">
      <c r="C3590"/>
    </row>
    <row r="3591" spans="3:3">
      <c r="C3591"/>
    </row>
    <row r="3592" spans="3:3">
      <c r="C3592"/>
    </row>
    <row r="3593" spans="3:3">
      <c r="C3593"/>
    </row>
    <row r="3594" spans="3:3">
      <c r="C3594"/>
    </row>
    <row r="3595" spans="3:3">
      <c r="C3595"/>
    </row>
    <row r="3596" spans="3:3">
      <c r="C3596"/>
    </row>
    <row r="3597" spans="3:3">
      <c r="C3597"/>
    </row>
    <row r="3598" spans="3:3">
      <c r="C3598"/>
    </row>
    <row r="3599" spans="3:3">
      <c r="C3599"/>
    </row>
    <row r="3600" spans="3:3">
      <c r="C3600"/>
    </row>
    <row r="3601" spans="3:3">
      <c r="C3601"/>
    </row>
    <row r="3602" spans="3:3">
      <c r="C3602"/>
    </row>
    <row r="3603" spans="3:3">
      <c r="C3603"/>
    </row>
    <row r="3604" spans="3:3">
      <c r="C3604"/>
    </row>
    <row r="3605" spans="3:3">
      <c r="C3605"/>
    </row>
    <row r="3606" spans="3:3">
      <c r="C3606"/>
    </row>
    <row r="3607" spans="3:3">
      <c r="C3607"/>
    </row>
    <row r="3608" spans="3:3">
      <c r="C3608"/>
    </row>
    <row r="3609" spans="3:3">
      <c r="C3609"/>
    </row>
    <row r="3610" spans="3:3">
      <c r="C3610"/>
    </row>
    <row r="3611" spans="3:3">
      <c r="C3611"/>
    </row>
    <row r="3612" spans="3:3">
      <c r="C3612"/>
    </row>
    <row r="3613" spans="3:3">
      <c r="C3613"/>
    </row>
    <row r="3614" spans="3:3">
      <c r="C3614"/>
    </row>
    <row r="3615" spans="3:3">
      <c r="C3615"/>
    </row>
    <row r="3616" spans="3:3">
      <c r="C3616"/>
    </row>
    <row r="3617" spans="3:3">
      <c r="C3617"/>
    </row>
    <row r="3618" spans="3:3">
      <c r="C3618"/>
    </row>
    <row r="3619" spans="3:3">
      <c r="C3619"/>
    </row>
    <row r="3620" spans="3:3">
      <c r="C3620"/>
    </row>
    <row r="3621" spans="3:3">
      <c r="C3621"/>
    </row>
    <row r="3622" spans="3:3">
      <c r="C3622"/>
    </row>
    <row r="3623" spans="3:3">
      <c r="C3623"/>
    </row>
    <row r="3624" spans="3:3">
      <c r="C3624"/>
    </row>
    <row r="3625" spans="3:3">
      <c r="C3625"/>
    </row>
    <row r="3626" spans="3:3">
      <c r="C3626"/>
    </row>
    <row r="3627" spans="3:3">
      <c r="C3627"/>
    </row>
    <row r="3628" spans="3:3">
      <c r="C3628"/>
    </row>
    <row r="3629" spans="3:3">
      <c r="C3629"/>
    </row>
    <row r="3630" spans="3:3">
      <c r="C3630"/>
    </row>
    <row r="3631" spans="3:3">
      <c r="C3631"/>
    </row>
    <row r="3632" spans="3:3">
      <c r="C3632"/>
    </row>
    <row r="3633" spans="3:3">
      <c r="C3633"/>
    </row>
    <row r="3634" spans="3:3">
      <c r="C3634"/>
    </row>
    <row r="3635" spans="3:3">
      <c r="C3635"/>
    </row>
    <row r="3636" spans="3:3">
      <c r="C3636"/>
    </row>
    <row r="3637" spans="3:3">
      <c r="C3637"/>
    </row>
    <row r="3638" spans="3:3">
      <c r="C3638"/>
    </row>
    <row r="3639" spans="3:3">
      <c r="C3639"/>
    </row>
    <row r="3640" spans="3:3">
      <c r="C3640"/>
    </row>
    <row r="3641" spans="3:3">
      <c r="C3641"/>
    </row>
    <row r="3642" spans="3:3">
      <c r="C3642"/>
    </row>
    <row r="3643" spans="3:3">
      <c r="C3643"/>
    </row>
    <row r="3644" spans="3:3">
      <c r="C3644"/>
    </row>
    <row r="3645" spans="3:3">
      <c r="C3645"/>
    </row>
    <row r="3646" spans="3:3">
      <c r="C3646"/>
    </row>
    <row r="3647" spans="3:3">
      <c r="C3647"/>
    </row>
    <row r="3648" spans="3:3">
      <c r="C3648"/>
    </row>
    <row r="3649" spans="3:3">
      <c r="C3649"/>
    </row>
    <row r="3650" spans="3:3">
      <c r="C3650"/>
    </row>
    <row r="3651" spans="3:3">
      <c r="C3651"/>
    </row>
    <row r="3652" spans="3:3">
      <c r="C3652"/>
    </row>
    <row r="3653" spans="3:3">
      <c r="C3653"/>
    </row>
    <row r="3654" spans="3:3">
      <c r="C3654"/>
    </row>
    <row r="3655" spans="3:3">
      <c r="C3655"/>
    </row>
    <row r="3656" spans="3:3">
      <c r="C3656"/>
    </row>
    <row r="3657" spans="3:3">
      <c r="C3657"/>
    </row>
    <row r="3658" spans="3:3">
      <c r="C3658"/>
    </row>
    <row r="3659" spans="3:3">
      <c r="C3659"/>
    </row>
    <row r="3660" spans="3:3">
      <c r="C3660"/>
    </row>
    <row r="3661" spans="3:3">
      <c r="C3661"/>
    </row>
    <row r="3662" spans="3:3">
      <c r="C3662"/>
    </row>
    <row r="3663" spans="3:3">
      <c r="C3663"/>
    </row>
    <row r="3664" spans="3:3">
      <c r="C3664"/>
    </row>
    <row r="3665" spans="3:3">
      <c r="C3665"/>
    </row>
    <row r="3666" spans="3:3">
      <c r="C3666"/>
    </row>
    <row r="3667" spans="3:3">
      <c r="C3667"/>
    </row>
    <row r="3668" spans="3:3">
      <c r="C3668"/>
    </row>
    <row r="3669" spans="3:3">
      <c r="C3669"/>
    </row>
    <row r="3670" spans="3:3">
      <c r="C3670"/>
    </row>
    <row r="3671" spans="3:3">
      <c r="C3671"/>
    </row>
    <row r="3672" spans="3:3">
      <c r="C3672"/>
    </row>
    <row r="3673" spans="3:3">
      <c r="C3673"/>
    </row>
    <row r="3674" spans="3:3">
      <c r="C3674"/>
    </row>
    <row r="3675" spans="3:3">
      <c r="C3675"/>
    </row>
    <row r="3676" spans="3:3">
      <c r="C3676"/>
    </row>
    <row r="3677" spans="3:3">
      <c r="C3677"/>
    </row>
    <row r="3678" spans="3:3">
      <c r="C3678"/>
    </row>
    <row r="3679" spans="3:3">
      <c r="C3679"/>
    </row>
    <row r="3680" spans="3:3">
      <c r="C3680"/>
    </row>
    <row r="3681" spans="3:3">
      <c r="C3681"/>
    </row>
    <row r="3682" spans="3:3">
      <c r="C3682"/>
    </row>
    <row r="3683" spans="3:3">
      <c r="C3683"/>
    </row>
    <row r="3684" spans="3:3">
      <c r="C3684"/>
    </row>
    <row r="3685" spans="3:3">
      <c r="C3685"/>
    </row>
    <row r="3686" spans="3:3">
      <c r="C3686"/>
    </row>
    <row r="3687" spans="3:3">
      <c r="C3687"/>
    </row>
    <row r="3688" spans="3:3">
      <c r="C3688"/>
    </row>
    <row r="3689" spans="3:3">
      <c r="C3689"/>
    </row>
    <row r="3690" spans="3:3">
      <c r="C3690"/>
    </row>
    <row r="3691" spans="3:3">
      <c r="C3691"/>
    </row>
    <row r="3692" spans="3:3">
      <c r="C3692"/>
    </row>
    <row r="3693" spans="3:3">
      <c r="C3693"/>
    </row>
    <row r="3694" spans="3:3">
      <c r="C3694"/>
    </row>
    <row r="3695" spans="3:3">
      <c r="C3695"/>
    </row>
    <row r="3696" spans="3:3">
      <c r="C3696"/>
    </row>
    <row r="3697" spans="3:3">
      <c r="C3697"/>
    </row>
    <row r="3698" spans="3:3">
      <c r="C3698"/>
    </row>
    <row r="3699" spans="3:3">
      <c r="C3699"/>
    </row>
    <row r="3700" spans="3:3">
      <c r="C3700"/>
    </row>
    <row r="3701" spans="3:3">
      <c r="C3701"/>
    </row>
    <row r="3702" spans="3:3">
      <c r="C3702"/>
    </row>
    <row r="3703" spans="3:3">
      <c r="C3703"/>
    </row>
    <row r="3704" spans="3:3">
      <c r="C3704"/>
    </row>
    <row r="3705" spans="3:3">
      <c r="C3705"/>
    </row>
    <row r="3706" spans="3:3">
      <c r="C3706"/>
    </row>
    <row r="3707" spans="3:3">
      <c r="C3707"/>
    </row>
    <row r="3708" spans="3:3">
      <c r="C3708"/>
    </row>
    <row r="3709" spans="3:3">
      <c r="C3709"/>
    </row>
    <row r="3710" spans="3:3">
      <c r="C3710"/>
    </row>
    <row r="3711" spans="3:3">
      <c r="C3711"/>
    </row>
    <row r="3712" spans="3:3">
      <c r="C3712"/>
    </row>
    <row r="3713" spans="3:3">
      <c r="C3713"/>
    </row>
    <row r="3714" spans="3:3">
      <c r="C3714"/>
    </row>
    <row r="3715" spans="3:3">
      <c r="C3715"/>
    </row>
    <row r="3716" spans="3:3">
      <c r="C3716"/>
    </row>
    <row r="3717" spans="3:3">
      <c r="C3717"/>
    </row>
    <row r="3718" spans="3:3">
      <c r="C3718"/>
    </row>
    <row r="3719" spans="3:3">
      <c r="C3719"/>
    </row>
    <row r="3720" spans="3:3">
      <c r="C3720"/>
    </row>
    <row r="3721" spans="3:3">
      <c r="C3721"/>
    </row>
    <row r="3722" spans="3:3">
      <c r="C3722"/>
    </row>
    <row r="3723" spans="3:3">
      <c r="C3723"/>
    </row>
    <row r="3724" spans="3:3">
      <c r="C3724"/>
    </row>
    <row r="3725" spans="3:3">
      <c r="C3725"/>
    </row>
    <row r="3726" spans="3:3">
      <c r="C3726"/>
    </row>
    <row r="3727" spans="3:3">
      <c r="C3727"/>
    </row>
    <row r="3728" spans="3:3">
      <c r="C3728"/>
    </row>
    <row r="3729" spans="3:3">
      <c r="C3729"/>
    </row>
    <row r="3730" spans="3:3">
      <c r="C3730"/>
    </row>
    <row r="3731" spans="3:3">
      <c r="C3731"/>
    </row>
    <row r="3732" spans="3:3">
      <c r="C3732"/>
    </row>
    <row r="3733" spans="3:3">
      <c r="C3733"/>
    </row>
    <row r="3734" spans="3:3">
      <c r="C3734"/>
    </row>
    <row r="3735" spans="3:3">
      <c r="C3735"/>
    </row>
    <row r="3736" spans="3:3">
      <c r="C3736"/>
    </row>
    <row r="3737" spans="3:3">
      <c r="C3737"/>
    </row>
    <row r="3738" spans="3:3">
      <c r="C3738"/>
    </row>
    <row r="3739" spans="3:3">
      <c r="C3739"/>
    </row>
    <row r="3740" spans="3:3">
      <c r="C3740"/>
    </row>
    <row r="3741" spans="3:3">
      <c r="C3741"/>
    </row>
    <row r="3742" spans="3:3">
      <c r="C3742"/>
    </row>
    <row r="3743" spans="3:3">
      <c r="C3743"/>
    </row>
    <row r="3744" spans="3:3">
      <c r="C3744"/>
    </row>
    <row r="3745" spans="3:3">
      <c r="C3745"/>
    </row>
    <row r="3746" spans="3:3">
      <c r="C3746"/>
    </row>
    <row r="3747" spans="3:3">
      <c r="C3747"/>
    </row>
    <row r="3748" spans="3:3">
      <c r="C3748"/>
    </row>
    <row r="3749" spans="3:3">
      <c r="C3749"/>
    </row>
    <row r="3750" spans="3:3">
      <c r="C3750"/>
    </row>
    <row r="3751" spans="3:3">
      <c r="C3751"/>
    </row>
    <row r="3752" spans="3:3">
      <c r="C3752"/>
    </row>
    <row r="3753" spans="3:3">
      <c r="C3753"/>
    </row>
    <row r="3754" spans="3:3">
      <c r="C3754"/>
    </row>
    <row r="3755" spans="3:3">
      <c r="C3755"/>
    </row>
    <row r="3756" spans="3:3">
      <c r="C3756"/>
    </row>
    <row r="3757" spans="3:3">
      <c r="C3757"/>
    </row>
    <row r="3758" spans="3:3">
      <c r="C3758"/>
    </row>
    <row r="3759" spans="3:3">
      <c r="C3759"/>
    </row>
    <row r="3760" spans="3:3">
      <c r="C3760"/>
    </row>
    <row r="3761" spans="3:3">
      <c r="C3761"/>
    </row>
    <row r="3762" spans="3:3">
      <c r="C3762"/>
    </row>
    <row r="3763" spans="3:3">
      <c r="C3763"/>
    </row>
    <row r="3764" spans="3:3">
      <c r="C3764"/>
    </row>
    <row r="3765" spans="3:3">
      <c r="C3765"/>
    </row>
    <row r="3766" spans="3:3">
      <c r="C3766"/>
    </row>
    <row r="3767" spans="3:3">
      <c r="C3767"/>
    </row>
    <row r="3768" spans="3:3">
      <c r="C3768"/>
    </row>
    <row r="3769" spans="3:3">
      <c r="C3769"/>
    </row>
    <row r="3770" spans="3:3">
      <c r="C3770"/>
    </row>
    <row r="3771" spans="3:3">
      <c r="C3771"/>
    </row>
    <row r="3772" spans="3:3">
      <c r="C3772"/>
    </row>
    <row r="3773" spans="3:3">
      <c r="C3773"/>
    </row>
    <row r="3774" spans="3:3">
      <c r="C3774"/>
    </row>
    <row r="3775" spans="3:3">
      <c r="C3775"/>
    </row>
    <row r="3776" spans="3:3">
      <c r="C3776"/>
    </row>
    <row r="3777" spans="3:3">
      <c r="C3777"/>
    </row>
    <row r="3778" spans="3:3">
      <c r="C3778"/>
    </row>
    <row r="3779" spans="3:3">
      <c r="C3779"/>
    </row>
    <row r="3780" spans="3:3">
      <c r="C3780"/>
    </row>
    <row r="3781" spans="3:3">
      <c r="C3781"/>
    </row>
    <row r="3782" spans="3:3">
      <c r="C3782"/>
    </row>
    <row r="3783" spans="3:3">
      <c r="C3783"/>
    </row>
    <row r="3784" spans="3:3">
      <c r="C3784"/>
    </row>
    <row r="3785" spans="3:3">
      <c r="C3785"/>
    </row>
    <row r="3786" spans="3:3">
      <c r="C3786"/>
    </row>
    <row r="3787" spans="3:3">
      <c r="C3787"/>
    </row>
    <row r="3788" spans="3:3">
      <c r="C3788"/>
    </row>
    <row r="3789" spans="3:3">
      <c r="C3789"/>
    </row>
    <row r="3790" spans="3:3">
      <c r="C3790"/>
    </row>
    <row r="3791" spans="3:3">
      <c r="C3791"/>
    </row>
    <row r="3792" spans="3:3">
      <c r="C3792"/>
    </row>
    <row r="3793" spans="3:3">
      <c r="C3793"/>
    </row>
    <row r="3794" spans="3:3">
      <c r="C3794"/>
    </row>
    <row r="3795" spans="3:3">
      <c r="C3795"/>
    </row>
    <row r="3796" spans="3:3">
      <c r="C3796"/>
    </row>
    <row r="3797" spans="3:3">
      <c r="C3797"/>
    </row>
    <row r="3798" spans="3:3">
      <c r="C3798"/>
    </row>
    <row r="3799" spans="3:3">
      <c r="C3799"/>
    </row>
    <row r="3800" spans="3:3">
      <c r="C3800"/>
    </row>
    <row r="3801" spans="3:3">
      <c r="C3801"/>
    </row>
    <row r="3802" spans="3:3">
      <c r="C3802"/>
    </row>
    <row r="3803" spans="3:3">
      <c r="C3803"/>
    </row>
    <row r="3804" spans="3:3">
      <c r="C3804"/>
    </row>
    <row r="3805" spans="3:3">
      <c r="C3805"/>
    </row>
    <row r="3806" spans="3:3">
      <c r="C3806"/>
    </row>
    <row r="3807" spans="3:3">
      <c r="C3807"/>
    </row>
    <row r="3808" spans="3:3">
      <c r="C3808"/>
    </row>
    <row r="3809" spans="3:3">
      <c r="C3809"/>
    </row>
    <row r="3810" spans="3:3">
      <c r="C3810"/>
    </row>
    <row r="3811" spans="3:3">
      <c r="C3811"/>
    </row>
    <row r="3812" spans="3:3">
      <c r="C3812"/>
    </row>
    <row r="3813" spans="3:3">
      <c r="C3813"/>
    </row>
    <row r="3814" spans="3:3">
      <c r="C3814"/>
    </row>
    <row r="3815" spans="3:3">
      <c r="C3815"/>
    </row>
    <row r="3816" spans="3:3">
      <c r="C3816"/>
    </row>
    <row r="3817" spans="3:3">
      <c r="C3817"/>
    </row>
    <row r="3818" spans="3:3">
      <c r="C3818"/>
    </row>
    <row r="3819" spans="3:3">
      <c r="C3819"/>
    </row>
    <row r="3820" spans="3:3">
      <c r="C3820"/>
    </row>
    <row r="3821" spans="3:3">
      <c r="C3821"/>
    </row>
    <row r="3822" spans="3:3">
      <c r="C3822"/>
    </row>
    <row r="3823" spans="3:3">
      <c r="C3823"/>
    </row>
    <row r="3824" spans="3:3">
      <c r="C3824"/>
    </row>
    <row r="3825" spans="3:3">
      <c r="C3825"/>
    </row>
    <row r="3826" spans="3:3">
      <c r="C3826"/>
    </row>
    <row r="3827" spans="3:3">
      <c r="C3827"/>
    </row>
    <row r="3828" spans="3:3">
      <c r="C3828"/>
    </row>
    <row r="3829" spans="3:3">
      <c r="C3829"/>
    </row>
    <row r="3830" spans="3:3">
      <c r="C3830"/>
    </row>
    <row r="3831" spans="3:3">
      <c r="C3831"/>
    </row>
    <row r="3832" spans="3:3">
      <c r="C3832"/>
    </row>
    <row r="3833" spans="3:3">
      <c r="C3833"/>
    </row>
    <row r="3834" spans="3:3">
      <c r="C3834"/>
    </row>
    <row r="3835" spans="3:3">
      <c r="C3835"/>
    </row>
    <row r="3836" spans="3:3">
      <c r="C3836"/>
    </row>
    <row r="3837" spans="3:3">
      <c r="C3837"/>
    </row>
    <row r="3838" spans="3:3">
      <c r="C3838"/>
    </row>
    <row r="3839" spans="3:3">
      <c r="C3839"/>
    </row>
    <row r="3840" spans="3:3">
      <c r="C3840"/>
    </row>
    <row r="3841" spans="3:3">
      <c r="C3841"/>
    </row>
    <row r="3842" spans="3:3">
      <c r="C3842"/>
    </row>
    <row r="3843" spans="3:3">
      <c r="C3843"/>
    </row>
    <row r="3844" spans="3:3">
      <c r="C3844"/>
    </row>
    <row r="3845" spans="3:3">
      <c r="C3845"/>
    </row>
    <row r="3846" spans="3:3">
      <c r="C3846"/>
    </row>
    <row r="3847" spans="3:3">
      <c r="C3847"/>
    </row>
    <row r="3848" spans="3:3">
      <c r="C3848"/>
    </row>
    <row r="3849" spans="3:3">
      <c r="C3849"/>
    </row>
    <row r="3850" spans="3:3">
      <c r="C3850"/>
    </row>
    <row r="3851" spans="3:3">
      <c r="C3851"/>
    </row>
    <row r="3852" spans="3:3">
      <c r="C3852"/>
    </row>
    <row r="3853" spans="3:3">
      <c r="C3853"/>
    </row>
    <row r="3854" spans="3:3">
      <c r="C3854"/>
    </row>
    <row r="3855" spans="3:3">
      <c r="C3855"/>
    </row>
    <row r="3856" spans="3:3">
      <c r="C3856"/>
    </row>
    <row r="3857" spans="3:3">
      <c r="C3857"/>
    </row>
    <row r="3858" spans="3:3">
      <c r="C3858"/>
    </row>
    <row r="3859" spans="3:3">
      <c r="C3859"/>
    </row>
    <row r="3860" spans="3:3">
      <c r="C3860"/>
    </row>
    <row r="3861" spans="3:3">
      <c r="C3861"/>
    </row>
    <row r="3862" spans="3:3">
      <c r="C3862"/>
    </row>
    <row r="3863" spans="3:3">
      <c r="C3863"/>
    </row>
    <row r="3864" spans="3:3">
      <c r="C3864"/>
    </row>
    <row r="3865" spans="3:3">
      <c r="C3865"/>
    </row>
    <row r="3866" spans="3:3">
      <c r="C3866"/>
    </row>
    <row r="3867" spans="3:3">
      <c r="C3867"/>
    </row>
    <row r="3868" spans="3:3">
      <c r="C3868"/>
    </row>
    <row r="3869" spans="3:3">
      <c r="C3869"/>
    </row>
    <row r="3870" spans="3:3">
      <c r="C3870"/>
    </row>
    <row r="3871" spans="3:3">
      <c r="C3871"/>
    </row>
    <row r="3872" spans="3:3">
      <c r="C3872"/>
    </row>
    <row r="3873" spans="3:3">
      <c r="C3873"/>
    </row>
    <row r="3874" spans="3:3">
      <c r="C3874"/>
    </row>
    <row r="3875" spans="3:3">
      <c r="C3875"/>
    </row>
    <row r="3876" spans="3:3">
      <c r="C3876"/>
    </row>
    <row r="3877" spans="3:3">
      <c r="C3877"/>
    </row>
    <row r="3878" spans="3:3">
      <c r="C3878"/>
    </row>
    <row r="3879" spans="3:3">
      <c r="C3879"/>
    </row>
    <row r="3880" spans="3:3">
      <c r="C3880"/>
    </row>
    <row r="3881" spans="3:3">
      <c r="C3881"/>
    </row>
    <row r="3882" spans="3:3">
      <c r="C3882"/>
    </row>
    <row r="3883" spans="3:3">
      <c r="C3883"/>
    </row>
    <row r="3884" spans="3:3">
      <c r="C3884"/>
    </row>
    <row r="3885" spans="3:3">
      <c r="C3885"/>
    </row>
    <row r="3886" spans="3:3">
      <c r="C3886"/>
    </row>
    <row r="3887" spans="3:3">
      <c r="C3887"/>
    </row>
    <row r="3888" spans="3:3">
      <c r="C3888"/>
    </row>
    <row r="3889" spans="3:3">
      <c r="C3889"/>
    </row>
    <row r="3890" spans="3:3">
      <c r="C3890"/>
    </row>
    <row r="3891" spans="3:3">
      <c r="C3891"/>
    </row>
    <row r="3892" spans="3:3">
      <c r="C3892"/>
    </row>
    <row r="3893" spans="3:3">
      <c r="C3893"/>
    </row>
    <row r="3894" spans="3:3">
      <c r="C3894"/>
    </row>
    <row r="3895" spans="3:3">
      <c r="C3895"/>
    </row>
    <row r="3896" spans="3:3">
      <c r="C3896"/>
    </row>
    <row r="3897" spans="3:3">
      <c r="C3897"/>
    </row>
    <row r="3898" spans="3:3">
      <c r="C3898"/>
    </row>
    <row r="3899" spans="3:3">
      <c r="C3899"/>
    </row>
    <row r="3900" spans="3:3">
      <c r="C3900"/>
    </row>
    <row r="3901" spans="3:3">
      <c r="C3901"/>
    </row>
    <row r="3902" spans="3:3">
      <c r="C3902"/>
    </row>
    <row r="3903" spans="3:3">
      <c r="C3903"/>
    </row>
    <row r="3904" spans="3:3">
      <c r="C3904"/>
    </row>
    <row r="3905" spans="3:3">
      <c r="C3905"/>
    </row>
    <row r="3906" spans="3:3">
      <c r="C3906"/>
    </row>
    <row r="3907" spans="3:3">
      <c r="C3907"/>
    </row>
    <row r="3908" spans="3:3">
      <c r="C3908"/>
    </row>
    <row r="3909" spans="3:3">
      <c r="C3909"/>
    </row>
    <row r="3910" spans="3:3">
      <c r="C3910"/>
    </row>
    <row r="3911" spans="3:3">
      <c r="C3911"/>
    </row>
    <row r="3912" spans="3:3">
      <c r="C3912"/>
    </row>
    <row r="3913" spans="3:3">
      <c r="C3913"/>
    </row>
    <row r="3914" spans="3:3">
      <c r="C3914"/>
    </row>
    <row r="3915" spans="3:3">
      <c r="C3915"/>
    </row>
    <row r="3916" spans="3:3">
      <c r="C3916"/>
    </row>
    <row r="3917" spans="3:3">
      <c r="C3917"/>
    </row>
    <row r="3918" spans="3:3">
      <c r="C3918"/>
    </row>
    <row r="3919" spans="3:3">
      <c r="C3919"/>
    </row>
    <row r="3920" spans="3:3">
      <c r="C3920"/>
    </row>
    <row r="3921" spans="3:3">
      <c r="C3921"/>
    </row>
    <row r="3922" spans="3:3">
      <c r="C3922"/>
    </row>
    <row r="3923" spans="3:3">
      <c r="C3923"/>
    </row>
    <row r="3924" spans="3:3">
      <c r="C3924"/>
    </row>
    <row r="3925" spans="3:3">
      <c r="C3925"/>
    </row>
    <row r="3926" spans="3:3">
      <c r="C3926"/>
    </row>
    <row r="3927" spans="3:3">
      <c r="C3927"/>
    </row>
    <row r="3928" spans="3:3">
      <c r="C3928"/>
    </row>
    <row r="3929" spans="3:3">
      <c r="C3929"/>
    </row>
    <row r="3930" spans="3:3">
      <c r="C3930"/>
    </row>
    <row r="3931" spans="3:3">
      <c r="C3931"/>
    </row>
    <row r="3932" spans="3:3">
      <c r="C3932"/>
    </row>
    <row r="3933" spans="3:3">
      <c r="C3933"/>
    </row>
    <row r="3934" spans="3:3">
      <c r="C3934"/>
    </row>
    <row r="3935" spans="3:3">
      <c r="C3935"/>
    </row>
    <row r="3936" spans="3:3">
      <c r="C3936"/>
    </row>
    <row r="3937" spans="3:3">
      <c r="C3937"/>
    </row>
    <row r="3938" spans="3:3">
      <c r="C3938"/>
    </row>
    <row r="3939" spans="3:3">
      <c r="C3939"/>
    </row>
    <row r="3940" spans="3:3">
      <c r="C3940"/>
    </row>
    <row r="3941" spans="3:3">
      <c r="C3941"/>
    </row>
    <row r="3942" spans="3:3">
      <c r="C3942"/>
    </row>
    <row r="3943" spans="3:3">
      <c r="C3943"/>
    </row>
    <row r="3944" spans="3:3">
      <c r="C3944"/>
    </row>
    <row r="3945" spans="3:3">
      <c r="C3945"/>
    </row>
    <row r="3946" spans="3:3">
      <c r="C3946"/>
    </row>
    <row r="3947" spans="3:3">
      <c r="C3947"/>
    </row>
    <row r="3948" spans="3:3">
      <c r="C3948"/>
    </row>
    <row r="3949" spans="3:3">
      <c r="C3949"/>
    </row>
    <row r="3950" spans="3:3">
      <c r="C3950"/>
    </row>
    <row r="3951" spans="3:3">
      <c r="C3951"/>
    </row>
    <row r="3952" spans="3:3">
      <c r="C3952"/>
    </row>
    <row r="3953" spans="3:3">
      <c r="C3953"/>
    </row>
    <row r="3954" spans="3:3">
      <c r="C3954"/>
    </row>
    <row r="3955" spans="3:3">
      <c r="C3955"/>
    </row>
    <row r="3956" spans="3:3">
      <c r="C3956"/>
    </row>
    <row r="3957" spans="3:3">
      <c r="C3957"/>
    </row>
    <row r="3958" spans="3:3">
      <c r="C3958"/>
    </row>
    <row r="3959" spans="3:3">
      <c r="C3959"/>
    </row>
    <row r="3960" spans="3:3">
      <c r="C3960"/>
    </row>
    <row r="3961" spans="3:3">
      <c r="C3961"/>
    </row>
    <row r="3962" spans="3:3">
      <c r="C3962"/>
    </row>
    <row r="3963" spans="3:3">
      <c r="C3963"/>
    </row>
    <row r="3964" spans="3:3">
      <c r="C3964"/>
    </row>
    <row r="3965" spans="3:3">
      <c r="C3965"/>
    </row>
    <row r="3966" spans="3:3">
      <c r="C3966"/>
    </row>
    <row r="3967" spans="3:3">
      <c r="C3967"/>
    </row>
    <row r="3968" spans="3:3">
      <c r="C3968"/>
    </row>
    <row r="3969" spans="3:3">
      <c r="C3969"/>
    </row>
    <row r="3970" spans="3:3">
      <c r="C3970"/>
    </row>
    <row r="3971" spans="3:3">
      <c r="C3971"/>
    </row>
    <row r="3972" spans="3:3">
      <c r="C3972"/>
    </row>
    <row r="3973" spans="3:3">
      <c r="C3973"/>
    </row>
    <row r="3974" spans="3:3">
      <c r="C3974"/>
    </row>
    <row r="3975" spans="3:3">
      <c r="C3975"/>
    </row>
    <row r="3976" spans="3:3">
      <c r="C3976"/>
    </row>
    <row r="3977" spans="3:3">
      <c r="C3977"/>
    </row>
    <row r="3978" spans="3:3">
      <c r="C3978"/>
    </row>
    <row r="3979" spans="3:3">
      <c r="C3979"/>
    </row>
    <row r="3980" spans="3:3">
      <c r="C3980"/>
    </row>
    <row r="3981" spans="3:3">
      <c r="C3981"/>
    </row>
    <row r="3982" spans="3:3">
      <c r="C3982"/>
    </row>
    <row r="3983" spans="3:3">
      <c r="C3983"/>
    </row>
    <row r="3984" spans="3:3">
      <c r="C3984"/>
    </row>
    <row r="3985" spans="3:3">
      <c r="C3985"/>
    </row>
    <row r="3986" spans="3:3">
      <c r="C3986"/>
    </row>
    <row r="3987" spans="3:3">
      <c r="C3987"/>
    </row>
    <row r="3988" spans="3:3">
      <c r="C3988"/>
    </row>
    <row r="3989" spans="3:3">
      <c r="C3989"/>
    </row>
    <row r="3990" spans="3:3">
      <c r="C3990"/>
    </row>
    <row r="3991" spans="3:3">
      <c r="C3991"/>
    </row>
    <row r="3992" spans="3:3">
      <c r="C3992"/>
    </row>
    <row r="3993" spans="3:3">
      <c r="C3993"/>
    </row>
    <row r="3994" spans="3:3">
      <c r="C3994"/>
    </row>
    <row r="3995" spans="3:3">
      <c r="C3995"/>
    </row>
    <row r="3996" spans="3:3">
      <c r="C3996"/>
    </row>
    <row r="3997" spans="3:3">
      <c r="C3997"/>
    </row>
    <row r="3998" spans="3:3">
      <c r="C3998"/>
    </row>
    <row r="3999" spans="3:3">
      <c r="C3999"/>
    </row>
    <row r="4000" spans="3:3">
      <c r="C4000"/>
    </row>
    <row r="4001" spans="3:3">
      <c r="C4001"/>
    </row>
    <row r="4002" spans="3:3">
      <c r="C4002"/>
    </row>
    <row r="4003" spans="3:3">
      <c r="C4003"/>
    </row>
    <row r="4004" spans="3:3">
      <c r="C4004"/>
    </row>
    <row r="4005" spans="3:3">
      <c r="C4005"/>
    </row>
    <row r="4006" spans="3:3">
      <c r="C4006"/>
    </row>
    <row r="4007" spans="3:3">
      <c r="C4007"/>
    </row>
    <row r="4008" spans="3:3">
      <c r="C4008"/>
    </row>
    <row r="4009" spans="3:3">
      <c r="C4009"/>
    </row>
    <row r="4010" spans="3:3">
      <c r="C4010"/>
    </row>
    <row r="4011" spans="3:3">
      <c r="C4011"/>
    </row>
    <row r="4012" spans="3:3">
      <c r="C4012"/>
    </row>
    <row r="4013" spans="3:3">
      <c r="C4013"/>
    </row>
    <row r="4014" spans="3:3">
      <c r="C4014"/>
    </row>
    <row r="4015" spans="3:3">
      <c r="C4015"/>
    </row>
    <row r="4016" spans="3:3">
      <c r="C4016"/>
    </row>
    <row r="4017" spans="3:3">
      <c r="C4017"/>
    </row>
    <row r="4018" spans="3:3">
      <c r="C4018"/>
    </row>
    <row r="4019" spans="3:3">
      <c r="C4019"/>
    </row>
    <row r="4020" spans="3:3">
      <c r="C4020"/>
    </row>
    <row r="4021" spans="3:3">
      <c r="C4021"/>
    </row>
    <row r="4022" spans="3:3">
      <c r="C4022"/>
    </row>
    <row r="4023" spans="3:3">
      <c r="C4023"/>
    </row>
    <row r="4024" spans="3:3">
      <c r="C4024"/>
    </row>
    <row r="4025" spans="3:3">
      <c r="C4025"/>
    </row>
    <row r="4026" spans="3:3">
      <c r="C4026"/>
    </row>
    <row r="4027" spans="3:3">
      <c r="C4027"/>
    </row>
    <row r="4028" spans="3:3">
      <c r="C4028"/>
    </row>
    <row r="4029" spans="3:3">
      <c r="C4029"/>
    </row>
    <row r="4030" spans="3:3">
      <c r="C4030"/>
    </row>
    <row r="4031" spans="3:3">
      <c r="C4031"/>
    </row>
    <row r="4032" spans="3:3">
      <c r="C4032"/>
    </row>
    <row r="4033" spans="3:3">
      <c r="C4033"/>
    </row>
    <row r="4034" spans="3:3">
      <c r="C4034"/>
    </row>
    <row r="4035" spans="3:3">
      <c r="C4035"/>
    </row>
    <row r="4036" spans="3:3">
      <c r="C4036"/>
    </row>
    <row r="4037" spans="3:3">
      <c r="C4037"/>
    </row>
    <row r="4038" spans="3:3">
      <c r="C4038"/>
    </row>
    <row r="4039" spans="3:3">
      <c r="C4039"/>
    </row>
    <row r="4040" spans="3:3">
      <c r="C4040"/>
    </row>
    <row r="4041" spans="3:3">
      <c r="C4041"/>
    </row>
    <row r="4042" spans="3:3">
      <c r="C4042"/>
    </row>
    <row r="4043" spans="3:3">
      <c r="C4043"/>
    </row>
    <row r="4044" spans="3:3">
      <c r="C4044"/>
    </row>
    <row r="4045" spans="3:3">
      <c r="C4045"/>
    </row>
    <row r="4046" spans="3:3">
      <c r="C4046"/>
    </row>
    <row r="4047" spans="3:3">
      <c r="C4047"/>
    </row>
    <row r="4048" spans="3:3">
      <c r="C4048"/>
    </row>
    <row r="4049" spans="3:3">
      <c r="C4049"/>
    </row>
    <row r="4050" spans="3:3">
      <c r="C4050"/>
    </row>
    <row r="4051" spans="3:3">
      <c r="C4051"/>
    </row>
    <row r="4052" spans="3:3">
      <c r="C4052"/>
    </row>
    <row r="4053" spans="3:3">
      <c r="C4053"/>
    </row>
    <row r="4054" spans="3:3">
      <c r="C4054"/>
    </row>
    <row r="4055" spans="3:3">
      <c r="C4055"/>
    </row>
    <row r="4056" spans="3:3">
      <c r="C4056"/>
    </row>
    <row r="4057" spans="3:3">
      <c r="C4057"/>
    </row>
    <row r="4058" spans="3:3">
      <c r="C4058"/>
    </row>
    <row r="4059" spans="3:3">
      <c r="C4059"/>
    </row>
    <row r="4060" spans="3:3">
      <c r="C4060"/>
    </row>
    <row r="4061" spans="3:3">
      <c r="C4061"/>
    </row>
    <row r="4062" spans="3:3">
      <c r="C4062"/>
    </row>
    <row r="4063" spans="3:3">
      <c r="C4063"/>
    </row>
    <row r="4064" spans="3:3">
      <c r="C4064"/>
    </row>
    <row r="4065" spans="3:3">
      <c r="C4065"/>
    </row>
    <row r="4066" spans="3:3">
      <c r="C4066"/>
    </row>
    <row r="4067" spans="3:3">
      <c r="C4067"/>
    </row>
    <row r="4068" spans="3:3">
      <c r="C4068"/>
    </row>
    <row r="4069" spans="3:3">
      <c r="C4069"/>
    </row>
    <row r="4070" spans="3:3">
      <c r="C4070"/>
    </row>
    <row r="4071" spans="3:3">
      <c r="C4071"/>
    </row>
    <row r="4072" spans="3:3">
      <c r="C4072"/>
    </row>
    <row r="4073" spans="3:3">
      <c r="C4073"/>
    </row>
    <row r="4074" spans="3:3">
      <c r="C4074"/>
    </row>
    <row r="4075" spans="3:3">
      <c r="C4075"/>
    </row>
    <row r="4076" spans="3:3">
      <c r="C4076"/>
    </row>
    <row r="4077" spans="3:3">
      <c r="C4077"/>
    </row>
    <row r="4078" spans="3:3">
      <c r="C4078"/>
    </row>
    <row r="4079" spans="3:3">
      <c r="C4079"/>
    </row>
    <row r="4080" spans="3:3">
      <c r="C4080"/>
    </row>
    <row r="4081" spans="3:3">
      <c r="C4081"/>
    </row>
    <row r="4082" spans="3:3">
      <c r="C4082"/>
    </row>
    <row r="4083" spans="3:3">
      <c r="C4083"/>
    </row>
    <row r="4084" spans="3:3">
      <c r="C4084"/>
    </row>
    <row r="4085" spans="3:3">
      <c r="C4085"/>
    </row>
    <row r="4086" spans="3:3">
      <c r="C4086"/>
    </row>
    <row r="4087" spans="3:3">
      <c r="C4087"/>
    </row>
    <row r="4088" spans="3:3">
      <c r="C4088"/>
    </row>
    <row r="4089" spans="3:3">
      <c r="C4089"/>
    </row>
    <row r="4090" spans="3:3">
      <c r="C4090"/>
    </row>
    <row r="4091" spans="3:3">
      <c r="C4091"/>
    </row>
    <row r="4092" spans="3:3">
      <c r="C4092"/>
    </row>
    <row r="4093" spans="3:3">
      <c r="C4093"/>
    </row>
    <row r="4094" spans="3:3">
      <c r="C4094"/>
    </row>
    <row r="4095" spans="3:3">
      <c r="C4095"/>
    </row>
    <row r="4096" spans="3:3">
      <c r="C4096"/>
    </row>
    <row r="4097" spans="3:3">
      <c r="C4097"/>
    </row>
    <row r="4098" spans="3:3">
      <c r="C4098"/>
    </row>
    <row r="4099" spans="3:3">
      <c r="C4099"/>
    </row>
    <row r="4100" spans="3:3">
      <c r="C4100"/>
    </row>
    <row r="4101" spans="3:3">
      <c r="C4101"/>
    </row>
    <row r="4102" spans="3:3">
      <c r="C4102"/>
    </row>
    <row r="4103" spans="3:3">
      <c r="C4103"/>
    </row>
    <row r="4104" spans="3:3">
      <c r="C4104"/>
    </row>
    <row r="4105" spans="3:3">
      <c r="C4105"/>
    </row>
    <row r="4106" spans="3:3">
      <c r="C4106"/>
    </row>
    <row r="4107" spans="3:3">
      <c r="C4107"/>
    </row>
    <row r="4108" spans="3:3">
      <c r="C4108"/>
    </row>
    <row r="4109" spans="3:3">
      <c r="C4109"/>
    </row>
    <row r="4110" spans="3:3">
      <c r="C4110"/>
    </row>
    <row r="4111" spans="3:3">
      <c r="C4111"/>
    </row>
    <row r="4112" spans="3:3">
      <c r="C4112"/>
    </row>
    <row r="4113" spans="3:3">
      <c r="C4113"/>
    </row>
    <row r="4114" spans="3:3">
      <c r="C4114"/>
    </row>
    <row r="4115" spans="3:3">
      <c r="C4115"/>
    </row>
    <row r="4116" spans="3:3">
      <c r="C4116"/>
    </row>
    <row r="4117" spans="3:3">
      <c r="C4117"/>
    </row>
    <row r="4118" spans="3:3">
      <c r="C4118"/>
    </row>
    <row r="4119" spans="3:3">
      <c r="C4119"/>
    </row>
    <row r="4120" spans="3:3">
      <c r="C4120"/>
    </row>
    <row r="4121" spans="3:3">
      <c r="C4121"/>
    </row>
    <row r="4122" spans="3:3">
      <c r="C4122"/>
    </row>
    <row r="4123" spans="3:3">
      <c r="C4123"/>
    </row>
    <row r="4124" spans="3:3">
      <c r="C4124"/>
    </row>
    <row r="4125" spans="3:3">
      <c r="C4125"/>
    </row>
    <row r="4126" spans="3:3">
      <c r="C4126"/>
    </row>
    <row r="4127" spans="3:3">
      <c r="C4127"/>
    </row>
    <row r="4128" spans="3:3">
      <c r="C4128"/>
    </row>
    <row r="4129" spans="3:3">
      <c r="C4129"/>
    </row>
    <row r="4130" spans="3:3">
      <c r="C4130"/>
    </row>
    <row r="4131" spans="3:3">
      <c r="C4131"/>
    </row>
    <row r="4132" spans="3:3">
      <c r="C4132"/>
    </row>
    <row r="4133" spans="3:3">
      <c r="C4133"/>
    </row>
    <row r="4134" spans="3:3">
      <c r="C4134"/>
    </row>
    <row r="4135" spans="3:3">
      <c r="C4135"/>
    </row>
    <row r="4136" spans="3:3">
      <c r="C4136"/>
    </row>
    <row r="4137" spans="3:3">
      <c r="C4137"/>
    </row>
    <row r="4138" spans="3:3">
      <c r="C4138"/>
    </row>
    <row r="4139" spans="3:3">
      <c r="C4139"/>
    </row>
    <row r="4140" spans="3:3">
      <c r="C4140"/>
    </row>
    <row r="4141" spans="3:3">
      <c r="C4141"/>
    </row>
    <row r="4142" spans="3:3">
      <c r="C4142"/>
    </row>
    <row r="4143" spans="3:3">
      <c r="C4143"/>
    </row>
    <row r="4144" spans="3:3">
      <c r="C4144"/>
    </row>
    <row r="4145" spans="3:3">
      <c r="C4145"/>
    </row>
    <row r="4146" spans="3:3">
      <c r="C4146"/>
    </row>
    <row r="4147" spans="3:3">
      <c r="C4147"/>
    </row>
    <row r="4148" spans="3:3">
      <c r="C4148"/>
    </row>
    <row r="4149" spans="3:3">
      <c r="C4149"/>
    </row>
    <row r="4150" spans="3:3">
      <c r="C4150"/>
    </row>
    <row r="4151" spans="3:3">
      <c r="C4151"/>
    </row>
    <row r="4152" spans="3:3">
      <c r="C4152"/>
    </row>
    <row r="4153" spans="3:3">
      <c r="C4153"/>
    </row>
    <row r="4154" spans="3:3">
      <c r="C4154"/>
    </row>
    <row r="4155" spans="3:3">
      <c r="C4155"/>
    </row>
    <row r="4156" spans="3:3">
      <c r="C4156"/>
    </row>
    <row r="4157" spans="3:3">
      <c r="C4157"/>
    </row>
    <row r="4158" spans="3:3">
      <c r="C4158"/>
    </row>
    <row r="4159" spans="3:3">
      <c r="C4159"/>
    </row>
    <row r="4160" spans="3:3">
      <c r="C4160"/>
    </row>
    <row r="4161" spans="3:3">
      <c r="C4161"/>
    </row>
    <row r="4162" spans="3:3">
      <c r="C4162"/>
    </row>
    <row r="4163" spans="3:3">
      <c r="C4163"/>
    </row>
    <row r="4164" spans="3:3">
      <c r="C4164"/>
    </row>
    <row r="4165" spans="3:3">
      <c r="C4165"/>
    </row>
    <row r="4166" spans="3:3">
      <c r="C4166"/>
    </row>
    <row r="4167" spans="3:3">
      <c r="C4167"/>
    </row>
    <row r="4168" spans="3:3">
      <c r="C4168"/>
    </row>
    <row r="4169" spans="3:3">
      <c r="C4169"/>
    </row>
    <row r="4170" spans="3:3">
      <c r="C4170"/>
    </row>
    <row r="4171" spans="3:3">
      <c r="C4171"/>
    </row>
    <row r="4172" spans="3:3">
      <c r="C4172"/>
    </row>
    <row r="4173" spans="3:3">
      <c r="C4173"/>
    </row>
    <row r="4174" spans="3:3">
      <c r="C4174"/>
    </row>
    <row r="4175" spans="3:3">
      <c r="C4175"/>
    </row>
    <row r="4176" spans="3:3">
      <c r="C4176"/>
    </row>
    <row r="4177" spans="3:3">
      <c r="C4177"/>
    </row>
    <row r="4178" spans="3:3">
      <c r="C4178"/>
    </row>
    <row r="4179" spans="3:3">
      <c r="C4179"/>
    </row>
    <row r="4180" spans="3:3">
      <c r="C4180"/>
    </row>
    <row r="4181" spans="3:3">
      <c r="C4181"/>
    </row>
    <row r="4182" spans="3:3">
      <c r="C4182"/>
    </row>
    <row r="4183" spans="3:3">
      <c r="C4183"/>
    </row>
    <row r="4184" spans="3:3">
      <c r="C4184"/>
    </row>
    <row r="4185" spans="3:3">
      <c r="C4185"/>
    </row>
    <row r="4186" spans="3:3">
      <c r="C4186"/>
    </row>
    <row r="4187" spans="3:3">
      <c r="C4187"/>
    </row>
    <row r="4188" spans="3:3">
      <c r="C4188"/>
    </row>
    <row r="4189" spans="3:3">
      <c r="C4189"/>
    </row>
    <row r="4190" spans="3:3">
      <c r="C4190"/>
    </row>
    <row r="4191" spans="3:3">
      <c r="C4191"/>
    </row>
    <row r="4192" spans="3:3">
      <c r="C4192"/>
    </row>
    <row r="4193" spans="3:3">
      <c r="C4193"/>
    </row>
    <row r="4194" spans="3:3">
      <c r="C4194"/>
    </row>
    <row r="4195" spans="3:3">
      <c r="C4195"/>
    </row>
    <row r="4196" spans="3:3">
      <c r="C4196"/>
    </row>
    <row r="4197" spans="3:3">
      <c r="C4197"/>
    </row>
    <row r="4198" spans="3:3">
      <c r="C4198"/>
    </row>
    <row r="4199" spans="3:3">
      <c r="C4199"/>
    </row>
    <row r="4200" spans="3:3">
      <c r="C4200"/>
    </row>
    <row r="4201" spans="3:3">
      <c r="C4201"/>
    </row>
    <row r="4202" spans="3:3">
      <c r="C4202"/>
    </row>
    <row r="4203" spans="3:3">
      <c r="C4203"/>
    </row>
    <row r="4204" spans="3:3">
      <c r="C4204"/>
    </row>
    <row r="4205" spans="3:3">
      <c r="C4205"/>
    </row>
    <row r="4206" spans="3:3">
      <c r="C4206"/>
    </row>
    <row r="4207" spans="3:3">
      <c r="C4207"/>
    </row>
    <row r="4208" spans="3:3">
      <c r="C4208"/>
    </row>
    <row r="4209" spans="3:3">
      <c r="C4209"/>
    </row>
    <row r="4210" spans="3:3">
      <c r="C4210"/>
    </row>
    <row r="4211" spans="3:3">
      <c r="C4211"/>
    </row>
    <row r="4212" spans="3:3">
      <c r="C4212"/>
    </row>
    <row r="4213" spans="3:3">
      <c r="C4213"/>
    </row>
    <row r="4214" spans="3:3">
      <c r="C4214"/>
    </row>
    <row r="4215" spans="3:3">
      <c r="C4215"/>
    </row>
    <row r="4216" spans="3:3">
      <c r="C4216"/>
    </row>
    <row r="4217" spans="3:3">
      <c r="C4217"/>
    </row>
    <row r="4218" spans="3:3">
      <c r="C4218"/>
    </row>
    <row r="4219" spans="3:3">
      <c r="C4219"/>
    </row>
    <row r="4220" spans="3:3">
      <c r="C4220"/>
    </row>
    <row r="4221" spans="3:3">
      <c r="C4221"/>
    </row>
    <row r="4222" spans="3:3">
      <c r="C4222"/>
    </row>
    <row r="4223" spans="3:3">
      <c r="C4223"/>
    </row>
    <row r="4224" spans="3:3">
      <c r="C4224"/>
    </row>
    <row r="4225" spans="3:3">
      <c r="C4225"/>
    </row>
    <row r="4226" spans="3:3">
      <c r="C4226"/>
    </row>
    <row r="4227" spans="3:3">
      <c r="C4227"/>
    </row>
    <row r="4228" spans="3:3">
      <c r="C4228"/>
    </row>
    <row r="4229" spans="3:3">
      <c r="C4229"/>
    </row>
    <row r="4230" spans="3:3">
      <c r="C4230"/>
    </row>
    <row r="4231" spans="3:3">
      <c r="C4231"/>
    </row>
    <row r="4232" spans="3:3">
      <c r="C4232"/>
    </row>
    <row r="4233" spans="3:3">
      <c r="C4233"/>
    </row>
    <row r="4234" spans="3:3">
      <c r="C4234"/>
    </row>
    <row r="4235" spans="3:3">
      <c r="C4235"/>
    </row>
    <row r="4236" spans="3:3">
      <c r="C4236"/>
    </row>
    <row r="4237" spans="3:3">
      <c r="C4237"/>
    </row>
    <row r="4238" spans="3:3">
      <c r="C4238"/>
    </row>
    <row r="4239" spans="3:3">
      <c r="C4239"/>
    </row>
    <row r="4240" spans="3:3">
      <c r="C4240"/>
    </row>
    <row r="4241" spans="3:3">
      <c r="C4241"/>
    </row>
    <row r="4242" spans="3:3">
      <c r="C4242"/>
    </row>
    <row r="4243" spans="3:3">
      <c r="C4243"/>
    </row>
    <row r="4244" spans="3:3">
      <c r="C4244"/>
    </row>
    <row r="4245" spans="3:3">
      <c r="C4245"/>
    </row>
    <row r="4246" spans="3:3">
      <c r="C4246"/>
    </row>
    <row r="4247" spans="3:3">
      <c r="C4247"/>
    </row>
    <row r="4248" spans="3:3">
      <c r="C4248"/>
    </row>
    <row r="4249" spans="3:3">
      <c r="C4249"/>
    </row>
    <row r="4250" spans="3:3">
      <c r="C4250"/>
    </row>
    <row r="4251" spans="3:3">
      <c r="C4251"/>
    </row>
    <row r="4252" spans="3:3">
      <c r="C4252"/>
    </row>
    <row r="4253" spans="3:3">
      <c r="C4253"/>
    </row>
    <row r="4254" spans="3:3">
      <c r="C4254"/>
    </row>
    <row r="4255" spans="3:3">
      <c r="C4255"/>
    </row>
    <row r="4256" spans="3:3">
      <c r="C4256"/>
    </row>
    <row r="4257" spans="3:3">
      <c r="C4257"/>
    </row>
    <row r="4258" spans="3:3">
      <c r="C4258"/>
    </row>
    <row r="4259" spans="3:3">
      <c r="C4259"/>
    </row>
    <row r="4260" spans="3:3">
      <c r="C4260"/>
    </row>
    <row r="4261" spans="3:3">
      <c r="C4261"/>
    </row>
    <row r="4262" spans="3:3">
      <c r="C4262"/>
    </row>
    <row r="4263" spans="3:3">
      <c r="C4263"/>
    </row>
    <row r="4264" spans="3:3">
      <c r="C4264"/>
    </row>
    <row r="4265" spans="3:3">
      <c r="C4265"/>
    </row>
    <row r="4266" spans="3:3">
      <c r="C4266"/>
    </row>
    <row r="4267" spans="3:3">
      <c r="C4267"/>
    </row>
    <row r="4268" spans="3:3">
      <c r="C4268"/>
    </row>
    <row r="4269" spans="3:3">
      <c r="C4269"/>
    </row>
    <row r="4270" spans="3:3">
      <c r="C4270"/>
    </row>
    <row r="4271" spans="3:3">
      <c r="C4271"/>
    </row>
    <row r="4272" spans="3:3">
      <c r="C4272"/>
    </row>
    <row r="4273" spans="3:3">
      <c r="C4273"/>
    </row>
    <row r="4274" spans="3:3">
      <c r="C4274"/>
    </row>
    <row r="4275" spans="3:3">
      <c r="C4275"/>
    </row>
    <row r="4276" spans="3:3">
      <c r="C4276"/>
    </row>
    <row r="4277" spans="3:3">
      <c r="C4277"/>
    </row>
    <row r="4278" spans="3:3">
      <c r="C4278"/>
    </row>
    <row r="4279" spans="3:3">
      <c r="C4279"/>
    </row>
    <row r="4280" spans="3:3">
      <c r="C4280"/>
    </row>
    <row r="4281" spans="3:3">
      <c r="C4281"/>
    </row>
    <row r="4282" spans="3:3">
      <c r="C4282"/>
    </row>
    <row r="4283" spans="3:3">
      <c r="C4283"/>
    </row>
    <row r="4284" spans="3:3">
      <c r="C4284"/>
    </row>
    <row r="4285" spans="3:3">
      <c r="C4285"/>
    </row>
    <row r="4286" spans="3:3">
      <c r="C4286"/>
    </row>
    <row r="4287" spans="3:3">
      <c r="C4287"/>
    </row>
    <row r="4288" spans="3:3">
      <c r="C4288"/>
    </row>
    <row r="4289" spans="3:3">
      <c r="C4289"/>
    </row>
    <row r="4290" spans="3:3">
      <c r="C4290"/>
    </row>
    <row r="4291" spans="3:3">
      <c r="C4291"/>
    </row>
    <row r="4292" spans="3:3">
      <c r="C4292"/>
    </row>
    <row r="4293" spans="3:3">
      <c r="C4293"/>
    </row>
    <row r="4294" spans="3:3">
      <c r="C4294"/>
    </row>
    <row r="4295" spans="3:3">
      <c r="C4295"/>
    </row>
    <row r="4296" spans="3:3">
      <c r="C4296"/>
    </row>
    <row r="4297" spans="3:3">
      <c r="C4297"/>
    </row>
    <row r="4298" spans="3:3">
      <c r="C4298"/>
    </row>
    <row r="4299" spans="3:3">
      <c r="C4299"/>
    </row>
    <row r="4300" spans="3:3">
      <c r="C4300"/>
    </row>
    <row r="4301" spans="3:3">
      <c r="C4301"/>
    </row>
    <row r="4302" spans="3:3">
      <c r="C4302"/>
    </row>
    <row r="4303" spans="3:3">
      <c r="C4303"/>
    </row>
    <row r="4304" spans="3:3">
      <c r="C4304"/>
    </row>
    <row r="4305" spans="3:3">
      <c r="C4305"/>
    </row>
    <row r="4306" spans="3:3">
      <c r="C4306"/>
    </row>
    <row r="4307" spans="3:3">
      <c r="C4307"/>
    </row>
    <row r="4308" spans="3:3">
      <c r="C4308"/>
    </row>
    <row r="4309" spans="3:3">
      <c r="C4309"/>
    </row>
    <row r="4310" spans="3:3">
      <c r="C4310"/>
    </row>
    <row r="4311" spans="3:3">
      <c r="C4311"/>
    </row>
    <row r="4312" spans="3:3">
      <c r="C4312"/>
    </row>
    <row r="4313" spans="3:3">
      <c r="C4313"/>
    </row>
    <row r="4314" spans="3:3">
      <c r="C4314"/>
    </row>
    <row r="4315" spans="3:3">
      <c r="C4315"/>
    </row>
    <row r="4316" spans="3:3">
      <c r="C4316"/>
    </row>
    <row r="4317" spans="3:3">
      <c r="C4317"/>
    </row>
    <row r="4318" spans="3:3">
      <c r="C4318"/>
    </row>
    <row r="4319" spans="3:3">
      <c r="C4319"/>
    </row>
    <row r="4320" spans="3:3">
      <c r="C4320"/>
    </row>
    <row r="4321" spans="3:3">
      <c r="C4321"/>
    </row>
    <row r="4322" spans="3:3">
      <c r="C4322"/>
    </row>
    <row r="4323" spans="3:3">
      <c r="C4323"/>
    </row>
    <row r="4324" spans="3:3">
      <c r="C4324"/>
    </row>
    <row r="4325" spans="3:3">
      <c r="C4325"/>
    </row>
    <row r="4326" spans="3:3">
      <c r="C4326"/>
    </row>
    <row r="4327" spans="3:3">
      <c r="C4327"/>
    </row>
    <row r="4328" spans="3:3">
      <c r="C4328"/>
    </row>
    <row r="4329" spans="3:3">
      <c r="C4329"/>
    </row>
    <row r="4330" spans="3:3">
      <c r="C4330"/>
    </row>
    <row r="4331" spans="3:3">
      <c r="C4331"/>
    </row>
    <row r="4332" spans="3:3">
      <c r="C4332"/>
    </row>
    <row r="4333" spans="3:3">
      <c r="C4333"/>
    </row>
    <row r="4334" spans="3:3">
      <c r="C4334"/>
    </row>
    <row r="4335" spans="3:3">
      <c r="C4335"/>
    </row>
    <row r="4336" spans="3:3">
      <c r="C4336"/>
    </row>
    <row r="4337" spans="3:3">
      <c r="C4337"/>
    </row>
    <row r="4338" spans="3:3">
      <c r="C4338"/>
    </row>
    <row r="4339" spans="3:3">
      <c r="C4339"/>
    </row>
    <row r="4340" spans="3:3">
      <c r="C4340"/>
    </row>
    <row r="4341" spans="3:3">
      <c r="C4341"/>
    </row>
    <row r="4342" spans="3:3">
      <c r="C4342"/>
    </row>
    <row r="4343" spans="3:3">
      <c r="C4343"/>
    </row>
    <row r="4344" spans="3:3">
      <c r="C4344"/>
    </row>
    <row r="4345" spans="3:3">
      <c r="C4345"/>
    </row>
    <row r="4346" spans="3:3">
      <c r="C4346"/>
    </row>
    <row r="4347" spans="3:3">
      <c r="C4347"/>
    </row>
    <row r="4348" spans="3:3">
      <c r="C4348"/>
    </row>
    <row r="4349" spans="3:3">
      <c r="C4349"/>
    </row>
    <row r="4350" spans="3:3">
      <c r="C4350"/>
    </row>
    <row r="4351" spans="3:3">
      <c r="C4351"/>
    </row>
    <row r="4352" spans="3:3">
      <c r="C4352"/>
    </row>
    <row r="4353" spans="3:3">
      <c r="C4353"/>
    </row>
    <row r="4354" spans="3:3">
      <c r="C4354"/>
    </row>
    <row r="4355" spans="3:3">
      <c r="C4355"/>
    </row>
    <row r="4356" spans="3:3">
      <c r="C4356"/>
    </row>
    <row r="4357" spans="3:3">
      <c r="C4357"/>
    </row>
    <row r="4358" spans="3:3">
      <c r="C4358"/>
    </row>
    <row r="4359" spans="3:3">
      <c r="C4359"/>
    </row>
    <row r="4360" spans="3:3">
      <c r="C4360"/>
    </row>
    <row r="4361" spans="3:3">
      <c r="C4361"/>
    </row>
    <row r="4362" spans="3:3">
      <c r="C4362"/>
    </row>
    <row r="4363" spans="3:3">
      <c r="C4363"/>
    </row>
    <row r="4364" spans="3:3">
      <c r="C4364"/>
    </row>
    <row r="4365" spans="3:3">
      <c r="C4365"/>
    </row>
    <row r="4366" spans="3:3">
      <c r="C4366"/>
    </row>
    <row r="4367" spans="3:3">
      <c r="C4367"/>
    </row>
    <row r="4368" spans="3:3">
      <c r="C4368"/>
    </row>
    <row r="4369" spans="3:3">
      <c r="C4369"/>
    </row>
    <row r="4370" spans="3:3">
      <c r="C4370"/>
    </row>
    <row r="4371" spans="3:3">
      <c r="C4371"/>
    </row>
    <row r="4372" spans="3:3">
      <c r="C4372"/>
    </row>
    <row r="4373" spans="3:3">
      <c r="C4373"/>
    </row>
    <row r="4374" spans="3:3">
      <c r="C4374"/>
    </row>
    <row r="4375" spans="3:3">
      <c r="C4375"/>
    </row>
    <row r="4376" spans="3:3">
      <c r="C4376"/>
    </row>
    <row r="4377" spans="3:3">
      <c r="C4377"/>
    </row>
    <row r="4378" spans="3:3">
      <c r="C4378"/>
    </row>
    <row r="4379" spans="3:3">
      <c r="C4379"/>
    </row>
    <row r="4380" spans="3:3">
      <c r="C4380"/>
    </row>
    <row r="4381" spans="3:3">
      <c r="C4381"/>
    </row>
    <row r="4382" spans="3:3">
      <c r="C4382"/>
    </row>
    <row r="4383" spans="3:3">
      <c r="C4383"/>
    </row>
    <row r="4384" spans="3:3">
      <c r="C4384"/>
    </row>
    <row r="4385" spans="3:3">
      <c r="C4385"/>
    </row>
    <row r="4386" spans="3:3">
      <c r="C4386"/>
    </row>
    <row r="4387" spans="3:3">
      <c r="C4387"/>
    </row>
    <row r="4388" spans="3:3">
      <c r="C4388"/>
    </row>
    <row r="4389" spans="3:3">
      <c r="C4389"/>
    </row>
    <row r="4390" spans="3:3">
      <c r="C4390"/>
    </row>
    <row r="4391" spans="3:3">
      <c r="C4391"/>
    </row>
    <row r="4392" spans="3:3">
      <c r="C4392"/>
    </row>
    <row r="4393" spans="3:3">
      <c r="C4393"/>
    </row>
    <row r="4394" spans="3:3">
      <c r="C4394"/>
    </row>
    <row r="4395" spans="3:3">
      <c r="C4395"/>
    </row>
    <row r="4396" spans="3:3">
      <c r="C4396"/>
    </row>
    <row r="4397" spans="3:3">
      <c r="C4397"/>
    </row>
    <row r="4398" spans="3:3">
      <c r="C4398"/>
    </row>
    <row r="4399" spans="3:3">
      <c r="C4399"/>
    </row>
    <row r="4400" spans="3:3">
      <c r="C4400"/>
    </row>
    <row r="4401" spans="3:3">
      <c r="C4401"/>
    </row>
    <row r="4402" spans="3:3">
      <c r="C4402"/>
    </row>
    <row r="4403" spans="3:3">
      <c r="C4403"/>
    </row>
    <row r="4404" spans="3:3">
      <c r="C4404"/>
    </row>
    <row r="4405" spans="3:3">
      <c r="C4405"/>
    </row>
    <row r="4406" spans="3:3">
      <c r="C4406"/>
    </row>
    <row r="4407" spans="3:3">
      <c r="C4407"/>
    </row>
    <row r="4408" spans="3:3">
      <c r="C4408"/>
    </row>
    <row r="4409" spans="3:3">
      <c r="C4409"/>
    </row>
    <row r="4410" spans="3:3">
      <c r="C4410"/>
    </row>
    <row r="4411" spans="3:3">
      <c r="C4411"/>
    </row>
    <row r="4412" spans="3:3">
      <c r="C4412"/>
    </row>
    <row r="4413" spans="3:3">
      <c r="C4413"/>
    </row>
    <row r="4414" spans="3:3">
      <c r="C4414"/>
    </row>
    <row r="4415" spans="3:3">
      <c r="C4415"/>
    </row>
    <row r="4416" spans="3:3">
      <c r="C4416"/>
    </row>
    <row r="4417" spans="3:3">
      <c r="C4417"/>
    </row>
    <row r="4418" spans="3:3">
      <c r="C4418"/>
    </row>
    <row r="4419" spans="3:3">
      <c r="C4419"/>
    </row>
    <row r="4420" spans="3:3">
      <c r="C4420"/>
    </row>
    <row r="4421" spans="3:3">
      <c r="C4421"/>
    </row>
    <row r="4422" spans="3:3">
      <c r="C4422"/>
    </row>
    <row r="4423" spans="3:3">
      <c r="C4423"/>
    </row>
    <row r="4424" spans="3:3">
      <c r="C4424"/>
    </row>
    <row r="4425" spans="3:3">
      <c r="C4425"/>
    </row>
    <row r="4426" spans="3:3">
      <c r="C4426"/>
    </row>
    <row r="4427" spans="3:3">
      <c r="C4427"/>
    </row>
    <row r="4428" spans="3:3">
      <c r="C4428"/>
    </row>
    <row r="4429" spans="3:3">
      <c r="C4429"/>
    </row>
    <row r="4430" spans="3:3">
      <c r="C4430"/>
    </row>
    <row r="4431" spans="3:3">
      <c r="C4431"/>
    </row>
    <row r="4432" spans="3:3">
      <c r="C4432"/>
    </row>
    <row r="4433" spans="3:3">
      <c r="C4433"/>
    </row>
    <row r="4434" spans="3:3">
      <c r="C4434"/>
    </row>
    <row r="4435" spans="3:3">
      <c r="C4435"/>
    </row>
    <row r="4436" spans="3:3">
      <c r="C4436"/>
    </row>
    <row r="4437" spans="3:3">
      <c r="C4437"/>
    </row>
    <row r="4438" spans="3:3">
      <c r="C4438"/>
    </row>
    <row r="4439" spans="3:3">
      <c r="C4439"/>
    </row>
    <row r="4440" spans="3:3">
      <c r="C4440"/>
    </row>
    <row r="4441" spans="3:3">
      <c r="C4441"/>
    </row>
    <row r="4442" spans="3:3">
      <c r="C4442"/>
    </row>
    <row r="4443" spans="3:3">
      <c r="C4443"/>
    </row>
    <row r="4444" spans="3:3">
      <c r="C4444"/>
    </row>
    <row r="4445" spans="3:3">
      <c r="C4445"/>
    </row>
    <row r="4446" spans="3:3">
      <c r="C4446"/>
    </row>
    <row r="4447" spans="3:3">
      <c r="C4447"/>
    </row>
    <row r="4448" spans="3:3">
      <c r="C4448"/>
    </row>
    <row r="4449" spans="3:3">
      <c r="C4449"/>
    </row>
    <row r="4450" spans="3:3">
      <c r="C4450"/>
    </row>
    <row r="4451" spans="3:3">
      <c r="C4451"/>
    </row>
    <row r="4452" spans="3:3">
      <c r="C4452"/>
    </row>
    <row r="4453" spans="3:3">
      <c r="C4453"/>
    </row>
    <row r="4454" spans="3:3">
      <c r="C4454"/>
    </row>
    <row r="4455" spans="3:3">
      <c r="C4455"/>
    </row>
    <row r="4456" spans="3:3">
      <c r="C4456"/>
    </row>
    <row r="4457" spans="3:3">
      <c r="C4457"/>
    </row>
    <row r="4458" spans="3:3">
      <c r="C4458"/>
    </row>
    <row r="4459" spans="3:3">
      <c r="C4459"/>
    </row>
    <row r="4460" spans="3:3">
      <c r="C4460"/>
    </row>
    <row r="4461" spans="3:3">
      <c r="C4461"/>
    </row>
    <row r="4462" spans="3:3">
      <c r="C4462"/>
    </row>
    <row r="4463" spans="3:3">
      <c r="C4463"/>
    </row>
    <row r="4464" spans="3:3">
      <c r="C4464"/>
    </row>
    <row r="4465" spans="3:3">
      <c r="C4465"/>
    </row>
    <row r="4466" spans="3:3">
      <c r="C4466"/>
    </row>
    <row r="4467" spans="3:3">
      <c r="C4467"/>
    </row>
    <row r="4468" spans="3:3">
      <c r="C4468"/>
    </row>
    <row r="4469" spans="3:3">
      <c r="C4469"/>
    </row>
    <row r="4470" spans="3:3">
      <c r="C4470"/>
    </row>
    <row r="4471" spans="3:3">
      <c r="C4471"/>
    </row>
    <row r="4472" spans="3:3">
      <c r="C4472"/>
    </row>
    <row r="4473" spans="3:3">
      <c r="C4473"/>
    </row>
    <row r="4474" spans="3:3">
      <c r="C4474"/>
    </row>
    <row r="4475" spans="3:3">
      <c r="C4475"/>
    </row>
    <row r="4476" spans="3:3">
      <c r="C4476"/>
    </row>
    <row r="4477" spans="3:3">
      <c r="C4477"/>
    </row>
    <row r="4478" spans="3:3">
      <c r="C4478"/>
    </row>
    <row r="4479" spans="3:3">
      <c r="C4479"/>
    </row>
    <row r="4480" spans="3:3">
      <c r="C4480"/>
    </row>
    <row r="4481" spans="3:3">
      <c r="C4481"/>
    </row>
    <row r="4482" spans="3:3">
      <c r="C4482"/>
    </row>
    <row r="4483" spans="3:3">
      <c r="C4483"/>
    </row>
    <row r="4484" spans="3:3">
      <c r="C4484"/>
    </row>
    <row r="4485" spans="3:3">
      <c r="C4485"/>
    </row>
    <row r="4486" spans="3:3">
      <c r="C4486"/>
    </row>
    <row r="4487" spans="3:3">
      <c r="C4487"/>
    </row>
    <row r="4488" spans="3:3">
      <c r="C4488"/>
    </row>
    <row r="4489" spans="3:3">
      <c r="C4489"/>
    </row>
    <row r="4490" spans="3:3">
      <c r="C4490"/>
    </row>
    <row r="4491" spans="3:3">
      <c r="C4491"/>
    </row>
    <row r="4492" spans="3:3">
      <c r="C4492"/>
    </row>
    <row r="4493" spans="3:3">
      <c r="C4493"/>
    </row>
    <row r="4494" spans="3:3">
      <c r="C4494"/>
    </row>
    <row r="4495" spans="3:3">
      <c r="C4495"/>
    </row>
    <row r="4496" spans="3:3">
      <c r="C4496"/>
    </row>
    <row r="4497" spans="3:3">
      <c r="C4497"/>
    </row>
    <row r="4498" spans="3:3">
      <c r="C4498"/>
    </row>
    <row r="4499" spans="3:3">
      <c r="C4499"/>
    </row>
    <row r="4500" spans="3:3">
      <c r="C4500"/>
    </row>
    <row r="4501" spans="3:3">
      <c r="C4501"/>
    </row>
    <row r="4502" spans="3:3">
      <c r="C4502"/>
    </row>
    <row r="4503" spans="3:3">
      <c r="C4503"/>
    </row>
    <row r="4504" spans="3:3">
      <c r="C4504"/>
    </row>
    <row r="4505" spans="3:3">
      <c r="C4505"/>
    </row>
    <row r="4506" spans="3:3">
      <c r="C4506"/>
    </row>
    <row r="4507" spans="3:3">
      <c r="C4507"/>
    </row>
    <row r="4508" spans="3:3">
      <c r="C4508"/>
    </row>
    <row r="4509" spans="3:3">
      <c r="C4509"/>
    </row>
    <row r="4510" spans="3:3">
      <c r="C4510"/>
    </row>
    <row r="4511" spans="3:3">
      <c r="C4511"/>
    </row>
    <row r="4512" spans="3:3">
      <c r="C4512"/>
    </row>
    <row r="4513" spans="3:3">
      <c r="C4513"/>
    </row>
    <row r="4514" spans="3:3">
      <c r="C4514"/>
    </row>
    <row r="4515" spans="3:3">
      <c r="C4515"/>
    </row>
    <row r="4516" spans="3:3">
      <c r="C4516"/>
    </row>
    <row r="4517" spans="3:3">
      <c r="C4517"/>
    </row>
    <row r="4518" spans="3:3">
      <c r="C4518"/>
    </row>
    <row r="4519" spans="3:3">
      <c r="C4519"/>
    </row>
    <row r="4520" spans="3:3">
      <c r="C4520"/>
    </row>
    <row r="4521" spans="3:3">
      <c r="C4521"/>
    </row>
    <row r="4522" spans="3:3">
      <c r="C4522"/>
    </row>
    <row r="4523" spans="3:3">
      <c r="C4523"/>
    </row>
    <row r="4524" spans="3:3">
      <c r="C4524"/>
    </row>
    <row r="4525" spans="3:3">
      <c r="C4525"/>
    </row>
    <row r="4526" spans="3:3">
      <c r="C4526"/>
    </row>
    <row r="4527" spans="3:3">
      <c r="C4527"/>
    </row>
    <row r="4528" spans="3:3">
      <c r="C4528"/>
    </row>
    <row r="4529" spans="3:3">
      <c r="C4529"/>
    </row>
    <row r="4530" spans="3:3">
      <c r="C4530"/>
    </row>
    <row r="4531" spans="3:3">
      <c r="C4531"/>
    </row>
    <row r="4532" spans="3:3">
      <c r="C4532"/>
    </row>
    <row r="4533" spans="3:3">
      <c r="C4533"/>
    </row>
    <row r="4534" spans="3:3">
      <c r="C4534"/>
    </row>
    <row r="4535" spans="3:3">
      <c r="C4535"/>
    </row>
    <row r="4536" spans="3:3">
      <c r="C4536"/>
    </row>
    <row r="4537" spans="3:3">
      <c r="C4537"/>
    </row>
    <row r="4538" spans="3:3">
      <c r="C4538"/>
    </row>
    <row r="4539" spans="3:3">
      <c r="C4539"/>
    </row>
    <row r="4540" spans="3:3">
      <c r="C4540"/>
    </row>
    <row r="4541" spans="3:3">
      <c r="C4541"/>
    </row>
    <row r="4542" spans="3:3">
      <c r="C4542"/>
    </row>
    <row r="4543" spans="3:3">
      <c r="C4543"/>
    </row>
    <row r="4544" spans="3:3">
      <c r="C4544"/>
    </row>
    <row r="4545" spans="3:3">
      <c r="C4545"/>
    </row>
    <row r="4546" spans="3:3">
      <c r="C4546"/>
    </row>
    <row r="4547" spans="3:3">
      <c r="C4547"/>
    </row>
    <row r="4548" spans="3:3">
      <c r="C4548"/>
    </row>
    <row r="4549" spans="3:3">
      <c r="C4549"/>
    </row>
    <row r="4550" spans="3:3">
      <c r="C4550"/>
    </row>
    <row r="4551" spans="3:3">
      <c r="C4551"/>
    </row>
    <row r="4552" spans="3:3">
      <c r="C4552"/>
    </row>
    <row r="4553" spans="3:3">
      <c r="C4553"/>
    </row>
    <row r="4554" spans="3:3">
      <c r="C4554"/>
    </row>
    <row r="4555" spans="3:3">
      <c r="C4555"/>
    </row>
    <row r="4556" spans="3:3">
      <c r="C4556"/>
    </row>
    <row r="4557" spans="3:3">
      <c r="C4557"/>
    </row>
    <row r="4558" spans="3:3">
      <c r="C4558"/>
    </row>
    <row r="4559" spans="3:3">
      <c r="C4559"/>
    </row>
    <row r="4560" spans="3:3">
      <c r="C4560"/>
    </row>
    <row r="4561" spans="3:3">
      <c r="C4561"/>
    </row>
    <row r="4562" spans="3:3">
      <c r="C4562"/>
    </row>
    <row r="4563" spans="3:3">
      <c r="C4563"/>
    </row>
    <row r="4564" spans="3:3">
      <c r="C4564"/>
    </row>
    <row r="4565" spans="3:3">
      <c r="C4565"/>
    </row>
    <row r="4566" spans="3:3">
      <c r="C4566"/>
    </row>
    <row r="4567" spans="3:3">
      <c r="C4567"/>
    </row>
    <row r="4568" spans="3:3">
      <c r="C4568"/>
    </row>
    <row r="4569" spans="3:3">
      <c r="C4569"/>
    </row>
    <row r="4570" spans="3:3">
      <c r="C4570"/>
    </row>
    <row r="4571" spans="3:3">
      <c r="C4571"/>
    </row>
    <row r="4572" spans="3:3">
      <c r="C4572"/>
    </row>
    <row r="4573" spans="3:3">
      <c r="C4573"/>
    </row>
    <row r="4574" spans="3:3">
      <c r="C4574"/>
    </row>
    <row r="4575" spans="3:3">
      <c r="C4575"/>
    </row>
    <row r="4576" spans="3:3">
      <c r="C4576"/>
    </row>
    <row r="4577" spans="3:3">
      <c r="C4577"/>
    </row>
    <row r="4578" spans="3:3">
      <c r="C4578"/>
    </row>
    <row r="4579" spans="3:3">
      <c r="C4579"/>
    </row>
    <row r="4580" spans="3:3">
      <c r="C4580"/>
    </row>
    <row r="4581" spans="3:3">
      <c r="C4581"/>
    </row>
    <row r="4582" spans="3:3">
      <c r="C4582"/>
    </row>
    <row r="4583" spans="3:3">
      <c r="C4583"/>
    </row>
    <row r="4584" spans="3:3">
      <c r="C4584"/>
    </row>
    <row r="4585" spans="3:3">
      <c r="C4585"/>
    </row>
    <row r="4586" spans="3:3">
      <c r="C4586"/>
    </row>
    <row r="4587" spans="3:3">
      <c r="C4587"/>
    </row>
    <row r="4588" spans="3:3">
      <c r="C4588"/>
    </row>
    <row r="4589" spans="3:3">
      <c r="C4589"/>
    </row>
    <row r="4590" spans="3:3">
      <c r="C4590"/>
    </row>
    <row r="4591" spans="3:3">
      <c r="C4591"/>
    </row>
    <row r="4592" spans="3:3">
      <c r="C4592"/>
    </row>
    <row r="4593" spans="3:3">
      <c r="C4593"/>
    </row>
    <row r="4594" spans="3:3">
      <c r="C4594"/>
    </row>
    <row r="4595" spans="3:3">
      <c r="C4595"/>
    </row>
    <row r="4596" spans="3:3">
      <c r="C4596"/>
    </row>
    <row r="4597" spans="3:3">
      <c r="C4597"/>
    </row>
    <row r="4598" spans="3:3">
      <c r="C4598"/>
    </row>
    <row r="4599" spans="3:3">
      <c r="C4599"/>
    </row>
    <row r="4600" spans="3:3">
      <c r="C4600"/>
    </row>
    <row r="4601" spans="3:3">
      <c r="C4601"/>
    </row>
    <row r="4602" spans="3:3">
      <c r="C4602"/>
    </row>
    <row r="4603" spans="3:3">
      <c r="C4603"/>
    </row>
    <row r="4604" spans="3:3">
      <c r="C4604"/>
    </row>
    <row r="4605" spans="3:3">
      <c r="C4605"/>
    </row>
    <row r="4606" spans="3:3">
      <c r="C4606"/>
    </row>
    <row r="4607" spans="3:3">
      <c r="C4607"/>
    </row>
    <row r="4608" spans="3:3">
      <c r="C4608"/>
    </row>
    <row r="4609" spans="3:3">
      <c r="C4609"/>
    </row>
    <row r="4610" spans="3:3">
      <c r="C4610"/>
    </row>
    <row r="4611" spans="3:3">
      <c r="C4611"/>
    </row>
    <row r="4612" spans="3:3">
      <c r="C4612"/>
    </row>
    <row r="4613" spans="3:3">
      <c r="C4613"/>
    </row>
    <row r="4614" spans="3:3">
      <c r="C4614"/>
    </row>
    <row r="4615" spans="3:3">
      <c r="C4615"/>
    </row>
    <row r="4616" spans="3:3">
      <c r="C4616"/>
    </row>
    <row r="4617" spans="3:3">
      <c r="C4617"/>
    </row>
    <row r="4618" spans="3:3">
      <c r="C4618"/>
    </row>
    <row r="4619" spans="3:3">
      <c r="C4619"/>
    </row>
    <row r="4620" spans="3:3">
      <c r="C4620"/>
    </row>
    <row r="4621" spans="3:3">
      <c r="C4621"/>
    </row>
    <row r="4622" spans="3:3">
      <c r="C4622"/>
    </row>
    <row r="4623" spans="3:3">
      <c r="C4623"/>
    </row>
    <row r="4624" spans="3:3">
      <c r="C4624"/>
    </row>
    <row r="4625" spans="3:3">
      <c r="C4625"/>
    </row>
    <row r="4626" spans="3:3">
      <c r="C4626"/>
    </row>
    <row r="4627" spans="3:3">
      <c r="C4627"/>
    </row>
    <row r="4628" spans="3:3">
      <c r="C4628"/>
    </row>
    <row r="4629" spans="3:3">
      <c r="C4629"/>
    </row>
    <row r="4630" spans="3:3">
      <c r="C4630"/>
    </row>
    <row r="4631" spans="3:3">
      <c r="C4631"/>
    </row>
    <row r="4632" spans="3:3">
      <c r="C4632"/>
    </row>
    <row r="4633" spans="3:3">
      <c r="C4633"/>
    </row>
    <row r="4634" spans="3:3">
      <c r="C4634"/>
    </row>
    <row r="4635" spans="3:3">
      <c r="C4635"/>
    </row>
    <row r="4636" spans="3:3">
      <c r="C4636"/>
    </row>
    <row r="4637" spans="3:3">
      <c r="C4637"/>
    </row>
    <row r="4638" spans="3:3">
      <c r="C4638"/>
    </row>
    <row r="4639" spans="3:3">
      <c r="C4639"/>
    </row>
    <row r="4640" spans="3:3">
      <c r="C4640"/>
    </row>
    <row r="4641" spans="3:3">
      <c r="C4641"/>
    </row>
    <row r="4642" spans="3:3">
      <c r="C4642"/>
    </row>
    <row r="4643" spans="3:3">
      <c r="C4643"/>
    </row>
    <row r="4644" spans="3:3">
      <c r="C4644"/>
    </row>
    <row r="4645" spans="3:3">
      <c r="C4645"/>
    </row>
    <row r="4646" spans="3:3">
      <c r="C4646"/>
    </row>
    <row r="4647" spans="3:3">
      <c r="C4647"/>
    </row>
    <row r="4648" spans="3:3">
      <c r="C4648"/>
    </row>
    <row r="4649" spans="3:3">
      <c r="C4649"/>
    </row>
    <row r="4650" spans="3:3">
      <c r="C4650"/>
    </row>
    <row r="4651" spans="3:3">
      <c r="C4651"/>
    </row>
    <row r="4652" spans="3:3">
      <c r="C4652"/>
    </row>
    <row r="4653" spans="3:3">
      <c r="C4653"/>
    </row>
    <row r="4654" spans="3:3">
      <c r="C4654"/>
    </row>
    <row r="4655" spans="3:3">
      <c r="C4655"/>
    </row>
    <row r="4656" spans="3:3">
      <c r="C4656"/>
    </row>
    <row r="4657" spans="3:3">
      <c r="C4657"/>
    </row>
    <row r="4658" spans="3:3">
      <c r="C4658"/>
    </row>
    <row r="4659" spans="3:3">
      <c r="C4659"/>
    </row>
    <row r="4660" spans="3:3">
      <c r="C4660"/>
    </row>
    <row r="4661" spans="3:3">
      <c r="C4661"/>
    </row>
    <row r="4662" spans="3:3">
      <c r="C4662"/>
    </row>
    <row r="4663" spans="3:3">
      <c r="C4663"/>
    </row>
    <row r="4664" spans="3:3">
      <c r="C4664"/>
    </row>
    <row r="4665" spans="3:3">
      <c r="C4665"/>
    </row>
    <row r="4666" spans="3:3">
      <c r="C4666"/>
    </row>
    <row r="4667" spans="3:3">
      <c r="C4667"/>
    </row>
    <row r="4668" spans="3:3">
      <c r="C4668"/>
    </row>
    <row r="4669" spans="3:3">
      <c r="C4669"/>
    </row>
    <row r="4670" spans="3:3">
      <c r="C4670"/>
    </row>
    <row r="4671" spans="3:3">
      <c r="C4671"/>
    </row>
    <row r="4672" spans="3:3">
      <c r="C4672"/>
    </row>
    <row r="4673" spans="3:3">
      <c r="C4673"/>
    </row>
    <row r="4674" spans="3:3">
      <c r="C4674"/>
    </row>
    <row r="4675" spans="3:3">
      <c r="C4675"/>
    </row>
    <row r="4676" spans="3:3">
      <c r="C4676"/>
    </row>
    <row r="4677" spans="3:3">
      <c r="C4677"/>
    </row>
    <row r="4678" spans="3:3">
      <c r="C4678"/>
    </row>
    <row r="4679" spans="3:3">
      <c r="C4679"/>
    </row>
    <row r="4680" spans="3:3">
      <c r="C4680"/>
    </row>
    <row r="4681" spans="3:3">
      <c r="C4681"/>
    </row>
    <row r="4682" spans="3:3">
      <c r="C4682"/>
    </row>
    <row r="4683" spans="3:3">
      <c r="C4683"/>
    </row>
    <row r="4684" spans="3:3">
      <c r="C4684"/>
    </row>
    <row r="4685" spans="3:3">
      <c r="C4685"/>
    </row>
    <row r="4686" spans="3:3">
      <c r="C4686"/>
    </row>
    <row r="4687" spans="3:3">
      <c r="C4687"/>
    </row>
    <row r="4688" spans="3:3">
      <c r="C4688"/>
    </row>
    <row r="4689" spans="3:3">
      <c r="C4689"/>
    </row>
    <row r="4690" spans="3:3">
      <c r="C4690"/>
    </row>
    <row r="4691" spans="3:3">
      <c r="C4691"/>
    </row>
    <row r="4692" spans="3:3">
      <c r="C4692"/>
    </row>
    <row r="4693" spans="3:3">
      <c r="C4693"/>
    </row>
    <row r="4694" spans="3:3">
      <c r="C4694"/>
    </row>
    <row r="4695" spans="3:3">
      <c r="C4695"/>
    </row>
    <row r="4696" spans="3:3">
      <c r="C4696"/>
    </row>
    <row r="4697" spans="3:3">
      <c r="C4697"/>
    </row>
    <row r="4698" spans="3:3">
      <c r="C4698"/>
    </row>
    <row r="4699" spans="3:3">
      <c r="C4699"/>
    </row>
    <row r="4700" spans="3:3">
      <c r="C4700"/>
    </row>
    <row r="4701" spans="3:3">
      <c r="C4701"/>
    </row>
    <row r="4702" spans="3:3">
      <c r="C4702"/>
    </row>
    <row r="4703" spans="3:3">
      <c r="C4703"/>
    </row>
    <row r="4704" spans="3:3">
      <c r="C4704"/>
    </row>
    <row r="4705" spans="3:3">
      <c r="C4705"/>
    </row>
    <row r="4706" spans="3:3">
      <c r="C4706"/>
    </row>
    <row r="4707" spans="3:3">
      <c r="C4707"/>
    </row>
    <row r="4708" spans="3:3">
      <c r="C4708"/>
    </row>
    <row r="4709" spans="3:3">
      <c r="C4709"/>
    </row>
    <row r="4710" spans="3:3">
      <c r="C4710"/>
    </row>
    <row r="4711" spans="3:3">
      <c r="C4711"/>
    </row>
    <row r="4712" spans="3:3">
      <c r="C4712"/>
    </row>
    <row r="4713" spans="3:3">
      <c r="C4713"/>
    </row>
    <row r="4714" spans="3:3">
      <c r="C4714"/>
    </row>
    <row r="4715" spans="3:3">
      <c r="C4715"/>
    </row>
    <row r="4716" spans="3:3">
      <c r="C4716"/>
    </row>
    <row r="4717" spans="3:3">
      <c r="C4717"/>
    </row>
    <row r="4718" spans="3:3">
      <c r="C4718"/>
    </row>
    <row r="4719" spans="3:3">
      <c r="C4719"/>
    </row>
    <row r="4720" spans="3:3">
      <c r="C4720"/>
    </row>
    <row r="4721" spans="3:3">
      <c r="C4721"/>
    </row>
    <row r="4722" spans="3:3">
      <c r="C4722"/>
    </row>
    <row r="4723" spans="3:3">
      <c r="C4723"/>
    </row>
    <row r="4724" spans="3:3">
      <c r="C4724"/>
    </row>
    <row r="4725" spans="3:3">
      <c r="C4725"/>
    </row>
    <row r="4726" spans="3:3">
      <c r="C4726"/>
    </row>
    <row r="4727" spans="3:3">
      <c r="C4727"/>
    </row>
    <row r="4728" spans="3:3">
      <c r="C4728"/>
    </row>
    <row r="4729" spans="3:3">
      <c r="C4729"/>
    </row>
    <row r="4730" spans="3:3">
      <c r="C4730"/>
    </row>
    <row r="4731" spans="3:3">
      <c r="C4731"/>
    </row>
    <row r="4732" spans="3:3">
      <c r="C4732"/>
    </row>
    <row r="4733" spans="3:3">
      <c r="C4733"/>
    </row>
    <row r="4734" spans="3:3">
      <c r="C4734"/>
    </row>
    <row r="4735" spans="3:3">
      <c r="C4735"/>
    </row>
    <row r="4736" spans="3:3">
      <c r="C4736"/>
    </row>
    <row r="4737" spans="3:3">
      <c r="C4737"/>
    </row>
    <row r="4738" spans="3:3">
      <c r="C4738"/>
    </row>
    <row r="4739" spans="3:3">
      <c r="C4739"/>
    </row>
    <row r="4740" spans="3:3">
      <c r="C4740"/>
    </row>
    <row r="4741" spans="3:3">
      <c r="C4741"/>
    </row>
    <row r="4742" spans="3:3">
      <c r="C4742"/>
    </row>
    <row r="4743" spans="3:3">
      <c r="C4743"/>
    </row>
    <row r="4744" spans="3:3">
      <c r="C4744"/>
    </row>
    <row r="4745" spans="3:3">
      <c r="C4745"/>
    </row>
    <row r="4746" spans="3:3">
      <c r="C4746"/>
    </row>
    <row r="4747" spans="3:3">
      <c r="C4747"/>
    </row>
    <row r="4748" spans="3:3">
      <c r="C4748"/>
    </row>
    <row r="4749" spans="3:3">
      <c r="C4749"/>
    </row>
    <row r="4750" spans="3:3">
      <c r="C4750"/>
    </row>
    <row r="4751" spans="3:3">
      <c r="C4751"/>
    </row>
    <row r="4752" spans="3:3">
      <c r="C4752"/>
    </row>
    <row r="4753" spans="3:3">
      <c r="C4753"/>
    </row>
    <row r="4754" spans="3:3">
      <c r="C4754"/>
    </row>
    <row r="4755" spans="3:3">
      <c r="C4755"/>
    </row>
    <row r="4756" spans="3:3">
      <c r="C4756"/>
    </row>
    <row r="4757" spans="3:3">
      <c r="C4757"/>
    </row>
    <row r="4758" spans="3:3">
      <c r="C4758"/>
    </row>
    <row r="4759" spans="3:3">
      <c r="C4759"/>
    </row>
    <row r="4760" spans="3:3">
      <c r="C4760"/>
    </row>
    <row r="4761" spans="3:3">
      <c r="C4761"/>
    </row>
    <row r="4762" spans="3:3">
      <c r="C4762"/>
    </row>
    <row r="4763" spans="3:3">
      <c r="C4763"/>
    </row>
    <row r="4764" spans="3:3">
      <c r="C4764"/>
    </row>
    <row r="4765" spans="3:3">
      <c r="C4765"/>
    </row>
    <row r="4766" spans="3:3">
      <c r="C4766"/>
    </row>
    <row r="4767" spans="3:3">
      <c r="C4767"/>
    </row>
    <row r="4768" spans="3:3">
      <c r="C4768"/>
    </row>
    <row r="4769" spans="3:3">
      <c r="C4769"/>
    </row>
    <row r="4770" spans="3:3">
      <c r="C4770"/>
    </row>
    <row r="4771" spans="3:3">
      <c r="C4771"/>
    </row>
    <row r="4772" spans="3:3">
      <c r="C4772"/>
    </row>
    <row r="4773" spans="3:3">
      <c r="C4773"/>
    </row>
    <row r="4774" spans="3:3">
      <c r="C4774"/>
    </row>
    <row r="4775" spans="3:3">
      <c r="C4775"/>
    </row>
    <row r="4776" spans="3:3">
      <c r="C4776"/>
    </row>
    <row r="4777" spans="3:3">
      <c r="C4777"/>
    </row>
    <row r="4778" spans="3:3">
      <c r="C4778"/>
    </row>
    <row r="4779" spans="3:3">
      <c r="C4779"/>
    </row>
    <row r="4780" spans="3:3">
      <c r="C4780"/>
    </row>
    <row r="4781" spans="3:3">
      <c r="C4781"/>
    </row>
    <row r="4782" spans="3:3">
      <c r="C4782"/>
    </row>
    <row r="4783" spans="3:3">
      <c r="C4783"/>
    </row>
    <row r="4784" spans="3:3">
      <c r="C4784"/>
    </row>
    <row r="4785" spans="3:3">
      <c r="C4785"/>
    </row>
    <row r="4786" spans="3:3">
      <c r="C4786"/>
    </row>
    <row r="4787" spans="3:3">
      <c r="C4787"/>
    </row>
    <row r="4788" spans="3:3">
      <c r="C4788"/>
    </row>
    <row r="4789" spans="3:3">
      <c r="C4789"/>
    </row>
    <row r="4790" spans="3:3">
      <c r="C4790"/>
    </row>
    <row r="4791" spans="3:3">
      <c r="C4791"/>
    </row>
    <row r="4792" spans="3:3">
      <c r="C4792"/>
    </row>
    <row r="4793" spans="3:3">
      <c r="C4793"/>
    </row>
    <row r="4794" spans="3:3">
      <c r="C4794"/>
    </row>
    <row r="4795" spans="3:3">
      <c r="C4795"/>
    </row>
    <row r="4796" spans="3:3">
      <c r="C4796"/>
    </row>
    <row r="4797" spans="3:3">
      <c r="C4797"/>
    </row>
    <row r="4798" spans="3:3">
      <c r="C4798"/>
    </row>
    <row r="4799" spans="3:3">
      <c r="C4799"/>
    </row>
    <row r="4800" spans="3:3">
      <c r="C4800"/>
    </row>
    <row r="4801" spans="3:3">
      <c r="C4801"/>
    </row>
    <row r="4802" spans="3:3">
      <c r="C4802"/>
    </row>
    <row r="4803" spans="3:3">
      <c r="C4803"/>
    </row>
    <row r="4804" spans="3:3">
      <c r="C4804"/>
    </row>
    <row r="4805" spans="3:3">
      <c r="C4805"/>
    </row>
    <row r="4806" spans="3:3">
      <c r="C4806"/>
    </row>
    <row r="4807" spans="3:3">
      <c r="C4807"/>
    </row>
    <row r="4808" spans="3:3">
      <c r="C4808"/>
    </row>
    <row r="4809" spans="3:3">
      <c r="C4809"/>
    </row>
    <row r="4810" spans="3:3">
      <c r="C4810"/>
    </row>
    <row r="4811" spans="3:3">
      <c r="C4811"/>
    </row>
    <row r="4812" spans="3:3">
      <c r="C4812"/>
    </row>
    <row r="4813" spans="3:3">
      <c r="C4813"/>
    </row>
    <row r="4814" spans="3:3">
      <c r="C4814"/>
    </row>
    <row r="4815" spans="3:3">
      <c r="C4815"/>
    </row>
    <row r="4816" spans="3:3">
      <c r="C4816"/>
    </row>
    <row r="4817" spans="3:3">
      <c r="C4817"/>
    </row>
    <row r="4818" spans="3:3">
      <c r="C4818"/>
    </row>
    <row r="4819" spans="3:3">
      <c r="C4819"/>
    </row>
    <row r="4820" spans="3:3">
      <c r="C4820"/>
    </row>
    <row r="4821" spans="3:3">
      <c r="C4821"/>
    </row>
    <row r="4822" spans="3:3">
      <c r="C4822"/>
    </row>
    <row r="4823" spans="3:3">
      <c r="C4823"/>
    </row>
    <row r="4824" spans="3:3">
      <c r="C4824"/>
    </row>
    <row r="4825" spans="3:3">
      <c r="C4825"/>
    </row>
    <row r="4826" spans="3:3">
      <c r="C4826"/>
    </row>
    <row r="4827" spans="3:3">
      <c r="C4827"/>
    </row>
    <row r="4828" spans="3:3">
      <c r="C4828"/>
    </row>
    <row r="4829" spans="3:3">
      <c r="C4829"/>
    </row>
    <row r="4830" spans="3:3">
      <c r="C4830"/>
    </row>
    <row r="4831" spans="3:3">
      <c r="C4831"/>
    </row>
    <row r="4832" spans="3:3">
      <c r="C4832"/>
    </row>
    <row r="4833" spans="3:3">
      <c r="C4833"/>
    </row>
    <row r="4834" spans="3:3">
      <c r="C4834"/>
    </row>
    <row r="4835" spans="3:3">
      <c r="C4835"/>
    </row>
    <row r="4836" spans="3:3">
      <c r="C4836"/>
    </row>
    <row r="4837" spans="3:3">
      <c r="C4837"/>
    </row>
    <row r="4838" spans="3:3">
      <c r="C4838"/>
    </row>
    <row r="4839" spans="3:3">
      <c r="C4839"/>
    </row>
    <row r="4840" spans="3:3">
      <c r="C4840"/>
    </row>
    <row r="4841" spans="3:3">
      <c r="C4841"/>
    </row>
    <row r="4842" spans="3:3">
      <c r="C4842"/>
    </row>
    <row r="4843" spans="3:3">
      <c r="C4843"/>
    </row>
    <row r="4844" spans="3:3">
      <c r="C4844"/>
    </row>
    <row r="4845" spans="3:3">
      <c r="C4845"/>
    </row>
    <row r="4846" spans="3:3">
      <c r="C4846"/>
    </row>
    <row r="4847" spans="3:3">
      <c r="C4847"/>
    </row>
    <row r="4848" spans="3:3">
      <c r="C4848"/>
    </row>
    <row r="4849" spans="3:3">
      <c r="C4849"/>
    </row>
    <row r="4850" spans="3:3">
      <c r="C4850"/>
    </row>
    <row r="4851" spans="3:3">
      <c r="C4851"/>
    </row>
    <row r="4852" spans="3:3">
      <c r="C4852"/>
    </row>
    <row r="4853" spans="3:3">
      <c r="C4853"/>
    </row>
    <row r="4854" spans="3:3">
      <c r="C4854"/>
    </row>
    <row r="4855" spans="3:3">
      <c r="C4855"/>
    </row>
    <row r="4856" spans="3:3">
      <c r="C4856"/>
    </row>
    <row r="4857" spans="3:3">
      <c r="C4857"/>
    </row>
    <row r="4858" spans="3:3">
      <c r="C4858"/>
    </row>
    <row r="4859" spans="3:3">
      <c r="C4859"/>
    </row>
    <row r="4860" spans="3:3">
      <c r="C4860"/>
    </row>
    <row r="4861" spans="3:3">
      <c r="C4861"/>
    </row>
    <row r="4862" spans="3:3">
      <c r="C4862"/>
    </row>
    <row r="4863" spans="3:3">
      <c r="C4863"/>
    </row>
    <row r="4864" spans="3:3">
      <c r="C4864"/>
    </row>
    <row r="4865" spans="3:3">
      <c r="C4865"/>
    </row>
    <row r="4866" spans="3:3">
      <c r="C4866"/>
    </row>
    <row r="4867" spans="3:3">
      <c r="C4867"/>
    </row>
    <row r="4868" spans="3:3">
      <c r="C4868"/>
    </row>
    <row r="4869" spans="3:3">
      <c r="C4869"/>
    </row>
    <row r="4870" spans="3:3">
      <c r="C4870"/>
    </row>
    <row r="4871" spans="3:3">
      <c r="C4871"/>
    </row>
    <row r="4872" spans="3:3">
      <c r="C4872"/>
    </row>
    <row r="4873" spans="3:3">
      <c r="C4873"/>
    </row>
    <row r="4874" spans="3:3">
      <c r="C4874"/>
    </row>
    <row r="4875" spans="3:3">
      <c r="C4875"/>
    </row>
    <row r="4876" spans="3:3">
      <c r="C4876"/>
    </row>
    <row r="4877" spans="3:3">
      <c r="C4877"/>
    </row>
    <row r="4878" spans="3:3">
      <c r="C4878"/>
    </row>
    <row r="4879" spans="3:3">
      <c r="C4879"/>
    </row>
    <row r="4880" spans="3:3">
      <c r="C4880"/>
    </row>
    <row r="4881" spans="3:3">
      <c r="C4881"/>
    </row>
    <row r="4882" spans="3:3">
      <c r="C4882"/>
    </row>
    <row r="4883" spans="3:3">
      <c r="C4883"/>
    </row>
    <row r="4884" spans="3:3">
      <c r="C4884"/>
    </row>
    <row r="4885" spans="3:3">
      <c r="C4885"/>
    </row>
    <row r="4886" spans="3:3">
      <c r="C4886"/>
    </row>
    <row r="4887" spans="3:3">
      <c r="C4887"/>
    </row>
    <row r="4888" spans="3:3">
      <c r="C4888"/>
    </row>
    <row r="4889" spans="3:3">
      <c r="C4889"/>
    </row>
    <row r="4890" spans="3:3">
      <c r="C4890"/>
    </row>
    <row r="4891" spans="3:3">
      <c r="C4891"/>
    </row>
    <row r="4892" spans="3:3">
      <c r="C4892"/>
    </row>
    <row r="4893" spans="3:3">
      <c r="C4893"/>
    </row>
    <row r="4894" spans="3:3">
      <c r="C4894"/>
    </row>
    <row r="4895" spans="3:3">
      <c r="C4895"/>
    </row>
    <row r="4896" spans="3:3">
      <c r="C4896"/>
    </row>
    <row r="4897" spans="3:3">
      <c r="C4897"/>
    </row>
    <row r="4898" spans="3:3">
      <c r="C4898"/>
    </row>
    <row r="4899" spans="3:3">
      <c r="C4899"/>
    </row>
    <row r="4900" spans="3:3">
      <c r="C4900"/>
    </row>
    <row r="4901" spans="3:3">
      <c r="C4901"/>
    </row>
    <row r="4902" spans="3:3">
      <c r="C4902"/>
    </row>
    <row r="4903" spans="3:3">
      <c r="C4903"/>
    </row>
    <row r="4904" spans="3:3">
      <c r="C4904"/>
    </row>
    <row r="4905" spans="3:3">
      <c r="C4905"/>
    </row>
    <row r="4906" spans="3:3">
      <c r="C4906"/>
    </row>
    <row r="4907" spans="3:3">
      <c r="C4907"/>
    </row>
    <row r="4908" spans="3:3">
      <c r="C4908"/>
    </row>
    <row r="4909" spans="3:3">
      <c r="C4909"/>
    </row>
    <row r="4910" spans="3:3">
      <c r="C4910"/>
    </row>
    <row r="4911" spans="3:3">
      <c r="C4911"/>
    </row>
    <row r="4912" spans="3:3">
      <c r="C4912"/>
    </row>
    <row r="4913" spans="3:3">
      <c r="C4913"/>
    </row>
    <row r="4914" spans="3:3">
      <c r="C4914"/>
    </row>
    <row r="4915" spans="3:3">
      <c r="C4915"/>
    </row>
    <row r="4916" spans="3:3">
      <c r="C4916"/>
    </row>
    <row r="4917" spans="3:3">
      <c r="C4917"/>
    </row>
    <row r="4918" spans="3:3">
      <c r="C4918"/>
    </row>
    <row r="4919" spans="3:3">
      <c r="C4919"/>
    </row>
    <row r="4920" spans="3:3">
      <c r="C4920"/>
    </row>
    <row r="4921" spans="3:3">
      <c r="C4921"/>
    </row>
    <row r="4922" spans="3:3">
      <c r="C4922"/>
    </row>
    <row r="4923" spans="3:3">
      <c r="C4923"/>
    </row>
    <row r="4924" spans="3:3">
      <c r="C4924"/>
    </row>
    <row r="4925" spans="3:3">
      <c r="C4925"/>
    </row>
    <row r="4926" spans="3:3">
      <c r="C4926"/>
    </row>
    <row r="4927" spans="3:3">
      <c r="C4927"/>
    </row>
    <row r="4928" spans="3:3">
      <c r="C4928"/>
    </row>
    <row r="4929" spans="3:3">
      <c r="C4929"/>
    </row>
    <row r="4930" spans="3:3">
      <c r="C4930"/>
    </row>
    <row r="4931" spans="3:3">
      <c r="C4931"/>
    </row>
    <row r="4932" spans="3:3">
      <c r="C4932"/>
    </row>
    <row r="4933" spans="3:3">
      <c r="C4933"/>
    </row>
    <row r="4934" spans="3:3">
      <c r="C4934"/>
    </row>
    <row r="4935" spans="3:3">
      <c r="C4935"/>
    </row>
    <row r="4936" spans="3:3">
      <c r="C4936"/>
    </row>
    <row r="4937" spans="3:3">
      <c r="C4937"/>
    </row>
    <row r="4938" spans="3:3">
      <c r="C4938"/>
    </row>
    <row r="4939" spans="3:3">
      <c r="C4939"/>
    </row>
    <row r="4940" spans="3:3">
      <c r="C4940"/>
    </row>
    <row r="4941" spans="3:3">
      <c r="C4941"/>
    </row>
    <row r="4942" spans="3:3">
      <c r="C4942"/>
    </row>
    <row r="4943" spans="3:3">
      <c r="C4943"/>
    </row>
    <row r="4944" spans="3:3">
      <c r="C4944"/>
    </row>
    <row r="4945" spans="3:3">
      <c r="C4945"/>
    </row>
    <row r="4946" spans="3:3">
      <c r="C4946"/>
    </row>
    <row r="4947" spans="3:3">
      <c r="C4947"/>
    </row>
    <row r="4948" spans="3:3">
      <c r="C4948"/>
    </row>
    <row r="4949" spans="3:3">
      <c r="C4949"/>
    </row>
    <row r="4950" spans="3:3">
      <c r="C4950"/>
    </row>
    <row r="4951" spans="3:3">
      <c r="C4951"/>
    </row>
    <row r="4952" spans="3:3">
      <c r="C4952"/>
    </row>
    <row r="4953" spans="3:3">
      <c r="C4953"/>
    </row>
    <row r="4954" spans="3:3">
      <c r="C4954"/>
    </row>
    <row r="4955" spans="3:3">
      <c r="C4955"/>
    </row>
    <row r="4956" spans="3:3">
      <c r="C4956"/>
    </row>
    <row r="4957" spans="3:3">
      <c r="C4957"/>
    </row>
    <row r="4958" spans="3:3">
      <c r="C4958"/>
    </row>
    <row r="4959" spans="3:3">
      <c r="C4959"/>
    </row>
    <row r="4960" spans="3:3">
      <c r="C4960"/>
    </row>
    <row r="4961" spans="3:3">
      <c r="C4961"/>
    </row>
    <row r="4962" spans="3:3">
      <c r="C4962"/>
    </row>
    <row r="4963" spans="3:3">
      <c r="C4963"/>
    </row>
    <row r="4964" spans="3:3">
      <c r="C4964"/>
    </row>
    <row r="4965" spans="3:3">
      <c r="C4965"/>
    </row>
    <row r="4966" spans="3:3">
      <c r="C4966"/>
    </row>
    <row r="4967" spans="3:3">
      <c r="C4967"/>
    </row>
    <row r="4968" spans="3:3">
      <c r="C4968"/>
    </row>
    <row r="4969" spans="3:3">
      <c r="C4969"/>
    </row>
    <row r="4970" spans="3:3">
      <c r="C4970"/>
    </row>
    <row r="4971" spans="3:3">
      <c r="C4971"/>
    </row>
    <row r="4972" spans="3:3">
      <c r="C4972"/>
    </row>
    <row r="4973" spans="3:3">
      <c r="C4973"/>
    </row>
    <row r="4974" spans="3:3">
      <c r="C4974"/>
    </row>
    <row r="4975" spans="3:3">
      <c r="C4975"/>
    </row>
    <row r="4976" spans="3:3">
      <c r="C4976"/>
    </row>
    <row r="4977" spans="3:3">
      <c r="C4977"/>
    </row>
    <row r="4978" spans="3:3">
      <c r="C4978"/>
    </row>
    <row r="4979" spans="3:3">
      <c r="C4979"/>
    </row>
    <row r="4980" spans="3:3">
      <c r="C4980"/>
    </row>
    <row r="4981" spans="3:3">
      <c r="C4981"/>
    </row>
    <row r="4982" spans="3:3">
      <c r="C4982"/>
    </row>
    <row r="4983" spans="3:3">
      <c r="C4983"/>
    </row>
    <row r="4984" spans="3:3">
      <c r="C4984"/>
    </row>
    <row r="4985" spans="3:3">
      <c r="C4985"/>
    </row>
    <row r="4986" spans="3:3">
      <c r="C4986"/>
    </row>
    <row r="4987" spans="3:3">
      <c r="C4987"/>
    </row>
    <row r="4988" spans="3:3">
      <c r="C4988"/>
    </row>
    <row r="4989" spans="3:3">
      <c r="C4989"/>
    </row>
    <row r="4990" spans="3:3">
      <c r="C4990"/>
    </row>
    <row r="4991" spans="3:3">
      <c r="C4991"/>
    </row>
    <row r="4992" spans="3:3">
      <c r="C4992"/>
    </row>
    <row r="4993" spans="3:3">
      <c r="C4993"/>
    </row>
    <row r="4994" spans="3:3">
      <c r="C4994"/>
    </row>
    <row r="4995" spans="3:3">
      <c r="C4995"/>
    </row>
    <row r="4996" spans="3:3">
      <c r="C4996"/>
    </row>
    <row r="4997" spans="3:3">
      <c r="C4997"/>
    </row>
    <row r="4998" spans="3:3">
      <c r="C4998"/>
    </row>
    <row r="4999" spans="3:3">
      <c r="C4999"/>
    </row>
    <row r="5000" spans="3:3">
      <c r="C5000"/>
    </row>
    <row r="5001" spans="3:3">
      <c r="C5001"/>
    </row>
    <row r="5002" spans="3:3">
      <c r="C5002"/>
    </row>
    <row r="5003" spans="3:3">
      <c r="C5003"/>
    </row>
    <row r="5004" spans="3:3">
      <c r="C5004"/>
    </row>
    <row r="5005" spans="3:3">
      <c r="C5005"/>
    </row>
    <row r="5006" spans="3:3">
      <c r="C5006"/>
    </row>
    <row r="5007" spans="3:3">
      <c r="C5007"/>
    </row>
    <row r="5008" spans="3:3">
      <c r="C5008"/>
    </row>
    <row r="5009" spans="3:3">
      <c r="C5009"/>
    </row>
    <row r="5010" spans="3:3">
      <c r="C5010"/>
    </row>
    <row r="5011" spans="3:3">
      <c r="C5011"/>
    </row>
    <row r="5012" spans="3:3">
      <c r="C5012"/>
    </row>
    <row r="5013" spans="3:3">
      <c r="C5013"/>
    </row>
    <row r="5014" spans="3:3">
      <c r="C5014"/>
    </row>
    <row r="5015" spans="3:3">
      <c r="C5015"/>
    </row>
    <row r="5016" spans="3:3">
      <c r="C5016"/>
    </row>
    <row r="5017" spans="3:3">
      <c r="C5017"/>
    </row>
    <row r="5018" spans="3:3">
      <c r="C5018"/>
    </row>
    <row r="5019" spans="3:3">
      <c r="C5019"/>
    </row>
    <row r="5020" spans="3:3">
      <c r="C5020"/>
    </row>
    <row r="5021" spans="3:3">
      <c r="C5021"/>
    </row>
    <row r="5022" spans="3:3">
      <c r="C5022"/>
    </row>
    <row r="5023" spans="3:3">
      <c r="C5023"/>
    </row>
    <row r="5024" spans="3:3">
      <c r="C5024"/>
    </row>
    <row r="5025" spans="3:3">
      <c r="C5025"/>
    </row>
    <row r="5026" spans="3:3">
      <c r="C5026"/>
    </row>
    <row r="5027" spans="3:3">
      <c r="C5027"/>
    </row>
    <row r="5028" spans="3:3">
      <c r="C5028"/>
    </row>
    <row r="5029" spans="3:3">
      <c r="C5029"/>
    </row>
    <row r="5030" spans="3:3">
      <c r="C5030"/>
    </row>
    <row r="5031" spans="3:3">
      <c r="C5031"/>
    </row>
    <row r="5032" spans="3:3">
      <c r="C5032"/>
    </row>
    <row r="5033" spans="3:3">
      <c r="C5033"/>
    </row>
    <row r="5034" spans="3:3">
      <c r="C5034"/>
    </row>
    <row r="5035" spans="3:3">
      <c r="C5035"/>
    </row>
    <row r="5036" spans="3:3">
      <c r="C5036"/>
    </row>
    <row r="5037" spans="3:3">
      <c r="C5037"/>
    </row>
    <row r="5038" spans="3:3">
      <c r="C5038"/>
    </row>
    <row r="5039" spans="3:3">
      <c r="C5039"/>
    </row>
    <row r="5040" spans="3:3">
      <c r="C5040"/>
    </row>
    <row r="5041" spans="3:3">
      <c r="C5041"/>
    </row>
    <row r="5042" spans="3:3">
      <c r="C5042"/>
    </row>
    <row r="5043" spans="3:3">
      <c r="C5043"/>
    </row>
    <row r="5044" spans="3:3">
      <c r="C5044"/>
    </row>
    <row r="5045" spans="3:3">
      <c r="C5045"/>
    </row>
    <row r="5046" spans="3:3">
      <c r="C5046"/>
    </row>
    <row r="5047" spans="3:3">
      <c r="C5047"/>
    </row>
    <row r="5048" spans="3:3">
      <c r="C5048"/>
    </row>
    <row r="5049" spans="3:3">
      <c r="C5049"/>
    </row>
    <row r="5050" spans="3:3">
      <c r="C5050"/>
    </row>
    <row r="5051" spans="3:3">
      <c r="C5051"/>
    </row>
    <row r="5052" spans="3:3">
      <c r="C5052"/>
    </row>
    <row r="5053" spans="3:3">
      <c r="C5053"/>
    </row>
    <row r="5054" spans="3:3">
      <c r="C5054"/>
    </row>
    <row r="5055" spans="3:3">
      <c r="C5055"/>
    </row>
    <row r="5056" spans="3:3">
      <c r="C5056"/>
    </row>
    <row r="5057" spans="3:3">
      <c r="C5057"/>
    </row>
    <row r="5058" spans="3:3">
      <c r="C5058"/>
    </row>
    <row r="5059" spans="3:3">
      <c r="C5059"/>
    </row>
    <row r="5060" spans="3:3">
      <c r="C5060"/>
    </row>
    <row r="5061" spans="3:3">
      <c r="C5061"/>
    </row>
    <row r="5062" spans="3:3">
      <c r="C5062"/>
    </row>
    <row r="5063" spans="3:3">
      <c r="C5063"/>
    </row>
    <row r="5064" spans="3:3">
      <c r="C5064"/>
    </row>
    <row r="5065" spans="3:3">
      <c r="C5065"/>
    </row>
    <row r="5066" spans="3:3">
      <c r="C5066"/>
    </row>
    <row r="5067" spans="3:3">
      <c r="C5067"/>
    </row>
    <row r="5068" spans="3:3">
      <c r="C5068"/>
    </row>
    <row r="5069" spans="3:3">
      <c r="C5069"/>
    </row>
    <row r="5070" spans="3:3">
      <c r="C5070"/>
    </row>
    <row r="5071" spans="3:3">
      <c r="C5071"/>
    </row>
    <row r="5072" spans="3:3">
      <c r="C5072"/>
    </row>
    <row r="5073" spans="3:3">
      <c r="C5073"/>
    </row>
    <row r="5074" spans="3:3">
      <c r="C5074"/>
    </row>
    <row r="5075" spans="3:3">
      <c r="C5075"/>
    </row>
    <row r="5076" spans="3:3">
      <c r="C5076"/>
    </row>
    <row r="5077" spans="3:3">
      <c r="C5077"/>
    </row>
    <row r="5078" spans="3:3">
      <c r="C5078"/>
    </row>
    <row r="5079" spans="3:3">
      <c r="C5079"/>
    </row>
    <row r="5080" spans="3:3">
      <c r="C5080"/>
    </row>
    <row r="5081" spans="3:3">
      <c r="C5081"/>
    </row>
    <row r="5082" spans="3:3">
      <c r="C5082"/>
    </row>
    <row r="5083" spans="3:3">
      <c r="C5083"/>
    </row>
    <row r="5084" spans="3:3">
      <c r="C5084"/>
    </row>
    <row r="5085" spans="3:3">
      <c r="C5085"/>
    </row>
    <row r="5086" spans="3:3">
      <c r="C5086"/>
    </row>
    <row r="5087" spans="3:3">
      <c r="C5087"/>
    </row>
    <row r="5088" spans="3:3">
      <c r="C5088"/>
    </row>
    <row r="5089" spans="3:3">
      <c r="C5089"/>
    </row>
    <row r="5090" spans="3:3">
      <c r="C5090"/>
    </row>
    <row r="5091" spans="3:3">
      <c r="C5091"/>
    </row>
    <row r="5092" spans="3:3">
      <c r="C5092"/>
    </row>
    <row r="5093" spans="3:3">
      <c r="C5093"/>
    </row>
    <row r="5094" spans="3:3">
      <c r="C5094"/>
    </row>
    <row r="5095" spans="3:3">
      <c r="C5095"/>
    </row>
    <row r="5096" spans="3:3">
      <c r="C5096"/>
    </row>
    <row r="5097" spans="3:3">
      <c r="C5097"/>
    </row>
    <row r="5098" spans="3:3">
      <c r="C5098"/>
    </row>
    <row r="5099" spans="3:3">
      <c r="C5099"/>
    </row>
    <row r="5100" spans="3:3">
      <c r="C5100"/>
    </row>
    <row r="5101" spans="3:3">
      <c r="C5101"/>
    </row>
    <row r="5102" spans="3:3">
      <c r="C5102"/>
    </row>
    <row r="5103" spans="3:3">
      <c r="C5103"/>
    </row>
    <row r="5104" spans="3:3">
      <c r="C5104"/>
    </row>
    <row r="5105" spans="3:3">
      <c r="C5105"/>
    </row>
    <row r="5106" spans="3:3">
      <c r="C5106"/>
    </row>
    <row r="5107" spans="3:3">
      <c r="C5107"/>
    </row>
    <row r="5108" spans="3:3">
      <c r="C5108"/>
    </row>
    <row r="5109" spans="3:3">
      <c r="C5109"/>
    </row>
    <row r="5110" spans="3:3">
      <c r="C5110"/>
    </row>
    <row r="5111" spans="3:3">
      <c r="C5111"/>
    </row>
    <row r="5112" spans="3:3">
      <c r="C5112"/>
    </row>
    <row r="5113" spans="3:3">
      <c r="C5113"/>
    </row>
    <row r="5114" spans="3:3">
      <c r="C5114"/>
    </row>
    <row r="5115" spans="3:3">
      <c r="C5115"/>
    </row>
    <row r="5116" spans="3:3">
      <c r="C5116"/>
    </row>
    <row r="5117" spans="3:3">
      <c r="C5117"/>
    </row>
    <row r="5118" spans="3:3">
      <c r="C5118"/>
    </row>
    <row r="5119" spans="3:3">
      <c r="C5119"/>
    </row>
    <row r="5120" spans="3:3">
      <c r="C5120"/>
    </row>
    <row r="5121" spans="3:3">
      <c r="C5121"/>
    </row>
    <row r="5122" spans="3:3">
      <c r="C5122"/>
    </row>
    <row r="5123" spans="3:3">
      <c r="C5123"/>
    </row>
    <row r="5124" spans="3:3">
      <c r="C5124"/>
    </row>
    <row r="5125" spans="3:3">
      <c r="C5125"/>
    </row>
    <row r="5126" spans="3:3">
      <c r="C5126"/>
    </row>
    <row r="5127" spans="3:3">
      <c r="C5127"/>
    </row>
    <row r="5128" spans="3:3">
      <c r="C5128"/>
    </row>
    <row r="5129" spans="3:3">
      <c r="C5129"/>
    </row>
    <row r="5130" spans="3:3">
      <c r="C5130"/>
    </row>
    <row r="5131" spans="3:3">
      <c r="C5131"/>
    </row>
    <row r="5132" spans="3:3">
      <c r="C5132"/>
    </row>
    <row r="5133" spans="3:3">
      <c r="C5133"/>
    </row>
    <row r="5134" spans="3:3">
      <c r="C5134"/>
    </row>
    <row r="5135" spans="3:3">
      <c r="C5135"/>
    </row>
    <row r="5136" spans="3:3">
      <c r="C5136"/>
    </row>
    <row r="5137" spans="3:3">
      <c r="C5137"/>
    </row>
    <row r="5138" spans="3:3">
      <c r="C5138"/>
    </row>
    <row r="5139" spans="3:3">
      <c r="C5139"/>
    </row>
    <row r="5140" spans="3:3">
      <c r="C5140"/>
    </row>
    <row r="5141" spans="3:3">
      <c r="C5141"/>
    </row>
    <row r="5142" spans="3:3">
      <c r="C5142"/>
    </row>
    <row r="5143" spans="3:3">
      <c r="C5143"/>
    </row>
    <row r="5144" spans="3:3">
      <c r="C5144"/>
    </row>
    <row r="5145" spans="3:3">
      <c r="C5145"/>
    </row>
    <row r="5146" spans="3:3">
      <c r="C5146"/>
    </row>
    <row r="5147" spans="3:3">
      <c r="C5147"/>
    </row>
    <row r="5148" spans="3:3">
      <c r="C5148"/>
    </row>
    <row r="5149" spans="3:3">
      <c r="C5149"/>
    </row>
    <row r="5150" spans="3:3">
      <c r="C5150"/>
    </row>
    <row r="5151" spans="3:3">
      <c r="C5151"/>
    </row>
    <row r="5152" spans="3:3">
      <c r="C5152"/>
    </row>
    <row r="5153" spans="3:3">
      <c r="C5153"/>
    </row>
    <row r="5154" spans="3:3">
      <c r="C5154"/>
    </row>
    <row r="5155" spans="3:3">
      <c r="C5155"/>
    </row>
    <row r="5156" spans="3:3">
      <c r="C5156"/>
    </row>
    <row r="5157" spans="3:3">
      <c r="C5157"/>
    </row>
    <row r="5158" spans="3:3">
      <c r="C5158"/>
    </row>
    <row r="5159" spans="3:3">
      <c r="C5159"/>
    </row>
    <row r="5160" spans="3:3">
      <c r="C5160"/>
    </row>
    <row r="5161" spans="3:3">
      <c r="C5161"/>
    </row>
    <row r="5162" spans="3:3">
      <c r="C5162"/>
    </row>
    <row r="5163" spans="3:3">
      <c r="C5163"/>
    </row>
    <row r="5164" spans="3:3">
      <c r="C5164"/>
    </row>
    <row r="5165" spans="3:3">
      <c r="C5165"/>
    </row>
    <row r="5166" spans="3:3">
      <c r="C5166"/>
    </row>
    <row r="5167" spans="3:3">
      <c r="C5167"/>
    </row>
    <row r="5168" spans="3:3">
      <c r="C5168"/>
    </row>
    <row r="5169" spans="3:3">
      <c r="C5169"/>
    </row>
    <row r="5170" spans="3:3">
      <c r="C5170"/>
    </row>
    <row r="5171" spans="3:3">
      <c r="C5171"/>
    </row>
    <row r="5172" spans="3:3">
      <c r="C5172"/>
    </row>
    <row r="5173" spans="3:3">
      <c r="C5173"/>
    </row>
    <row r="5174" spans="3:3">
      <c r="C5174"/>
    </row>
    <row r="5175" spans="3:3">
      <c r="C5175"/>
    </row>
    <row r="5176" spans="3:3">
      <c r="C5176"/>
    </row>
    <row r="5177" spans="3:3">
      <c r="C5177"/>
    </row>
    <row r="5178" spans="3:3">
      <c r="C5178"/>
    </row>
    <row r="5179" spans="3:3">
      <c r="C5179"/>
    </row>
    <row r="5180" spans="3:3">
      <c r="C5180"/>
    </row>
    <row r="5181" spans="3:3">
      <c r="C5181"/>
    </row>
    <row r="5182" spans="3:3">
      <c r="C5182"/>
    </row>
    <row r="5183" spans="3:3">
      <c r="C5183"/>
    </row>
    <row r="5184" spans="3:3">
      <c r="C5184"/>
    </row>
    <row r="5185" spans="3:3">
      <c r="C5185"/>
    </row>
    <row r="5186" spans="3:3">
      <c r="C5186"/>
    </row>
    <row r="5187" spans="3:3">
      <c r="C5187"/>
    </row>
    <row r="5188" spans="3:3">
      <c r="C5188"/>
    </row>
    <row r="5189" spans="3:3">
      <c r="C5189"/>
    </row>
    <row r="5190" spans="3:3">
      <c r="C5190"/>
    </row>
    <row r="5191" spans="3:3">
      <c r="C5191"/>
    </row>
    <row r="5192" spans="3:3">
      <c r="C5192"/>
    </row>
    <row r="5193" spans="3:3">
      <c r="C5193"/>
    </row>
    <row r="5194" spans="3:3">
      <c r="C5194"/>
    </row>
    <row r="5195" spans="3:3">
      <c r="C5195"/>
    </row>
    <row r="5196" spans="3:3">
      <c r="C5196"/>
    </row>
    <row r="5197" spans="3:3">
      <c r="C5197"/>
    </row>
    <row r="5198" spans="3:3">
      <c r="C5198"/>
    </row>
    <row r="5199" spans="3:3">
      <c r="C5199"/>
    </row>
    <row r="5200" spans="3:3">
      <c r="C5200"/>
    </row>
    <row r="5201" spans="3:3">
      <c r="C5201"/>
    </row>
    <row r="5202" spans="3:3">
      <c r="C5202"/>
    </row>
    <row r="5203" spans="3:3">
      <c r="C5203"/>
    </row>
    <row r="5204" spans="3:3">
      <c r="C5204"/>
    </row>
    <row r="5205" spans="3:3">
      <c r="C5205"/>
    </row>
    <row r="5206" spans="3:3">
      <c r="C5206"/>
    </row>
    <row r="5207" spans="3:3">
      <c r="C5207"/>
    </row>
    <row r="5208" spans="3:3">
      <c r="C5208"/>
    </row>
    <row r="5209" spans="3:3">
      <c r="C5209"/>
    </row>
    <row r="5210" spans="3:3">
      <c r="C5210"/>
    </row>
    <row r="5211" spans="3:3">
      <c r="C5211"/>
    </row>
    <row r="5212" spans="3:3">
      <c r="C5212"/>
    </row>
    <row r="5213" spans="3:3">
      <c r="C5213"/>
    </row>
    <row r="5214" spans="3:3">
      <c r="C5214"/>
    </row>
    <row r="5215" spans="3:3">
      <c r="C5215"/>
    </row>
    <row r="5216" spans="3:3">
      <c r="C5216"/>
    </row>
    <row r="5217" spans="3:3">
      <c r="C5217"/>
    </row>
    <row r="5218" spans="3:3">
      <c r="C5218"/>
    </row>
    <row r="5219" spans="3:3">
      <c r="C5219"/>
    </row>
    <row r="5220" spans="3:3">
      <c r="C5220"/>
    </row>
    <row r="5221" spans="3:3">
      <c r="C5221"/>
    </row>
    <row r="5222" spans="3:3">
      <c r="C5222"/>
    </row>
    <row r="5223" spans="3:3">
      <c r="C5223"/>
    </row>
    <row r="5224" spans="3:3">
      <c r="C5224"/>
    </row>
    <row r="5225" spans="3:3">
      <c r="C5225"/>
    </row>
    <row r="5226" spans="3:3">
      <c r="C5226"/>
    </row>
    <row r="5227" spans="3:3">
      <c r="C5227"/>
    </row>
    <row r="5228" spans="3:3">
      <c r="C5228"/>
    </row>
    <row r="5229" spans="3:3">
      <c r="C5229"/>
    </row>
    <row r="5230" spans="3:3">
      <c r="C5230"/>
    </row>
    <row r="5231" spans="3:3">
      <c r="C5231"/>
    </row>
    <row r="5232" spans="3:3">
      <c r="C5232"/>
    </row>
    <row r="5233" spans="3:3">
      <c r="C5233"/>
    </row>
    <row r="5234" spans="3:3">
      <c r="C5234"/>
    </row>
    <row r="5235" spans="3:3">
      <c r="C5235"/>
    </row>
    <row r="5236" spans="3:3">
      <c r="C5236"/>
    </row>
    <row r="5237" spans="3:3">
      <c r="C5237"/>
    </row>
    <row r="5238" spans="3:3">
      <c r="C5238"/>
    </row>
    <row r="5239" spans="3:3">
      <c r="C5239"/>
    </row>
    <row r="5240" spans="3:3">
      <c r="C5240"/>
    </row>
    <row r="5241" spans="3:3">
      <c r="C5241"/>
    </row>
    <row r="5242" spans="3:3">
      <c r="C5242"/>
    </row>
    <row r="5243" spans="3:3">
      <c r="C5243"/>
    </row>
    <row r="5244" spans="3:3">
      <c r="C5244"/>
    </row>
    <row r="5245" spans="3:3">
      <c r="C5245"/>
    </row>
    <row r="5246" spans="3:3">
      <c r="C5246"/>
    </row>
    <row r="5247" spans="3:3">
      <c r="C5247"/>
    </row>
    <row r="5248" spans="3:3">
      <c r="C5248"/>
    </row>
    <row r="5249" spans="3:3">
      <c r="C5249"/>
    </row>
    <row r="5250" spans="3:3">
      <c r="C5250"/>
    </row>
    <row r="5251" spans="3:3">
      <c r="C5251"/>
    </row>
    <row r="5252" spans="3:3">
      <c r="C5252"/>
    </row>
    <row r="5253" spans="3:3">
      <c r="C5253"/>
    </row>
    <row r="5254" spans="3:3">
      <c r="C5254"/>
    </row>
    <row r="5255" spans="3:3">
      <c r="C5255"/>
    </row>
    <row r="5256" spans="3:3">
      <c r="C5256"/>
    </row>
    <row r="5257" spans="3:3">
      <c r="C5257"/>
    </row>
    <row r="5258" spans="3:3">
      <c r="C5258"/>
    </row>
    <row r="5259" spans="3:3">
      <c r="C5259"/>
    </row>
    <row r="5260" spans="3:3">
      <c r="C5260"/>
    </row>
    <row r="5261" spans="3:3">
      <c r="C5261"/>
    </row>
    <row r="5262" spans="3:3">
      <c r="C5262"/>
    </row>
    <row r="5263" spans="3:3">
      <c r="C5263"/>
    </row>
    <row r="5264" spans="3:3">
      <c r="C5264"/>
    </row>
    <row r="5265" spans="3:3">
      <c r="C5265"/>
    </row>
    <row r="5266" spans="3:3">
      <c r="C5266"/>
    </row>
    <row r="5267" spans="3:3">
      <c r="C5267"/>
    </row>
    <row r="5268" spans="3:3">
      <c r="C5268"/>
    </row>
    <row r="5269" spans="3:3">
      <c r="C5269"/>
    </row>
    <row r="5270" spans="3:3">
      <c r="C5270"/>
    </row>
    <row r="5271" spans="3:3">
      <c r="C5271"/>
    </row>
    <row r="5272" spans="3:3">
      <c r="C5272"/>
    </row>
    <row r="5273" spans="3:3">
      <c r="C5273"/>
    </row>
    <row r="5274" spans="3:3">
      <c r="C5274"/>
    </row>
    <row r="5275" spans="3:3">
      <c r="C5275"/>
    </row>
    <row r="5276" spans="3:3">
      <c r="C5276"/>
    </row>
    <row r="5277" spans="3:3">
      <c r="C5277"/>
    </row>
    <row r="5278" spans="3:3">
      <c r="C5278"/>
    </row>
    <row r="5279" spans="3:3">
      <c r="C5279"/>
    </row>
    <row r="5280" spans="3:3">
      <c r="C5280"/>
    </row>
    <row r="5281" spans="3:3">
      <c r="C5281"/>
    </row>
    <row r="5282" spans="3:3">
      <c r="C5282"/>
    </row>
    <row r="5283" spans="3:3">
      <c r="C5283"/>
    </row>
    <row r="5284" spans="3:3">
      <c r="C5284"/>
    </row>
    <row r="5285" spans="3:3">
      <c r="C5285"/>
    </row>
    <row r="5286" spans="3:3">
      <c r="C5286"/>
    </row>
    <row r="5287" spans="3:3">
      <c r="C5287"/>
    </row>
    <row r="5288" spans="3:3">
      <c r="C5288"/>
    </row>
    <row r="5289" spans="3:3">
      <c r="C5289"/>
    </row>
    <row r="5290" spans="3:3">
      <c r="C5290"/>
    </row>
    <row r="5291" spans="3:3">
      <c r="C5291"/>
    </row>
    <row r="5292" spans="3:3">
      <c r="C5292"/>
    </row>
    <row r="5293" spans="3:3">
      <c r="C5293"/>
    </row>
    <row r="5294" spans="3:3">
      <c r="C5294"/>
    </row>
    <row r="5295" spans="3:3">
      <c r="C5295"/>
    </row>
    <row r="5296" spans="3:3">
      <c r="C5296"/>
    </row>
    <row r="5297" spans="3:3">
      <c r="C5297"/>
    </row>
    <row r="5298" spans="3:3">
      <c r="C5298"/>
    </row>
    <row r="5299" spans="3:3">
      <c r="C5299"/>
    </row>
    <row r="5300" spans="3:3">
      <c r="C5300"/>
    </row>
    <row r="5301" spans="3:3">
      <c r="C5301"/>
    </row>
    <row r="5302" spans="3:3">
      <c r="C5302"/>
    </row>
    <row r="5303" spans="3:3">
      <c r="C5303"/>
    </row>
    <row r="5304" spans="3:3">
      <c r="C5304"/>
    </row>
    <row r="5305" spans="3:3">
      <c r="C5305"/>
    </row>
    <row r="5306" spans="3:3">
      <c r="C5306"/>
    </row>
    <row r="5307" spans="3:3">
      <c r="C5307"/>
    </row>
    <row r="5308" spans="3:3">
      <c r="C5308"/>
    </row>
    <row r="5309" spans="3:3">
      <c r="C5309"/>
    </row>
    <row r="5310" spans="3:3">
      <c r="C5310"/>
    </row>
    <row r="5311" spans="3:3">
      <c r="C5311"/>
    </row>
    <row r="5312" spans="3:3">
      <c r="C5312"/>
    </row>
    <row r="5313" spans="3:3">
      <c r="C5313"/>
    </row>
    <row r="5314" spans="3:3">
      <c r="C5314"/>
    </row>
    <row r="5315" spans="3:3">
      <c r="C5315"/>
    </row>
    <row r="5316" spans="3:3">
      <c r="C5316"/>
    </row>
    <row r="5317" spans="3:3">
      <c r="C5317"/>
    </row>
    <row r="5318" spans="3:3">
      <c r="C5318"/>
    </row>
    <row r="5319" spans="3:3">
      <c r="C5319"/>
    </row>
    <row r="5320" spans="3:3">
      <c r="C5320"/>
    </row>
    <row r="5321" spans="3:3">
      <c r="C5321"/>
    </row>
    <row r="5322" spans="3:3">
      <c r="C5322"/>
    </row>
    <row r="5323" spans="3:3">
      <c r="C5323"/>
    </row>
    <row r="5324" spans="3:3">
      <c r="C5324"/>
    </row>
    <row r="5325" spans="3:3">
      <c r="C5325"/>
    </row>
    <row r="5326" spans="3:3">
      <c r="C5326"/>
    </row>
    <row r="5327" spans="3:3">
      <c r="C5327"/>
    </row>
    <row r="5328" spans="3:3">
      <c r="C5328"/>
    </row>
    <row r="5329" spans="3:3">
      <c r="C5329"/>
    </row>
    <row r="5330" spans="3:3">
      <c r="C5330"/>
    </row>
    <row r="5331" spans="3:3">
      <c r="C5331"/>
    </row>
    <row r="5332" spans="3:3">
      <c r="C5332"/>
    </row>
    <row r="5333" spans="3:3">
      <c r="C5333"/>
    </row>
    <row r="5334" spans="3:3">
      <c r="C5334"/>
    </row>
    <row r="5335" spans="3:3">
      <c r="C5335"/>
    </row>
    <row r="5336" spans="3:3">
      <c r="C5336"/>
    </row>
    <row r="5337" spans="3:3">
      <c r="C5337"/>
    </row>
    <row r="5338" spans="3:3">
      <c r="C5338"/>
    </row>
    <row r="5339" spans="3:3">
      <c r="C5339"/>
    </row>
    <row r="5340" spans="3:3">
      <c r="C5340"/>
    </row>
    <row r="5341" spans="3:3">
      <c r="C5341"/>
    </row>
    <row r="5342" spans="3:3">
      <c r="C5342"/>
    </row>
    <row r="5343" spans="3:3">
      <c r="C5343"/>
    </row>
    <row r="5344" spans="3:3">
      <c r="C5344"/>
    </row>
    <row r="5345" spans="3:3">
      <c r="C5345"/>
    </row>
    <row r="5346" spans="3:3">
      <c r="C5346"/>
    </row>
    <row r="5347" spans="3:3">
      <c r="C5347"/>
    </row>
    <row r="5348" spans="3:3">
      <c r="C5348"/>
    </row>
    <row r="5349" spans="3:3">
      <c r="C5349"/>
    </row>
    <row r="5350" spans="3:3">
      <c r="C5350"/>
    </row>
    <row r="5351" spans="3:3">
      <c r="C5351"/>
    </row>
    <row r="5352" spans="3:3">
      <c r="C5352"/>
    </row>
    <row r="5353" spans="3:3">
      <c r="C5353"/>
    </row>
    <row r="5354" spans="3:3">
      <c r="C5354"/>
    </row>
    <row r="5355" spans="3:3">
      <c r="C5355"/>
    </row>
    <row r="5356" spans="3:3">
      <c r="C5356"/>
    </row>
    <row r="5357" spans="3:3">
      <c r="C5357"/>
    </row>
    <row r="5358" spans="3:3">
      <c r="C5358"/>
    </row>
    <row r="5359" spans="3:3">
      <c r="C5359"/>
    </row>
    <row r="5360" spans="3:3">
      <c r="C5360"/>
    </row>
    <row r="5361" spans="3:3">
      <c r="C5361"/>
    </row>
    <row r="5362" spans="3:3">
      <c r="C5362"/>
    </row>
    <row r="5363" spans="3:3">
      <c r="C5363"/>
    </row>
    <row r="5364" spans="3:3">
      <c r="C5364"/>
    </row>
    <row r="5365" spans="3:3">
      <c r="C5365"/>
    </row>
    <row r="5366" spans="3:3">
      <c r="C5366"/>
    </row>
    <row r="5367" spans="3:3">
      <c r="C5367"/>
    </row>
    <row r="5368" spans="3:3">
      <c r="C5368"/>
    </row>
    <row r="5369" spans="3:3">
      <c r="C5369"/>
    </row>
    <row r="5370" spans="3:3">
      <c r="C5370"/>
    </row>
    <row r="5371" spans="3:3">
      <c r="C5371"/>
    </row>
    <row r="5372" spans="3:3">
      <c r="C5372"/>
    </row>
    <row r="5373" spans="3:3">
      <c r="C5373"/>
    </row>
    <row r="5374" spans="3:3">
      <c r="C5374"/>
    </row>
    <row r="5375" spans="3:3">
      <c r="C5375"/>
    </row>
    <row r="5376" spans="3:3">
      <c r="C5376"/>
    </row>
    <row r="5377" spans="3:3">
      <c r="C5377"/>
    </row>
    <row r="5378" spans="3:3">
      <c r="C5378"/>
    </row>
    <row r="5379" spans="3:3">
      <c r="C5379"/>
    </row>
    <row r="5380" spans="3:3">
      <c r="C5380"/>
    </row>
    <row r="5381" spans="3:3">
      <c r="C5381"/>
    </row>
    <row r="5382" spans="3:3">
      <c r="C5382"/>
    </row>
    <row r="5383" spans="3:3">
      <c r="C5383"/>
    </row>
    <row r="5384" spans="3:3">
      <c r="C5384"/>
    </row>
    <row r="5385" spans="3:3">
      <c r="C5385"/>
    </row>
    <row r="5386" spans="3:3">
      <c r="C5386"/>
    </row>
    <row r="5387" spans="3:3">
      <c r="C5387"/>
    </row>
    <row r="5388" spans="3:3">
      <c r="C5388"/>
    </row>
    <row r="5389" spans="3:3">
      <c r="C5389"/>
    </row>
    <row r="5390" spans="3:3">
      <c r="C5390"/>
    </row>
    <row r="5391" spans="3:3">
      <c r="C5391"/>
    </row>
    <row r="5392" spans="3:3">
      <c r="C5392"/>
    </row>
    <row r="5393" spans="3:3">
      <c r="C5393"/>
    </row>
    <row r="5394" spans="3:3">
      <c r="C5394"/>
    </row>
    <row r="5395" spans="3:3">
      <c r="C5395"/>
    </row>
    <row r="5396" spans="3:3">
      <c r="C5396"/>
    </row>
    <row r="5397" spans="3:3">
      <c r="C5397"/>
    </row>
    <row r="5398" spans="3:3">
      <c r="C5398"/>
    </row>
    <row r="5399" spans="3:3">
      <c r="C5399"/>
    </row>
    <row r="5400" spans="3:3">
      <c r="C5400"/>
    </row>
    <row r="5401" spans="3:3">
      <c r="C5401"/>
    </row>
    <row r="5402" spans="3:3">
      <c r="C5402"/>
    </row>
    <row r="5403" spans="3:3">
      <c r="C5403"/>
    </row>
    <row r="5404" spans="3:3">
      <c r="C5404"/>
    </row>
    <row r="5405" spans="3:3">
      <c r="C5405"/>
    </row>
    <row r="5406" spans="3:3">
      <c r="C5406"/>
    </row>
    <row r="5407" spans="3:3">
      <c r="C5407"/>
    </row>
    <row r="5408" spans="3:3">
      <c r="C5408"/>
    </row>
    <row r="5409" spans="3:3">
      <c r="C5409"/>
    </row>
    <row r="5410" spans="3:3">
      <c r="C5410"/>
    </row>
    <row r="5411" spans="3:3">
      <c r="C5411"/>
    </row>
    <row r="5412" spans="3:3">
      <c r="C5412"/>
    </row>
    <row r="5413" spans="3:3">
      <c r="C5413"/>
    </row>
    <row r="5414" spans="3:3">
      <c r="C5414"/>
    </row>
    <row r="5415" spans="3:3">
      <c r="C5415"/>
    </row>
    <row r="5416" spans="3:3">
      <c r="C5416"/>
    </row>
    <row r="5417" spans="3:3">
      <c r="C5417"/>
    </row>
    <row r="5418" spans="3:3">
      <c r="C5418"/>
    </row>
    <row r="5419" spans="3:3">
      <c r="C5419"/>
    </row>
    <row r="5420" spans="3:3">
      <c r="C5420"/>
    </row>
    <row r="5421" spans="3:3">
      <c r="C5421"/>
    </row>
    <row r="5422" spans="3:3">
      <c r="C5422"/>
    </row>
    <row r="5423" spans="3:3">
      <c r="C5423"/>
    </row>
    <row r="5424" spans="3:3">
      <c r="C5424"/>
    </row>
    <row r="5425" spans="3:3">
      <c r="C5425"/>
    </row>
    <row r="5426" spans="3:3">
      <c r="C5426"/>
    </row>
    <row r="5427" spans="3:3">
      <c r="C5427"/>
    </row>
    <row r="5428" spans="3:3">
      <c r="C5428"/>
    </row>
    <row r="5429" spans="3:3">
      <c r="C5429"/>
    </row>
    <row r="5430" spans="3:3">
      <c r="C5430"/>
    </row>
    <row r="5431" spans="3:3">
      <c r="C5431"/>
    </row>
    <row r="5432" spans="3:3">
      <c r="C5432"/>
    </row>
    <row r="5433" spans="3:3">
      <c r="C5433"/>
    </row>
    <row r="5434" spans="3:3">
      <c r="C5434"/>
    </row>
    <row r="5435" spans="3:3">
      <c r="C5435"/>
    </row>
    <row r="5436" spans="3:3">
      <c r="C5436"/>
    </row>
    <row r="5437" spans="3:3">
      <c r="C5437"/>
    </row>
    <row r="5438" spans="3:3">
      <c r="C5438"/>
    </row>
    <row r="5439" spans="3:3">
      <c r="C5439"/>
    </row>
    <row r="5440" spans="3:3">
      <c r="C5440"/>
    </row>
    <row r="5441" spans="3:3">
      <c r="C5441"/>
    </row>
    <row r="5442" spans="3:3">
      <c r="C5442"/>
    </row>
    <row r="5443" spans="3:3">
      <c r="C5443"/>
    </row>
    <row r="5444" spans="3:3">
      <c r="C5444"/>
    </row>
    <row r="5445" spans="3:3">
      <c r="C5445"/>
    </row>
    <row r="5446" spans="3:3">
      <c r="C5446"/>
    </row>
    <row r="5447" spans="3:3">
      <c r="C5447"/>
    </row>
    <row r="5448" spans="3:3">
      <c r="C5448"/>
    </row>
    <row r="5449" spans="3:3">
      <c r="C5449"/>
    </row>
    <row r="5450" spans="3:3">
      <c r="C5450"/>
    </row>
    <row r="5451" spans="3:3">
      <c r="C5451"/>
    </row>
    <row r="5452" spans="3:3">
      <c r="C5452"/>
    </row>
    <row r="5453" spans="3:3">
      <c r="C5453"/>
    </row>
    <row r="5454" spans="3:3">
      <c r="C5454"/>
    </row>
    <row r="5455" spans="3:3">
      <c r="C5455"/>
    </row>
    <row r="5456" spans="3:3">
      <c r="C5456"/>
    </row>
    <row r="5457" spans="3:3">
      <c r="C5457"/>
    </row>
    <row r="5458" spans="3:3">
      <c r="C5458"/>
    </row>
    <row r="5459" spans="3:3">
      <c r="C5459"/>
    </row>
    <row r="5460" spans="3:3">
      <c r="C5460"/>
    </row>
    <row r="5461" spans="3:3">
      <c r="C5461"/>
    </row>
    <row r="5462" spans="3:3">
      <c r="C5462"/>
    </row>
    <row r="5463" spans="3:3">
      <c r="C5463"/>
    </row>
    <row r="5464" spans="3:3">
      <c r="C5464"/>
    </row>
    <row r="5465" spans="3:3">
      <c r="C5465"/>
    </row>
    <row r="5466" spans="3:3">
      <c r="C5466"/>
    </row>
    <row r="5467" spans="3:3">
      <c r="C5467"/>
    </row>
    <row r="5468" spans="3:3">
      <c r="C5468"/>
    </row>
    <row r="5469" spans="3:3">
      <c r="C5469"/>
    </row>
    <row r="5470" spans="3:3">
      <c r="C5470"/>
    </row>
    <row r="5471" spans="3:3">
      <c r="C5471"/>
    </row>
    <row r="5472" spans="3:3">
      <c r="C5472"/>
    </row>
    <row r="5473" spans="3:3">
      <c r="C5473"/>
    </row>
    <row r="5474" spans="3:3">
      <c r="C5474"/>
    </row>
    <row r="5475" spans="3:3">
      <c r="C5475"/>
    </row>
    <row r="5476" spans="3:3">
      <c r="C5476"/>
    </row>
    <row r="5477" spans="3:3">
      <c r="C5477"/>
    </row>
    <row r="5478" spans="3:3">
      <c r="C5478"/>
    </row>
    <row r="5479" spans="3:3">
      <c r="C5479"/>
    </row>
    <row r="5480" spans="3:3">
      <c r="C5480"/>
    </row>
    <row r="5481" spans="3:3">
      <c r="C5481"/>
    </row>
    <row r="5482" spans="3:3">
      <c r="C5482"/>
    </row>
    <row r="5483" spans="3:3">
      <c r="C5483"/>
    </row>
    <row r="5484" spans="3:3">
      <c r="C5484"/>
    </row>
    <row r="5485" spans="3:3">
      <c r="C5485"/>
    </row>
    <row r="5486" spans="3:3">
      <c r="C5486"/>
    </row>
    <row r="5487" spans="3:3">
      <c r="C5487"/>
    </row>
    <row r="5488" spans="3:3">
      <c r="C5488"/>
    </row>
    <row r="5489" spans="3:3">
      <c r="C5489"/>
    </row>
    <row r="5490" spans="3:3">
      <c r="C5490"/>
    </row>
    <row r="5491" spans="3:3">
      <c r="C5491"/>
    </row>
    <row r="5492" spans="3:3">
      <c r="C5492"/>
    </row>
    <row r="5493" spans="3:3">
      <c r="C5493"/>
    </row>
    <row r="5494" spans="3:3">
      <c r="C5494"/>
    </row>
    <row r="5495" spans="3:3">
      <c r="C5495"/>
    </row>
    <row r="5496" spans="3:3">
      <c r="C5496"/>
    </row>
    <row r="5497" spans="3:3">
      <c r="C5497"/>
    </row>
    <row r="5498" spans="3:3">
      <c r="C5498"/>
    </row>
    <row r="5499" spans="3:3">
      <c r="C5499"/>
    </row>
    <row r="5500" spans="3:3">
      <c r="C5500"/>
    </row>
    <row r="5501" spans="3:3">
      <c r="C5501"/>
    </row>
    <row r="5502" spans="3:3">
      <c r="C5502"/>
    </row>
    <row r="5503" spans="3:3">
      <c r="C5503"/>
    </row>
    <row r="5504" spans="3:3">
      <c r="C5504"/>
    </row>
    <row r="5505" spans="3:3">
      <c r="C5505"/>
    </row>
    <row r="5506" spans="3:3">
      <c r="C5506"/>
    </row>
    <row r="5507" spans="3:3">
      <c r="C5507"/>
    </row>
    <row r="5508" spans="3:3">
      <c r="C5508"/>
    </row>
    <row r="5509" spans="3:3">
      <c r="C5509"/>
    </row>
    <row r="5510" spans="3:3">
      <c r="C5510"/>
    </row>
    <row r="5511" spans="3:3">
      <c r="C5511"/>
    </row>
    <row r="5512" spans="3:3">
      <c r="C5512"/>
    </row>
    <row r="5513" spans="3:3">
      <c r="C5513"/>
    </row>
    <row r="5514" spans="3:3">
      <c r="C5514"/>
    </row>
    <row r="5515" spans="3:3">
      <c r="C5515"/>
    </row>
    <row r="5516" spans="3:3">
      <c r="C5516"/>
    </row>
    <row r="5517" spans="3:3">
      <c r="C5517"/>
    </row>
    <row r="5518" spans="3:3">
      <c r="C5518"/>
    </row>
    <row r="5519" spans="3:3">
      <c r="C5519"/>
    </row>
    <row r="5520" spans="3:3">
      <c r="C5520"/>
    </row>
    <row r="5521" spans="3:3">
      <c r="C5521"/>
    </row>
    <row r="5522" spans="3:3">
      <c r="C5522"/>
    </row>
    <row r="5523" spans="3:3">
      <c r="C5523"/>
    </row>
    <row r="5524" spans="3:3">
      <c r="C5524"/>
    </row>
    <row r="5525" spans="3:3">
      <c r="C5525"/>
    </row>
    <row r="5526" spans="3:3">
      <c r="C5526"/>
    </row>
    <row r="5527" spans="3:3">
      <c r="C5527"/>
    </row>
    <row r="5528" spans="3:3">
      <c r="C5528"/>
    </row>
    <row r="5529" spans="3:3">
      <c r="C5529"/>
    </row>
    <row r="5530" spans="3:3">
      <c r="C5530"/>
    </row>
    <row r="5531" spans="3:3">
      <c r="C5531"/>
    </row>
    <row r="5532" spans="3:3">
      <c r="C5532"/>
    </row>
    <row r="5533" spans="3:3">
      <c r="C5533"/>
    </row>
    <row r="5534" spans="3:3">
      <c r="C5534"/>
    </row>
    <row r="5535" spans="3:3">
      <c r="C5535"/>
    </row>
    <row r="5536" spans="3:3">
      <c r="C5536"/>
    </row>
    <row r="5537" spans="3:3">
      <c r="C5537"/>
    </row>
    <row r="5538" spans="3:3">
      <c r="C5538"/>
    </row>
    <row r="5539" spans="3:3">
      <c r="C5539"/>
    </row>
    <row r="5540" spans="3:3">
      <c r="C5540"/>
    </row>
    <row r="5541" spans="3:3">
      <c r="C5541"/>
    </row>
    <row r="5542" spans="3:3">
      <c r="C5542"/>
    </row>
    <row r="5543" spans="3:3">
      <c r="C5543"/>
    </row>
    <row r="5544" spans="3:3">
      <c r="C5544"/>
    </row>
    <row r="5545" spans="3:3">
      <c r="C5545"/>
    </row>
    <row r="5546" spans="3:3">
      <c r="C5546"/>
    </row>
    <row r="5547" spans="3:3">
      <c r="C5547"/>
    </row>
    <row r="5548" spans="3:3">
      <c r="C5548"/>
    </row>
    <row r="5549" spans="3:3">
      <c r="C5549"/>
    </row>
    <row r="5550" spans="3:3">
      <c r="C5550"/>
    </row>
    <row r="5551" spans="3:3">
      <c r="C5551"/>
    </row>
    <row r="5552" spans="3:3">
      <c r="C5552"/>
    </row>
    <row r="5553" spans="3:3">
      <c r="C5553"/>
    </row>
    <row r="5554" spans="3:3">
      <c r="C5554"/>
    </row>
    <row r="5555" spans="3:3">
      <c r="C5555"/>
    </row>
    <row r="5556" spans="3:3">
      <c r="C5556"/>
    </row>
    <row r="5557" spans="3:3">
      <c r="C5557"/>
    </row>
    <row r="5558" spans="3:3">
      <c r="C5558"/>
    </row>
    <row r="5559" spans="3:3">
      <c r="C5559"/>
    </row>
    <row r="5560" spans="3:3">
      <c r="C5560"/>
    </row>
    <row r="5561" spans="3:3">
      <c r="C5561"/>
    </row>
    <row r="5562" spans="3:3">
      <c r="C5562"/>
    </row>
    <row r="5563" spans="3:3">
      <c r="C5563"/>
    </row>
    <row r="5564" spans="3:3">
      <c r="C5564"/>
    </row>
    <row r="5565" spans="3:3">
      <c r="C5565"/>
    </row>
    <row r="5566" spans="3:3">
      <c r="C5566"/>
    </row>
    <row r="5567" spans="3:3">
      <c r="C5567"/>
    </row>
    <row r="5568" spans="3:3">
      <c r="C5568"/>
    </row>
    <row r="5569" spans="3:3">
      <c r="C5569"/>
    </row>
    <row r="5570" spans="3:3">
      <c r="C5570"/>
    </row>
    <row r="5571" spans="3:3">
      <c r="C5571"/>
    </row>
    <row r="5572" spans="3:3">
      <c r="C5572"/>
    </row>
    <row r="5573" spans="3:3">
      <c r="C5573"/>
    </row>
    <row r="5574" spans="3:3">
      <c r="C5574"/>
    </row>
    <row r="5575" spans="3:3">
      <c r="C5575"/>
    </row>
    <row r="5576" spans="3:3">
      <c r="C5576"/>
    </row>
    <row r="5577" spans="3:3">
      <c r="C5577"/>
    </row>
    <row r="5578" spans="3:3">
      <c r="C5578"/>
    </row>
    <row r="5579" spans="3:3">
      <c r="C5579"/>
    </row>
    <row r="5580" spans="3:3">
      <c r="C5580"/>
    </row>
    <row r="5581" spans="3:3">
      <c r="C5581"/>
    </row>
    <row r="5582" spans="3:3">
      <c r="C5582"/>
    </row>
    <row r="5583" spans="3:3">
      <c r="C5583"/>
    </row>
    <row r="5584" spans="3:3">
      <c r="C5584"/>
    </row>
    <row r="5585" spans="3:3">
      <c r="C5585"/>
    </row>
    <row r="5586" spans="3:3">
      <c r="C5586"/>
    </row>
    <row r="5587" spans="3:3">
      <c r="C5587"/>
    </row>
    <row r="5588" spans="3:3">
      <c r="C5588"/>
    </row>
    <row r="5589" spans="3:3">
      <c r="C5589"/>
    </row>
    <row r="5590" spans="3:3">
      <c r="C5590"/>
    </row>
    <row r="5591" spans="3:3">
      <c r="C5591"/>
    </row>
    <row r="5592" spans="3:3">
      <c r="C5592"/>
    </row>
    <row r="5593" spans="3:3">
      <c r="C5593"/>
    </row>
    <row r="5594" spans="3:3">
      <c r="C5594"/>
    </row>
    <row r="5595" spans="3:3">
      <c r="C5595"/>
    </row>
    <row r="5596" spans="3:3">
      <c r="C5596"/>
    </row>
    <row r="5597" spans="3:3">
      <c r="C5597"/>
    </row>
    <row r="5598" spans="3:3">
      <c r="C5598"/>
    </row>
    <row r="5599" spans="3:3">
      <c r="C5599"/>
    </row>
    <row r="5600" spans="3:3">
      <c r="C5600"/>
    </row>
    <row r="5601" spans="3:3">
      <c r="C5601"/>
    </row>
    <row r="5602" spans="3:3">
      <c r="C5602"/>
    </row>
    <row r="5603" spans="3:3">
      <c r="C5603"/>
    </row>
    <row r="5604" spans="3:3">
      <c r="C5604"/>
    </row>
    <row r="5605" spans="3:3">
      <c r="C5605"/>
    </row>
    <row r="5606" spans="3:3">
      <c r="C5606"/>
    </row>
    <row r="5607" spans="3:3">
      <c r="C5607"/>
    </row>
    <row r="5608" spans="3:3">
      <c r="C5608"/>
    </row>
    <row r="5609" spans="3:3">
      <c r="C5609"/>
    </row>
    <row r="5610" spans="3:3">
      <c r="C5610"/>
    </row>
    <row r="5611" spans="3:3">
      <c r="C5611"/>
    </row>
    <row r="5612" spans="3:3">
      <c r="C5612"/>
    </row>
    <row r="5613" spans="3:3">
      <c r="C5613"/>
    </row>
    <row r="5614" spans="3:3">
      <c r="C5614"/>
    </row>
    <row r="5615" spans="3:3">
      <c r="C5615"/>
    </row>
    <row r="5616" spans="3:3">
      <c r="C5616"/>
    </row>
    <row r="5617" spans="3:3">
      <c r="C5617"/>
    </row>
    <row r="5618" spans="3:3">
      <c r="C5618"/>
    </row>
    <row r="5619" spans="3:3">
      <c r="C5619"/>
    </row>
    <row r="5620" spans="3:3">
      <c r="C5620"/>
    </row>
    <row r="5621" spans="3:3">
      <c r="C5621"/>
    </row>
    <row r="5622" spans="3:3">
      <c r="C5622"/>
    </row>
    <row r="5623" spans="3:3">
      <c r="C5623"/>
    </row>
    <row r="5624" spans="3:3">
      <c r="C5624"/>
    </row>
    <row r="5625" spans="3:3">
      <c r="C5625"/>
    </row>
    <row r="5626" spans="3:3">
      <c r="C5626"/>
    </row>
    <row r="5627" spans="3:3">
      <c r="C5627"/>
    </row>
    <row r="5628" spans="3:3">
      <c r="C5628"/>
    </row>
    <row r="5629" spans="3:3">
      <c r="C5629"/>
    </row>
    <row r="5630" spans="3:3">
      <c r="C5630"/>
    </row>
    <row r="5631" spans="3:3">
      <c r="C5631"/>
    </row>
    <row r="5632" spans="3:3">
      <c r="C5632"/>
    </row>
    <row r="5633" spans="3:3">
      <c r="C5633"/>
    </row>
    <row r="5634" spans="3:3">
      <c r="C5634"/>
    </row>
    <row r="5635" spans="3:3">
      <c r="C5635"/>
    </row>
    <row r="5636" spans="3:3">
      <c r="C5636"/>
    </row>
    <row r="5637" spans="3:3">
      <c r="C5637"/>
    </row>
    <row r="5638" spans="3:3">
      <c r="C5638"/>
    </row>
    <row r="5639" spans="3:3">
      <c r="C5639"/>
    </row>
    <row r="5640" spans="3:3">
      <c r="C5640"/>
    </row>
    <row r="5641" spans="3:3">
      <c r="C5641"/>
    </row>
    <row r="5642" spans="3:3">
      <c r="C5642"/>
    </row>
    <row r="5643" spans="3:3">
      <c r="C5643"/>
    </row>
    <row r="5644" spans="3:3">
      <c r="C5644"/>
    </row>
    <row r="5645" spans="3:3">
      <c r="C5645"/>
    </row>
    <row r="5646" spans="3:3">
      <c r="C5646"/>
    </row>
    <row r="5647" spans="3:3">
      <c r="C5647"/>
    </row>
    <row r="5648" spans="3:3">
      <c r="C5648"/>
    </row>
    <row r="5649" spans="3:3">
      <c r="C5649"/>
    </row>
    <row r="5650" spans="3:3">
      <c r="C5650"/>
    </row>
    <row r="5651" spans="3:3">
      <c r="C5651"/>
    </row>
    <row r="5652" spans="3:3">
      <c r="C5652"/>
    </row>
    <row r="5653" spans="3:3">
      <c r="C5653"/>
    </row>
    <row r="5654" spans="3:3">
      <c r="C5654"/>
    </row>
    <row r="5655" spans="3:3">
      <c r="C5655"/>
    </row>
    <row r="5656" spans="3:3">
      <c r="C5656"/>
    </row>
    <row r="5657" spans="3:3">
      <c r="C5657"/>
    </row>
    <row r="5658" spans="3:3">
      <c r="C5658"/>
    </row>
    <row r="5659" spans="3:3">
      <c r="C5659"/>
    </row>
    <row r="5660" spans="3:3">
      <c r="C5660"/>
    </row>
    <row r="5661" spans="3:3">
      <c r="C5661"/>
    </row>
    <row r="5662" spans="3:3">
      <c r="C5662"/>
    </row>
    <row r="5663" spans="3:3">
      <c r="C5663"/>
    </row>
    <row r="5664" spans="3:3">
      <c r="C5664"/>
    </row>
    <row r="5665" spans="3:3">
      <c r="C5665"/>
    </row>
    <row r="5666" spans="3:3">
      <c r="C5666"/>
    </row>
    <row r="5667" spans="3:3">
      <c r="C5667"/>
    </row>
    <row r="5668" spans="3:3">
      <c r="C5668"/>
    </row>
    <row r="5669" spans="3:3">
      <c r="C5669"/>
    </row>
    <row r="5670" spans="3:3">
      <c r="C5670"/>
    </row>
    <row r="5671" spans="3:3">
      <c r="C5671"/>
    </row>
    <row r="5672" spans="3:3">
      <c r="C5672"/>
    </row>
    <row r="5673" spans="3:3">
      <c r="C5673"/>
    </row>
    <row r="5674" spans="3:3">
      <c r="C5674"/>
    </row>
    <row r="5675" spans="3:3">
      <c r="C5675"/>
    </row>
    <row r="5676" spans="3:3">
      <c r="C5676"/>
    </row>
    <row r="5677" spans="3:3">
      <c r="C5677"/>
    </row>
    <row r="5678" spans="3:3">
      <c r="C5678"/>
    </row>
    <row r="5679" spans="3:3">
      <c r="C5679"/>
    </row>
    <row r="5680" spans="3:3">
      <c r="C5680"/>
    </row>
    <row r="5681" spans="3:3">
      <c r="C5681"/>
    </row>
    <row r="5682" spans="3:3">
      <c r="C5682"/>
    </row>
    <row r="5683" spans="3:3">
      <c r="C5683"/>
    </row>
    <row r="5684" spans="3:3">
      <c r="C5684"/>
    </row>
    <row r="5685" spans="3:3">
      <c r="C5685"/>
    </row>
    <row r="5686" spans="3:3">
      <c r="C5686"/>
    </row>
    <row r="5687" spans="3:3">
      <c r="C5687"/>
    </row>
    <row r="5688" spans="3:3">
      <c r="C5688"/>
    </row>
    <row r="5689" spans="3:3">
      <c r="C5689"/>
    </row>
    <row r="5690" spans="3:3">
      <c r="C5690"/>
    </row>
    <row r="5691" spans="3:3">
      <c r="C5691"/>
    </row>
    <row r="5692" spans="3:3">
      <c r="C5692"/>
    </row>
    <row r="5693" spans="3:3">
      <c r="C5693"/>
    </row>
    <row r="5694" spans="3:3">
      <c r="C5694"/>
    </row>
    <row r="5695" spans="3:3">
      <c r="C5695"/>
    </row>
    <row r="5696" spans="3:3">
      <c r="C5696"/>
    </row>
    <row r="5697" spans="3:3">
      <c r="C5697"/>
    </row>
    <row r="5698" spans="3:3">
      <c r="C5698"/>
    </row>
    <row r="5699" spans="3:3">
      <c r="C5699"/>
    </row>
    <row r="5700" spans="3:3">
      <c r="C5700"/>
    </row>
    <row r="5701" spans="3:3">
      <c r="C5701"/>
    </row>
    <row r="5702" spans="3:3">
      <c r="C5702"/>
    </row>
    <row r="5703" spans="3:3">
      <c r="C5703"/>
    </row>
    <row r="5704" spans="3:3">
      <c r="C5704"/>
    </row>
    <row r="5705" spans="3:3">
      <c r="C5705"/>
    </row>
    <row r="5706" spans="3:3">
      <c r="C5706"/>
    </row>
    <row r="5707" spans="3:3">
      <c r="C5707"/>
    </row>
    <row r="5708" spans="3:3">
      <c r="C5708"/>
    </row>
    <row r="5709" spans="3:3">
      <c r="C5709"/>
    </row>
    <row r="5710" spans="3:3">
      <c r="C5710"/>
    </row>
    <row r="5711" spans="3:3">
      <c r="C5711"/>
    </row>
    <row r="5712" spans="3:3">
      <c r="C5712"/>
    </row>
    <row r="5713" spans="3:3">
      <c r="C5713"/>
    </row>
    <row r="5714" spans="3:3">
      <c r="C5714"/>
    </row>
    <row r="5715" spans="3:3">
      <c r="C5715"/>
    </row>
    <row r="5716" spans="3:3">
      <c r="C5716"/>
    </row>
    <row r="5717" spans="3:3">
      <c r="C5717"/>
    </row>
    <row r="5718" spans="3:3">
      <c r="C5718"/>
    </row>
    <row r="5719" spans="3:3">
      <c r="C5719"/>
    </row>
    <row r="5720" spans="3:3">
      <c r="C5720"/>
    </row>
    <row r="5721" spans="3:3">
      <c r="C5721"/>
    </row>
    <row r="5722" spans="3:3">
      <c r="C5722"/>
    </row>
    <row r="5723" spans="3:3">
      <c r="C5723"/>
    </row>
    <row r="5724" spans="3:3">
      <c r="C5724"/>
    </row>
    <row r="5725" spans="3:3">
      <c r="C5725"/>
    </row>
    <row r="5726" spans="3:3">
      <c r="C5726"/>
    </row>
    <row r="5727" spans="3:3">
      <c r="C5727"/>
    </row>
    <row r="5728" spans="3:3">
      <c r="C5728"/>
    </row>
    <row r="5729" spans="3:3">
      <c r="C5729"/>
    </row>
    <row r="5730" spans="3:3">
      <c r="C5730"/>
    </row>
    <row r="5731" spans="3:3">
      <c r="C5731"/>
    </row>
    <row r="5732" spans="3:3">
      <c r="C5732"/>
    </row>
    <row r="5733" spans="3:3">
      <c r="C5733"/>
    </row>
    <row r="5734" spans="3:3">
      <c r="C5734"/>
    </row>
    <row r="5735" spans="3:3">
      <c r="C5735"/>
    </row>
    <row r="5736" spans="3:3">
      <c r="C5736"/>
    </row>
    <row r="5737" spans="3:3">
      <c r="C5737"/>
    </row>
    <row r="5738" spans="3:3">
      <c r="C5738"/>
    </row>
    <row r="5739" spans="3:3">
      <c r="C5739"/>
    </row>
    <row r="5740" spans="3:3">
      <c r="C5740"/>
    </row>
    <row r="5741" spans="3:3">
      <c r="C5741"/>
    </row>
    <row r="5742" spans="3:3">
      <c r="C5742"/>
    </row>
    <row r="5743" spans="3:3">
      <c r="C5743"/>
    </row>
    <row r="5744" spans="3:3">
      <c r="C5744"/>
    </row>
    <row r="5745" spans="3:3">
      <c r="C5745"/>
    </row>
    <row r="5746" spans="3:3">
      <c r="C5746"/>
    </row>
    <row r="5747" spans="3:3">
      <c r="C5747"/>
    </row>
    <row r="5748" spans="3:3">
      <c r="C5748"/>
    </row>
    <row r="5749" spans="3:3">
      <c r="C5749"/>
    </row>
    <row r="5750" spans="3:3">
      <c r="C5750"/>
    </row>
    <row r="5751" spans="3:3">
      <c r="C5751"/>
    </row>
    <row r="5752" spans="3:3">
      <c r="C5752"/>
    </row>
    <row r="5753" spans="3:3">
      <c r="C5753"/>
    </row>
    <row r="5754" spans="3:3">
      <c r="C5754"/>
    </row>
    <row r="5755" spans="3:3">
      <c r="C5755"/>
    </row>
    <row r="5756" spans="3:3">
      <c r="C5756"/>
    </row>
    <row r="5757" spans="3:3">
      <c r="C5757"/>
    </row>
    <row r="5758" spans="3:3">
      <c r="C5758"/>
    </row>
    <row r="5759" spans="3:3">
      <c r="C5759"/>
    </row>
    <row r="5760" spans="3:3">
      <c r="C5760"/>
    </row>
    <row r="5761" spans="3:3">
      <c r="C5761"/>
    </row>
    <row r="5762" spans="3:3">
      <c r="C5762"/>
    </row>
    <row r="5763" spans="3:3">
      <c r="C5763"/>
    </row>
    <row r="5764" spans="3:3">
      <c r="C5764"/>
    </row>
    <row r="5765" spans="3:3">
      <c r="C5765"/>
    </row>
    <row r="5766" spans="3:3">
      <c r="C5766"/>
    </row>
    <row r="5767" spans="3:3">
      <c r="C5767"/>
    </row>
    <row r="5768" spans="3:3">
      <c r="C5768"/>
    </row>
    <row r="5769" spans="3:3">
      <c r="C5769"/>
    </row>
    <row r="5770" spans="3:3">
      <c r="C5770"/>
    </row>
    <row r="5771" spans="3:3">
      <c r="C5771"/>
    </row>
    <row r="5772" spans="3:3">
      <c r="C5772"/>
    </row>
    <row r="5773" spans="3:3">
      <c r="C5773"/>
    </row>
    <row r="5774" spans="3:3">
      <c r="C5774"/>
    </row>
    <row r="5775" spans="3:3">
      <c r="C5775"/>
    </row>
    <row r="5776" spans="3:3">
      <c r="C5776"/>
    </row>
    <row r="5777" spans="3:3">
      <c r="C5777"/>
    </row>
    <row r="5778" spans="3:3">
      <c r="C5778"/>
    </row>
    <row r="5779" spans="3:3">
      <c r="C5779"/>
    </row>
    <row r="5780" spans="3:3">
      <c r="C5780"/>
    </row>
    <row r="5781" spans="3:3">
      <c r="C5781"/>
    </row>
    <row r="5782" spans="3:3">
      <c r="C5782"/>
    </row>
    <row r="5783" spans="3:3">
      <c r="C5783"/>
    </row>
    <row r="5784" spans="3:3">
      <c r="C5784"/>
    </row>
    <row r="5785" spans="3:3">
      <c r="C5785"/>
    </row>
    <row r="5786" spans="3:3">
      <c r="C5786"/>
    </row>
    <row r="5787" spans="3:3">
      <c r="C5787"/>
    </row>
    <row r="5788" spans="3:3">
      <c r="C5788"/>
    </row>
    <row r="5789" spans="3:3">
      <c r="C5789"/>
    </row>
    <row r="5790" spans="3:3">
      <c r="C5790"/>
    </row>
    <row r="5791" spans="3:3">
      <c r="C5791"/>
    </row>
    <row r="5792" spans="3:3">
      <c r="C5792"/>
    </row>
    <row r="5793" spans="3:3">
      <c r="C5793"/>
    </row>
    <row r="5794" spans="3:3">
      <c r="C5794"/>
    </row>
    <row r="5795" spans="3:3">
      <c r="C5795"/>
    </row>
    <row r="5796" spans="3:3">
      <c r="C5796"/>
    </row>
    <row r="5797" spans="3:3">
      <c r="C5797"/>
    </row>
    <row r="5798" spans="3:3">
      <c r="C5798"/>
    </row>
    <row r="5799" spans="3:3">
      <c r="C5799"/>
    </row>
    <row r="5800" spans="3:3">
      <c r="C5800"/>
    </row>
    <row r="5801" spans="3:3">
      <c r="C5801"/>
    </row>
    <row r="5802" spans="3:3">
      <c r="C5802"/>
    </row>
    <row r="5803" spans="3:3">
      <c r="C5803"/>
    </row>
    <row r="5804" spans="3:3">
      <c r="C5804"/>
    </row>
    <row r="5805" spans="3:3">
      <c r="C5805"/>
    </row>
    <row r="5806" spans="3:3">
      <c r="C5806"/>
    </row>
    <row r="5807" spans="3:3">
      <c r="C5807"/>
    </row>
    <row r="5808" spans="3:3">
      <c r="C5808"/>
    </row>
    <row r="5809" spans="3:3">
      <c r="C5809"/>
    </row>
    <row r="5810" spans="3:3">
      <c r="C5810"/>
    </row>
    <row r="5811" spans="3:3">
      <c r="C5811"/>
    </row>
    <row r="5812" spans="3:3">
      <c r="C5812"/>
    </row>
    <row r="5813" spans="3:3">
      <c r="C5813"/>
    </row>
    <row r="5814" spans="3:3">
      <c r="C5814"/>
    </row>
    <row r="5815" spans="3:3">
      <c r="C5815"/>
    </row>
    <row r="5816" spans="3:3">
      <c r="C5816"/>
    </row>
    <row r="5817" spans="3:3">
      <c r="C5817"/>
    </row>
    <row r="5818" spans="3:3">
      <c r="C5818"/>
    </row>
    <row r="5819" spans="3:3">
      <c r="C5819"/>
    </row>
    <row r="5820" spans="3:3">
      <c r="C5820"/>
    </row>
    <row r="5821" spans="3:3">
      <c r="C5821"/>
    </row>
    <row r="5822" spans="3:3">
      <c r="C5822"/>
    </row>
    <row r="5823" spans="3:3">
      <c r="C5823"/>
    </row>
    <row r="5824" spans="3:3">
      <c r="C5824"/>
    </row>
    <row r="5825" spans="3:3">
      <c r="C5825"/>
    </row>
    <row r="5826" spans="3:3">
      <c r="C5826"/>
    </row>
    <row r="5827" spans="3:3">
      <c r="C5827"/>
    </row>
    <row r="5828" spans="3:3">
      <c r="C5828"/>
    </row>
    <row r="5829" spans="3:3">
      <c r="C5829"/>
    </row>
    <row r="5830" spans="3:3">
      <c r="C5830"/>
    </row>
    <row r="5831" spans="3:3">
      <c r="C5831"/>
    </row>
    <row r="5832" spans="3:3">
      <c r="C5832"/>
    </row>
    <row r="5833" spans="3:3">
      <c r="C5833"/>
    </row>
    <row r="5834" spans="3:3">
      <c r="C5834"/>
    </row>
    <row r="5835" spans="3:3">
      <c r="C5835"/>
    </row>
    <row r="5836" spans="3:3">
      <c r="C5836"/>
    </row>
    <row r="5837" spans="3:3">
      <c r="C5837"/>
    </row>
    <row r="5838" spans="3:3">
      <c r="C5838"/>
    </row>
    <row r="5839" spans="3:3">
      <c r="C5839"/>
    </row>
    <row r="5840" spans="3:3">
      <c r="C5840"/>
    </row>
    <row r="5841" spans="3:3">
      <c r="C5841"/>
    </row>
    <row r="5842" spans="3:3">
      <c r="C5842"/>
    </row>
    <row r="5843" spans="3:3">
      <c r="C5843"/>
    </row>
    <row r="5844" spans="3:3">
      <c r="C5844"/>
    </row>
    <row r="5845" spans="3:3">
      <c r="C5845"/>
    </row>
    <row r="5846" spans="3:3">
      <c r="C5846"/>
    </row>
    <row r="5847" spans="3:3">
      <c r="C5847"/>
    </row>
    <row r="5848" spans="3:3">
      <c r="C5848"/>
    </row>
    <row r="5849" spans="3:3">
      <c r="C5849"/>
    </row>
    <row r="5850" spans="3:3">
      <c r="C5850"/>
    </row>
    <row r="5851" spans="3:3">
      <c r="C5851"/>
    </row>
    <row r="5852" spans="3:3">
      <c r="C5852"/>
    </row>
    <row r="5853" spans="3:3">
      <c r="C5853"/>
    </row>
    <row r="5854" spans="3:3">
      <c r="C5854"/>
    </row>
    <row r="5855" spans="3:3">
      <c r="C5855"/>
    </row>
    <row r="5856" spans="3:3">
      <c r="C5856"/>
    </row>
    <row r="5857" spans="3:3">
      <c r="C5857"/>
    </row>
    <row r="5858" spans="3:3">
      <c r="C5858"/>
    </row>
    <row r="5859" spans="3:3">
      <c r="C5859"/>
    </row>
    <row r="5860" spans="3:3">
      <c r="C5860"/>
    </row>
    <row r="5861" spans="3:3">
      <c r="C5861"/>
    </row>
    <row r="5862" spans="3:3">
      <c r="C5862"/>
    </row>
    <row r="5863" spans="3:3">
      <c r="C5863"/>
    </row>
    <row r="5864" spans="3:3">
      <c r="C5864"/>
    </row>
    <row r="5865" spans="3:3">
      <c r="C5865"/>
    </row>
    <row r="5866" spans="3:3">
      <c r="C5866"/>
    </row>
    <row r="5867" spans="3:3">
      <c r="C5867"/>
    </row>
    <row r="5868" spans="3:3">
      <c r="C5868"/>
    </row>
    <row r="5869" spans="3:3">
      <c r="C5869"/>
    </row>
    <row r="5870" spans="3:3">
      <c r="C5870"/>
    </row>
    <row r="5871" spans="3:3">
      <c r="C5871"/>
    </row>
    <row r="5872" spans="3:3">
      <c r="C5872"/>
    </row>
    <row r="5873" spans="3:3">
      <c r="C5873"/>
    </row>
    <row r="5874" spans="3:3">
      <c r="C5874"/>
    </row>
    <row r="5875" spans="3:3">
      <c r="C5875"/>
    </row>
    <row r="5876" spans="3:3">
      <c r="C5876"/>
    </row>
    <row r="5877" spans="3:3">
      <c r="C5877"/>
    </row>
    <row r="5878" spans="3:3">
      <c r="C5878"/>
    </row>
    <row r="5879" spans="3:3">
      <c r="C5879"/>
    </row>
    <row r="5880" spans="3:3">
      <c r="C5880"/>
    </row>
    <row r="5881" spans="3:3">
      <c r="C5881"/>
    </row>
    <row r="5882" spans="3:3">
      <c r="C5882"/>
    </row>
    <row r="5883" spans="3:3">
      <c r="C5883"/>
    </row>
    <row r="5884" spans="3:3">
      <c r="C5884"/>
    </row>
    <row r="5885" spans="3:3">
      <c r="C5885"/>
    </row>
    <row r="5886" spans="3:3">
      <c r="C5886"/>
    </row>
    <row r="5887" spans="3:3">
      <c r="C5887"/>
    </row>
    <row r="5888" spans="3:3">
      <c r="C5888"/>
    </row>
    <row r="5889" spans="3:3">
      <c r="C5889"/>
    </row>
    <row r="5890" spans="3:3">
      <c r="C5890"/>
    </row>
    <row r="5891" spans="3:3">
      <c r="C5891"/>
    </row>
    <row r="5892" spans="3:3">
      <c r="C5892"/>
    </row>
    <row r="5893" spans="3:3">
      <c r="C5893"/>
    </row>
    <row r="5894" spans="3:3">
      <c r="C5894"/>
    </row>
    <row r="5895" spans="3:3">
      <c r="C5895"/>
    </row>
    <row r="5896" spans="3:3">
      <c r="C5896"/>
    </row>
    <row r="5897" spans="3:3">
      <c r="C5897"/>
    </row>
    <row r="5898" spans="3:3">
      <c r="C5898"/>
    </row>
    <row r="5899" spans="3:3">
      <c r="C5899"/>
    </row>
    <row r="5900" spans="3:3">
      <c r="C5900"/>
    </row>
    <row r="5901" spans="3:3">
      <c r="C5901"/>
    </row>
    <row r="5902" spans="3:3">
      <c r="C5902"/>
    </row>
    <row r="5903" spans="3:3">
      <c r="C5903"/>
    </row>
    <row r="5904" spans="3:3">
      <c r="C5904"/>
    </row>
    <row r="5905" spans="3:3">
      <c r="C5905"/>
    </row>
    <row r="5906" spans="3:3">
      <c r="C5906"/>
    </row>
    <row r="5907" spans="3:3">
      <c r="C5907"/>
    </row>
    <row r="5908" spans="3:3">
      <c r="C5908"/>
    </row>
    <row r="5909" spans="3:3">
      <c r="C5909"/>
    </row>
    <row r="5910" spans="3:3">
      <c r="C5910"/>
    </row>
    <row r="5911" spans="3:3">
      <c r="C5911"/>
    </row>
    <row r="5912" spans="3:3">
      <c r="C5912"/>
    </row>
    <row r="5913" spans="3:3">
      <c r="C5913"/>
    </row>
    <row r="5914" spans="3:3">
      <c r="C5914"/>
    </row>
    <row r="5915" spans="3:3">
      <c r="C5915"/>
    </row>
    <row r="5916" spans="3:3">
      <c r="C5916"/>
    </row>
    <row r="5917" spans="3:3">
      <c r="C5917"/>
    </row>
    <row r="5918" spans="3:3">
      <c r="C5918"/>
    </row>
    <row r="5919" spans="3:3">
      <c r="C5919"/>
    </row>
    <row r="5920" spans="3:3">
      <c r="C5920"/>
    </row>
    <row r="5921" spans="3:3">
      <c r="C5921"/>
    </row>
    <row r="5922" spans="3:3">
      <c r="C5922"/>
    </row>
    <row r="5923" spans="3:3">
      <c r="C5923"/>
    </row>
    <row r="5924" spans="3:3">
      <c r="C5924"/>
    </row>
    <row r="5925" spans="3:3">
      <c r="C5925"/>
    </row>
    <row r="5926" spans="3:3">
      <c r="C5926"/>
    </row>
    <row r="5927" spans="3:3">
      <c r="C5927"/>
    </row>
    <row r="5928" spans="3:3">
      <c r="C5928"/>
    </row>
    <row r="5929" spans="3:3">
      <c r="C5929"/>
    </row>
    <row r="5930" spans="3:3">
      <c r="C5930"/>
    </row>
    <row r="5931" spans="3:3">
      <c r="C5931"/>
    </row>
    <row r="5932" spans="3:3">
      <c r="C5932"/>
    </row>
    <row r="5933" spans="3:3">
      <c r="C5933"/>
    </row>
    <row r="5934" spans="3:3">
      <c r="C5934"/>
    </row>
    <row r="5935" spans="3:3">
      <c r="C5935"/>
    </row>
    <row r="5936" spans="3:3">
      <c r="C5936"/>
    </row>
    <row r="5937" spans="3:3">
      <c r="C5937"/>
    </row>
    <row r="5938" spans="3:3">
      <c r="C5938"/>
    </row>
    <row r="5939" spans="3:3">
      <c r="C5939"/>
    </row>
    <row r="5940" spans="3:3">
      <c r="C5940"/>
    </row>
    <row r="5941" spans="3:3">
      <c r="C5941"/>
    </row>
    <row r="5942" spans="3:3">
      <c r="C5942"/>
    </row>
    <row r="5943" spans="3:3">
      <c r="C5943"/>
    </row>
    <row r="5944" spans="3:3">
      <c r="C5944"/>
    </row>
    <row r="5945" spans="3:3">
      <c r="C5945"/>
    </row>
    <row r="5946" spans="3:3">
      <c r="C5946"/>
    </row>
    <row r="5947" spans="3:3">
      <c r="C5947"/>
    </row>
    <row r="5948" spans="3:3">
      <c r="C5948"/>
    </row>
    <row r="5949" spans="3:3">
      <c r="C5949"/>
    </row>
    <row r="5950" spans="3:3">
      <c r="C5950"/>
    </row>
    <row r="5951" spans="3:3">
      <c r="C5951"/>
    </row>
    <row r="5952" spans="3:3">
      <c r="C5952"/>
    </row>
    <row r="5953" spans="3:3">
      <c r="C5953"/>
    </row>
    <row r="5954" spans="3:3">
      <c r="C5954"/>
    </row>
    <row r="5955" spans="3:3">
      <c r="C5955"/>
    </row>
    <row r="5956" spans="3:3">
      <c r="C5956"/>
    </row>
    <row r="5957" spans="3:3">
      <c r="C5957"/>
    </row>
    <row r="5958" spans="3:3">
      <c r="C5958"/>
    </row>
    <row r="5959" spans="3:3">
      <c r="C5959"/>
    </row>
    <row r="5960" spans="3:3">
      <c r="C5960"/>
    </row>
    <row r="5961" spans="3:3">
      <c r="C5961"/>
    </row>
    <row r="5962" spans="3:3">
      <c r="C5962"/>
    </row>
    <row r="5963" spans="3:3">
      <c r="C5963"/>
    </row>
    <row r="5964" spans="3:3">
      <c r="C5964"/>
    </row>
    <row r="5965" spans="3:3">
      <c r="C5965"/>
    </row>
    <row r="5966" spans="3:3">
      <c r="C5966"/>
    </row>
    <row r="5967" spans="3:3">
      <c r="C5967"/>
    </row>
    <row r="5968" spans="3:3">
      <c r="C5968"/>
    </row>
    <row r="5969" spans="3:3">
      <c r="C5969"/>
    </row>
    <row r="5970" spans="3:3">
      <c r="C5970"/>
    </row>
    <row r="5971" spans="3:3">
      <c r="C5971"/>
    </row>
    <row r="5972" spans="3:3">
      <c r="C5972"/>
    </row>
    <row r="5973" spans="3:3">
      <c r="C5973"/>
    </row>
    <row r="5974" spans="3:3">
      <c r="C5974"/>
    </row>
    <row r="5975" spans="3:3">
      <c r="C5975"/>
    </row>
    <row r="5976" spans="3:3">
      <c r="C5976"/>
    </row>
    <row r="5977" spans="3:3">
      <c r="C5977"/>
    </row>
    <row r="5978" spans="3:3">
      <c r="C5978"/>
    </row>
    <row r="5979" spans="3:3">
      <c r="C5979"/>
    </row>
    <row r="5980" spans="3:3">
      <c r="C5980"/>
    </row>
    <row r="5981" spans="3:3">
      <c r="C5981"/>
    </row>
    <row r="5982" spans="3:3">
      <c r="C5982"/>
    </row>
    <row r="5983" spans="3:3">
      <c r="C5983"/>
    </row>
    <row r="5984" spans="3:3">
      <c r="C5984"/>
    </row>
    <row r="5985" spans="3:3">
      <c r="C5985"/>
    </row>
    <row r="5986" spans="3:3">
      <c r="C5986"/>
    </row>
    <row r="5987" spans="3:3">
      <c r="C5987"/>
    </row>
    <row r="5988" spans="3:3">
      <c r="C5988"/>
    </row>
    <row r="5989" spans="3:3">
      <c r="C5989"/>
    </row>
    <row r="5990" spans="3:3">
      <c r="C5990"/>
    </row>
    <row r="5991" spans="3:3">
      <c r="C5991"/>
    </row>
    <row r="5992" spans="3:3">
      <c r="C5992"/>
    </row>
    <row r="5993" spans="3:3">
      <c r="C5993"/>
    </row>
    <row r="5994" spans="3:3">
      <c r="C5994"/>
    </row>
    <row r="5995" spans="3:3">
      <c r="C5995"/>
    </row>
    <row r="5996" spans="3:3">
      <c r="C5996"/>
    </row>
    <row r="5997" spans="3:3">
      <c r="C5997"/>
    </row>
    <row r="5998" spans="3:3">
      <c r="C5998"/>
    </row>
    <row r="5999" spans="3:3">
      <c r="C5999"/>
    </row>
    <row r="6000" spans="3:3">
      <c r="C6000"/>
    </row>
    <row r="6001" spans="3:3">
      <c r="C6001"/>
    </row>
    <row r="6002" spans="3:3">
      <c r="C6002"/>
    </row>
    <row r="6003" spans="3:3">
      <c r="C6003"/>
    </row>
    <row r="6004" spans="3:3">
      <c r="C6004"/>
    </row>
    <row r="6005" spans="3:3">
      <c r="C6005"/>
    </row>
    <row r="6006" spans="3:3">
      <c r="C6006"/>
    </row>
    <row r="6007" spans="3:3">
      <c r="C6007"/>
    </row>
    <row r="6008" spans="3:3">
      <c r="C6008"/>
    </row>
    <row r="6009" spans="3:3">
      <c r="C6009"/>
    </row>
    <row r="6010" spans="3:3">
      <c r="C6010"/>
    </row>
    <row r="6011" spans="3:3">
      <c r="C6011"/>
    </row>
    <row r="6012" spans="3:3">
      <c r="C6012"/>
    </row>
    <row r="6013" spans="3:3">
      <c r="C6013"/>
    </row>
    <row r="6014" spans="3:3">
      <c r="C6014"/>
    </row>
    <row r="6015" spans="3:3">
      <c r="C6015"/>
    </row>
    <row r="6016" spans="3:3">
      <c r="C6016"/>
    </row>
    <row r="6017" spans="3:3">
      <c r="C6017"/>
    </row>
    <row r="6018" spans="3:3">
      <c r="C6018"/>
    </row>
    <row r="6019" spans="3:3">
      <c r="C6019"/>
    </row>
    <row r="6020" spans="3:3">
      <c r="C6020"/>
    </row>
    <row r="6021" spans="3:3">
      <c r="C6021"/>
    </row>
    <row r="6022" spans="3:3">
      <c r="C6022"/>
    </row>
    <row r="6023" spans="3:3">
      <c r="C6023"/>
    </row>
    <row r="6024" spans="3:3">
      <c r="C6024"/>
    </row>
    <row r="6025" spans="3:3">
      <c r="C6025"/>
    </row>
    <row r="6026" spans="3:3">
      <c r="C6026"/>
    </row>
    <row r="6027" spans="3:3">
      <c r="C6027"/>
    </row>
    <row r="6028" spans="3:3">
      <c r="C6028"/>
    </row>
    <row r="6029" spans="3:3">
      <c r="C6029"/>
    </row>
    <row r="6030" spans="3:3">
      <c r="C6030"/>
    </row>
    <row r="6031" spans="3:3">
      <c r="C6031"/>
    </row>
    <row r="6032" spans="3:3">
      <c r="C6032"/>
    </row>
    <row r="6033" spans="3:3">
      <c r="C6033"/>
    </row>
    <row r="6034" spans="3:3">
      <c r="C6034"/>
    </row>
    <row r="6035" spans="3:3">
      <c r="C6035"/>
    </row>
    <row r="6036" spans="3:3">
      <c r="C6036"/>
    </row>
    <row r="6037" spans="3:3">
      <c r="C6037"/>
    </row>
    <row r="6038" spans="3:3">
      <c r="C6038"/>
    </row>
    <row r="6039" spans="3:3">
      <c r="C6039"/>
    </row>
    <row r="6040" spans="3:3">
      <c r="C6040"/>
    </row>
    <row r="6041" spans="3:3">
      <c r="C6041"/>
    </row>
    <row r="6042" spans="3:3">
      <c r="C6042"/>
    </row>
    <row r="6043" spans="3:3">
      <c r="C6043"/>
    </row>
    <row r="6044" spans="3:3">
      <c r="C6044"/>
    </row>
    <row r="6045" spans="3:3">
      <c r="C6045"/>
    </row>
    <row r="6046" spans="3:3">
      <c r="C6046"/>
    </row>
    <row r="6047" spans="3:3">
      <c r="C6047"/>
    </row>
    <row r="6048" spans="3:3">
      <c r="C6048"/>
    </row>
    <row r="6049" spans="3:3">
      <c r="C6049"/>
    </row>
    <row r="6050" spans="3:3">
      <c r="C6050"/>
    </row>
    <row r="6051" spans="3:3">
      <c r="C6051"/>
    </row>
    <row r="6052" spans="3:3">
      <c r="C6052"/>
    </row>
    <row r="6053" spans="3:3">
      <c r="C6053"/>
    </row>
    <row r="6054" spans="3:3">
      <c r="C6054"/>
    </row>
    <row r="6055" spans="3:3">
      <c r="C6055"/>
    </row>
    <row r="6056" spans="3:3">
      <c r="C6056"/>
    </row>
    <row r="6057" spans="3:3">
      <c r="C6057"/>
    </row>
    <row r="6058" spans="3:3">
      <c r="C6058"/>
    </row>
    <row r="6059" spans="3:3">
      <c r="C6059"/>
    </row>
    <row r="6060" spans="3:3">
      <c r="C6060"/>
    </row>
    <row r="6061" spans="3:3">
      <c r="C6061"/>
    </row>
    <row r="6062" spans="3:3">
      <c r="C6062"/>
    </row>
    <row r="6063" spans="3:3">
      <c r="C6063"/>
    </row>
    <row r="6064" spans="3:3">
      <c r="C6064"/>
    </row>
    <row r="6065" spans="3:3">
      <c r="C6065"/>
    </row>
    <row r="6066" spans="3:3">
      <c r="C6066"/>
    </row>
    <row r="6067" spans="3:3">
      <c r="C6067"/>
    </row>
    <row r="6068" spans="3:3">
      <c r="C6068"/>
    </row>
    <row r="6069" spans="3:3">
      <c r="C6069"/>
    </row>
    <row r="6070" spans="3:3">
      <c r="C6070"/>
    </row>
    <row r="6071" spans="3:3">
      <c r="C6071"/>
    </row>
    <row r="6072" spans="3:3">
      <c r="C6072"/>
    </row>
    <row r="6073" spans="3:3">
      <c r="C6073"/>
    </row>
    <row r="6074" spans="3:3">
      <c r="C6074"/>
    </row>
    <row r="6075" spans="3:3">
      <c r="C6075"/>
    </row>
    <row r="6076" spans="3:3">
      <c r="C6076"/>
    </row>
    <row r="6077" spans="3:3">
      <c r="C6077"/>
    </row>
    <row r="6078" spans="3:3">
      <c r="C6078"/>
    </row>
    <row r="6079" spans="3:3">
      <c r="C6079"/>
    </row>
    <row r="6080" spans="3:3">
      <c r="C6080"/>
    </row>
    <row r="6081" spans="3:3">
      <c r="C6081"/>
    </row>
    <row r="6082" spans="3:3">
      <c r="C6082"/>
    </row>
    <row r="6083" spans="3:3">
      <c r="C6083"/>
    </row>
    <row r="6084" spans="3:3">
      <c r="C6084"/>
    </row>
    <row r="6085" spans="3:3">
      <c r="C6085"/>
    </row>
    <row r="6086" spans="3:3">
      <c r="C6086"/>
    </row>
    <row r="6087" spans="3:3">
      <c r="C6087"/>
    </row>
    <row r="6088" spans="3:3">
      <c r="C6088"/>
    </row>
    <row r="6089" spans="3:3">
      <c r="C6089"/>
    </row>
    <row r="6090" spans="3:3">
      <c r="C6090"/>
    </row>
    <row r="6091" spans="3:3">
      <c r="C6091"/>
    </row>
    <row r="6092" spans="3:3">
      <c r="C6092"/>
    </row>
    <row r="6093" spans="3:3">
      <c r="C6093"/>
    </row>
    <row r="6094" spans="3:3">
      <c r="C6094"/>
    </row>
    <row r="6095" spans="3:3">
      <c r="C6095"/>
    </row>
    <row r="6096" spans="3:3">
      <c r="C6096"/>
    </row>
    <row r="6097" spans="3:3">
      <c r="C6097"/>
    </row>
    <row r="6098" spans="3:3">
      <c r="C6098"/>
    </row>
    <row r="6099" spans="3:3">
      <c r="C6099"/>
    </row>
    <row r="6100" spans="3:3">
      <c r="C6100"/>
    </row>
    <row r="6101" spans="3:3">
      <c r="C6101"/>
    </row>
    <row r="6102" spans="3:3">
      <c r="C6102"/>
    </row>
    <row r="6103" spans="3:3">
      <c r="C6103"/>
    </row>
    <row r="6104" spans="3:3">
      <c r="C6104"/>
    </row>
    <row r="6105" spans="3:3">
      <c r="C6105"/>
    </row>
    <row r="6106" spans="3:3">
      <c r="C6106"/>
    </row>
    <row r="6107" spans="3:3">
      <c r="C6107"/>
    </row>
    <row r="6108" spans="3:3">
      <c r="C6108"/>
    </row>
    <row r="6109" spans="3:3">
      <c r="C6109"/>
    </row>
    <row r="6110" spans="3:3">
      <c r="C6110"/>
    </row>
    <row r="6111" spans="3:3">
      <c r="C6111"/>
    </row>
    <row r="6112" spans="3:3">
      <c r="C6112"/>
    </row>
    <row r="6113" spans="3:3">
      <c r="C6113"/>
    </row>
    <row r="6114" spans="3:3">
      <c r="C6114"/>
    </row>
    <row r="6115" spans="3:3">
      <c r="C6115"/>
    </row>
    <row r="6116" spans="3:3">
      <c r="C6116"/>
    </row>
    <row r="6117" spans="3:3">
      <c r="C6117"/>
    </row>
    <row r="6118" spans="3:3">
      <c r="C6118"/>
    </row>
    <row r="6119" spans="3:3">
      <c r="C6119"/>
    </row>
    <row r="6120" spans="3:3">
      <c r="C6120"/>
    </row>
    <row r="6121" spans="3:3">
      <c r="C6121"/>
    </row>
    <row r="6122" spans="3:3">
      <c r="C6122"/>
    </row>
    <row r="6123" spans="3:3">
      <c r="C6123"/>
    </row>
    <row r="6124" spans="3:3">
      <c r="C6124"/>
    </row>
    <row r="6125" spans="3:3">
      <c r="C6125"/>
    </row>
    <row r="6126" spans="3:3">
      <c r="C6126"/>
    </row>
    <row r="6127" spans="3:3">
      <c r="C6127"/>
    </row>
    <row r="6128" spans="3:3">
      <c r="C6128"/>
    </row>
    <row r="6129" spans="3:3">
      <c r="C6129"/>
    </row>
    <row r="6130" spans="3:3">
      <c r="C6130"/>
    </row>
    <row r="6131" spans="3:3">
      <c r="C6131"/>
    </row>
    <row r="6132" spans="3:3">
      <c r="C6132"/>
    </row>
    <row r="6133" spans="3:3">
      <c r="C6133"/>
    </row>
    <row r="6134" spans="3:3">
      <c r="C6134"/>
    </row>
    <row r="6135" spans="3:3">
      <c r="C6135"/>
    </row>
    <row r="6136" spans="3:3">
      <c r="C6136"/>
    </row>
    <row r="6137" spans="3:3">
      <c r="C6137"/>
    </row>
    <row r="6138" spans="3:3">
      <c r="C6138"/>
    </row>
    <row r="6139" spans="3:3">
      <c r="C6139"/>
    </row>
    <row r="6140" spans="3:3">
      <c r="C6140"/>
    </row>
    <row r="6141" spans="3:3">
      <c r="C6141"/>
    </row>
    <row r="6142" spans="3:3">
      <c r="C6142"/>
    </row>
    <row r="6143" spans="3:3">
      <c r="C6143"/>
    </row>
    <row r="6144" spans="3:3">
      <c r="C6144"/>
    </row>
    <row r="6145" spans="3:3">
      <c r="C6145"/>
    </row>
    <row r="6146" spans="3:3">
      <c r="C6146"/>
    </row>
    <row r="6147" spans="3:3">
      <c r="C6147"/>
    </row>
    <row r="6148" spans="3:3">
      <c r="C6148"/>
    </row>
    <row r="6149" spans="3:3">
      <c r="C6149"/>
    </row>
    <row r="6150" spans="3:3">
      <c r="C6150"/>
    </row>
    <row r="6151" spans="3:3">
      <c r="C6151"/>
    </row>
    <row r="6152" spans="3:3">
      <c r="C6152"/>
    </row>
    <row r="6153" spans="3:3">
      <c r="C6153"/>
    </row>
    <row r="6154" spans="3:3">
      <c r="C6154"/>
    </row>
    <row r="6155" spans="3:3">
      <c r="C6155"/>
    </row>
    <row r="6156" spans="3:3">
      <c r="C6156"/>
    </row>
    <row r="6157" spans="3:3">
      <c r="C6157"/>
    </row>
    <row r="6158" spans="3:3">
      <c r="C6158"/>
    </row>
    <row r="6159" spans="3:3">
      <c r="C6159"/>
    </row>
    <row r="6160" spans="3:3">
      <c r="C6160"/>
    </row>
    <row r="6161" spans="3:3">
      <c r="C6161"/>
    </row>
    <row r="6162" spans="3:3">
      <c r="C6162"/>
    </row>
    <row r="6163" spans="3:3">
      <c r="C6163"/>
    </row>
    <row r="6164" spans="3:3">
      <c r="C6164"/>
    </row>
    <row r="6165" spans="3:3">
      <c r="C6165"/>
    </row>
    <row r="6166" spans="3:3">
      <c r="C6166"/>
    </row>
    <row r="6167" spans="3:3">
      <c r="C6167"/>
    </row>
    <row r="6168" spans="3:3">
      <c r="C6168"/>
    </row>
    <row r="6169" spans="3:3">
      <c r="C6169"/>
    </row>
    <row r="6170" spans="3:3">
      <c r="C6170"/>
    </row>
    <row r="6171" spans="3:3">
      <c r="C6171"/>
    </row>
    <row r="6172" spans="3:3">
      <c r="C6172"/>
    </row>
    <row r="6173" spans="3:3">
      <c r="C6173"/>
    </row>
    <row r="6174" spans="3:3">
      <c r="C6174"/>
    </row>
    <row r="6175" spans="3:3">
      <c r="C6175"/>
    </row>
    <row r="6176" spans="3:3">
      <c r="C6176"/>
    </row>
    <row r="6177" spans="3:3">
      <c r="C6177"/>
    </row>
    <row r="6178" spans="3:3">
      <c r="C6178"/>
    </row>
    <row r="6179" spans="3:3">
      <c r="C6179"/>
    </row>
    <row r="6180" spans="3:3">
      <c r="C6180"/>
    </row>
    <row r="6181" spans="3:3">
      <c r="C6181"/>
    </row>
    <row r="6182" spans="3:3">
      <c r="C6182"/>
    </row>
    <row r="6183" spans="3:3">
      <c r="C6183"/>
    </row>
    <row r="6184" spans="3:3">
      <c r="C6184"/>
    </row>
    <row r="6185" spans="3:3">
      <c r="C6185"/>
    </row>
    <row r="6186" spans="3:3">
      <c r="C6186"/>
    </row>
    <row r="6187" spans="3:3">
      <c r="C6187"/>
    </row>
    <row r="6188" spans="3:3">
      <c r="C6188"/>
    </row>
    <row r="6189" spans="3:3">
      <c r="C6189"/>
    </row>
    <row r="6190" spans="3:3">
      <c r="C6190"/>
    </row>
    <row r="6191" spans="3:3">
      <c r="C6191"/>
    </row>
    <row r="6192" spans="3:3">
      <c r="C6192"/>
    </row>
    <row r="6193" spans="3:3">
      <c r="C6193"/>
    </row>
    <row r="6194" spans="3:3">
      <c r="C6194"/>
    </row>
    <row r="6195" spans="3:3">
      <c r="C6195"/>
    </row>
    <row r="6196" spans="3:3">
      <c r="C6196"/>
    </row>
    <row r="6197" spans="3:3">
      <c r="C6197"/>
    </row>
    <row r="6198" spans="3:3">
      <c r="C6198"/>
    </row>
    <row r="6199" spans="3:3">
      <c r="C6199"/>
    </row>
    <row r="6200" spans="3:3">
      <c r="C6200"/>
    </row>
    <row r="6201" spans="3:3">
      <c r="C6201"/>
    </row>
    <row r="6202" spans="3:3">
      <c r="C6202"/>
    </row>
    <row r="6203" spans="3:3">
      <c r="C6203"/>
    </row>
    <row r="6204" spans="3:3">
      <c r="C6204"/>
    </row>
    <row r="6205" spans="3:3">
      <c r="C6205"/>
    </row>
    <row r="6206" spans="3:3">
      <c r="C6206"/>
    </row>
    <row r="6207" spans="3:3">
      <c r="C6207"/>
    </row>
    <row r="6208" spans="3:3">
      <c r="C6208"/>
    </row>
    <row r="6209" spans="3:3">
      <c r="C6209"/>
    </row>
    <row r="6210" spans="3:3">
      <c r="C6210"/>
    </row>
    <row r="6211" spans="3:3">
      <c r="C6211"/>
    </row>
    <row r="6212" spans="3:3">
      <c r="C6212"/>
    </row>
    <row r="6213" spans="3:3">
      <c r="C6213"/>
    </row>
    <row r="6214" spans="3:3">
      <c r="C6214"/>
    </row>
    <row r="6215" spans="3:3">
      <c r="C6215"/>
    </row>
    <row r="6216" spans="3:3">
      <c r="C6216"/>
    </row>
    <row r="6217" spans="3:3">
      <c r="C6217"/>
    </row>
    <row r="6218" spans="3:3">
      <c r="C6218"/>
    </row>
    <row r="6219" spans="3:3">
      <c r="C6219"/>
    </row>
    <row r="6220" spans="3:3">
      <c r="C6220"/>
    </row>
    <row r="6221" spans="3:3">
      <c r="C6221"/>
    </row>
    <row r="6222" spans="3:3">
      <c r="C6222"/>
    </row>
    <row r="6223" spans="3:3">
      <c r="C6223"/>
    </row>
    <row r="6224" spans="3:3">
      <c r="C6224"/>
    </row>
    <row r="6225" spans="3:3">
      <c r="C6225"/>
    </row>
    <row r="6226" spans="3:3">
      <c r="C6226"/>
    </row>
    <row r="6227" spans="3:3">
      <c r="C6227"/>
    </row>
    <row r="6228" spans="3:3">
      <c r="C6228"/>
    </row>
    <row r="6229" spans="3:3">
      <c r="C6229"/>
    </row>
    <row r="6230" spans="3:3">
      <c r="C6230"/>
    </row>
    <row r="6231" spans="3:3">
      <c r="C6231"/>
    </row>
    <row r="6232" spans="3:3">
      <c r="C6232"/>
    </row>
    <row r="6233" spans="3:3">
      <c r="C6233"/>
    </row>
    <row r="6234" spans="3:3">
      <c r="C6234"/>
    </row>
    <row r="6235" spans="3:3">
      <c r="C6235"/>
    </row>
    <row r="6236" spans="3:3">
      <c r="C6236"/>
    </row>
    <row r="6237" spans="3:3">
      <c r="C6237"/>
    </row>
    <row r="6238" spans="3:3">
      <c r="C6238"/>
    </row>
    <row r="6239" spans="3:3">
      <c r="C6239"/>
    </row>
    <row r="6240" spans="3:3">
      <c r="C6240"/>
    </row>
    <row r="6241" spans="3:3">
      <c r="C6241"/>
    </row>
    <row r="6242" spans="3:3">
      <c r="C6242"/>
    </row>
    <row r="6243" spans="3:3">
      <c r="C6243"/>
    </row>
    <row r="6244" spans="3:3">
      <c r="C6244"/>
    </row>
    <row r="6245" spans="3:3">
      <c r="C6245"/>
    </row>
    <row r="6246" spans="3:3">
      <c r="C6246"/>
    </row>
    <row r="6247" spans="3:3">
      <c r="C6247"/>
    </row>
    <row r="6248" spans="3:3">
      <c r="C6248"/>
    </row>
    <row r="6249" spans="3:3">
      <c r="C6249"/>
    </row>
    <row r="6250" spans="3:3">
      <c r="C6250"/>
    </row>
    <row r="6251" spans="3:3">
      <c r="C6251"/>
    </row>
    <row r="6252" spans="3:3">
      <c r="C6252"/>
    </row>
    <row r="6253" spans="3:3">
      <c r="C6253"/>
    </row>
    <row r="6254" spans="3:3">
      <c r="C6254"/>
    </row>
    <row r="6255" spans="3:3">
      <c r="C6255"/>
    </row>
    <row r="6256" spans="3:3">
      <c r="C6256"/>
    </row>
    <row r="6257" spans="3:3">
      <c r="C6257"/>
    </row>
    <row r="6258" spans="3:3">
      <c r="C6258"/>
    </row>
    <row r="6259" spans="3:3">
      <c r="C6259"/>
    </row>
    <row r="6260" spans="3:3">
      <c r="C6260"/>
    </row>
    <row r="6261" spans="3:3">
      <c r="C6261"/>
    </row>
    <row r="6262" spans="3:3">
      <c r="C6262"/>
    </row>
    <row r="6263" spans="3:3">
      <c r="C6263"/>
    </row>
    <row r="6264" spans="3:3">
      <c r="C6264"/>
    </row>
    <row r="6265" spans="3:3">
      <c r="C6265"/>
    </row>
    <row r="6266" spans="3:3">
      <c r="C6266"/>
    </row>
    <row r="6267" spans="3:3">
      <c r="C6267"/>
    </row>
    <row r="6268" spans="3:3">
      <c r="C6268"/>
    </row>
    <row r="6269" spans="3:3">
      <c r="C6269"/>
    </row>
    <row r="6270" spans="3:3">
      <c r="C6270"/>
    </row>
    <row r="6271" spans="3:3">
      <c r="C6271"/>
    </row>
    <row r="6272" spans="3:3">
      <c r="C6272"/>
    </row>
    <row r="6273" spans="3:3">
      <c r="C6273"/>
    </row>
    <row r="6274" spans="3:3">
      <c r="C6274"/>
    </row>
    <row r="6275" spans="3:3">
      <c r="C6275"/>
    </row>
    <row r="6276" spans="3:3">
      <c r="C6276"/>
    </row>
    <row r="6277" spans="3:3">
      <c r="C6277"/>
    </row>
    <row r="6278" spans="3:3">
      <c r="C6278"/>
    </row>
    <row r="6279" spans="3:3">
      <c r="C6279"/>
    </row>
    <row r="6280" spans="3:3">
      <c r="C6280"/>
    </row>
    <row r="6281" spans="3:3">
      <c r="C6281"/>
    </row>
    <row r="6282" spans="3:3">
      <c r="C6282"/>
    </row>
    <row r="6283" spans="3:3">
      <c r="C6283"/>
    </row>
    <row r="6284" spans="3:3">
      <c r="C6284"/>
    </row>
    <row r="6285" spans="3:3">
      <c r="C6285"/>
    </row>
    <row r="6286" spans="3:3">
      <c r="C6286"/>
    </row>
    <row r="6287" spans="3:3">
      <c r="C6287"/>
    </row>
    <row r="6288" spans="3:3">
      <c r="C6288"/>
    </row>
    <row r="6289" spans="3:3">
      <c r="C6289"/>
    </row>
    <row r="6290" spans="3:3">
      <c r="C6290"/>
    </row>
    <row r="6291" spans="3:3">
      <c r="C6291"/>
    </row>
    <row r="6292" spans="3:3">
      <c r="C6292"/>
    </row>
    <row r="6293" spans="3:3">
      <c r="C6293"/>
    </row>
    <row r="6294" spans="3:3">
      <c r="C6294"/>
    </row>
    <row r="6295" spans="3:3">
      <c r="C6295"/>
    </row>
    <row r="6296" spans="3:3">
      <c r="C6296"/>
    </row>
    <row r="6297" spans="3:3">
      <c r="C6297"/>
    </row>
    <row r="6298" spans="3:3">
      <c r="C6298"/>
    </row>
    <row r="6299" spans="3:3">
      <c r="C6299"/>
    </row>
    <row r="6300" spans="3:3">
      <c r="C6300"/>
    </row>
    <row r="6301" spans="3:3">
      <c r="C6301"/>
    </row>
    <row r="6302" spans="3:3">
      <c r="C6302"/>
    </row>
    <row r="6303" spans="3:3">
      <c r="C6303"/>
    </row>
    <row r="6304" spans="3:3">
      <c r="C6304"/>
    </row>
    <row r="6305" spans="3:3">
      <c r="C6305"/>
    </row>
    <row r="6306" spans="3:3">
      <c r="C6306"/>
    </row>
    <row r="6307" spans="3:3">
      <c r="C6307"/>
    </row>
    <row r="6308" spans="3:3">
      <c r="C6308"/>
    </row>
    <row r="6309" spans="3:3">
      <c r="C6309"/>
    </row>
    <row r="6310" spans="3:3">
      <c r="C6310"/>
    </row>
    <row r="6311" spans="3:3">
      <c r="C6311"/>
    </row>
    <row r="6312" spans="3:3">
      <c r="C6312"/>
    </row>
    <row r="6313" spans="3:3">
      <c r="C6313"/>
    </row>
    <row r="6314" spans="3:3">
      <c r="C6314"/>
    </row>
    <row r="6315" spans="3:3">
      <c r="C6315"/>
    </row>
    <row r="6316" spans="3:3">
      <c r="C6316"/>
    </row>
    <row r="6317" spans="3:3">
      <c r="C6317"/>
    </row>
    <row r="6318" spans="3:3">
      <c r="C6318"/>
    </row>
    <row r="6319" spans="3:3">
      <c r="C6319"/>
    </row>
    <row r="6320" spans="3:3">
      <c r="C6320"/>
    </row>
    <row r="6321" spans="3:3">
      <c r="C6321"/>
    </row>
    <row r="6322" spans="3:3">
      <c r="C6322"/>
    </row>
    <row r="6323" spans="3:3">
      <c r="C6323"/>
    </row>
    <row r="6324" spans="3:3">
      <c r="C6324"/>
    </row>
    <row r="6325" spans="3:3">
      <c r="C6325"/>
    </row>
    <row r="6326" spans="3:3">
      <c r="C6326"/>
    </row>
    <row r="6327" spans="3:3">
      <c r="C6327"/>
    </row>
    <row r="6328" spans="3:3">
      <c r="C6328"/>
    </row>
    <row r="6329" spans="3:3">
      <c r="C6329"/>
    </row>
    <row r="6330" spans="3:3">
      <c r="C6330"/>
    </row>
    <row r="6331" spans="3:3">
      <c r="C6331"/>
    </row>
    <row r="6332" spans="3:3">
      <c r="C6332"/>
    </row>
    <row r="6333" spans="3:3">
      <c r="C6333"/>
    </row>
    <row r="6334" spans="3:3">
      <c r="C6334"/>
    </row>
    <row r="6335" spans="3:3">
      <c r="C6335"/>
    </row>
    <row r="6336" spans="3:3">
      <c r="C6336"/>
    </row>
    <row r="6337" spans="3:3">
      <c r="C6337"/>
    </row>
    <row r="6338" spans="3:3">
      <c r="C6338"/>
    </row>
    <row r="6339" spans="3:3">
      <c r="C6339"/>
    </row>
    <row r="6340" spans="3:3">
      <c r="C6340"/>
    </row>
    <row r="6341" spans="3:3">
      <c r="C6341"/>
    </row>
    <row r="6342" spans="3:3">
      <c r="C6342"/>
    </row>
    <row r="6343" spans="3:3">
      <c r="C6343"/>
    </row>
    <row r="6344" spans="3:3">
      <c r="C6344"/>
    </row>
    <row r="6345" spans="3:3">
      <c r="C6345"/>
    </row>
    <row r="6346" spans="3:3">
      <c r="C6346"/>
    </row>
    <row r="6347" spans="3:3">
      <c r="C6347"/>
    </row>
    <row r="6348" spans="3:3">
      <c r="C6348"/>
    </row>
    <row r="6349" spans="3:3">
      <c r="C6349"/>
    </row>
    <row r="6350" spans="3:3">
      <c r="C6350"/>
    </row>
    <row r="6351" spans="3:3">
      <c r="C6351"/>
    </row>
    <row r="6352" spans="3:3">
      <c r="C6352"/>
    </row>
    <row r="6353" spans="3:3">
      <c r="C6353"/>
    </row>
    <row r="6354" spans="3:3">
      <c r="C6354"/>
    </row>
    <row r="6355" spans="3:3">
      <c r="C6355"/>
    </row>
    <row r="6356" spans="3:3">
      <c r="C6356"/>
    </row>
    <row r="6357" spans="3:3">
      <c r="C6357"/>
    </row>
    <row r="6358" spans="3:3">
      <c r="C6358"/>
    </row>
    <row r="6359" spans="3:3">
      <c r="C6359"/>
    </row>
    <row r="6360" spans="3:3">
      <c r="C6360"/>
    </row>
    <row r="6361" spans="3:3">
      <c r="C6361"/>
    </row>
    <row r="6362" spans="3:3">
      <c r="C6362"/>
    </row>
    <row r="6363" spans="3:3">
      <c r="C6363"/>
    </row>
    <row r="6364" spans="3:3">
      <c r="C6364"/>
    </row>
    <row r="6365" spans="3:3">
      <c r="C6365"/>
    </row>
    <row r="6366" spans="3:3">
      <c r="C6366"/>
    </row>
    <row r="6367" spans="3:3">
      <c r="C6367"/>
    </row>
    <row r="6368" spans="3:3">
      <c r="C6368"/>
    </row>
    <row r="6369" spans="3:3">
      <c r="C6369"/>
    </row>
    <row r="6370" spans="3:3">
      <c r="C6370"/>
    </row>
    <row r="6371" spans="3:3">
      <c r="C6371"/>
    </row>
    <row r="6372" spans="3:3">
      <c r="C6372"/>
    </row>
    <row r="6373" spans="3:3">
      <c r="C6373"/>
    </row>
    <row r="6374" spans="3:3">
      <c r="C6374"/>
    </row>
    <row r="6375" spans="3:3">
      <c r="C6375"/>
    </row>
    <row r="6376" spans="3:3">
      <c r="C6376"/>
    </row>
    <row r="6377" spans="3:3">
      <c r="C6377"/>
    </row>
    <row r="6378" spans="3:3">
      <c r="C6378"/>
    </row>
    <row r="6379" spans="3:3">
      <c r="C6379"/>
    </row>
    <row r="6380" spans="3:3">
      <c r="C6380"/>
    </row>
    <row r="6381" spans="3:3">
      <c r="C6381"/>
    </row>
    <row r="6382" spans="3:3">
      <c r="C6382"/>
    </row>
    <row r="6383" spans="3:3">
      <c r="C6383"/>
    </row>
    <row r="6384" spans="3:3">
      <c r="C6384"/>
    </row>
    <row r="6385" spans="3:3">
      <c r="C6385"/>
    </row>
    <row r="6386" spans="3:3">
      <c r="C6386"/>
    </row>
    <row r="6387" spans="3:3">
      <c r="C6387"/>
    </row>
    <row r="6388" spans="3:3">
      <c r="C6388"/>
    </row>
    <row r="6389" spans="3:3">
      <c r="C6389"/>
    </row>
    <row r="6390" spans="3:3">
      <c r="C6390"/>
    </row>
    <row r="6391" spans="3:3">
      <c r="C6391"/>
    </row>
    <row r="6392" spans="3:3">
      <c r="C6392"/>
    </row>
    <row r="6393" spans="3:3">
      <c r="C6393"/>
    </row>
    <row r="6394" spans="3:3">
      <c r="C6394"/>
    </row>
    <row r="6395" spans="3:3">
      <c r="C6395"/>
    </row>
    <row r="6396" spans="3:3">
      <c r="C6396"/>
    </row>
    <row r="6397" spans="3:3">
      <c r="C6397"/>
    </row>
    <row r="6398" spans="3:3">
      <c r="C6398"/>
    </row>
    <row r="6399" spans="3:3">
      <c r="C6399"/>
    </row>
    <row r="6400" spans="3:3">
      <c r="C6400"/>
    </row>
    <row r="6401" spans="3:3">
      <c r="C6401"/>
    </row>
    <row r="6402" spans="3:3">
      <c r="C6402"/>
    </row>
    <row r="6403" spans="3:3">
      <c r="C6403"/>
    </row>
    <row r="6404" spans="3:3">
      <c r="C6404"/>
    </row>
    <row r="6405" spans="3:3">
      <c r="C6405"/>
    </row>
    <row r="6406" spans="3:3">
      <c r="C6406"/>
    </row>
    <row r="6407" spans="3:3">
      <c r="C6407"/>
    </row>
    <row r="6408" spans="3:3">
      <c r="C6408"/>
    </row>
    <row r="6409" spans="3:3">
      <c r="C6409"/>
    </row>
    <row r="6410" spans="3:3">
      <c r="C6410"/>
    </row>
    <row r="6411" spans="3:3">
      <c r="C6411"/>
    </row>
    <row r="6412" spans="3:3">
      <c r="C6412"/>
    </row>
    <row r="6413" spans="3:3">
      <c r="C6413"/>
    </row>
    <row r="6414" spans="3:3">
      <c r="C6414"/>
    </row>
    <row r="6415" spans="3:3">
      <c r="C6415"/>
    </row>
    <row r="6416" spans="3:3">
      <c r="C6416"/>
    </row>
    <row r="6417" spans="3:3">
      <c r="C6417"/>
    </row>
    <row r="6418" spans="3:3">
      <c r="C6418"/>
    </row>
    <row r="6419" spans="3:3">
      <c r="C6419"/>
    </row>
    <row r="6420" spans="3:3">
      <c r="C6420"/>
    </row>
    <row r="6421" spans="3:3">
      <c r="C6421"/>
    </row>
    <row r="6422" spans="3:3">
      <c r="C6422"/>
    </row>
    <row r="6423" spans="3:3">
      <c r="C6423"/>
    </row>
    <row r="6424" spans="3:3">
      <c r="C6424"/>
    </row>
    <row r="6425" spans="3:3">
      <c r="C6425"/>
    </row>
    <row r="6426" spans="3:3">
      <c r="C6426"/>
    </row>
    <row r="6427" spans="3:3">
      <c r="C6427"/>
    </row>
    <row r="6428" spans="3:3">
      <c r="C6428"/>
    </row>
    <row r="6429" spans="3:3">
      <c r="C6429"/>
    </row>
    <row r="6430" spans="3:3">
      <c r="C6430"/>
    </row>
    <row r="6431" spans="3:3">
      <c r="C6431"/>
    </row>
    <row r="6432" spans="3:3">
      <c r="C6432"/>
    </row>
    <row r="6433" spans="3:3">
      <c r="C6433"/>
    </row>
    <row r="6434" spans="3:3">
      <c r="C6434"/>
    </row>
    <row r="6435" spans="3:3">
      <c r="C6435"/>
    </row>
    <row r="6436" spans="3:3">
      <c r="C6436"/>
    </row>
    <row r="6437" spans="3:3">
      <c r="C6437"/>
    </row>
    <row r="6438" spans="3:3">
      <c r="C6438"/>
    </row>
    <row r="6439" spans="3:3">
      <c r="C6439"/>
    </row>
    <row r="6440" spans="3:3">
      <c r="C6440"/>
    </row>
    <row r="6441" spans="3:3">
      <c r="C6441"/>
    </row>
    <row r="6442" spans="3:3">
      <c r="C6442"/>
    </row>
    <row r="6443" spans="3:3">
      <c r="C6443"/>
    </row>
    <row r="6444" spans="3:3">
      <c r="C6444"/>
    </row>
    <row r="6445" spans="3:3">
      <c r="C6445"/>
    </row>
    <row r="6446" spans="3:3">
      <c r="C6446"/>
    </row>
    <row r="6447" spans="3:3">
      <c r="C6447"/>
    </row>
    <row r="6448" spans="3:3">
      <c r="C6448"/>
    </row>
    <row r="6449" spans="3:3">
      <c r="C6449"/>
    </row>
    <row r="6450" spans="3:3">
      <c r="C6450"/>
    </row>
    <row r="6451" spans="3:3">
      <c r="C6451"/>
    </row>
    <row r="6452" spans="3:3">
      <c r="C6452"/>
    </row>
    <row r="6453" spans="3:3">
      <c r="C6453"/>
    </row>
    <row r="6454" spans="3:3">
      <c r="C6454"/>
    </row>
    <row r="6455" spans="3:3">
      <c r="C6455"/>
    </row>
    <row r="6456" spans="3:3">
      <c r="C6456"/>
    </row>
    <row r="6457" spans="3:3">
      <c r="C6457"/>
    </row>
    <row r="6458" spans="3:3">
      <c r="C6458"/>
    </row>
    <row r="6459" spans="3:3">
      <c r="C6459"/>
    </row>
    <row r="6460" spans="3:3">
      <c r="C6460"/>
    </row>
    <row r="6461" spans="3:3">
      <c r="C6461"/>
    </row>
    <row r="6462" spans="3:3">
      <c r="C6462"/>
    </row>
    <row r="6463" spans="3:3">
      <c r="C6463"/>
    </row>
    <row r="6464" spans="3:3">
      <c r="C6464"/>
    </row>
    <row r="6465" spans="3:3">
      <c r="C6465"/>
    </row>
    <row r="6466" spans="3:3">
      <c r="C6466"/>
    </row>
    <row r="6467" spans="3:3">
      <c r="C6467"/>
    </row>
    <row r="6468" spans="3:3">
      <c r="C6468"/>
    </row>
    <row r="6469" spans="3:3">
      <c r="C6469"/>
    </row>
    <row r="6470" spans="3:3">
      <c r="C6470"/>
    </row>
    <row r="6471" spans="3:3">
      <c r="C6471"/>
    </row>
    <row r="6472" spans="3:3">
      <c r="C6472"/>
    </row>
    <row r="6473" spans="3:3">
      <c r="C6473"/>
    </row>
    <row r="6474" spans="3:3">
      <c r="C6474"/>
    </row>
    <row r="6475" spans="3:3">
      <c r="C6475"/>
    </row>
    <row r="6476" spans="3:3">
      <c r="C6476"/>
    </row>
    <row r="6477" spans="3:3">
      <c r="C6477"/>
    </row>
    <row r="6478" spans="3:3">
      <c r="C6478"/>
    </row>
    <row r="6479" spans="3:3">
      <c r="C6479"/>
    </row>
    <row r="6480" spans="3:3">
      <c r="C6480"/>
    </row>
    <row r="6481" spans="3:3">
      <c r="C6481"/>
    </row>
    <row r="6482" spans="3:3">
      <c r="C6482"/>
    </row>
    <row r="6483" spans="3:3">
      <c r="C6483"/>
    </row>
    <row r="6484" spans="3:3">
      <c r="C6484"/>
    </row>
    <row r="6485" spans="3:3">
      <c r="C6485"/>
    </row>
    <row r="6486" spans="3:3">
      <c r="C6486"/>
    </row>
    <row r="6487" spans="3:3">
      <c r="C6487"/>
    </row>
    <row r="6488" spans="3:3">
      <c r="C6488"/>
    </row>
    <row r="6489" spans="3:3">
      <c r="C6489"/>
    </row>
    <row r="6490" spans="3:3">
      <c r="C6490"/>
    </row>
    <row r="6491" spans="3:3">
      <c r="C6491"/>
    </row>
    <row r="6492" spans="3:3">
      <c r="C6492"/>
    </row>
    <row r="6493" spans="3:3">
      <c r="C6493"/>
    </row>
    <row r="6494" spans="3:3">
      <c r="C6494"/>
    </row>
    <row r="6495" spans="3:3">
      <c r="C6495"/>
    </row>
    <row r="6496" spans="3:3">
      <c r="C6496"/>
    </row>
    <row r="6497" spans="3:3">
      <c r="C6497"/>
    </row>
    <row r="6498" spans="3:3">
      <c r="C6498"/>
    </row>
    <row r="6499" spans="3:3">
      <c r="C6499"/>
    </row>
    <row r="6500" spans="3:3">
      <c r="C6500"/>
    </row>
    <row r="6501" spans="3:3">
      <c r="C6501"/>
    </row>
    <row r="6502" spans="3:3">
      <c r="C6502"/>
    </row>
    <row r="6503" spans="3:3">
      <c r="C6503"/>
    </row>
    <row r="6504" spans="3:3">
      <c r="C6504"/>
    </row>
    <row r="6505" spans="3:3">
      <c r="C6505"/>
    </row>
    <row r="6506" spans="3:3">
      <c r="C6506"/>
    </row>
    <row r="6507" spans="3:3">
      <c r="C6507"/>
    </row>
    <row r="6508" spans="3:3">
      <c r="C6508"/>
    </row>
    <row r="6509" spans="3:3">
      <c r="C6509"/>
    </row>
    <row r="6510" spans="3:3">
      <c r="C6510"/>
    </row>
    <row r="6511" spans="3:3">
      <c r="C6511"/>
    </row>
    <row r="6512" spans="3:3">
      <c r="C6512"/>
    </row>
    <row r="6513" spans="3:3">
      <c r="C6513"/>
    </row>
    <row r="6514" spans="3:3">
      <c r="C6514"/>
    </row>
    <row r="6515" spans="3:3">
      <c r="C6515"/>
    </row>
    <row r="6516" spans="3:3">
      <c r="C6516"/>
    </row>
    <row r="6517" spans="3:3">
      <c r="C6517"/>
    </row>
    <row r="6518" spans="3:3">
      <c r="C6518"/>
    </row>
    <row r="6519" spans="3:3">
      <c r="C6519"/>
    </row>
    <row r="6520" spans="3:3">
      <c r="C6520"/>
    </row>
    <row r="6521" spans="3:3">
      <c r="C6521"/>
    </row>
    <row r="6522" spans="3:3">
      <c r="C6522"/>
    </row>
    <row r="6523" spans="3:3">
      <c r="C6523"/>
    </row>
    <row r="6524" spans="3:3">
      <c r="C6524"/>
    </row>
    <row r="6525" spans="3:3">
      <c r="C6525"/>
    </row>
    <row r="6526" spans="3:3">
      <c r="C6526"/>
    </row>
    <row r="6527" spans="3:3">
      <c r="C6527"/>
    </row>
    <row r="6528" spans="3:3">
      <c r="C6528"/>
    </row>
    <row r="6529" spans="3:3">
      <c r="C6529"/>
    </row>
    <row r="6530" spans="3:3">
      <c r="C6530"/>
    </row>
    <row r="6531" spans="3:3">
      <c r="C6531"/>
    </row>
    <row r="6532" spans="3:3">
      <c r="C6532"/>
    </row>
    <row r="6533" spans="3:3">
      <c r="C6533"/>
    </row>
    <row r="6534" spans="3:3">
      <c r="C6534"/>
    </row>
    <row r="6535" spans="3:3">
      <c r="C6535"/>
    </row>
    <row r="6536" spans="3:3">
      <c r="C6536"/>
    </row>
    <row r="6537" spans="3:3">
      <c r="C6537"/>
    </row>
    <row r="6538" spans="3:3">
      <c r="C6538"/>
    </row>
    <row r="6539" spans="3:3">
      <c r="C6539"/>
    </row>
    <row r="6540" spans="3:3">
      <c r="C6540"/>
    </row>
    <row r="6541" spans="3:3">
      <c r="C6541"/>
    </row>
    <row r="6542" spans="3:3">
      <c r="C6542"/>
    </row>
    <row r="6543" spans="3:3">
      <c r="C6543"/>
    </row>
    <row r="6544" spans="3:3">
      <c r="C6544"/>
    </row>
    <row r="6545" spans="3:3">
      <c r="C6545"/>
    </row>
    <row r="6546" spans="3:3">
      <c r="C6546"/>
    </row>
    <row r="6547" spans="3:3">
      <c r="C6547"/>
    </row>
    <row r="6548" spans="3:3">
      <c r="C6548"/>
    </row>
    <row r="6549" spans="3:3">
      <c r="C6549"/>
    </row>
    <row r="6550" spans="3:3">
      <c r="C6550"/>
    </row>
    <row r="6551" spans="3:3">
      <c r="C6551"/>
    </row>
    <row r="6552" spans="3:3">
      <c r="C6552"/>
    </row>
    <row r="6553" spans="3:3">
      <c r="C6553"/>
    </row>
    <row r="6554" spans="3:3">
      <c r="C6554"/>
    </row>
    <row r="6555" spans="3:3">
      <c r="C6555"/>
    </row>
    <row r="6556" spans="3:3">
      <c r="C6556"/>
    </row>
    <row r="6557" spans="3:3">
      <c r="C6557"/>
    </row>
    <row r="6558" spans="3:3">
      <c r="C6558"/>
    </row>
    <row r="6559" spans="3:3">
      <c r="C6559"/>
    </row>
    <row r="6560" spans="3:3">
      <c r="C6560"/>
    </row>
    <row r="6561" spans="3:3">
      <c r="C6561"/>
    </row>
    <row r="6562" spans="3:3">
      <c r="C6562"/>
    </row>
    <row r="6563" spans="3:3">
      <c r="C6563"/>
    </row>
    <row r="6564" spans="3:3">
      <c r="C6564"/>
    </row>
    <row r="6565" spans="3:3">
      <c r="C6565"/>
    </row>
    <row r="6566" spans="3:3">
      <c r="C6566"/>
    </row>
    <row r="6567" spans="3:3">
      <c r="C6567"/>
    </row>
    <row r="6568" spans="3:3">
      <c r="C6568"/>
    </row>
    <row r="6569" spans="3:3">
      <c r="C6569"/>
    </row>
    <row r="6570" spans="3:3">
      <c r="C6570"/>
    </row>
    <row r="6571" spans="3:3">
      <c r="C6571"/>
    </row>
    <row r="6572" spans="3:3">
      <c r="C6572"/>
    </row>
    <row r="6573" spans="3:3">
      <c r="C6573"/>
    </row>
    <row r="6574" spans="3:3">
      <c r="C6574"/>
    </row>
    <row r="6575" spans="3:3">
      <c r="C6575"/>
    </row>
    <row r="6576" spans="3:3">
      <c r="C6576"/>
    </row>
    <row r="6577" spans="3:3">
      <c r="C6577"/>
    </row>
    <row r="6578" spans="3:3">
      <c r="C6578"/>
    </row>
    <row r="6579" spans="3:3">
      <c r="C6579"/>
    </row>
    <row r="6580" spans="3:3">
      <c r="C6580"/>
    </row>
    <row r="6581" spans="3:3">
      <c r="C6581"/>
    </row>
    <row r="6582" spans="3:3">
      <c r="C6582"/>
    </row>
    <row r="6583" spans="3:3">
      <c r="C6583"/>
    </row>
    <row r="6584" spans="3:3">
      <c r="C6584"/>
    </row>
    <row r="6585" spans="3:3">
      <c r="C6585"/>
    </row>
    <row r="6586" spans="3:3">
      <c r="C6586"/>
    </row>
    <row r="6587" spans="3:3">
      <c r="C6587"/>
    </row>
    <row r="6588" spans="3:3">
      <c r="C6588"/>
    </row>
    <row r="6589" spans="3:3">
      <c r="C6589"/>
    </row>
    <row r="6590" spans="3:3">
      <c r="C6590"/>
    </row>
    <row r="6591" spans="3:3">
      <c r="C6591"/>
    </row>
    <row r="6592" spans="3:3">
      <c r="C6592"/>
    </row>
    <row r="6593" spans="3:3">
      <c r="C6593"/>
    </row>
    <row r="6594" spans="3:3">
      <c r="C6594"/>
    </row>
    <row r="6595" spans="3:3">
      <c r="C6595"/>
    </row>
    <row r="6596" spans="3:3">
      <c r="C6596"/>
    </row>
    <row r="6597" spans="3:3">
      <c r="C6597"/>
    </row>
    <row r="6598" spans="3:3">
      <c r="C6598"/>
    </row>
    <row r="6599" spans="3:3">
      <c r="C6599"/>
    </row>
    <row r="6600" spans="3:3">
      <c r="C6600"/>
    </row>
    <row r="6601" spans="3:3">
      <c r="C6601"/>
    </row>
    <row r="6602" spans="3:3">
      <c r="C6602"/>
    </row>
    <row r="6603" spans="3:3">
      <c r="C6603"/>
    </row>
    <row r="6604" spans="3:3">
      <c r="C6604"/>
    </row>
    <row r="6605" spans="3:3">
      <c r="C6605"/>
    </row>
    <row r="6606" spans="3:3">
      <c r="C6606"/>
    </row>
    <row r="6607" spans="3:3">
      <c r="C6607"/>
    </row>
    <row r="6608" spans="3:3">
      <c r="C6608"/>
    </row>
    <row r="6609" spans="3:3">
      <c r="C6609"/>
    </row>
    <row r="6610" spans="3:3">
      <c r="C6610"/>
    </row>
    <row r="6611" spans="3:3">
      <c r="C6611"/>
    </row>
    <row r="6612" spans="3:3">
      <c r="C6612"/>
    </row>
    <row r="6613" spans="3:3">
      <c r="C6613"/>
    </row>
    <row r="6614" spans="3:3">
      <c r="C6614"/>
    </row>
    <row r="6615" spans="3:3">
      <c r="C6615"/>
    </row>
    <row r="6616" spans="3:3">
      <c r="C6616"/>
    </row>
    <row r="6617" spans="3:3">
      <c r="C6617"/>
    </row>
    <row r="6618" spans="3:3">
      <c r="C6618"/>
    </row>
    <row r="6619" spans="3:3">
      <c r="C6619"/>
    </row>
    <row r="6620" spans="3:3">
      <c r="C6620"/>
    </row>
    <row r="6621" spans="3:3">
      <c r="C6621"/>
    </row>
    <row r="6622" spans="3:3">
      <c r="C6622"/>
    </row>
    <row r="6623" spans="3:3">
      <c r="C6623"/>
    </row>
    <row r="6624" spans="3:3">
      <c r="C6624"/>
    </row>
    <row r="6625" spans="3:3">
      <c r="C6625"/>
    </row>
    <row r="6626" spans="3:3">
      <c r="C6626"/>
    </row>
    <row r="6627" spans="3:3">
      <c r="C6627"/>
    </row>
    <row r="6628" spans="3:3">
      <c r="C6628"/>
    </row>
    <row r="6629" spans="3:3">
      <c r="C6629"/>
    </row>
    <row r="6630" spans="3:3">
      <c r="C6630"/>
    </row>
    <row r="6631" spans="3:3">
      <c r="C6631"/>
    </row>
    <row r="6632" spans="3:3">
      <c r="C6632"/>
    </row>
    <row r="6633" spans="3:3">
      <c r="C6633"/>
    </row>
    <row r="6634" spans="3:3">
      <c r="C6634"/>
    </row>
    <row r="6635" spans="3:3">
      <c r="C6635"/>
    </row>
    <row r="6636" spans="3:3">
      <c r="C6636"/>
    </row>
    <row r="6637" spans="3:3">
      <c r="C6637"/>
    </row>
    <row r="6638" spans="3:3">
      <c r="C6638"/>
    </row>
    <row r="6639" spans="3:3">
      <c r="C6639"/>
    </row>
    <row r="6640" spans="3:3">
      <c r="C6640"/>
    </row>
    <row r="6641" spans="3:3">
      <c r="C6641"/>
    </row>
    <row r="6642" spans="3:3">
      <c r="C6642"/>
    </row>
    <row r="6643" spans="3:3">
      <c r="C6643"/>
    </row>
    <row r="6644" spans="3:3">
      <c r="C6644"/>
    </row>
    <row r="6645" spans="3:3">
      <c r="C6645"/>
    </row>
    <row r="6646" spans="3:3">
      <c r="C6646"/>
    </row>
    <row r="6647" spans="3:3">
      <c r="C6647"/>
    </row>
    <row r="6648" spans="3:3">
      <c r="C6648"/>
    </row>
    <row r="6649" spans="3:3">
      <c r="C6649"/>
    </row>
    <row r="6650" spans="3:3">
      <c r="C6650"/>
    </row>
    <row r="6651" spans="3:3">
      <c r="C6651"/>
    </row>
    <row r="6652" spans="3:3">
      <c r="C6652"/>
    </row>
    <row r="6653" spans="3:3">
      <c r="C6653"/>
    </row>
    <row r="6654" spans="3:3">
      <c r="C6654"/>
    </row>
    <row r="6655" spans="3:3">
      <c r="C6655"/>
    </row>
    <row r="6656" spans="3:3">
      <c r="C6656"/>
    </row>
    <row r="6657" spans="3:3">
      <c r="C6657"/>
    </row>
    <row r="6658" spans="3:3">
      <c r="C6658"/>
    </row>
    <row r="6659" spans="3:3">
      <c r="C6659"/>
    </row>
    <row r="6660" spans="3:3">
      <c r="C6660"/>
    </row>
    <row r="6661" spans="3:3">
      <c r="C6661"/>
    </row>
    <row r="6662" spans="3:3">
      <c r="C6662"/>
    </row>
    <row r="6663" spans="3:3">
      <c r="C6663"/>
    </row>
    <row r="6664" spans="3:3">
      <c r="C6664"/>
    </row>
    <row r="6665" spans="3:3">
      <c r="C6665"/>
    </row>
    <row r="6666" spans="3:3">
      <c r="C6666"/>
    </row>
    <row r="6667" spans="3:3">
      <c r="C6667"/>
    </row>
    <row r="6668" spans="3:3">
      <c r="C6668"/>
    </row>
    <row r="6669" spans="3:3">
      <c r="C6669"/>
    </row>
    <row r="6670" spans="3:3">
      <c r="C6670"/>
    </row>
    <row r="6671" spans="3:3">
      <c r="C6671"/>
    </row>
    <row r="6672" spans="3:3">
      <c r="C6672"/>
    </row>
    <row r="6673" spans="3:3">
      <c r="C6673"/>
    </row>
    <row r="6674" spans="3:3">
      <c r="C6674"/>
    </row>
    <row r="6675" spans="3:3">
      <c r="C6675"/>
    </row>
    <row r="6676" spans="3:3">
      <c r="C6676"/>
    </row>
    <row r="6677" spans="3:3">
      <c r="C6677"/>
    </row>
    <row r="6678" spans="3:3">
      <c r="C6678"/>
    </row>
    <row r="6679" spans="3:3">
      <c r="C6679"/>
    </row>
    <row r="6680" spans="3:3">
      <c r="C6680"/>
    </row>
    <row r="6681" spans="3:3">
      <c r="C6681"/>
    </row>
    <row r="6682" spans="3:3">
      <c r="C6682"/>
    </row>
    <row r="6683" spans="3:3">
      <c r="C6683"/>
    </row>
    <row r="6684" spans="3:3">
      <c r="C6684"/>
    </row>
    <row r="6685" spans="3:3">
      <c r="C6685"/>
    </row>
    <row r="6686" spans="3:3">
      <c r="C6686"/>
    </row>
    <row r="6687" spans="3:3">
      <c r="C6687"/>
    </row>
    <row r="6688" spans="3:3">
      <c r="C6688"/>
    </row>
    <row r="6689" spans="3:3">
      <c r="C6689"/>
    </row>
    <row r="6690" spans="3:3">
      <c r="C6690"/>
    </row>
    <row r="6691" spans="3:3">
      <c r="C6691"/>
    </row>
    <row r="6692" spans="3:3">
      <c r="C6692"/>
    </row>
    <row r="6693" spans="3:3">
      <c r="C6693"/>
    </row>
    <row r="6694" spans="3:3">
      <c r="C6694"/>
    </row>
    <row r="6695" spans="3:3">
      <c r="C6695"/>
    </row>
    <row r="6696" spans="3:3">
      <c r="C6696"/>
    </row>
    <row r="6697" spans="3:3">
      <c r="C6697"/>
    </row>
    <row r="6698" spans="3:3">
      <c r="C6698"/>
    </row>
    <row r="6699" spans="3:3">
      <c r="C6699"/>
    </row>
    <row r="6700" spans="3:3">
      <c r="C6700"/>
    </row>
    <row r="6701" spans="3:3">
      <c r="C6701"/>
    </row>
    <row r="6702" spans="3:3">
      <c r="C6702"/>
    </row>
    <row r="6703" spans="3:3">
      <c r="C6703"/>
    </row>
    <row r="6704" spans="3:3">
      <c r="C6704"/>
    </row>
    <row r="6705" spans="3:3">
      <c r="C6705"/>
    </row>
    <row r="6706" spans="3:3">
      <c r="C6706"/>
    </row>
    <row r="6707" spans="3:3">
      <c r="C6707"/>
    </row>
    <row r="6708" spans="3:3">
      <c r="C6708"/>
    </row>
    <row r="6709" spans="3:3">
      <c r="C6709"/>
    </row>
    <row r="6710" spans="3:3">
      <c r="C6710"/>
    </row>
    <row r="6711" spans="3:3">
      <c r="C6711"/>
    </row>
    <row r="6712" spans="3:3">
      <c r="C6712"/>
    </row>
    <row r="6713" spans="3:3">
      <c r="C6713"/>
    </row>
    <row r="6714" spans="3:3">
      <c r="C6714"/>
    </row>
    <row r="6715" spans="3:3">
      <c r="C6715"/>
    </row>
    <row r="6716" spans="3:3">
      <c r="C6716"/>
    </row>
    <row r="6717" spans="3:3">
      <c r="C6717"/>
    </row>
    <row r="6718" spans="3:3">
      <c r="C6718"/>
    </row>
    <row r="6719" spans="3:3">
      <c r="C6719"/>
    </row>
    <row r="6720" spans="3:3">
      <c r="C6720"/>
    </row>
    <row r="6721" spans="3:3">
      <c r="C6721"/>
    </row>
    <row r="6722" spans="3:3">
      <c r="C6722"/>
    </row>
    <row r="6723" spans="3:3">
      <c r="C6723"/>
    </row>
    <row r="6724" spans="3:3">
      <c r="C6724"/>
    </row>
    <row r="6725" spans="3:3">
      <c r="C6725"/>
    </row>
    <row r="6726" spans="3:3">
      <c r="C6726"/>
    </row>
    <row r="6727" spans="3:3">
      <c r="C6727"/>
    </row>
    <row r="6728" spans="3:3">
      <c r="C6728"/>
    </row>
    <row r="6729" spans="3:3">
      <c r="C6729"/>
    </row>
    <row r="6730" spans="3:3">
      <c r="C6730"/>
    </row>
    <row r="6731" spans="3:3">
      <c r="C6731"/>
    </row>
    <row r="6732" spans="3:3">
      <c r="C6732"/>
    </row>
    <row r="6733" spans="3:3">
      <c r="C6733"/>
    </row>
    <row r="6734" spans="3:3">
      <c r="C6734"/>
    </row>
    <row r="6735" spans="3:3">
      <c r="C6735"/>
    </row>
    <row r="6736" spans="3:3">
      <c r="C6736"/>
    </row>
    <row r="6737" spans="3:3">
      <c r="C6737"/>
    </row>
    <row r="6738" spans="3:3">
      <c r="C6738"/>
    </row>
    <row r="6739" spans="3:3">
      <c r="C6739"/>
    </row>
    <row r="6740" spans="3:3">
      <c r="C6740"/>
    </row>
    <row r="6741" spans="3:3">
      <c r="C6741"/>
    </row>
    <row r="6742" spans="3:3">
      <c r="C6742"/>
    </row>
    <row r="6743" spans="3:3">
      <c r="C6743"/>
    </row>
    <row r="6744" spans="3:3">
      <c r="C6744"/>
    </row>
    <row r="6745" spans="3:3">
      <c r="C6745"/>
    </row>
    <row r="6746" spans="3:3">
      <c r="C6746"/>
    </row>
    <row r="6747" spans="3:3">
      <c r="C6747"/>
    </row>
    <row r="6748" spans="3:3">
      <c r="C6748"/>
    </row>
    <row r="6749" spans="3:3">
      <c r="C6749"/>
    </row>
    <row r="6750" spans="3:3">
      <c r="C6750"/>
    </row>
    <row r="6751" spans="3:3">
      <c r="C6751"/>
    </row>
    <row r="6752" spans="3:3">
      <c r="C6752"/>
    </row>
    <row r="6753" spans="3:3">
      <c r="C6753"/>
    </row>
    <row r="6754" spans="3:3">
      <c r="C6754"/>
    </row>
    <row r="6755" spans="3:3">
      <c r="C6755"/>
    </row>
    <row r="6756" spans="3:3">
      <c r="C6756"/>
    </row>
    <row r="6757" spans="3:3">
      <c r="C6757"/>
    </row>
    <row r="6758" spans="3:3">
      <c r="C6758"/>
    </row>
    <row r="6759" spans="3:3">
      <c r="C6759"/>
    </row>
    <row r="6760" spans="3:3">
      <c r="C6760"/>
    </row>
    <row r="6761" spans="3:3">
      <c r="C6761"/>
    </row>
    <row r="6762" spans="3:3">
      <c r="C6762"/>
    </row>
    <row r="6763" spans="3:3">
      <c r="C6763"/>
    </row>
    <row r="6764" spans="3:3">
      <c r="C6764"/>
    </row>
    <row r="6765" spans="3:3">
      <c r="C6765"/>
    </row>
    <row r="6766" spans="3:3">
      <c r="C6766"/>
    </row>
    <row r="6767" spans="3:3">
      <c r="C6767"/>
    </row>
    <row r="6768" spans="3:3">
      <c r="C6768"/>
    </row>
    <row r="6769" spans="3:3">
      <c r="C6769"/>
    </row>
    <row r="6770" spans="3:3">
      <c r="C6770"/>
    </row>
    <row r="6771" spans="3:3">
      <c r="C6771"/>
    </row>
    <row r="6772" spans="3:3">
      <c r="C6772"/>
    </row>
    <row r="6773" spans="3:3">
      <c r="C6773"/>
    </row>
    <row r="6774" spans="3:3">
      <c r="C6774"/>
    </row>
    <row r="6775" spans="3:3">
      <c r="C6775"/>
    </row>
    <row r="6776" spans="3:3">
      <c r="C6776"/>
    </row>
    <row r="6777" spans="3:3">
      <c r="C6777"/>
    </row>
    <row r="6778" spans="3:3">
      <c r="C6778"/>
    </row>
    <row r="6779" spans="3:3">
      <c r="C6779"/>
    </row>
    <row r="6780" spans="3:3">
      <c r="C6780"/>
    </row>
    <row r="6781" spans="3:3">
      <c r="C6781"/>
    </row>
    <row r="6782" spans="3:3">
      <c r="C6782"/>
    </row>
    <row r="6783" spans="3:3">
      <c r="C6783"/>
    </row>
    <row r="6784" spans="3:3">
      <c r="C6784"/>
    </row>
    <row r="6785" spans="3:3">
      <c r="C6785"/>
    </row>
    <row r="6786" spans="3:3">
      <c r="C6786"/>
    </row>
    <row r="6787" spans="3:3">
      <c r="C6787"/>
    </row>
    <row r="6788" spans="3:3">
      <c r="C6788"/>
    </row>
    <row r="6789" spans="3:3">
      <c r="C6789"/>
    </row>
    <row r="6790" spans="3:3">
      <c r="C6790"/>
    </row>
    <row r="6791" spans="3:3">
      <c r="C6791"/>
    </row>
    <row r="6792" spans="3:3">
      <c r="C6792"/>
    </row>
    <row r="6793" spans="3:3">
      <c r="C6793"/>
    </row>
    <row r="6794" spans="3:3">
      <c r="C6794"/>
    </row>
    <row r="6795" spans="3:3">
      <c r="C6795"/>
    </row>
    <row r="6796" spans="3:3">
      <c r="C6796"/>
    </row>
    <row r="6797" spans="3:3">
      <c r="C6797"/>
    </row>
    <row r="6798" spans="3:3">
      <c r="C6798"/>
    </row>
    <row r="6799" spans="3:3">
      <c r="C6799"/>
    </row>
    <row r="6800" spans="3:3">
      <c r="C6800"/>
    </row>
    <row r="6801" spans="3:3">
      <c r="C6801"/>
    </row>
    <row r="6802" spans="3:3">
      <c r="C6802"/>
    </row>
    <row r="6803" spans="3:3">
      <c r="C6803"/>
    </row>
    <row r="6804" spans="3:3">
      <c r="C6804"/>
    </row>
    <row r="6805" spans="3:3">
      <c r="C6805"/>
    </row>
    <row r="6806" spans="3:3">
      <c r="C6806"/>
    </row>
    <row r="6807" spans="3:3">
      <c r="C6807"/>
    </row>
    <row r="6808" spans="3:3">
      <c r="C6808"/>
    </row>
    <row r="6809" spans="3:3">
      <c r="C6809"/>
    </row>
    <row r="6810" spans="3:3">
      <c r="C6810"/>
    </row>
    <row r="6811" spans="3:3">
      <c r="C6811"/>
    </row>
    <row r="6812" spans="3:3">
      <c r="C6812"/>
    </row>
    <row r="6813" spans="3:3">
      <c r="C6813"/>
    </row>
    <row r="6814" spans="3:3">
      <c r="C6814"/>
    </row>
    <row r="6815" spans="3:3">
      <c r="C6815"/>
    </row>
    <row r="6816" spans="3:3">
      <c r="C6816"/>
    </row>
    <row r="6817" spans="3:3">
      <c r="C6817"/>
    </row>
    <row r="6818" spans="3:3">
      <c r="C6818"/>
    </row>
    <row r="6819" spans="3:3">
      <c r="C6819"/>
    </row>
    <row r="6820" spans="3:3">
      <c r="C6820"/>
    </row>
    <row r="6821" spans="3:3">
      <c r="C6821"/>
    </row>
    <row r="6822" spans="3:3">
      <c r="C6822"/>
    </row>
    <row r="6823" spans="3:3">
      <c r="C6823"/>
    </row>
    <row r="6824" spans="3:3">
      <c r="C6824"/>
    </row>
    <row r="6825" spans="3:3">
      <c r="C6825"/>
    </row>
    <row r="6826" spans="3:3">
      <c r="C6826"/>
    </row>
    <row r="6827" spans="3:3">
      <c r="C6827"/>
    </row>
    <row r="6828" spans="3:3">
      <c r="C6828"/>
    </row>
    <row r="6829" spans="3:3">
      <c r="C6829"/>
    </row>
    <row r="6830" spans="3:3">
      <c r="C6830"/>
    </row>
    <row r="6831" spans="3:3">
      <c r="C6831"/>
    </row>
    <row r="6832" spans="3:3">
      <c r="C6832"/>
    </row>
    <row r="6833" spans="3:3">
      <c r="C6833"/>
    </row>
    <row r="6834" spans="3:3">
      <c r="C6834"/>
    </row>
    <row r="6835" spans="3:3">
      <c r="C6835"/>
    </row>
    <row r="6836" spans="3:3">
      <c r="C6836"/>
    </row>
    <row r="6837" spans="3:3">
      <c r="C6837"/>
    </row>
    <row r="6838" spans="3:3">
      <c r="C6838"/>
    </row>
    <row r="6839" spans="3:3">
      <c r="C6839"/>
    </row>
    <row r="6840" spans="3:3">
      <c r="C6840"/>
    </row>
    <row r="6841" spans="3:3">
      <c r="C6841"/>
    </row>
    <row r="6842" spans="3:3">
      <c r="C6842"/>
    </row>
    <row r="6843" spans="3:3">
      <c r="C6843"/>
    </row>
    <row r="6844" spans="3:3">
      <c r="C6844"/>
    </row>
    <row r="6845" spans="3:3">
      <c r="C6845"/>
    </row>
    <row r="6846" spans="3:3">
      <c r="C6846"/>
    </row>
    <row r="6847" spans="3:3">
      <c r="C6847"/>
    </row>
    <row r="6848" spans="3:3">
      <c r="C6848"/>
    </row>
    <row r="6849" spans="3:3">
      <c r="C6849"/>
    </row>
    <row r="6850" spans="3:3">
      <c r="C6850"/>
    </row>
    <row r="6851" spans="3:3">
      <c r="C6851"/>
    </row>
    <row r="6852" spans="3:3">
      <c r="C6852"/>
    </row>
    <row r="6853" spans="3:3">
      <c r="C6853"/>
    </row>
    <row r="6854" spans="3:3">
      <c r="C6854"/>
    </row>
    <row r="6855" spans="3:3">
      <c r="C6855"/>
    </row>
    <row r="6856" spans="3:3">
      <c r="C6856"/>
    </row>
    <row r="6857" spans="3:3">
      <c r="C6857"/>
    </row>
    <row r="6858" spans="3:3">
      <c r="C6858"/>
    </row>
    <row r="6859" spans="3:3">
      <c r="C6859"/>
    </row>
    <row r="6860" spans="3:3">
      <c r="C6860"/>
    </row>
    <row r="6861" spans="3:3">
      <c r="C6861"/>
    </row>
    <row r="6862" spans="3:3">
      <c r="C6862"/>
    </row>
    <row r="6863" spans="3:3">
      <c r="C6863"/>
    </row>
    <row r="6864" spans="3:3">
      <c r="C6864"/>
    </row>
    <row r="6865" spans="3:3">
      <c r="C6865"/>
    </row>
    <row r="6866" spans="3:3">
      <c r="C6866"/>
    </row>
    <row r="6867" spans="3:3">
      <c r="C6867"/>
    </row>
    <row r="6868" spans="3:3">
      <c r="C6868"/>
    </row>
    <row r="6869" spans="3:3">
      <c r="C6869"/>
    </row>
    <row r="6870" spans="3:3">
      <c r="C6870"/>
    </row>
    <row r="6871" spans="3:3">
      <c r="C6871"/>
    </row>
    <row r="6872" spans="3:3">
      <c r="C6872"/>
    </row>
    <row r="6873" spans="3:3">
      <c r="C6873"/>
    </row>
    <row r="6874" spans="3:3">
      <c r="C6874"/>
    </row>
    <row r="6875" spans="3:3">
      <c r="C6875"/>
    </row>
    <row r="6876" spans="3:3">
      <c r="C6876"/>
    </row>
    <row r="6877" spans="3:3">
      <c r="C6877"/>
    </row>
    <row r="6878" spans="3:3">
      <c r="C6878"/>
    </row>
    <row r="6879" spans="3:3">
      <c r="C6879"/>
    </row>
    <row r="6880" spans="3:3">
      <c r="C6880"/>
    </row>
    <row r="6881" spans="3:3">
      <c r="C6881"/>
    </row>
    <row r="6882" spans="3:3">
      <c r="C6882"/>
    </row>
    <row r="6883" spans="3:3">
      <c r="C6883"/>
    </row>
    <row r="6884" spans="3:3">
      <c r="C6884"/>
    </row>
    <row r="6885" spans="3:3">
      <c r="C6885"/>
    </row>
    <row r="6886" spans="3:3">
      <c r="C6886"/>
    </row>
    <row r="6887" spans="3:3">
      <c r="C6887"/>
    </row>
    <row r="6888" spans="3:3">
      <c r="C6888"/>
    </row>
    <row r="6889" spans="3:3">
      <c r="C6889"/>
    </row>
    <row r="6890" spans="3:3">
      <c r="C6890"/>
    </row>
    <row r="6891" spans="3:3">
      <c r="C6891"/>
    </row>
    <row r="6892" spans="3:3">
      <c r="C6892"/>
    </row>
    <row r="6893" spans="3:3">
      <c r="C6893"/>
    </row>
    <row r="6894" spans="3:3">
      <c r="C6894"/>
    </row>
    <row r="6895" spans="3:3">
      <c r="C6895"/>
    </row>
    <row r="6896" spans="3:3">
      <c r="C6896"/>
    </row>
    <row r="6897" spans="3:3">
      <c r="C6897"/>
    </row>
    <row r="6898" spans="3:3">
      <c r="C6898"/>
    </row>
    <row r="6899" spans="3:3">
      <c r="C6899"/>
    </row>
    <row r="6900" spans="3:3">
      <c r="C6900"/>
    </row>
    <row r="6901" spans="3:3">
      <c r="C6901"/>
    </row>
    <row r="6902" spans="3:3">
      <c r="C6902"/>
    </row>
    <row r="6903" spans="3:3">
      <c r="C6903"/>
    </row>
    <row r="6904" spans="3:3">
      <c r="C6904"/>
    </row>
    <row r="6905" spans="3:3">
      <c r="C6905"/>
    </row>
    <row r="6906" spans="3:3">
      <c r="C6906"/>
    </row>
    <row r="6907" spans="3:3">
      <c r="C6907"/>
    </row>
    <row r="6908" spans="3:3">
      <c r="C6908"/>
    </row>
    <row r="6909" spans="3:3">
      <c r="C6909"/>
    </row>
    <row r="6910" spans="3:3">
      <c r="C6910"/>
    </row>
    <row r="6911" spans="3:3">
      <c r="C6911"/>
    </row>
    <row r="6912" spans="3:3">
      <c r="C6912"/>
    </row>
    <row r="6913" spans="3:3">
      <c r="C6913"/>
    </row>
    <row r="6914" spans="3:3">
      <c r="C6914"/>
    </row>
    <row r="6915" spans="3:3">
      <c r="C6915"/>
    </row>
    <row r="6916" spans="3:3">
      <c r="C6916"/>
    </row>
    <row r="6917" spans="3:3">
      <c r="C6917"/>
    </row>
    <row r="6918" spans="3:3">
      <c r="C6918"/>
    </row>
    <row r="6919" spans="3:3">
      <c r="C6919"/>
    </row>
    <row r="6920" spans="3:3">
      <c r="C6920"/>
    </row>
    <row r="6921" spans="3:3">
      <c r="C6921"/>
    </row>
    <row r="6922" spans="3:3">
      <c r="C6922"/>
    </row>
    <row r="6923" spans="3:3">
      <c r="C6923"/>
    </row>
    <row r="6924" spans="3:3">
      <c r="C6924"/>
    </row>
    <row r="6925" spans="3:3">
      <c r="C6925"/>
    </row>
    <row r="6926" spans="3:3">
      <c r="C6926"/>
    </row>
    <row r="6927" spans="3:3">
      <c r="C6927"/>
    </row>
    <row r="6928" spans="3:3">
      <c r="C6928"/>
    </row>
    <row r="6929" spans="3:3">
      <c r="C6929"/>
    </row>
    <row r="6930" spans="3:3">
      <c r="C6930"/>
    </row>
    <row r="6931" spans="3:3">
      <c r="C6931"/>
    </row>
    <row r="6932" spans="3:3">
      <c r="C6932"/>
    </row>
    <row r="6933" spans="3:3">
      <c r="C6933"/>
    </row>
    <row r="6934" spans="3:3">
      <c r="C6934"/>
    </row>
    <row r="6935" spans="3:3">
      <c r="C6935"/>
    </row>
    <row r="6936" spans="3:3">
      <c r="C6936"/>
    </row>
    <row r="6937" spans="3:3">
      <c r="C6937"/>
    </row>
    <row r="6938" spans="3:3">
      <c r="C6938"/>
    </row>
    <row r="6939" spans="3:3">
      <c r="C6939"/>
    </row>
    <row r="6940" spans="3:3">
      <c r="C6940"/>
    </row>
    <row r="6941" spans="3:3">
      <c r="C6941"/>
    </row>
    <row r="6942" spans="3:3">
      <c r="C6942"/>
    </row>
    <row r="6943" spans="3:3">
      <c r="C6943"/>
    </row>
    <row r="6944" spans="3:3">
      <c r="C6944"/>
    </row>
    <row r="6945" spans="3:3">
      <c r="C6945"/>
    </row>
    <row r="6946" spans="3:3">
      <c r="C6946"/>
    </row>
    <row r="6947" spans="3:3">
      <c r="C6947"/>
    </row>
    <row r="6948" spans="3:3">
      <c r="C6948"/>
    </row>
    <row r="6949" spans="3:3">
      <c r="C6949"/>
    </row>
    <row r="6950" spans="3:3">
      <c r="C6950"/>
    </row>
    <row r="6951" spans="3:3">
      <c r="C6951"/>
    </row>
    <row r="6952" spans="3:3">
      <c r="C6952"/>
    </row>
    <row r="6953" spans="3:3">
      <c r="C6953"/>
    </row>
    <row r="6954" spans="3:3">
      <c r="C6954"/>
    </row>
    <row r="6955" spans="3:3">
      <c r="C6955"/>
    </row>
    <row r="6956" spans="3:3">
      <c r="C6956"/>
    </row>
    <row r="6957" spans="3:3">
      <c r="C6957"/>
    </row>
    <row r="6958" spans="3:3">
      <c r="C6958"/>
    </row>
    <row r="6959" spans="3:3">
      <c r="C6959"/>
    </row>
    <row r="6960" spans="3:3">
      <c r="C6960"/>
    </row>
    <row r="6961" spans="3:3">
      <c r="C6961"/>
    </row>
    <row r="6962" spans="3:3">
      <c r="C6962"/>
    </row>
    <row r="6963" spans="3:3">
      <c r="C6963"/>
    </row>
    <row r="6964" spans="3:3">
      <c r="C6964"/>
    </row>
    <row r="6965" spans="3:3">
      <c r="C6965"/>
    </row>
    <row r="6966" spans="3:3">
      <c r="C6966"/>
    </row>
    <row r="6967" spans="3:3">
      <c r="C6967"/>
    </row>
    <row r="6968" spans="3:3">
      <c r="C6968"/>
    </row>
    <row r="6969" spans="3:3">
      <c r="C6969"/>
    </row>
    <row r="6970" spans="3:3">
      <c r="C6970"/>
    </row>
    <row r="6971" spans="3:3">
      <c r="C6971"/>
    </row>
    <row r="6972" spans="3:3">
      <c r="C6972"/>
    </row>
    <row r="6973" spans="3:3">
      <c r="C6973"/>
    </row>
    <row r="6974" spans="3:3">
      <c r="C6974"/>
    </row>
    <row r="6975" spans="3:3">
      <c r="C6975"/>
    </row>
    <row r="6976" spans="3:3">
      <c r="C6976"/>
    </row>
    <row r="6977" spans="3:3">
      <c r="C6977"/>
    </row>
    <row r="6978" spans="3:3">
      <c r="C6978"/>
    </row>
    <row r="6979" spans="3:3">
      <c r="C6979"/>
    </row>
    <row r="6980" spans="3:3">
      <c r="C6980"/>
    </row>
    <row r="6981" spans="3:3">
      <c r="C6981"/>
    </row>
    <row r="6982" spans="3:3">
      <c r="C6982"/>
    </row>
    <row r="6983" spans="3:3">
      <c r="C6983"/>
    </row>
    <row r="6984" spans="3:3">
      <c r="C6984"/>
    </row>
    <row r="6985" spans="3:3">
      <c r="C6985"/>
    </row>
    <row r="6986" spans="3:3">
      <c r="C6986"/>
    </row>
    <row r="6987" spans="3:3">
      <c r="C6987"/>
    </row>
    <row r="6988" spans="3:3">
      <c r="C6988"/>
    </row>
    <row r="6989" spans="3:3">
      <c r="C6989"/>
    </row>
    <row r="6990" spans="3:3">
      <c r="C6990"/>
    </row>
    <row r="6991" spans="3:3">
      <c r="C6991"/>
    </row>
    <row r="6992" spans="3:3">
      <c r="C6992"/>
    </row>
    <row r="6993" spans="3:3">
      <c r="C6993"/>
    </row>
    <row r="6994" spans="3:3">
      <c r="C6994"/>
    </row>
    <row r="6995" spans="3:3">
      <c r="C6995"/>
    </row>
    <row r="6996" spans="3:3">
      <c r="C6996"/>
    </row>
    <row r="6997" spans="3:3">
      <c r="C6997"/>
    </row>
    <row r="6998" spans="3:3">
      <c r="C6998"/>
    </row>
    <row r="6999" spans="3:3">
      <c r="C6999"/>
    </row>
    <row r="7000" spans="3:3">
      <c r="C7000"/>
    </row>
    <row r="7001" spans="3:3">
      <c r="C7001"/>
    </row>
    <row r="7002" spans="3:3">
      <c r="C7002"/>
    </row>
    <row r="7003" spans="3:3">
      <c r="C7003"/>
    </row>
    <row r="7004" spans="3:3">
      <c r="C7004"/>
    </row>
    <row r="7005" spans="3:3">
      <c r="C7005"/>
    </row>
    <row r="7006" spans="3:3">
      <c r="C7006"/>
    </row>
    <row r="7007" spans="3:3">
      <c r="C7007"/>
    </row>
    <row r="7008" spans="3:3">
      <c r="C7008"/>
    </row>
    <row r="7009" spans="3:3">
      <c r="C7009"/>
    </row>
    <row r="7010" spans="3:3">
      <c r="C7010"/>
    </row>
    <row r="7011" spans="3:3">
      <c r="C7011"/>
    </row>
    <row r="7012" spans="3:3">
      <c r="C7012"/>
    </row>
    <row r="7013" spans="3:3">
      <c r="C7013"/>
    </row>
    <row r="7014" spans="3:3">
      <c r="C7014"/>
    </row>
    <row r="7015" spans="3:3">
      <c r="C7015"/>
    </row>
    <row r="7016" spans="3:3">
      <c r="C7016"/>
    </row>
    <row r="7017" spans="3:3">
      <c r="C7017"/>
    </row>
    <row r="7018" spans="3:3">
      <c r="C7018"/>
    </row>
    <row r="7019" spans="3:3">
      <c r="C7019"/>
    </row>
    <row r="7020" spans="3:3">
      <c r="C7020"/>
    </row>
    <row r="7021" spans="3:3">
      <c r="C7021"/>
    </row>
    <row r="7022" spans="3:3">
      <c r="C7022"/>
    </row>
    <row r="7023" spans="3:3">
      <c r="C7023"/>
    </row>
    <row r="7024" spans="3:3">
      <c r="C7024"/>
    </row>
    <row r="7025" spans="3:3">
      <c r="C7025"/>
    </row>
    <row r="7026" spans="3:3">
      <c r="C7026"/>
    </row>
    <row r="7027" spans="3:3">
      <c r="C7027"/>
    </row>
    <row r="7028" spans="3:3">
      <c r="C7028"/>
    </row>
    <row r="7029" spans="3:3">
      <c r="C7029"/>
    </row>
    <row r="7030" spans="3:3">
      <c r="C7030"/>
    </row>
    <row r="7031" spans="3:3">
      <c r="C7031"/>
    </row>
    <row r="7032" spans="3:3">
      <c r="C7032"/>
    </row>
    <row r="7033" spans="3:3">
      <c r="C7033"/>
    </row>
    <row r="7034" spans="3:3">
      <c r="C7034"/>
    </row>
    <row r="7035" spans="3:3">
      <c r="C7035"/>
    </row>
    <row r="7036" spans="3:3">
      <c r="C7036"/>
    </row>
    <row r="7037" spans="3:3">
      <c r="C7037"/>
    </row>
    <row r="7038" spans="3:3">
      <c r="C7038"/>
    </row>
    <row r="7039" spans="3:3">
      <c r="C7039"/>
    </row>
    <row r="7040" spans="3:3">
      <c r="C7040"/>
    </row>
    <row r="7041" spans="3:3">
      <c r="C7041"/>
    </row>
    <row r="7042" spans="3:3">
      <c r="C7042"/>
    </row>
    <row r="7043" spans="3:3">
      <c r="C7043"/>
    </row>
    <row r="7044" spans="3:3">
      <c r="C7044"/>
    </row>
    <row r="7045" spans="3:3">
      <c r="C7045"/>
    </row>
    <row r="7046" spans="3:3">
      <c r="C7046"/>
    </row>
    <row r="7047" spans="3:3">
      <c r="C7047"/>
    </row>
    <row r="7048" spans="3:3">
      <c r="C7048"/>
    </row>
    <row r="7049" spans="3:3">
      <c r="C7049"/>
    </row>
    <row r="7050" spans="3:3">
      <c r="C7050"/>
    </row>
    <row r="7051" spans="3:3">
      <c r="C7051"/>
    </row>
    <row r="7052" spans="3:3">
      <c r="C7052"/>
    </row>
    <row r="7053" spans="3:3">
      <c r="C7053"/>
    </row>
    <row r="7054" spans="3:3">
      <c r="C7054"/>
    </row>
    <row r="7055" spans="3:3">
      <c r="C7055"/>
    </row>
    <row r="7056" spans="3:3">
      <c r="C7056"/>
    </row>
    <row r="7057" spans="3:3">
      <c r="C7057"/>
    </row>
    <row r="7058" spans="3:3">
      <c r="C7058"/>
    </row>
    <row r="7059" spans="3:3">
      <c r="C7059"/>
    </row>
    <row r="7060" spans="3:3">
      <c r="C7060"/>
    </row>
    <row r="7061" spans="3:3">
      <c r="C7061"/>
    </row>
    <row r="7062" spans="3:3">
      <c r="C7062"/>
    </row>
    <row r="7063" spans="3:3">
      <c r="C7063"/>
    </row>
    <row r="7064" spans="3:3">
      <c r="C7064"/>
    </row>
    <row r="7065" spans="3:3">
      <c r="C7065"/>
    </row>
    <row r="7066" spans="3:3">
      <c r="C7066"/>
    </row>
    <row r="7067" spans="3:3">
      <c r="C7067"/>
    </row>
    <row r="7068" spans="3:3">
      <c r="C7068"/>
    </row>
    <row r="7069" spans="3:3">
      <c r="C7069"/>
    </row>
    <row r="7070" spans="3:3">
      <c r="C7070"/>
    </row>
    <row r="7071" spans="3:3">
      <c r="C7071"/>
    </row>
    <row r="7072" spans="3:3">
      <c r="C7072"/>
    </row>
    <row r="7073" spans="3:3">
      <c r="C7073"/>
    </row>
    <row r="7074" spans="3:3">
      <c r="C7074"/>
    </row>
    <row r="7075" spans="3:3">
      <c r="C7075"/>
    </row>
    <row r="7076" spans="3:3">
      <c r="C7076"/>
    </row>
    <row r="7077" spans="3:3">
      <c r="C7077"/>
    </row>
    <row r="7078" spans="3:3">
      <c r="C7078"/>
    </row>
    <row r="7079" spans="3:3">
      <c r="C7079"/>
    </row>
    <row r="7080" spans="3:3">
      <c r="C7080"/>
    </row>
    <row r="7081" spans="3:3">
      <c r="C7081"/>
    </row>
    <row r="7082" spans="3:3">
      <c r="C7082"/>
    </row>
    <row r="7083" spans="3:3">
      <c r="C7083"/>
    </row>
    <row r="7084" spans="3:3">
      <c r="C7084"/>
    </row>
    <row r="7085" spans="3:3">
      <c r="C7085"/>
    </row>
    <row r="7086" spans="3:3">
      <c r="C7086"/>
    </row>
    <row r="7087" spans="3:3">
      <c r="C7087"/>
    </row>
    <row r="7088" spans="3:3">
      <c r="C7088"/>
    </row>
    <row r="7089" spans="3:3">
      <c r="C7089"/>
    </row>
    <row r="7090" spans="3:3">
      <c r="C7090"/>
    </row>
    <row r="7091" spans="3:3">
      <c r="C7091"/>
    </row>
    <row r="7092" spans="3:3">
      <c r="C7092"/>
    </row>
    <row r="7093" spans="3:3">
      <c r="C7093"/>
    </row>
    <row r="7094" spans="3:3">
      <c r="C7094"/>
    </row>
    <row r="7095" spans="3:3">
      <c r="C7095"/>
    </row>
    <row r="7096" spans="3:3">
      <c r="C7096"/>
    </row>
    <row r="7097" spans="3:3">
      <c r="C7097"/>
    </row>
    <row r="7098" spans="3:3">
      <c r="C7098"/>
    </row>
    <row r="7099" spans="3:3">
      <c r="C7099"/>
    </row>
    <row r="7100" spans="3:3">
      <c r="C7100"/>
    </row>
    <row r="7101" spans="3:3">
      <c r="C7101"/>
    </row>
    <row r="7102" spans="3:3">
      <c r="C7102"/>
    </row>
    <row r="7103" spans="3:3">
      <c r="C7103"/>
    </row>
    <row r="7104" spans="3:3">
      <c r="C7104"/>
    </row>
    <row r="7105" spans="3:3">
      <c r="C7105"/>
    </row>
    <row r="7106" spans="3:3">
      <c r="C7106"/>
    </row>
    <row r="7107" spans="3:3">
      <c r="C7107"/>
    </row>
    <row r="7108" spans="3:3">
      <c r="C7108"/>
    </row>
    <row r="7109" spans="3:3">
      <c r="C7109"/>
    </row>
    <row r="7110" spans="3:3">
      <c r="C7110"/>
    </row>
    <row r="7111" spans="3:3">
      <c r="C7111"/>
    </row>
    <row r="7112" spans="3:3">
      <c r="C7112"/>
    </row>
    <row r="7113" spans="3:3">
      <c r="C7113"/>
    </row>
    <row r="7114" spans="3:3">
      <c r="C7114"/>
    </row>
    <row r="7115" spans="3:3">
      <c r="C7115"/>
    </row>
    <row r="7116" spans="3:3">
      <c r="C7116"/>
    </row>
    <row r="7117" spans="3:3">
      <c r="C7117"/>
    </row>
    <row r="7118" spans="3:3">
      <c r="C7118"/>
    </row>
    <row r="7119" spans="3:3">
      <c r="C7119"/>
    </row>
    <row r="7120" spans="3:3">
      <c r="C7120"/>
    </row>
    <row r="7121" spans="3:3">
      <c r="C7121"/>
    </row>
    <row r="7122" spans="3:3">
      <c r="C7122"/>
    </row>
    <row r="7123" spans="3:3">
      <c r="C7123"/>
    </row>
    <row r="7124" spans="3:3">
      <c r="C7124"/>
    </row>
    <row r="7125" spans="3:3">
      <c r="C7125"/>
    </row>
    <row r="7126" spans="3:3">
      <c r="C7126"/>
    </row>
    <row r="7127" spans="3:3">
      <c r="C7127"/>
    </row>
    <row r="7128" spans="3:3">
      <c r="C7128"/>
    </row>
    <row r="7129" spans="3:3">
      <c r="C7129"/>
    </row>
    <row r="7130" spans="3:3">
      <c r="C7130"/>
    </row>
    <row r="7131" spans="3:3">
      <c r="C7131"/>
    </row>
    <row r="7132" spans="3:3">
      <c r="C7132"/>
    </row>
    <row r="7133" spans="3:3">
      <c r="C7133"/>
    </row>
    <row r="7134" spans="3:3">
      <c r="C7134"/>
    </row>
    <row r="7135" spans="3:3">
      <c r="C7135"/>
    </row>
    <row r="7136" spans="3:3">
      <c r="C7136"/>
    </row>
    <row r="7137" spans="3:3">
      <c r="C7137"/>
    </row>
    <row r="7138" spans="3:3">
      <c r="C7138"/>
    </row>
    <row r="7139" spans="3:3">
      <c r="C7139"/>
    </row>
    <row r="7140" spans="3:3">
      <c r="C7140"/>
    </row>
    <row r="7141" spans="3:3">
      <c r="C7141"/>
    </row>
    <row r="7142" spans="3:3">
      <c r="C7142"/>
    </row>
    <row r="7143" spans="3:3">
      <c r="C7143"/>
    </row>
    <row r="7144" spans="3:3">
      <c r="C7144"/>
    </row>
    <row r="7145" spans="3:3">
      <c r="C7145"/>
    </row>
    <row r="7146" spans="3:3">
      <c r="C7146"/>
    </row>
    <row r="7147" spans="3:3">
      <c r="C7147"/>
    </row>
    <row r="7148" spans="3:3">
      <c r="C7148"/>
    </row>
    <row r="7149" spans="3:3">
      <c r="C7149"/>
    </row>
    <row r="7150" spans="3:3">
      <c r="C7150"/>
    </row>
    <row r="7151" spans="3:3">
      <c r="C7151"/>
    </row>
    <row r="7152" spans="3:3">
      <c r="C7152"/>
    </row>
    <row r="7153" spans="3:3">
      <c r="C7153"/>
    </row>
    <row r="7154" spans="3:3">
      <c r="C7154"/>
    </row>
    <row r="7155" spans="3:3">
      <c r="C7155"/>
    </row>
    <row r="7156" spans="3:3">
      <c r="C7156"/>
    </row>
    <row r="7157" spans="3:3">
      <c r="C7157"/>
    </row>
    <row r="7158" spans="3:3">
      <c r="C7158"/>
    </row>
    <row r="7159" spans="3:3">
      <c r="C7159"/>
    </row>
    <row r="7160" spans="3:3">
      <c r="C7160"/>
    </row>
    <row r="7161" spans="3:3">
      <c r="C7161"/>
    </row>
    <row r="7162" spans="3:3">
      <c r="C7162"/>
    </row>
    <row r="7163" spans="3:3">
      <c r="C7163"/>
    </row>
    <row r="7164" spans="3:3">
      <c r="C7164"/>
    </row>
    <row r="7165" spans="3:3">
      <c r="C7165"/>
    </row>
    <row r="7166" spans="3:3">
      <c r="C7166"/>
    </row>
    <row r="7167" spans="3:3">
      <c r="C7167"/>
    </row>
    <row r="7168" spans="3:3">
      <c r="C7168"/>
    </row>
    <row r="7169" spans="3:3">
      <c r="C7169"/>
    </row>
    <row r="7170" spans="3:3">
      <c r="C7170"/>
    </row>
    <row r="7171" spans="3:3">
      <c r="C7171"/>
    </row>
    <row r="7172" spans="3:3">
      <c r="C7172"/>
    </row>
    <row r="7173" spans="3:3">
      <c r="C7173"/>
    </row>
    <row r="7174" spans="3:3">
      <c r="C7174"/>
    </row>
    <row r="7175" spans="3:3">
      <c r="C7175"/>
    </row>
    <row r="7176" spans="3:3">
      <c r="C7176"/>
    </row>
    <row r="7177" spans="3:3">
      <c r="C7177"/>
    </row>
    <row r="7178" spans="3:3">
      <c r="C7178"/>
    </row>
    <row r="7179" spans="3:3">
      <c r="C7179"/>
    </row>
    <row r="7180" spans="3:3">
      <c r="C7180"/>
    </row>
    <row r="7181" spans="3:3">
      <c r="C7181"/>
    </row>
    <row r="7182" spans="3:3">
      <c r="C7182"/>
    </row>
    <row r="7183" spans="3:3">
      <c r="C7183"/>
    </row>
    <row r="7184" spans="3:3">
      <c r="C7184"/>
    </row>
    <row r="7185" spans="3:3">
      <c r="C7185"/>
    </row>
    <row r="7186" spans="3:3">
      <c r="C7186"/>
    </row>
    <row r="7187" spans="3:3">
      <c r="C7187"/>
    </row>
    <row r="7188" spans="3:3">
      <c r="C7188"/>
    </row>
    <row r="7189" spans="3:3">
      <c r="C7189"/>
    </row>
    <row r="7190" spans="3:3">
      <c r="C7190"/>
    </row>
    <row r="7191" spans="3:3">
      <c r="C7191"/>
    </row>
    <row r="7192" spans="3:3">
      <c r="C7192"/>
    </row>
    <row r="7193" spans="3:3">
      <c r="C7193"/>
    </row>
    <row r="7194" spans="3:3">
      <c r="C7194"/>
    </row>
    <row r="7195" spans="3:3">
      <c r="C7195"/>
    </row>
    <row r="7196" spans="3:3">
      <c r="C7196"/>
    </row>
    <row r="7197" spans="3:3">
      <c r="C7197"/>
    </row>
    <row r="7198" spans="3:3">
      <c r="C7198"/>
    </row>
    <row r="7199" spans="3:3">
      <c r="C7199"/>
    </row>
    <row r="7200" spans="3:3">
      <c r="C7200"/>
    </row>
    <row r="7201" spans="3:3">
      <c r="C7201"/>
    </row>
    <row r="7202" spans="3:3">
      <c r="C7202"/>
    </row>
    <row r="7203" spans="3:3">
      <c r="C7203"/>
    </row>
    <row r="7204" spans="3:3">
      <c r="C7204"/>
    </row>
    <row r="7205" spans="3:3">
      <c r="C7205"/>
    </row>
    <row r="7206" spans="3:3">
      <c r="C7206"/>
    </row>
    <row r="7207" spans="3:3">
      <c r="C7207"/>
    </row>
    <row r="7208" spans="3:3">
      <c r="C7208"/>
    </row>
    <row r="7209" spans="3:3">
      <c r="C7209"/>
    </row>
    <row r="7210" spans="3:3">
      <c r="C7210"/>
    </row>
    <row r="7211" spans="3:3">
      <c r="C7211"/>
    </row>
    <row r="7212" spans="3:3">
      <c r="C7212"/>
    </row>
    <row r="7213" spans="3:3">
      <c r="C7213"/>
    </row>
    <row r="7214" spans="3:3">
      <c r="C7214"/>
    </row>
    <row r="7215" spans="3:3">
      <c r="C7215"/>
    </row>
    <row r="7216" spans="3:3">
      <c r="C7216"/>
    </row>
    <row r="7217" spans="3:3">
      <c r="C7217"/>
    </row>
    <row r="7218" spans="3:3">
      <c r="C7218"/>
    </row>
    <row r="7219" spans="3:3">
      <c r="C7219"/>
    </row>
    <row r="7220" spans="3:3">
      <c r="C7220"/>
    </row>
    <row r="7221" spans="3:3">
      <c r="C7221"/>
    </row>
    <row r="7222" spans="3:3">
      <c r="C7222"/>
    </row>
    <row r="7223" spans="3:3">
      <c r="C7223"/>
    </row>
    <row r="7224" spans="3:3">
      <c r="C7224"/>
    </row>
    <row r="7225" spans="3:3">
      <c r="C7225"/>
    </row>
    <row r="7226" spans="3:3">
      <c r="C7226"/>
    </row>
    <row r="7227" spans="3:3">
      <c r="C7227"/>
    </row>
    <row r="7228" spans="3:3">
      <c r="C7228"/>
    </row>
    <row r="7229" spans="3:3">
      <c r="C7229"/>
    </row>
    <row r="7230" spans="3:3">
      <c r="C7230"/>
    </row>
    <row r="7231" spans="3:3">
      <c r="C7231"/>
    </row>
    <row r="7232" spans="3:3">
      <c r="C7232"/>
    </row>
    <row r="7233" spans="3:3">
      <c r="C7233"/>
    </row>
    <row r="7234" spans="3:3">
      <c r="C7234"/>
    </row>
    <row r="7235" spans="3:3">
      <c r="C7235"/>
    </row>
    <row r="7236" spans="3:3">
      <c r="C7236"/>
    </row>
    <row r="7237" spans="3:3">
      <c r="C7237"/>
    </row>
    <row r="7238" spans="3:3">
      <c r="C7238"/>
    </row>
    <row r="7239" spans="3:3">
      <c r="C7239"/>
    </row>
    <row r="7240" spans="3:3">
      <c r="C7240"/>
    </row>
    <row r="7241" spans="3:3">
      <c r="C7241"/>
    </row>
    <row r="7242" spans="3:3">
      <c r="C7242"/>
    </row>
    <row r="7243" spans="3:3">
      <c r="C7243"/>
    </row>
    <row r="7244" spans="3:3">
      <c r="C7244"/>
    </row>
    <row r="7245" spans="3:3">
      <c r="C7245"/>
    </row>
    <row r="7246" spans="3:3">
      <c r="C7246"/>
    </row>
    <row r="7247" spans="3:3">
      <c r="C7247"/>
    </row>
    <row r="7248" spans="3:3">
      <c r="C7248"/>
    </row>
    <row r="7249" spans="3:3">
      <c r="C7249"/>
    </row>
    <row r="7250" spans="3:3">
      <c r="C7250"/>
    </row>
    <row r="7251" spans="3:3">
      <c r="C7251"/>
    </row>
    <row r="7252" spans="3:3">
      <c r="C7252"/>
    </row>
    <row r="7253" spans="3:3">
      <c r="C7253"/>
    </row>
    <row r="7254" spans="3:3">
      <c r="C7254"/>
    </row>
    <row r="7255" spans="3:3">
      <c r="C7255"/>
    </row>
    <row r="7256" spans="3:3">
      <c r="C7256"/>
    </row>
    <row r="7257" spans="3:3">
      <c r="C7257"/>
    </row>
    <row r="7258" spans="3:3">
      <c r="C7258"/>
    </row>
    <row r="7259" spans="3:3">
      <c r="C7259"/>
    </row>
    <row r="7260" spans="3:3">
      <c r="C7260"/>
    </row>
    <row r="7261" spans="3:3">
      <c r="C7261"/>
    </row>
    <row r="7262" spans="3:3">
      <c r="C7262"/>
    </row>
    <row r="7263" spans="3:3">
      <c r="C7263"/>
    </row>
    <row r="7264" spans="3:3">
      <c r="C7264"/>
    </row>
    <row r="7265" spans="3:3">
      <c r="C7265"/>
    </row>
    <row r="7266" spans="3:3">
      <c r="C7266"/>
    </row>
    <row r="7267" spans="3:3">
      <c r="C7267"/>
    </row>
    <row r="7268" spans="3:3">
      <c r="C7268"/>
    </row>
    <row r="7269" spans="3:3">
      <c r="C7269"/>
    </row>
    <row r="7270" spans="3:3">
      <c r="C7270"/>
    </row>
    <row r="7271" spans="3:3">
      <c r="C7271"/>
    </row>
    <row r="7272" spans="3:3">
      <c r="C7272"/>
    </row>
    <row r="7273" spans="3:3">
      <c r="C7273"/>
    </row>
    <row r="7274" spans="3:3">
      <c r="C7274"/>
    </row>
    <row r="7275" spans="3:3">
      <c r="C7275"/>
    </row>
    <row r="7276" spans="3:3">
      <c r="C7276"/>
    </row>
    <row r="7277" spans="3:3">
      <c r="C7277"/>
    </row>
    <row r="7278" spans="3:3">
      <c r="C7278"/>
    </row>
    <row r="7279" spans="3:3">
      <c r="C7279"/>
    </row>
    <row r="7280" spans="3:3">
      <c r="C7280"/>
    </row>
    <row r="7281" spans="3:3">
      <c r="C7281"/>
    </row>
    <row r="7282" spans="3:3">
      <c r="C7282"/>
    </row>
    <row r="7283" spans="3:3">
      <c r="C7283"/>
    </row>
    <row r="7284" spans="3:3">
      <c r="C7284"/>
    </row>
    <row r="7285" spans="3:3">
      <c r="C7285"/>
    </row>
    <row r="7286" spans="3:3">
      <c r="C7286"/>
    </row>
    <row r="7287" spans="3:3">
      <c r="C7287"/>
    </row>
    <row r="7288" spans="3:3">
      <c r="C7288"/>
    </row>
    <row r="7289" spans="3:3">
      <c r="C7289"/>
    </row>
    <row r="7290" spans="3:3">
      <c r="C7290"/>
    </row>
    <row r="7291" spans="3:3">
      <c r="C7291"/>
    </row>
    <row r="7292" spans="3:3">
      <c r="C7292"/>
    </row>
    <row r="7293" spans="3:3">
      <c r="C7293"/>
    </row>
    <row r="7294" spans="3:3">
      <c r="C7294"/>
    </row>
    <row r="7295" spans="3:3">
      <c r="C7295"/>
    </row>
    <row r="7296" spans="3:3">
      <c r="C7296"/>
    </row>
    <row r="7297" spans="3:3">
      <c r="C7297"/>
    </row>
    <row r="7298" spans="3:3">
      <c r="C7298"/>
    </row>
    <row r="7299" spans="3:3">
      <c r="C7299"/>
    </row>
    <row r="7300" spans="3:3">
      <c r="C7300"/>
    </row>
    <row r="7301" spans="3:3">
      <c r="C7301"/>
    </row>
    <row r="7302" spans="3:3">
      <c r="C7302"/>
    </row>
    <row r="7303" spans="3:3">
      <c r="C7303"/>
    </row>
    <row r="7304" spans="3:3">
      <c r="C7304"/>
    </row>
    <row r="7305" spans="3:3">
      <c r="C7305"/>
    </row>
    <row r="7306" spans="3:3">
      <c r="C7306"/>
    </row>
    <row r="7307" spans="3:3">
      <c r="C7307"/>
    </row>
    <row r="7308" spans="3:3">
      <c r="C7308"/>
    </row>
    <row r="7309" spans="3:3">
      <c r="C7309"/>
    </row>
    <row r="7310" spans="3:3">
      <c r="C7310"/>
    </row>
    <row r="7311" spans="3:3">
      <c r="C7311"/>
    </row>
    <row r="7312" spans="3:3">
      <c r="C7312"/>
    </row>
    <row r="7313" spans="3:3">
      <c r="C7313"/>
    </row>
    <row r="7314" spans="3:3">
      <c r="C7314"/>
    </row>
    <row r="7315" spans="3:3">
      <c r="C7315"/>
    </row>
    <row r="7316" spans="3:3">
      <c r="C7316"/>
    </row>
    <row r="7317" spans="3:3">
      <c r="C7317"/>
    </row>
    <row r="7318" spans="3:3">
      <c r="C7318"/>
    </row>
    <row r="7319" spans="3:3">
      <c r="C7319"/>
    </row>
    <row r="7320" spans="3:3">
      <c r="C7320"/>
    </row>
    <row r="7321" spans="3:3">
      <c r="C7321"/>
    </row>
    <row r="7322" spans="3:3">
      <c r="C7322"/>
    </row>
    <row r="7323" spans="3:3">
      <c r="C7323"/>
    </row>
    <row r="7324" spans="3:3">
      <c r="C7324"/>
    </row>
    <row r="7325" spans="3:3">
      <c r="C7325"/>
    </row>
    <row r="7326" spans="3:3">
      <c r="C7326"/>
    </row>
    <row r="7327" spans="3:3">
      <c r="C7327"/>
    </row>
    <row r="7328" spans="3:3">
      <c r="C7328"/>
    </row>
    <row r="7329" spans="3:3">
      <c r="C7329"/>
    </row>
    <row r="7330" spans="3:3">
      <c r="C7330"/>
    </row>
    <row r="7331" spans="3:3">
      <c r="C7331"/>
    </row>
    <row r="7332" spans="3:3">
      <c r="C7332"/>
    </row>
    <row r="7333" spans="3:3">
      <c r="C7333"/>
    </row>
    <row r="7334" spans="3:3">
      <c r="C7334"/>
    </row>
    <row r="7335" spans="3:3">
      <c r="C7335"/>
    </row>
    <row r="7336" spans="3:3">
      <c r="C7336"/>
    </row>
    <row r="7337" spans="3:3">
      <c r="C7337"/>
    </row>
    <row r="7338" spans="3:3">
      <c r="C7338"/>
    </row>
    <row r="7339" spans="3:3">
      <c r="C7339"/>
    </row>
    <row r="7340" spans="3:3">
      <c r="C7340"/>
    </row>
    <row r="7341" spans="3:3">
      <c r="C7341"/>
    </row>
    <row r="7342" spans="3:3">
      <c r="C7342"/>
    </row>
    <row r="7343" spans="3:3">
      <c r="C7343"/>
    </row>
    <row r="7344" spans="3:3">
      <c r="C7344"/>
    </row>
    <row r="7345" spans="3:3">
      <c r="C7345"/>
    </row>
    <row r="7346" spans="3:3">
      <c r="C7346"/>
    </row>
    <row r="7347" spans="3:3">
      <c r="C7347"/>
    </row>
    <row r="7348" spans="3:3">
      <c r="C7348"/>
    </row>
    <row r="7349" spans="3:3">
      <c r="C7349"/>
    </row>
    <row r="7350" spans="3:3">
      <c r="C7350"/>
    </row>
    <row r="7351" spans="3:3">
      <c r="C7351"/>
    </row>
    <row r="7352" spans="3:3">
      <c r="C7352"/>
    </row>
    <row r="7353" spans="3:3">
      <c r="C7353"/>
    </row>
    <row r="7354" spans="3:3">
      <c r="C7354"/>
    </row>
    <row r="7355" spans="3:3">
      <c r="C7355"/>
    </row>
    <row r="7356" spans="3:3">
      <c r="C7356"/>
    </row>
    <row r="7357" spans="3:3">
      <c r="C7357"/>
    </row>
    <row r="7358" spans="3:3">
      <c r="C7358"/>
    </row>
    <row r="7359" spans="3:3">
      <c r="C7359"/>
    </row>
    <row r="7360" spans="3:3">
      <c r="C7360"/>
    </row>
    <row r="7361" spans="3:3">
      <c r="C7361"/>
    </row>
    <row r="7362" spans="3:3">
      <c r="C7362"/>
    </row>
    <row r="7363" spans="3:3">
      <c r="C7363"/>
    </row>
    <row r="7364" spans="3:3">
      <c r="C7364"/>
    </row>
    <row r="7365" spans="3:3">
      <c r="C7365"/>
    </row>
    <row r="7366" spans="3:3">
      <c r="C7366"/>
    </row>
    <row r="7367" spans="3:3">
      <c r="C7367"/>
    </row>
    <row r="7368" spans="3:3">
      <c r="C7368"/>
    </row>
    <row r="7369" spans="3:3">
      <c r="C7369"/>
    </row>
    <row r="7370" spans="3:3">
      <c r="C7370"/>
    </row>
    <row r="7371" spans="3:3">
      <c r="C7371"/>
    </row>
    <row r="7372" spans="3:3">
      <c r="C7372"/>
    </row>
    <row r="7373" spans="3:3">
      <c r="C7373"/>
    </row>
    <row r="7374" spans="3:3">
      <c r="C7374"/>
    </row>
    <row r="7375" spans="3:3">
      <c r="C7375"/>
    </row>
    <row r="7376" spans="3:3">
      <c r="C7376"/>
    </row>
    <row r="7377" spans="3:3">
      <c r="C7377"/>
    </row>
    <row r="7378" spans="3:3">
      <c r="C7378"/>
    </row>
    <row r="7379" spans="3:3">
      <c r="C7379"/>
    </row>
    <row r="7380" spans="3:3">
      <c r="C7380"/>
    </row>
    <row r="7381" spans="3:3">
      <c r="C7381"/>
    </row>
    <row r="7382" spans="3:3">
      <c r="C7382"/>
    </row>
    <row r="7383" spans="3:3">
      <c r="C7383"/>
    </row>
    <row r="7384" spans="3:3">
      <c r="C7384"/>
    </row>
    <row r="7385" spans="3:3">
      <c r="C7385"/>
    </row>
    <row r="7386" spans="3:3">
      <c r="C7386"/>
    </row>
    <row r="7387" spans="3:3">
      <c r="C7387"/>
    </row>
    <row r="7388" spans="3:3">
      <c r="C7388"/>
    </row>
    <row r="7389" spans="3:3">
      <c r="C7389"/>
    </row>
    <row r="7390" spans="3:3">
      <c r="C7390"/>
    </row>
    <row r="7391" spans="3:3">
      <c r="C7391"/>
    </row>
    <row r="7392" spans="3:3">
      <c r="C7392"/>
    </row>
    <row r="7393" spans="3:3">
      <c r="C7393"/>
    </row>
    <row r="7394" spans="3:3">
      <c r="C7394"/>
    </row>
    <row r="7395" spans="3:3">
      <c r="C7395"/>
    </row>
    <row r="7396" spans="3:3">
      <c r="C7396"/>
    </row>
    <row r="7397" spans="3:3">
      <c r="C7397"/>
    </row>
    <row r="7398" spans="3:3">
      <c r="C7398"/>
    </row>
    <row r="7399" spans="3:3">
      <c r="C7399"/>
    </row>
    <row r="7400" spans="3:3">
      <c r="C7400"/>
    </row>
    <row r="7401" spans="3:3">
      <c r="C7401"/>
    </row>
    <row r="7402" spans="3:3">
      <c r="C7402"/>
    </row>
    <row r="7403" spans="3:3">
      <c r="C7403"/>
    </row>
    <row r="7404" spans="3:3">
      <c r="C7404"/>
    </row>
    <row r="7405" spans="3:3">
      <c r="C7405"/>
    </row>
    <row r="7406" spans="3:3">
      <c r="C7406"/>
    </row>
    <row r="7407" spans="3:3">
      <c r="C7407"/>
    </row>
    <row r="7408" spans="3:3">
      <c r="C7408"/>
    </row>
    <row r="7409" spans="3:3">
      <c r="C7409"/>
    </row>
    <row r="7410" spans="3:3">
      <c r="C7410"/>
    </row>
    <row r="7411" spans="3:3">
      <c r="C7411"/>
    </row>
    <row r="7412" spans="3:3">
      <c r="C7412"/>
    </row>
    <row r="7413" spans="3:3">
      <c r="C7413"/>
    </row>
    <row r="7414" spans="3:3">
      <c r="C7414"/>
    </row>
    <row r="7415" spans="3:3">
      <c r="C7415"/>
    </row>
    <row r="7416" spans="3:3">
      <c r="C7416"/>
    </row>
    <row r="7417" spans="3:3">
      <c r="C7417"/>
    </row>
    <row r="7418" spans="3:3">
      <c r="C7418"/>
    </row>
    <row r="7419" spans="3:3">
      <c r="C7419"/>
    </row>
    <row r="7420" spans="3:3">
      <c r="C7420"/>
    </row>
    <row r="7421" spans="3:3">
      <c r="C7421"/>
    </row>
    <row r="7422" spans="3:3">
      <c r="C7422"/>
    </row>
    <row r="7423" spans="3:3">
      <c r="C7423"/>
    </row>
    <row r="7424" spans="3:3">
      <c r="C7424"/>
    </row>
    <row r="7425" spans="3:3">
      <c r="C7425"/>
    </row>
    <row r="7426" spans="3:3">
      <c r="C7426"/>
    </row>
    <row r="7427" spans="3:3">
      <c r="C7427"/>
    </row>
    <row r="7428" spans="3:3">
      <c r="C7428"/>
    </row>
    <row r="7429" spans="3:3">
      <c r="C7429"/>
    </row>
    <row r="7430" spans="3:3">
      <c r="C7430"/>
    </row>
    <row r="7431" spans="3:3">
      <c r="C7431"/>
    </row>
    <row r="7432" spans="3:3">
      <c r="C7432"/>
    </row>
    <row r="7433" spans="3:3">
      <c r="C7433"/>
    </row>
    <row r="7434" spans="3:3">
      <c r="C7434"/>
    </row>
    <row r="7435" spans="3:3">
      <c r="C7435"/>
    </row>
    <row r="7436" spans="3:3">
      <c r="C7436"/>
    </row>
    <row r="7437" spans="3:3">
      <c r="C7437"/>
    </row>
    <row r="7438" spans="3:3">
      <c r="C7438"/>
    </row>
    <row r="7439" spans="3:3">
      <c r="C7439"/>
    </row>
    <row r="7440" spans="3:3">
      <c r="C7440"/>
    </row>
    <row r="7441" spans="3:3">
      <c r="C7441"/>
    </row>
    <row r="7442" spans="3:3">
      <c r="C7442"/>
    </row>
    <row r="7443" spans="3:3">
      <c r="C7443"/>
    </row>
    <row r="7444" spans="3:3">
      <c r="C7444"/>
    </row>
    <row r="7445" spans="3:3">
      <c r="C7445"/>
    </row>
    <row r="7446" spans="3:3">
      <c r="C7446"/>
    </row>
    <row r="7447" spans="3:3">
      <c r="C7447"/>
    </row>
    <row r="7448" spans="3:3">
      <c r="C7448"/>
    </row>
    <row r="7449" spans="3:3">
      <c r="C7449"/>
    </row>
    <row r="7450" spans="3:3">
      <c r="C7450"/>
    </row>
    <row r="7451" spans="3:3">
      <c r="C7451"/>
    </row>
    <row r="7452" spans="3:3">
      <c r="C7452"/>
    </row>
    <row r="7453" spans="3:3">
      <c r="C7453"/>
    </row>
    <row r="7454" spans="3:3">
      <c r="C7454"/>
    </row>
    <row r="7455" spans="3:3">
      <c r="C7455"/>
    </row>
    <row r="7456" spans="3:3">
      <c r="C7456"/>
    </row>
    <row r="7457" spans="3:3">
      <c r="C7457"/>
    </row>
    <row r="7458" spans="3:3">
      <c r="C7458"/>
    </row>
    <row r="7459" spans="3:3">
      <c r="C7459"/>
    </row>
    <row r="7460" spans="3:3">
      <c r="C7460"/>
    </row>
    <row r="7461" spans="3:3">
      <c r="C7461"/>
    </row>
    <row r="7462" spans="3:3">
      <c r="C7462"/>
    </row>
    <row r="7463" spans="3:3">
      <c r="C7463"/>
    </row>
    <row r="7464" spans="3:3">
      <c r="C7464"/>
    </row>
    <row r="7465" spans="3:3">
      <c r="C7465"/>
    </row>
    <row r="7466" spans="3:3">
      <c r="C7466"/>
    </row>
    <row r="7467" spans="3:3">
      <c r="C7467"/>
    </row>
    <row r="7468" spans="3:3">
      <c r="C7468"/>
    </row>
    <row r="7469" spans="3:3">
      <c r="C7469"/>
    </row>
    <row r="7470" spans="3:3">
      <c r="C7470"/>
    </row>
    <row r="7471" spans="3:3">
      <c r="C7471"/>
    </row>
    <row r="7472" spans="3:3">
      <c r="C7472"/>
    </row>
    <row r="7473" spans="3:3">
      <c r="C7473"/>
    </row>
    <row r="7474" spans="3:3">
      <c r="C7474"/>
    </row>
    <row r="7475" spans="3:3">
      <c r="C7475"/>
    </row>
    <row r="7476" spans="3:3">
      <c r="C7476"/>
    </row>
    <row r="7477" spans="3:3">
      <c r="C7477"/>
    </row>
    <row r="7478" spans="3:3">
      <c r="C7478"/>
    </row>
    <row r="7479" spans="3:3">
      <c r="C7479"/>
    </row>
    <row r="7480" spans="3:3">
      <c r="C7480"/>
    </row>
    <row r="7481" spans="3:3">
      <c r="C7481"/>
    </row>
    <row r="7482" spans="3:3">
      <c r="C7482"/>
    </row>
    <row r="7483" spans="3:3">
      <c r="C7483"/>
    </row>
    <row r="7484" spans="3:3">
      <c r="C7484"/>
    </row>
    <row r="7485" spans="3:3">
      <c r="C7485"/>
    </row>
    <row r="7486" spans="3:3">
      <c r="C7486"/>
    </row>
    <row r="7487" spans="3:3">
      <c r="C7487"/>
    </row>
    <row r="7488" spans="3:3">
      <c r="C7488"/>
    </row>
    <row r="7489" spans="3:3">
      <c r="C7489"/>
    </row>
    <row r="7490" spans="3:3">
      <c r="C7490"/>
    </row>
    <row r="7491" spans="3:3">
      <c r="C7491"/>
    </row>
    <row r="7492" spans="3:3">
      <c r="C7492"/>
    </row>
    <row r="7493" spans="3:3">
      <c r="C7493"/>
    </row>
    <row r="7494" spans="3:3">
      <c r="C7494"/>
    </row>
    <row r="7495" spans="3:3">
      <c r="C7495"/>
    </row>
    <row r="7496" spans="3:3">
      <c r="C7496"/>
    </row>
    <row r="7497" spans="3:3">
      <c r="C7497"/>
    </row>
    <row r="7498" spans="3:3">
      <c r="C7498"/>
    </row>
    <row r="7499" spans="3:3">
      <c r="C7499"/>
    </row>
    <row r="7500" spans="3:3">
      <c r="C7500"/>
    </row>
    <row r="7501" spans="3:3">
      <c r="C7501"/>
    </row>
    <row r="7502" spans="3:3">
      <c r="C7502"/>
    </row>
    <row r="7503" spans="3:3">
      <c r="C7503"/>
    </row>
    <row r="7504" spans="3:3">
      <c r="C7504"/>
    </row>
    <row r="7505" spans="3:3">
      <c r="C7505"/>
    </row>
    <row r="7506" spans="3:3">
      <c r="C7506"/>
    </row>
    <row r="7507" spans="3:3">
      <c r="C7507"/>
    </row>
    <row r="7508" spans="3:3">
      <c r="C7508"/>
    </row>
    <row r="7509" spans="3:3">
      <c r="C7509"/>
    </row>
    <row r="7510" spans="3:3">
      <c r="C7510"/>
    </row>
    <row r="7511" spans="3:3">
      <c r="C7511"/>
    </row>
    <row r="7512" spans="3:3">
      <c r="C7512"/>
    </row>
    <row r="7513" spans="3:3">
      <c r="C7513"/>
    </row>
    <row r="7514" spans="3:3">
      <c r="C7514"/>
    </row>
    <row r="7515" spans="3:3">
      <c r="C7515"/>
    </row>
    <row r="7516" spans="3:3">
      <c r="C7516"/>
    </row>
    <row r="7517" spans="3:3">
      <c r="C7517"/>
    </row>
    <row r="7518" spans="3:3">
      <c r="C7518"/>
    </row>
    <row r="7519" spans="3:3">
      <c r="C7519"/>
    </row>
    <row r="7520" spans="3:3">
      <c r="C7520"/>
    </row>
    <row r="7521" spans="3:3">
      <c r="C7521"/>
    </row>
    <row r="7522" spans="3:3">
      <c r="C7522"/>
    </row>
    <row r="7523" spans="3:3">
      <c r="C7523"/>
    </row>
    <row r="7524" spans="3:3">
      <c r="C7524"/>
    </row>
    <row r="7525" spans="3:3">
      <c r="C7525"/>
    </row>
    <row r="7526" spans="3:3">
      <c r="C7526"/>
    </row>
    <row r="7527" spans="3:3">
      <c r="C7527"/>
    </row>
    <row r="7528" spans="3:3">
      <c r="C7528"/>
    </row>
    <row r="7529" spans="3:3">
      <c r="C7529"/>
    </row>
    <row r="7530" spans="3:3">
      <c r="C7530"/>
    </row>
    <row r="7531" spans="3:3">
      <c r="C7531"/>
    </row>
    <row r="7532" spans="3:3">
      <c r="C7532"/>
    </row>
    <row r="7533" spans="3:3">
      <c r="C7533"/>
    </row>
    <row r="7534" spans="3:3">
      <c r="C7534"/>
    </row>
    <row r="7535" spans="3:3">
      <c r="C7535"/>
    </row>
    <row r="7536" spans="3:3">
      <c r="C7536"/>
    </row>
    <row r="7537" spans="3:3">
      <c r="C7537"/>
    </row>
    <row r="7538" spans="3:3">
      <c r="C7538"/>
    </row>
    <row r="7539" spans="3:3">
      <c r="C7539"/>
    </row>
    <row r="7540" spans="3:3">
      <c r="C7540"/>
    </row>
    <row r="7541" spans="3:3">
      <c r="C7541"/>
    </row>
    <row r="7542" spans="3:3">
      <c r="C7542"/>
    </row>
    <row r="7543" spans="3:3">
      <c r="C7543"/>
    </row>
    <row r="7544" spans="3:3">
      <c r="C7544"/>
    </row>
    <row r="7545" spans="3:3">
      <c r="C7545"/>
    </row>
    <row r="7546" spans="3:3">
      <c r="C7546"/>
    </row>
    <row r="7547" spans="3:3">
      <c r="C7547"/>
    </row>
    <row r="7548" spans="3:3">
      <c r="C7548"/>
    </row>
    <row r="7549" spans="3:3">
      <c r="C7549"/>
    </row>
    <row r="7550" spans="3:3">
      <c r="C7550"/>
    </row>
    <row r="7551" spans="3:3">
      <c r="C7551"/>
    </row>
    <row r="7552" spans="3:3">
      <c r="C7552"/>
    </row>
    <row r="7553" spans="3:3">
      <c r="C7553"/>
    </row>
    <row r="7554" spans="3:3">
      <c r="C7554"/>
    </row>
    <row r="7555" spans="3:3">
      <c r="C7555"/>
    </row>
    <row r="7556" spans="3:3">
      <c r="C7556"/>
    </row>
    <row r="7557" spans="3:3">
      <c r="C7557"/>
    </row>
    <row r="7558" spans="3:3">
      <c r="C7558"/>
    </row>
    <row r="7559" spans="3:3">
      <c r="C7559"/>
    </row>
    <row r="7560" spans="3:3">
      <c r="C7560"/>
    </row>
    <row r="7561" spans="3:3">
      <c r="C7561"/>
    </row>
    <row r="7562" spans="3:3">
      <c r="C7562"/>
    </row>
    <row r="7563" spans="3:3">
      <c r="C7563"/>
    </row>
    <row r="7564" spans="3:3">
      <c r="C7564"/>
    </row>
    <row r="7565" spans="3:3">
      <c r="C7565"/>
    </row>
    <row r="7566" spans="3:3">
      <c r="C7566"/>
    </row>
    <row r="7567" spans="3:3">
      <c r="C7567"/>
    </row>
    <row r="7568" spans="3:3">
      <c r="C7568"/>
    </row>
    <row r="7569" spans="3:3">
      <c r="C7569"/>
    </row>
    <row r="7570" spans="3:3">
      <c r="C7570"/>
    </row>
    <row r="7571" spans="3:3">
      <c r="C7571"/>
    </row>
    <row r="7572" spans="3:3">
      <c r="C7572"/>
    </row>
    <row r="7573" spans="3:3">
      <c r="C7573"/>
    </row>
    <row r="7574" spans="3:3">
      <c r="C7574"/>
    </row>
    <row r="7575" spans="3:3">
      <c r="C7575"/>
    </row>
    <row r="7576" spans="3:3">
      <c r="C7576"/>
    </row>
    <row r="7577" spans="3:3">
      <c r="C7577"/>
    </row>
    <row r="7578" spans="3:3">
      <c r="C7578"/>
    </row>
    <row r="7579" spans="3:3">
      <c r="C7579"/>
    </row>
    <row r="7580" spans="3:3">
      <c r="C7580"/>
    </row>
    <row r="7581" spans="3:3">
      <c r="C7581"/>
    </row>
    <row r="7582" spans="3:3">
      <c r="C7582"/>
    </row>
    <row r="7583" spans="3:3">
      <c r="C7583"/>
    </row>
    <row r="7584" spans="3:3">
      <c r="C7584"/>
    </row>
    <row r="7585" spans="3:3">
      <c r="C7585"/>
    </row>
    <row r="7586" spans="3:3">
      <c r="C7586"/>
    </row>
    <row r="7587" spans="3:3">
      <c r="C7587"/>
    </row>
    <row r="7588" spans="3:3">
      <c r="C7588"/>
    </row>
    <row r="7589" spans="3:3">
      <c r="C7589"/>
    </row>
    <row r="7590" spans="3:3">
      <c r="C7590"/>
    </row>
    <row r="7591" spans="3:3">
      <c r="C7591"/>
    </row>
    <row r="7592" spans="3:3">
      <c r="C7592"/>
    </row>
    <row r="7593" spans="3:3">
      <c r="C7593"/>
    </row>
    <row r="7594" spans="3:3">
      <c r="C7594"/>
    </row>
    <row r="7595" spans="3:3">
      <c r="C7595"/>
    </row>
    <row r="7596" spans="3:3">
      <c r="C7596"/>
    </row>
    <row r="7597" spans="3:3">
      <c r="C7597"/>
    </row>
    <row r="7598" spans="3:3">
      <c r="C7598"/>
    </row>
    <row r="7599" spans="3:3">
      <c r="C7599"/>
    </row>
    <row r="7600" spans="3:3">
      <c r="C7600"/>
    </row>
    <row r="7601" spans="3:3">
      <c r="C7601"/>
    </row>
    <row r="7602" spans="3:3">
      <c r="C7602"/>
    </row>
    <row r="7603" spans="3:3">
      <c r="C7603"/>
    </row>
    <row r="7604" spans="3:3">
      <c r="C7604"/>
    </row>
    <row r="7605" spans="3:3">
      <c r="C7605"/>
    </row>
    <row r="7606" spans="3:3">
      <c r="C7606"/>
    </row>
    <row r="7607" spans="3:3">
      <c r="C7607"/>
    </row>
    <row r="7608" spans="3:3">
      <c r="C7608"/>
    </row>
    <row r="7609" spans="3:3">
      <c r="C7609"/>
    </row>
    <row r="7610" spans="3:3">
      <c r="C7610"/>
    </row>
    <row r="7611" spans="3:3">
      <c r="C7611"/>
    </row>
    <row r="7612" spans="3:3">
      <c r="C7612"/>
    </row>
    <row r="7613" spans="3:3">
      <c r="C7613"/>
    </row>
    <row r="7614" spans="3:3">
      <c r="C7614"/>
    </row>
    <row r="7615" spans="3:3">
      <c r="C7615"/>
    </row>
    <row r="7616" spans="3:3">
      <c r="C7616"/>
    </row>
    <row r="7617" spans="3:3">
      <c r="C7617"/>
    </row>
    <row r="7618" spans="3:3">
      <c r="C7618"/>
    </row>
    <row r="7619" spans="3:3">
      <c r="C7619"/>
    </row>
    <row r="7620" spans="3:3">
      <c r="C7620"/>
    </row>
    <row r="7621" spans="3:3">
      <c r="C7621"/>
    </row>
    <row r="7622" spans="3:3">
      <c r="C7622"/>
    </row>
    <row r="7623" spans="3:3">
      <c r="C7623"/>
    </row>
    <row r="7624" spans="3:3">
      <c r="C7624"/>
    </row>
    <row r="7625" spans="3:3">
      <c r="C7625"/>
    </row>
    <row r="7626" spans="3:3">
      <c r="C7626"/>
    </row>
    <row r="7627" spans="3:3">
      <c r="C7627"/>
    </row>
    <row r="7628" spans="3:3">
      <c r="C7628"/>
    </row>
    <row r="7629" spans="3:3">
      <c r="C7629"/>
    </row>
    <row r="7630" spans="3:3">
      <c r="C7630"/>
    </row>
    <row r="7631" spans="3:3">
      <c r="C7631"/>
    </row>
    <row r="7632" spans="3:3">
      <c r="C7632"/>
    </row>
    <row r="7633" spans="3:3">
      <c r="C7633"/>
    </row>
    <row r="7634" spans="3:3">
      <c r="C7634"/>
    </row>
    <row r="7635" spans="3:3">
      <c r="C7635"/>
    </row>
    <row r="7636" spans="3:3">
      <c r="C7636"/>
    </row>
    <row r="7637" spans="3:3">
      <c r="C7637"/>
    </row>
    <row r="7638" spans="3:3">
      <c r="C7638"/>
    </row>
    <row r="7639" spans="3:3">
      <c r="C7639"/>
    </row>
    <row r="7640" spans="3:3">
      <c r="C7640"/>
    </row>
    <row r="7641" spans="3:3">
      <c r="C7641"/>
    </row>
    <row r="7642" spans="3:3">
      <c r="C7642"/>
    </row>
    <row r="7643" spans="3:3">
      <c r="C7643"/>
    </row>
    <row r="7644" spans="3:3">
      <c r="C7644"/>
    </row>
    <row r="7645" spans="3:3">
      <c r="C7645"/>
    </row>
    <row r="7646" spans="3:3">
      <c r="C7646"/>
    </row>
    <row r="7647" spans="3:3">
      <c r="C7647"/>
    </row>
    <row r="7648" spans="3:3">
      <c r="C7648"/>
    </row>
    <row r="7649" spans="3:3">
      <c r="C7649"/>
    </row>
    <row r="7650" spans="3:3">
      <c r="C7650"/>
    </row>
    <row r="7651" spans="3:3">
      <c r="C7651"/>
    </row>
    <row r="7652" spans="3:3">
      <c r="C7652"/>
    </row>
    <row r="7653" spans="3:3">
      <c r="C7653"/>
    </row>
    <row r="7654" spans="3:3">
      <c r="C7654"/>
    </row>
    <row r="7655" spans="3:3">
      <c r="C7655"/>
    </row>
    <row r="7656" spans="3:3">
      <c r="C7656"/>
    </row>
    <row r="7657" spans="3:3">
      <c r="C7657"/>
    </row>
    <row r="7658" spans="3:3">
      <c r="C7658"/>
    </row>
    <row r="7659" spans="3:3">
      <c r="C7659"/>
    </row>
    <row r="7660" spans="3:3">
      <c r="C7660"/>
    </row>
    <row r="7661" spans="3:3">
      <c r="C7661"/>
    </row>
    <row r="7662" spans="3:3">
      <c r="C7662"/>
    </row>
    <row r="7663" spans="3:3">
      <c r="C7663"/>
    </row>
    <row r="7664" spans="3:3">
      <c r="C7664"/>
    </row>
    <row r="7665" spans="3:3">
      <c r="C7665"/>
    </row>
    <row r="7666" spans="3:3">
      <c r="C7666"/>
    </row>
    <row r="7667" spans="3:3">
      <c r="C7667"/>
    </row>
    <row r="7668" spans="3:3">
      <c r="C7668"/>
    </row>
    <row r="7669" spans="3:3">
      <c r="C7669"/>
    </row>
    <row r="7670" spans="3:3">
      <c r="C7670"/>
    </row>
    <row r="7671" spans="3:3">
      <c r="C7671"/>
    </row>
    <row r="7672" spans="3:3">
      <c r="C7672"/>
    </row>
    <row r="7673" spans="3:3">
      <c r="C7673"/>
    </row>
    <row r="7674" spans="3:3">
      <c r="C7674"/>
    </row>
    <row r="7675" spans="3:3">
      <c r="C7675"/>
    </row>
    <row r="7676" spans="3:3">
      <c r="C7676"/>
    </row>
    <row r="7677" spans="3:3">
      <c r="C7677"/>
    </row>
    <row r="7678" spans="3:3">
      <c r="C7678"/>
    </row>
    <row r="7679" spans="3:3">
      <c r="C7679"/>
    </row>
    <row r="7680" spans="3:3">
      <c r="C7680"/>
    </row>
    <row r="7681" spans="3:3">
      <c r="C7681"/>
    </row>
    <row r="7682" spans="3:3">
      <c r="C7682"/>
    </row>
    <row r="7683" spans="3:3">
      <c r="C7683"/>
    </row>
    <row r="7684" spans="3:3">
      <c r="C7684"/>
    </row>
    <row r="7685" spans="3:3">
      <c r="C7685"/>
    </row>
    <row r="7686" spans="3:3">
      <c r="C7686"/>
    </row>
    <row r="7687" spans="3:3">
      <c r="C7687"/>
    </row>
    <row r="7688" spans="3:3">
      <c r="C7688"/>
    </row>
    <row r="7689" spans="3:3">
      <c r="C7689"/>
    </row>
    <row r="7690" spans="3:3">
      <c r="C7690"/>
    </row>
    <row r="7691" spans="3:3">
      <c r="C7691"/>
    </row>
    <row r="7692" spans="3:3">
      <c r="C7692"/>
    </row>
    <row r="7693" spans="3:3">
      <c r="C7693"/>
    </row>
    <row r="7694" spans="3:3">
      <c r="C7694"/>
    </row>
    <row r="7695" spans="3:3">
      <c r="C7695"/>
    </row>
    <row r="7696" spans="3:3">
      <c r="C7696"/>
    </row>
    <row r="7697" spans="3:3">
      <c r="C7697"/>
    </row>
    <row r="7698" spans="3:3">
      <c r="C7698"/>
    </row>
    <row r="7699" spans="3:3">
      <c r="C7699"/>
    </row>
    <row r="7700" spans="3:3">
      <c r="C7700"/>
    </row>
    <row r="7701" spans="3:3">
      <c r="C7701"/>
    </row>
    <row r="7702" spans="3:3">
      <c r="C7702"/>
    </row>
    <row r="7703" spans="3:3">
      <c r="C7703"/>
    </row>
    <row r="7704" spans="3:3">
      <c r="C7704"/>
    </row>
    <row r="7705" spans="3:3">
      <c r="C7705"/>
    </row>
    <row r="7706" spans="3:3">
      <c r="C7706"/>
    </row>
    <row r="7707" spans="3:3">
      <c r="C7707"/>
    </row>
    <row r="7708" spans="3:3">
      <c r="C7708"/>
    </row>
    <row r="7709" spans="3:3">
      <c r="C7709"/>
    </row>
    <row r="7710" spans="3:3">
      <c r="C7710"/>
    </row>
    <row r="7711" spans="3:3">
      <c r="C7711"/>
    </row>
    <row r="7712" spans="3:3">
      <c r="C7712"/>
    </row>
    <row r="7713" spans="3:3">
      <c r="C7713"/>
    </row>
    <row r="7714" spans="3:3">
      <c r="C7714"/>
    </row>
    <row r="7715" spans="3:3">
      <c r="C7715"/>
    </row>
    <row r="7716" spans="3:3">
      <c r="C7716"/>
    </row>
    <row r="7717" spans="3:3">
      <c r="C7717"/>
    </row>
    <row r="7718" spans="3:3">
      <c r="C7718"/>
    </row>
    <row r="7719" spans="3:3">
      <c r="C7719"/>
    </row>
    <row r="7720" spans="3:3">
      <c r="C7720"/>
    </row>
    <row r="7721" spans="3:3">
      <c r="C7721"/>
    </row>
    <row r="7722" spans="3:3">
      <c r="C7722"/>
    </row>
    <row r="7723" spans="3:3">
      <c r="C7723"/>
    </row>
    <row r="7724" spans="3:3">
      <c r="C7724"/>
    </row>
    <row r="7725" spans="3:3">
      <c r="C7725"/>
    </row>
    <row r="7726" spans="3:3">
      <c r="C7726"/>
    </row>
    <row r="7727" spans="3:3">
      <c r="C7727"/>
    </row>
    <row r="7728" spans="3:3">
      <c r="C7728"/>
    </row>
    <row r="7729" spans="3:3">
      <c r="C7729"/>
    </row>
    <row r="7730" spans="3:3">
      <c r="C7730"/>
    </row>
    <row r="7731" spans="3:3">
      <c r="C7731"/>
    </row>
    <row r="7732" spans="3:3">
      <c r="C7732"/>
    </row>
    <row r="7733" spans="3:3">
      <c r="C7733"/>
    </row>
    <row r="7734" spans="3:3">
      <c r="C7734"/>
    </row>
    <row r="7735" spans="3:3">
      <c r="C7735"/>
    </row>
    <row r="7736" spans="3:3">
      <c r="C7736"/>
    </row>
    <row r="7737" spans="3:3">
      <c r="C7737"/>
    </row>
    <row r="7738" spans="3:3">
      <c r="C7738"/>
    </row>
    <row r="7739" spans="3:3">
      <c r="C7739"/>
    </row>
    <row r="7740" spans="3:3">
      <c r="C7740"/>
    </row>
    <row r="7741" spans="3:3">
      <c r="C7741"/>
    </row>
    <row r="7742" spans="3:3">
      <c r="C7742"/>
    </row>
    <row r="7743" spans="3:3">
      <c r="C7743"/>
    </row>
    <row r="7744" spans="3:3">
      <c r="C7744"/>
    </row>
    <row r="7745" spans="3:3">
      <c r="C7745"/>
    </row>
    <row r="7746" spans="3:3">
      <c r="C7746"/>
    </row>
    <row r="7747" spans="3:3">
      <c r="C7747"/>
    </row>
    <row r="7748" spans="3:3">
      <c r="C7748"/>
    </row>
    <row r="7749" spans="3:3">
      <c r="C7749"/>
    </row>
    <row r="7750" spans="3:3">
      <c r="C7750"/>
    </row>
    <row r="7751" spans="3:3">
      <c r="C7751"/>
    </row>
    <row r="7752" spans="3:3">
      <c r="C7752"/>
    </row>
    <row r="7753" spans="3:3">
      <c r="C7753"/>
    </row>
    <row r="7754" spans="3:3">
      <c r="C7754"/>
    </row>
    <row r="7755" spans="3:3">
      <c r="C7755"/>
    </row>
    <row r="7756" spans="3:3">
      <c r="C7756"/>
    </row>
    <row r="7757" spans="3:3">
      <c r="C7757"/>
    </row>
    <row r="7758" spans="3:3">
      <c r="C7758"/>
    </row>
    <row r="7759" spans="3:3">
      <c r="C7759"/>
    </row>
    <row r="7760" spans="3:3">
      <c r="C7760"/>
    </row>
    <row r="7761" spans="3:3">
      <c r="C7761"/>
    </row>
    <row r="7762" spans="3:3">
      <c r="C7762"/>
    </row>
    <row r="7763" spans="3:3">
      <c r="C7763"/>
    </row>
    <row r="7764" spans="3:3">
      <c r="C7764"/>
    </row>
    <row r="7765" spans="3:3">
      <c r="C7765"/>
    </row>
    <row r="7766" spans="3:3">
      <c r="C7766"/>
    </row>
    <row r="7767" spans="3:3">
      <c r="C7767"/>
    </row>
    <row r="7768" spans="3:3">
      <c r="C7768"/>
    </row>
    <row r="7769" spans="3:3">
      <c r="C7769"/>
    </row>
    <row r="7770" spans="3:3">
      <c r="C7770"/>
    </row>
    <row r="7771" spans="3:3">
      <c r="C7771"/>
    </row>
    <row r="7772" spans="3:3">
      <c r="C7772"/>
    </row>
    <row r="7773" spans="3:3">
      <c r="C7773"/>
    </row>
    <row r="7774" spans="3:3">
      <c r="C7774"/>
    </row>
    <row r="7775" spans="3:3">
      <c r="C7775"/>
    </row>
    <row r="7776" spans="3:3">
      <c r="C7776"/>
    </row>
    <row r="7777" spans="3:3">
      <c r="C7777"/>
    </row>
    <row r="7778" spans="3:3">
      <c r="C7778"/>
    </row>
    <row r="7779" spans="3:3">
      <c r="C7779"/>
    </row>
    <row r="7780" spans="3:3">
      <c r="C7780"/>
    </row>
    <row r="7781" spans="3:3">
      <c r="C7781"/>
    </row>
    <row r="7782" spans="3:3">
      <c r="C7782"/>
    </row>
    <row r="7783" spans="3:3">
      <c r="C7783"/>
    </row>
    <row r="7784" spans="3:3">
      <c r="C7784"/>
    </row>
    <row r="7785" spans="3:3">
      <c r="C7785"/>
    </row>
    <row r="7786" spans="3:3">
      <c r="C7786"/>
    </row>
    <row r="7787" spans="3:3">
      <c r="C7787"/>
    </row>
    <row r="7788" spans="3:3">
      <c r="C7788"/>
    </row>
    <row r="7789" spans="3:3">
      <c r="C7789"/>
    </row>
    <row r="7790" spans="3:3">
      <c r="C7790"/>
    </row>
    <row r="7791" spans="3:3">
      <c r="C7791"/>
    </row>
    <row r="7792" spans="3:3">
      <c r="C7792"/>
    </row>
    <row r="7793" spans="3:3">
      <c r="C7793"/>
    </row>
    <row r="7794" spans="3:3">
      <c r="C7794"/>
    </row>
    <row r="7795" spans="3:3">
      <c r="C7795"/>
    </row>
    <row r="7796" spans="3:3">
      <c r="C7796"/>
    </row>
    <row r="7797" spans="3:3">
      <c r="C7797"/>
    </row>
    <row r="7798" spans="3:3">
      <c r="C7798"/>
    </row>
    <row r="7799" spans="3:3">
      <c r="C7799"/>
    </row>
    <row r="7800" spans="3:3">
      <c r="C7800"/>
    </row>
    <row r="7801" spans="3:3">
      <c r="C7801"/>
    </row>
    <row r="7802" spans="3:3">
      <c r="C7802"/>
    </row>
    <row r="7803" spans="3:3">
      <c r="C7803"/>
    </row>
    <row r="7804" spans="3:3">
      <c r="C7804"/>
    </row>
    <row r="7805" spans="3:3">
      <c r="C7805"/>
    </row>
    <row r="7806" spans="3:3">
      <c r="C7806"/>
    </row>
    <row r="7807" spans="3:3">
      <c r="C7807"/>
    </row>
    <row r="7808" spans="3:3">
      <c r="C7808"/>
    </row>
    <row r="7809" spans="3:3">
      <c r="C7809"/>
    </row>
    <row r="7810" spans="3:3">
      <c r="C7810"/>
    </row>
    <row r="7811" spans="3:3">
      <c r="C7811"/>
    </row>
    <row r="7812" spans="3:3">
      <c r="C7812"/>
    </row>
    <row r="7813" spans="3:3">
      <c r="C7813"/>
    </row>
    <row r="7814" spans="3:3">
      <c r="C7814"/>
    </row>
    <row r="7815" spans="3:3">
      <c r="C7815"/>
    </row>
    <row r="7816" spans="3:3">
      <c r="C7816"/>
    </row>
    <row r="7817" spans="3:3">
      <c r="C7817"/>
    </row>
    <row r="7818" spans="3:3">
      <c r="C7818"/>
    </row>
    <row r="7819" spans="3:3">
      <c r="C7819"/>
    </row>
    <row r="7820" spans="3:3">
      <c r="C7820"/>
    </row>
    <row r="7821" spans="3:3">
      <c r="C7821"/>
    </row>
    <row r="7822" spans="3:3">
      <c r="C7822"/>
    </row>
    <row r="7823" spans="3:3">
      <c r="C7823"/>
    </row>
    <row r="7824" spans="3:3">
      <c r="C7824"/>
    </row>
    <row r="7825" spans="3:3">
      <c r="C7825"/>
    </row>
    <row r="7826" spans="3:3">
      <c r="C7826"/>
    </row>
    <row r="7827" spans="3:3">
      <c r="C7827"/>
    </row>
    <row r="7828" spans="3:3">
      <c r="C7828"/>
    </row>
    <row r="7829" spans="3:3">
      <c r="C7829"/>
    </row>
    <row r="7830" spans="3:3">
      <c r="C7830"/>
    </row>
    <row r="7831" spans="3:3">
      <c r="C7831"/>
    </row>
    <row r="7832" spans="3:3">
      <c r="C7832"/>
    </row>
    <row r="7833" spans="3:3">
      <c r="C7833"/>
    </row>
    <row r="7834" spans="3:3">
      <c r="C7834"/>
    </row>
    <row r="7835" spans="3:3">
      <c r="C7835"/>
    </row>
    <row r="7836" spans="3:3">
      <c r="C7836"/>
    </row>
    <row r="7837" spans="3:3">
      <c r="C7837"/>
    </row>
    <row r="7838" spans="3:3">
      <c r="C7838"/>
    </row>
    <row r="7839" spans="3:3">
      <c r="C7839"/>
    </row>
    <row r="7840" spans="3:3">
      <c r="C7840"/>
    </row>
    <row r="7841" spans="3:3">
      <c r="C7841"/>
    </row>
    <row r="7842" spans="3:3">
      <c r="C7842"/>
    </row>
    <row r="7843" spans="3:3">
      <c r="C7843"/>
    </row>
    <row r="7844" spans="3:3">
      <c r="C7844"/>
    </row>
    <row r="7845" spans="3:3">
      <c r="C7845"/>
    </row>
    <row r="7846" spans="3:3">
      <c r="C7846"/>
    </row>
    <row r="7847" spans="3:3">
      <c r="C7847"/>
    </row>
    <row r="7848" spans="3:3">
      <c r="C7848"/>
    </row>
    <row r="7849" spans="3:3">
      <c r="C7849"/>
    </row>
    <row r="7850" spans="3:3">
      <c r="C7850"/>
    </row>
    <row r="7851" spans="3:3">
      <c r="C7851"/>
    </row>
    <row r="7852" spans="3:3">
      <c r="C7852"/>
    </row>
    <row r="7853" spans="3:3">
      <c r="C7853"/>
    </row>
    <row r="7854" spans="3:3">
      <c r="C7854"/>
    </row>
    <row r="7855" spans="3:3">
      <c r="C7855"/>
    </row>
    <row r="7856" spans="3:3">
      <c r="C7856"/>
    </row>
    <row r="7857" spans="3:3">
      <c r="C7857"/>
    </row>
    <row r="7858" spans="3:3">
      <c r="C7858"/>
    </row>
    <row r="7859" spans="3:3">
      <c r="C7859"/>
    </row>
    <row r="7860" spans="3:3">
      <c r="C7860"/>
    </row>
    <row r="7861" spans="3:3">
      <c r="C7861"/>
    </row>
    <row r="7862" spans="3:3">
      <c r="C7862"/>
    </row>
    <row r="7863" spans="3:3">
      <c r="C7863"/>
    </row>
    <row r="7864" spans="3:3">
      <c r="C7864"/>
    </row>
    <row r="7865" spans="3:3">
      <c r="C7865"/>
    </row>
    <row r="7866" spans="3:3">
      <c r="C7866"/>
    </row>
    <row r="7867" spans="3:3">
      <c r="C7867"/>
    </row>
    <row r="7868" spans="3:3">
      <c r="C7868"/>
    </row>
    <row r="7869" spans="3:3">
      <c r="C7869"/>
    </row>
    <row r="7870" spans="3:3">
      <c r="C7870"/>
    </row>
    <row r="7871" spans="3:3">
      <c r="C7871"/>
    </row>
    <row r="7872" spans="3:3">
      <c r="C7872"/>
    </row>
    <row r="7873" spans="3:3">
      <c r="C7873"/>
    </row>
    <row r="7874" spans="3:3">
      <c r="C7874"/>
    </row>
    <row r="7875" spans="3:3">
      <c r="C7875"/>
    </row>
    <row r="7876" spans="3:3">
      <c r="C7876"/>
    </row>
    <row r="7877" spans="3:3">
      <c r="C7877"/>
    </row>
    <row r="7878" spans="3:3">
      <c r="C7878"/>
    </row>
    <row r="7879" spans="3:3">
      <c r="C7879"/>
    </row>
    <row r="7880" spans="3:3">
      <c r="C7880"/>
    </row>
    <row r="7881" spans="3:3">
      <c r="C7881"/>
    </row>
    <row r="7882" spans="3:3">
      <c r="C7882"/>
    </row>
    <row r="7883" spans="3:3">
      <c r="C7883"/>
    </row>
    <row r="7884" spans="3:3">
      <c r="C7884"/>
    </row>
    <row r="7885" spans="3:3">
      <c r="C7885"/>
    </row>
    <row r="7886" spans="3:3">
      <c r="C7886"/>
    </row>
    <row r="7887" spans="3:3">
      <c r="C7887"/>
    </row>
    <row r="7888" spans="3:3">
      <c r="C7888"/>
    </row>
    <row r="7889" spans="3:3">
      <c r="C7889"/>
    </row>
    <row r="7890" spans="3:3">
      <c r="C7890"/>
    </row>
    <row r="7891" spans="3:3">
      <c r="C7891"/>
    </row>
    <row r="7892" spans="3:3">
      <c r="C7892"/>
    </row>
    <row r="7893" spans="3:3">
      <c r="C7893"/>
    </row>
    <row r="7894" spans="3:3">
      <c r="C7894"/>
    </row>
    <row r="7895" spans="3:3">
      <c r="C7895"/>
    </row>
    <row r="7896" spans="3:3">
      <c r="C7896"/>
    </row>
    <row r="7897" spans="3:3">
      <c r="C7897"/>
    </row>
    <row r="7898" spans="3:3">
      <c r="C7898"/>
    </row>
    <row r="7899" spans="3:3">
      <c r="C7899"/>
    </row>
    <row r="7900" spans="3:3">
      <c r="C7900"/>
    </row>
    <row r="7901" spans="3:3">
      <c r="C7901"/>
    </row>
    <row r="7902" spans="3:3">
      <c r="C7902"/>
    </row>
    <row r="7903" spans="3:3">
      <c r="C7903"/>
    </row>
    <row r="7904" spans="3:3">
      <c r="C7904"/>
    </row>
    <row r="7905" spans="3:3">
      <c r="C7905"/>
    </row>
    <row r="7906" spans="3:3">
      <c r="C7906"/>
    </row>
    <row r="7907" spans="3:3">
      <c r="C7907"/>
    </row>
    <row r="7908" spans="3:3">
      <c r="C7908"/>
    </row>
    <row r="7909" spans="3:3">
      <c r="C7909"/>
    </row>
    <row r="7910" spans="3:3">
      <c r="C7910"/>
    </row>
    <row r="7911" spans="3:3">
      <c r="C7911"/>
    </row>
    <row r="7912" spans="3:3">
      <c r="C7912"/>
    </row>
    <row r="7913" spans="3:3">
      <c r="C7913"/>
    </row>
    <row r="7914" spans="3:3">
      <c r="C7914"/>
    </row>
    <row r="7915" spans="3:3">
      <c r="C7915"/>
    </row>
    <row r="7916" spans="3:3">
      <c r="C7916"/>
    </row>
    <row r="7917" spans="3:3">
      <c r="C7917"/>
    </row>
    <row r="7918" spans="3:3">
      <c r="C7918"/>
    </row>
    <row r="7919" spans="3:3">
      <c r="C7919"/>
    </row>
    <row r="7920" spans="3:3">
      <c r="C7920"/>
    </row>
    <row r="7921" spans="3:3">
      <c r="C7921"/>
    </row>
    <row r="7922" spans="3:3">
      <c r="C7922"/>
    </row>
    <row r="7923" spans="3:3">
      <c r="C7923"/>
    </row>
    <row r="7924" spans="3:3">
      <c r="C7924"/>
    </row>
    <row r="7925" spans="3:3">
      <c r="C7925"/>
    </row>
    <row r="7926" spans="3:3">
      <c r="C7926"/>
    </row>
    <row r="7927" spans="3:3">
      <c r="C7927"/>
    </row>
    <row r="7928" spans="3:3">
      <c r="C7928"/>
    </row>
    <row r="7929" spans="3:3">
      <c r="C7929"/>
    </row>
    <row r="7930" spans="3:3">
      <c r="C7930"/>
    </row>
    <row r="7931" spans="3:3">
      <c r="C7931"/>
    </row>
    <row r="7932" spans="3:3">
      <c r="C7932"/>
    </row>
    <row r="7933" spans="3:3">
      <c r="C7933"/>
    </row>
    <row r="7934" spans="3:3">
      <c r="C7934"/>
    </row>
    <row r="7935" spans="3:3">
      <c r="C7935"/>
    </row>
    <row r="7936" spans="3:3">
      <c r="C7936"/>
    </row>
    <row r="7937" spans="3:3">
      <c r="C7937"/>
    </row>
    <row r="7938" spans="3:3">
      <c r="C7938"/>
    </row>
    <row r="7939" spans="3:3">
      <c r="C7939"/>
    </row>
    <row r="7940" spans="3:3">
      <c r="C7940"/>
    </row>
    <row r="7941" spans="3:3">
      <c r="C7941"/>
    </row>
    <row r="7942" spans="3:3">
      <c r="C7942"/>
    </row>
    <row r="7943" spans="3:3">
      <c r="C7943"/>
    </row>
    <row r="7944" spans="3:3">
      <c r="C7944"/>
    </row>
    <row r="7945" spans="3:3">
      <c r="C7945"/>
    </row>
    <row r="7946" spans="3:3">
      <c r="C7946"/>
    </row>
    <row r="7947" spans="3:3">
      <c r="C7947"/>
    </row>
    <row r="7948" spans="3:3">
      <c r="C7948"/>
    </row>
    <row r="7949" spans="3:3">
      <c r="C7949"/>
    </row>
    <row r="7950" spans="3:3">
      <c r="C7950"/>
    </row>
    <row r="7951" spans="3:3">
      <c r="C7951"/>
    </row>
    <row r="7952" spans="3:3">
      <c r="C7952"/>
    </row>
    <row r="7953" spans="3:3">
      <c r="C7953"/>
    </row>
    <row r="7954" spans="3:3">
      <c r="C7954"/>
    </row>
    <row r="7955" spans="3:3">
      <c r="C7955"/>
    </row>
    <row r="7956" spans="3:3">
      <c r="C7956"/>
    </row>
    <row r="7957" spans="3:3">
      <c r="C7957"/>
    </row>
    <row r="7958" spans="3:3">
      <c r="C7958"/>
    </row>
    <row r="7959" spans="3:3">
      <c r="C7959"/>
    </row>
    <row r="7960" spans="3:3">
      <c r="C7960"/>
    </row>
    <row r="7961" spans="3:3">
      <c r="C7961"/>
    </row>
    <row r="7962" spans="3:3">
      <c r="C7962"/>
    </row>
    <row r="7963" spans="3:3">
      <c r="C7963"/>
    </row>
    <row r="7964" spans="3:3">
      <c r="C7964"/>
    </row>
    <row r="7965" spans="3:3">
      <c r="C7965"/>
    </row>
    <row r="7966" spans="3:3">
      <c r="C7966"/>
    </row>
    <row r="7967" spans="3:3">
      <c r="C7967"/>
    </row>
    <row r="7968" spans="3:3">
      <c r="C7968"/>
    </row>
    <row r="7969" spans="3:3">
      <c r="C7969"/>
    </row>
    <row r="7970" spans="3:3">
      <c r="C7970"/>
    </row>
    <row r="7971" spans="3:3">
      <c r="C7971"/>
    </row>
    <row r="7972" spans="3:3">
      <c r="C7972"/>
    </row>
    <row r="7973" spans="3:3">
      <c r="C7973"/>
    </row>
    <row r="7974" spans="3:3">
      <c r="C7974"/>
    </row>
    <row r="7975" spans="3:3">
      <c r="C7975"/>
    </row>
    <row r="7976" spans="3:3">
      <c r="C7976"/>
    </row>
    <row r="7977" spans="3:3">
      <c r="C7977"/>
    </row>
    <row r="7978" spans="3:3">
      <c r="C7978"/>
    </row>
    <row r="7979" spans="3:3">
      <c r="C7979"/>
    </row>
    <row r="7980" spans="3:3">
      <c r="C7980"/>
    </row>
    <row r="7981" spans="3:3">
      <c r="C7981"/>
    </row>
    <row r="7982" spans="3:3">
      <c r="C7982"/>
    </row>
    <row r="7983" spans="3:3">
      <c r="C7983"/>
    </row>
    <row r="7984" spans="3:3">
      <c r="C7984"/>
    </row>
    <row r="7985" spans="3:3">
      <c r="C7985"/>
    </row>
    <row r="7986" spans="3:3">
      <c r="C7986"/>
    </row>
    <row r="7987" spans="3:3">
      <c r="C7987"/>
    </row>
    <row r="7988" spans="3:3">
      <c r="C7988"/>
    </row>
    <row r="7989" spans="3:3">
      <c r="C7989"/>
    </row>
    <row r="7990" spans="3:3">
      <c r="C7990"/>
    </row>
    <row r="7991" spans="3:3">
      <c r="C7991"/>
    </row>
    <row r="7992" spans="3:3">
      <c r="C7992"/>
    </row>
    <row r="7993" spans="3:3">
      <c r="C7993"/>
    </row>
    <row r="7994" spans="3:3">
      <c r="C7994"/>
    </row>
    <row r="7995" spans="3:3">
      <c r="C7995"/>
    </row>
    <row r="7996" spans="3:3">
      <c r="C7996"/>
    </row>
    <row r="7997" spans="3:3">
      <c r="C7997"/>
    </row>
    <row r="7998" spans="3:3">
      <c r="C7998"/>
    </row>
    <row r="7999" spans="3:3">
      <c r="C7999"/>
    </row>
    <row r="8000" spans="3:3">
      <c r="C8000"/>
    </row>
    <row r="8001" spans="3:3">
      <c r="C8001"/>
    </row>
    <row r="8002" spans="3:3">
      <c r="C8002"/>
    </row>
    <row r="8003" spans="3:3">
      <c r="C8003"/>
    </row>
    <row r="8004" spans="3:3">
      <c r="C8004"/>
    </row>
    <row r="8005" spans="3:3">
      <c r="C8005"/>
    </row>
    <row r="8006" spans="3:3">
      <c r="C8006"/>
    </row>
    <row r="8007" spans="3:3">
      <c r="C8007"/>
    </row>
    <row r="8008" spans="3:3">
      <c r="C8008"/>
    </row>
    <row r="8009" spans="3:3">
      <c r="C8009"/>
    </row>
    <row r="8010" spans="3:3">
      <c r="C8010"/>
    </row>
    <row r="8011" spans="3:3">
      <c r="C8011"/>
    </row>
    <row r="8012" spans="3:3">
      <c r="C8012"/>
    </row>
    <row r="8013" spans="3:3">
      <c r="C8013"/>
    </row>
    <row r="8014" spans="3:3">
      <c r="C8014"/>
    </row>
    <row r="8015" spans="3:3">
      <c r="C8015"/>
    </row>
    <row r="8016" spans="3:3">
      <c r="C8016"/>
    </row>
    <row r="8017" spans="3:3">
      <c r="C8017"/>
    </row>
    <row r="8018" spans="3:3">
      <c r="C8018"/>
    </row>
    <row r="8019" spans="3:3">
      <c r="C8019"/>
    </row>
    <row r="8020" spans="3:3">
      <c r="C8020"/>
    </row>
    <row r="8021" spans="3:3">
      <c r="C8021"/>
    </row>
    <row r="8022" spans="3:3">
      <c r="C8022"/>
    </row>
    <row r="8023" spans="3:3">
      <c r="C8023"/>
    </row>
    <row r="8024" spans="3:3">
      <c r="C8024"/>
    </row>
    <row r="8025" spans="3:3">
      <c r="C8025"/>
    </row>
    <row r="8026" spans="3:3">
      <c r="C8026"/>
    </row>
    <row r="8027" spans="3:3">
      <c r="C8027"/>
    </row>
    <row r="8028" spans="3:3">
      <c r="C8028"/>
    </row>
    <row r="8029" spans="3:3">
      <c r="C8029"/>
    </row>
    <row r="8030" spans="3:3">
      <c r="C8030"/>
    </row>
    <row r="8031" spans="3:3">
      <c r="C8031"/>
    </row>
    <row r="8032" spans="3:3">
      <c r="C8032"/>
    </row>
    <row r="8033" spans="3:3">
      <c r="C8033"/>
    </row>
    <row r="8034" spans="3:3">
      <c r="C8034"/>
    </row>
    <row r="8035" spans="3:3">
      <c r="C8035"/>
    </row>
    <row r="8036" spans="3:3">
      <c r="C8036"/>
    </row>
    <row r="8037" spans="3:3">
      <c r="C8037"/>
    </row>
    <row r="8038" spans="3:3">
      <c r="C8038"/>
    </row>
    <row r="8039" spans="3:3">
      <c r="C8039"/>
    </row>
    <row r="8040" spans="3:3">
      <c r="C8040"/>
    </row>
    <row r="8041" spans="3:3">
      <c r="C8041"/>
    </row>
    <row r="8042" spans="3:3">
      <c r="C8042"/>
    </row>
    <row r="8043" spans="3:3">
      <c r="C8043"/>
    </row>
    <row r="8044" spans="3:3">
      <c r="C8044"/>
    </row>
    <row r="8045" spans="3:3">
      <c r="C8045"/>
    </row>
    <row r="8046" spans="3:3">
      <c r="C8046"/>
    </row>
    <row r="8047" spans="3:3">
      <c r="C8047"/>
    </row>
    <row r="8048" spans="3:3">
      <c r="C8048"/>
    </row>
    <row r="8049" spans="3:3">
      <c r="C8049"/>
    </row>
    <row r="8050" spans="3:3">
      <c r="C8050"/>
    </row>
    <row r="8051" spans="3:3">
      <c r="C8051"/>
    </row>
    <row r="8052" spans="3:3">
      <c r="C8052"/>
    </row>
    <row r="8053" spans="3:3">
      <c r="C8053"/>
    </row>
    <row r="8054" spans="3:3">
      <c r="C8054"/>
    </row>
    <row r="8055" spans="3:3">
      <c r="C8055"/>
    </row>
    <row r="8056" spans="3:3">
      <c r="C8056"/>
    </row>
    <row r="8057" spans="3:3">
      <c r="C8057"/>
    </row>
    <row r="8058" spans="3:3">
      <c r="C8058"/>
    </row>
    <row r="8059" spans="3:3">
      <c r="C8059"/>
    </row>
    <row r="8060" spans="3:3">
      <c r="C8060"/>
    </row>
    <row r="8061" spans="3:3">
      <c r="C8061"/>
    </row>
    <row r="8062" spans="3:3">
      <c r="C8062"/>
    </row>
    <row r="8063" spans="3:3">
      <c r="C8063"/>
    </row>
    <row r="8064" spans="3:3">
      <c r="C8064"/>
    </row>
    <row r="8065" spans="3:3">
      <c r="C8065"/>
    </row>
    <row r="8066" spans="3:3">
      <c r="C8066"/>
    </row>
    <row r="8067" spans="3:3">
      <c r="C8067"/>
    </row>
    <row r="8068" spans="3:3">
      <c r="C8068"/>
    </row>
    <row r="8069" spans="3:3">
      <c r="C8069"/>
    </row>
    <row r="8070" spans="3:3">
      <c r="C8070"/>
    </row>
    <row r="8071" spans="3:3">
      <c r="C8071"/>
    </row>
    <row r="8072" spans="3:3">
      <c r="C8072"/>
    </row>
    <row r="8073" spans="3:3">
      <c r="C8073"/>
    </row>
    <row r="8074" spans="3:3">
      <c r="C8074"/>
    </row>
    <row r="8075" spans="3:3">
      <c r="C8075"/>
    </row>
    <row r="8076" spans="3:3">
      <c r="C8076"/>
    </row>
    <row r="8077" spans="3:3">
      <c r="C8077"/>
    </row>
    <row r="8078" spans="3:3">
      <c r="C8078"/>
    </row>
    <row r="8079" spans="3:3">
      <c r="C8079"/>
    </row>
    <row r="8080" spans="3:3">
      <c r="C8080"/>
    </row>
    <row r="8081" spans="3:3">
      <c r="C8081"/>
    </row>
    <row r="8082" spans="3:3">
      <c r="C8082"/>
    </row>
    <row r="8083" spans="3:3">
      <c r="C8083"/>
    </row>
    <row r="8084" spans="3:3">
      <c r="C8084"/>
    </row>
    <row r="8085" spans="3:3">
      <c r="C8085"/>
    </row>
    <row r="8086" spans="3:3">
      <c r="C8086"/>
    </row>
    <row r="8087" spans="3:3">
      <c r="C8087"/>
    </row>
    <row r="8088" spans="3:3">
      <c r="C8088"/>
    </row>
    <row r="8089" spans="3:3">
      <c r="C8089"/>
    </row>
    <row r="8090" spans="3:3">
      <c r="C8090"/>
    </row>
    <row r="8091" spans="3:3">
      <c r="C8091"/>
    </row>
    <row r="8092" spans="3:3">
      <c r="C8092"/>
    </row>
    <row r="8093" spans="3:3">
      <c r="C8093"/>
    </row>
    <row r="8094" spans="3:3">
      <c r="C8094"/>
    </row>
    <row r="8095" spans="3:3">
      <c r="C8095"/>
    </row>
    <row r="8096" spans="3:3">
      <c r="C8096"/>
    </row>
    <row r="8097" spans="3:3">
      <c r="C8097"/>
    </row>
    <row r="8098" spans="3:3">
      <c r="C8098"/>
    </row>
    <row r="8099" spans="3:3">
      <c r="C8099"/>
    </row>
    <row r="8100" spans="3:3">
      <c r="C8100"/>
    </row>
    <row r="8101" spans="3:3">
      <c r="C8101"/>
    </row>
    <row r="8102" spans="3:3">
      <c r="C8102"/>
    </row>
    <row r="8103" spans="3:3">
      <c r="C8103"/>
    </row>
    <row r="8104" spans="3:3">
      <c r="C8104"/>
    </row>
    <row r="8105" spans="3:3">
      <c r="C8105"/>
    </row>
    <row r="8106" spans="3:3">
      <c r="C8106"/>
    </row>
    <row r="8107" spans="3:3">
      <c r="C8107"/>
    </row>
    <row r="8108" spans="3:3">
      <c r="C8108"/>
    </row>
    <row r="8109" spans="3:3">
      <c r="C8109"/>
    </row>
    <row r="8110" spans="3:3">
      <c r="C8110"/>
    </row>
    <row r="8111" spans="3:3">
      <c r="C8111"/>
    </row>
    <row r="8112" spans="3:3">
      <c r="C8112"/>
    </row>
    <row r="8113" spans="3:3">
      <c r="C8113"/>
    </row>
    <row r="8114" spans="3:3">
      <c r="C8114"/>
    </row>
    <row r="8115" spans="3:3">
      <c r="C8115"/>
    </row>
    <row r="8116" spans="3:3">
      <c r="C8116"/>
    </row>
    <row r="8117" spans="3:3">
      <c r="C8117"/>
    </row>
    <row r="8118" spans="3:3">
      <c r="C8118"/>
    </row>
    <row r="8119" spans="3:3">
      <c r="C8119"/>
    </row>
    <row r="8120" spans="3:3">
      <c r="C8120"/>
    </row>
    <row r="8121" spans="3:3">
      <c r="C8121"/>
    </row>
    <row r="8122" spans="3:3">
      <c r="C8122"/>
    </row>
    <row r="8123" spans="3:3">
      <c r="C8123"/>
    </row>
    <row r="8124" spans="3:3">
      <c r="C8124"/>
    </row>
    <row r="8125" spans="3:3">
      <c r="C8125"/>
    </row>
    <row r="8126" spans="3:3">
      <c r="C8126"/>
    </row>
    <row r="8127" spans="3:3">
      <c r="C8127"/>
    </row>
    <row r="8128" spans="3:3">
      <c r="C8128"/>
    </row>
    <row r="8129" spans="3:3">
      <c r="C8129"/>
    </row>
    <row r="8130" spans="3:3">
      <c r="C8130"/>
    </row>
    <row r="8131" spans="3:3">
      <c r="C8131"/>
    </row>
    <row r="8132" spans="3:3">
      <c r="C8132"/>
    </row>
    <row r="8133" spans="3:3">
      <c r="C8133"/>
    </row>
    <row r="8134" spans="3:3">
      <c r="C8134"/>
    </row>
    <row r="8135" spans="3:3">
      <c r="C8135"/>
    </row>
    <row r="8136" spans="3:3">
      <c r="C8136"/>
    </row>
    <row r="8137" spans="3:3">
      <c r="C8137"/>
    </row>
    <row r="8138" spans="3:3">
      <c r="C8138"/>
    </row>
    <row r="8139" spans="3:3">
      <c r="C8139"/>
    </row>
    <row r="8140" spans="3:3">
      <c r="C8140"/>
    </row>
    <row r="8141" spans="3:3">
      <c r="C8141"/>
    </row>
    <row r="8142" spans="3:3">
      <c r="C8142"/>
    </row>
    <row r="8143" spans="3:3">
      <c r="C8143"/>
    </row>
    <row r="8144" spans="3:3">
      <c r="C8144"/>
    </row>
    <row r="8145" spans="3:3">
      <c r="C8145"/>
    </row>
    <row r="8146" spans="3:3">
      <c r="C8146"/>
    </row>
    <row r="8147" spans="3:3">
      <c r="C8147"/>
    </row>
    <row r="8148" spans="3:3">
      <c r="C8148"/>
    </row>
    <row r="8149" spans="3:3">
      <c r="C8149"/>
    </row>
    <row r="8150" spans="3:3">
      <c r="C8150"/>
    </row>
    <row r="8151" spans="3:3">
      <c r="C8151"/>
    </row>
    <row r="8152" spans="3:3">
      <c r="C8152"/>
    </row>
    <row r="8153" spans="3:3">
      <c r="C8153"/>
    </row>
    <row r="8154" spans="3:3">
      <c r="C8154"/>
    </row>
    <row r="8155" spans="3:3">
      <c r="C8155"/>
    </row>
    <row r="8156" spans="3:3">
      <c r="C8156"/>
    </row>
    <row r="8157" spans="3:3">
      <c r="C8157"/>
    </row>
    <row r="8158" spans="3:3">
      <c r="C8158"/>
    </row>
    <row r="8159" spans="3:3">
      <c r="C8159"/>
    </row>
    <row r="8160" spans="3:3">
      <c r="C8160"/>
    </row>
    <row r="8161" spans="3:3">
      <c r="C8161"/>
    </row>
    <row r="8162" spans="3:3">
      <c r="C8162"/>
    </row>
    <row r="8163" spans="3:3">
      <c r="C8163"/>
    </row>
    <row r="8164" spans="3:3">
      <c r="C8164"/>
    </row>
    <row r="8165" spans="3:3">
      <c r="C8165"/>
    </row>
    <row r="8166" spans="3:3">
      <c r="C8166"/>
    </row>
    <row r="8167" spans="3:3">
      <c r="C8167"/>
    </row>
    <row r="8168" spans="3:3">
      <c r="C8168"/>
    </row>
    <row r="8169" spans="3:3">
      <c r="C8169"/>
    </row>
    <row r="8170" spans="3:3">
      <c r="C8170"/>
    </row>
    <row r="8171" spans="3:3">
      <c r="C8171"/>
    </row>
    <row r="8172" spans="3:3">
      <c r="C8172"/>
    </row>
    <row r="8173" spans="3:3">
      <c r="C8173"/>
    </row>
    <row r="8174" spans="3:3">
      <c r="C8174"/>
    </row>
    <row r="8175" spans="3:3">
      <c r="C8175"/>
    </row>
    <row r="8176" spans="3:3">
      <c r="C8176"/>
    </row>
    <row r="8177" spans="3:3">
      <c r="C8177"/>
    </row>
    <row r="8178" spans="3:3">
      <c r="C8178"/>
    </row>
    <row r="8179" spans="3:3">
      <c r="C8179"/>
    </row>
    <row r="8180" spans="3:3">
      <c r="C8180"/>
    </row>
    <row r="8181" spans="3:3">
      <c r="C8181"/>
    </row>
    <row r="8182" spans="3:3">
      <c r="C8182"/>
    </row>
    <row r="8183" spans="3:3">
      <c r="C8183"/>
    </row>
    <row r="8184" spans="3:3">
      <c r="C8184"/>
    </row>
    <row r="8185" spans="3:3">
      <c r="C8185"/>
    </row>
    <row r="8186" spans="3:3">
      <c r="C8186"/>
    </row>
    <row r="8187" spans="3:3">
      <c r="C8187"/>
    </row>
    <row r="8188" spans="3:3">
      <c r="C8188"/>
    </row>
    <row r="8189" spans="3:3">
      <c r="C8189"/>
    </row>
    <row r="8190" spans="3:3">
      <c r="C8190"/>
    </row>
    <row r="8191" spans="3:3">
      <c r="C8191"/>
    </row>
    <row r="8192" spans="3:3">
      <c r="C8192"/>
    </row>
    <row r="8193" spans="3:3">
      <c r="C8193"/>
    </row>
    <row r="8194" spans="3:3">
      <c r="C8194"/>
    </row>
    <row r="8195" spans="3:3">
      <c r="C8195"/>
    </row>
    <row r="8196" spans="3:3">
      <c r="C8196"/>
    </row>
    <row r="8197" spans="3:3">
      <c r="C8197"/>
    </row>
    <row r="8198" spans="3:3">
      <c r="C8198"/>
    </row>
    <row r="8199" spans="3:3">
      <c r="C8199"/>
    </row>
    <row r="8200" spans="3:3">
      <c r="C8200"/>
    </row>
    <row r="8201" spans="3:3">
      <c r="C8201"/>
    </row>
    <row r="8202" spans="3:3">
      <c r="C8202"/>
    </row>
    <row r="8203" spans="3:3">
      <c r="C8203"/>
    </row>
    <row r="8204" spans="3:3">
      <c r="C8204"/>
    </row>
    <row r="8205" spans="3:3">
      <c r="C8205"/>
    </row>
    <row r="8206" spans="3:3">
      <c r="C8206"/>
    </row>
    <row r="8207" spans="3:3">
      <c r="C8207"/>
    </row>
    <row r="8208" spans="3:3">
      <c r="C8208"/>
    </row>
    <row r="8209" spans="3:3">
      <c r="C8209"/>
    </row>
    <row r="8210" spans="3:3">
      <c r="C8210"/>
    </row>
    <row r="8211" spans="3:3">
      <c r="C8211"/>
    </row>
    <row r="8212" spans="3:3">
      <c r="C8212"/>
    </row>
    <row r="8213" spans="3:3">
      <c r="C8213"/>
    </row>
    <row r="8214" spans="3:3">
      <c r="C8214"/>
    </row>
    <row r="8215" spans="3:3">
      <c r="C8215"/>
    </row>
    <row r="8216" spans="3:3">
      <c r="C8216"/>
    </row>
    <row r="8217" spans="3:3">
      <c r="C8217"/>
    </row>
    <row r="8218" spans="3:3">
      <c r="C8218"/>
    </row>
    <row r="8219" spans="3:3">
      <c r="C8219"/>
    </row>
    <row r="8220" spans="3:3">
      <c r="C8220"/>
    </row>
    <row r="8221" spans="3:3">
      <c r="C8221"/>
    </row>
    <row r="8222" spans="3:3">
      <c r="C8222"/>
    </row>
    <row r="8223" spans="3:3">
      <c r="C8223"/>
    </row>
    <row r="8224" spans="3:3">
      <c r="C8224"/>
    </row>
    <row r="8225" spans="3:3">
      <c r="C8225"/>
    </row>
    <row r="8226" spans="3:3">
      <c r="C8226"/>
    </row>
    <row r="8227" spans="3:3">
      <c r="C8227"/>
    </row>
    <row r="8228" spans="3:3">
      <c r="C8228"/>
    </row>
    <row r="8229" spans="3:3">
      <c r="C8229"/>
    </row>
    <row r="8230" spans="3:3">
      <c r="C8230"/>
    </row>
    <row r="8231" spans="3:3">
      <c r="C8231"/>
    </row>
    <row r="8232" spans="3:3">
      <c r="C8232"/>
    </row>
    <row r="8233" spans="3:3">
      <c r="C8233"/>
    </row>
    <row r="8234" spans="3:3">
      <c r="C8234"/>
    </row>
    <row r="8235" spans="3:3">
      <c r="C8235"/>
    </row>
    <row r="8236" spans="3:3">
      <c r="C8236"/>
    </row>
    <row r="8237" spans="3:3">
      <c r="C8237"/>
    </row>
    <row r="8238" spans="3:3">
      <c r="C8238"/>
    </row>
    <row r="8239" spans="3:3">
      <c r="C8239"/>
    </row>
    <row r="8240" spans="3:3">
      <c r="C8240"/>
    </row>
    <row r="8241" spans="3:3">
      <c r="C8241"/>
    </row>
    <row r="8242" spans="3:3">
      <c r="C8242"/>
    </row>
    <row r="8243" spans="3:3">
      <c r="C8243"/>
    </row>
    <row r="8244" spans="3:3">
      <c r="C8244"/>
    </row>
    <row r="8245" spans="3:3">
      <c r="C8245"/>
    </row>
    <row r="8246" spans="3:3">
      <c r="C8246"/>
    </row>
    <row r="8247" spans="3:3">
      <c r="C8247"/>
    </row>
    <row r="8248" spans="3:3">
      <c r="C8248"/>
    </row>
    <row r="8249" spans="3:3">
      <c r="C8249"/>
    </row>
    <row r="8250" spans="3:3">
      <c r="C8250"/>
    </row>
    <row r="8251" spans="3:3">
      <c r="C8251"/>
    </row>
    <row r="8252" spans="3:3">
      <c r="C8252"/>
    </row>
    <row r="8253" spans="3:3">
      <c r="C8253"/>
    </row>
    <row r="8254" spans="3:3">
      <c r="C8254"/>
    </row>
    <row r="8255" spans="3:3">
      <c r="C8255"/>
    </row>
    <row r="8256" spans="3:3">
      <c r="C8256"/>
    </row>
    <row r="8257" spans="3:3">
      <c r="C8257"/>
    </row>
    <row r="8258" spans="3:3">
      <c r="C8258"/>
    </row>
    <row r="8259" spans="3:3">
      <c r="C8259"/>
    </row>
    <row r="8260" spans="3:3">
      <c r="C8260"/>
    </row>
    <row r="8261" spans="3:3">
      <c r="C8261"/>
    </row>
    <row r="8262" spans="3:3">
      <c r="C8262"/>
    </row>
    <row r="8263" spans="3:3">
      <c r="C8263"/>
    </row>
    <row r="8264" spans="3:3">
      <c r="C8264"/>
    </row>
    <row r="8265" spans="3:3">
      <c r="C8265"/>
    </row>
    <row r="8266" spans="3:3">
      <c r="C8266"/>
    </row>
    <row r="8267" spans="3:3">
      <c r="C8267"/>
    </row>
    <row r="8268" spans="3:3">
      <c r="C8268"/>
    </row>
    <row r="8269" spans="3:3">
      <c r="C8269"/>
    </row>
    <row r="8270" spans="3:3">
      <c r="C8270"/>
    </row>
    <row r="8271" spans="3:3">
      <c r="C8271"/>
    </row>
    <row r="8272" spans="3:3">
      <c r="C8272"/>
    </row>
    <row r="8273" spans="3:3">
      <c r="C8273"/>
    </row>
    <row r="8274" spans="3:3">
      <c r="C8274"/>
    </row>
    <row r="8275" spans="3:3">
      <c r="C8275"/>
    </row>
    <row r="8276" spans="3:3">
      <c r="C8276"/>
    </row>
    <row r="8277" spans="3:3">
      <c r="C8277"/>
    </row>
    <row r="8278" spans="3:3">
      <c r="C8278"/>
    </row>
    <row r="8279" spans="3:3">
      <c r="C8279"/>
    </row>
    <row r="8280" spans="3:3">
      <c r="C8280"/>
    </row>
    <row r="8281" spans="3:3">
      <c r="C8281"/>
    </row>
    <row r="8282" spans="3:3">
      <c r="C8282"/>
    </row>
    <row r="8283" spans="3:3">
      <c r="C8283"/>
    </row>
    <row r="8284" spans="3:3">
      <c r="C8284"/>
    </row>
    <row r="8285" spans="3:3">
      <c r="C8285"/>
    </row>
    <row r="8286" spans="3:3">
      <c r="C8286"/>
    </row>
    <row r="8287" spans="3:3">
      <c r="C8287"/>
    </row>
    <row r="8288" spans="3:3">
      <c r="C8288"/>
    </row>
    <row r="8289" spans="3:3">
      <c r="C8289"/>
    </row>
    <row r="8290" spans="3:3">
      <c r="C8290"/>
    </row>
    <row r="8291" spans="3:3">
      <c r="C8291"/>
    </row>
    <row r="8292" spans="3:3">
      <c r="C8292"/>
    </row>
    <row r="8293" spans="3:3">
      <c r="C8293"/>
    </row>
    <row r="8294" spans="3:3">
      <c r="C8294"/>
    </row>
    <row r="8295" spans="3:3">
      <c r="C8295"/>
    </row>
    <row r="8296" spans="3:3">
      <c r="C8296"/>
    </row>
    <row r="8297" spans="3:3">
      <c r="C8297"/>
    </row>
    <row r="8298" spans="3:3">
      <c r="C8298"/>
    </row>
    <row r="8299" spans="3:3">
      <c r="C8299"/>
    </row>
    <row r="8300" spans="3:3">
      <c r="C8300"/>
    </row>
    <row r="8301" spans="3:3">
      <c r="C8301"/>
    </row>
    <row r="8302" spans="3:3">
      <c r="C8302"/>
    </row>
    <row r="8303" spans="3:3">
      <c r="C8303"/>
    </row>
    <row r="8304" spans="3:3">
      <c r="C8304"/>
    </row>
    <row r="8305" spans="3:3">
      <c r="C8305"/>
    </row>
    <row r="8306" spans="3:3">
      <c r="C8306"/>
    </row>
    <row r="8307" spans="3:3">
      <c r="C8307"/>
    </row>
    <row r="8308" spans="3:3">
      <c r="C8308"/>
    </row>
    <row r="8309" spans="3:3">
      <c r="C8309"/>
    </row>
    <row r="8310" spans="3:3">
      <c r="C8310"/>
    </row>
    <row r="8311" spans="3:3">
      <c r="C8311"/>
    </row>
    <row r="8312" spans="3:3">
      <c r="C8312"/>
    </row>
    <row r="8313" spans="3:3">
      <c r="C8313"/>
    </row>
    <row r="8314" spans="3:3">
      <c r="C8314"/>
    </row>
    <row r="8315" spans="3:3">
      <c r="C8315"/>
    </row>
    <row r="8316" spans="3:3">
      <c r="C8316"/>
    </row>
    <row r="8317" spans="3:3">
      <c r="C8317"/>
    </row>
    <row r="8318" spans="3:3">
      <c r="C8318"/>
    </row>
    <row r="8319" spans="3:3">
      <c r="C8319"/>
    </row>
    <row r="8320" spans="3:3">
      <c r="C8320"/>
    </row>
    <row r="8321" spans="3:3">
      <c r="C8321"/>
    </row>
    <row r="8322" spans="3:3">
      <c r="C8322"/>
    </row>
    <row r="8323" spans="3:3">
      <c r="C8323"/>
    </row>
    <row r="8324" spans="3:3">
      <c r="C8324"/>
    </row>
    <row r="8325" spans="3:3">
      <c r="C8325"/>
    </row>
    <row r="8326" spans="3:3">
      <c r="C8326"/>
    </row>
    <row r="8327" spans="3:3">
      <c r="C8327"/>
    </row>
    <row r="8328" spans="3:3">
      <c r="C8328"/>
    </row>
    <row r="8329" spans="3:3">
      <c r="C8329"/>
    </row>
    <row r="8330" spans="3:3">
      <c r="C8330"/>
    </row>
    <row r="8331" spans="3:3">
      <c r="C8331"/>
    </row>
    <row r="8332" spans="3:3">
      <c r="C8332"/>
    </row>
    <row r="8333" spans="3:3">
      <c r="C8333"/>
    </row>
    <row r="8334" spans="3:3">
      <c r="C8334"/>
    </row>
    <row r="8335" spans="3:3">
      <c r="C8335"/>
    </row>
    <row r="8336" spans="3:3">
      <c r="C8336"/>
    </row>
    <row r="8337" spans="3:3">
      <c r="C8337"/>
    </row>
    <row r="8338" spans="3:3">
      <c r="C8338"/>
    </row>
    <row r="8339" spans="3:3">
      <c r="C8339"/>
    </row>
    <row r="8340" spans="3:3">
      <c r="C8340"/>
    </row>
    <row r="8341" spans="3:3">
      <c r="C8341"/>
    </row>
    <row r="8342" spans="3:3">
      <c r="C8342"/>
    </row>
    <row r="8343" spans="3:3">
      <c r="C8343"/>
    </row>
    <row r="8344" spans="3:3">
      <c r="C8344"/>
    </row>
    <row r="8345" spans="3:3">
      <c r="C8345"/>
    </row>
    <row r="8346" spans="3:3">
      <c r="C8346"/>
    </row>
    <row r="8347" spans="3:3">
      <c r="C8347"/>
    </row>
    <row r="8348" spans="3:3">
      <c r="C8348"/>
    </row>
    <row r="8349" spans="3:3">
      <c r="C8349"/>
    </row>
    <row r="8350" spans="3:3">
      <c r="C8350"/>
    </row>
    <row r="8351" spans="3:3">
      <c r="C8351"/>
    </row>
    <row r="8352" spans="3:3">
      <c r="C8352"/>
    </row>
    <row r="8353" spans="3:3">
      <c r="C8353"/>
    </row>
    <row r="8354" spans="3:3">
      <c r="C8354"/>
    </row>
    <row r="8355" spans="3:3">
      <c r="C8355"/>
    </row>
    <row r="8356" spans="3:3">
      <c r="C8356"/>
    </row>
    <row r="8357" spans="3:3">
      <c r="C8357"/>
    </row>
    <row r="8358" spans="3:3">
      <c r="C8358"/>
    </row>
    <row r="8359" spans="3:3">
      <c r="C8359"/>
    </row>
    <row r="8360" spans="3:3">
      <c r="C8360"/>
    </row>
    <row r="8361" spans="3:3">
      <c r="C8361"/>
    </row>
    <row r="8362" spans="3:3">
      <c r="C8362"/>
    </row>
    <row r="8363" spans="3:3">
      <c r="C8363"/>
    </row>
    <row r="8364" spans="3:3">
      <c r="C8364"/>
    </row>
    <row r="8365" spans="3:3">
      <c r="C8365"/>
    </row>
    <row r="8366" spans="3:3">
      <c r="C8366"/>
    </row>
    <row r="8367" spans="3:3">
      <c r="C8367"/>
    </row>
    <row r="8368" spans="3:3">
      <c r="C8368"/>
    </row>
    <row r="8369" spans="3:3">
      <c r="C8369"/>
    </row>
    <row r="8370" spans="3:3">
      <c r="C8370"/>
    </row>
    <row r="8371" spans="3:3">
      <c r="C8371"/>
    </row>
    <row r="8372" spans="3:3">
      <c r="C8372"/>
    </row>
    <row r="8373" spans="3:3">
      <c r="C8373"/>
    </row>
    <row r="8374" spans="3:3">
      <c r="C8374"/>
    </row>
    <row r="8375" spans="3:3">
      <c r="C8375"/>
    </row>
    <row r="8376" spans="3:3">
      <c r="C8376"/>
    </row>
    <row r="8377" spans="3:3">
      <c r="C8377"/>
    </row>
    <row r="8378" spans="3:3">
      <c r="C8378"/>
    </row>
    <row r="8379" spans="3:3">
      <c r="C8379"/>
    </row>
    <row r="8380" spans="3:3">
      <c r="C8380"/>
    </row>
    <row r="8381" spans="3:3">
      <c r="C8381"/>
    </row>
    <row r="8382" spans="3:3">
      <c r="C8382"/>
    </row>
    <row r="8383" spans="3:3">
      <c r="C8383"/>
    </row>
    <row r="8384" spans="3:3">
      <c r="C8384"/>
    </row>
    <row r="8385" spans="3:3">
      <c r="C8385"/>
    </row>
    <row r="8386" spans="3:3">
      <c r="C8386"/>
    </row>
    <row r="8387" spans="3:3">
      <c r="C8387"/>
    </row>
    <row r="8388" spans="3:3">
      <c r="C8388"/>
    </row>
    <row r="8389" spans="3:3">
      <c r="C8389"/>
    </row>
    <row r="8390" spans="3:3">
      <c r="C8390"/>
    </row>
    <row r="8391" spans="3:3">
      <c r="C8391"/>
    </row>
    <row r="8392" spans="3:3">
      <c r="C8392"/>
    </row>
    <row r="8393" spans="3:3">
      <c r="C8393"/>
    </row>
    <row r="8394" spans="3:3">
      <c r="C8394"/>
    </row>
    <row r="8395" spans="3:3">
      <c r="C8395"/>
    </row>
    <row r="8396" spans="3:3">
      <c r="C8396"/>
    </row>
    <row r="8397" spans="3:3">
      <c r="C8397"/>
    </row>
    <row r="8398" spans="3:3">
      <c r="C8398"/>
    </row>
    <row r="8399" spans="3:3">
      <c r="C8399"/>
    </row>
    <row r="8400" spans="3:3">
      <c r="C8400"/>
    </row>
    <row r="8401" spans="3:3">
      <c r="C8401"/>
    </row>
    <row r="8402" spans="3:3">
      <c r="C8402"/>
    </row>
    <row r="8403" spans="3:3">
      <c r="C8403"/>
    </row>
    <row r="8404" spans="3:3">
      <c r="C8404"/>
    </row>
    <row r="8405" spans="3:3">
      <c r="C8405"/>
    </row>
    <row r="8406" spans="3:3">
      <c r="C8406"/>
    </row>
    <row r="8407" spans="3:3">
      <c r="C8407"/>
    </row>
    <row r="8408" spans="3:3">
      <c r="C8408"/>
    </row>
    <row r="8409" spans="3:3">
      <c r="C8409"/>
    </row>
    <row r="8410" spans="3:3">
      <c r="C8410"/>
    </row>
    <row r="8411" spans="3:3">
      <c r="C8411"/>
    </row>
    <row r="8412" spans="3:3">
      <c r="C8412"/>
    </row>
    <row r="8413" spans="3:3">
      <c r="C8413"/>
    </row>
    <row r="8414" spans="3:3">
      <c r="C8414"/>
    </row>
    <row r="8415" spans="3:3">
      <c r="C8415"/>
    </row>
    <row r="8416" spans="3:3">
      <c r="C8416"/>
    </row>
    <row r="8417" spans="3:3">
      <c r="C8417"/>
    </row>
    <row r="8418" spans="3:3">
      <c r="C8418"/>
    </row>
    <row r="8419" spans="3:3">
      <c r="C8419"/>
    </row>
    <row r="8420" spans="3:3">
      <c r="C8420"/>
    </row>
    <row r="8421" spans="3:3">
      <c r="C8421"/>
    </row>
    <row r="8422" spans="3:3">
      <c r="C8422"/>
    </row>
    <row r="8423" spans="3:3">
      <c r="C8423"/>
    </row>
    <row r="8424" spans="3:3">
      <c r="C8424"/>
    </row>
    <row r="8425" spans="3:3">
      <c r="C8425"/>
    </row>
    <row r="8426" spans="3:3">
      <c r="C8426"/>
    </row>
    <row r="8427" spans="3:3">
      <c r="C8427"/>
    </row>
    <row r="8428" spans="3:3">
      <c r="C8428"/>
    </row>
    <row r="8429" spans="3:3">
      <c r="C8429"/>
    </row>
    <row r="8430" spans="3:3">
      <c r="C8430"/>
    </row>
    <row r="8431" spans="3:3">
      <c r="C8431"/>
    </row>
    <row r="8432" spans="3:3">
      <c r="C8432"/>
    </row>
    <row r="8433" spans="3:3">
      <c r="C8433"/>
    </row>
    <row r="8434" spans="3:3">
      <c r="C8434"/>
    </row>
    <row r="8435" spans="3:3">
      <c r="C8435"/>
    </row>
    <row r="8436" spans="3:3">
      <c r="C8436"/>
    </row>
    <row r="8437" spans="3:3">
      <c r="C8437"/>
    </row>
    <row r="8438" spans="3:3">
      <c r="C8438"/>
    </row>
    <row r="8439" spans="3:3">
      <c r="C8439"/>
    </row>
    <row r="8440" spans="3:3">
      <c r="C8440"/>
    </row>
    <row r="8441" spans="3:3">
      <c r="C8441"/>
    </row>
    <row r="8442" spans="3:3">
      <c r="C8442"/>
    </row>
    <row r="8443" spans="3:3">
      <c r="C8443"/>
    </row>
    <row r="8444" spans="3:3">
      <c r="C8444"/>
    </row>
    <row r="8445" spans="3:3">
      <c r="C8445"/>
    </row>
    <row r="8446" spans="3:3">
      <c r="C8446"/>
    </row>
    <row r="8447" spans="3:3">
      <c r="C8447"/>
    </row>
    <row r="8448" spans="3:3">
      <c r="C8448"/>
    </row>
    <row r="8449" spans="3:3">
      <c r="C8449"/>
    </row>
    <row r="8450" spans="3:3">
      <c r="C8450"/>
    </row>
    <row r="8451" spans="3:3">
      <c r="C8451"/>
    </row>
    <row r="8452" spans="3:3">
      <c r="C8452"/>
    </row>
    <row r="8453" spans="3:3">
      <c r="C8453"/>
    </row>
    <row r="8454" spans="3:3">
      <c r="C8454"/>
    </row>
    <row r="8455" spans="3:3">
      <c r="C8455"/>
    </row>
    <row r="8456" spans="3:3">
      <c r="C8456"/>
    </row>
    <row r="8457" spans="3:3">
      <c r="C8457"/>
    </row>
    <row r="8458" spans="3:3">
      <c r="C8458"/>
    </row>
    <row r="8459" spans="3:3">
      <c r="C8459"/>
    </row>
    <row r="8460" spans="3:3">
      <c r="C8460"/>
    </row>
    <row r="8461" spans="3:3">
      <c r="C8461"/>
    </row>
    <row r="8462" spans="3:3">
      <c r="C8462"/>
    </row>
    <row r="8463" spans="3:3">
      <c r="C8463"/>
    </row>
    <row r="8464" spans="3:3">
      <c r="C8464"/>
    </row>
    <row r="8465" spans="3:3">
      <c r="C8465"/>
    </row>
    <row r="8466" spans="3:3">
      <c r="C8466"/>
    </row>
    <row r="8467" spans="3:3">
      <c r="C8467"/>
    </row>
    <row r="8468" spans="3:3">
      <c r="C8468"/>
    </row>
    <row r="8469" spans="3:3">
      <c r="C8469"/>
    </row>
    <row r="8470" spans="3:3">
      <c r="C8470"/>
    </row>
    <row r="8471" spans="3:3">
      <c r="C8471"/>
    </row>
    <row r="8472" spans="3:3">
      <c r="C8472"/>
    </row>
    <row r="8473" spans="3:3">
      <c r="C8473"/>
    </row>
    <row r="8474" spans="3:3">
      <c r="C8474"/>
    </row>
    <row r="8475" spans="3:3">
      <c r="C8475"/>
    </row>
    <row r="8476" spans="3:3">
      <c r="C8476"/>
    </row>
    <row r="8477" spans="3:3">
      <c r="C8477"/>
    </row>
    <row r="8478" spans="3:3">
      <c r="C8478"/>
    </row>
    <row r="8479" spans="3:3">
      <c r="C8479"/>
    </row>
    <row r="8480" spans="3:3">
      <c r="C8480"/>
    </row>
    <row r="8481" spans="3:3">
      <c r="C8481"/>
    </row>
    <row r="8482" spans="3:3">
      <c r="C8482"/>
    </row>
    <row r="8483" spans="3:3">
      <c r="C8483"/>
    </row>
    <row r="8484" spans="3:3">
      <c r="C8484"/>
    </row>
    <row r="8485" spans="3:3">
      <c r="C8485"/>
    </row>
    <row r="8486" spans="3:3">
      <c r="C8486"/>
    </row>
    <row r="8487" spans="3:3">
      <c r="C8487"/>
    </row>
    <row r="8488" spans="3:3">
      <c r="C8488"/>
    </row>
    <row r="8489" spans="3:3">
      <c r="C8489"/>
    </row>
    <row r="8490" spans="3:3">
      <c r="C8490"/>
    </row>
    <row r="8491" spans="3:3">
      <c r="C8491"/>
    </row>
    <row r="8492" spans="3:3">
      <c r="C8492"/>
    </row>
    <row r="8493" spans="3:3">
      <c r="C8493"/>
    </row>
    <row r="8494" spans="3:3">
      <c r="C8494"/>
    </row>
    <row r="8495" spans="3:3">
      <c r="C8495"/>
    </row>
    <row r="8496" spans="3:3">
      <c r="C8496"/>
    </row>
    <row r="8497" spans="3:3">
      <c r="C8497"/>
    </row>
    <row r="8498" spans="3:3">
      <c r="C8498"/>
    </row>
    <row r="8499" spans="3:3">
      <c r="C8499"/>
    </row>
    <row r="8500" spans="3:3">
      <c r="C8500"/>
    </row>
    <row r="8501" spans="3:3">
      <c r="C8501"/>
    </row>
    <row r="8502" spans="3:3">
      <c r="C8502"/>
    </row>
    <row r="8503" spans="3:3">
      <c r="C8503"/>
    </row>
    <row r="8504" spans="3:3">
      <c r="C8504"/>
    </row>
    <row r="8505" spans="3:3">
      <c r="C8505"/>
    </row>
    <row r="8506" spans="3:3">
      <c r="C8506"/>
    </row>
    <row r="8507" spans="3:3">
      <c r="C8507"/>
    </row>
    <row r="8508" spans="3:3">
      <c r="C8508"/>
    </row>
    <row r="8509" spans="3:3">
      <c r="C8509"/>
    </row>
    <row r="8510" spans="3:3">
      <c r="C8510"/>
    </row>
    <row r="8511" spans="3:3">
      <c r="C8511"/>
    </row>
    <row r="8512" spans="3:3">
      <c r="C8512"/>
    </row>
    <row r="8513" spans="3:3">
      <c r="C8513"/>
    </row>
    <row r="8514" spans="3:3">
      <c r="C8514"/>
    </row>
    <row r="8515" spans="3:3">
      <c r="C8515"/>
    </row>
    <row r="8516" spans="3:3">
      <c r="C8516"/>
    </row>
    <row r="8517" spans="3:3">
      <c r="C8517"/>
    </row>
    <row r="8518" spans="3:3">
      <c r="C8518"/>
    </row>
    <row r="8519" spans="3:3">
      <c r="C8519"/>
    </row>
    <row r="8520" spans="3:3">
      <c r="C8520"/>
    </row>
    <row r="8521" spans="3:3">
      <c r="C8521"/>
    </row>
    <row r="8522" spans="3:3">
      <c r="C8522"/>
    </row>
    <row r="8523" spans="3:3">
      <c r="C8523"/>
    </row>
    <row r="8524" spans="3:3">
      <c r="C8524"/>
    </row>
    <row r="8525" spans="3:3">
      <c r="C8525"/>
    </row>
    <row r="8526" spans="3:3">
      <c r="C8526"/>
    </row>
    <row r="8527" spans="3:3">
      <c r="C8527"/>
    </row>
    <row r="8528" spans="3:3">
      <c r="C8528"/>
    </row>
    <row r="8529" spans="3:3">
      <c r="C8529"/>
    </row>
    <row r="8530" spans="3:3">
      <c r="C8530"/>
    </row>
    <row r="8531" spans="3:3">
      <c r="C8531"/>
    </row>
    <row r="8532" spans="3:3">
      <c r="C8532"/>
    </row>
    <row r="8533" spans="3:3">
      <c r="C8533"/>
    </row>
    <row r="8534" spans="3:3">
      <c r="C8534"/>
    </row>
    <row r="8535" spans="3:3">
      <c r="C8535"/>
    </row>
    <row r="8536" spans="3:3">
      <c r="C8536"/>
    </row>
    <row r="8537" spans="3:3">
      <c r="C8537"/>
    </row>
    <row r="8538" spans="3:3">
      <c r="C8538"/>
    </row>
    <row r="8539" spans="3:3">
      <c r="C8539"/>
    </row>
    <row r="8540" spans="3:3">
      <c r="C8540"/>
    </row>
    <row r="8541" spans="3:3">
      <c r="C8541"/>
    </row>
    <row r="8542" spans="3:3">
      <c r="C8542"/>
    </row>
    <row r="8543" spans="3:3">
      <c r="C8543"/>
    </row>
    <row r="8544" spans="3:3">
      <c r="C8544"/>
    </row>
    <row r="8545" spans="3:3">
      <c r="C8545"/>
    </row>
    <row r="8546" spans="3:3">
      <c r="C8546"/>
    </row>
    <row r="8547" spans="3:3">
      <c r="C8547"/>
    </row>
    <row r="8548" spans="3:3">
      <c r="C8548"/>
    </row>
    <row r="8549" spans="3:3">
      <c r="C8549"/>
    </row>
    <row r="8550" spans="3:3">
      <c r="C8550"/>
    </row>
    <row r="8551" spans="3:3">
      <c r="C8551"/>
    </row>
    <row r="8552" spans="3:3">
      <c r="C8552"/>
    </row>
    <row r="8553" spans="3:3">
      <c r="C8553"/>
    </row>
    <row r="8554" spans="3:3">
      <c r="C8554"/>
    </row>
    <row r="8555" spans="3:3">
      <c r="C8555"/>
    </row>
    <row r="8556" spans="3:3">
      <c r="C8556"/>
    </row>
    <row r="8557" spans="3:3">
      <c r="C8557"/>
    </row>
    <row r="8558" spans="3:3">
      <c r="C8558"/>
    </row>
    <row r="8559" spans="3:3">
      <c r="C8559"/>
    </row>
    <row r="8560" spans="3:3">
      <c r="C8560"/>
    </row>
    <row r="8561" spans="3:3">
      <c r="C8561"/>
    </row>
    <row r="8562" spans="3:3">
      <c r="C8562"/>
    </row>
    <row r="8563" spans="3:3">
      <c r="C8563"/>
    </row>
    <row r="8564" spans="3:3">
      <c r="C8564"/>
    </row>
    <row r="8565" spans="3:3">
      <c r="C8565"/>
    </row>
    <row r="8566" spans="3:3">
      <c r="C8566"/>
    </row>
    <row r="8567" spans="3:3">
      <c r="C8567"/>
    </row>
    <row r="8568" spans="3:3">
      <c r="C8568"/>
    </row>
    <row r="8569" spans="3:3">
      <c r="C8569"/>
    </row>
    <row r="8570" spans="3:3">
      <c r="C8570"/>
    </row>
    <row r="8571" spans="3:3">
      <c r="C8571"/>
    </row>
    <row r="8572" spans="3:3">
      <c r="C8572"/>
    </row>
    <row r="8573" spans="3:3">
      <c r="C8573"/>
    </row>
    <row r="8574" spans="3:3">
      <c r="C8574"/>
    </row>
    <row r="8575" spans="3:3">
      <c r="C8575"/>
    </row>
    <row r="8576" spans="3:3">
      <c r="C8576"/>
    </row>
    <row r="8577" spans="3:3">
      <c r="C8577"/>
    </row>
    <row r="8578" spans="3:3">
      <c r="C8578"/>
    </row>
    <row r="8579" spans="3:3">
      <c r="C8579"/>
    </row>
    <row r="8580" spans="3:3">
      <c r="C8580"/>
    </row>
    <row r="8581" spans="3:3">
      <c r="C8581"/>
    </row>
    <row r="8582" spans="3:3">
      <c r="C8582"/>
    </row>
    <row r="8583" spans="3:3">
      <c r="C8583"/>
    </row>
    <row r="8584" spans="3:3">
      <c r="C8584"/>
    </row>
    <row r="8585" spans="3:3">
      <c r="C8585"/>
    </row>
    <row r="8586" spans="3:3">
      <c r="C8586"/>
    </row>
    <row r="8587" spans="3:3">
      <c r="C8587"/>
    </row>
    <row r="8588" spans="3:3">
      <c r="C8588"/>
    </row>
    <row r="8589" spans="3:3">
      <c r="C8589"/>
    </row>
    <row r="8590" spans="3:3">
      <c r="C8590"/>
    </row>
    <row r="8591" spans="3:3">
      <c r="C8591"/>
    </row>
    <row r="8592" spans="3:3">
      <c r="C8592"/>
    </row>
    <row r="8593" spans="3:3">
      <c r="C8593"/>
    </row>
    <row r="8594" spans="3:3">
      <c r="C8594"/>
    </row>
    <row r="8595" spans="3:3">
      <c r="C8595"/>
    </row>
    <row r="8596" spans="3:3">
      <c r="C8596"/>
    </row>
    <row r="8597" spans="3:3">
      <c r="C8597"/>
    </row>
    <row r="8598" spans="3:3">
      <c r="C8598"/>
    </row>
    <row r="8599" spans="3:3">
      <c r="C8599"/>
    </row>
    <row r="8600" spans="3:3">
      <c r="C8600"/>
    </row>
    <row r="8601" spans="3:3">
      <c r="C8601"/>
    </row>
    <row r="8602" spans="3:3">
      <c r="C8602"/>
    </row>
    <row r="8603" spans="3:3">
      <c r="C8603"/>
    </row>
    <row r="8604" spans="3:3">
      <c r="C8604"/>
    </row>
    <row r="8605" spans="3:3">
      <c r="C8605"/>
    </row>
    <row r="8606" spans="3:3">
      <c r="C8606"/>
    </row>
    <row r="8607" spans="3:3">
      <c r="C8607"/>
    </row>
    <row r="8608" spans="3:3">
      <c r="C8608"/>
    </row>
    <row r="8609" spans="3:3">
      <c r="C8609"/>
    </row>
    <row r="8610" spans="3:3">
      <c r="C8610"/>
    </row>
    <row r="8611" spans="3:3">
      <c r="C8611"/>
    </row>
    <row r="8612" spans="3:3">
      <c r="C8612"/>
    </row>
    <row r="8613" spans="3:3">
      <c r="C8613"/>
    </row>
    <row r="8614" spans="3:3">
      <c r="C8614"/>
    </row>
    <row r="8615" spans="3:3">
      <c r="C8615"/>
    </row>
    <row r="8616" spans="3:3">
      <c r="C8616"/>
    </row>
    <row r="8617" spans="3:3">
      <c r="C8617"/>
    </row>
    <row r="8618" spans="3:3">
      <c r="C8618"/>
    </row>
    <row r="8619" spans="3:3">
      <c r="C8619"/>
    </row>
    <row r="8620" spans="3:3">
      <c r="C8620"/>
    </row>
    <row r="8621" spans="3:3">
      <c r="C8621"/>
    </row>
    <row r="8622" spans="3:3">
      <c r="C8622"/>
    </row>
    <row r="8623" spans="3:3">
      <c r="C8623"/>
    </row>
    <row r="8624" spans="3:3">
      <c r="C8624"/>
    </row>
    <row r="8625" spans="3:3">
      <c r="C8625"/>
    </row>
    <row r="8626" spans="3:3">
      <c r="C8626"/>
    </row>
    <row r="8627" spans="3:3">
      <c r="C8627"/>
    </row>
    <row r="8628" spans="3:3">
      <c r="C8628"/>
    </row>
    <row r="8629" spans="3:3">
      <c r="C8629"/>
    </row>
    <row r="8630" spans="3:3">
      <c r="C8630"/>
    </row>
    <row r="8631" spans="3:3">
      <c r="C8631"/>
    </row>
    <row r="8632" spans="3:3">
      <c r="C8632"/>
    </row>
    <row r="8633" spans="3:3">
      <c r="C8633"/>
    </row>
    <row r="8634" spans="3:3">
      <c r="C8634"/>
    </row>
    <row r="8635" spans="3:3">
      <c r="C8635"/>
    </row>
    <row r="8636" spans="3:3">
      <c r="C8636"/>
    </row>
    <row r="8637" spans="3:3">
      <c r="C8637"/>
    </row>
    <row r="8638" spans="3:3">
      <c r="C8638"/>
    </row>
    <row r="8639" spans="3:3">
      <c r="C8639"/>
    </row>
    <row r="8640" spans="3:3">
      <c r="C8640"/>
    </row>
    <row r="8641" spans="3:3">
      <c r="C8641"/>
    </row>
    <row r="8642" spans="3:3">
      <c r="C8642"/>
    </row>
    <row r="8643" spans="3:3">
      <c r="C8643"/>
    </row>
    <row r="8644" spans="3:3">
      <c r="C8644"/>
    </row>
    <row r="8645" spans="3:3">
      <c r="C8645"/>
    </row>
    <row r="8646" spans="3:3">
      <c r="C8646"/>
    </row>
    <row r="8647" spans="3:3">
      <c r="C8647"/>
    </row>
    <row r="8648" spans="3:3">
      <c r="C8648"/>
    </row>
    <row r="8649" spans="3:3">
      <c r="C8649"/>
    </row>
    <row r="8650" spans="3:3">
      <c r="C8650"/>
    </row>
    <row r="8651" spans="3:3">
      <c r="C8651"/>
    </row>
    <row r="8652" spans="3:3">
      <c r="C8652"/>
    </row>
    <row r="8653" spans="3:3">
      <c r="C8653"/>
    </row>
    <row r="8654" spans="3:3">
      <c r="C8654"/>
    </row>
    <row r="8655" spans="3:3">
      <c r="C8655"/>
    </row>
    <row r="8656" spans="3:3">
      <c r="C8656"/>
    </row>
    <row r="8657" spans="3:3">
      <c r="C8657"/>
    </row>
    <row r="8658" spans="3:3">
      <c r="C8658"/>
    </row>
    <row r="8659" spans="3:3">
      <c r="C8659"/>
    </row>
    <row r="8660" spans="3:3">
      <c r="C8660"/>
    </row>
    <row r="8661" spans="3:3">
      <c r="C8661"/>
    </row>
    <row r="8662" spans="3:3">
      <c r="C8662"/>
    </row>
    <row r="8663" spans="3:3">
      <c r="C8663"/>
    </row>
    <row r="8664" spans="3:3">
      <c r="C8664"/>
    </row>
    <row r="8665" spans="3:3">
      <c r="C8665"/>
    </row>
    <row r="8666" spans="3:3">
      <c r="C8666"/>
    </row>
    <row r="8667" spans="3:3">
      <c r="C8667"/>
    </row>
    <row r="8668" spans="3:3">
      <c r="C8668"/>
    </row>
    <row r="8669" spans="3:3">
      <c r="C8669"/>
    </row>
    <row r="8670" spans="3:3">
      <c r="C8670"/>
    </row>
    <row r="8671" spans="3:3">
      <c r="C8671"/>
    </row>
    <row r="8672" spans="3:3">
      <c r="C8672"/>
    </row>
    <row r="8673" spans="3:3">
      <c r="C8673"/>
    </row>
    <row r="8674" spans="3:3">
      <c r="C8674"/>
    </row>
    <row r="8675" spans="3:3">
      <c r="C8675"/>
    </row>
    <row r="8676" spans="3:3">
      <c r="C8676"/>
    </row>
    <row r="8677" spans="3:3">
      <c r="C8677"/>
    </row>
    <row r="8678" spans="3:3">
      <c r="C8678"/>
    </row>
    <row r="8679" spans="3:3">
      <c r="C8679"/>
    </row>
    <row r="8680" spans="3:3">
      <c r="C8680"/>
    </row>
    <row r="8681" spans="3:3">
      <c r="C8681"/>
    </row>
    <row r="8682" spans="3:3">
      <c r="C8682"/>
    </row>
    <row r="8683" spans="3:3">
      <c r="C8683"/>
    </row>
    <row r="8684" spans="3:3">
      <c r="C8684"/>
    </row>
    <row r="8685" spans="3:3">
      <c r="C8685"/>
    </row>
    <row r="8686" spans="3:3">
      <c r="C8686"/>
    </row>
    <row r="8687" spans="3:3">
      <c r="C8687"/>
    </row>
    <row r="8688" spans="3:3">
      <c r="C8688"/>
    </row>
    <row r="8689" spans="3:3">
      <c r="C8689"/>
    </row>
    <row r="8690" spans="3:3">
      <c r="C8690"/>
    </row>
    <row r="8691" spans="3:3">
      <c r="C8691"/>
    </row>
    <row r="8692" spans="3:3">
      <c r="C8692"/>
    </row>
    <row r="8693" spans="3:3">
      <c r="C8693"/>
    </row>
    <row r="8694" spans="3:3">
      <c r="C8694"/>
    </row>
    <row r="8695" spans="3:3">
      <c r="C8695"/>
    </row>
    <row r="8696" spans="3:3">
      <c r="C8696"/>
    </row>
    <row r="8697" spans="3:3">
      <c r="C8697"/>
    </row>
    <row r="8698" spans="3:3">
      <c r="C8698"/>
    </row>
    <row r="8699" spans="3:3">
      <c r="C8699"/>
    </row>
    <row r="8700" spans="3:3">
      <c r="C8700"/>
    </row>
    <row r="8701" spans="3:3">
      <c r="C8701"/>
    </row>
    <row r="8702" spans="3:3">
      <c r="C8702"/>
    </row>
    <row r="8703" spans="3:3">
      <c r="C8703"/>
    </row>
    <row r="8704" spans="3:3">
      <c r="C8704"/>
    </row>
    <row r="8705" spans="3:3">
      <c r="C8705"/>
    </row>
    <row r="8706" spans="3:3">
      <c r="C8706"/>
    </row>
    <row r="8707" spans="3:3">
      <c r="C8707"/>
    </row>
    <row r="8708" spans="3:3">
      <c r="C8708"/>
    </row>
    <row r="8709" spans="3:3">
      <c r="C8709"/>
    </row>
    <row r="8710" spans="3:3">
      <c r="C8710"/>
    </row>
    <row r="8711" spans="3:3">
      <c r="C8711"/>
    </row>
    <row r="8712" spans="3:3">
      <c r="C8712"/>
    </row>
    <row r="8713" spans="3:3">
      <c r="C8713"/>
    </row>
    <row r="8714" spans="3:3">
      <c r="C8714"/>
    </row>
    <row r="8715" spans="3:3">
      <c r="C8715"/>
    </row>
    <row r="8716" spans="3:3">
      <c r="C8716"/>
    </row>
    <row r="8717" spans="3:3">
      <c r="C8717"/>
    </row>
    <row r="8718" spans="3:3">
      <c r="C8718"/>
    </row>
    <row r="8719" spans="3:3">
      <c r="C8719"/>
    </row>
    <row r="8720" spans="3:3">
      <c r="C8720"/>
    </row>
    <row r="8721" spans="3:3">
      <c r="C8721"/>
    </row>
    <row r="8722" spans="3:3">
      <c r="C8722"/>
    </row>
    <row r="8723" spans="3:3">
      <c r="C8723"/>
    </row>
    <row r="8724" spans="3:3">
      <c r="C8724"/>
    </row>
    <row r="8725" spans="3:3">
      <c r="C8725"/>
    </row>
    <row r="8726" spans="3:3">
      <c r="C8726"/>
    </row>
    <row r="8727" spans="3:3">
      <c r="C8727"/>
    </row>
    <row r="8728" spans="3:3">
      <c r="C8728"/>
    </row>
    <row r="8729" spans="3:3">
      <c r="C8729"/>
    </row>
    <row r="8730" spans="3:3">
      <c r="C8730"/>
    </row>
    <row r="8731" spans="3:3">
      <c r="C8731"/>
    </row>
    <row r="8732" spans="3:3">
      <c r="C8732"/>
    </row>
    <row r="8733" spans="3:3">
      <c r="C8733"/>
    </row>
    <row r="8734" spans="3:3">
      <c r="C8734"/>
    </row>
    <row r="8735" spans="3:3">
      <c r="C8735"/>
    </row>
    <row r="8736" spans="3:3">
      <c r="C8736"/>
    </row>
    <row r="8737" spans="3:3">
      <c r="C8737"/>
    </row>
    <row r="8738" spans="3:3">
      <c r="C8738"/>
    </row>
    <row r="8739" spans="3:3">
      <c r="C8739"/>
    </row>
    <row r="8740" spans="3:3">
      <c r="C8740"/>
    </row>
    <row r="8741" spans="3:3">
      <c r="C8741"/>
    </row>
    <row r="8742" spans="3:3">
      <c r="C8742"/>
    </row>
    <row r="8743" spans="3:3">
      <c r="C8743"/>
    </row>
    <row r="8744" spans="3:3">
      <c r="C8744"/>
    </row>
    <row r="8745" spans="3:3">
      <c r="C8745"/>
    </row>
    <row r="8746" spans="3:3">
      <c r="C8746"/>
    </row>
    <row r="8747" spans="3:3">
      <c r="C8747"/>
    </row>
    <row r="8748" spans="3:3">
      <c r="C8748"/>
    </row>
    <row r="8749" spans="3:3">
      <c r="C8749"/>
    </row>
    <row r="8750" spans="3:3">
      <c r="C8750"/>
    </row>
    <row r="8751" spans="3:3">
      <c r="C8751"/>
    </row>
    <row r="8752" spans="3:3">
      <c r="C8752"/>
    </row>
    <row r="8753" spans="3:3">
      <c r="C8753"/>
    </row>
    <row r="8754" spans="3:3">
      <c r="C8754"/>
    </row>
    <row r="8755" spans="3:3">
      <c r="C8755"/>
    </row>
    <row r="8756" spans="3:3">
      <c r="C8756"/>
    </row>
    <row r="8757" spans="3:3">
      <c r="C8757"/>
    </row>
    <row r="8758" spans="3:3">
      <c r="C8758"/>
    </row>
    <row r="8759" spans="3:3">
      <c r="C8759"/>
    </row>
    <row r="8760" spans="3:3">
      <c r="C8760"/>
    </row>
    <row r="8761" spans="3:3">
      <c r="C8761"/>
    </row>
    <row r="8762" spans="3:3">
      <c r="C8762"/>
    </row>
    <row r="8763" spans="3:3">
      <c r="C8763"/>
    </row>
    <row r="8764" spans="3:3">
      <c r="C8764"/>
    </row>
    <row r="8765" spans="3:3">
      <c r="C8765"/>
    </row>
    <row r="8766" spans="3:3">
      <c r="C8766"/>
    </row>
    <row r="8767" spans="3:3">
      <c r="C8767"/>
    </row>
    <row r="8768" spans="3:3">
      <c r="C8768"/>
    </row>
    <row r="8769" spans="3:3">
      <c r="C8769"/>
    </row>
    <row r="8770" spans="3:3">
      <c r="C8770"/>
    </row>
    <row r="8771" spans="3:3">
      <c r="C8771"/>
    </row>
    <row r="8772" spans="3:3">
      <c r="C8772"/>
    </row>
    <row r="8773" spans="3:3">
      <c r="C8773"/>
    </row>
    <row r="8774" spans="3:3">
      <c r="C8774"/>
    </row>
    <row r="8775" spans="3:3">
      <c r="C8775"/>
    </row>
    <row r="8776" spans="3:3">
      <c r="C8776"/>
    </row>
    <row r="8777" spans="3:3">
      <c r="C8777"/>
    </row>
    <row r="8778" spans="3:3">
      <c r="C8778"/>
    </row>
    <row r="8779" spans="3:3">
      <c r="C8779"/>
    </row>
    <row r="8780" spans="3:3">
      <c r="C8780"/>
    </row>
    <row r="8781" spans="3:3">
      <c r="C8781"/>
    </row>
    <row r="8782" spans="3:3">
      <c r="C8782"/>
    </row>
    <row r="8783" spans="3:3">
      <c r="C8783"/>
    </row>
    <row r="8784" spans="3:3">
      <c r="C8784"/>
    </row>
    <row r="8785" spans="3:3">
      <c r="C8785"/>
    </row>
    <row r="8786" spans="3:3">
      <c r="C8786"/>
    </row>
    <row r="8787" spans="3:3">
      <c r="C8787"/>
    </row>
    <row r="8788" spans="3:3">
      <c r="C8788"/>
    </row>
    <row r="8789" spans="3:3">
      <c r="C8789"/>
    </row>
    <row r="8790" spans="3:3">
      <c r="C8790"/>
    </row>
    <row r="8791" spans="3:3">
      <c r="C8791"/>
    </row>
    <row r="8792" spans="3:3">
      <c r="C8792"/>
    </row>
    <row r="8793" spans="3:3">
      <c r="C8793"/>
    </row>
    <row r="8794" spans="3:3">
      <c r="C8794"/>
    </row>
    <row r="8795" spans="3:3">
      <c r="C8795"/>
    </row>
    <row r="8796" spans="3:3">
      <c r="C8796"/>
    </row>
    <row r="8797" spans="3:3">
      <c r="C8797"/>
    </row>
    <row r="8798" spans="3:3">
      <c r="C8798"/>
    </row>
    <row r="8799" spans="3:3">
      <c r="C8799"/>
    </row>
    <row r="8800" spans="3:3">
      <c r="C8800"/>
    </row>
    <row r="8801" spans="3:3">
      <c r="C8801"/>
    </row>
    <row r="8802" spans="3:3">
      <c r="C8802"/>
    </row>
    <row r="8803" spans="3:3">
      <c r="C8803"/>
    </row>
    <row r="8804" spans="3:3">
      <c r="C8804"/>
    </row>
    <row r="8805" spans="3:3">
      <c r="C8805"/>
    </row>
    <row r="8806" spans="3:3">
      <c r="C8806"/>
    </row>
    <row r="8807" spans="3:3">
      <c r="C8807"/>
    </row>
    <row r="8808" spans="3:3">
      <c r="C8808"/>
    </row>
    <row r="8809" spans="3:3">
      <c r="C8809"/>
    </row>
    <row r="8810" spans="3:3">
      <c r="C8810"/>
    </row>
    <row r="8811" spans="3:3">
      <c r="C8811"/>
    </row>
    <row r="8812" spans="3:3">
      <c r="C8812"/>
    </row>
    <row r="8813" spans="3:3">
      <c r="C8813"/>
    </row>
    <row r="8814" spans="3:3">
      <c r="C8814"/>
    </row>
    <row r="8815" spans="3:3">
      <c r="C8815"/>
    </row>
    <row r="8816" spans="3:3">
      <c r="C8816"/>
    </row>
    <row r="8817" spans="3:3">
      <c r="C8817"/>
    </row>
    <row r="8818" spans="3:3">
      <c r="C8818"/>
    </row>
    <row r="8819" spans="3:3">
      <c r="C8819"/>
    </row>
    <row r="8820" spans="3:3">
      <c r="C8820"/>
    </row>
    <row r="8821" spans="3:3">
      <c r="C8821"/>
    </row>
    <row r="8822" spans="3:3">
      <c r="C8822"/>
    </row>
    <row r="8823" spans="3:3">
      <c r="C8823"/>
    </row>
    <row r="8824" spans="3:3">
      <c r="C8824"/>
    </row>
    <row r="8825" spans="3:3">
      <c r="C8825"/>
    </row>
    <row r="8826" spans="3:3">
      <c r="C8826"/>
    </row>
    <row r="8827" spans="3:3">
      <c r="C8827"/>
    </row>
    <row r="8828" spans="3:3">
      <c r="C8828"/>
    </row>
    <row r="8829" spans="3:3">
      <c r="C8829"/>
    </row>
    <row r="8830" spans="3:3">
      <c r="C8830"/>
    </row>
    <row r="8831" spans="3:3">
      <c r="C8831"/>
    </row>
    <row r="8832" spans="3:3">
      <c r="C8832"/>
    </row>
    <row r="8833" spans="3:3">
      <c r="C8833"/>
    </row>
    <row r="8834" spans="3:3">
      <c r="C8834"/>
    </row>
    <row r="8835" spans="3:3">
      <c r="C8835"/>
    </row>
    <row r="8836" spans="3:3">
      <c r="C8836"/>
    </row>
    <row r="8837" spans="3:3">
      <c r="C8837"/>
    </row>
    <row r="8838" spans="3:3">
      <c r="C8838"/>
    </row>
    <row r="8839" spans="3:3">
      <c r="C8839"/>
    </row>
    <row r="8840" spans="3:3">
      <c r="C8840"/>
    </row>
    <row r="8841" spans="3:3">
      <c r="C8841"/>
    </row>
    <row r="8842" spans="3:3">
      <c r="C8842"/>
    </row>
    <row r="8843" spans="3:3">
      <c r="C8843"/>
    </row>
    <row r="8844" spans="3:3">
      <c r="C8844"/>
    </row>
    <row r="8845" spans="3:3">
      <c r="C8845"/>
    </row>
    <row r="8846" spans="3:3">
      <c r="C8846"/>
    </row>
    <row r="8847" spans="3:3">
      <c r="C8847"/>
    </row>
    <row r="8848" spans="3:3">
      <c r="C8848"/>
    </row>
    <row r="8849" spans="3:3">
      <c r="C8849"/>
    </row>
    <row r="8850" spans="3:3">
      <c r="C8850"/>
    </row>
    <row r="8851" spans="3:3">
      <c r="C8851"/>
    </row>
    <row r="8852" spans="3:3">
      <c r="C8852"/>
    </row>
    <row r="8853" spans="3:3">
      <c r="C8853"/>
    </row>
    <row r="8854" spans="3:3">
      <c r="C8854"/>
    </row>
    <row r="8855" spans="3:3">
      <c r="C8855"/>
    </row>
    <row r="8856" spans="3:3">
      <c r="C8856"/>
    </row>
    <row r="8857" spans="3:3">
      <c r="C8857"/>
    </row>
    <row r="8858" spans="3:3">
      <c r="C8858"/>
    </row>
    <row r="8859" spans="3:3">
      <c r="C8859"/>
    </row>
    <row r="8860" spans="3:3">
      <c r="C8860"/>
    </row>
    <row r="8861" spans="3:3">
      <c r="C8861"/>
    </row>
    <row r="8862" spans="3:3">
      <c r="C8862"/>
    </row>
    <row r="8863" spans="3:3">
      <c r="C8863"/>
    </row>
    <row r="8864" spans="3:3">
      <c r="C8864"/>
    </row>
    <row r="8865" spans="3:3">
      <c r="C8865"/>
    </row>
    <row r="8866" spans="3:3">
      <c r="C8866"/>
    </row>
    <row r="8867" spans="3:3">
      <c r="C8867"/>
    </row>
    <row r="8868" spans="3:3">
      <c r="C8868"/>
    </row>
    <row r="8869" spans="3:3">
      <c r="C8869"/>
    </row>
    <row r="8870" spans="3:3">
      <c r="C8870"/>
    </row>
    <row r="8871" spans="3:3">
      <c r="C8871"/>
    </row>
    <row r="8872" spans="3:3">
      <c r="C8872"/>
    </row>
    <row r="8873" spans="3:3">
      <c r="C8873"/>
    </row>
    <row r="8874" spans="3:3">
      <c r="C8874"/>
    </row>
    <row r="8875" spans="3:3">
      <c r="C8875"/>
    </row>
    <row r="8876" spans="3:3">
      <c r="C8876"/>
    </row>
    <row r="8877" spans="3:3">
      <c r="C8877"/>
    </row>
    <row r="8878" spans="3:3">
      <c r="C8878"/>
    </row>
    <row r="8879" spans="3:3">
      <c r="C8879"/>
    </row>
    <row r="8880" spans="3:3">
      <c r="C8880"/>
    </row>
    <row r="8881" spans="3:3">
      <c r="C8881"/>
    </row>
    <row r="8882" spans="3:3">
      <c r="C8882"/>
    </row>
    <row r="8883" spans="3:3">
      <c r="C8883"/>
    </row>
    <row r="8884" spans="3:3">
      <c r="C8884"/>
    </row>
    <row r="8885" spans="3:3">
      <c r="C8885"/>
    </row>
    <row r="8886" spans="3:3">
      <c r="C8886"/>
    </row>
    <row r="8887" spans="3:3">
      <c r="C8887"/>
    </row>
    <row r="8888" spans="3:3">
      <c r="C8888"/>
    </row>
    <row r="8889" spans="3:3">
      <c r="C8889"/>
    </row>
    <row r="8890" spans="3:3">
      <c r="C8890"/>
    </row>
    <row r="8891" spans="3:3">
      <c r="C8891"/>
    </row>
    <row r="8892" spans="3:3">
      <c r="C8892"/>
    </row>
    <row r="8893" spans="3:3">
      <c r="C8893"/>
    </row>
    <row r="8894" spans="3:3">
      <c r="C8894"/>
    </row>
    <row r="8895" spans="3:3">
      <c r="C8895"/>
    </row>
    <row r="8896" spans="3:3">
      <c r="C8896"/>
    </row>
    <row r="8897" spans="3:3">
      <c r="C8897"/>
    </row>
    <row r="8898" spans="3:3">
      <c r="C8898"/>
    </row>
    <row r="8899" spans="3:3">
      <c r="C8899"/>
    </row>
    <row r="8900" spans="3:3">
      <c r="C8900"/>
    </row>
    <row r="8901" spans="3:3">
      <c r="C8901"/>
    </row>
    <row r="8902" spans="3:3">
      <c r="C8902"/>
    </row>
    <row r="8903" spans="3:3">
      <c r="C8903"/>
    </row>
    <row r="8904" spans="3:3">
      <c r="C8904"/>
    </row>
    <row r="8905" spans="3:3">
      <c r="C8905"/>
    </row>
    <row r="8906" spans="3:3">
      <c r="C8906"/>
    </row>
    <row r="8907" spans="3:3">
      <c r="C8907"/>
    </row>
    <row r="8908" spans="3:3">
      <c r="C8908"/>
    </row>
    <row r="8909" spans="3:3">
      <c r="C8909"/>
    </row>
    <row r="8910" spans="3:3">
      <c r="C8910"/>
    </row>
    <row r="8911" spans="3:3">
      <c r="C8911"/>
    </row>
    <row r="8912" spans="3:3">
      <c r="C8912"/>
    </row>
    <row r="8913" spans="3:3">
      <c r="C8913"/>
    </row>
    <row r="8914" spans="3:3">
      <c r="C8914"/>
    </row>
    <row r="8915" spans="3:3">
      <c r="C8915"/>
    </row>
    <row r="8916" spans="3:3">
      <c r="C8916"/>
    </row>
    <row r="8917" spans="3:3">
      <c r="C8917"/>
    </row>
    <row r="8918" spans="3:3">
      <c r="C8918"/>
    </row>
    <row r="8919" spans="3:3">
      <c r="C8919"/>
    </row>
    <row r="8920" spans="3:3">
      <c r="C8920"/>
    </row>
    <row r="8921" spans="3:3">
      <c r="C8921"/>
    </row>
    <row r="8922" spans="3:3">
      <c r="C8922"/>
    </row>
    <row r="8923" spans="3:3">
      <c r="C8923"/>
    </row>
    <row r="8924" spans="3:3">
      <c r="C8924"/>
    </row>
    <row r="8925" spans="3:3">
      <c r="C8925"/>
    </row>
    <row r="8926" spans="3:3">
      <c r="C8926"/>
    </row>
    <row r="8927" spans="3:3">
      <c r="C8927"/>
    </row>
    <row r="8928" spans="3:3">
      <c r="C8928"/>
    </row>
    <row r="8929" spans="3:3">
      <c r="C8929"/>
    </row>
    <row r="8930" spans="3:3">
      <c r="C8930"/>
    </row>
    <row r="8931" spans="3:3">
      <c r="C8931"/>
    </row>
    <row r="8932" spans="3:3">
      <c r="C8932"/>
    </row>
    <row r="8933" spans="3:3">
      <c r="C8933"/>
    </row>
    <row r="8934" spans="3:3">
      <c r="C8934"/>
    </row>
    <row r="8935" spans="3:3">
      <c r="C8935"/>
    </row>
    <row r="8936" spans="3:3">
      <c r="C8936"/>
    </row>
    <row r="8937" spans="3:3">
      <c r="C8937"/>
    </row>
    <row r="8938" spans="3:3">
      <c r="C8938"/>
    </row>
    <row r="8939" spans="3:3">
      <c r="C8939"/>
    </row>
    <row r="8940" spans="3:3">
      <c r="C8940"/>
    </row>
    <row r="8941" spans="3:3">
      <c r="C8941"/>
    </row>
    <row r="8942" spans="3:3">
      <c r="C8942"/>
    </row>
    <row r="8943" spans="3:3">
      <c r="C8943"/>
    </row>
    <row r="8944" spans="3:3">
      <c r="C8944"/>
    </row>
    <row r="8945" spans="3:3">
      <c r="C8945"/>
    </row>
    <row r="8946" spans="3:3">
      <c r="C8946"/>
    </row>
    <row r="8947" spans="3:3">
      <c r="C8947"/>
    </row>
    <row r="8948" spans="3:3">
      <c r="C8948"/>
    </row>
    <row r="8949" spans="3:3">
      <c r="C8949"/>
    </row>
    <row r="8950" spans="3:3">
      <c r="C8950"/>
    </row>
    <row r="8951" spans="3:3">
      <c r="C8951"/>
    </row>
    <row r="8952" spans="3:3">
      <c r="C8952"/>
    </row>
    <row r="8953" spans="3:3">
      <c r="C8953"/>
    </row>
    <row r="8954" spans="3:3">
      <c r="C8954"/>
    </row>
    <row r="8955" spans="3:3">
      <c r="C8955"/>
    </row>
    <row r="8956" spans="3:3">
      <c r="C8956"/>
    </row>
    <row r="8957" spans="3:3">
      <c r="C8957"/>
    </row>
    <row r="8958" spans="3:3">
      <c r="C8958"/>
    </row>
    <row r="8959" spans="3:3">
      <c r="C8959"/>
    </row>
    <row r="8960" spans="3:3">
      <c r="C8960"/>
    </row>
    <row r="8961" spans="3:3">
      <c r="C8961"/>
    </row>
    <row r="8962" spans="3:3">
      <c r="C8962"/>
    </row>
    <row r="8963" spans="3:3">
      <c r="C8963"/>
    </row>
    <row r="8964" spans="3:3">
      <c r="C8964"/>
    </row>
    <row r="8965" spans="3:3">
      <c r="C8965"/>
    </row>
    <row r="8966" spans="3:3">
      <c r="C8966"/>
    </row>
    <row r="8967" spans="3:3">
      <c r="C8967"/>
    </row>
    <row r="8968" spans="3:3">
      <c r="C8968"/>
    </row>
    <row r="8969" spans="3:3">
      <c r="C8969"/>
    </row>
    <row r="8970" spans="3:3">
      <c r="C8970"/>
    </row>
    <row r="8971" spans="3:3">
      <c r="C8971"/>
    </row>
    <row r="8972" spans="3:3">
      <c r="C8972"/>
    </row>
    <row r="8973" spans="3:3">
      <c r="C8973"/>
    </row>
    <row r="8974" spans="3:3">
      <c r="C8974"/>
    </row>
    <row r="8975" spans="3:3">
      <c r="C8975"/>
    </row>
    <row r="8976" spans="3:3">
      <c r="C8976"/>
    </row>
    <row r="8977" spans="3:3">
      <c r="C8977"/>
    </row>
    <row r="8978" spans="3:3">
      <c r="C8978"/>
    </row>
    <row r="8979" spans="3:3">
      <c r="C8979"/>
    </row>
    <row r="8980" spans="3:3">
      <c r="C8980"/>
    </row>
    <row r="8981" spans="3:3">
      <c r="C8981"/>
    </row>
    <row r="8982" spans="3:3">
      <c r="C8982"/>
    </row>
    <row r="8983" spans="3:3">
      <c r="C8983"/>
    </row>
    <row r="8984" spans="3:3">
      <c r="C8984"/>
    </row>
    <row r="8985" spans="3:3">
      <c r="C8985"/>
    </row>
    <row r="8986" spans="3:3">
      <c r="C8986"/>
    </row>
    <row r="8987" spans="3:3">
      <c r="C8987"/>
    </row>
    <row r="8988" spans="3:3">
      <c r="C8988"/>
    </row>
    <row r="8989" spans="3:3">
      <c r="C8989"/>
    </row>
    <row r="8990" spans="3:3">
      <c r="C8990"/>
    </row>
    <row r="8991" spans="3:3">
      <c r="C8991"/>
    </row>
    <row r="8992" spans="3:3">
      <c r="C8992"/>
    </row>
    <row r="8993" spans="3:3">
      <c r="C8993"/>
    </row>
    <row r="8994" spans="3:3">
      <c r="C8994"/>
    </row>
    <row r="8995" spans="3:3">
      <c r="C8995"/>
    </row>
    <row r="8996" spans="3:3">
      <c r="C8996"/>
    </row>
    <row r="8997" spans="3:3">
      <c r="C8997"/>
    </row>
    <row r="8998" spans="3:3">
      <c r="C8998"/>
    </row>
    <row r="8999" spans="3:3">
      <c r="C8999"/>
    </row>
    <row r="9000" spans="3:3">
      <c r="C9000"/>
    </row>
    <row r="9001" spans="3:3">
      <c r="C9001"/>
    </row>
    <row r="9002" spans="3:3">
      <c r="C9002"/>
    </row>
    <row r="9003" spans="3:3">
      <c r="C9003"/>
    </row>
    <row r="9004" spans="3:3">
      <c r="C9004"/>
    </row>
    <row r="9005" spans="3:3">
      <c r="C9005"/>
    </row>
    <row r="9006" spans="3:3">
      <c r="C9006"/>
    </row>
    <row r="9007" spans="3:3">
      <c r="C9007"/>
    </row>
    <row r="9008" spans="3:3">
      <c r="C9008"/>
    </row>
    <row r="9009" spans="3:3">
      <c r="C9009"/>
    </row>
    <row r="9010" spans="3:3">
      <c r="C9010"/>
    </row>
    <row r="9011" spans="3:3">
      <c r="C9011"/>
    </row>
    <row r="9012" spans="3:3">
      <c r="C9012"/>
    </row>
    <row r="9013" spans="3:3">
      <c r="C9013"/>
    </row>
    <row r="9014" spans="3:3">
      <c r="C9014"/>
    </row>
    <row r="9015" spans="3:3">
      <c r="C9015"/>
    </row>
    <row r="9016" spans="3:3">
      <c r="C9016"/>
    </row>
    <row r="9017" spans="3:3">
      <c r="C9017"/>
    </row>
    <row r="9018" spans="3:3">
      <c r="C9018"/>
    </row>
    <row r="9019" spans="3:3">
      <c r="C9019"/>
    </row>
    <row r="9020" spans="3:3">
      <c r="C9020"/>
    </row>
    <row r="9021" spans="3:3">
      <c r="C9021"/>
    </row>
    <row r="9022" spans="3:3">
      <c r="C9022"/>
    </row>
    <row r="9023" spans="3:3">
      <c r="C9023"/>
    </row>
    <row r="9024" spans="3:3">
      <c r="C9024"/>
    </row>
    <row r="9025" spans="3:3">
      <c r="C9025"/>
    </row>
    <row r="9026" spans="3:3">
      <c r="C9026"/>
    </row>
    <row r="9027" spans="3:3">
      <c r="C9027"/>
    </row>
    <row r="9028" spans="3:3">
      <c r="C9028"/>
    </row>
    <row r="9029" spans="3:3">
      <c r="C9029"/>
    </row>
    <row r="9030" spans="3:3">
      <c r="C9030"/>
    </row>
    <row r="9031" spans="3:3">
      <c r="C9031"/>
    </row>
    <row r="9032" spans="3:3">
      <c r="C9032"/>
    </row>
    <row r="9033" spans="3:3">
      <c r="C9033"/>
    </row>
    <row r="9034" spans="3:3">
      <c r="C9034"/>
    </row>
    <row r="9035" spans="3:3">
      <c r="C9035"/>
    </row>
    <row r="9036" spans="3:3">
      <c r="C9036"/>
    </row>
    <row r="9037" spans="3:3">
      <c r="C9037"/>
    </row>
    <row r="9038" spans="3:3">
      <c r="C9038"/>
    </row>
    <row r="9039" spans="3:3">
      <c r="C9039"/>
    </row>
    <row r="9040" spans="3:3">
      <c r="C9040"/>
    </row>
    <row r="9041" spans="3:3">
      <c r="C9041"/>
    </row>
    <row r="9042" spans="3:3">
      <c r="C9042"/>
    </row>
    <row r="9043" spans="3:3">
      <c r="C9043"/>
    </row>
    <row r="9044" spans="3:3">
      <c r="C9044"/>
    </row>
    <row r="9045" spans="3:3">
      <c r="C9045"/>
    </row>
    <row r="9046" spans="3:3">
      <c r="C9046"/>
    </row>
    <row r="9047" spans="3:3">
      <c r="C9047"/>
    </row>
    <row r="9048" spans="3:3">
      <c r="C9048"/>
    </row>
    <row r="9049" spans="3:3">
      <c r="C9049"/>
    </row>
    <row r="9050" spans="3:3">
      <c r="C9050"/>
    </row>
    <row r="9051" spans="3:3">
      <c r="C9051"/>
    </row>
    <row r="9052" spans="3:3">
      <c r="C9052"/>
    </row>
    <row r="9053" spans="3:3">
      <c r="C9053"/>
    </row>
    <row r="9054" spans="3:3">
      <c r="C9054"/>
    </row>
    <row r="9055" spans="3:3">
      <c r="C9055"/>
    </row>
    <row r="9056" spans="3:3">
      <c r="C9056"/>
    </row>
    <row r="9057" spans="3:3">
      <c r="C9057"/>
    </row>
    <row r="9058" spans="3:3">
      <c r="C9058"/>
    </row>
    <row r="9059" spans="3:3">
      <c r="C9059"/>
    </row>
    <row r="9060" spans="3:3">
      <c r="C9060"/>
    </row>
    <row r="9061" spans="3:3">
      <c r="C9061"/>
    </row>
    <row r="9062" spans="3:3">
      <c r="C9062"/>
    </row>
    <row r="9063" spans="3:3">
      <c r="C9063"/>
    </row>
    <row r="9064" spans="3:3">
      <c r="C9064"/>
    </row>
    <row r="9065" spans="3:3">
      <c r="C9065"/>
    </row>
    <row r="9066" spans="3:3">
      <c r="C9066"/>
    </row>
    <row r="9067" spans="3:3">
      <c r="C9067"/>
    </row>
    <row r="9068" spans="3:3">
      <c r="C9068"/>
    </row>
    <row r="9069" spans="3:3">
      <c r="C9069"/>
    </row>
    <row r="9070" spans="3:3">
      <c r="C9070"/>
    </row>
    <row r="9071" spans="3:3">
      <c r="C9071"/>
    </row>
    <row r="9072" spans="3:3">
      <c r="C9072"/>
    </row>
    <row r="9073" spans="3:3">
      <c r="C9073"/>
    </row>
    <row r="9074" spans="3:3">
      <c r="C9074"/>
    </row>
    <row r="9075" spans="3:3">
      <c r="C9075"/>
    </row>
    <row r="9076" spans="3:3">
      <c r="C9076"/>
    </row>
    <row r="9077" spans="3:3">
      <c r="C9077"/>
    </row>
    <row r="9078" spans="3:3">
      <c r="C9078"/>
    </row>
    <row r="9079" spans="3:3">
      <c r="C9079"/>
    </row>
    <row r="9080" spans="3:3">
      <c r="C9080"/>
    </row>
    <row r="9081" spans="3:3">
      <c r="C9081"/>
    </row>
    <row r="9082" spans="3:3">
      <c r="C9082"/>
    </row>
    <row r="9083" spans="3:3">
      <c r="C9083"/>
    </row>
    <row r="9084" spans="3:3">
      <c r="C9084"/>
    </row>
    <row r="9085" spans="3:3">
      <c r="C9085"/>
    </row>
    <row r="9086" spans="3:3">
      <c r="C9086"/>
    </row>
    <row r="9087" spans="3:3">
      <c r="C9087"/>
    </row>
    <row r="9088" spans="3:3">
      <c r="C9088"/>
    </row>
    <row r="9089" spans="3:3">
      <c r="C9089"/>
    </row>
    <row r="9090" spans="3:3">
      <c r="C9090"/>
    </row>
    <row r="9091" spans="3:3">
      <c r="C9091"/>
    </row>
    <row r="9092" spans="3:3">
      <c r="C9092"/>
    </row>
    <row r="9093" spans="3:3">
      <c r="C9093"/>
    </row>
    <row r="9094" spans="3:3">
      <c r="C9094"/>
    </row>
    <row r="9095" spans="3:3">
      <c r="C9095"/>
    </row>
    <row r="9096" spans="3:3">
      <c r="C9096"/>
    </row>
    <row r="9097" spans="3:3">
      <c r="C9097"/>
    </row>
    <row r="9098" spans="3:3">
      <c r="C9098"/>
    </row>
    <row r="9099" spans="3:3">
      <c r="C9099"/>
    </row>
    <row r="9100" spans="3:3">
      <c r="C9100"/>
    </row>
    <row r="9101" spans="3:3">
      <c r="C9101"/>
    </row>
    <row r="9102" spans="3:3">
      <c r="C9102"/>
    </row>
    <row r="9103" spans="3:3">
      <c r="C9103"/>
    </row>
    <row r="9104" spans="3:3">
      <c r="C9104"/>
    </row>
    <row r="9105" spans="3:3">
      <c r="C9105"/>
    </row>
    <row r="9106" spans="3:3">
      <c r="C9106"/>
    </row>
    <row r="9107" spans="3:3">
      <c r="C9107"/>
    </row>
    <row r="9108" spans="3:3">
      <c r="C9108"/>
    </row>
    <row r="9109" spans="3:3">
      <c r="C9109"/>
    </row>
    <row r="9110" spans="3:3">
      <c r="C9110"/>
    </row>
    <row r="9111" spans="3:3">
      <c r="C9111"/>
    </row>
    <row r="9112" spans="3:3">
      <c r="C9112"/>
    </row>
    <row r="9113" spans="3:3">
      <c r="C9113"/>
    </row>
    <row r="9114" spans="3:3">
      <c r="C9114"/>
    </row>
    <row r="9115" spans="3:3">
      <c r="C9115"/>
    </row>
    <row r="9116" spans="3:3">
      <c r="C9116"/>
    </row>
    <row r="9117" spans="3:3">
      <c r="C9117"/>
    </row>
    <row r="9118" spans="3:3">
      <c r="C9118"/>
    </row>
    <row r="9119" spans="3:3">
      <c r="C9119"/>
    </row>
    <row r="9120" spans="3:3">
      <c r="C9120"/>
    </row>
    <row r="9121" spans="3:3">
      <c r="C9121"/>
    </row>
    <row r="9122" spans="3:3">
      <c r="C9122"/>
    </row>
    <row r="9123" spans="3:3">
      <c r="C9123"/>
    </row>
    <row r="9124" spans="3:3">
      <c r="C9124"/>
    </row>
    <row r="9125" spans="3:3">
      <c r="C9125"/>
    </row>
    <row r="9126" spans="3:3">
      <c r="C9126"/>
    </row>
    <row r="9127" spans="3:3">
      <c r="C9127"/>
    </row>
    <row r="9128" spans="3:3">
      <c r="C9128"/>
    </row>
    <row r="9129" spans="3:3">
      <c r="C9129"/>
    </row>
    <row r="9130" spans="3:3">
      <c r="C9130"/>
    </row>
    <row r="9131" spans="3:3">
      <c r="C9131"/>
    </row>
    <row r="9132" spans="3:3">
      <c r="C9132"/>
    </row>
    <row r="9133" spans="3:3">
      <c r="C9133"/>
    </row>
    <row r="9134" spans="3:3">
      <c r="C9134"/>
    </row>
    <row r="9135" spans="3:3">
      <c r="C9135"/>
    </row>
    <row r="9136" spans="3:3">
      <c r="C9136"/>
    </row>
    <row r="9137" spans="3:3">
      <c r="C9137"/>
    </row>
    <row r="9138" spans="3:3">
      <c r="C9138"/>
    </row>
    <row r="9139" spans="3:3">
      <c r="C9139"/>
    </row>
    <row r="9140" spans="3:3">
      <c r="C9140"/>
    </row>
    <row r="9141" spans="3:3">
      <c r="C9141"/>
    </row>
    <row r="9142" spans="3:3">
      <c r="C9142"/>
    </row>
    <row r="9143" spans="3:3">
      <c r="C9143"/>
    </row>
    <row r="9144" spans="3:3">
      <c r="C9144"/>
    </row>
    <row r="9145" spans="3:3">
      <c r="C9145"/>
    </row>
    <row r="9146" spans="3:3">
      <c r="C9146"/>
    </row>
    <row r="9147" spans="3:3">
      <c r="C9147"/>
    </row>
    <row r="9148" spans="3:3">
      <c r="C9148"/>
    </row>
    <row r="9149" spans="3:3">
      <c r="C9149"/>
    </row>
    <row r="9150" spans="3:3">
      <c r="C9150"/>
    </row>
    <row r="9151" spans="3:3">
      <c r="C9151"/>
    </row>
    <row r="9152" spans="3:3">
      <c r="C9152"/>
    </row>
    <row r="9153" spans="3:3">
      <c r="C9153"/>
    </row>
    <row r="9154" spans="3:3">
      <c r="C9154"/>
    </row>
    <row r="9155" spans="3:3">
      <c r="C9155"/>
    </row>
    <row r="9156" spans="3:3">
      <c r="C9156"/>
    </row>
    <row r="9157" spans="3:3">
      <c r="C9157"/>
    </row>
    <row r="9158" spans="3:3">
      <c r="C9158"/>
    </row>
    <row r="9159" spans="3:3">
      <c r="C9159"/>
    </row>
    <row r="9160" spans="3:3">
      <c r="C9160"/>
    </row>
    <row r="9161" spans="3:3">
      <c r="C9161"/>
    </row>
    <row r="9162" spans="3:3">
      <c r="C9162"/>
    </row>
    <row r="9163" spans="3:3">
      <c r="C9163"/>
    </row>
    <row r="9164" spans="3:3">
      <c r="C9164"/>
    </row>
    <row r="9165" spans="3:3">
      <c r="C9165"/>
    </row>
    <row r="9166" spans="3:3">
      <c r="C9166"/>
    </row>
    <row r="9167" spans="3:3">
      <c r="C9167"/>
    </row>
    <row r="9168" spans="3:3">
      <c r="C9168"/>
    </row>
    <row r="9169" spans="3:3">
      <c r="C9169"/>
    </row>
    <row r="9170" spans="3:3">
      <c r="C9170"/>
    </row>
    <row r="9171" spans="3:3">
      <c r="C9171"/>
    </row>
    <row r="9172" spans="3:3">
      <c r="C9172"/>
    </row>
    <row r="9173" spans="3:3">
      <c r="C9173"/>
    </row>
    <row r="9174" spans="3:3">
      <c r="C9174"/>
    </row>
    <row r="9175" spans="3:3">
      <c r="C9175"/>
    </row>
    <row r="9176" spans="3:3">
      <c r="C9176"/>
    </row>
    <row r="9177" spans="3:3">
      <c r="C9177"/>
    </row>
    <row r="9178" spans="3:3">
      <c r="C9178"/>
    </row>
    <row r="9179" spans="3:3">
      <c r="C9179"/>
    </row>
    <row r="9180" spans="3:3">
      <c r="C9180"/>
    </row>
    <row r="9181" spans="3:3">
      <c r="C9181"/>
    </row>
    <row r="9182" spans="3:3">
      <c r="C9182"/>
    </row>
    <row r="9183" spans="3:3">
      <c r="C9183"/>
    </row>
    <row r="9184" spans="3:3">
      <c r="C9184"/>
    </row>
    <row r="9185" spans="3:3">
      <c r="C9185"/>
    </row>
    <row r="9186" spans="3:3">
      <c r="C9186"/>
    </row>
    <row r="9187" spans="3:3">
      <c r="C9187"/>
    </row>
    <row r="9188" spans="3:3">
      <c r="C9188"/>
    </row>
    <row r="9189" spans="3:3">
      <c r="C9189"/>
    </row>
    <row r="9190" spans="3:3">
      <c r="C9190"/>
    </row>
    <row r="9191" spans="3:3">
      <c r="C9191"/>
    </row>
    <row r="9192" spans="3:3">
      <c r="C9192"/>
    </row>
    <row r="9193" spans="3:3">
      <c r="C9193"/>
    </row>
    <row r="9194" spans="3:3">
      <c r="C9194"/>
    </row>
    <row r="9195" spans="3:3">
      <c r="C9195"/>
    </row>
    <row r="9196" spans="3:3">
      <c r="C9196"/>
    </row>
    <row r="9197" spans="3:3">
      <c r="C9197"/>
    </row>
    <row r="9198" spans="3:3">
      <c r="C9198"/>
    </row>
    <row r="9199" spans="3:3">
      <c r="C9199"/>
    </row>
    <row r="9200" spans="3:3">
      <c r="C9200"/>
    </row>
    <row r="9201" spans="3:3">
      <c r="C9201"/>
    </row>
    <row r="9202" spans="3:3">
      <c r="C9202"/>
    </row>
    <row r="9203" spans="3:3">
      <c r="C9203"/>
    </row>
    <row r="9204" spans="3:3">
      <c r="C9204"/>
    </row>
    <row r="9205" spans="3:3">
      <c r="C9205"/>
    </row>
    <row r="9206" spans="3:3">
      <c r="C9206"/>
    </row>
    <row r="9207" spans="3:3">
      <c r="C9207"/>
    </row>
    <row r="9208" spans="3:3">
      <c r="C9208"/>
    </row>
    <row r="9209" spans="3:3">
      <c r="C9209"/>
    </row>
    <row r="9210" spans="3:3">
      <c r="C9210"/>
    </row>
    <row r="9211" spans="3:3">
      <c r="C9211"/>
    </row>
    <row r="9212" spans="3:3">
      <c r="C9212"/>
    </row>
    <row r="9213" spans="3:3">
      <c r="C9213"/>
    </row>
    <row r="9214" spans="3:3">
      <c r="C9214"/>
    </row>
    <row r="9215" spans="3:3">
      <c r="C9215"/>
    </row>
    <row r="9216" spans="3:3">
      <c r="C9216"/>
    </row>
    <row r="9217" spans="3:3">
      <c r="C9217"/>
    </row>
    <row r="9218" spans="3:3">
      <c r="C9218"/>
    </row>
    <row r="9219" spans="3:3">
      <c r="C9219"/>
    </row>
    <row r="9220" spans="3:3">
      <c r="C9220"/>
    </row>
    <row r="9221" spans="3:3">
      <c r="C9221"/>
    </row>
    <row r="9222" spans="3:3">
      <c r="C9222"/>
    </row>
    <row r="9223" spans="3:3">
      <c r="C9223"/>
    </row>
    <row r="9224" spans="3:3">
      <c r="C9224"/>
    </row>
    <row r="9225" spans="3:3">
      <c r="C9225"/>
    </row>
    <row r="9226" spans="3:3">
      <c r="C9226"/>
    </row>
    <row r="9227" spans="3:3">
      <c r="C9227"/>
    </row>
    <row r="9228" spans="3:3">
      <c r="C9228"/>
    </row>
    <row r="9229" spans="3:3">
      <c r="C9229"/>
    </row>
    <row r="9230" spans="3:3">
      <c r="C9230"/>
    </row>
    <row r="9231" spans="3:3">
      <c r="C9231"/>
    </row>
    <row r="9232" spans="3:3">
      <c r="C9232"/>
    </row>
    <row r="9233" spans="3:3">
      <c r="C9233"/>
    </row>
    <row r="9234" spans="3:3">
      <c r="C9234"/>
    </row>
    <row r="9235" spans="3:3">
      <c r="C9235"/>
    </row>
    <row r="9236" spans="3:3">
      <c r="C9236"/>
    </row>
    <row r="9237" spans="3:3">
      <c r="C9237"/>
    </row>
    <row r="9238" spans="3:3">
      <c r="C9238"/>
    </row>
    <row r="9239" spans="3:3">
      <c r="C9239"/>
    </row>
    <row r="9240" spans="3:3">
      <c r="C9240"/>
    </row>
    <row r="9241" spans="3:3">
      <c r="C9241"/>
    </row>
    <row r="9242" spans="3:3">
      <c r="C9242"/>
    </row>
    <row r="9243" spans="3:3">
      <c r="C9243"/>
    </row>
    <row r="9244" spans="3:3">
      <c r="C9244"/>
    </row>
    <row r="9245" spans="3:3">
      <c r="C9245"/>
    </row>
    <row r="9246" spans="3:3">
      <c r="C9246"/>
    </row>
    <row r="9247" spans="3:3">
      <c r="C9247"/>
    </row>
    <row r="9248" spans="3:3">
      <c r="C9248"/>
    </row>
    <row r="9249" spans="3:3">
      <c r="C9249"/>
    </row>
    <row r="9250" spans="3:3">
      <c r="C9250"/>
    </row>
    <row r="9251" spans="3:3">
      <c r="C9251"/>
    </row>
    <row r="9252" spans="3:3">
      <c r="C9252"/>
    </row>
    <row r="9253" spans="3:3">
      <c r="C9253"/>
    </row>
    <row r="9254" spans="3:3">
      <c r="C9254"/>
    </row>
    <row r="9255" spans="3:3">
      <c r="C9255"/>
    </row>
    <row r="9256" spans="3:3">
      <c r="C9256"/>
    </row>
    <row r="9257" spans="3:3">
      <c r="C9257"/>
    </row>
    <row r="9258" spans="3:3">
      <c r="C9258"/>
    </row>
    <row r="9259" spans="3:3">
      <c r="C9259"/>
    </row>
    <row r="9260" spans="3:3">
      <c r="C9260"/>
    </row>
    <row r="9261" spans="3:3">
      <c r="C9261"/>
    </row>
    <row r="9262" spans="3:3">
      <c r="C9262"/>
    </row>
    <row r="9263" spans="3:3">
      <c r="C9263"/>
    </row>
    <row r="9264" spans="3:3">
      <c r="C9264"/>
    </row>
    <row r="9265" spans="3:3">
      <c r="C9265"/>
    </row>
    <row r="9266" spans="3:3">
      <c r="C9266"/>
    </row>
    <row r="9267" spans="3:3">
      <c r="C9267"/>
    </row>
    <row r="9268" spans="3:3">
      <c r="C9268"/>
    </row>
    <row r="9269" spans="3:3">
      <c r="C9269"/>
    </row>
    <row r="9270" spans="3:3">
      <c r="C9270"/>
    </row>
    <row r="9271" spans="3:3">
      <c r="C9271"/>
    </row>
    <row r="9272" spans="3:3">
      <c r="C9272"/>
    </row>
    <row r="9273" spans="3:3">
      <c r="C9273"/>
    </row>
    <row r="9274" spans="3:3">
      <c r="C9274"/>
    </row>
    <row r="9275" spans="3:3">
      <c r="C9275"/>
    </row>
    <row r="9276" spans="3:3">
      <c r="C9276"/>
    </row>
    <row r="9277" spans="3:3">
      <c r="C9277"/>
    </row>
    <row r="9278" spans="3:3">
      <c r="C9278"/>
    </row>
    <row r="9279" spans="3:3">
      <c r="C9279"/>
    </row>
    <row r="9280" spans="3:3">
      <c r="C9280"/>
    </row>
    <row r="9281" spans="3:3">
      <c r="C9281"/>
    </row>
    <row r="9282" spans="3:3">
      <c r="C9282"/>
    </row>
    <row r="9283" spans="3:3">
      <c r="C9283"/>
    </row>
    <row r="9284" spans="3:3">
      <c r="C9284"/>
    </row>
    <row r="9285" spans="3:3">
      <c r="C9285"/>
    </row>
    <row r="9286" spans="3:3">
      <c r="C9286"/>
    </row>
    <row r="9287" spans="3:3">
      <c r="C9287"/>
    </row>
    <row r="9288" spans="3:3">
      <c r="C9288"/>
    </row>
    <row r="9289" spans="3:3">
      <c r="C9289"/>
    </row>
    <row r="9290" spans="3:3">
      <c r="C9290"/>
    </row>
    <row r="9291" spans="3:3">
      <c r="C9291"/>
    </row>
    <row r="9292" spans="3:3">
      <c r="C9292"/>
    </row>
    <row r="9293" spans="3:3">
      <c r="C9293"/>
    </row>
    <row r="9294" spans="3:3">
      <c r="C9294"/>
    </row>
    <row r="9295" spans="3:3">
      <c r="C9295"/>
    </row>
    <row r="9296" spans="3:3">
      <c r="C9296"/>
    </row>
    <row r="9297" spans="3:3">
      <c r="C9297"/>
    </row>
    <row r="9298" spans="3:3">
      <c r="C9298"/>
    </row>
    <row r="9299" spans="3:3">
      <c r="C9299"/>
    </row>
    <row r="9300" spans="3:3">
      <c r="C9300"/>
    </row>
    <row r="9301" spans="3:3">
      <c r="C9301"/>
    </row>
    <row r="9302" spans="3:3">
      <c r="C9302"/>
    </row>
    <row r="9303" spans="3:3">
      <c r="C9303"/>
    </row>
    <row r="9304" spans="3:3">
      <c r="C9304"/>
    </row>
    <row r="9305" spans="3:3">
      <c r="C9305"/>
    </row>
    <row r="9306" spans="3:3">
      <c r="C9306"/>
    </row>
    <row r="9307" spans="3:3">
      <c r="C9307"/>
    </row>
    <row r="9308" spans="3:3">
      <c r="C9308"/>
    </row>
    <row r="9309" spans="3:3">
      <c r="C9309"/>
    </row>
    <row r="9310" spans="3:3">
      <c r="C9310"/>
    </row>
    <row r="9311" spans="3:3">
      <c r="C9311"/>
    </row>
    <row r="9312" spans="3:3">
      <c r="C9312"/>
    </row>
    <row r="9313" spans="3:3">
      <c r="C9313"/>
    </row>
    <row r="9314" spans="3:3">
      <c r="C9314"/>
    </row>
    <row r="9315" spans="3:3">
      <c r="C9315"/>
    </row>
    <row r="9316" spans="3:3">
      <c r="C9316"/>
    </row>
    <row r="9317" spans="3:3">
      <c r="C9317"/>
    </row>
    <row r="9318" spans="3:3">
      <c r="C9318"/>
    </row>
    <row r="9319" spans="3:3">
      <c r="C9319"/>
    </row>
    <row r="9320" spans="3:3">
      <c r="C9320"/>
    </row>
    <row r="9321" spans="3:3">
      <c r="C9321"/>
    </row>
    <row r="9322" spans="3:3">
      <c r="C9322"/>
    </row>
    <row r="9323" spans="3:3">
      <c r="C9323"/>
    </row>
    <row r="9324" spans="3:3">
      <c r="C9324"/>
    </row>
    <row r="9325" spans="3:3">
      <c r="C9325"/>
    </row>
    <row r="9326" spans="3:3">
      <c r="C9326"/>
    </row>
    <row r="9327" spans="3:3">
      <c r="C9327"/>
    </row>
    <row r="9328" spans="3:3">
      <c r="C9328"/>
    </row>
    <row r="9329" spans="3:3">
      <c r="C9329"/>
    </row>
    <row r="9330" spans="3:3">
      <c r="C9330"/>
    </row>
    <row r="9331" spans="3:3">
      <c r="C9331"/>
    </row>
    <row r="9332" spans="3:3">
      <c r="C9332"/>
    </row>
    <row r="9333" spans="3:3">
      <c r="C9333"/>
    </row>
    <row r="9334" spans="3:3">
      <c r="C9334"/>
    </row>
    <row r="9335" spans="3:3">
      <c r="C9335"/>
    </row>
    <row r="9336" spans="3:3">
      <c r="C9336"/>
    </row>
    <row r="9337" spans="3:3">
      <c r="C9337"/>
    </row>
    <row r="9338" spans="3:3">
      <c r="C9338"/>
    </row>
    <row r="9339" spans="3:3">
      <c r="C9339"/>
    </row>
    <row r="9340" spans="3:3">
      <c r="C9340"/>
    </row>
    <row r="9341" spans="3:3">
      <c r="C9341"/>
    </row>
    <row r="9342" spans="3:3">
      <c r="C9342"/>
    </row>
    <row r="9343" spans="3:3">
      <c r="C9343"/>
    </row>
    <row r="9344" spans="3:3">
      <c r="C9344"/>
    </row>
    <row r="9345" spans="3:3">
      <c r="C9345"/>
    </row>
    <row r="9346" spans="3:3">
      <c r="C9346"/>
    </row>
    <row r="9347" spans="3:3">
      <c r="C9347"/>
    </row>
    <row r="9348" spans="3:3">
      <c r="C9348"/>
    </row>
    <row r="9349" spans="3:3">
      <c r="C9349"/>
    </row>
    <row r="9350" spans="3:3">
      <c r="C9350"/>
    </row>
    <row r="9351" spans="3:3">
      <c r="C9351"/>
    </row>
    <row r="9352" spans="3:3">
      <c r="C9352"/>
    </row>
    <row r="9353" spans="3:3">
      <c r="C9353"/>
    </row>
    <row r="9354" spans="3:3">
      <c r="C9354"/>
    </row>
    <row r="9355" spans="3:3">
      <c r="C9355"/>
    </row>
    <row r="9356" spans="3:3">
      <c r="C9356"/>
    </row>
    <row r="9357" spans="3:3">
      <c r="C9357"/>
    </row>
    <row r="9358" spans="3:3">
      <c r="C9358"/>
    </row>
    <row r="9359" spans="3:3">
      <c r="C9359"/>
    </row>
    <row r="9360" spans="3:3">
      <c r="C9360"/>
    </row>
    <row r="9361" spans="3:3">
      <c r="C9361"/>
    </row>
    <row r="9362" spans="3:3">
      <c r="C9362"/>
    </row>
    <row r="9363" spans="3:3">
      <c r="C9363"/>
    </row>
    <row r="9364" spans="3:3">
      <c r="C9364"/>
    </row>
    <row r="9365" spans="3:3">
      <c r="C9365"/>
    </row>
    <row r="9366" spans="3:3">
      <c r="C9366"/>
    </row>
    <row r="9367" spans="3:3">
      <c r="C9367"/>
    </row>
    <row r="9368" spans="3:3">
      <c r="C9368"/>
    </row>
    <row r="9369" spans="3:3">
      <c r="C9369"/>
    </row>
    <row r="9370" spans="3:3">
      <c r="C9370"/>
    </row>
    <row r="9371" spans="3:3">
      <c r="C9371"/>
    </row>
    <row r="9372" spans="3:3">
      <c r="C9372"/>
    </row>
    <row r="9373" spans="3:3">
      <c r="C9373"/>
    </row>
    <row r="9374" spans="3:3">
      <c r="C9374"/>
    </row>
    <row r="9375" spans="3:3">
      <c r="C9375"/>
    </row>
    <row r="9376" spans="3:3">
      <c r="C9376"/>
    </row>
    <row r="9377" spans="3:3">
      <c r="C9377"/>
    </row>
    <row r="9378" spans="3:3">
      <c r="C9378"/>
    </row>
    <row r="9379" spans="3:3">
      <c r="C9379"/>
    </row>
    <row r="9380" spans="3:3">
      <c r="C9380"/>
    </row>
    <row r="9381" spans="3:3">
      <c r="C9381"/>
    </row>
    <row r="9382" spans="3:3">
      <c r="C9382"/>
    </row>
    <row r="9383" spans="3:3">
      <c r="C9383"/>
    </row>
    <row r="9384" spans="3:3">
      <c r="C9384"/>
    </row>
    <row r="9385" spans="3:3">
      <c r="C9385"/>
    </row>
    <row r="9386" spans="3:3">
      <c r="C9386"/>
    </row>
    <row r="9387" spans="3:3">
      <c r="C9387"/>
    </row>
    <row r="9388" spans="3:3">
      <c r="C9388"/>
    </row>
    <row r="9389" spans="3:3">
      <c r="C9389"/>
    </row>
    <row r="9390" spans="3:3">
      <c r="C9390"/>
    </row>
    <row r="9391" spans="3:3">
      <c r="C9391"/>
    </row>
    <row r="9392" spans="3:3">
      <c r="C9392"/>
    </row>
    <row r="9393" spans="3:3">
      <c r="C9393"/>
    </row>
    <row r="9394" spans="3:3">
      <c r="C9394"/>
    </row>
    <row r="9395" spans="3:3">
      <c r="C9395"/>
    </row>
    <row r="9396" spans="3:3">
      <c r="C9396"/>
    </row>
    <row r="9397" spans="3:3">
      <c r="C9397"/>
    </row>
    <row r="9398" spans="3:3">
      <c r="C9398"/>
    </row>
    <row r="9399" spans="3:3">
      <c r="C9399"/>
    </row>
    <row r="9400" spans="3:3">
      <c r="C9400"/>
    </row>
    <row r="9401" spans="3:3">
      <c r="C9401"/>
    </row>
    <row r="9402" spans="3:3">
      <c r="C9402"/>
    </row>
    <row r="9403" spans="3:3">
      <c r="C9403"/>
    </row>
    <row r="9404" spans="3:3">
      <c r="C9404"/>
    </row>
    <row r="9405" spans="3:3">
      <c r="C9405"/>
    </row>
    <row r="9406" spans="3:3">
      <c r="C9406"/>
    </row>
    <row r="9407" spans="3:3">
      <c r="C9407"/>
    </row>
    <row r="9408" spans="3:3">
      <c r="C9408"/>
    </row>
    <row r="9409" spans="3:3">
      <c r="C9409"/>
    </row>
    <row r="9410" spans="3:3">
      <c r="C9410"/>
    </row>
    <row r="9411" spans="3:3">
      <c r="C9411"/>
    </row>
    <row r="9412" spans="3:3">
      <c r="C9412"/>
    </row>
    <row r="9413" spans="3:3">
      <c r="C9413"/>
    </row>
    <row r="9414" spans="3:3">
      <c r="C9414"/>
    </row>
    <row r="9415" spans="3:3">
      <c r="C9415"/>
    </row>
    <row r="9416" spans="3:3">
      <c r="C9416"/>
    </row>
    <row r="9417" spans="3:3">
      <c r="C9417"/>
    </row>
    <row r="9418" spans="3:3">
      <c r="C9418"/>
    </row>
    <row r="9419" spans="3:3">
      <c r="C9419"/>
    </row>
    <row r="9420" spans="3:3">
      <c r="C9420"/>
    </row>
    <row r="9421" spans="3:3">
      <c r="C9421"/>
    </row>
    <row r="9422" spans="3:3">
      <c r="C9422"/>
    </row>
    <row r="9423" spans="3:3">
      <c r="C9423"/>
    </row>
    <row r="9424" spans="3:3">
      <c r="C9424"/>
    </row>
    <row r="9425" spans="3:3">
      <c r="C9425"/>
    </row>
    <row r="9426" spans="3:3">
      <c r="C9426"/>
    </row>
    <row r="9427" spans="3:3">
      <c r="C9427"/>
    </row>
    <row r="9428" spans="3:3">
      <c r="C9428"/>
    </row>
    <row r="9429" spans="3:3">
      <c r="C9429"/>
    </row>
    <row r="9430" spans="3:3">
      <c r="C9430"/>
    </row>
    <row r="9431" spans="3:3">
      <c r="C9431"/>
    </row>
    <row r="9432" spans="3:3">
      <c r="C9432"/>
    </row>
    <row r="9433" spans="3:3">
      <c r="C9433"/>
    </row>
    <row r="9434" spans="3:3">
      <c r="C9434"/>
    </row>
    <row r="9435" spans="3:3">
      <c r="C9435"/>
    </row>
    <row r="9436" spans="3:3">
      <c r="C9436"/>
    </row>
    <row r="9437" spans="3:3">
      <c r="C9437"/>
    </row>
    <row r="9438" spans="3:3">
      <c r="C9438"/>
    </row>
    <row r="9439" spans="3:3">
      <c r="C9439"/>
    </row>
    <row r="9440" spans="3:3">
      <c r="C9440"/>
    </row>
    <row r="9441" spans="3:3">
      <c r="C9441"/>
    </row>
    <row r="9442" spans="3:3">
      <c r="C9442"/>
    </row>
    <row r="9443" spans="3:3">
      <c r="C9443"/>
    </row>
    <row r="9444" spans="3:3">
      <c r="C9444"/>
    </row>
    <row r="9445" spans="3:3">
      <c r="C9445"/>
    </row>
    <row r="9446" spans="3:3">
      <c r="C9446"/>
    </row>
    <row r="9447" spans="3:3">
      <c r="C9447"/>
    </row>
    <row r="9448" spans="3:3">
      <c r="C9448"/>
    </row>
    <row r="9449" spans="3:3">
      <c r="C9449"/>
    </row>
    <row r="9450" spans="3:3">
      <c r="C9450"/>
    </row>
    <row r="9451" spans="3:3">
      <c r="C9451"/>
    </row>
    <row r="9452" spans="3:3">
      <c r="C9452"/>
    </row>
    <row r="9453" spans="3:3">
      <c r="C9453"/>
    </row>
    <row r="9454" spans="3:3">
      <c r="C9454"/>
    </row>
    <row r="9455" spans="3:3">
      <c r="C9455"/>
    </row>
    <row r="9456" spans="3:3">
      <c r="C9456"/>
    </row>
    <row r="9457" spans="3:3">
      <c r="C9457"/>
    </row>
    <row r="9458" spans="3:3">
      <c r="C9458"/>
    </row>
    <row r="9459" spans="3:3">
      <c r="C9459"/>
    </row>
    <row r="9460" spans="3:3">
      <c r="C9460"/>
    </row>
    <row r="9461" spans="3:3">
      <c r="C9461"/>
    </row>
    <row r="9462" spans="3:3">
      <c r="C9462"/>
    </row>
    <row r="9463" spans="3:3">
      <c r="C9463"/>
    </row>
    <row r="9464" spans="3:3">
      <c r="C9464"/>
    </row>
    <row r="9465" spans="3:3">
      <c r="C9465"/>
    </row>
    <row r="9466" spans="3:3">
      <c r="C9466"/>
    </row>
    <row r="9467" spans="3:3">
      <c r="C9467"/>
    </row>
    <row r="9468" spans="3:3">
      <c r="C9468"/>
    </row>
    <row r="9469" spans="3:3">
      <c r="C9469"/>
    </row>
    <row r="9470" spans="3:3">
      <c r="C9470"/>
    </row>
    <row r="9471" spans="3:3">
      <c r="C9471"/>
    </row>
    <row r="9472" spans="3:3">
      <c r="C9472"/>
    </row>
    <row r="9473" spans="3:3">
      <c r="C9473"/>
    </row>
    <row r="9474" spans="3:3">
      <c r="C9474"/>
    </row>
    <row r="9475" spans="3:3">
      <c r="C9475"/>
    </row>
    <row r="9476" spans="3:3">
      <c r="C9476"/>
    </row>
    <row r="9477" spans="3:3">
      <c r="C9477"/>
    </row>
    <row r="9478" spans="3:3">
      <c r="C9478"/>
    </row>
    <row r="9479" spans="3:3">
      <c r="C9479"/>
    </row>
    <row r="9480" spans="3:3">
      <c r="C9480"/>
    </row>
    <row r="9481" spans="3:3">
      <c r="C9481"/>
    </row>
    <row r="9482" spans="3:3">
      <c r="C9482"/>
    </row>
    <row r="9483" spans="3:3">
      <c r="C9483"/>
    </row>
    <row r="9484" spans="3:3">
      <c r="C9484"/>
    </row>
    <row r="9485" spans="3:3">
      <c r="C9485"/>
    </row>
    <row r="9486" spans="3:3">
      <c r="C9486"/>
    </row>
    <row r="9487" spans="3:3">
      <c r="C9487"/>
    </row>
    <row r="9488" spans="3:3">
      <c r="C9488"/>
    </row>
    <row r="9489" spans="3:3">
      <c r="C9489"/>
    </row>
    <row r="9490" spans="3:3">
      <c r="C9490"/>
    </row>
    <row r="9491" spans="3:3">
      <c r="C9491"/>
    </row>
    <row r="9492" spans="3:3">
      <c r="C9492"/>
    </row>
    <row r="9493" spans="3:3">
      <c r="C9493"/>
    </row>
    <row r="9494" spans="3:3">
      <c r="C9494"/>
    </row>
    <row r="9495" spans="3:3">
      <c r="C9495"/>
    </row>
    <row r="9496" spans="3:3">
      <c r="C9496"/>
    </row>
    <row r="9497" spans="3:3">
      <c r="C9497"/>
    </row>
    <row r="9498" spans="3:3">
      <c r="C9498"/>
    </row>
    <row r="9499" spans="3:3">
      <c r="C9499"/>
    </row>
    <row r="9500" spans="3:3">
      <c r="C9500"/>
    </row>
    <row r="9501" spans="3:3">
      <c r="C9501"/>
    </row>
    <row r="9502" spans="3:3">
      <c r="C9502"/>
    </row>
    <row r="9503" spans="3:3">
      <c r="C9503"/>
    </row>
    <row r="9504" spans="3:3">
      <c r="C9504"/>
    </row>
    <row r="9505" spans="3:3">
      <c r="C9505"/>
    </row>
    <row r="9506" spans="3:3">
      <c r="C9506"/>
    </row>
    <row r="9507" spans="3:3">
      <c r="C9507"/>
    </row>
    <row r="9508" spans="3:3">
      <c r="C9508"/>
    </row>
    <row r="9509" spans="3:3">
      <c r="C9509"/>
    </row>
    <row r="9510" spans="3:3">
      <c r="C9510"/>
    </row>
    <row r="9511" spans="3:3">
      <c r="C9511"/>
    </row>
    <row r="9512" spans="3:3">
      <c r="C9512"/>
    </row>
    <row r="9513" spans="3:3">
      <c r="C9513"/>
    </row>
    <row r="9514" spans="3:3">
      <c r="C9514"/>
    </row>
    <row r="9515" spans="3:3">
      <c r="C9515"/>
    </row>
    <row r="9516" spans="3:3">
      <c r="C9516"/>
    </row>
    <row r="9517" spans="3:3">
      <c r="C9517"/>
    </row>
    <row r="9518" spans="3:3">
      <c r="C9518"/>
    </row>
    <row r="9519" spans="3:3">
      <c r="C9519"/>
    </row>
    <row r="9520" spans="3:3">
      <c r="C9520"/>
    </row>
    <row r="9521" spans="3:3">
      <c r="C9521"/>
    </row>
    <row r="9522" spans="3:3">
      <c r="C9522"/>
    </row>
    <row r="9523" spans="3:3">
      <c r="C9523"/>
    </row>
    <row r="9524" spans="3:3">
      <c r="C9524"/>
    </row>
    <row r="9525" spans="3:3">
      <c r="C9525"/>
    </row>
    <row r="9526" spans="3:3">
      <c r="C9526"/>
    </row>
    <row r="9527" spans="3:3">
      <c r="C9527"/>
    </row>
    <row r="9528" spans="3:3">
      <c r="C9528"/>
    </row>
    <row r="9529" spans="3:3">
      <c r="C9529"/>
    </row>
    <row r="9530" spans="3:3">
      <c r="C9530"/>
    </row>
    <row r="9531" spans="3:3">
      <c r="C9531"/>
    </row>
    <row r="9532" spans="3:3">
      <c r="C9532"/>
    </row>
    <row r="9533" spans="3:3">
      <c r="C9533"/>
    </row>
    <row r="9534" spans="3:3">
      <c r="C9534"/>
    </row>
    <row r="9535" spans="3:3">
      <c r="C9535"/>
    </row>
    <row r="9536" spans="3:3">
      <c r="C9536"/>
    </row>
    <row r="9537" spans="3:3">
      <c r="C9537"/>
    </row>
    <row r="9538" spans="3:3">
      <c r="C9538"/>
    </row>
    <row r="9539" spans="3:3">
      <c r="C9539"/>
    </row>
    <row r="9540" spans="3:3">
      <c r="C9540"/>
    </row>
    <row r="9541" spans="3:3">
      <c r="C9541"/>
    </row>
    <row r="9542" spans="3:3">
      <c r="C9542"/>
    </row>
    <row r="9543" spans="3:3">
      <c r="C9543"/>
    </row>
    <row r="9544" spans="3:3">
      <c r="C9544"/>
    </row>
    <row r="9545" spans="3:3">
      <c r="C9545"/>
    </row>
    <row r="9546" spans="3:3">
      <c r="C9546"/>
    </row>
    <row r="9547" spans="3:3">
      <c r="C9547"/>
    </row>
    <row r="9548" spans="3:3">
      <c r="C9548"/>
    </row>
    <row r="9549" spans="3:3">
      <c r="C9549"/>
    </row>
    <row r="9550" spans="3:3">
      <c r="C9550"/>
    </row>
    <row r="9551" spans="3:3">
      <c r="C9551"/>
    </row>
    <row r="9552" spans="3:3">
      <c r="C9552"/>
    </row>
    <row r="9553" spans="3:3">
      <c r="C9553"/>
    </row>
    <row r="9554" spans="3:3">
      <c r="C9554"/>
    </row>
    <row r="9555" spans="3:3">
      <c r="C9555"/>
    </row>
    <row r="9556" spans="3:3">
      <c r="C9556"/>
    </row>
    <row r="9557" spans="3:3">
      <c r="C9557"/>
    </row>
    <row r="9558" spans="3:3">
      <c r="C9558"/>
    </row>
    <row r="9559" spans="3:3">
      <c r="C9559"/>
    </row>
    <row r="9560" spans="3:3">
      <c r="C9560"/>
    </row>
    <row r="9561" spans="3:3">
      <c r="C9561"/>
    </row>
    <row r="9562" spans="3:3">
      <c r="C9562"/>
    </row>
    <row r="9563" spans="3:3">
      <c r="C9563"/>
    </row>
    <row r="9564" spans="3:3">
      <c r="C9564"/>
    </row>
    <row r="9565" spans="3:3">
      <c r="C9565"/>
    </row>
    <row r="9566" spans="3:3">
      <c r="C9566"/>
    </row>
    <row r="9567" spans="3:3">
      <c r="C9567"/>
    </row>
    <row r="9568" spans="3:3">
      <c r="C9568"/>
    </row>
    <row r="9569" spans="3:3">
      <c r="C9569"/>
    </row>
    <row r="9570" spans="3:3">
      <c r="C9570"/>
    </row>
    <row r="9571" spans="3:3">
      <c r="C9571"/>
    </row>
    <row r="9572" spans="3:3">
      <c r="C9572"/>
    </row>
    <row r="9573" spans="3:3">
      <c r="C9573"/>
    </row>
    <row r="9574" spans="3:3">
      <c r="C9574"/>
    </row>
    <row r="9575" spans="3:3">
      <c r="C9575"/>
    </row>
    <row r="9576" spans="3:3">
      <c r="C9576"/>
    </row>
    <row r="9577" spans="3:3">
      <c r="C9577"/>
    </row>
    <row r="9578" spans="3:3">
      <c r="C9578"/>
    </row>
    <row r="9579" spans="3:3">
      <c r="C9579"/>
    </row>
    <row r="9580" spans="3:3">
      <c r="C9580"/>
    </row>
    <row r="9581" spans="3:3">
      <c r="C9581"/>
    </row>
    <row r="9582" spans="3:3">
      <c r="C9582"/>
    </row>
    <row r="9583" spans="3:3">
      <c r="C9583"/>
    </row>
    <row r="9584" spans="3:3">
      <c r="C9584"/>
    </row>
    <row r="9585" spans="3:3">
      <c r="C9585"/>
    </row>
    <row r="9586" spans="3:3">
      <c r="C9586"/>
    </row>
    <row r="9587" spans="3:3">
      <c r="C9587"/>
    </row>
    <row r="9588" spans="3:3">
      <c r="C9588"/>
    </row>
    <row r="9589" spans="3:3">
      <c r="C9589"/>
    </row>
    <row r="9590" spans="3:3">
      <c r="C9590"/>
    </row>
    <row r="9591" spans="3:3">
      <c r="C9591"/>
    </row>
    <row r="9592" spans="3:3">
      <c r="C9592"/>
    </row>
    <row r="9593" spans="3:3">
      <c r="C9593"/>
    </row>
    <row r="9594" spans="3:3">
      <c r="C9594"/>
    </row>
    <row r="9595" spans="3:3">
      <c r="C9595"/>
    </row>
    <row r="9596" spans="3:3">
      <c r="C9596"/>
    </row>
    <row r="9597" spans="3:3">
      <c r="C9597"/>
    </row>
    <row r="9598" spans="3:3">
      <c r="C9598"/>
    </row>
    <row r="9599" spans="3:3">
      <c r="C9599"/>
    </row>
    <row r="9600" spans="3:3">
      <c r="C9600"/>
    </row>
    <row r="9601" spans="3:3">
      <c r="C9601"/>
    </row>
    <row r="9602" spans="3:3">
      <c r="C9602"/>
    </row>
    <row r="9603" spans="3:3">
      <c r="C9603"/>
    </row>
    <row r="9604" spans="3:3">
      <c r="C9604"/>
    </row>
    <row r="9605" spans="3:3">
      <c r="C9605"/>
    </row>
    <row r="9606" spans="3:3">
      <c r="C9606"/>
    </row>
    <row r="9607" spans="3:3">
      <c r="C9607"/>
    </row>
    <row r="9608" spans="3:3">
      <c r="C9608"/>
    </row>
    <row r="9609" spans="3:3">
      <c r="C9609"/>
    </row>
    <row r="9610" spans="3:3">
      <c r="C9610"/>
    </row>
    <row r="9611" spans="3:3">
      <c r="C9611"/>
    </row>
    <row r="9612" spans="3:3">
      <c r="C9612"/>
    </row>
    <row r="9613" spans="3:3">
      <c r="C9613"/>
    </row>
    <row r="9614" spans="3:3">
      <c r="C9614"/>
    </row>
    <row r="9615" spans="3:3">
      <c r="C9615"/>
    </row>
    <row r="9616" spans="3:3">
      <c r="C9616"/>
    </row>
    <row r="9617" spans="3:3">
      <c r="C9617"/>
    </row>
    <row r="9618" spans="3:3">
      <c r="C9618"/>
    </row>
    <row r="9619" spans="3:3">
      <c r="C9619"/>
    </row>
    <row r="9620" spans="3:3">
      <c r="C9620"/>
    </row>
    <row r="9621" spans="3:3">
      <c r="C9621"/>
    </row>
    <row r="9622" spans="3:3">
      <c r="C9622"/>
    </row>
    <row r="9623" spans="3:3">
      <c r="C9623"/>
    </row>
    <row r="9624" spans="3:3">
      <c r="C9624"/>
    </row>
    <row r="9625" spans="3:3">
      <c r="C9625"/>
    </row>
    <row r="9626" spans="3:3">
      <c r="C9626"/>
    </row>
    <row r="9627" spans="3:3">
      <c r="C9627"/>
    </row>
    <row r="9628" spans="3:3">
      <c r="C9628"/>
    </row>
    <row r="9629" spans="3:3">
      <c r="C9629"/>
    </row>
    <row r="9630" spans="3:3">
      <c r="C9630"/>
    </row>
    <row r="9631" spans="3:3">
      <c r="C9631"/>
    </row>
    <row r="9632" spans="3:3">
      <c r="C9632"/>
    </row>
    <row r="9633" spans="3:3">
      <c r="C9633"/>
    </row>
    <row r="9634" spans="3:3">
      <c r="C9634"/>
    </row>
    <row r="9635" spans="3:3">
      <c r="C9635"/>
    </row>
    <row r="9636" spans="3:3">
      <c r="C9636"/>
    </row>
    <row r="9637" spans="3:3">
      <c r="C9637"/>
    </row>
    <row r="9638" spans="3:3">
      <c r="C9638"/>
    </row>
    <row r="9639" spans="3:3">
      <c r="C9639"/>
    </row>
    <row r="9640" spans="3:3">
      <c r="C9640"/>
    </row>
    <row r="9641" spans="3:3">
      <c r="C9641"/>
    </row>
    <row r="9642" spans="3:3">
      <c r="C9642"/>
    </row>
    <row r="9643" spans="3:3">
      <c r="C9643"/>
    </row>
    <row r="9644" spans="3:3">
      <c r="C9644"/>
    </row>
    <row r="9645" spans="3:3">
      <c r="C9645"/>
    </row>
    <row r="9646" spans="3:3">
      <c r="C9646"/>
    </row>
    <row r="9647" spans="3:3">
      <c r="C9647"/>
    </row>
    <row r="9648" spans="3:3">
      <c r="C9648"/>
    </row>
    <row r="9649" spans="3:3">
      <c r="C9649"/>
    </row>
    <row r="9650" spans="3:3">
      <c r="C9650"/>
    </row>
    <row r="9651" spans="3:3">
      <c r="C9651"/>
    </row>
    <row r="9652" spans="3:3">
      <c r="C9652"/>
    </row>
    <row r="9653" spans="3:3">
      <c r="C9653"/>
    </row>
    <row r="9654" spans="3:3">
      <c r="C9654"/>
    </row>
    <row r="9655" spans="3:3">
      <c r="C9655"/>
    </row>
    <row r="9656" spans="3:3">
      <c r="C9656"/>
    </row>
    <row r="9657" spans="3:3">
      <c r="C9657"/>
    </row>
    <row r="9658" spans="3:3">
      <c r="C9658"/>
    </row>
    <row r="9659" spans="3:3">
      <c r="C9659"/>
    </row>
    <row r="9660" spans="3:3">
      <c r="C9660"/>
    </row>
    <row r="9661" spans="3:3">
      <c r="C9661"/>
    </row>
    <row r="9662" spans="3:3">
      <c r="C9662"/>
    </row>
    <row r="9663" spans="3:3">
      <c r="C9663"/>
    </row>
    <row r="9664" spans="3:3">
      <c r="C9664"/>
    </row>
    <row r="9665" spans="3:3">
      <c r="C9665"/>
    </row>
    <row r="9666" spans="3:3">
      <c r="C9666"/>
    </row>
    <row r="9667" spans="3:3">
      <c r="C9667"/>
    </row>
    <row r="9668" spans="3:3">
      <c r="C9668"/>
    </row>
    <row r="9669" spans="3:3">
      <c r="C9669"/>
    </row>
    <row r="9670" spans="3:3">
      <c r="C9670"/>
    </row>
    <row r="9671" spans="3:3">
      <c r="C9671"/>
    </row>
    <row r="9672" spans="3:3">
      <c r="C9672"/>
    </row>
    <row r="9673" spans="3:3">
      <c r="C9673"/>
    </row>
    <row r="9674" spans="3:3">
      <c r="C9674"/>
    </row>
    <row r="9675" spans="3:3">
      <c r="C9675"/>
    </row>
    <row r="9676" spans="3:3">
      <c r="C9676"/>
    </row>
    <row r="9677" spans="3:3">
      <c r="C9677"/>
    </row>
    <row r="9678" spans="3:3">
      <c r="C9678"/>
    </row>
    <row r="9679" spans="3:3">
      <c r="C9679"/>
    </row>
    <row r="9680" spans="3:3">
      <c r="C9680"/>
    </row>
    <row r="9681" spans="3:3">
      <c r="C9681"/>
    </row>
    <row r="9682" spans="3:3">
      <c r="C9682"/>
    </row>
    <row r="9683" spans="3:3">
      <c r="C9683"/>
    </row>
    <row r="9684" spans="3:3">
      <c r="C9684"/>
    </row>
    <row r="9685" spans="3:3">
      <c r="C9685"/>
    </row>
    <row r="9686" spans="3:3">
      <c r="C9686"/>
    </row>
    <row r="9687" spans="3:3">
      <c r="C9687"/>
    </row>
    <row r="9688" spans="3:3">
      <c r="C9688"/>
    </row>
    <row r="9689" spans="3:3">
      <c r="C9689"/>
    </row>
    <row r="9690" spans="3:3">
      <c r="C9690"/>
    </row>
    <row r="9691" spans="3:3">
      <c r="C9691"/>
    </row>
    <row r="9692" spans="3:3">
      <c r="C9692"/>
    </row>
    <row r="9693" spans="3:3">
      <c r="C9693"/>
    </row>
    <row r="9694" spans="3:3">
      <c r="C9694"/>
    </row>
    <row r="9695" spans="3:3">
      <c r="C9695"/>
    </row>
    <row r="9696" spans="3:3">
      <c r="C9696"/>
    </row>
    <row r="9697" spans="3:3">
      <c r="C9697"/>
    </row>
    <row r="9698" spans="3:3">
      <c r="C9698"/>
    </row>
    <row r="9699" spans="3:3">
      <c r="C9699"/>
    </row>
    <row r="9700" spans="3:3">
      <c r="C9700"/>
    </row>
    <row r="9701" spans="3:3">
      <c r="C9701"/>
    </row>
    <row r="9702" spans="3:3">
      <c r="C9702"/>
    </row>
    <row r="9703" spans="3:3">
      <c r="C9703"/>
    </row>
    <row r="9704" spans="3:3">
      <c r="C9704"/>
    </row>
    <row r="9705" spans="3:3">
      <c r="C9705"/>
    </row>
    <row r="9706" spans="3:3">
      <c r="C9706"/>
    </row>
    <row r="9707" spans="3:3">
      <c r="C9707"/>
    </row>
    <row r="9708" spans="3:3">
      <c r="C9708"/>
    </row>
    <row r="9709" spans="3:3">
      <c r="C9709"/>
    </row>
    <row r="9710" spans="3:3">
      <c r="C9710"/>
    </row>
    <row r="9711" spans="3:3">
      <c r="C9711"/>
    </row>
    <row r="9712" spans="3:3">
      <c r="C9712"/>
    </row>
    <row r="9713" spans="3:3">
      <c r="C9713"/>
    </row>
    <row r="9714" spans="3:3">
      <c r="C9714"/>
    </row>
    <row r="9715" spans="3:3">
      <c r="C9715"/>
    </row>
    <row r="9716" spans="3:3">
      <c r="C9716"/>
    </row>
    <row r="9717" spans="3:3">
      <c r="C9717"/>
    </row>
    <row r="9718" spans="3:3">
      <c r="C9718"/>
    </row>
    <row r="9719" spans="3:3">
      <c r="C9719"/>
    </row>
    <row r="9720" spans="3:3">
      <c r="C9720"/>
    </row>
    <row r="9721" spans="3:3">
      <c r="C9721"/>
    </row>
    <row r="9722" spans="3:3">
      <c r="C9722"/>
    </row>
    <row r="9723" spans="3:3">
      <c r="C9723"/>
    </row>
    <row r="9724" spans="3:3">
      <c r="C9724"/>
    </row>
    <row r="9725" spans="3:3">
      <c r="C9725"/>
    </row>
    <row r="9726" spans="3:3">
      <c r="C9726"/>
    </row>
    <row r="9727" spans="3:3">
      <c r="C9727"/>
    </row>
    <row r="9728" spans="3:3">
      <c r="C9728"/>
    </row>
    <row r="9729" spans="3:3">
      <c r="C9729"/>
    </row>
    <row r="9730" spans="3:3">
      <c r="C9730"/>
    </row>
    <row r="9731" spans="3:3">
      <c r="C9731"/>
    </row>
    <row r="9732" spans="3:3">
      <c r="C9732"/>
    </row>
    <row r="9733" spans="3:3">
      <c r="C9733"/>
    </row>
    <row r="9734" spans="3:3">
      <c r="C9734"/>
    </row>
    <row r="9735" spans="3:3">
      <c r="C9735"/>
    </row>
    <row r="9736" spans="3:3">
      <c r="C9736"/>
    </row>
    <row r="9737" spans="3:3">
      <c r="C9737"/>
    </row>
    <row r="9738" spans="3:3">
      <c r="C9738"/>
    </row>
    <row r="9739" spans="3:3">
      <c r="C9739"/>
    </row>
    <row r="9740" spans="3:3">
      <c r="C9740"/>
    </row>
    <row r="9741" spans="3:3">
      <c r="C9741"/>
    </row>
    <row r="9742" spans="3:3">
      <c r="C9742"/>
    </row>
    <row r="9743" spans="3:3">
      <c r="C9743"/>
    </row>
    <row r="9744" spans="3:3">
      <c r="C9744"/>
    </row>
    <row r="9745" spans="3:3">
      <c r="C9745"/>
    </row>
    <row r="9746" spans="3:3">
      <c r="C9746"/>
    </row>
    <row r="9747" spans="3:3">
      <c r="C9747"/>
    </row>
    <row r="9748" spans="3:3">
      <c r="C9748"/>
    </row>
    <row r="9749" spans="3:3">
      <c r="C9749"/>
    </row>
    <row r="9750" spans="3:3">
      <c r="C9750"/>
    </row>
    <row r="9751" spans="3:3">
      <c r="C9751"/>
    </row>
    <row r="9752" spans="3:3">
      <c r="C9752"/>
    </row>
    <row r="9753" spans="3:3">
      <c r="C9753"/>
    </row>
    <row r="9754" spans="3:3">
      <c r="C9754"/>
    </row>
    <row r="9755" spans="3:3">
      <c r="C9755"/>
    </row>
    <row r="9756" spans="3:3">
      <c r="C9756"/>
    </row>
    <row r="9757" spans="3:3">
      <c r="C9757"/>
    </row>
    <row r="9758" spans="3:3">
      <c r="C9758"/>
    </row>
    <row r="9759" spans="3:3">
      <c r="C9759"/>
    </row>
    <row r="9760" spans="3:3">
      <c r="C9760"/>
    </row>
    <row r="9761" spans="3:3">
      <c r="C9761"/>
    </row>
    <row r="9762" spans="3:3">
      <c r="C9762"/>
    </row>
    <row r="9763" spans="3:3">
      <c r="C9763"/>
    </row>
    <row r="9764" spans="3:3">
      <c r="C9764"/>
    </row>
    <row r="9765" spans="3:3">
      <c r="C9765"/>
    </row>
    <row r="9766" spans="3:3">
      <c r="C9766"/>
    </row>
    <row r="9767" spans="3:3">
      <c r="C9767"/>
    </row>
    <row r="9768" spans="3:3">
      <c r="C9768"/>
    </row>
    <row r="9769" spans="3:3">
      <c r="C9769"/>
    </row>
    <row r="9770" spans="3:3">
      <c r="C9770"/>
    </row>
    <row r="9771" spans="3:3">
      <c r="C9771"/>
    </row>
    <row r="9772" spans="3:3">
      <c r="C9772"/>
    </row>
    <row r="9773" spans="3:3">
      <c r="C9773"/>
    </row>
    <row r="9774" spans="3:3">
      <c r="C9774"/>
    </row>
    <row r="9775" spans="3:3">
      <c r="C9775"/>
    </row>
    <row r="9776" spans="3:3">
      <c r="C9776"/>
    </row>
    <row r="9777" spans="3:3">
      <c r="C9777"/>
    </row>
    <row r="9778" spans="3:3">
      <c r="C9778"/>
    </row>
    <row r="9779" spans="3:3">
      <c r="C9779"/>
    </row>
    <row r="9780" spans="3:3">
      <c r="C9780"/>
    </row>
    <row r="9781" spans="3:3">
      <c r="C9781"/>
    </row>
    <row r="9782" spans="3:3">
      <c r="C9782"/>
    </row>
    <row r="9783" spans="3:3">
      <c r="C9783"/>
    </row>
    <row r="9784" spans="3:3">
      <c r="C9784"/>
    </row>
    <row r="9785" spans="3:3">
      <c r="C9785"/>
    </row>
    <row r="9786" spans="3:3">
      <c r="C9786"/>
    </row>
    <row r="9787" spans="3:3">
      <c r="C9787"/>
    </row>
    <row r="9788" spans="3:3">
      <c r="C9788"/>
    </row>
    <row r="9789" spans="3:3">
      <c r="C9789"/>
    </row>
    <row r="9790" spans="3:3">
      <c r="C9790"/>
    </row>
    <row r="9791" spans="3:3">
      <c r="C9791"/>
    </row>
    <row r="9792" spans="3:3">
      <c r="C9792"/>
    </row>
    <row r="9793" spans="3:3">
      <c r="C9793"/>
    </row>
    <row r="9794" spans="3:3">
      <c r="C9794"/>
    </row>
    <row r="9795" spans="3:3">
      <c r="C9795"/>
    </row>
    <row r="9796" spans="3:3">
      <c r="C9796"/>
    </row>
    <row r="9797" spans="3:3">
      <c r="C9797"/>
    </row>
    <row r="9798" spans="3:3">
      <c r="C9798"/>
    </row>
    <row r="9799" spans="3:3">
      <c r="C9799"/>
    </row>
    <row r="9800" spans="3:3">
      <c r="C9800"/>
    </row>
    <row r="9801" spans="3:3">
      <c r="C9801"/>
    </row>
    <row r="9802" spans="3:3">
      <c r="C9802"/>
    </row>
    <row r="9803" spans="3:3">
      <c r="C9803"/>
    </row>
    <row r="9804" spans="3:3">
      <c r="C9804"/>
    </row>
    <row r="9805" spans="3:3">
      <c r="C9805"/>
    </row>
    <row r="9806" spans="3:3">
      <c r="C9806"/>
    </row>
    <row r="9807" spans="3:3">
      <c r="C9807"/>
    </row>
    <row r="9808" spans="3:3">
      <c r="C9808"/>
    </row>
    <row r="9809" spans="3:3">
      <c r="C9809"/>
    </row>
    <row r="9810" spans="3:3">
      <c r="C9810"/>
    </row>
    <row r="9811" spans="3:3">
      <c r="C9811"/>
    </row>
    <row r="9812" spans="3:3">
      <c r="C9812"/>
    </row>
    <row r="9813" spans="3:3">
      <c r="C9813"/>
    </row>
    <row r="9814" spans="3:3">
      <c r="C9814"/>
    </row>
    <row r="9815" spans="3:3">
      <c r="C9815"/>
    </row>
    <row r="9816" spans="3:3">
      <c r="C9816"/>
    </row>
    <row r="9817" spans="3:3">
      <c r="C9817"/>
    </row>
    <row r="9818" spans="3:3">
      <c r="C9818"/>
    </row>
    <row r="9819" spans="3:3">
      <c r="C9819"/>
    </row>
    <row r="9820" spans="3:3">
      <c r="C9820"/>
    </row>
    <row r="9821" spans="3:3">
      <c r="C9821"/>
    </row>
    <row r="9822" spans="3:3">
      <c r="C9822"/>
    </row>
    <row r="9823" spans="3:3">
      <c r="C9823"/>
    </row>
    <row r="9824" spans="3:3">
      <c r="C9824"/>
    </row>
    <row r="9825" spans="3:3">
      <c r="C9825"/>
    </row>
    <row r="9826" spans="3:3">
      <c r="C9826"/>
    </row>
    <row r="9827" spans="3:3">
      <c r="C9827"/>
    </row>
    <row r="9828" spans="3:3">
      <c r="C9828"/>
    </row>
    <row r="9829" spans="3:3">
      <c r="C9829"/>
    </row>
    <row r="9830" spans="3:3">
      <c r="C9830"/>
    </row>
    <row r="9831" spans="3:3">
      <c r="C9831"/>
    </row>
    <row r="9832" spans="3:3">
      <c r="C9832"/>
    </row>
    <row r="9833" spans="3:3">
      <c r="C9833"/>
    </row>
    <row r="9834" spans="3:3">
      <c r="C9834"/>
    </row>
    <row r="9835" spans="3:3">
      <c r="C9835"/>
    </row>
    <row r="9836" spans="3:3">
      <c r="C9836"/>
    </row>
    <row r="9837" spans="3:3">
      <c r="C9837"/>
    </row>
    <row r="9838" spans="3:3">
      <c r="C9838"/>
    </row>
    <row r="9839" spans="3:3">
      <c r="C9839"/>
    </row>
    <row r="9840" spans="3:3">
      <c r="C9840"/>
    </row>
    <row r="9841" spans="3:3">
      <c r="C9841"/>
    </row>
    <row r="9842" spans="3:3">
      <c r="C9842"/>
    </row>
    <row r="9843" spans="3:3">
      <c r="C9843"/>
    </row>
    <row r="9844" spans="3:3">
      <c r="C9844"/>
    </row>
    <row r="9845" spans="3:3">
      <c r="C9845"/>
    </row>
    <row r="9846" spans="3:3">
      <c r="C9846"/>
    </row>
    <row r="9847" spans="3:3">
      <c r="C9847"/>
    </row>
    <row r="9848" spans="3:3">
      <c r="C9848"/>
    </row>
    <row r="9849" spans="3:3">
      <c r="C9849"/>
    </row>
    <row r="9850" spans="3:3">
      <c r="C9850"/>
    </row>
    <row r="9851" spans="3:3">
      <c r="C9851"/>
    </row>
    <row r="9852" spans="3:3">
      <c r="C9852"/>
    </row>
    <row r="9853" spans="3:3">
      <c r="C9853"/>
    </row>
    <row r="9854" spans="3:3">
      <c r="C9854"/>
    </row>
    <row r="9855" spans="3:3">
      <c r="C9855"/>
    </row>
    <row r="9856" spans="3:3">
      <c r="C9856"/>
    </row>
    <row r="9857" spans="3:3">
      <c r="C9857"/>
    </row>
    <row r="9858" spans="3:3">
      <c r="C9858"/>
    </row>
    <row r="9859" spans="3:3">
      <c r="C9859"/>
    </row>
    <row r="9860" spans="3:3">
      <c r="C9860"/>
    </row>
    <row r="9861" spans="3:3">
      <c r="C9861"/>
    </row>
    <row r="9862" spans="3:3">
      <c r="C9862"/>
    </row>
    <row r="9863" spans="3:3">
      <c r="C9863"/>
    </row>
    <row r="9864" spans="3:3">
      <c r="C9864"/>
    </row>
    <row r="9865" spans="3:3">
      <c r="C9865"/>
    </row>
    <row r="9866" spans="3:3">
      <c r="C9866"/>
    </row>
    <row r="9867" spans="3:3">
      <c r="C9867"/>
    </row>
    <row r="9868" spans="3:3">
      <c r="C9868"/>
    </row>
    <row r="9869" spans="3:3">
      <c r="C9869"/>
    </row>
    <row r="9870" spans="3:3">
      <c r="C9870"/>
    </row>
    <row r="9871" spans="3:3">
      <c r="C9871"/>
    </row>
    <row r="9872" spans="3:3">
      <c r="C9872"/>
    </row>
    <row r="9873" spans="3:3">
      <c r="C9873"/>
    </row>
    <row r="9874" spans="3:3">
      <c r="C9874"/>
    </row>
    <row r="9875" spans="3:3">
      <c r="C9875"/>
    </row>
    <row r="9876" spans="3:3">
      <c r="C9876"/>
    </row>
    <row r="9877" spans="3:3">
      <c r="C9877"/>
    </row>
    <row r="9878" spans="3:3">
      <c r="C9878"/>
    </row>
    <row r="9879" spans="3:3">
      <c r="C9879"/>
    </row>
    <row r="9880" spans="3:3">
      <c r="C9880"/>
    </row>
    <row r="9881" spans="3:3">
      <c r="C9881"/>
    </row>
    <row r="9882" spans="3:3">
      <c r="C9882"/>
    </row>
    <row r="9883" spans="3:3">
      <c r="C9883"/>
    </row>
    <row r="9884" spans="3:3">
      <c r="C9884"/>
    </row>
    <row r="9885" spans="3:3">
      <c r="C9885"/>
    </row>
    <row r="9886" spans="3:3">
      <c r="C9886"/>
    </row>
    <row r="9887" spans="3:3">
      <c r="C9887"/>
    </row>
    <row r="9888" spans="3:3">
      <c r="C9888"/>
    </row>
    <row r="9889" spans="3:3">
      <c r="C9889"/>
    </row>
    <row r="9890" spans="3:3">
      <c r="C9890"/>
    </row>
    <row r="9891" spans="3:3">
      <c r="C9891"/>
    </row>
    <row r="9892" spans="3:3">
      <c r="C9892"/>
    </row>
    <row r="9893" spans="3:3">
      <c r="C9893"/>
    </row>
    <row r="9894" spans="3:3">
      <c r="C9894"/>
    </row>
    <row r="9895" spans="3:3">
      <c r="C9895"/>
    </row>
    <row r="9896" spans="3:3">
      <c r="C9896"/>
    </row>
    <row r="9897" spans="3:3">
      <c r="C9897"/>
    </row>
    <row r="9898" spans="3:3">
      <c r="C9898"/>
    </row>
    <row r="9899" spans="3:3">
      <c r="C9899"/>
    </row>
    <row r="9900" spans="3:3">
      <c r="C9900"/>
    </row>
    <row r="9901" spans="3:3">
      <c r="C9901"/>
    </row>
    <row r="9902" spans="3:3">
      <c r="C9902"/>
    </row>
    <row r="9903" spans="3:3">
      <c r="C9903"/>
    </row>
    <row r="9904" spans="3:3">
      <c r="C9904"/>
    </row>
    <row r="9905" spans="3:3">
      <c r="C9905"/>
    </row>
    <row r="9906" spans="3:3">
      <c r="C9906"/>
    </row>
    <row r="9907" spans="3:3">
      <c r="C9907"/>
    </row>
    <row r="9908" spans="3:3">
      <c r="C9908"/>
    </row>
    <row r="9909" spans="3:3">
      <c r="C9909"/>
    </row>
    <row r="9910" spans="3:3">
      <c r="C9910"/>
    </row>
    <row r="9911" spans="3:3">
      <c r="C9911"/>
    </row>
    <row r="9912" spans="3:3">
      <c r="C9912"/>
    </row>
    <row r="9913" spans="3:3">
      <c r="C9913"/>
    </row>
    <row r="9914" spans="3:3">
      <c r="C9914"/>
    </row>
    <row r="9915" spans="3:3">
      <c r="C9915"/>
    </row>
    <row r="9916" spans="3:3">
      <c r="C9916"/>
    </row>
    <row r="9917" spans="3:3">
      <c r="C9917"/>
    </row>
    <row r="9918" spans="3:3">
      <c r="C9918"/>
    </row>
    <row r="9919" spans="3:3">
      <c r="C9919"/>
    </row>
    <row r="9920" spans="3:3">
      <c r="C9920"/>
    </row>
    <row r="9921" spans="3:3">
      <c r="C9921"/>
    </row>
    <row r="9922" spans="3:3">
      <c r="C9922"/>
    </row>
    <row r="9923" spans="3:3">
      <c r="C9923"/>
    </row>
    <row r="9924" spans="3:3">
      <c r="C9924"/>
    </row>
    <row r="9925" spans="3:3">
      <c r="C9925"/>
    </row>
    <row r="9926" spans="3:3">
      <c r="C9926"/>
    </row>
    <row r="9927" spans="3:3">
      <c r="C9927"/>
    </row>
    <row r="9928" spans="3:3">
      <c r="C9928"/>
    </row>
    <row r="9929" spans="3:3">
      <c r="C9929"/>
    </row>
    <row r="9930" spans="3:3">
      <c r="C9930"/>
    </row>
    <row r="9931" spans="3:3">
      <c r="C9931"/>
    </row>
    <row r="9932" spans="3:3">
      <c r="C9932"/>
    </row>
    <row r="9933" spans="3:3">
      <c r="C9933"/>
    </row>
    <row r="9934" spans="3:3">
      <c r="C9934"/>
    </row>
    <row r="9935" spans="3:3">
      <c r="C9935"/>
    </row>
    <row r="9936" spans="3:3">
      <c r="C9936"/>
    </row>
    <row r="9937" spans="3:3">
      <c r="C9937"/>
    </row>
    <row r="9938" spans="3:3">
      <c r="C9938"/>
    </row>
    <row r="9939" spans="3:3">
      <c r="C9939"/>
    </row>
    <row r="9940" spans="3:3">
      <c r="C9940"/>
    </row>
    <row r="9941" spans="3:3">
      <c r="C9941"/>
    </row>
    <row r="9942" spans="3:3">
      <c r="C9942"/>
    </row>
    <row r="9943" spans="3:3">
      <c r="C9943"/>
    </row>
    <row r="9944" spans="3:3">
      <c r="C9944"/>
    </row>
    <row r="9945" spans="3:3">
      <c r="C9945"/>
    </row>
    <row r="9946" spans="3:3">
      <c r="C9946"/>
    </row>
    <row r="9947" spans="3:3">
      <c r="C9947"/>
    </row>
    <row r="9948" spans="3:3">
      <c r="C9948"/>
    </row>
    <row r="9949" spans="3:3">
      <c r="C9949"/>
    </row>
    <row r="9950" spans="3:3">
      <c r="C9950"/>
    </row>
    <row r="9951" spans="3:3">
      <c r="C9951"/>
    </row>
    <row r="9952" spans="3:3">
      <c r="C9952"/>
    </row>
    <row r="9953" spans="3:3">
      <c r="C9953"/>
    </row>
    <row r="9954" spans="3:3">
      <c r="C9954"/>
    </row>
    <row r="9955" spans="3:3">
      <c r="C9955"/>
    </row>
    <row r="9956" spans="3:3">
      <c r="C9956"/>
    </row>
    <row r="9957" spans="3:3">
      <c r="C9957"/>
    </row>
    <row r="9958" spans="3:3">
      <c r="C9958"/>
    </row>
    <row r="9959" spans="3:3">
      <c r="C9959"/>
    </row>
    <row r="9960" spans="3:3">
      <c r="C9960"/>
    </row>
    <row r="9961" spans="3:3">
      <c r="C9961"/>
    </row>
    <row r="9962" spans="3:3">
      <c r="C9962"/>
    </row>
    <row r="9963" spans="3:3">
      <c r="C9963"/>
    </row>
    <row r="9964" spans="3:3">
      <c r="C9964"/>
    </row>
    <row r="9965" spans="3:3">
      <c r="C9965"/>
    </row>
    <row r="9966" spans="3:3">
      <c r="C9966"/>
    </row>
    <row r="9967" spans="3:3">
      <c r="C9967"/>
    </row>
    <row r="9968" spans="3:3">
      <c r="C9968"/>
    </row>
    <row r="9969" spans="3:3">
      <c r="C9969"/>
    </row>
    <row r="9970" spans="3:3">
      <c r="C9970"/>
    </row>
    <row r="9971" spans="3:3">
      <c r="C9971"/>
    </row>
    <row r="9972" spans="3:3">
      <c r="C9972"/>
    </row>
    <row r="9973" spans="3:3">
      <c r="C9973"/>
    </row>
    <row r="9974" spans="3:3">
      <c r="C9974"/>
    </row>
    <row r="9975" spans="3:3">
      <c r="C9975"/>
    </row>
    <row r="9976" spans="3:3">
      <c r="C9976"/>
    </row>
    <row r="9977" spans="3:3">
      <c r="C9977"/>
    </row>
    <row r="9978" spans="3:3">
      <c r="C9978"/>
    </row>
    <row r="9979" spans="3:3">
      <c r="C9979"/>
    </row>
    <row r="9980" spans="3:3">
      <c r="C9980"/>
    </row>
    <row r="9981" spans="3:3">
      <c r="C9981"/>
    </row>
    <row r="9982" spans="3:3">
      <c r="C9982"/>
    </row>
    <row r="9983" spans="3:3">
      <c r="C9983"/>
    </row>
    <row r="9984" spans="3:3">
      <c r="C9984"/>
    </row>
    <row r="9985" spans="3:3">
      <c r="C9985"/>
    </row>
    <row r="9986" spans="3:3">
      <c r="C9986"/>
    </row>
    <row r="9987" spans="3:3">
      <c r="C9987"/>
    </row>
    <row r="9988" spans="3:3">
      <c r="C9988"/>
    </row>
    <row r="9989" spans="3:3">
      <c r="C9989"/>
    </row>
    <row r="9990" spans="3:3">
      <c r="C9990"/>
    </row>
    <row r="9991" spans="3:3">
      <c r="C9991"/>
    </row>
    <row r="9992" spans="3:3">
      <c r="C9992"/>
    </row>
    <row r="9993" spans="3:3">
      <c r="C9993"/>
    </row>
    <row r="9994" spans="3:3">
      <c r="C9994"/>
    </row>
    <row r="9995" spans="3:3">
      <c r="C9995"/>
    </row>
    <row r="9996" spans="3:3">
      <c r="C9996"/>
    </row>
    <row r="9997" spans="3:3">
      <c r="C9997"/>
    </row>
    <row r="9998" spans="3:3">
      <c r="C9998"/>
    </row>
    <row r="9999" spans="3:3">
      <c r="C9999"/>
    </row>
    <row r="10000" spans="3:3">
      <c r="C10000"/>
    </row>
    <row r="10001" spans="3:3">
      <c r="C10001"/>
    </row>
    <row r="10002" spans="3:3">
      <c r="C10002"/>
    </row>
    <row r="10003" spans="3:3">
      <c r="C10003"/>
    </row>
    <row r="10004" spans="3:3">
      <c r="C10004"/>
    </row>
    <row r="10005" spans="3:3">
      <c r="C10005"/>
    </row>
    <row r="10006" spans="3:3">
      <c r="C10006"/>
    </row>
    <row r="10007" spans="3:3">
      <c r="C10007"/>
    </row>
    <row r="10008" spans="3:3">
      <c r="C10008"/>
    </row>
    <row r="10009" spans="3:3">
      <c r="C10009"/>
    </row>
    <row r="10010" spans="3:3">
      <c r="C10010"/>
    </row>
    <row r="10011" spans="3:3">
      <c r="C10011"/>
    </row>
    <row r="10012" spans="3:3">
      <c r="C10012"/>
    </row>
    <row r="10013" spans="3:3">
      <c r="C10013"/>
    </row>
    <row r="10014" spans="3:3">
      <c r="C10014"/>
    </row>
    <row r="10015" spans="3:3">
      <c r="C10015"/>
    </row>
    <row r="10016" spans="3:3">
      <c r="C10016"/>
    </row>
    <row r="10017" spans="3:3">
      <c r="C10017"/>
    </row>
    <row r="10018" spans="3:3">
      <c r="C10018"/>
    </row>
    <row r="10019" spans="3:3">
      <c r="C10019"/>
    </row>
    <row r="10020" spans="3:3">
      <c r="C10020"/>
    </row>
    <row r="10021" spans="3:3">
      <c r="C10021"/>
    </row>
    <row r="10022" spans="3:3">
      <c r="C10022"/>
    </row>
    <row r="10023" spans="3:3">
      <c r="C10023"/>
    </row>
    <row r="10024" spans="3:3">
      <c r="C10024"/>
    </row>
    <row r="10025" spans="3:3">
      <c r="C10025"/>
    </row>
    <row r="10026" spans="3:3">
      <c r="C10026"/>
    </row>
    <row r="10027" spans="3:3">
      <c r="C10027"/>
    </row>
    <row r="10028" spans="3:3">
      <c r="C10028"/>
    </row>
    <row r="10029" spans="3:3">
      <c r="C10029"/>
    </row>
    <row r="10030" spans="3:3">
      <c r="C10030"/>
    </row>
    <row r="10031" spans="3:3">
      <c r="C10031"/>
    </row>
    <row r="10032" spans="3:3">
      <c r="C10032"/>
    </row>
    <row r="10033" spans="3:3">
      <c r="C10033"/>
    </row>
    <row r="10034" spans="3:3">
      <c r="C10034"/>
    </row>
    <row r="10035" spans="3:3">
      <c r="C10035"/>
    </row>
    <row r="10036" spans="3:3">
      <c r="C10036"/>
    </row>
    <row r="10037" spans="3:3">
      <c r="C10037"/>
    </row>
    <row r="10038" spans="3:3">
      <c r="C10038"/>
    </row>
    <row r="10039" spans="3:3">
      <c r="C10039"/>
    </row>
    <row r="10040" spans="3:3">
      <c r="C10040"/>
    </row>
    <row r="10041" spans="3:3">
      <c r="C10041"/>
    </row>
    <row r="10042" spans="3:3">
      <c r="C10042"/>
    </row>
    <row r="10043" spans="3:3">
      <c r="C10043"/>
    </row>
    <row r="10044" spans="3:3">
      <c r="C10044"/>
    </row>
    <row r="10045" spans="3:3">
      <c r="C10045"/>
    </row>
    <row r="10046" spans="3:3">
      <c r="C10046"/>
    </row>
    <row r="10047" spans="3:3">
      <c r="C10047"/>
    </row>
    <row r="10048" spans="3:3">
      <c r="C10048"/>
    </row>
    <row r="10049" spans="3:3">
      <c r="C10049"/>
    </row>
    <row r="10050" spans="3:3">
      <c r="C10050"/>
    </row>
    <row r="10051" spans="3:3">
      <c r="C10051"/>
    </row>
    <row r="10052" spans="3:3">
      <c r="C10052"/>
    </row>
    <row r="10053" spans="3:3">
      <c r="C10053"/>
    </row>
    <row r="10054" spans="3:3">
      <c r="C10054"/>
    </row>
    <row r="10055" spans="3:3">
      <c r="C10055"/>
    </row>
    <row r="10056" spans="3:3">
      <c r="C10056"/>
    </row>
    <row r="10057" spans="3:3">
      <c r="C10057"/>
    </row>
    <row r="10058" spans="3:3">
      <c r="C10058"/>
    </row>
    <row r="10059" spans="3:3">
      <c r="C10059"/>
    </row>
    <row r="10060" spans="3:3">
      <c r="C10060"/>
    </row>
    <row r="10061" spans="3:3">
      <c r="C10061"/>
    </row>
    <row r="10062" spans="3:3">
      <c r="C10062"/>
    </row>
    <row r="10063" spans="3:3">
      <c r="C10063"/>
    </row>
    <row r="10064" spans="3:3">
      <c r="C10064"/>
    </row>
    <row r="10065" spans="3:3">
      <c r="C10065"/>
    </row>
    <row r="10066" spans="3:3">
      <c r="C10066"/>
    </row>
    <row r="10067" spans="3:3">
      <c r="C10067"/>
    </row>
    <row r="10068" spans="3:3">
      <c r="C10068"/>
    </row>
    <row r="10069" spans="3:3">
      <c r="C10069"/>
    </row>
    <row r="10070" spans="3:3">
      <c r="C10070"/>
    </row>
    <row r="10071" spans="3:3">
      <c r="C10071"/>
    </row>
    <row r="10072" spans="3:3">
      <c r="C10072"/>
    </row>
    <row r="10073" spans="3:3">
      <c r="C10073"/>
    </row>
    <row r="10074" spans="3:3">
      <c r="C10074"/>
    </row>
    <row r="10075" spans="3:3">
      <c r="C10075"/>
    </row>
    <row r="10076" spans="3:3">
      <c r="C10076"/>
    </row>
    <row r="10077" spans="3:3">
      <c r="C10077"/>
    </row>
    <row r="10078" spans="3:3">
      <c r="C10078"/>
    </row>
    <row r="10079" spans="3:3">
      <c r="C10079"/>
    </row>
    <row r="10080" spans="3:3">
      <c r="C10080"/>
    </row>
    <row r="10081" spans="3:3">
      <c r="C10081"/>
    </row>
    <row r="10082" spans="3:3">
      <c r="C10082"/>
    </row>
    <row r="10083" spans="3:3">
      <c r="C10083"/>
    </row>
    <row r="10084" spans="3:3">
      <c r="C10084"/>
    </row>
    <row r="10085" spans="3:3">
      <c r="C10085"/>
    </row>
    <row r="10086" spans="3:3">
      <c r="C10086"/>
    </row>
    <row r="10087" spans="3:3">
      <c r="C10087"/>
    </row>
    <row r="10088" spans="3:3">
      <c r="C10088"/>
    </row>
    <row r="10089" spans="3:3">
      <c r="C10089"/>
    </row>
    <row r="10090" spans="3:3">
      <c r="C10090"/>
    </row>
    <row r="10091" spans="3:3">
      <c r="C10091"/>
    </row>
    <row r="10092" spans="3:3">
      <c r="C10092"/>
    </row>
    <row r="10093" spans="3:3">
      <c r="C10093"/>
    </row>
    <row r="10094" spans="3:3">
      <c r="C10094"/>
    </row>
    <row r="10095" spans="3:3">
      <c r="C10095"/>
    </row>
    <row r="10096" spans="3:3">
      <c r="C10096"/>
    </row>
    <row r="10097" spans="3:3">
      <c r="C10097"/>
    </row>
    <row r="10098" spans="3:3">
      <c r="C10098"/>
    </row>
    <row r="10099" spans="3:3">
      <c r="C10099"/>
    </row>
    <row r="10100" spans="3:3">
      <c r="C10100"/>
    </row>
    <row r="10101" spans="3:3">
      <c r="C10101"/>
    </row>
    <row r="10102" spans="3:3">
      <c r="C10102"/>
    </row>
    <row r="10103" spans="3:3">
      <c r="C10103"/>
    </row>
    <row r="10104" spans="3:3">
      <c r="C10104"/>
    </row>
    <row r="10105" spans="3:3">
      <c r="C10105"/>
    </row>
    <row r="10106" spans="3:3">
      <c r="C10106"/>
    </row>
    <row r="10107" spans="3:3">
      <c r="C10107"/>
    </row>
    <row r="10108" spans="3:3">
      <c r="C10108"/>
    </row>
    <row r="10109" spans="3:3">
      <c r="C10109"/>
    </row>
    <row r="10110" spans="3:3">
      <c r="C10110"/>
    </row>
    <row r="10111" spans="3:3">
      <c r="C10111"/>
    </row>
    <row r="10112" spans="3:3">
      <c r="C10112"/>
    </row>
    <row r="10113" spans="3:3">
      <c r="C10113"/>
    </row>
    <row r="10114" spans="3:3">
      <c r="C10114"/>
    </row>
    <row r="10115" spans="3:3">
      <c r="C10115"/>
    </row>
    <row r="10116" spans="3:3">
      <c r="C10116"/>
    </row>
    <row r="10117" spans="3:3">
      <c r="C10117"/>
    </row>
    <row r="10118" spans="3:3">
      <c r="C10118"/>
    </row>
    <row r="10119" spans="3:3">
      <c r="C10119"/>
    </row>
    <row r="10120" spans="3:3">
      <c r="C10120"/>
    </row>
    <row r="10121" spans="3:3">
      <c r="C10121"/>
    </row>
    <row r="10122" spans="3:3">
      <c r="C10122"/>
    </row>
    <row r="10123" spans="3:3">
      <c r="C10123"/>
    </row>
    <row r="10124" spans="3:3">
      <c r="C10124"/>
    </row>
    <row r="10125" spans="3:3">
      <c r="C10125"/>
    </row>
    <row r="10126" spans="3:3">
      <c r="C10126"/>
    </row>
    <row r="10127" spans="3:3">
      <c r="C10127"/>
    </row>
    <row r="10128" spans="3:3">
      <c r="C10128"/>
    </row>
    <row r="10129" spans="3:3">
      <c r="C10129"/>
    </row>
    <row r="10130" spans="3:3">
      <c r="C10130"/>
    </row>
    <row r="10131" spans="3:3">
      <c r="C10131"/>
    </row>
    <row r="10132" spans="3:3">
      <c r="C10132"/>
    </row>
    <row r="10133" spans="3:3">
      <c r="C10133"/>
    </row>
    <row r="10134" spans="3:3">
      <c r="C10134"/>
    </row>
    <row r="10135" spans="3:3">
      <c r="C10135"/>
    </row>
    <row r="10136" spans="3:3">
      <c r="C10136"/>
    </row>
    <row r="10137" spans="3:3">
      <c r="C10137"/>
    </row>
    <row r="10138" spans="3:3">
      <c r="C10138"/>
    </row>
    <row r="10139" spans="3:3">
      <c r="C10139"/>
    </row>
    <row r="10140" spans="3:3">
      <c r="C10140"/>
    </row>
    <row r="10141" spans="3:3">
      <c r="C10141"/>
    </row>
    <row r="10142" spans="3:3">
      <c r="C10142"/>
    </row>
    <row r="10143" spans="3:3">
      <c r="C10143"/>
    </row>
    <row r="10144" spans="3:3">
      <c r="C10144"/>
    </row>
    <row r="10145" spans="3:3">
      <c r="C10145"/>
    </row>
    <row r="10146" spans="3:3">
      <c r="C10146"/>
    </row>
    <row r="10147" spans="3:3">
      <c r="C10147"/>
    </row>
    <row r="10148" spans="3:3">
      <c r="C10148"/>
    </row>
    <row r="10149" spans="3:3">
      <c r="C10149"/>
    </row>
    <row r="10150" spans="3:3">
      <c r="C10150"/>
    </row>
    <row r="10151" spans="3:3">
      <c r="C10151"/>
    </row>
    <row r="10152" spans="3:3">
      <c r="C10152"/>
    </row>
    <row r="10153" spans="3:3">
      <c r="C10153"/>
    </row>
    <row r="10154" spans="3:3">
      <c r="C10154"/>
    </row>
    <row r="10155" spans="3:3">
      <c r="C10155"/>
    </row>
    <row r="10156" spans="3:3">
      <c r="C10156"/>
    </row>
    <row r="10157" spans="3:3">
      <c r="C10157"/>
    </row>
    <row r="10158" spans="3:3">
      <c r="C10158"/>
    </row>
    <row r="10159" spans="3:3">
      <c r="C10159"/>
    </row>
    <row r="10160" spans="3:3">
      <c r="C10160"/>
    </row>
    <row r="10161" spans="3:3">
      <c r="C10161"/>
    </row>
    <row r="10162" spans="3:3">
      <c r="C10162"/>
    </row>
    <row r="10163" spans="3:3">
      <c r="C10163"/>
    </row>
    <row r="10164" spans="3:3">
      <c r="C10164"/>
    </row>
    <row r="10165" spans="3:3">
      <c r="C10165"/>
    </row>
    <row r="10166" spans="3:3">
      <c r="C10166"/>
    </row>
    <row r="10167" spans="3:3">
      <c r="C10167"/>
    </row>
    <row r="10168" spans="3:3">
      <c r="C10168"/>
    </row>
    <row r="10169" spans="3:3">
      <c r="C10169"/>
    </row>
    <row r="10170" spans="3:3">
      <c r="C10170"/>
    </row>
    <row r="10171" spans="3:3">
      <c r="C10171"/>
    </row>
    <row r="10172" spans="3:3">
      <c r="C10172"/>
    </row>
    <row r="10173" spans="3:3">
      <c r="C10173"/>
    </row>
    <row r="10174" spans="3:3">
      <c r="C10174"/>
    </row>
    <row r="10175" spans="3:3">
      <c r="C10175"/>
    </row>
    <row r="10176" spans="3:3">
      <c r="C10176"/>
    </row>
    <row r="10177" spans="3:3">
      <c r="C10177"/>
    </row>
    <row r="10178" spans="3:3">
      <c r="C10178"/>
    </row>
    <row r="10179" spans="3:3">
      <c r="C10179"/>
    </row>
    <row r="10180" spans="3:3">
      <c r="C10180"/>
    </row>
    <row r="10181" spans="3:3">
      <c r="C10181"/>
    </row>
    <row r="10182" spans="3:3">
      <c r="C10182"/>
    </row>
    <row r="10183" spans="3:3">
      <c r="C10183"/>
    </row>
    <row r="10184" spans="3:3">
      <c r="C10184"/>
    </row>
    <row r="10185" spans="3:3">
      <c r="C10185"/>
    </row>
    <row r="10186" spans="3:3">
      <c r="C10186"/>
    </row>
    <row r="10187" spans="3:3">
      <c r="C10187"/>
    </row>
    <row r="10188" spans="3:3">
      <c r="C10188"/>
    </row>
    <row r="10189" spans="3:3">
      <c r="C10189"/>
    </row>
    <row r="10190" spans="3:3">
      <c r="C10190"/>
    </row>
    <row r="10191" spans="3:3">
      <c r="C10191"/>
    </row>
    <row r="10192" spans="3:3">
      <c r="C10192"/>
    </row>
    <row r="10193" spans="3:3">
      <c r="C10193"/>
    </row>
    <row r="10194" spans="3:3">
      <c r="C10194"/>
    </row>
    <row r="10195" spans="3:3">
      <c r="C10195"/>
    </row>
    <row r="10196" spans="3:3">
      <c r="C10196"/>
    </row>
    <row r="10197" spans="3:3">
      <c r="C10197"/>
    </row>
    <row r="10198" spans="3:3">
      <c r="C10198"/>
    </row>
    <row r="10199" spans="3:3">
      <c r="C10199"/>
    </row>
    <row r="10200" spans="3:3">
      <c r="C10200"/>
    </row>
    <row r="10201" spans="3:3">
      <c r="C10201"/>
    </row>
    <row r="10202" spans="3:3">
      <c r="C10202"/>
    </row>
    <row r="10203" spans="3:3">
      <c r="C10203"/>
    </row>
    <row r="10204" spans="3:3">
      <c r="C10204"/>
    </row>
    <row r="10205" spans="3:3">
      <c r="C10205"/>
    </row>
    <row r="10206" spans="3:3">
      <c r="C10206"/>
    </row>
    <row r="10207" spans="3:3">
      <c r="C10207"/>
    </row>
    <row r="10208" spans="3:3">
      <c r="C10208"/>
    </row>
    <row r="10209" spans="3:3">
      <c r="C10209"/>
    </row>
    <row r="10210" spans="3:3">
      <c r="C10210"/>
    </row>
    <row r="10211" spans="3:3">
      <c r="C10211"/>
    </row>
    <row r="10212" spans="3:3">
      <c r="C10212"/>
    </row>
    <row r="10213" spans="3:3">
      <c r="C10213"/>
    </row>
    <row r="10214" spans="3:3">
      <c r="C10214"/>
    </row>
    <row r="10215" spans="3:3">
      <c r="C10215"/>
    </row>
    <row r="10216" spans="3:3">
      <c r="C10216"/>
    </row>
    <row r="10217" spans="3:3">
      <c r="C10217"/>
    </row>
    <row r="10218" spans="3:3">
      <c r="C10218"/>
    </row>
    <row r="10219" spans="3:3">
      <c r="C10219"/>
    </row>
    <row r="10220" spans="3:3">
      <c r="C10220"/>
    </row>
    <row r="10221" spans="3:3">
      <c r="C10221"/>
    </row>
    <row r="10222" spans="3:3">
      <c r="C10222"/>
    </row>
    <row r="10223" spans="3:3">
      <c r="C10223"/>
    </row>
    <row r="10224" spans="3:3">
      <c r="C10224"/>
    </row>
    <row r="10225" spans="3:3">
      <c r="C10225"/>
    </row>
    <row r="10226" spans="3:3">
      <c r="C10226"/>
    </row>
    <row r="10227" spans="3:3">
      <c r="C10227"/>
    </row>
    <row r="10228" spans="3:3">
      <c r="C10228"/>
    </row>
    <row r="10229" spans="3:3">
      <c r="C10229"/>
    </row>
    <row r="10230" spans="3:3">
      <c r="C10230"/>
    </row>
    <row r="10231" spans="3:3">
      <c r="C10231"/>
    </row>
    <row r="10232" spans="3:3">
      <c r="C10232"/>
    </row>
    <row r="10233" spans="3:3">
      <c r="C10233"/>
    </row>
    <row r="10234" spans="3:3">
      <c r="C10234"/>
    </row>
    <row r="10235" spans="3:3">
      <c r="C10235"/>
    </row>
    <row r="10236" spans="3:3">
      <c r="C10236"/>
    </row>
    <row r="10237" spans="3:3">
      <c r="C10237"/>
    </row>
    <row r="10238" spans="3:3">
      <c r="C10238"/>
    </row>
    <row r="10239" spans="3:3">
      <c r="C10239"/>
    </row>
    <row r="10240" spans="3:3">
      <c r="C10240"/>
    </row>
    <row r="10241" spans="3:3">
      <c r="C10241"/>
    </row>
    <row r="10242" spans="3:3">
      <c r="C10242"/>
    </row>
    <row r="10243" spans="3:3">
      <c r="C10243"/>
    </row>
    <row r="10244" spans="3:3">
      <c r="C10244"/>
    </row>
    <row r="10245" spans="3:3">
      <c r="C10245"/>
    </row>
    <row r="10246" spans="3:3">
      <c r="C10246"/>
    </row>
    <row r="10247" spans="3:3">
      <c r="C10247"/>
    </row>
    <row r="10248" spans="3:3">
      <c r="C10248"/>
    </row>
    <row r="10249" spans="3:3">
      <c r="C10249"/>
    </row>
    <row r="10250" spans="3:3">
      <c r="C10250"/>
    </row>
    <row r="10251" spans="3:3">
      <c r="C10251"/>
    </row>
    <row r="10252" spans="3:3">
      <c r="C10252"/>
    </row>
    <row r="10253" spans="3:3">
      <c r="C10253"/>
    </row>
    <row r="10254" spans="3:3">
      <c r="C10254"/>
    </row>
    <row r="10255" spans="3:3">
      <c r="C10255"/>
    </row>
    <row r="10256" spans="3:3">
      <c r="C10256"/>
    </row>
    <row r="10257" spans="3:3">
      <c r="C10257"/>
    </row>
    <row r="10258" spans="3:3">
      <c r="C10258"/>
    </row>
    <row r="10259" spans="3:3">
      <c r="C10259"/>
    </row>
    <row r="10260" spans="3:3">
      <c r="C10260"/>
    </row>
    <row r="10261" spans="3:3">
      <c r="C10261"/>
    </row>
    <row r="10262" spans="3:3">
      <c r="C10262"/>
    </row>
    <row r="10263" spans="3:3">
      <c r="C10263"/>
    </row>
    <row r="10264" spans="3:3">
      <c r="C10264"/>
    </row>
    <row r="10265" spans="3:3">
      <c r="C10265"/>
    </row>
    <row r="10266" spans="3:3">
      <c r="C10266"/>
    </row>
    <row r="10267" spans="3:3">
      <c r="C10267"/>
    </row>
    <row r="10268" spans="3:3">
      <c r="C10268"/>
    </row>
    <row r="10269" spans="3:3">
      <c r="C10269"/>
    </row>
    <row r="10270" spans="3:3">
      <c r="C10270"/>
    </row>
    <row r="10271" spans="3:3">
      <c r="C10271"/>
    </row>
    <row r="10272" spans="3:3">
      <c r="C10272"/>
    </row>
    <row r="10273" spans="3:3">
      <c r="C10273"/>
    </row>
    <row r="10274" spans="3:3">
      <c r="C10274"/>
    </row>
    <row r="10275" spans="3:3">
      <c r="C10275"/>
    </row>
    <row r="10276" spans="3:3">
      <c r="C10276"/>
    </row>
    <row r="10277" spans="3:3">
      <c r="C10277"/>
    </row>
    <row r="10278" spans="3:3">
      <c r="C10278"/>
    </row>
    <row r="10279" spans="3:3">
      <c r="C10279"/>
    </row>
    <row r="10280" spans="3:3">
      <c r="C10280"/>
    </row>
    <row r="10281" spans="3:3">
      <c r="C10281"/>
    </row>
    <row r="10282" spans="3:3">
      <c r="C10282"/>
    </row>
    <row r="10283" spans="3:3">
      <c r="C10283"/>
    </row>
    <row r="10284" spans="3:3">
      <c r="C10284"/>
    </row>
    <row r="10285" spans="3:3">
      <c r="C10285"/>
    </row>
    <row r="10286" spans="3:3">
      <c r="C10286"/>
    </row>
    <row r="10287" spans="3:3">
      <c r="C10287"/>
    </row>
    <row r="10288" spans="3:3">
      <c r="C10288"/>
    </row>
    <row r="10289" spans="3:3">
      <c r="C10289"/>
    </row>
    <row r="10290" spans="3:3">
      <c r="C10290"/>
    </row>
    <row r="10291" spans="3:3">
      <c r="C10291"/>
    </row>
    <row r="10292" spans="3:3">
      <c r="C10292"/>
    </row>
    <row r="10293" spans="3:3">
      <c r="C10293"/>
    </row>
    <row r="10294" spans="3:3">
      <c r="C10294"/>
    </row>
    <row r="10295" spans="3:3">
      <c r="C10295"/>
    </row>
    <row r="10296" spans="3:3">
      <c r="C10296"/>
    </row>
    <row r="10297" spans="3:3">
      <c r="C10297"/>
    </row>
    <row r="10298" spans="3:3">
      <c r="C10298"/>
    </row>
    <row r="10299" spans="3:3">
      <c r="C10299"/>
    </row>
    <row r="10300" spans="3:3">
      <c r="C10300"/>
    </row>
    <row r="10301" spans="3:3">
      <c r="C10301"/>
    </row>
    <row r="10302" spans="3:3">
      <c r="C10302"/>
    </row>
    <row r="10303" spans="3:3">
      <c r="C10303"/>
    </row>
    <row r="10304" spans="3:3">
      <c r="C10304"/>
    </row>
    <row r="10305" spans="3:3">
      <c r="C10305"/>
    </row>
    <row r="10306" spans="3:3">
      <c r="C10306"/>
    </row>
    <row r="10307" spans="3:3">
      <c r="C10307"/>
    </row>
    <row r="10308" spans="3:3">
      <c r="C10308"/>
    </row>
    <row r="10309" spans="3:3">
      <c r="C10309"/>
    </row>
    <row r="10310" spans="3:3">
      <c r="C10310"/>
    </row>
    <row r="10311" spans="3:3">
      <c r="C10311"/>
    </row>
    <row r="10312" spans="3:3">
      <c r="C10312"/>
    </row>
    <row r="10313" spans="3:3">
      <c r="C10313"/>
    </row>
    <row r="10314" spans="3:3">
      <c r="C10314"/>
    </row>
    <row r="10315" spans="3:3">
      <c r="C10315"/>
    </row>
    <row r="10316" spans="3:3">
      <c r="C10316"/>
    </row>
    <row r="10317" spans="3:3">
      <c r="C10317"/>
    </row>
    <row r="10318" spans="3:3">
      <c r="C10318"/>
    </row>
    <row r="10319" spans="3:3">
      <c r="C10319"/>
    </row>
    <row r="10320" spans="3:3">
      <c r="C10320"/>
    </row>
    <row r="10321" spans="3:3">
      <c r="C10321"/>
    </row>
    <row r="10322" spans="3:3">
      <c r="C10322"/>
    </row>
    <row r="10323" spans="3:3">
      <c r="C10323"/>
    </row>
    <row r="10324" spans="3:3">
      <c r="C10324"/>
    </row>
    <row r="10325" spans="3:3">
      <c r="C10325"/>
    </row>
    <row r="10326" spans="3:3">
      <c r="C10326"/>
    </row>
    <row r="10327" spans="3:3">
      <c r="C10327"/>
    </row>
    <row r="10328" spans="3:3">
      <c r="C10328"/>
    </row>
    <row r="10329" spans="3:3">
      <c r="C10329"/>
    </row>
    <row r="10330" spans="3:3">
      <c r="C10330"/>
    </row>
    <row r="10331" spans="3:3">
      <c r="C10331"/>
    </row>
    <row r="10332" spans="3:3">
      <c r="C10332"/>
    </row>
    <row r="10333" spans="3:3">
      <c r="C10333"/>
    </row>
    <row r="10334" spans="3:3">
      <c r="C10334"/>
    </row>
    <row r="10335" spans="3:3">
      <c r="C10335"/>
    </row>
    <row r="10336" spans="3:3">
      <c r="C10336"/>
    </row>
    <row r="10337" spans="3:3">
      <c r="C10337"/>
    </row>
    <row r="10338" spans="3:3">
      <c r="C10338"/>
    </row>
    <row r="10339" spans="3:3">
      <c r="C10339"/>
    </row>
    <row r="10340" spans="3:3">
      <c r="C10340"/>
    </row>
    <row r="10341" spans="3:3">
      <c r="C10341"/>
    </row>
    <row r="10342" spans="3:3">
      <c r="C10342"/>
    </row>
    <row r="10343" spans="3:3">
      <c r="C10343"/>
    </row>
    <row r="10344" spans="3:3">
      <c r="C10344"/>
    </row>
    <row r="10345" spans="3:3">
      <c r="C10345"/>
    </row>
    <row r="10346" spans="3:3">
      <c r="C10346"/>
    </row>
    <row r="10347" spans="3:3">
      <c r="C10347"/>
    </row>
    <row r="10348" spans="3:3">
      <c r="C10348"/>
    </row>
    <row r="10349" spans="3:3">
      <c r="C10349"/>
    </row>
    <row r="10350" spans="3:3">
      <c r="C10350"/>
    </row>
    <row r="10351" spans="3:3">
      <c r="C10351"/>
    </row>
    <row r="10352" spans="3:3">
      <c r="C10352"/>
    </row>
    <row r="10353" spans="3:3">
      <c r="C10353"/>
    </row>
    <row r="10354" spans="3:3">
      <c r="C10354"/>
    </row>
    <row r="10355" spans="3:3">
      <c r="C10355"/>
    </row>
    <row r="10356" spans="3:3">
      <c r="C10356"/>
    </row>
    <row r="10357" spans="3:3">
      <c r="C10357"/>
    </row>
    <row r="10358" spans="3:3">
      <c r="C10358"/>
    </row>
    <row r="10359" spans="3:3">
      <c r="C10359"/>
    </row>
    <row r="10360" spans="3:3">
      <c r="C10360"/>
    </row>
    <row r="10361" spans="3:3">
      <c r="C10361"/>
    </row>
    <row r="10362" spans="3:3">
      <c r="C10362"/>
    </row>
    <row r="10363" spans="3:3">
      <c r="C10363"/>
    </row>
    <row r="10364" spans="3:3">
      <c r="C10364"/>
    </row>
    <row r="10365" spans="3:3">
      <c r="C10365"/>
    </row>
    <row r="10366" spans="3:3">
      <c r="C10366"/>
    </row>
    <row r="10367" spans="3:3">
      <c r="C10367"/>
    </row>
    <row r="10368" spans="3:3">
      <c r="C10368"/>
    </row>
    <row r="10369" spans="3:3">
      <c r="C10369"/>
    </row>
    <row r="10370" spans="3:3">
      <c r="C10370"/>
    </row>
    <row r="10371" spans="3:3">
      <c r="C10371"/>
    </row>
    <row r="10372" spans="3:3">
      <c r="C10372"/>
    </row>
    <row r="10373" spans="3:3">
      <c r="C10373"/>
    </row>
    <row r="10374" spans="3:3">
      <c r="C10374"/>
    </row>
    <row r="10375" spans="3:3">
      <c r="C10375"/>
    </row>
    <row r="10376" spans="3:3">
      <c r="C10376"/>
    </row>
    <row r="10377" spans="3:3">
      <c r="C10377"/>
    </row>
    <row r="10378" spans="3:3">
      <c r="C10378"/>
    </row>
    <row r="10379" spans="3:3">
      <c r="C10379"/>
    </row>
    <row r="10380" spans="3:3">
      <c r="C10380"/>
    </row>
    <row r="10381" spans="3:3">
      <c r="C10381"/>
    </row>
    <row r="10382" spans="3:3">
      <c r="C10382"/>
    </row>
    <row r="10383" spans="3:3">
      <c r="C10383"/>
    </row>
    <row r="10384" spans="3:3">
      <c r="C10384"/>
    </row>
    <row r="10385" spans="3:3">
      <c r="C10385"/>
    </row>
    <row r="10386" spans="3:3">
      <c r="C10386"/>
    </row>
    <row r="10387" spans="3:3">
      <c r="C10387"/>
    </row>
    <row r="10388" spans="3:3">
      <c r="C10388"/>
    </row>
    <row r="10389" spans="3:3">
      <c r="C10389"/>
    </row>
    <row r="10390" spans="3:3">
      <c r="C10390"/>
    </row>
    <row r="10391" spans="3:3">
      <c r="C10391"/>
    </row>
    <row r="10392" spans="3:3">
      <c r="C10392"/>
    </row>
    <row r="10393" spans="3:3">
      <c r="C10393"/>
    </row>
    <row r="10394" spans="3:3">
      <c r="C10394"/>
    </row>
    <row r="10395" spans="3:3">
      <c r="C10395"/>
    </row>
    <row r="10396" spans="3:3">
      <c r="C10396"/>
    </row>
    <row r="10397" spans="3:3">
      <c r="C10397"/>
    </row>
    <row r="10398" spans="3:3">
      <c r="C10398"/>
    </row>
    <row r="10399" spans="3:3">
      <c r="C10399"/>
    </row>
    <row r="10400" spans="3:3">
      <c r="C10400"/>
    </row>
    <row r="10401" spans="3:3">
      <c r="C10401"/>
    </row>
    <row r="10402" spans="3:3">
      <c r="C10402"/>
    </row>
    <row r="10403" spans="3:3">
      <c r="C10403"/>
    </row>
    <row r="10404" spans="3:3">
      <c r="C10404"/>
    </row>
    <row r="10405" spans="3:3">
      <c r="C10405"/>
    </row>
    <row r="10406" spans="3:3">
      <c r="C10406"/>
    </row>
    <row r="10407" spans="3:3">
      <c r="C10407"/>
    </row>
    <row r="10408" spans="3:3">
      <c r="C10408"/>
    </row>
    <row r="10409" spans="3:3">
      <c r="C10409"/>
    </row>
    <row r="10410" spans="3:3">
      <c r="C10410"/>
    </row>
    <row r="10411" spans="3:3">
      <c r="C10411"/>
    </row>
    <row r="10412" spans="3:3">
      <c r="C10412"/>
    </row>
    <row r="10413" spans="3:3">
      <c r="C10413"/>
    </row>
    <row r="10414" spans="3:3">
      <c r="C10414"/>
    </row>
    <row r="10415" spans="3:3">
      <c r="C10415"/>
    </row>
    <row r="10416" spans="3:3">
      <c r="C10416"/>
    </row>
    <row r="10417" spans="3:3">
      <c r="C10417"/>
    </row>
    <row r="10418" spans="3:3">
      <c r="C10418"/>
    </row>
    <row r="10419" spans="3:3">
      <c r="C10419"/>
    </row>
    <row r="10420" spans="3:3">
      <c r="C10420"/>
    </row>
    <row r="10421" spans="3:3">
      <c r="C10421"/>
    </row>
    <row r="10422" spans="3:3">
      <c r="C10422"/>
    </row>
    <row r="10423" spans="3:3">
      <c r="C10423"/>
    </row>
    <row r="10424" spans="3:3">
      <c r="C10424"/>
    </row>
    <row r="10425" spans="3:3">
      <c r="C10425"/>
    </row>
    <row r="10426" spans="3:3">
      <c r="C10426"/>
    </row>
    <row r="10427" spans="3:3">
      <c r="C10427"/>
    </row>
    <row r="10428" spans="3:3">
      <c r="C10428"/>
    </row>
    <row r="10429" spans="3:3">
      <c r="C10429"/>
    </row>
    <row r="10430" spans="3:3">
      <c r="C10430"/>
    </row>
    <row r="10431" spans="3:3">
      <c r="C10431"/>
    </row>
    <row r="10432" spans="3:3">
      <c r="C10432"/>
    </row>
    <row r="10433" spans="3:3">
      <c r="C10433"/>
    </row>
    <row r="10434" spans="3:3">
      <c r="C10434"/>
    </row>
    <row r="10435" spans="3:3">
      <c r="C10435"/>
    </row>
    <row r="10436" spans="3:3">
      <c r="C10436"/>
    </row>
    <row r="10437" spans="3:3">
      <c r="C10437"/>
    </row>
    <row r="10438" spans="3:3">
      <c r="C10438"/>
    </row>
    <row r="10439" spans="3:3">
      <c r="C10439"/>
    </row>
    <row r="10440" spans="3:3">
      <c r="C10440"/>
    </row>
    <row r="10441" spans="3:3">
      <c r="C10441"/>
    </row>
    <row r="10442" spans="3:3">
      <c r="C10442"/>
    </row>
    <row r="10443" spans="3:3">
      <c r="C10443"/>
    </row>
    <row r="10444" spans="3:3">
      <c r="C10444"/>
    </row>
    <row r="10445" spans="3:3">
      <c r="C10445"/>
    </row>
    <row r="10446" spans="3:3">
      <c r="C10446"/>
    </row>
    <row r="10447" spans="3:3">
      <c r="C10447"/>
    </row>
    <row r="10448" spans="3:3">
      <c r="C10448"/>
    </row>
    <row r="10449" spans="3:3">
      <c r="C10449"/>
    </row>
    <row r="10450" spans="3:3">
      <c r="C10450"/>
    </row>
    <row r="10451" spans="3:3">
      <c r="C10451"/>
    </row>
    <row r="10452" spans="3:3">
      <c r="C10452"/>
    </row>
    <row r="10453" spans="3:3">
      <c r="C10453"/>
    </row>
    <row r="10454" spans="3:3">
      <c r="C10454"/>
    </row>
    <row r="10455" spans="3:3">
      <c r="C10455"/>
    </row>
    <row r="10456" spans="3:3">
      <c r="C10456"/>
    </row>
    <row r="10457" spans="3:3">
      <c r="C10457"/>
    </row>
    <row r="10458" spans="3:3">
      <c r="C10458"/>
    </row>
    <row r="10459" spans="3:3">
      <c r="C10459"/>
    </row>
    <row r="10460" spans="3:3">
      <c r="C10460"/>
    </row>
    <row r="10461" spans="3:3">
      <c r="C10461"/>
    </row>
    <row r="10462" spans="3:3">
      <c r="C10462"/>
    </row>
    <row r="10463" spans="3:3">
      <c r="C10463"/>
    </row>
    <row r="10464" spans="3:3">
      <c r="C10464"/>
    </row>
    <row r="10465" spans="3:3">
      <c r="C10465"/>
    </row>
    <row r="10466" spans="3:3">
      <c r="C10466"/>
    </row>
    <row r="10467" spans="3:3">
      <c r="C10467"/>
    </row>
    <row r="10468" spans="3:3">
      <c r="C10468"/>
    </row>
    <row r="10469" spans="3:3">
      <c r="C10469"/>
    </row>
    <row r="10470" spans="3:3">
      <c r="C10470"/>
    </row>
    <row r="10471" spans="3:3">
      <c r="C10471"/>
    </row>
    <row r="10472" spans="3:3">
      <c r="C10472"/>
    </row>
    <row r="10473" spans="3:3">
      <c r="C10473"/>
    </row>
    <row r="10474" spans="3:3">
      <c r="C10474"/>
    </row>
    <row r="10475" spans="3:3">
      <c r="C10475"/>
    </row>
    <row r="10476" spans="3:3">
      <c r="C10476"/>
    </row>
    <row r="10477" spans="3:3">
      <c r="C10477"/>
    </row>
    <row r="10478" spans="3:3">
      <c r="C10478"/>
    </row>
    <row r="10479" spans="3:3">
      <c r="C10479"/>
    </row>
    <row r="10480" spans="3:3">
      <c r="C10480"/>
    </row>
    <row r="10481" spans="3:3">
      <c r="C10481"/>
    </row>
    <row r="10482" spans="3:3">
      <c r="C10482"/>
    </row>
    <row r="10483" spans="3:3">
      <c r="C10483"/>
    </row>
    <row r="10484" spans="3:3">
      <c r="C10484"/>
    </row>
    <row r="10485" spans="3:3">
      <c r="C10485"/>
    </row>
    <row r="10486" spans="3:3">
      <c r="C10486"/>
    </row>
    <row r="10487" spans="3:3">
      <c r="C10487"/>
    </row>
    <row r="10488" spans="3:3">
      <c r="C10488"/>
    </row>
    <row r="10489" spans="3:3">
      <c r="C10489"/>
    </row>
    <row r="10490" spans="3:3">
      <c r="C10490"/>
    </row>
    <row r="10491" spans="3:3">
      <c r="C10491"/>
    </row>
    <row r="10492" spans="3:3">
      <c r="C10492"/>
    </row>
    <row r="10493" spans="3:3">
      <c r="C10493"/>
    </row>
    <row r="10494" spans="3:3">
      <c r="C10494"/>
    </row>
    <row r="10495" spans="3:3">
      <c r="C10495"/>
    </row>
    <row r="10496" spans="3:3">
      <c r="C10496"/>
    </row>
    <row r="10497" spans="3:3">
      <c r="C10497"/>
    </row>
    <row r="10498" spans="3:3">
      <c r="C10498"/>
    </row>
    <row r="10499" spans="3:3">
      <c r="C10499"/>
    </row>
    <row r="10500" spans="3:3">
      <c r="C10500"/>
    </row>
    <row r="10501" spans="3:3">
      <c r="C10501"/>
    </row>
    <row r="10502" spans="3:3">
      <c r="C10502"/>
    </row>
    <row r="10503" spans="3:3">
      <c r="C10503"/>
    </row>
    <row r="10504" spans="3:3">
      <c r="C10504"/>
    </row>
    <row r="10505" spans="3:3">
      <c r="C10505"/>
    </row>
    <row r="10506" spans="3:3">
      <c r="C10506"/>
    </row>
    <row r="10507" spans="3:3">
      <c r="C10507"/>
    </row>
    <row r="10508" spans="3:3">
      <c r="C10508"/>
    </row>
    <row r="10509" spans="3:3">
      <c r="C10509"/>
    </row>
    <row r="10510" spans="3:3">
      <c r="C10510"/>
    </row>
    <row r="10511" spans="3:3">
      <c r="C10511"/>
    </row>
    <row r="10512" spans="3:3">
      <c r="C10512"/>
    </row>
    <row r="10513" spans="3:3">
      <c r="C10513"/>
    </row>
    <row r="10514" spans="3:3">
      <c r="C10514"/>
    </row>
    <row r="10515" spans="3:3">
      <c r="C10515"/>
    </row>
    <row r="10516" spans="3:3">
      <c r="C10516"/>
    </row>
    <row r="10517" spans="3:3">
      <c r="C10517"/>
    </row>
    <row r="10518" spans="3:3">
      <c r="C10518"/>
    </row>
    <row r="10519" spans="3:3">
      <c r="C10519"/>
    </row>
    <row r="10520" spans="3:3">
      <c r="C10520"/>
    </row>
    <row r="10521" spans="3:3">
      <c r="C10521"/>
    </row>
    <row r="10522" spans="3:3">
      <c r="C10522"/>
    </row>
    <row r="10523" spans="3:3">
      <c r="C10523"/>
    </row>
    <row r="10524" spans="3:3">
      <c r="C10524"/>
    </row>
    <row r="10525" spans="3:3">
      <c r="C10525"/>
    </row>
    <row r="10526" spans="3:3">
      <c r="C10526"/>
    </row>
    <row r="10527" spans="3:3">
      <c r="C10527"/>
    </row>
    <row r="10528" spans="3:3">
      <c r="C10528"/>
    </row>
    <row r="10529" spans="3:3">
      <c r="C10529"/>
    </row>
    <row r="10530" spans="3:3">
      <c r="C10530"/>
    </row>
    <row r="10531" spans="3:3">
      <c r="C10531"/>
    </row>
    <row r="10532" spans="3:3">
      <c r="C10532"/>
    </row>
    <row r="10533" spans="3:3">
      <c r="C10533"/>
    </row>
    <row r="10534" spans="3:3">
      <c r="C10534"/>
    </row>
    <row r="10535" spans="3:3">
      <c r="C10535"/>
    </row>
    <row r="10536" spans="3:3">
      <c r="C10536"/>
    </row>
    <row r="10537" spans="3:3">
      <c r="C10537"/>
    </row>
    <row r="10538" spans="3:3">
      <c r="C10538"/>
    </row>
    <row r="10539" spans="3:3">
      <c r="C10539"/>
    </row>
    <row r="10540" spans="3:3">
      <c r="C10540"/>
    </row>
    <row r="10541" spans="3:3">
      <c r="C10541"/>
    </row>
    <row r="10542" spans="3:3">
      <c r="C10542"/>
    </row>
    <row r="10543" spans="3:3">
      <c r="C10543"/>
    </row>
    <row r="10544" spans="3:3">
      <c r="C10544"/>
    </row>
    <row r="10545" spans="3:3">
      <c r="C10545"/>
    </row>
    <row r="10546" spans="3:3">
      <c r="C10546"/>
    </row>
    <row r="10547" spans="3:3">
      <c r="C10547"/>
    </row>
    <row r="10548" spans="3:3">
      <c r="C10548"/>
    </row>
    <row r="10549" spans="3:3">
      <c r="C10549"/>
    </row>
    <row r="10550" spans="3:3">
      <c r="C10550"/>
    </row>
    <row r="10551" spans="3:3">
      <c r="C10551"/>
    </row>
    <row r="10552" spans="3:3">
      <c r="C10552"/>
    </row>
    <row r="10553" spans="3:3">
      <c r="C10553"/>
    </row>
    <row r="10554" spans="3:3">
      <c r="C10554"/>
    </row>
    <row r="10555" spans="3:3">
      <c r="C10555"/>
    </row>
    <row r="10556" spans="3:3">
      <c r="C10556"/>
    </row>
    <row r="10557" spans="3:3">
      <c r="C10557"/>
    </row>
    <row r="10558" spans="3:3">
      <c r="C10558"/>
    </row>
    <row r="10559" spans="3:3">
      <c r="C10559"/>
    </row>
    <row r="10560" spans="3:3">
      <c r="C10560"/>
    </row>
    <row r="10561" spans="3:3">
      <c r="C10561"/>
    </row>
    <row r="10562" spans="3:3">
      <c r="C10562"/>
    </row>
    <row r="10563" spans="3:3">
      <c r="C10563"/>
    </row>
    <row r="10564" spans="3:3">
      <c r="C10564"/>
    </row>
    <row r="10565" spans="3:3">
      <c r="C10565"/>
    </row>
    <row r="10566" spans="3:3">
      <c r="C10566"/>
    </row>
    <row r="10567" spans="3:3">
      <c r="C10567"/>
    </row>
    <row r="10568" spans="3:3">
      <c r="C10568"/>
    </row>
    <row r="10569" spans="3:3">
      <c r="C10569"/>
    </row>
    <row r="10570" spans="3:3">
      <c r="C10570"/>
    </row>
    <row r="10571" spans="3:3">
      <c r="C10571"/>
    </row>
    <row r="10572" spans="3:3">
      <c r="C10572"/>
    </row>
    <row r="10573" spans="3:3">
      <c r="C10573"/>
    </row>
    <row r="10574" spans="3:3">
      <c r="C10574"/>
    </row>
    <row r="10575" spans="3:3">
      <c r="C10575"/>
    </row>
    <row r="10576" spans="3:3">
      <c r="C10576"/>
    </row>
    <row r="10577" spans="3:3">
      <c r="C10577"/>
    </row>
    <row r="10578" spans="3:3">
      <c r="C10578"/>
    </row>
    <row r="10579" spans="3:3">
      <c r="C10579"/>
    </row>
    <row r="10580" spans="3:3">
      <c r="C10580"/>
    </row>
    <row r="10581" spans="3:3">
      <c r="C10581"/>
    </row>
    <row r="10582" spans="3:3">
      <c r="C10582"/>
    </row>
    <row r="10583" spans="3:3">
      <c r="C10583"/>
    </row>
    <row r="10584" spans="3:3">
      <c r="C10584"/>
    </row>
    <row r="10585" spans="3:3">
      <c r="C10585"/>
    </row>
    <row r="10586" spans="3:3">
      <c r="C10586"/>
    </row>
    <row r="10587" spans="3:3">
      <c r="C10587"/>
    </row>
    <row r="10588" spans="3:3">
      <c r="C10588"/>
    </row>
    <row r="10589" spans="3:3">
      <c r="C10589"/>
    </row>
    <row r="10590" spans="3:3">
      <c r="C10590"/>
    </row>
    <row r="10591" spans="3:3">
      <c r="C10591"/>
    </row>
    <row r="10592" spans="3:3">
      <c r="C10592"/>
    </row>
    <row r="10593" spans="3:3">
      <c r="C10593"/>
    </row>
    <row r="10594" spans="3:3">
      <c r="C10594"/>
    </row>
    <row r="10595" spans="3:3">
      <c r="C10595"/>
    </row>
    <row r="10596" spans="3:3">
      <c r="C10596"/>
    </row>
    <row r="10597" spans="3:3">
      <c r="C10597"/>
    </row>
    <row r="10598" spans="3:3">
      <c r="C10598"/>
    </row>
    <row r="10599" spans="3:3">
      <c r="C10599"/>
    </row>
    <row r="10600" spans="3:3">
      <c r="C10600"/>
    </row>
    <row r="10601" spans="3:3">
      <c r="C10601"/>
    </row>
    <row r="10602" spans="3:3">
      <c r="C10602"/>
    </row>
    <row r="10603" spans="3:3">
      <c r="C10603"/>
    </row>
    <row r="10604" spans="3:3">
      <c r="C10604"/>
    </row>
    <row r="10605" spans="3:3">
      <c r="C10605"/>
    </row>
    <row r="10606" spans="3:3">
      <c r="C10606"/>
    </row>
    <row r="10607" spans="3:3">
      <c r="C10607"/>
    </row>
    <row r="10608" spans="3:3">
      <c r="C10608"/>
    </row>
    <row r="10609" spans="3:3">
      <c r="C10609"/>
    </row>
    <row r="10610" spans="3:3">
      <c r="C10610"/>
    </row>
    <row r="10611" spans="3:3">
      <c r="C10611"/>
    </row>
    <row r="10612" spans="3:3">
      <c r="C10612"/>
    </row>
    <row r="10613" spans="3:3">
      <c r="C10613"/>
    </row>
    <row r="10614" spans="3:3">
      <c r="C10614"/>
    </row>
    <row r="10615" spans="3:3">
      <c r="C10615"/>
    </row>
    <row r="10616" spans="3:3">
      <c r="C10616"/>
    </row>
    <row r="10617" spans="3:3">
      <c r="C10617"/>
    </row>
    <row r="10618" spans="3:3">
      <c r="C10618"/>
    </row>
    <row r="10619" spans="3:3">
      <c r="C10619"/>
    </row>
    <row r="10620" spans="3:3">
      <c r="C10620"/>
    </row>
    <row r="10621" spans="3:3">
      <c r="C10621"/>
    </row>
    <row r="10622" spans="3:3">
      <c r="C10622"/>
    </row>
    <row r="10623" spans="3:3">
      <c r="C10623"/>
    </row>
    <row r="10624" spans="3:3">
      <c r="C10624"/>
    </row>
    <row r="10625" spans="3:3">
      <c r="C10625"/>
    </row>
    <row r="10626" spans="3:3">
      <c r="C10626"/>
    </row>
    <row r="10627" spans="3:3">
      <c r="C10627"/>
    </row>
    <row r="10628" spans="3:3">
      <c r="C10628"/>
    </row>
    <row r="10629" spans="3:3">
      <c r="C10629"/>
    </row>
    <row r="10630" spans="3:3">
      <c r="C10630"/>
    </row>
    <row r="10631" spans="3:3">
      <c r="C10631"/>
    </row>
    <row r="10632" spans="3:3">
      <c r="C10632"/>
    </row>
    <row r="10633" spans="3:3">
      <c r="C10633"/>
    </row>
    <row r="10634" spans="3:3">
      <c r="C10634"/>
    </row>
    <row r="10635" spans="3:3">
      <c r="C10635"/>
    </row>
    <row r="10636" spans="3:3">
      <c r="C10636"/>
    </row>
    <row r="10637" spans="3:3">
      <c r="C10637"/>
    </row>
    <row r="10638" spans="3:3">
      <c r="C10638"/>
    </row>
    <row r="10639" spans="3:3">
      <c r="C10639"/>
    </row>
    <row r="10640" spans="3:3">
      <c r="C10640"/>
    </row>
    <row r="10641" spans="3:3">
      <c r="C10641"/>
    </row>
    <row r="10642" spans="3:3">
      <c r="C10642"/>
    </row>
    <row r="10643" spans="3:3">
      <c r="C10643"/>
    </row>
    <row r="10644" spans="3:3">
      <c r="C10644"/>
    </row>
    <row r="10645" spans="3:3">
      <c r="C10645"/>
    </row>
    <row r="10646" spans="3:3">
      <c r="C10646"/>
    </row>
    <row r="10647" spans="3:3">
      <c r="C10647"/>
    </row>
    <row r="10648" spans="3:3">
      <c r="C10648"/>
    </row>
    <row r="10649" spans="3:3">
      <c r="C10649"/>
    </row>
    <row r="10650" spans="3:3">
      <c r="C10650"/>
    </row>
    <row r="10651" spans="3:3">
      <c r="C10651"/>
    </row>
    <row r="10652" spans="3:3">
      <c r="C10652"/>
    </row>
    <row r="10653" spans="3:3">
      <c r="C10653"/>
    </row>
    <row r="10654" spans="3:3">
      <c r="C10654"/>
    </row>
    <row r="10655" spans="3:3">
      <c r="C10655"/>
    </row>
    <row r="10656" spans="3:3">
      <c r="C10656"/>
    </row>
    <row r="10657" spans="3:3">
      <c r="C10657"/>
    </row>
    <row r="10658" spans="3:3">
      <c r="C10658"/>
    </row>
    <row r="10659" spans="3:3">
      <c r="C10659"/>
    </row>
    <row r="10660" spans="3:3">
      <c r="C10660"/>
    </row>
    <row r="10661" spans="3:3">
      <c r="C10661"/>
    </row>
    <row r="10662" spans="3:3">
      <c r="C10662"/>
    </row>
    <row r="10663" spans="3:3">
      <c r="C10663"/>
    </row>
    <row r="10664" spans="3:3">
      <c r="C10664"/>
    </row>
    <row r="10665" spans="3:3">
      <c r="C10665"/>
    </row>
    <row r="10666" spans="3:3">
      <c r="C10666"/>
    </row>
    <row r="10667" spans="3:3">
      <c r="C10667"/>
    </row>
    <row r="10668" spans="3:3">
      <c r="C10668"/>
    </row>
    <row r="10669" spans="3:3">
      <c r="C10669"/>
    </row>
    <row r="10670" spans="3:3">
      <c r="C10670"/>
    </row>
    <row r="10671" spans="3:3">
      <c r="C10671"/>
    </row>
    <row r="10672" spans="3:3">
      <c r="C10672"/>
    </row>
    <row r="10673" spans="3:3">
      <c r="C10673"/>
    </row>
    <row r="10674" spans="3:3">
      <c r="C10674"/>
    </row>
    <row r="10675" spans="3:3">
      <c r="C10675"/>
    </row>
    <row r="10676" spans="3:3">
      <c r="C10676"/>
    </row>
    <row r="10677" spans="3:3">
      <c r="C10677"/>
    </row>
    <row r="10678" spans="3:3">
      <c r="C10678"/>
    </row>
    <row r="10679" spans="3:3">
      <c r="C10679"/>
    </row>
    <row r="10680" spans="3:3">
      <c r="C10680"/>
    </row>
    <row r="10681" spans="3:3">
      <c r="C10681"/>
    </row>
    <row r="10682" spans="3:3">
      <c r="C10682"/>
    </row>
    <row r="10683" spans="3:3">
      <c r="C10683"/>
    </row>
    <row r="10684" spans="3:3">
      <c r="C10684"/>
    </row>
    <row r="10685" spans="3:3">
      <c r="C10685"/>
    </row>
    <row r="10686" spans="3:3">
      <c r="C10686"/>
    </row>
    <row r="10687" spans="3:3">
      <c r="C10687"/>
    </row>
    <row r="10688" spans="3:3">
      <c r="C10688"/>
    </row>
    <row r="10689" spans="3:3">
      <c r="C10689"/>
    </row>
    <row r="10690" spans="3:3">
      <c r="C10690"/>
    </row>
    <row r="10691" spans="3:3">
      <c r="C10691"/>
    </row>
    <row r="10692" spans="3:3">
      <c r="C10692"/>
    </row>
    <row r="10693" spans="3:3">
      <c r="C10693"/>
    </row>
    <row r="10694" spans="3:3">
      <c r="C10694"/>
    </row>
    <row r="10695" spans="3:3">
      <c r="C10695"/>
    </row>
    <row r="10696" spans="3:3">
      <c r="C10696"/>
    </row>
    <row r="10697" spans="3:3">
      <c r="C10697"/>
    </row>
    <row r="10698" spans="3:3">
      <c r="C10698"/>
    </row>
    <row r="10699" spans="3:3">
      <c r="C10699"/>
    </row>
    <row r="10700" spans="3:3">
      <c r="C10700"/>
    </row>
    <row r="10701" spans="3:3">
      <c r="C10701"/>
    </row>
    <row r="10702" spans="3:3">
      <c r="C10702"/>
    </row>
    <row r="10703" spans="3:3">
      <c r="C10703"/>
    </row>
    <row r="10704" spans="3:3">
      <c r="C10704"/>
    </row>
    <row r="10705" spans="3:3">
      <c r="C10705"/>
    </row>
    <row r="10706" spans="3:3">
      <c r="C10706"/>
    </row>
    <row r="10707" spans="3:3">
      <c r="C10707"/>
    </row>
    <row r="10708" spans="3:3">
      <c r="C10708"/>
    </row>
    <row r="10709" spans="3:3">
      <c r="C10709"/>
    </row>
    <row r="10710" spans="3:3">
      <c r="C10710"/>
    </row>
    <row r="10711" spans="3:3">
      <c r="C10711"/>
    </row>
    <row r="10712" spans="3:3">
      <c r="C10712"/>
    </row>
    <row r="10713" spans="3:3">
      <c r="C10713"/>
    </row>
    <row r="10714" spans="3:3">
      <c r="C10714"/>
    </row>
    <row r="10715" spans="3:3">
      <c r="C10715"/>
    </row>
    <row r="10716" spans="3:3">
      <c r="C10716"/>
    </row>
    <row r="10717" spans="3:3">
      <c r="C10717"/>
    </row>
    <row r="10718" spans="3:3">
      <c r="C10718"/>
    </row>
    <row r="10719" spans="3:3">
      <c r="C10719"/>
    </row>
    <row r="10720" spans="3:3">
      <c r="C10720"/>
    </row>
    <row r="10721" spans="3:3">
      <c r="C10721"/>
    </row>
    <row r="10722" spans="3:3">
      <c r="C10722"/>
    </row>
    <row r="10723" spans="3:3">
      <c r="C10723"/>
    </row>
    <row r="10724" spans="3:3">
      <c r="C10724"/>
    </row>
    <row r="10725" spans="3:3">
      <c r="C10725"/>
    </row>
    <row r="10726" spans="3:3">
      <c r="C10726"/>
    </row>
    <row r="10727" spans="3:3">
      <c r="C10727"/>
    </row>
    <row r="10728" spans="3:3">
      <c r="C10728"/>
    </row>
    <row r="10729" spans="3:3">
      <c r="C10729"/>
    </row>
    <row r="10730" spans="3:3">
      <c r="C10730"/>
    </row>
    <row r="10731" spans="3:3">
      <c r="C10731"/>
    </row>
    <row r="10732" spans="3:3">
      <c r="C10732"/>
    </row>
    <row r="10733" spans="3:3">
      <c r="C10733"/>
    </row>
    <row r="10734" spans="3:3">
      <c r="C10734"/>
    </row>
    <row r="10735" spans="3:3">
      <c r="C10735"/>
    </row>
    <row r="10736" spans="3:3">
      <c r="C10736"/>
    </row>
    <row r="10737" spans="3:3">
      <c r="C10737"/>
    </row>
    <row r="10738" spans="3:3">
      <c r="C10738"/>
    </row>
    <row r="10739" spans="3:3">
      <c r="C10739"/>
    </row>
    <row r="10740" spans="3:3">
      <c r="C10740"/>
    </row>
    <row r="10741" spans="3:3">
      <c r="C10741"/>
    </row>
    <row r="10742" spans="3:3">
      <c r="C10742"/>
    </row>
    <row r="10743" spans="3:3">
      <c r="C10743"/>
    </row>
    <row r="10744" spans="3:3">
      <c r="C10744"/>
    </row>
    <row r="10745" spans="3:3">
      <c r="C10745"/>
    </row>
    <row r="10746" spans="3:3">
      <c r="C10746"/>
    </row>
    <row r="10747" spans="3:3">
      <c r="C10747"/>
    </row>
    <row r="10748" spans="3:3">
      <c r="C10748"/>
    </row>
    <row r="10749" spans="3:3">
      <c r="C10749"/>
    </row>
    <row r="10750" spans="3:3">
      <c r="C10750"/>
    </row>
    <row r="10751" spans="3:3">
      <c r="C10751"/>
    </row>
    <row r="10752" spans="3:3">
      <c r="C10752"/>
    </row>
    <row r="10753" spans="3:3">
      <c r="C10753"/>
    </row>
    <row r="10754" spans="3:3">
      <c r="C10754"/>
    </row>
    <row r="10755" spans="3:3">
      <c r="C10755"/>
    </row>
    <row r="10756" spans="3:3">
      <c r="C10756"/>
    </row>
    <row r="10757" spans="3:3">
      <c r="C10757"/>
    </row>
    <row r="10758" spans="3:3">
      <c r="C10758"/>
    </row>
    <row r="10759" spans="3:3">
      <c r="C10759"/>
    </row>
    <row r="10760" spans="3:3">
      <c r="C10760"/>
    </row>
    <row r="10761" spans="3:3">
      <c r="C10761"/>
    </row>
    <row r="10762" spans="3:3">
      <c r="C10762"/>
    </row>
    <row r="10763" spans="3:3">
      <c r="C10763"/>
    </row>
    <row r="10764" spans="3:3">
      <c r="C10764"/>
    </row>
    <row r="10765" spans="3:3">
      <c r="C10765"/>
    </row>
    <row r="10766" spans="3:3">
      <c r="C10766"/>
    </row>
    <row r="10767" spans="3:3">
      <c r="C10767"/>
    </row>
    <row r="10768" spans="3:3">
      <c r="C10768"/>
    </row>
    <row r="10769" spans="3:3">
      <c r="C10769"/>
    </row>
    <row r="10770" spans="3:3">
      <c r="C10770"/>
    </row>
    <row r="10771" spans="3:3">
      <c r="C10771"/>
    </row>
    <row r="10772" spans="3:3">
      <c r="C10772"/>
    </row>
    <row r="10773" spans="3:3">
      <c r="C10773"/>
    </row>
    <row r="10774" spans="3:3">
      <c r="C10774"/>
    </row>
    <row r="10775" spans="3:3">
      <c r="C10775"/>
    </row>
    <row r="10776" spans="3:3">
      <c r="C10776"/>
    </row>
    <row r="10777" spans="3:3">
      <c r="C10777"/>
    </row>
    <row r="10778" spans="3:3">
      <c r="C10778"/>
    </row>
    <row r="10779" spans="3:3">
      <c r="C10779"/>
    </row>
    <row r="10780" spans="3:3">
      <c r="C10780"/>
    </row>
    <row r="10781" spans="3:3">
      <c r="C10781"/>
    </row>
    <row r="10782" spans="3:3">
      <c r="C10782"/>
    </row>
    <row r="10783" spans="3:3">
      <c r="C10783"/>
    </row>
    <row r="10784" spans="3:3">
      <c r="C10784"/>
    </row>
    <row r="10785" spans="3:3">
      <c r="C10785"/>
    </row>
    <row r="10786" spans="3:3">
      <c r="C10786"/>
    </row>
    <row r="10787" spans="3:3">
      <c r="C10787"/>
    </row>
    <row r="10788" spans="3:3">
      <c r="C10788"/>
    </row>
    <row r="10789" spans="3:3">
      <c r="C10789"/>
    </row>
    <row r="10790" spans="3:3">
      <c r="C10790"/>
    </row>
    <row r="10791" spans="3:3">
      <c r="C10791"/>
    </row>
    <row r="10792" spans="3:3">
      <c r="C10792"/>
    </row>
    <row r="10793" spans="3:3">
      <c r="C10793"/>
    </row>
    <row r="10794" spans="3:3">
      <c r="C10794"/>
    </row>
    <row r="10795" spans="3:3">
      <c r="C10795"/>
    </row>
    <row r="10796" spans="3:3">
      <c r="C10796"/>
    </row>
    <row r="10797" spans="3:3">
      <c r="C10797"/>
    </row>
    <row r="10798" spans="3:3">
      <c r="C10798"/>
    </row>
    <row r="10799" spans="3:3">
      <c r="C10799"/>
    </row>
    <row r="10800" spans="3:3">
      <c r="C10800"/>
    </row>
    <row r="10801" spans="3:3">
      <c r="C10801"/>
    </row>
    <row r="10802" spans="3:3">
      <c r="C10802"/>
    </row>
    <row r="10803" spans="3:3">
      <c r="C10803"/>
    </row>
    <row r="10804" spans="3:3">
      <c r="C10804"/>
    </row>
    <row r="10805" spans="3:3">
      <c r="C10805"/>
    </row>
    <row r="10806" spans="3:3">
      <c r="C10806"/>
    </row>
    <row r="10807" spans="3:3">
      <c r="C10807"/>
    </row>
    <row r="10808" spans="3:3">
      <c r="C10808"/>
    </row>
    <row r="10809" spans="3:3">
      <c r="C10809"/>
    </row>
    <row r="10810" spans="3:3">
      <c r="C10810"/>
    </row>
    <row r="10811" spans="3:3">
      <c r="C10811"/>
    </row>
    <row r="10812" spans="3:3">
      <c r="C10812"/>
    </row>
    <row r="10813" spans="3:3">
      <c r="C10813"/>
    </row>
    <row r="10814" spans="3:3">
      <c r="C10814"/>
    </row>
    <row r="10815" spans="3:3">
      <c r="C10815"/>
    </row>
    <row r="10816" spans="3:3">
      <c r="C10816"/>
    </row>
    <row r="10817" spans="3:3">
      <c r="C10817"/>
    </row>
    <row r="10818" spans="3:3">
      <c r="C10818"/>
    </row>
    <row r="10819" spans="3:3">
      <c r="C10819"/>
    </row>
    <row r="10820" spans="3:3">
      <c r="C10820"/>
    </row>
    <row r="10821" spans="3:3">
      <c r="C10821"/>
    </row>
    <row r="10822" spans="3:3">
      <c r="C10822"/>
    </row>
    <row r="10823" spans="3:3">
      <c r="C10823"/>
    </row>
    <row r="10824" spans="3:3">
      <c r="C10824"/>
    </row>
    <row r="10825" spans="3:3">
      <c r="C10825"/>
    </row>
    <row r="10826" spans="3:3">
      <c r="C10826"/>
    </row>
    <row r="10827" spans="3:3">
      <c r="C10827"/>
    </row>
    <row r="10828" spans="3:3">
      <c r="C10828"/>
    </row>
    <row r="10829" spans="3:3">
      <c r="C10829"/>
    </row>
    <row r="10830" spans="3:3">
      <c r="C10830"/>
    </row>
    <row r="10831" spans="3:3">
      <c r="C10831"/>
    </row>
    <row r="10832" spans="3:3">
      <c r="C10832"/>
    </row>
    <row r="10833" spans="3:3">
      <c r="C10833"/>
    </row>
    <row r="10834" spans="3:3">
      <c r="C10834"/>
    </row>
    <row r="10835" spans="3:3">
      <c r="C10835"/>
    </row>
    <row r="10836" spans="3:3">
      <c r="C10836"/>
    </row>
    <row r="10837" spans="3:3">
      <c r="C10837"/>
    </row>
    <row r="10838" spans="3:3">
      <c r="C10838"/>
    </row>
    <row r="10839" spans="3:3">
      <c r="C10839"/>
    </row>
    <row r="10840" spans="3:3">
      <c r="C10840"/>
    </row>
    <row r="10841" spans="3:3">
      <c r="C10841"/>
    </row>
    <row r="10842" spans="3:3">
      <c r="C10842"/>
    </row>
    <row r="10843" spans="3:3">
      <c r="C10843"/>
    </row>
    <row r="10844" spans="3:3">
      <c r="C10844"/>
    </row>
    <row r="10845" spans="3:3">
      <c r="C10845"/>
    </row>
    <row r="10846" spans="3:3">
      <c r="C10846"/>
    </row>
    <row r="10847" spans="3:3">
      <c r="C10847"/>
    </row>
    <row r="10848" spans="3:3">
      <c r="C10848"/>
    </row>
    <row r="10849" spans="3:3">
      <c r="C10849"/>
    </row>
    <row r="10850" spans="3:3">
      <c r="C10850"/>
    </row>
    <row r="10851" spans="3:3">
      <c r="C10851"/>
    </row>
    <row r="10852" spans="3:3">
      <c r="C10852"/>
    </row>
    <row r="10853" spans="3:3">
      <c r="C10853"/>
    </row>
    <row r="10854" spans="3:3">
      <c r="C10854"/>
    </row>
    <row r="10855" spans="3:3">
      <c r="C10855"/>
    </row>
    <row r="10856" spans="3:3">
      <c r="C10856"/>
    </row>
    <row r="10857" spans="3:3">
      <c r="C10857"/>
    </row>
    <row r="10858" spans="3:3">
      <c r="C10858"/>
    </row>
    <row r="10859" spans="3:3">
      <c r="C10859"/>
    </row>
    <row r="10860" spans="3:3">
      <c r="C10860"/>
    </row>
    <row r="10861" spans="3:3">
      <c r="C10861"/>
    </row>
    <row r="10862" spans="3:3">
      <c r="C10862"/>
    </row>
    <row r="10863" spans="3:3">
      <c r="C10863"/>
    </row>
    <row r="10864" spans="3:3">
      <c r="C10864"/>
    </row>
    <row r="10865" spans="3:3">
      <c r="C10865"/>
    </row>
    <row r="10866" spans="3:3">
      <c r="C10866"/>
    </row>
    <row r="10867" spans="3:3">
      <c r="C10867"/>
    </row>
    <row r="10868" spans="3:3">
      <c r="C10868"/>
    </row>
    <row r="10869" spans="3:3">
      <c r="C10869"/>
    </row>
    <row r="10870" spans="3:3">
      <c r="C10870"/>
    </row>
    <row r="10871" spans="3:3">
      <c r="C10871"/>
    </row>
    <row r="10872" spans="3:3">
      <c r="C10872"/>
    </row>
    <row r="10873" spans="3:3">
      <c r="C10873"/>
    </row>
    <row r="10874" spans="3:3">
      <c r="C10874"/>
    </row>
    <row r="10875" spans="3:3">
      <c r="C10875"/>
    </row>
    <row r="10876" spans="3:3">
      <c r="C10876"/>
    </row>
    <row r="10877" spans="3:3">
      <c r="C10877"/>
    </row>
    <row r="10878" spans="3:3">
      <c r="C10878"/>
    </row>
    <row r="10879" spans="3:3">
      <c r="C10879"/>
    </row>
    <row r="10880" spans="3:3">
      <c r="C10880"/>
    </row>
    <row r="10881" spans="3:3">
      <c r="C10881"/>
    </row>
    <row r="10882" spans="3:3">
      <c r="C10882"/>
    </row>
    <row r="10883" spans="3:3">
      <c r="C10883"/>
    </row>
    <row r="10884" spans="3:3">
      <c r="C10884"/>
    </row>
    <row r="10885" spans="3:3">
      <c r="C10885"/>
    </row>
    <row r="10886" spans="3:3">
      <c r="C10886"/>
    </row>
    <row r="10887" spans="3:3">
      <c r="C10887"/>
    </row>
    <row r="10888" spans="3:3">
      <c r="C10888"/>
    </row>
    <row r="10889" spans="3:3">
      <c r="C10889"/>
    </row>
    <row r="10890" spans="3:3">
      <c r="C10890"/>
    </row>
    <row r="10891" spans="3:3">
      <c r="C10891"/>
    </row>
    <row r="10892" spans="3:3">
      <c r="C10892"/>
    </row>
    <row r="10893" spans="3:3">
      <c r="C10893"/>
    </row>
    <row r="10894" spans="3:3">
      <c r="C10894"/>
    </row>
    <row r="10895" spans="3:3">
      <c r="C10895"/>
    </row>
    <row r="10896" spans="3:3">
      <c r="C10896"/>
    </row>
    <row r="10897" spans="3:3">
      <c r="C10897"/>
    </row>
    <row r="10898" spans="3:3">
      <c r="C10898"/>
    </row>
    <row r="10899" spans="3:3">
      <c r="C10899"/>
    </row>
    <row r="10900" spans="3:3">
      <c r="C10900"/>
    </row>
    <row r="10901" spans="3:3">
      <c r="C10901"/>
    </row>
    <row r="10902" spans="3:3">
      <c r="C10902"/>
    </row>
    <row r="10903" spans="3:3">
      <c r="C10903"/>
    </row>
    <row r="10904" spans="3:3">
      <c r="C10904"/>
    </row>
    <row r="10905" spans="3:3">
      <c r="C10905"/>
    </row>
    <row r="10906" spans="3:3">
      <c r="C10906"/>
    </row>
    <row r="10907" spans="3:3">
      <c r="C10907"/>
    </row>
    <row r="10908" spans="3:3">
      <c r="C10908"/>
    </row>
    <row r="10909" spans="3:3">
      <c r="C10909"/>
    </row>
    <row r="10910" spans="3:3">
      <c r="C10910"/>
    </row>
    <row r="10911" spans="3:3">
      <c r="C10911"/>
    </row>
    <row r="10912" spans="3:3">
      <c r="C10912"/>
    </row>
    <row r="10913" spans="3:3">
      <c r="C10913"/>
    </row>
    <row r="10914" spans="3:3">
      <c r="C10914"/>
    </row>
    <row r="10915" spans="3:3">
      <c r="C10915"/>
    </row>
    <row r="10916" spans="3:3">
      <c r="C10916"/>
    </row>
    <row r="10917" spans="3:3">
      <c r="C10917"/>
    </row>
    <row r="10918" spans="3:3">
      <c r="C10918"/>
    </row>
    <row r="10919" spans="3:3">
      <c r="C10919"/>
    </row>
    <row r="10920" spans="3:3">
      <c r="C10920"/>
    </row>
    <row r="10921" spans="3:3">
      <c r="C10921"/>
    </row>
    <row r="10922" spans="3:3">
      <c r="C10922"/>
    </row>
    <row r="10923" spans="3:3">
      <c r="C10923"/>
    </row>
    <row r="10924" spans="3:3">
      <c r="C10924"/>
    </row>
    <row r="10925" spans="3:3">
      <c r="C10925"/>
    </row>
    <row r="10926" spans="3:3">
      <c r="C10926"/>
    </row>
    <row r="10927" spans="3:3">
      <c r="C10927"/>
    </row>
    <row r="10928" spans="3:3">
      <c r="C10928"/>
    </row>
    <row r="10929" spans="3:3">
      <c r="C10929"/>
    </row>
    <row r="10930" spans="3:3">
      <c r="C10930"/>
    </row>
    <row r="10931" spans="3:3">
      <c r="C10931"/>
    </row>
    <row r="10932" spans="3:3">
      <c r="C10932"/>
    </row>
    <row r="10933" spans="3:3">
      <c r="C10933"/>
    </row>
    <row r="10934" spans="3:3">
      <c r="C10934"/>
    </row>
    <row r="10935" spans="3:3">
      <c r="C10935"/>
    </row>
    <row r="10936" spans="3:3">
      <c r="C10936"/>
    </row>
    <row r="10937" spans="3:3">
      <c r="C10937"/>
    </row>
    <row r="10938" spans="3:3">
      <c r="C10938"/>
    </row>
    <row r="10939" spans="3:3">
      <c r="C10939"/>
    </row>
    <row r="10940" spans="3:3">
      <c r="C10940"/>
    </row>
    <row r="10941" spans="3:3">
      <c r="C10941"/>
    </row>
    <row r="10942" spans="3:3">
      <c r="C10942"/>
    </row>
    <row r="10943" spans="3:3">
      <c r="C10943"/>
    </row>
    <row r="10944" spans="3:3">
      <c r="C10944"/>
    </row>
    <row r="10945" spans="3:3">
      <c r="C10945"/>
    </row>
    <row r="10946" spans="3:3">
      <c r="C10946"/>
    </row>
    <row r="10947" spans="3:3">
      <c r="C10947"/>
    </row>
    <row r="10948" spans="3:3">
      <c r="C10948"/>
    </row>
    <row r="10949" spans="3:3">
      <c r="C10949"/>
    </row>
    <row r="10950" spans="3:3">
      <c r="C10950"/>
    </row>
    <row r="10951" spans="3:3">
      <c r="C10951"/>
    </row>
    <row r="10952" spans="3:3">
      <c r="C10952"/>
    </row>
    <row r="10953" spans="3:3">
      <c r="C10953"/>
    </row>
    <row r="10954" spans="3:3">
      <c r="C10954"/>
    </row>
    <row r="10955" spans="3:3">
      <c r="C10955"/>
    </row>
    <row r="10956" spans="3:3">
      <c r="C10956"/>
    </row>
    <row r="10957" spans="3:3">
      <c r="C10957"/>
    </row>
    <row r="10958" spans="3:3">
      <c r="C10958"/>
    </row>
    <row r="10959" spans="3:3">
      <c r="C10959"/>
    </row>
    <row r="10960" spans="3:3">
      <c r="C10960"/>
    </row>
    <row r="10961" spans="3:3">
      <c r="C10961"/>
    </row>
    <row r="10962" spans="3:3">
      <c r="C10962"/>
    </row>
    <row r="10963" spans="3:3">
      <c r="C10963"/>
    </row>
    <row r="10964" spans="3:3">
      <c r="C10964"/>
    </row>
    <row r="10965" spans="3:3">
      <c r="C10965"/>
    </row>
    <row r="10966" spans="3:3">
      <c r="C10966"/>
    </row>
    <row r="10967" spans="3:3">
      <c r="C10967"/>
    </row>
    <row r="10968" spans="3:3">
      <c r="C10968"/>
    </row>
    <row r="10969" spans="3:3">
      <c r="C10969"/>
    </row>
    <row r="10970" spans="3:3">
      <c r="C10970"/>
    </row>
    <row r="10971" spans="3:3">
      <c r="C10971"/>
    </row>
    <row r="10972" spans="3:3">
      <c r="C10972"/>
    </row>
    <row r="10973" spans="3:3">
      <c r="C10973"/>
    </row>
    <row r="10974" spans="3:3">
      <c r="C10974"/>
    </row>
    <row r="10975" spans="3:3">
      <c r="C10975"/>
    </row>
    <row r="10976" spans="3:3">
      <c r="C10976"/>
    </row>
    <row r="10977" spans="3:3">
      <c r="C10977"/>
    </row>
    <row r="10978" spans="3:3">
      <c r="C10978"/>
    </row>
    <row r="10979" spans="3:3">
      <c r="C10979"/>
    </row>
    <row r="10980" spans="3:3">
      <c r="C10980"/>
    </row>
    <row r="10981" spans="3:3">
      <c r="C10981"/>
    </row>
    <row r="10982" spans="3:3">
      <c r="C10982"/>
    </row>
    <row r="10983" spans="3:3">
      <c r="C10983"/>
    </row>
    <row r="10984" spans="3:3">
      <c r="C10984"/>
    </row>
    <row r="10985" spans="3:3">
      <c r="C10985"/>
    </row>
    <row r="10986" spans="3:3">
      <c r="C10986"/>
    </row>
    <row r="10987" spans="3:3">
      <c r="C10987"/>
    </row>
    <row r="10988" spans="3:3">
      <c r="C10988"/>
    </row>
    <row r="10989" spans="3:3">
      <c r="C10989"/>
    </row>
    <row r="10990" spans="3:3">
      <c r="C10990"/>
    </row>
    <row r="10991" spans="3:3">
      <c r="C10991"/>
    </row>
    <row r="10992" spans="3:3">
      <c r="C10992"/>
    </row>
    <row r="10993" spans="3:3">
      <c r="C10993"/>
    </row>
    <row r="10994" spans="3:3">
      <c r="C10994"/>
    </row>
    <row r="10995" spans="3:3">
      <c r="C10995"/>
    </row>
    <row r="10996" spans="3:3">
      <c r="C10996"/>
    </row>
    <row r="10997" spans="3:3">
      <c r="C10997"/>
    </row>
    <row r="10998" spans="3:3">
      <c r="C10998"/>
    </row>
    <row r="10999" spans="3:3">
      <c r="C10999"/>
    </row>
    <row r="11000" spans="3:3">
      <c r="C11000"/>
    </row>
    <row r="11001" spans="3:3">
      <c r="C11001"/>
    </row>
    <row r="11002" spans="3:3">
      <c r="C11002"/>
    </row>
    <row r="11003" spans="3:3">
      <c r="C11003"/>
    </row>
    <row r="11004" spans="3:3">
      <c r="C11004"/>
    </row>
    <row r="11005" spans="3:3">
      <c r="C11005"/>
    </row>
    <row r="11006" spans="3:3">
      <c r="C11006"/>
    </row>
    <row r="11007" spans="3:3">
      <c r="C11007"/>
    </row>
    <row r="11008" spans="3:3">
      <c r="C11008"/>
    </row>
    <row r="11009" spans="3:3">
      <c r="C11009"/>
    </row>
    <row r="11010" spans="3:3">
      <c r="C11010"/>
    </row>
    <row r="11011" spans="3:3">
      <c r="C11011"/>
    </row>
    <row r="11012" spans="3:3">
      <c r="C11012"/>
    </row>
    <row r="11013" spans="3:3">
      <c r="C11013"/>
    </row>
    <row r="11014" spans="3:3">
      <c r="C11014"/>
    </row>
    <row r="11015" spans="3:3">
      <c r="C11015"/>
    </row>
    <row r="11016" spans="3:3">
      <c r="C11016"/>
    </row>
    <row r="11017" spans="3:3">
      <c r="C11017"/>
    </row>
    <row r="11018" spans="3:3">
      <c r="C11018"/>
    </row>
    <row r="11019" spans="3:3">
      <c r="C11019"/>
    </row>
    <row r="11020" spans="3:3">
      <c r="C11020"/>
    </row>
    <row r="11021" spans="3:3">
      <c r="C11021"/>
    </row>
    <row r="11022" spans="3:3">
      <c r="C11022"/>
    </row>
    <row r="11023" spans="3:3">
      <c r="C11023"/>
    </row>
    <row r="11024" spans="3:3">
      <c r="C11024"/>
    </row>
    <row r="11025" spans="3:3">
      <c r="C11025"/>
    </row>
    <row r="11026" spans="3:3">
      <c r="C11026"/>
    </row>
    <row r="11027" spans="3:3">
      <c r="C11027"/>
    </row>
    <row r="11028" spans="3:3">
      <c r="C11028"/>
    </row>
    <row r="11029" spans="3:3">
      <c r="C11029"/>
    </row>
    <row r="11030" spans="3:3">
      <c r="C11030"/>
    </row>
    <row r="11031" spans="3:3">
      <c r="C11031"/>
    </row>
    <row r="11032" spans="3:3">
      <c r="C11032"/>
    </row>
    <row r="11033" spans="3:3">
      <c r="C11033"/>
    </row>
    <row r="11034" spans="3:3">
      <c r="C11034"/>
    </row>
    <row r="11035" spans="3:3">
      <c r="C11035"/>
    </row>
    <row r="11036" spans="3:3">
      <c r="C11036"/>
    </row>
    <row r="11037" spans="3:3">
      <c r="C11037"/>
    </row>
    <row r="11038" spans="3:3">
      <c r="C11038"/>
    </row>
    <row r="11039" spans="3:3">
      <c r="C11039"/>
    </row>
    <row r="11040" spans="3:3">
      <c r="C11040"/>
    </row>
    <row r="11041" spans="3:3">
      <c r="C11041"/>
    </row>
    <row r="11042" spans="3:3">
      <c r="C11042"/>
    </row>
    <row r="11043" spans="3:3">
      <c r="C11043"/>
    </row>
    <row r="11044" spans="3:3">
      <c r="C11044"/>
    </row>
    <row r="11045" spans="3:3">
      <c r="C11045"/>
    </row>
    <row r="11046" spans="3:3">
      <c r="C11046"/>
    </row>
    <row r="11047" spans="3:3">
      <c r="C11047"/>
    </row>
    <row r="11048" spans="3:3">
      <c r="C11048"/>
    </row>
    <row r="11049" spans="3:3">
      <c r="C11049"/>
    </row>
    <row r="11050" spans="3:3">
      <c r="C11050"/>
    </row>
    <row r="11051" spans="3:3">
      <c r="C11051"/>
    </row>
    <row r="11052" spans="3:3">
      <c r="C11052"/>
    </row>
    <row r="11053" spans="3:3">
      <c r="C11053"/>
    </row>
    <row r="11054" spans="3:3">
      <c r="C11054"/>
    </row>
    <row r="11055" spans="3:3">
      <c r="C11055"/>
    </row>
    <row r="11056" spans="3:3">
      <c r="C11056"/>
    </row>
    <row r="11057" spans="3:3">
      <c r="C11057"/>
    </row>
    <row r="11058" spans="3:3">
      <c r="C11058"/>
    </row>
    <row r="11059" spans="3:3">
      <c r="C11059"/>
    </row>
    <row r="11060" spans="3:3">
      <c r="C11060"/>
    </row>
    <row r="11061" spans="3:3">
      <c r="C11061"/>
    </row>
    <row r="11062" spans="3:3">
      <c r="C11062"/>
    </row>
    <row r="11063" spans="3:3">
      <c r="C11063"/>
    </row>
    <row r="11064" spans="3:3">
      <c r="C11064"/>
    </row>
    <row r="11065" spans="3:3">
      <c r="C11065"/>
    </row>
    <row r="11066" spans="3:3">
      <c r="C11066"/>
    </row>
    <row r="11067" spans="3:3">
      <c r="C11067"/>
    </row>
    <row r="11068" spans="3:3">
      <c r="C11068"/>
    </row>
    <row r="11069" spans="3:3">
      <c r="C11069"/>
    </row>
    <row r="11070" spans="3:3">
      <c r="C11070"/>
    </row>
    <row r="11071" spans="3:3">
      <c r="C11071"/>
    </row>
    <row r="11072" spans="3:3">
      <c r="C11072"/>
    </row>
    <row r="11073" spans="3:3">
      <c r="C11073"/>
    </row>
    <row r="11074" spans="3:3">
      <c r="C11074"/>
    </row>
    <row r="11075" spans="3:3">
      <c r="C11075"/>
    </row>
    <row r="11076" spans="3:3">
      <c r="C11076"/>
    </row>
    <row r="11077" spans="3:3">
      <c r="C11077"/>
    </row>
    <row r="11078" spans="3:3">
      <c r="C11078"/>
    </row>
    <row r="11079" spans="3:3">
      <c r="C11079"/>
    </row>
    <row r="11080" spans="3:3">
      <c r="C11080"/>
    </row>
    <row r="11081" spans="3:3">
      <c r="C11081"/>
    </row>
    <row r="11082" spans="3:3">
      <c r="C11082"/>
    </row>
    <row r="11083" spans="3:3">
      <c r="C11083"/>
    </row>
    <row r="11084" spans="3:3">
      <c r="C11084"/>
    </row>
    <row r="11085" spans="3:3">
      <c r="C11085"/>
    </row>
    <row r="11086" spans="3:3">
      <c r="C11086"/>
    </row>
    <row r="11087" spans="3:3">
      <c r="C11087"/>
    </row>
    <row r="11088" spans="3:3">
      <c r="C11088"/>
    </row>
    <row r="11089" spans="3:3">
      <c r="C11089"/>
    </row>
    <row r="11090" spans="3:3">
      <c r="C11090"/>
    </row>
    <row r="11091" spans="3:3">
      <c r="C11091"/>
    </row>
    <row r="11092" spans="3:3">
      <c r="C11092"/>
    </row>
    <row r="11093" spans="3:3">
      <c r="C11093"/>
    </row>
    <row r="11094" spans="3:3">
      <c r="C11094"/>
    </row>
    <row r="11095" spans="3:3">
      <c r="C11095"/>
    </row>
    <row r="11096" spans="3:3">
      <c r="C11096"/>
    </row>
    <row r="11097" spans="3:3">
      <c r="C11097"/>
    </row>
    <row r="11098" spans="3:3">
      <c r="C11098"/>
    </row>
    <row r="11099" spans="3:3">
      <c r="C11099"/>
    </row>
    <row r="11100" spans="3:3">
      <c r="C11100"/>
    </row>
    <row r="11101" spans="3:3">
      <c r="C11101"/>
    </row>
    <row r="11102" spans="3:3">
      <c r="C11102"/>
    </row>
    <row r="11103" spans="3:3">
      <c r="C11103"/>
    </row>
    <row r="11104" spans="3:3">
      <c r="C11104"/>
    </row>
    <row r="11105" spans="3:3">
      <c r="C11105"/>
    </row>
    <row r="11106" spans="3:3">
      <c r="C11106"/>
    </row>
    <row r="11107" spans="3:3">
      <c r="C11107"/>
    </row>
    <row r="11108" spans="3:3">
      <c r="C11108"/>
    </row>
    <row r="11109" spans="3:3">
      <c r="C11109"/>
    </row>
    <row r="11110" spans="3:3">
      <c r="C11110"/>
    </row>
    <row r="11111" spans="3:3">
      <c r="C11111"/>
    </row>
    <row r="11112" spans="3:3">
      <c r="C11112"/>
    </row>
    <row r="11113" spans="3:3">
      <c r="C11113"/>
    </row>
    <row r="11114" spans="3:3">
      <c r="C11114"/>
    </row>
    <row r="11115" spans="3:3">
      <c r="C11115"/>
    </row>
    <row r="11116" spans="3:3">
      <c r="C11116"/>
    </row>
    <row r="11117" spans="3:3">
      <c r="C11117"/>
    </row>
    <row r="11118" spans="3:3">
      <c r="C11118"/>
    </row>
    <row r="11119" spans="3:3">
      <c r="C11119"/>
    </row>
    <row r="11120" spans="3:3">
      <c r="C11120"/>
    </row>
    <row r="11121" spans="3:3">
      <c r="C11121"/>
    </row>
    <row r="11122" spans="3:3">
      <c r="C11122"/>
    </row>
    <row r="11123" spans="3:3">
      <c r="C11123"/>
    </row>
    <row r="11124" spans="3:3">
      <c r="C11124"/>
    </row>
    <row r="11125" spans="3:3">
      <c r="C11125"/>
    </row>
    <row r="11126" spans="3:3">
      <c r="C11126"/>
    </row>
    <row r="11127" spans="3:3">
      <c r="C11127"/>
    </row>
    <row r="11128" spans="3:3">
      <c r="C11128"/>
    </row>
    <row r="11129" spans="3:3">
      <c r="C11129"/>
    </row>
    <row r="11130" spans="3:3">
      <c r="C11130"/>
    </row>
    <row r="11131" spans="3:3">
      <c r="C11131"/>
    </row>
    <row r="11132" spans="3:3">
      <c r="C11132"/>
    </row>
    <row r="11133" spans="3:3">
      <c r="C11133"/>
    </row>
    <row r="11134" spans="3:3">
      <c r="C11134"/>
    </row>
    <row r="11135" spans="3:3">
      <c r="C11135"/>
    </row>
    <row r="11136" spans="3:3">
      <c r="C11136"/>
    </row>
    <row r="11137" spans="3:3">
      <c r="C11137"/>
    </row>
    <row r="11138" spans="3:3">
      <c r="C11138"/>
    </row>
    <row r="11139" spans="3:3">
      <c r="C11139"/>
    </row>
    <row r="11140" spans="3:3">
      <c r="C11140"/>
    </row>
    <row r="11141" spans="3:3">
      <c r="C11141"/>
    </row>
    <row r="11142" spans="3:3">
      <c r="C11142"/>
    </row>
    <row r="11143" spans="3:3">
      <c r="C11143"/>
    </row>
    <row r="11144" spans="3:3">
      <c r="C11144"/>
    </row>
    <row r="11145" spans="3:3">
      <c r="C11145"/>
    </row>
    <row r="11146" spans="3:3">
      <c r="C11146"/>
    </row>
    <row r="11147" spans="3:3">
      <c r="C11147"/>
    </row>
    <row r="11148" spans="3:3">
      <c r="C11148"/>
    </row>
    <row r="11149" spans="3:3">
      <c r="C11149"/>
    </row>
    <row r="11150" spans="3:3">
      <c r="C11150"/>
    </row>
    <row r="11151" spans="3:3">
      <c r="C11151"/>
    </row>
    <row r="11152" spans="3:3">
      <c r="C11152"/>
    </row>
    <row r="11153" spans="3:3">
      <c r="C11153"/>
    </row>
    <row r="11154" spans="3:3">
      <c r="C11154"/>
    </row>
    <row r="11155" spans="3:3">
      <c r="C11155"/>
    </row>
    <row r="11156" spans="3:3">
      <c r="C11156"/>
    </row>
    <row r="11157" spans="3:3">
      <c r="C11157"/>
    </row>
    <row r="11158" spans="3:3">
      <c r="C11158"/>
    </row>
    <row r="11159" spans="3:3">
      <c r="C11159"/>
    </row>
    <row r="11160" spans="3:3">
      <c r="C11160"/>
    </row>
    <row r="11161" spans="3:3">
      <c r="C11161"/>
    </row>
    <row r="11162" spans="3:3">
      <c r="C11162"/>
    </row>
    <row r="11163" spans="3:3">
      <c r="C11163"/>
    </row>
    <row r="11164" spans="3:3">
      <c r="C11164"/>
    </row>
    <row r="11165" spans="3:3">
      <c r="C11165"/>
    </row>
    <row r="11166" spans="3:3">
      <c r="C11166"/>
    </row>
    <row r="11167" spans="3:3">
      <c r="C11167"/>
    </row>
    <row r="11168" spans="3:3">
      <c r="C11168"/>
    </row>
    <row r="11169" spans="3:3">
      <c r="C11169"/>
    </row>
    <row r="11170" spans="3:3">
      <c r="C11170"/>
    </row>
    <row r="11171" spans="3:3">
      <c r="C11171"/>
    </row>
    <row r="11172" spans="3:3">
      <c r="C11172"/>
    </row>
    <row r="11173" spans="3:3">
      <c r="C11173"/>
    </row>
    <row r="11174" spans="3:3">
      <c r="C11174"/>
    </row>
    <row r="11175" spans="3:3">
      <c r="C11175"/>
    </row>
    <row r="11176" spans="3:3">
      <c r="C11176"/>
    </row>
    <row r="11177" spans="3:3">
      <c r="C11177"/>
    </row>
    <row r="11178" spans="3:3">
      <c r="C11178"/>
    </row>
    <row r="11179" spans="3:3">
      <c r="C11179"/>
    </row>
    <row r="11180" spans="3:3">
      <c r="C11180"/>
    </row>
    <row r="11181" spans="3:3">
      <c r="C11181"/>
    </row>
    <row r="11182" spans="3:3">
      <c r="C11182"/>
    </row>
    <row r="11183" spans="3:3">
      <c r="C11183"/>
    </row>
    <row r="11184" spans="3:3">
      <c r="C11184"/>
    </row>
    <row r="11185" spans="3:3">
      <c r="C11185"/>
    </row>
    <row r="11186" spans="3:3">
      <c r="C11186"/>
    </row>
    <row r="11187" spans="3:3">
      <c r="C11187"/>
    </row>
    <row r="11188" spans="3:3">
      <c r="C11188"/>
    </row>
    <row r="11189" spans="3:3">
      <c r="C11189"/>
    </row>
    <row r="11190" spans="3:3">
      <c r="C11190"/>
    </row>
    <row r="11191" spans="3:3">
      <c r="C11191"/>
    </row>
    <row r="11192" spans="3:3">
      <c r="C11192"/>
    </row>
    <row r="11193" spans="3:3">
      <c r="C11193"/>
    </row>
    <row r="11194" spans="3:3">
      <c r="C11194"/>
    </row>
    <row r="11195" spans="3:3">
      <c r="C11195"/>
    </row>
    <row r="11196" spans="3:3">
      <c r="C11196"/>
    </row>
    <row r="11197" spans="3:3">
      <c r="C11197"/>
    </row>
    <row r="11198" spans="3:3">
      <c r="C11198"/>
    </row>
    <row r="11199" spans="3:3">
      <c r="C11199"/>
    </row>
    <row r="11200" spans="3:3">
      <c r="C11200"/>
    </row>
    <row r="11201" spans="3:3">
      <c r="C11201"/>
    </row>
    <row r="11202" spans="3:3">
      <c r="C11202"/>
    </row>
    <row r="11203" spans="3:3">
      <c r="C11203"/>
    </row>
    <row r="11204" spans="3:3">
      <c r="C11204"/>
    </row>
    <row r="11205" spans="3:3">
      <c r="C11205"/>
    </row>
    <row r="11206" spans="3:3">
      <c r="C11206"/>
    </row>
    <row r="11207" spans="3:3">
      <c r="C11207"/>
    </row>
    <row r="11208" spans="3:3">
      <c r="C11208"/>
    </row>
    <row r="11209" spans="3:3">
      <c r="C11209"/>
    </row>
    <row r="11210" spans="3:3">
      <c r="C11210"/>
    </row>
    <row r="11211" spans="3:3">
      <c r="C11211"/>
    </row>
    <row r="11212" spans="3:3">
      <c r="C11212"/>
    </row>
    <row r="11213" spans="3:3">
      <c r="C11213"/>
    </row>
    <row r="11214" spans="3:3">
      <c r="C11214"/>
    </row>
    <row r="11215" spans="3:3">
      <c r="C11215"/>
    </row>
    <row r="11216" spans="3:3">
      <c r="C11216"/>
    </row>
    <row r="11217" spans="3:3">
      <c r="C11217"/>
    </row>
    <row r="11218" spans="3:3">
      <c r="C11218"/>
    </row>
    <row r="11219" spans="3:3">
      <c r="C11219"/>
    </row>
    <row r="11220" spans="3:3">
      <c r="C11220"/>
    </row>
    <row r="11221" spans="3:3">
      <c r="C11221"/>
    </row>
    <row r="11222" spans="3:3">
      <c r="C11222"/>
    </row>
    <row r="11223" spans="3:3">
      <c r="C11223"/>
    </row>
    <row r="11224" spans="3:3">
      <c r="C11224"/>
    </row>
    <row r="11225" spans="3:3">
      <c r="C11225"/>
    </row>
    <row r="11226" spans="3:3">
      <c r="C11226"/>
    </row>
    <row r="11227" spans="3:3">
      <c r="C11227"/>
    </row>
    <row r="11228" spans="3:3">
      <c r="C11228"/>
    </row>
    <row r="11229" spans="3:3">
      <c r="C11229"/>
    </row>
    <row r="11230" spans="3:3">
      <c r="C11230"/>
    </row>
    <row r="11231" spans="3:3">
      <c r="C11231"/>
    </row>
    <row r="11232" spans="3:3">
      <c r="C11232"/>
    </row>
    <row r="11233" spans="3:3">
      <c r="C11233"/>
    </row>
    <row r="11234" spans="3:3">
      <c r="C11234"/>
    </row>
    <row r="11235" spans="3:3">
      <c r="C11235"/>
    </row>
    <row r="11236" spans="3:3">
      <c r="C11236"/>
    </row>
    <row r="11237" spans="3:3">
      <c r="C11237"/>
    </row>
    <row r="11238" spans="3:3">
      <c r="C11238"/>
    </row>
    <row r="11239" spans="3:3">
      <c r="C11239"/>
    </row>
    <row r="11240" spans="3:3">
      <c r="C11240"/>
    </row>
    <row r="11241" spans="3:3">
      <c r="C11241"/>
    </row>
    <row r="11242" spans="3:3">
      <c r="C11242"/>
    </row>
    <row r="11243" spans="3:3">
      <c r="C11243"/>
    </row>
    <row r="11244" spans="3:3">
      <c r="C11244"/>
    </row>
    <row r="11245" spans="3:3">
      <c r="C11245"/>
    </row>
    <row r="11246" spans="3:3">
      <c r="C11246"/>
    </row>
    <row r="11247" spans="3:3">
      <c r="C11247"/>
    </row>
    <row r="11248" spans="3:3">
      <c r="C11248"/>
    </row>
    <row r="11249" spans="3:3">
      <c r="C11249"/>
    </row>
    <row r="11250" spans="3:3">
      <c r="C11250"/>
    </row>
    <row r="11251" spans="3:3">
      <c r="C11251"/>
    </row>
    <row r="11252" spans="3:3">
      <c r="C11252"/>
    </row>
    <row r="11253" spans="3:3">
      <c r="C11253"/>
    </row>
    <row r="11254" spans="3:3">
      <c r="C11254"/>
    </row>
    <row r="11255" spans="3:3">
      <c r="C11255"/>
    </row>
    <row r="11256" spans="3:3">
      <c r="C11256"/>
    </row>
    <row r="11257" spans="3:3">
      <c r="C11257"/>
    </row>
    <row r="11258" spans="3:3">
      <c r="C11258"/>
    </row>
    <row r="11259" spans="3:3">
      <c r="C11259"/>
    </row>
    <row r="11260" spans="3:3">
      <c r="C11260"/>
    </row>
    <row r="11261" spans="3:3">
      <c r="C11261"/>
    </row>
    <row r="11262" spans="3:3">
      <c r="C11262"/>
    </row>
    <row r="11263" spans="3:3">
      <c r="C11263"/>
    </row>
    <row r="11264" spans="3:3">
      <c r="C11264"/>
    </row>
    <row r="11265" spans="3:3">
      <c r="C11265"/>
    </row>
    <row r="11266" spans="3:3">
      <c r="C11266"/>
    </row>
    <row r="11267" spans="3:3">
      <c r="C11267"/>
    </row>
    <row r="11268" spans="3:3">
      <c r="C11268"/>
    </row>
    <row r="11269" spans="3:3">
      <c r="C11269"/>
    </row>
    <row r="11270" spans="3:3">
      <c r="C11270"/>
    </row>
    <row r="11271" spans="3:3">
      <c r="C11271"/>
    </row>
    <row r="11272" spans="3:3">
      <c r="C11272"/>
    </row>
    <row r="11273" spans="3:3">
      <c r="C11273"/>
    </row>
    <row r="11274" spans="3:3">
      <c r="C11274"/>
    </row>
    <row r="11275" spans="3:3">
      <c r="C11275"/>
    </row>
    <row r="11276" spans="3:3">
      <c r="C11276"/>
    </row>
    <row r="11277" spans="3:3">
      <c r="C11277"/>
    </row>
    <row r="11278" spans="3:3">
      <c r="C11278"/>
    </row>
    <row r="11279" spans="3:3">
      <c r="C11279"/>
    </row>
    <row r="11280" spans="3:3">
      <c r="C11280"/>
    </row>
    <row r="11281" spans="3:3">
      <c r="C11281"/>
    </row>
    <row r="11282" spans="3:3">
      <c r="C11282"/>
    </row>
    <row r="11283" spans="3:3">
      <c r="C11283"/>
    </row>
    <row r="11284" spans="3:3">
      <c r="C11284"/>
    </row>
    <row r="11285" spans="3:3">
      <c r="C11285"/>
    </row>
    <row r="11286" spans="3:3">
      <c r="C11286"/>
    </row>
    <row r="11287" spans="3:3">
      <c r="C11287"/>
    </row>
    <row r="11288" spans="3:3">
      <c r="C11288"/>
    </row>
    <row r="11289" spans="3:3">
      <c r="C11289"/>
    </row>
    <row r="11290" spans="3:3">
      <c r="C11290"/>
    </row>
    <row r="11291" spans="3:3">
      <c r="C11291"/>
    </row>
    <row r="11292" spans="3:3">
      <c r="C11292"/>
    </row>
    <row r="11293" spans="3:3">
      <c r="C11293"/>
    </row>
    <row r="11294" spans="3:3">
      <c r="C11294"/>
    </row>
    <row r="11295" spans="3:3">
      <c r="C11295"/>
    </row>
    <row r="11296" spans="3:3">
      <c r="C11296"/>
    </row>
    <row r="11297" spans="3:3">
      <c r="C11297"/>
    </row>
    <row r="11298" spans="3:3">
      <c r="C11298"/>
    </row>
    <row r="11299" spans="3:3">
      <c r="C11299"/>
    </row>
    <row r="11300" spans="3:3">
      <c r="C11300"/>
    </row>
    <row r="11301" spans="3:3">
      <c r="C11301"/>
    </row>
    <row r="11302" spans="3:3">
      <c r="C11302"/>
    </row>
    <row r="11303" spans="3:3">
      <c r="C11303"/>
    </row>
    <row r="11304" spans="3:3">
      <c r="C11304"/>
    </row>
    <row r="11305" spans="3:3">
      <c r="C11305"/>
    </row>
    <row r="11306" spans="3:3">
      <c r="C11306"/>
    </row>
    <row r="11307" spans="3:3">
      <c r="C11307"/>
    </row>
    <row r="11308" spans="3:3">
      <c r="C11308"/>
    </row>
    <row r="11309" spans="3:3">
      <c r="C11309"/>
    </row>
    <row r="11310" spans="3:3">
      <c r="C11310"/>
    </row>
    <row r="11311" spans="3:3">
      <c r="C11311"/>
    </row>
    <row r="11312" spans="3:3">
      <c r="C11312"/>
    </row>
    <row r="11313" spans="3:3">
      <c r="C11313"/>
    </row>
    <row r="11314" spans="3:3">
      <c r="C11314"/>
    </row>
    <row r="11315" spans="3:3">
      <c r="C11315"/>
    </row>
    <row r="11316" spans="3:3">
      <c r="C11316"/>
    </row>
    <row r="11317" spans="3:3">
      <c r="C11317"/>
    </row>
    <row r="11318" spans="3:3">
      <c r="C11318"/>
    </row>
    <row r="11319" spans="3:3">
      <c r="C11319"/>
    </row>
    <row r="11320" spans="3:3">
      <c r="C11320"/>
    </row>
    <row r="11321" spans="3:3">
      <c r="C11321"/>
    </row>
    <row r="11322" spans="3:3">
      <c r="C11322"/>
    </row>
    <row r="11323" spans="3:3">
      <c r="C11323"/>
    </row>
    <row r="11324" spans="3:3">
      <c r="C11324"/>
    </row>
    <row r="11325" spans="3:3">
      <c r="C11325"/>
    </row>
    <row r="11326" spans="3:3">
      <c r="C11326"/>
    </row>
    <row r="11327" spans="3:3">
      <c r="C11327"/>
    </row>
    <row r="11328" spans="3:3">
      <c r="C11328"/>
    </row>
    <row r="11329" spans="3:3">
      <c r="C11329"/>
    </row>
    <row r="11330" spans="3:3">
      <c r="C11330"/>
    </row>
    <row r="11331" spans="3:3">
      <c r="C11331"/>
    </row>
    <row r="11332" spans="3:3">
      <c r="C11332"/>
    </row>
    <row r="11333" spans="3:3">
      <c r="C11333"/>
    </row>
    <row r="11334" spans="3:3">
      <c r="C11334"/>
    </row>
    <row r="11335" spans="3:3">
      <c r="C11335"/>
    </row>
    <row r="11336" spans="3:3">
      <c r="C11336"/>
    </row>
    <row r="11337" spans="3:3">
      <c r="C11337"/>
    </row>
    <row r="11338" spans="3:3">
      <c r="C11338"/>
    </row>
    <row r="11339" spans="3:3">
      <c r="C11339"/>
    </row>
    <row r="11340" spans="3:3">
      <c r="C11340"/>
    </row>
    <row r="11341" spans="3:3">
      <c r="C11341"/>
    </row>
    <row r="11342" spans="3:3">
      <c r="C11342"/>
    </row>
    <row r="11343" spans="3:3">
      <c r="C11343"/>
    </row>
    <row r="11344" spans="3:3">
      <c r="C11344"/>
    </row>
    <row r="11345" spans="3:3">
      <c r="C11345"/>
    </row>
    <row r="11346" spans="3:3">
      <c r="C11346"/>
    </row>
    <row r="11347" spans="3:3">
      <c r="C11347"/>
    </row>
    <row r="11348" spans="3:3">
      <c r="C11348"/>
    </row>
    <row r="11349" spans="3:3">
      <c r="C11349"/>
    </row>
    <row r="11350" spans="3:3">
      <c r="C11350"/>
    </row>
    <row r="11351" spans="3:3">
      <c r="C11351"/>
    </row>
    <row r="11352" spans="3:3">
      <c r="C11352"/>
    </row>
    <row r="11353" spans="3:3">
      <c r="C11353"/>
    </row>
    <row r="11354" spans="3:3">
      <c r="C11354"/>
    </row>
    <row r="11355" spans="3:3">
      <c r="C11355"/>
    </row>
    <row r="11356" spans="3:3">
      <c r="C11356"/>
    </row>
    <row r="11357" spans="3:3">
      <c r="C11357"/>
    </row>
    <row r="11358" spans="3:3">
      <c r="C11358"/>
    </row>
    <row r="11359" spans="3:3">
      <c r="C11359"/>
    </row>
    <row r="11360" spans="3:3">
      <c r="C11360"/>
    </row>
    <row r="11361" spans="3:3">
      <c r="C11361"/>
    </row>
    <row r="11362" spans="3:3">
      <c r="C11362"/>
    </row>
    <row r="11363" spans="3:3">
      <c r="C11363"/>
    </row>
    <row r="11364" spans="3:3">
      <c r="C11364"/>
    </row>
    <row r="11365" spans="3:3">
      <c r="C11365"/>
    </row>
    <row r="11366" spans="3:3">
      <c r="C11366"/>
    </row>
    <row r="11367" spans="3:3">
      <c r="C11367"/>
    </row>
    <row r="11368" spans="3:3">
      <c r="C11368"/>
    </row>
    <row r="11369" spans="3:3">
      <c r="C11369"/>
    </row>
    <row r="11370" spans="3:3">
      <c r="C11370"/>
    </row>
    <row r="11371" spans="3:3">
      <c r="C11371"/>
    </row>
    <row r="11372" spans="3:3">
      <c r="C11372"/>
    </row>
    <row r="11373" spans="3:3">
      <c r="C11373"/>
    </row>
    <row r="11374" spans="3:3">
      <c r="C11374"/>
    </row>
    <row r="11375" spans="3:3">
      <c r="C11375"/>
    </row>
    <row r="11376" spans="3:3">
      <c r="C11376"/>
    </row>
    <row r="11377" spans="3:3">
      <c r="C11377"/>
    </row>
    <row r="11378" spans="3:3">
      <c r="C11378"/>
    </row>
    <row r="11379" spans="3:3">
      <c r="C11379"/>
    </row>
    <row r="11380" spans="3:3">
      <c r="C11380"/>
    </row>
    <row r="11381" spans="3:3">
      <c r="C11381"/>
    </row>
    <row r="11382" spans="3:3">
      <c r="C11382"/>
    </row>
    <row r="11383" spans="3:3">
      <c r="C11383"/>
    </row>
    <row r="11384" spans="3:3">
      <c r="C11384"/>
    </row>
    <row r="11385" spans="3:3">
      <c r="C11385"/>
    </row>
    <row r="11386" spans="3:3">
      <c r="C11386"/>
    </row>
    <row r="11387" spans="3:3">
      <c r="C11387"/>
    </row>
    <row r="11388" spans="3:3">
      <c r="C11388"/>
    </row>
    <row r="11389" spans="3:3">
      <c r="C11389"/>
    </row>
    <row r="11390" spans="3:3">
      <c r="C11390"/>
    </row>
    <row r="11391" spans="3:3">
      <c r="C11391"/>
    </row>
    <row r="11392" spans="3:3">
      <c r="C11392"/>
    </row>
    <row r="11393" spans="3:3">
      <c r="C11393"/>
    </row>
    <row r="11394" spans="3:3">
      <c r="C11394"/>
    </row>
    <row r="11395" spans="3:3">
      <c r="C11395"/>
    </row>
    <row r="11396" spans="3:3">
      <c r="C11396"/>
    </row>
    <row r="11397" spans="3:3">
      <c r="C11397"/>
    </row>
    <row r="11398" spans="3:3">
      <c r="C11398"/>
    </row>
    <row r="11399" spans="3:3">
      <c r="C11399"/>
    </row>
    <row r="11400" spans="3:3">
      <c r="C11400"/>
    </row>
    <row r="11401" spans="3:3">
      <c r="C11401"/>
    </row>
    <row r="11402" spans="3:3">
      <c r="C11402"/>
    </row>
    <row r="11403" spans="3:3">
      <c r="C11403"/>
    </row>
    <row r="11404" spans="3:3">
      <c r="C11404"/>
    </row>
    <row r="11405" spans="3:3">
      <c r="C11405"/>
    </row>
    <row r="11406" spans="3:3">
      <c r="C11406"/>
    </row>
    <row r="11407" spans="3:3">
      <c r="C11407"/>
    </row>
    <row r="11408" spans="3:3">
      <c r="C11408"/>
    </row>
    <row r="11409" spans="3:3">
      <c r="C11409"/>
    </row>
    <row r="11410" spans="3:3">
      <c r="C11410"/>
    </row>
    <row r="11411" spans="3:3">
      <c r="C11411"/>
    </row>
    <row r="11412" spans="3:3">
      <c r="C11412"/>
    </row>
    <row r="11413" spans="3:3">
      <c r="C11413"/>
    </row>
    <row r="11414" spans="3:3">
      <c r="C11414"/>
    </row>
    <row r="11415" spans="3:3">
      <c r="C11415"/>
    </row>
    <row r="11416" spans="3:3">
      <c r="C11416"/>
    </row>
    <row r="11417" spans="3:3">
      <c r="C11417"/>
    </row>
    <row r="11418" spans="3:3">
      <c r="C11418"/>
    </row>
    <row r="11419" spans="3:3">
      <c r="C11419"/>
    </row>
    <row r="11420" spans="3:3">
      <c r="C11420"/>
    </row>
    <row r="11421" spans="3:3">
      <c r="C11421"/>
    </row>
    <row r="11422" spans="3:3">
      <c r="C11422"/>
    </row>
    <row r="11423" spans="3:3">
      <c r="C11423"/>
    </row>
    <row r="11424" spans="3:3">
      <c r="C11424"/>
    </row>
    <row r="11425" spans="3:3">
      <c r="C11425"/>
    </row>
    <row r="11426" spans="3:3">
      <c r="C11426"/>
    </row>
    <row r="11427" spans="3:3">
      <c r="C11427"/>
    </row>
    <row r="11428" spans="3:3">
      <c r="C11428"/>
    </row>
    <row r="11429" spans="3:3">
      <c r="C11429"/>
    </row>
    <row r="11430" spans="3:3">
      <c r="C11430"/>
    </row>
    <row r="11431" spans="3:3">
      <c r="C11431"/>
    </row>
    <row r="11432" spans="3:3">
      <c r="C11432"/>
    </row>
    <row r="11433" spans="3:3">
      <c r="C11433"/>
    </row>
    <row r="11434" spans="3:3">
      <c r="C11434"/>
    </row>
    <row r="11435" spans="3:3">
      <c r="C11435"/>
    </row>
    <row r="11436" spans="3:3">
      <c r="C11436"/>
    </row>
    <row r="11437" spans="3:3">
      <c r="C11437"/>
    </row>
    <row r="11438" spans="3:3">
      <c r="C11438"/>
    </row>
    <row r="11439" spans="3:3">
      <c r="C11439"/>
    </row>
    <row r="11440" spans="3:3">
      <c r="C11440"/>
    </row>
    <row r="11441" spans="3:3">
      <c r="C11441"/>
    </row>
    <row r="11442" spans="3:3">
      <c r="C11442"/>
    </row>
    <row r="11443" spans="3:3">
      <c r="C11443"/>
    </row>
    <row r="11444" spans="3:3">
      <c r="C11444"/>
    </row>
    <row r="11445" spans="3:3">
      <c r="C11445"/>
    </row>
    <row r="11446" spans="3:3">
      <c r="C11446"/>
    </row>
    <row r="11447" spans="3:3">
      <c r="C11447"/>
    </row>
    <row r="11448" spans="3:3">
      <c r="C11448"/>
    </row>
    <row r="11449" spans="3:3">
      <c r="C11449"/>
    </row>
    <row r="11450" spans="3:3">
      <c r="C11450"/>
    </row>
    <row r="11451" spans="3:3">
      <c r="C11451"/>
    </row>
    <row r="11452" spans="3:3">
      <c r="C11452"/>
    </row>
    <row r="11453" spans="3:3">
      <c r="C11453"/>
    </row>
    <row r="11454" spans="3:3">
      <c r="C11454"/>
    </row>
    <row r="11455" spans="3:3">
      <c r="C11455"/>
    </row>
    <row r="11456" spans="3:3">
      <c r="C11456"/>
    </row>
    <row r="11457" spans="3:3">
      <c r="C11457"/>
    </row>
    <row r="11458" spans="3:3">
      <c r="C11458"/>
    </row>
    <row r="11459" spans="3:3">
      <c r="C11459"/>
    </row>
    <row r="11460" spans="3:3">
      <c r="C11460"/>
    </row>
    <row r="11461" spans="3:3">
      <c r="C11461"/>
    </row>
    <row r="11462" spans="3:3">
      <c r="C11462"/>
    </row>
    <row r="11463" spans="3:3">
      <c r="C11463"/>
    </row>
    <row r="11464" spans="3:3">
      <c r="C11464"/>
    </row>
    <row r="11465" spans="3:3">
      <c r="C11465"/>
    </row>
    <row r="11466" spans="3:3">
      <c r="C11466"/>
    </row>
    <row r="11467" spans="3:3">
      <c r="C11467"/>
    </row>
    <row r="11468" spans="3:3">
      <c r="C11468"/>
    </row>
    <row r="11469" spans="3:3">
      <c r="C11469"/>
    </row>
    <row r="11470" spans="3:3">
      <c r="C11470"/>
    </row>
    <row r="11471" spans="3:3">
      <c r="C11471"/>
    </row>
    <row r="11472" spans="3:3">
      <c r="C11472"/>
    </row>
    <row r="11473" spans="3:3">
      <c r="C11473"/>
    </row>
    <row r="11474" spans="3:3">
      <c r="C11474"/>
    </row>
    <row r="11475" spans="3:3">
      <c r="C11475"/>
    </row>
    <row r="11476" spans="3:3">
      <c r="C11476"/>
    </row>
    <row r="11477" spans="3:3">
      <c r="C11477"/>
    </row>
    <row r="11478" spans="3:3">
      <c r="C11478"/>
    </row>
    <row r="11479" spans="3:3">
      <c r="C11479"/>
    </row>
    <row r="11480" spans="3:3">
      <c r="C11480"/>
    </row>
    <row r="11481" spans="3:3">
      <c r="C11481"/>
    </row>
    <row r="11482" spans="3:3">
      <c r="C11482"/>
    </row>
    <row r="11483" spans="3:3">
      <c r="C11483"/>
    </row>
    <row r="11484" spans="3:3">
      <c r="C11484"/>
    </row>
    <row r="11485" spans="3:3">
      <c r="C11485"/>
    </row>
    <row r="11486" spans="3:3">
      <c r="C11486"/>
    </row>
    <row r="11487" spans="3:3">
      <c r="C11487"/>
    </row>
    <row r="11488" spans="3:3">
      <c r="C11488"/>
    </row>
    <row r="11489" spans="3:3">
      <c r="C11489"/>
    </row>
    <row r="11490" spans="3:3">
      <c r="C11490"/>
    </row>
    <row r="11491" spans="3:3">
      <c r="C11491"/>
    </row>
    <row r="11492" spans="3:3">
      <c r="C11492"/>
    </row>
    <row r="11493" spans="3:3">
      <c r="C11493"/>
    </row>
    <row r="11494" spans="3:3">
      <c r="C11494"/>
    </row>
    <row r="11495" spans="3:3">
      <c r="C11495"/>
    </row>
    <row r="11496" spans="3:3">
      <c r="C11496"/>
    </row>
    <row r="11497" spans="3:3">
      <c r="C11497"/>
    </row>
    <row r="11498" spans="3:3">
      <c r="C11498"/>
    </row>
    <row r="11499" spans="3:3">
      <c r="C11499"/>
    </row>
    <row r="11500" spans="3:3">
      <c r="C11500"/>
    </row>
    <row r="11501" spans="3:3">
      <c r="C11501"/>
    </row>
    <row r="11502" spans="3:3">
      <c r="C11502"/>
    </row>
    <row r="11503" spans="3:3">
      <c r="C11503"/>
    </row>
    <row r="11504" spans="3:3">
      <c r="C11504"/>
    </row>
    <row r="11505" spans="3:3">
      <c r="C11505"/>
    </row>
    <row r="11506" spans="3:3">
      <c r="C11506"/>
    </row>
    <row r="11507" spans="3:3">
      <c r="C11507"/>
    </row>
    <row r="11508" spans="3:3">
      <c r="C11508"/>
    </row>
    <row r="11509" spans="3:3">
      <c r="C11509"/>
    </row>
    <row r="11510" spans="3:3">
      <c r="C11510"/>
    </row>
    <row r="11511" spans="3:3">
      <c r="C11511"/>
    </row>
    <row r="11512" spans="3:3">
      <c r="C11512"/>
    </row>
    <row r="11513" spans="3:3">
      <c r="C11513"/>
    </row>
    <row r="11514" spans="3:3">
      <c r="C11514"/>
    </row>
    <row r="11515" spans="3:3">
      <c r="C11515"/>
    </row>
    <row r="11516" spans="3:3">
      <c r="C11516"/>
    </row>
    <row r="11517" spans="3:3">
      <c r="C11517"/>
    </row>
    <row r="11518" spans="3:3">
      <c r="C11518"/>
    </row>
    <row r="11519" spans="3:3">
      <c r="C11519"/>
    </row>
    <row r="11520" spans="3:3">
      <c r="C11520"/>
    </row>
    <row r="11521" spans="3:3">
      <c r="C11521"/>
    </row>
    <row r="11522" spans="3:3">
      <c r="C11522"/>
    </row>
    <row r="11523" spans="3:3">
      <c r="C11523"/>
    </row>
    <row r="11524" spans="3:3">
      <c r="C11524"/>
    </row>
    <row r="11525" spans="3:3">
      <c r="C11525"/>
    </row>
    <row r="11526" spans="3:3">
      <c r="C11526"/>
    </row>
    <row r="11527" spans="3:3">
      <c r="C11527"/>
    </row>
    <row r="11528" spans="3:3">
      <c r="C11528"/>
    </row>
    <row r="11529" spans="3:3">
      <c r="C11529"/>
    </row>
    <row r="11530" spans="3:3">
      <c r="C11530"/>
    </row>
    <row r="11531" spans="3:3">
      <c r="C11531"/>
    </row>
    <row r="11532" spans="3:3">
      <c r="C11532"/>
    </row>
    <row r="11533" spans="3:3">
      <c r="C11533"/>
    </row>
    <row r="11534" spans="3:3">
      <c r="C11534"/>
    </row>
    <row r="11535" spans="3:3">
      <c r="C11535"/>
    </row>
    <row r="11536" spans="3:3">
      <c r="C11536"/>
    </row>
    <row r="11537" spans="3:3">
      <c r="C11537"/>
    </row>
    <row r="11538" spans="3:3">
      <c r="C11538"/>
    </row>
    <row r="11539" spans="3:3">
      <c r="C11539"/>
    </row>
    <row r="11540" spans="3:3">
      <c r="C11540"/>
    </row>
    <row r="11541" spans="3:3">
      <c r="C11541"/>
    </row>
    <row r="11542" spans="3:3">
      <c r="C11542"/>
    </row>
    <row r="11543" spans="3:3">
      <c r="C11543"/>
    </row>
    <row r="11544" spans="3:3">
      <c r="C11544"/>
    </row>
    <row r="11545" spans="3:3">
      <c r="C11545"/>
    </row>
    <row r="11546" spans="3:3">
      <c r="C11546"/>
    </row>
    <row r="11547" spans="3:3">
      <c r="C11547"/>
    </row>
    <row r="11548" spans="3:3">
      <c r="C11548"/>
    </row>
    <row r="11549" spans="3:3">
      <c r="C11549"/>
    </row>
    <row r="11550" spans="3:3">
      <c r="C11550"/>
    </row>
    <row r="11551" spans="3:3">
      <c r="C11551"/>
    </row>
    <row r="11552" spans="3:3">
      <c r="C11552"/>
    </row>
    <row r="11553" spans="3:3">
      <c r="C11553"/>
    </row>
    <row r="11554" spans="3:3">
      <c r="C11554"/>
    </row>
    <row r="11555" spans="3:3">
      <c r="C11555"/>
    </row>
    <row r="11556" spans="3:3">
      <c r="C11556"/>
    </row>
    <row r="11557" spans="3:3">
      <c r="C11557"/>
    </row>
    <row r="11558" spans="3:3">
      <c r="C11558"/>
    </row>
    <row r="11559" spans="3:3">
      <c r="C11559"/>
    </row>
    <row r="11560" spans="3:3">
      <c r="C11560"/>
    </row>
    <row r="11561" spans="3:3">
      <c r="C11561"/>
    </row>
    <row r="11562" spans="3:3">
      <c r="C11562"/>
    </row>
    <row r="11563" spans="3:3">
      <c r="C11563"/>
    </row>
    <row r="11564" spans="3:3">
      <c r="C11564"/>
    </row>
    <row r="11565" spans="3:3">
      <c r="C11565"/>
    </row>
    <row r="11566" spans="3:3">
      <c r="C11566"/>
    </row>
    <row r="11567" spans="3:3">
      <c r="C11567"/>
    </row>
    <row r="11568" spans="3:3">
      <c r="C11568"/>
    </row>
    <row r="11569" spans="3:3">
      <c r="C11569"/>
    </row>
    <row r="11570" spans="3:3">
      <c r="C11570"/>
    </row>
    <row r="11571" spans="3:3">
      <c r="C11571"/>
    </row>
    <row r="11572" spans="3:3">
      <c r="C11572"/>
    </row>
    <row r="11573" spans="3:3">
      <c r="C11573"/>
    </row>
    <row r="11574" spans="3:3">
      <c r="C11574"/>
    </row>
    <row r="11575" spans="3:3">
      <c r="C11575"/>
    </row>
    <row r="11576" spans="3:3">
      <c r="C11576"/>
    </row>
    <row r="11577" spans="3:3">
      <c r="C11577"/>
    </row>
    <row r="11578" spans="3:3">
      <c r="C11578"/>
    </row>
    <row r="11579" spans="3:3">
      <c r="C11579"/>
    </row>
    <row r="11580" spans="3:3">
      <c r="C11580"/>
    </row>
    <row r="11581" spans="3:3">
      <c r="C11581"/>
    </row>
    <row r="11582" spans="3:3">
      <c r="C11582"/>
    </row>
    <row r="11583" spans="3:3">
      <c r="C11583"/>
    </row>
    <row r="11584" spans="3:3">
      <c r="C11584"/>
    </row>
    <row r="11585" spans="3:3">
      <c r="C11585"/>
    </row>
    <row r="11586" spans="3:3">
      <c r="C11586"/>
    </row>
    <row r="11587" spans="3:3">
      <c r="C11587"/>
    </row>
    <row r="11588" spans="3:3">
      <c r="C11588"/>
    </row>
    <row r="11589" spans="3:3">
      <c r="C11589"/>
    </row>
    <row r="11590" spans="3:3">
      <c r="C11590"/>
    </row>
    <row r="11591" spans="3:3">
      <c r="C11591"/>
    </row>
    <row r="11592" spans="3:3">
      <c r="C11592"/>
    </row>
    <row r="11593" spans="3:3">
      <c r="C11593"/>
    </row>
    <row r="11594" spans="3:3">
      <c r="C11594"/>
    </row>
    <row r="11595" spans="3:3">
      <c r="C11595"/>
    </row>
    <row r="11596" spans="3:3">
      <c r="C11596"/>
    </row>
    <row r="11597" spans="3:3">
      <c r="C11597"/>
    </row>
    <row r="11598" spans="3:3">
      <c r="C11598"/>
    </row>
    <row r="11599" spans="3:3">
      <c r="C11599"/>
    </row>
    <row r="11600" spans="3:3">
      <c r="C11600"/>
    </row>
    <row r="11601" spans="3:3">
      <c r="C11601"/>
    </row>
    <row r="11602" spans="3:3">
      <c r="C11602"/>
    </row>
    <row r="11603" spans="3:3">
      <c r="C11603"/>
    </row>
    <row r="11604" spans="3:3">
      <c r="C11604"/>
    </row>
    <row r="11605" spans="3:3">
      <c r="C11605"/>
    </row>
    <row r="11606" spans="3:3">
      <c r="C11606"/>
    </row>
    <row r="11607" spans="3:3">
      <c r="C11607"/>
    </row>
    <row r="11608" spans="3:3">
      <c r="C11608"/>
    </row>
    <row r="11609" spans="3:3">
      <c r="C11609"/>
    </row>
    <row r="11610" spans="3:3">
      <c r="C11610"/>
    </row>
    <row r="11611" spans="3:3">
      <c r="C11611"/>
    </row>
    <row r="11612" spans="3:3">
      <c r="C11612"/>
    </row>
    <row r="11613" spans="3:3">
      <c r="C11613"/>
    </row>
    <row r="11614" spans="3:3">
      <c r="C11614"/>
    </row>
    <row r="11615" spans="3:3">
      <c r="C11615"/>
    </row>
    <row r="11616" spans="3:3">
      <c r="C11616"/>
    </row>
    <row r="11617" spans="3:3">
      <c r="C11617"/>
    </row>
    <row r="11618" spans="3:3">
      <c r="C11618"/>
    </row>
    <row r="11619" spans="3:3">
      <c r="C11619"/>
    </row>
    <row r="11620" spans="3:3">
      <c r="C11620"/>
    </row>
    <row r="11621" spans="3:3">
      <c r="C11621"/>
    </row>
    <row r="11622" spans="3:3">
      <c r="C11622"/>
    </row>
    <row r="11623" spans="3:3">
      <c r="C11623"/>
    </row>
    <row r="11624" spans="3:3">
      <c r="C11624"/>
    </row>
    <row r="11625" spans="3:3">
      <c r="C11625"/>
    </row>
    <row r="11626" spans="3:3">
      <c r="C11626"/>
    </row>
    <row r="11627" spans="3:3">
      <c r="C11627"/>
    </row>
    <row r="11628" spans="3:3">
      <c r="C11628"/>
    </row>
    <row r="11629" spans="3:3">
      <c r="C11629"/>
    </row>
    <row r="11630" spans="3:3">
      <c r="C11630"/>
    </row>
    <row r="11631" spans="3:3">
      <c r="C11631"/>
    </row>
    <row r="11632" spans="3:3">
      <c r="C11632"/>
    </row>
    <row r="11633" spans="3:3">
      <c r="C11633"/>
    </row>
    <row r="11634" spans="3:3">
      <c r="C11634"/>
    </row>
    <row r="11635" spans="3:3">
      <c r="C11635"/>
    </row>
    <row r="11636" spans="3:3">
      <c r="C11636"/>
    </row>
    <row r="11637" spans="3:3">
      <c r="C11637"/>
    </row>
    <row r="11638" spans="3:3">
      <c r="C11638"/>
    </row>
    <row r="11639" spans="3:3">
      <c r="C11639"/>
    </row>
    <row r="11640" spans="3:3">
      <c r="C11640"/>
    </row>
    <row r="11641" spans="3:3">
      <c r="C11641"/>
    </row>
    <row r="11642" spans="3:3">
      <c r="C11642"/>
    </row>
    <row r="11643" spans="3:3">
      <c r="C11643"/>
    </row>
    <row r="11644" spans="3:3">
      <c r="C11644"/>
    </row>
    <row r="11645" spans="3:3">
      <c r="C11645"/>
    </row>
    <row r="11646" spans="3:3">
      <c r="C11646"/>
    </row>
    <row r="11647" spans="3:3">
      <c r="C11647"/>
    </row>
    <row r="11648" spans="3:3">
      <c r="C11648"/>
    </row>
    <row r="11649" spans="3:3">
      <c r="C11649"/>
    </row>
    <row r="11650" spans="3:3">
      <c r="C11650"/>
    </row>
    <row r="11651" spans="3:3">
      <c r="C11651"/>
    </row>
    <row r="11652" spans="3:3">
      <c r="C11652"/>
    </row>
    <row r="11653" spans="3:3">
      <c r="C11653"/>
    </row>
    <row r="11654" spans="3:3">
      <c r="C11654"/>
    </row>
    <row r="11655" spans="3:3">
      <c r="C11655"/>
    </row>
    <row r="11656" spans="3:3">
      <c r="C11656"/>
    </row>
    <row r="11657" spans="3:3">
      <c r="C11657"/>
    </row>
    <row r="11658" spans="3:3">
      <c r="C11658"/>
    </row>
    <row r="11659" spans="3:3">
      <c r="C11659"/>
    </row>
    <row r="11660" spans="3:3">
      <c r="C11660"/>
    </row>
    <row r="11661" spans="3:3">
      <c r="C11661"/>
    </row>
    <row r="11662" spans="3:3">
      <c r="C11662"/>
    </row>
    <row r="11663" spans="3:3">
      <c r="C11663"/>
    </row>
    <row r="11664" spans="3:3">
      <c r="C11664"/>
    </row>
    <row r="11665" spans="3:3">
      <c r="C11665"/>
    </row>
    <row r="11666" spans="3:3">
      <c r="C11666"/>
    </row>
    <row r="11667" spans="3:3">
      <c r="C11667"/>
    </row>
    <row r="11668" spans="3:3">
      <c r="C11668"/>
    </row>
    <row r="11669" spans="3:3">
      <c r="C11669"/>
    </row>
    <row r="11670" spans="3:3">
      <c r="C11670"/>
    </row>
    <row r="11671" spans="3:3">
      <c r="C11671"/>
    </row>
    <row r="11672" spans="3:3">
      <c r="C11672"/>
    </row>
    <row r="11673" spans="3:3">
      <c r="C11673"/>
    </row>
    <row r="11674" spans="3:3">
      <c r="C11674"/>
    </row>
    <row r="11675" spans="3:3">
      <c r="C11675"/>
    </row>
    <row r="11676" spans="3:3">
      <c r="C11676"/>
    </row>
    <row r="11677" spans="3:3">
      <c r="C11677"/>
    </row>
    <row r="11678" spans="3:3">
      <c r="C11678"/>
    </row>
    <row r="11679" spans="3:3">
      <c r="C11679"/>
    </row>
    <row r="11680" spans="3:3">
      <c r="C11680"/>
    </row>
    <row r="11681" spans="3:3">
      <c r="C11681"/>
    </row>
    <row r="11682" spans="3:3">
      <c r="C11682"/>
    </row>
    <row r="11683" spans="3:3">
      <c r="C11683"/>
    </row>
    <row r="11684" spans="3:3">
      <c r="C11684"/>
    </row>
    <row r="11685" spans="3:3">
      <c r="C11685"/>
    </row>
    <row r="11686" spans="3:3">
      <c r="C11686"/>
    </row>
    <row r="11687" spans="3:3">
      <c r="C11687"/>
    </row>
    <row r="11688" spans="3:3">
      <c r="C11688"/>
    </row>
    <row r="11689" spans="3:3">
      <c r="C11689"/>
    </row>
    <row r="11690" spans="3:3">
      <c r="C11690"/>
    </row>
    <row r="11691" spans="3:3">
      <c r="C11691"/>
    </row>
    <row r="11692" spans="3:3">
      <c r="C11692"/>
    </row>
    <row r="11693" spans="3:3">
      <c r="C11693"/>
    </row>
    <row r="11694" spans="3:3">
      <c r="C11694"/>
    </row>
    <row r="11695" spans="3:3">
      <c r="C11695"/>
    </row>
    <row r="11696" spans="3:3">
      <c r="C11696"/>
    </row>
    <row r="11697" spans="3:3">
      <c r="C11697"/>
    </row>
    <row r="11698" spans="3:3">
      <c r="C11698"/>
    </row>
    <row r="11699" spans="3:3">
      <c r="C11699"/>
    </row>
    <row r="11700" spans="3:3">
      <c r="C11700"/>
    </row>
    <row r="11701" spans="3:3">
      <c r="C11701"/>
    </row>
    <row r="11702" spans="3:3">
      <c r="C11702"/>
    </row>
    <row r="11703" spans="3:3">
      <c r="C11703"/>
    </row>
    <row r="11704" spans="3:3">
      <c r="C11704"/>
    </row>
    <row r="11705" spans="3:3">
      <c r="C11705"/>
    </row>
    <row r="11706" spans="3:3">
      <c r="C11706"/>
    </row>
    <row r="11707" spans="3:3">
      <c r="C11707"/>
    </row>
    <row r="11708" spans="3:3">
      <c r="C11708"/>
    </row>
    <row r="11709" spans="3:3">
      <c r="C11709"/>
    </row>
    <row r="11710" spans="3:3">
      <c r="C11710"/>
    </row>
    <row r="11711" spans="3:3">
      <c r="C11711"/>
    </row>
    <row r="11712" spans="3:3">
      <c r="C11712"/>
    </row>
    <row r="11713" spans="3:3">
      <c r="C11713"/>
    </row>
    <row r="11714" spans="3:3">
      <c r="C11714"/>
    </row>
    <row r="11715" spans="3:3">
      <c r="C11715"/>
    </row>
    <row r="11716" spans="3:3">
      <c r="C11716"/>
    </row>
    <row r="11717" spans="3:3">
      <c r="C11717"/>
    </row>
    <row r="11718" spans="3:3">
      <c r="C11718"/>
    </row>
    <row r="11719" spans="3:3">
      <c r="C11719"/>
    </row>
    <row r="11720" spans="3:3">
      <c r="C11720"/>
    </row>
    <row r="11721" spans="3:3">
      <c r="C11721"/>
    </row>
    <row r="11722" spans="3:3">
      <c r="C11722"/>
    </row>
    <row r="11723" spans="3:3">
      <c r="C11723"/>
    </row>
    <row r="11724" spans="3:3">
      <c r="C11724"/>
    </row>
    <row r="11725" spans="3:3">
      <c r="C11725"/>
    </row>
    <row r="11726" spans="3:3">
      <c r="C11726"/>
    </row>
    <row r="11727" spans="3:3">
      <c r="C11727"/>
    </row>
    <row r="11728" spans="3:3">
      <c r="C11728"/>
    </row>
    <row r="11729" spans="3:3">
      <c r="C11729"/>
    </row>
    <row r="11730" spans="3:3">
      <c r="C11730"/>
    </row>
    <row r="11731" spans="3:3">
      <c r="C11731"/>
    </row>
    <row r="11732" spans="3:3">
      <c r="C11732"/>
    </row>
    <row r="11733" spans="3:3">
      <c r="C11733"/>
    </row>
    <row r="11734" spans="3:3">
      <c r="C11734"/>
    </row>
    <row r="11735" spans="3:3">
      <c r="C11735"/>
    </row>
    <row r="11736" spans="3:3">
      <c r="C11736"/>
    </row>
    <row r="11737" spans="3:3">
      <c r="C11737"/>
    </row>
    <row r="11738" spans="3:3">
      <c r="C11738"/>
    </row>
    <row r="11739" spans="3:3">
      <c r="C11739"/>
    </row>
    <row r="11740" spans="3:3">
      <c r="C11740"/>
    </row>
    <row r="11741" spans="3:3">
      <c r="C11741"/>
    </row>
    <row r="11742" spans="3:3">
      <c r="C11742"/>
    </row>
    <row r="11743" spans="3:3">
      <c r="C11743"/>
    </row>
    <row r="11744" spans="3:3">
      <c r="C11744"/>
    </row>
    <row r="11745" spans="3:3">
      <c r="C11745"/>
    </row>
    <row r="11746" spans="3:3">
      <c r="C11746"/>
    </row>
    <row r="11747" spans="3:3">
      <c r="C11747"/>
    </row>
    <row r="11748" spans="3:3">
      <c r="C11748"/>
    </row>
    <row r="11749" spans="3:3">
      <c r="C11749"/>
    </row>
    <row r="11750" spans="3:3">
      <c r="C11750"/>
    </row>
    <row r="11751" spans="3:3">
      <c r="C11751"/>
    </row>
    <row r="11752" spans="3:3">
      <c r="C11752"/>
    </row>
    <row r="11753" spans="3:3">
      <c r="C11753"/>
    </row>
    <row r="11754" spans="3:3">
      <c r="C11754"/>
    </row>
    <row r="11755" spans="3:3">
      <c r="C11755"/>
    </row>
    <row r="11756" spans="3:3">
      <c r="C11756"/>
    </row>
    <row r="11757" spans="3:3">
      <c r="C11757"/>
    </row>
    <row r="11758" spans="3:3">
      <c r="C11758"/>
    </row>
    <row r="11759" spans="3:3">
      <c r="C11759"/>
    </row>
    <row r="11760" spans="3:3">
      <c r="C11760"/>
    </row>
    <row r="11761" spans="3:3">
      <c r="C11761"/>
    </row>
    <row r="11762" spans="3:3">
      <c r="C11762"/>
    </row>
    <row r="11763" spans="3:3">
      <c r="C11763"/>
    </row>
    <row r="11764" spans="3:3">
      <c r="C11764"/>
    </row>
    <row r="11765" spans="3:3">
      <c r="C11765"/>
    </row>
    <row r="11766" spans="3:3">
      <c r="C11766"/>
    </row>
    <row r="11767" spans="3:3">
      <c r="C11767"/>
    </row>
    <row r="11768" spans="3:3">
      <c r="C11768"/>
    </row>
    <row r="11769" spans="3:3">
      <c r="C11769"/>
    </row>
    <row r="11770" spans="3:3">
      <c r="C11770"/>
    </row>
    <row r="11771" spans="3:3">
      <c r="C11771"/>
    </row>
    <row r="11772" spans="3:3">
      <c r="C11772"/>
    </row>
    <row r="11773" spans="3:3">
      <c r="C11773"/>
    </row>
    <row r="11774" spans="3:3">
      <c r="C11774"/>
    </row>
    <row r="11775" spans="3:3">
      <c r="C11775"/>
    </row>
    <row r="11776" spans="3:3">
      <c r="C11776"/>
    </row>
    <row r="11777" spans="3:3">
      <c r="C11777"/>
    </row>
    <row r="11778" spans="3:3">
      <c r="C11778"/>
    </row>
    <row r="11779" spans="3:3">
      <c r="C11779"/>
    </row>
    <row r="11780" spans="3:3">
      <c r="C11780"/>
    </row>
    <row r="11781" spans="3:3">
      <c r="C11781"/>
    </row>
    <row r="11782" spans="3:3">
      <c r="C11782"/>
    </row>
    <row r="11783" spans="3:3">
      <c r="C11783"/>
    </row>
    <row r="11784" spans="3:3">
      <c r="C11784"/>
    </row>
    <row r="11785" spans="3:3">
      <c r="C11785"/>
    </row>
    <row r="11786" spans="3:3">
      <c r="C11786"/>
    </row>
    <row r="11787" spans="3:3">
      <c r="C11787"/>
    </row>
    <row r="11788" spans="3:3">
      <c r="C11788"/>
    </row>
    <row r="11789" spans="3:3">
      <c r="C11789"/>
    </row>
    <row r="11790" spans="3:3">
      <c r="C11790"/>
    </row>
    <row r="11791" spans="3:3">
      <c r="C11791"/>
    </row>
    <row r="11792" spans="3:3">
      <c r="C11792"/>
    </row>
    <row r="11793" spans="3:3">
      <c r="C11793"/>
    </row>
    <row r="11794" spans="3:3">
      <c r="C11794"/>
    </row>
    <row r="11795" spans="3:3">
      <c r="C11795"/>
    </row>
    <row r="11796" spans="3:3">
      <c r="C11796"/>
    </row>
    <row r="11797" spans="3:3">
      <c r="C11797"/>
    </row>
    <row r="11798" spans="3:3">
      <c r="C11798"/>
    </row>
    <row r="11799" spans="3:3">
      <c r="C11799"/>
    </row>
    <row r="11800" spans="3:3">
      <c r="C11800"/>
    </row>
    <row r="11801" spans="3:3">
      <c r="C11801"/>
    </row>
    <row r="11802" spans="3:3">
      <c r="C11802"/>
    </row>
    <row r="11803" spans="3:3">
      <c r="C11803"/>
    </row>
    <row r="11804" spans="3:3">
      <c r="C11804"/>
    </row>
    <row r="11805" spans="3:3">
      <c r="C11805"/>
    </row>
    <row r="11806" spans="3:3">
      <c r="C11806"/>
    </row>
    <row r="11807" spans="3:3">
      <c r="C11807"/>
    </row>
    <row r="11808" spans="3:3">
      <c r="C11808"/>
    </row>
    <row r="11809" spans="3:3">
      <c r="C11809"/>
    </row>
    <row r="11810" spans="3:3">
      <c r="C11810"/>
    </row>
    <row r="11811" spans="3:3">
      <c r="C11811"/>
    </row>
    <row r="11812" spans="3:3">
      <c r="C11812"/>
    </row>
    <row r="11813" spans="3:3">
      <c r="C11813"/>
    </row>
    <row r="11814" spans="3:3">
      <c r="C11814"/>
    </row>
    <row r="11815" spans="3:3">
      <c r="C11815"/>
    </row>
    <row r="11816" spans="3:3">
      <c r="C11816"/>
    </row>
    <row r="11817" spans="3:3">
      <c r="C11817"/>
    </row>
    <row r="11818" spans="3:3">
      <c r="C11818"/>
    </row>
    <row r="11819" spans="3:3">
      <c r="C11819"/>
    </row>
    <row r="11820" spans="3:3">
      <c r="C11820"/>
    </row>
    <row r="11821" spans="3:3">
      <c r="C11821"/>
    </row>
    <row r="11822" spans="3:3">
      <c r="C11822"/>
    </row>
    <row r="11823" spans="3:3">
      <c r="C11823"/>
    </row>
    <row r="11824" spans="3:3">
      <c r="C11824"/>
    </row>
    <row r="11825" spans="3:3">
      <c r="C11825"/>
    </row>
    <row r="11826" spans="3:3">
      <c r="C11826"/>
    </row>
    <row r="11827" spans="3:3">
      <c r="C11827"/>
    </row>
    <row r="11828" spans="3:3">
      <c r="C11828"/>
    </row>
    <row r="11829" spans="3:3">
      <c r="C11829"/>
    </row>
    <row r="11830" spans="3:3">
      <c r="C11830"/>
    </row>
    <row r="11831" spans="3:3">
      <c r="C11831"/>
    </row>
    <row r="11832" spans="3:3">
      <c r="C11832"/>
    </row>
    <row r="11833" spans="3:3">
      <c r="C11833"/>
    </row>
    <row r="11834" spans="3:3">
      <c r="C11834"/>
    </row>
    <row r="11835" spans="3:3">
      <c r="C11835"/>
    </row>
    <row r="11836" spans="3:3">
      <c r="C11836"/>
    </row>
    <row r="11837" spans="3:3">
      <c r="C11837"/>
    </row>
    <row r="11838" spans="3:3">
      <c r="C11838"/>
    </row>
    <row r="11839" spans="3:3">
      <c r="C11839"/>
    </row>
    <row r="11840" spans="3:3">
      <c r="C11840"/>
    </row>
    <row r="11841" spans="3:3">
      <c r="C11841"/>
    </row>
    <row r="11842" spans="3:3">
      <c r="C11842"/>
    </row>
    <row r="11843" spans="3:3">
      <c r="C11843"/>
    </row>
    <row r="11844" spans="3:3">
      <c r="C11844"/>
    </row>
    <row r="11845" spans="3:3">
      <c r="C11845"/>
    </row>
    <row r="11846" spans="3:3">
      <c r="C11846"/>
    </row>
    <row r="11847" spans="3:3">
      <c r="C11847"/>
    </row>
    <row r="11848" spans="3:3">
      <c r="C11848"/>
    </row>
    <row r="11849" spans="3:3">
      <c r="C11849"/>
    </row>
    <row r="11850" spans="3:3">
      <c r="C11850"/>
    </row>
    <row r="11851" spans="3:3">
      <c r="C11851"/>
    </row>
    <row r="11852" spans="3:3">
      <c r="C11852"/>
    </row>
    <row r="11853" spans="3:3">
      <c r="C11853"/>
    </row>
    <row r="11854" spans="3:3">
      <c r="C11854"/>
    </row>
    <row r="11855" spans="3:3">
      <c r="C11855"/>
    </row>
    <row r="11856" spans="3:3">
      <c r="C11856"/>
    </row>
    <row r="11857" spans="3:3">
      <c r="C11857"/>
    </row>
    <row r="11858" spans="3:3">
      <c r="C11858"/>
    </row>
    <row r="11859" spans="3:3">
      <c r="C11859"/>
    </row>
    <row r="11860" spans="3:3">
      <c r="C11860"/>
    </row>
    <row r="11861" spans="3:3">
      <c r="C11861"/>
    </row>
    <row r="11862" spans="3:3">
      <c r="C11862"/>
    </row>
    <row r="11863" spans="3:3">
      <c r="C11863"/>
    </row>
    <row r="11864" spans="3:3">
      <c r="C11864"/>
    </row>
    <row r="11865" spans="3:3">
      <c r="C11865"/>
    </row>
    <row r="11866" spans="3:3">
      <c r="C11866"/>
    </row>
    <row r="11867" spans="3:3">
      <c r="C11867"/>
    </row>
    <row r="11868" spans="3:3">
      <c r="C11868"/>
    </row>
    <row r="11869" spans="3:3">
      <c r="C11869"/>
    </row>
    <row r="11870" spans="3:3">
      <c r="C11870"/>
    </row>
    <row r="11871" spans="3:3">
      <c r="C11871"/>
    </row>
    <row r="11872" spans="3:3">
      <c r="C11872"/>
    </row>
    <row r="11873" spans="3:3">
      <c r="C11873"/>
    </row>
    <row r="11874" spans="3:3">
      <c r="C11874"/>
    </row>
    <row r="11875" spans="3:3">
      <c r="C11875"/>
    </row>
    <row r="11876" spans="3:3">
      <c r="C11876"/>
    </row>
    <row r="11877" spans="3:3">
      <c r="C11877"/>
    </row>
    <row r="11878" spans="3:3">
      <c r="C11878"/>
    </row>
    <row r="11879" spans="3:3">
      <c r="C11879"/>
    </row>
    <row r="11880" spans="3:3">
      <c r="C11880"/>
    </row>
    <row r="11881" spans="3:3">
      <c r="C11881"/>
    </row>
    <row r="11882" spans="3:3">
      <c r="C11882"/>
    </row>
    <row r="11883" spans="3:3">
      <c r="C11883"/>
    </row>
    <row r="11884" spans="3:3">
      <c r="C11884"/>
    </row>
    <row r="11885" spans="3:3">
      <c r="C11885"/>
    </row>
    <row r="11886" spans="3:3">
      <c r="C11886"/>
    </row>
    <row r="11887" spans="3:3">
      <c r="C11887"/>
    </row>
    <row r="11888" spans="3:3">
      <c r="C11888"/>
    </row>
    <row r="11889" spans="3:3">
      <c r="C11889"/>
    </row>
    <row r="11890" spans="3:3">
      <c r="C11890"/>
    </row>
    <row r="11891" spans="3:3">
      <c r="C11891"/>
    </row>
    <row r="11892" spans="3:3">
      <c r="C11892"/>
    </row>
    <row r="11893" spans="3:3">
      <c r="C11893"/>
    </row>
    <row r="11894" spans="3:3">
      <c r="C11894"/>
    </row>
    <row r="11895" spans="3:3">
      <c r="C11895"/>
    </row>
    <row r="11896" spans="3:3">
      <c r="C11896"/>
    </row>
    <row r="11897" spans="3:3">
      <c r="C11897"/>
    </row>
    <row r="11898" spans="3:3">
      <c r="C11898"/>
    </row>
    <row r="11899" spans="3:3">
      <c r="C11899"/>
    </row>
    <row r="11900" spans="3:3">
      <c r="C11900"/>
    </row>
    <row r="11901" spans="3:3">
      <c r="C11901"/>
    </row>
    <row r="11902" spans="3:3">
      <c r="C11902"/>
    </row>
    <row r="11903" spans="3:3">
      <c r="C11903"/>
    </row>
    <row r="11904" spans="3:3">
      <c r="C11904"/>
    </row>
    <row r="11905" spans="3:3">
      <c r="C11905"/>
    </row>
    <row r="11906" spans="3:3">
      <c r="C11906"/>
    </row>
    <row r="11907" spans="3:3">
      <c r="C11907"/>
    </row>
    <row r="11908" spans="3:3">
      <c r="C11908"/>
    </row>
    <row r="11909" spans="3:3">
      <c r="C11909"/>
    </row>
    <row r="11910" spans="3:3">
      <c r="C11910"/>
    </row>
    <row r="11911" spans="3:3">
      <c r="C11911"/>
    </row>
    <row r="11912" spans="3:3">
      <c r="C11912"/>
    </row>
    <row r="11913" spans="3:3">
      <c r="C11913"/>
    </row>
    <row r="11914" spans="3:3">
      <c r="C11914"/>
    </row>
    <row r="11915" spans="3:3">
      <c r="C11915"/>
    </row>
    <row r="11916" spans="3:3">
      <c r="C11916"/>
    </row>
    <row r="11917" spans="3:3">
      <c r="C11917"/>
    </row>
    <row r="11918" spans="3:3">
      <c r="C11918"/>
    </row>
    <row r="11919" spans="3:3">
      <c r="C11919"/>
    </row>
    <row r="11920" spans="3:3">
      <c r="C11920"/>
    </row>
    <row r="11921" spans="3:3">
      <c r="C11921"/>
    </row>
    <row r="11922" spans="3:3">
      <c r="C11922"/>
    </row>
    <row r="11923" spans="3:3">
      <c r="C11923"/>
    </row>
    <row r="11924" spans="3:3">
      <c r="C11924"/>
    </row>
    <row r="11925" spans="3:3">
      <c r="C11925"/>
    </row>
    <row r="11926" spans="3:3">
      <c r="C11926"/>
    </row>
    <row r="11927" spans="3:3">
      <c r="C11927"/>
    </row>
    <row r="11928" spans="3:3">
      <c r="C11928"/>
    </row>
    <row r="11929" spans="3:3">
      <c r="C11929"/>
    </row>
    <row r="11930" spans="3:3">
      <c r="C11930"/>
    </row>
    <row r="11931" spans="3:3">
      <c r="C11931"/>
    </row>
    <row r="11932" spans="3:3">
      <c r="C11932"/>
    </row>
    <row r="11933" spans="3:3">
      <c r="C11933"/>
    </row>
    <row r="11934" spans="3:3">
      <c r="C11934"/>
    </row>
    <row r="11935" spans="3:3">
      <c r="C11935"/>
    </row>
    <row r="11936" spans="3:3">
      <c r="C11936"/>
    </row>
    <row r="11937" spans="3:3">
      <c r="C11937"/>
    </row>
    <row r="11938" spans="3:3">
      <c r="C11938"/>
    </row>
    <row r="11939" spans="3:3">
      <c r="C11939"/>
    </row>
    <row r="11940" spans="3:3">
      <c r="C11940"/>
    </row>
    <row r="11941" spans="3:3">
      <c r="C11941"/>
    </row>
    <row r="11942" spans="3:3">
      <c r="C11942"/>
    </row>
    <row r="11943" spans="3:3">
      <c r="C11943"/>
    </row>
    <row r="11944" spans="3:3">
      <c r="C11944"/>
    </row>
    <row r="11945" spans="3:3">
      <c r="C11945"/>
    </row>
    <row r="11946" spans="3:3">
      <c r="C11946"/>
    </row>
    <row r="11947" spans="3:3">
      <c r="C11947"/>
    </row>
    <row r="11948" spans="3:3">
      <c r="C11948"/>
    </row>
    <row r="11949" spans="3:3">
      <c r="C11949"/>
    </row>
    <row r="11950" spans="3:3">
      <c r="C11950"/>
    </row>
    <row r="11951" spans="3:3">
      <c r="C11951"/>
    </row>
    <row r="11952" spans="3:3">
      <c r="C11952"/>
    </row>
    <row r="11953" spans="3:3">
      <c r="C11953"/>
    </row>
    <row r="11954" spans="3:3">
      <c r="C11954"/>
    </row>
    <row r="11955" spans="3:3">
      <c r="C11955"/>
    </row>
    <row r="11956" spans="3:3">
      <c r="C11956"/>
    </row>
    <row r="11957" spans="3:3">
      <c r="C11957"/>
    </row>
    <row r="11958" spans="3:3">
      <c r="C11958"/>
    </row>
    <row r="11959" spans="3:3">
      <c r="C11959"/>
    </row>
    <row r="11960" spans="3:3">
      <c r="C11960"/>
    </row>
    <row r="11961" spans="3:3">
      <c r="C11961"/>
    </row>
    <row r="11962" spans="3:3">
      <c r="C11962"/>
    </row>
    <row r="11963" spans="3:3">
      <c r="C11963"/>
    </row>
    <row r="11964" spans="3:3">
      <c r="C11964"/>
    </row>
    <row r="11965" spans="3:3">
      <c r="C11965"/>
    </row>
    <row r="11966" spans="3:3">
      <c r="C11966"/>
    </row>
    <row r="11967" spans="3:3">
      <c r="C11967"/>
    </row>
    <row r="11968" spans="3:3">
      <c r="C11968"/>
    </row>
    <row r="11969" spans="3:3">
      <c r="C11969"/>
    </row>
    <row r="11970" spans="3:3">
      <c r="C11970"/>
    </row>
    <row r="11971" spans="3:3">
      <c r="C11971"/>
    </row>
    <row r="11972" spans="3:3">
      <c r="C11972"/>
    </row>
    <row r="11973" spans="3:3">
      <c r="C11973"/>
    </row>
    <row r="11974" spans="3:3">
      <c r="C11974"/>
    </row>
    <row r="11975" spans="3:3">
      <c r="C11975"/>
    </row>
    <row r="11976" spans="3:3">
      <c r="C11976"/>
    </row>
    <row r="11977" spans="3:3">
      <c r="C11977"/>
    </row>
    <row r="11978" spans="3:3">
      <c r="C11978"/>
    </row>
    <row r="11979" spans="3:3">
      <c r="C11979"/>
    </row>
    <row r="11980" spans="3:3">
      <c r="C11980"/>
    </row>
    <row r="11981" spans="3:3">
      <c r="C11981"/>
    </row>
    <row r="11982" spans="3:3">
      <c r="C11982"/>
    </row>
    <row r="11983" spans="3:3">
      <c r="C11983"/>
    </row>
    <row r="11984" spans="3:3">
      <c r="C11984"/>
    </row>
    <row r="11985" spans="3:3">
      <c r="C11985"/>
    </row>
    <row r="11986" spans="3:3">
      <c r="C11986"/>
    </row>
    <row r="11987" spans="3:3">
      <c r="C11987"/>
    </row>
    <row r="11988" spans="3:3">
      <c r="C11988"/>
    </row>
    <row r="11989" spans="3:3">
      <c r="C11989"/>
    </row>
    <row r="11990" spans="3:3">
      <c r="C11990"/>
    </row>
    <row r="11991" spans="3:3">
      <c r="C11991"/>
    </row>
    <row r="11992" spans="3:3">
      <c r="C11992"/>
    </row>
    <row r="11993" spans="3:3">
      <c r="C11993"/>
    </row>
    <row r="11994" spans="3:3">
      <c r="C11994"/>
    </row>
    <row r="11995" spans="3:3">
      <c r="C11995"/>
    </row>
    <row r="11996" spans="3:3">
      <c r="C11996"/>
    </row>
    <row r="11997" spans="3:3">
      <c r="C11997"/>
    </row>
    <row r="11998" spans="3:3">
      <c r="C11998"/>
    </row>
    <row r="11999" spans="3:3">
      <c r="C11999"/>
    </row>
    <row r="12000" spans="3:3">
      <c r="C12000"/>
    </row>
    <row r="12001" spans="3:3">
      <c r="C12001"/>
    </row>
    <row r="12002" spans="3:3">
      <c r="C12002"/>
    </row>
    <row r="12003" spans="3:3">
      <c r="C12003"/>
    </row>
    <row r="12004" spans="3:3">
      <c r="C12004"/>
    </row>
    <row r="12005" spans="3:3">
      <c r="C12005"/>
    </row>
    <row r="12006" spans="3:3">
      <c r="C12006"/>
    </row>
    <row r="12007" spans="3:3">
      <c r="C12007"/>
    </row>
    <row r="12008" spans="3:3">
      <c r="C12008"/>
    </row>
    <row r="12009" spans="3:3">
      <c r="C12009"/>
    </row>
    <row r="12010" spans="3:3">
      <c r="C12010"/>
    </row>
    <row r="12011" spans="3:3">
      <c r="C12011"/>
    </row>
    <row r="12012" spans="3:3">
      <c r="C12012"/>
    </row>
    <row r="12013" spans="3:3">
      <c r="C12013"/>
    </row>
    <row r="12014" spans="3:3">
      <c r="C12014"/>
    </row>
    <row r="12015" spans="3:3">
      <c r="C12015"/>
    </row>
    <row r="12016" spans="3:3">
      <c r="C12016"/>
    </row>
    <row r="12017" spans="3:3">
      <c r="C12017"/>
    </row>
    <row r="12018" spans="3:3">
      <c r="C12018"/>
    </row>
    <row r="12019" spans="3:3">
      <c r="C12019"/>
    </row>
    <row r="12020" spans="3:3">
      <c r="C12020"/>
    </row>
    <row r="12021" spans="3:3">
      <c r="C12021"/>
    </row>
    <row r="12022" spans="3:3">
      <c r="C12022"/>
    </row>
    <row r="12023" spans="3:3">
      <c r="C12023"/>
    </row>
    <row r="12024" spans="3:3">
      <c r="C12024"/>
    </row>
    <row r="12025" spans="3:3">
      <c r="C12025"/>
    </row>
    <row r="12026" spans="3:3">
      <c r="C12026"/>
    </row>
    <row r="12027" spans="3:3">
      <c r="C12027"/>
    </row>
    <row r="12028" spans="3:3">
      <c r="C12028"/>
    </row>
    <row r="12029" spans="3:3">
      <c r="C12029"/>
    </row>
    <row r="12030" spans="3:3">
      <c r="C12030"/>
    </row>
    <row r="12031" spans="3:3">
      <c r="C12031"/>
    </row>
    <row r="12032" spans="3:3">
      <c r="C12032"/>
    </row>
    <row r="12033" spans="3:3">
      <c r="C12033"/>
    </row>
    <row r="12034" spans="3:3">
      <c r="C12034"/>
    </row>
    <row r="12035" spans="3:3">
      <c r="C12035"/>
    </row>
    <row r="12036" spans="3:3">
      <c r="C12036"/>
    </row>
    <row r="12037" spans="3:3">
      <c r="C12037"/>
    </row>
    <row r="12038" spans="3:3">
      <c r="C12038"/>
    </row>
    <row r="12039" spans="3:3">
      <c r="C12039"/>
    </row>
    <row r="12040" spans="3:3">
      <c r="C12040"/>
    </row>
    <row r="12041" spans="3:3">
      <c r="C12041"/>
    </row>
    <row r="12042" spans="3:3">
      <c r="C12042"/>
    </row>
    <row r="12043" spans="3:3">
      <c r="C12043"/>
    </row>
    <row r="12044" spans="3:3">
      <c r="C12044"/>
    </row>
    <row r="12045" spans="3:3">
      <c r="C12045"/>
    </row>
    <row r="12046" spans="3:3">
      <c r="C12046"/>
    </row>
    <row r="12047" spans="3:3">
      <c r="C12047"/>
    </row>
    <row r="12048" spans="3:3">
      <c r="C12048"/>
    </row>
    <row r="12049" spans="3:3">
      <c r="C12049"/>
    </row>
    <row r="12050" spans="3:3">
      <c r="C12050"/>
    </row>
    <row r="12051" spans="3:3">
      <c r="C12051"/>
    </row>
    <row r="12052" spans="3:3">
      <c r="C12052"/>
    </row>
    <row r="12053" spans="3:3">
      <c r="C12053"/>
    </row>
    <row r="12054" spans="3:3">
      <c r="C12054"/>
    </row>
    <row r="12055" spans="3:3">
      <c r="C12055"/>
    </row>
    <row r="12056" spans="3:3">
      <c r="C12056"/>
    </row>
    <row r="12057" spans="3:3">
      <c r="C12057"/>
    </row>
    <row r="12058" spans="3:3">
      <c r="C12058"/>
    </row>
    <row r="12059" spans="3:3">
      <c r="C12059"/>
    </row>
    <row r="12060" spans="3:3">
      <c r="C12060"/>
    </row>
    <row r="12061" spans="3:3">
      <c r="C12061"/>
    </row>
    <row r="12062" spans="3:3">
      <c r="C12062"/>
    </row>
    <row r="12063" spans="3:3">
      <c r="C12063"/>
    </row>
    <row r="12064" spans="3:3">
      <c r="C12064"/>
    </row>
    <row r="12065" spans="3:3">
      <c r="C12065"/>
    </row>
    <row r="12066" spans="3:3">
      <c r="C12066"/>
    </row>
    <row r="12067" spans="3:3">
      <c r="C12067"/>
    </row>
    <row r="12068" spans="3:3">
      <c r="C12068"/>
    </row>
    <row r="12069" spans="3:3">
      <c r="C12069"/>
    </row>
    <row r="12070" spans="3:3">
      <c r="C12070"/>
    </row>
    <row r="12071" spans="3:3">
      <c r="C12071"/>
    </row>
    <row r="12072" spans="3:3">
      <c r="C12072"/>
    </row>
    <row r="12073" spans="3:3">
      <c r="C12073"/>
    </row>
    <row r="12074" spans="3:3">
      <c r="C12074"/>
    </row>
    <row r="12075" spans="3:3">
      <c r="C12075"/>
    </row>
    <row r="12076" spans="3:3">
      <c r="C12076"/>
    </row>
    <row r="12077" spans="3:3">
      <c r="C12077"/>
    </row>
    <row r="12078" spans="3:3">
      <c r="C12078"/>
    </row>
    <row r="12079" spans="3:3">
      <c r="C12079"/>
    </row>
    <row r="12080" spans="3:3">
      <c r="C12080"/>
    </row>
    <row r="12081" spans="3:3">
      <c r="C12081"/>
    </row>
    <row r="12082" spans="3:3">
      <c r="C12082"/>
    </row>
    <row r="12083" spans="3:3">
      <c r="C12083"/>
    </row>
    <row r="12084" spans="3:3">
      <c r="C12084"/>
    </row>
    <row r="12085" spans="3:3">
      <c r="C12085"/>
    </row>
    <row r="12086" spans="3:3">
      <c r="C12086"/>
    </row>
    <row r="12087" spans="3:3">
      <c r="C12087"/>
    </row>
    <row r="12088" spans="3:3">
      <c r="C12088"/>
    </row>
    <row r="12089" spans="3:3">
      <c r="C12089"/>
    </row>
    <row r="12090" spans="3:3">
      <c r="C12090"/>
    </row>
    <row r="12091" spans="3:3">
      <c r="C12091"/>
    </row>
    <row r="12092" spans="3:3">
      <c r="C12092"/>
    </row>
    <row r="12093" spans="3:3">
      <c r="C12093"/>
    </row>
    <row r="12094" spans="3:3">
      <c r="C12094"/>
    </row>
    <row r="12095" spans="3:3">
      <c r="C12095"/>
    </row>
    <row r="12096" spans="3:3">
      <c r="C12096"/>
    </row>
    <row r="12097" spans="3:3">
      <c r="C12097"/>
    </row>
    <row r="12098" spans="3:3">
      <c r="C12098"/>
    </row>
    <row r="12099" spans="3:3">
      <c r="C12099"/>
    </row>
    <row r="12100" spans="3:3">
      <c r="C12100"/>
    </row>
    <row r="12101" spans="3:3">
      <c r="C12101"/>
    </row>
    <row r="12102" spans="3:3">
      <c r="C12102"/>
    </row>
    <row r="12103" spans="3:3">
      <c r="C12103"/>
    </row>
    <row r="12104" spans="3:3">
      <c r="C12104"/>
    </row>
    <row r="12105" spans="3:3">
      <c r="C12105"/>
    </row>
    <row r="12106" spans="3:3">
      <c r="C12106"/>
    </row>
    <row r="12107" spans="3:3">
      <c r="C12107"/>
    </row>
    <row r="12108" spans="3:3">
      <c r="C12108"/>
    </row>
    <row r="12109" spans="3:3">
      <c r="C12109"/>
    </row>
    <row r="12110" spans="3:3">
      <c r="C12110"/>
    </row>
    <row r="12111" spans="3:3">
      <c r="C12111"/>
    </row>
    <row r="12112" spans="3:3">
      <c r="C12112"/>
    </row>
    <row r="12113" spans="3:3">
      <c r="C12113"/>
    </row>
    <row r="12114" spans="3:3">
      <c r="C12114"/>
    </row>
    <row r="12115" spans="3:3">
      <c r="C12115"/>
    </row>
    <row r="12116" spans="3:3">
      <c r="C12116"/>
    </row>
    <row r="12117" spans="3:3">
      <c r="C12117"/>
    </row>
    <row r="12118" spans="3:3">
      <c r="C12118"/>
    </row>
    <row r="12119" spans="3:3">
      <c r="C12119"/>
    </row>
    <row r="12120" spans="3:3">
      <c r="C12120"/>
    </row>
    <row r="12121" spans="3:3">
      <c r="C12121"/>
    </row>
    <row r="12122" spans="3:3">
      <c r="C12122"/>
    </row>
    <row r="12123" spans="3:3">
      <c r="C12123"/>
    </row>
    <row r="12124" spans="3:3">
      <c r="C12124"/>
    </row>
    <row r="12125" spans="3:3">
      <c r="C12125"/>
    </row>
    <row r="12126" spans="3:3">
      <c r="C12126"/>
    </row>
    <row r="12127" spans="3:3">
      <c r="C12127"/>
    </row>
    <row r="12128" spans="3:3">
      <c r="C12128"/>
    </row>
    <row r="12129" spans="3:3">
      <c r="C12129"/>
    </row>
    <row r="12130" spans="3:3">
      <c r="C12130"/>
    </row>
    <row r="12131" spans="3:3">
      <c r="C12131"/>
    </row>
    <row r="12132" spans="3:3">
      <c r="C12132"/>
    </row>
    <row r="12133" spans="3:3">
      <c r="C12133"/>
    </row>
    <row r="12134" spans="3:3">
      <c r="C12134"/>
    </row>
    <row r="12135" spans="3:3">
      <c r="C12135"/>
    </row>
    <row r="12136" spans="3:3">
      <c r="C12136"/>
    </row>
    <row r="12137" spans="3:3">
      <c r="C12137"/>
    </row>
    <row r="12138" spans="3:3">
      <c r="C12138"/>
    </row>
    <row r="12139" spans="3:3">
      <c r="C12139"/>
    </row>
    <row r="12140" spans="3:3">
      <c r="C12140"/>
    </row>
    <row r="12141" spans="3:3">
      <c r="C12141"/>
    </row>
    <row r="12142" spans="3:3">
      <c r="C12142"/>
    </row>
    <row r="12143" spans="3:3">
      <c r="C12143"/>
    </row>
    <row r="12144" spans="3:3">
      <c r="C12144"/>
    </row>
    <row r="12145" spans="3:3">
      <c r="C12145"/>
    </row>
    <row r="12146" spans="3:3">
      <c r="C12146"/>
    </row>
    <row r="12147" spans="3:3">
      <c r="C12147"/>
    </row>
    <row r="12148" spans="3:3">
      <c r="C12148"/>
    </row>
    <row r="12149" spans="3:3">
      <c r="C12149"/>
    </row>
    <row r="12150" spans="3:3">
      <c r="C12150"/>
    </row>
    <row r="12151" spans="3:3">
      <c r="C12151"/>
    </row>
    <row r="12152" spans="3:3">
      <c r="C12152"/>
    </row>
    <row r="12153" spans="3:3">
      <c r="C12153"/>
    </row>
    <row r="12154" spans="3:3">
      <c r="C12154"/>
    </row>
    <row r="12155" spans="3:3">
      <c r="C12155"/>
    </row>
    <row r="12156" spans="3:3">
      <c r="C12156"/>
    </row>
    <row r="12157" spans="3:3">
      <c r="C12157"/>
    </row>
    <row r="12158" spans="3:3">
      <c r="C12158"/>
    </row>
    <row r="12159" spans="3:3">
      <c r="C12159"/>
    </row>
    <row r="12160" spans="3:3">
      <c r="C12160"/>
    </row>
    <row r="12161" spans="3:3">
      <c r="C12161"/>
    </row>
    <row r="12162" spans="3:3">
      <c r="C12162"/>
    </row>
    <row r="12163" spans="3:3">
      <c r="C12163"/>
    </row>
    <row r="12164" spans="3:3">
      <c r="C12164"/>
    </row>
    <row r="12165" spans="3:3">
      <c r="C12165"/>
    </row>
    <row r="12166" spans="3:3">
      <c r="C12166"/>
    </row>
    <row r="12167" spans="3:3">
      <c r="C12167"/>
    </row>
    <row r="12168" spans="3:3">
      <c r="C12168"/>
    </row>
    <row r="12169" spans="3:3">
      <c r="C12169"/>
    </row>
    <row r="12170" spans="3:3">
      <c r="C12170"/>
    </row>
    <row r="12171" spans="3:3">
      <c r="C12171"/>
    </row>
    <row r="12172" spans="3:3">
      <c r="C12172"/>
    </row>
    <row r="12173" spans="3:3">
      <c r="C12173"/>
    </row>
    <row r="12174" spans="3:3">
      <c r="C12174"/>
    </row>
    <row r="12175" spans="3:3">
      <c r="C12175"/>
    </row>
    <row r="12176" spans="3:3">
      <c r="C12176"/>
    </row>
    <row r="12177" spans="3:3">
      <c r="C12177"/>
    </row>
    <row r="12178" spans="3:3">
      <c r="C12178"/>
    </row>
    <row r="12179" spans="3:3">
      <c r="C12179"/>
    </row>
    <row r="12180" spans="3:3">
      <c r="C12180"/>
    </row>
    <row r="12181" spans="3:3">
      <c r="C12181"/>
    </row>
    <row r="12182" spans="3:3">
      <c r="C12182"/>
    </row>
    <row r="12183" spans="3:3">
      <c r="C12183"/>
    </row>
    <row r="12184" spans="3:3">
      <c r="C12184"/>
    </row>
    <row r="12185" spans="3:3">
      <c r="C12185"/>
    </row>
    <row r="12186" spans="3:3">
      <c r="C12186"/>
    </row>
    <row r="12187" spans="3:3">
      <c r="C12187"/>
    </row>
    <row r="12188" spans="3:3">
      <c r="C12188"/>
    </row>
    <row r="12189" spans="3:3">
      <c r="C12189"/>
    </row>
    <row r="12190" spans="3:3">
      <c r="C12190"/>
    </row>
    <row r="12191" spans="3:3">
      <c r="C12191"/>
    </row>
    <row r="12192" spans="3:3">
      <c r="C12192"/>
    </row>
    <row r="12193" spans="3:3">
      <c r="C12193"/>
    </row>
    <row r="12194" spans="3:3">
      <c r="C12194"/>
    </row>
    <row r="12195" spans="3:3">
      <c r="C12195"/>
    </row>
    <row r="12196" spans="3:3">
      <c r="C12196"/>
    </row>
    <row r="12197" spans="3:3">
      <c r="C12197"/>
    </row>
    <row r="12198" spans="3:3">
      <c r="C12198"/>
    </row>
    <row r="12199" spans="3:3">
      <c r="C12199"/>
    </row>
    <row r="12200" spans="3:3">
      <c r="C12200"/>
    </row>
    <row r="12201" spans="3:3">
      <c r="C12201"/>
    </row>
    <row r="12202" spans="3:3">
      <c r="C12202"/>
    </row>
    <row r="12203" spans="3:3">
      <c r="C12203"/>
    </row>
    <row r="12204" spans="3:3">
      <c r="C12204"/>
    </row>
    <row r="12205" spans="3:3">
      <c r="C12205"/>
    </row>
    <row r="12206" spans="3:3">
      <c r="C12206"/>
    </row>
    <row r="12207" spans="3:3">
      <c r="C12207"/>
    </row>
    <row r="12208" spans="3:3">
      <c r="C12208"/>
    </row>
    <row r="12209" spans="3:3">
      <c r="C12209"/>
    </row>
    <row r="12210" spans="3:3">
      <c r="C12210"/>
    </row>
    <row r="12211" spans="3:3">
      <c r="C12211"/>
    </row>
    <row r="12212" spans="3:3">
      <c r="C12212"/>
    </row>
    <row r="12213" spans="3:3">
      <c r="C12213"/>
    </row>
    <row r="12214" spans="3:3">
      <c r="C12214"/>
    </row>
    <row r="12215" spans="3:3">
      <c r="C12215"/>
    </row>
    <row r="12216" spans="3:3">
      <c r="C12216"/>
    </row>
    <row r="12217" spans="3:3">
      <c r="C12217"/>
    </row>
    <row r="12218" spans="3:3">
      <c r="C12218"/>
    </row>
    <row r="12219" spans="3:3">
      <c r="C12219"/>
    </row>
    <row r="12220" spans="3:3">
      <c r="C12220"/>
    </row>
    <row r="12221" spans="3:3">
      <c r="C12221"/>
    </row>
    <row r="12222" spans="3:3">
      <c r="C12222"/>
    </row>
    <row r="12223" spans="3:3">
      <c r="C12223"/>
    </row>
    <row r="12224" spans="3:3">
      <c r="C12224"/>
    </row>
    <row r="12225" spans="3:3">
      <c r="C12225"/>
    </row>
    <row r="12226" spans="3:3">
      <c r="C12226"/>
    </row>
    <row r="12227" spans="3:3">
      <c r="C12227"/>
    </row>
    <row r="12228" spans="3:3">
      <c r="C12228"/>
    </row>
    <row r="12229" spans="3:3">
      <c r="C12229"/>
    </row>
    <row r="12230" spans="3:3">
      <c r="C12230"/>
    </row>
    <row r="12231" spans="3:3">
      <c r="C12231"/>
    </row>
    <row r="12232" spans="3:3">
      <c r="C12232"/>
    </row>
    <row r="12233" spans="3:3">
      <c r="C12233"/>
    </row>
    <row r="12234" spans="3:3">
      <c r="C12234"/>
    </row>
    <row r="12235" spans="3:3">
      <c r="C12235"/>
    </row>
    <row r="12236" spans="3:3">
      <c r="C12236"/>
    </row>
    <row r="12237" spans="3:3">
      <c r="C12237"/>
    </row>
    <row r="12238" spans="3:3">
      <c r="C12238"/>
    </row>
    <row r="12239" spans="3:3">
      <c r="C12239"/>
    </row>
    <row r="12240" spans="3:3">
      <c r="C12240"/>
    </row>
    <row r="12241" spans="3:3">
      <c r="C12241"/>
    </row>
    <row r="12242" spans="3:3">
      <c r="C12242"/>
    </row>
    <row r="12243" spans="3:3">
      <c r="C12243"/>
    </row>
    <row r="12244" spans="3:3">
      <c r="C12244"/>
    </row>
    <row r="12245" spans="3:3">
      <c r="C12245"/>
    </row>
    <row r="12246" spans="3:3">
      <c r="C12246"/>
    </row>
    <row r="12247" spans="3:3">
      <c r="C12247"/>
    </row>
    <row r="12248" spans="3:3">
      <c r="C12248"/>
    </row>
    <row r="12249" spans="3:3">
      <c r="C12249"/>
    </row>
    <row r="12250" spans="3:3">
      <c r="C12250"/>
    </row>
    <row r="12251" spans="3:3">
      <c r="C12251"/>
    </row>
    <row r="12252" spans="3:3">
      <c r="C12252"/>
    </row>
    <row r="12253" spans="3:3">
      <c r="C12253"/>
    </row>
    <row r="12254" spans="3:3">
      <c r="C12254"/>
    </row>
    <row r="12255" spans="3:3">
      <c r="C12255"/>
    </row>
    <row r="12256" spans="3:3">
      <c r="C12256"/>
    </row>
    <row r="12257" spans="3:3">
      <c r="C12257"/>
    </row>
    <row r="12258" spans="3:3">
      <c r="C12258"/>
    </row>
    <row r="12259" spans="3:3">
      <c r="C12259"/>
    </row>
    <row r="12260" spans="3:3">
      <c r="C12260"/>
    </row>
    <row r="12261" spans="3:3">
      <c r="C12261"/>
    </row>
    <row r="12262" spans="3:3">
      <c r="C12262"/>
    </row>
    <row r="12263" spans="3:3">
      <c r="C12263"/>
    </row>
    <row r="12264" spans="3:3">
      <c r="C12264"/>
    </row>
    <row r="12265" spans="3:3">
      <c r="C12265"/>
    </row>
    <row r="12266" spans="3:3">
      <c r="C12266"/>
    </row>
    <row r="12267" spans="3:3">
      <c r="C12267"/>
    </row>
    <row r="12268" spans="3:3">
      <c r="C12268"/>
    </row>
    <row r="12269" spans="3:3">
      <c r="C12269"/>
    </row>
    <row r="12270" spans="3:3">
      <c r="C12270"/>
    </row>
    <row r="12271" spans="3:3">
      <c r="C12271"/>
    </row>
    <row r="12272" spans="3:3">
      <c r="C12272"/>
    </row>
    <row r="12273" spans="3:3">
      <c r="C12273"/>
    </row>
    <row r="12274" spans="3:3">
      <c r="C12274"/>
    </row>
    <row r="12275" spans="3:3">
      <c r="C12275"/>
    </row>
    <row r="12276" spans="3:3">
      <c r="C12276"/>
    </row>
    <row r="12277" spans="3:3">
      <c r="C12277"/>
    </row>
    <row r="12278" spans="3:3">
      <c r="C12278"/>
    </row>
    <row r="12279" spans="3:3">
      <c r="C12279"/>
    </row>
    <row r="12280" spans="3:3">
      <c r="C12280"/>
    </row>
    <row r="12281" spans="3:3">
      <c r="C12281"/>
    </row>
    <row r="12282" spans="3:3">
      <c r="C12282"/>
    </row>
    <row r="12283" spans="3:3">
      <c r="C12283"/>
    </row>
    <row r="12284" spans="3:3">
      <c r="C12284"/>
    </row>
    <row r="12285" spans="3:3">
      <c r="C12285"/>
    </row>
    <row r="12286" spans="3:3">
      <c r="C12286"/>
    </row>
    <row r="12287" spans="3:3">
      <c r="C12287"/>
    </row>
    <row r="12288" spans="3:3">
      <c r="C12288"/>
    </row>
    <row r="12289" spans="3:3">
      <c r="C12289"/>
    </row>
    <row r="12290" spans="3:3">
      <c r="C12290"/>
    </row>
    <row r="12291" spans="3:3">
      <c r="C12291"/>
    </row>
    <row r="12292" spans="3:3">
      <c r="C12292"/>
    </row>
    <row r="12293" spans="3:3">
      <c r="C12293"/>
    </row>
    <row r="12294" spans="3:3">
      <c r="C12294"/>
    </row>
    <row r="12295" spans="3:3">
      <c r="C12295"/>
    </row>
    <row r="12296" spans="3:3">
      <c r="C12296"/>
    </row>
    <row r="12297" spans="3:3">
      <c r="C12297"/>
    </row>
    <row r="12298" spans="3:3">
      <c r="C12298"/>
    </row>
    <row r="12299" spans="3:3">
      <c r="C12299"/>
    </row>
    <row r="12300" spans="3:3">
      <c r="C12300"/>
    </row>
    <row r="12301" spans="3:3">
      <c r="C12301"/>
    </row>
    <row r="12302" spans="3:3">
      <c r="C12302"/>
    </row>
    <row r="12303" spans="3:3">
      <c r="C12303"/>
    </row>
    <row r="12304" spans="3:3">
      <c r="C12304"/>
    </row>
    <row r="12305" spans="3:3">
      <c r="C12305"/>
    </row>
    <row r="12306" spans="3:3">
      <c r="C12306"/>
    </row>
    <row r="12307" spans="3:3">
      <c r="C12307"/>
    </row>
    <row r="12308" spans="3:3">
      <c r="C12308"/>
    </row>
    <row r="12309" spans="3:3">
      <c r="C12309"/>
    </row>
    <row r="12310" spans="3:3">
      <c r="C12310"/>
    </row>
    <row r="12311" spans="3:3">
      <c r="C12311"/>
    </row>
    <row r="12312" spans="3:3">
      <c r="C12312"/>
    </row>
    <row r="12313" spans="3:3">
      <c r="C12313"/>
    </row>
    <row r="12314" spans="3:3">
      <c r="C12314"/>
    </row>
    <row r="12315" spans="3:3">
      <c r="C12315"/>
    </row>
    <row r="12316" spans="3:3">
      <c r="C12316"/>
    </row>
    <row r="12317" spans="3:3">
      <c r="C12317"/>
    </row>
    <row r="12318" spans="3:3">
      <c r="C12318"/>
    </row>
    <row r="12319" spans="3:3">
      <c r="C12319"/>
    </row>
    <row r="12320" spans="3:3">
      <c r="C12320"/>
    </row>
    <row r="12321" spans="3:3">
      <c r="C12321"/>
    </row>
    <row r="12322" spans="3:3">
      <c r="C12322"/>
    </row>
    <row r="12323" spans="3:3">
      <c r="C12323"/>
    </row>
    <row r="12324" spans="3:3">
      <c r="C12324"/>
    </row>
    <row r="12325" spans="3:3">
      <c r="C12325"/>
    </row>
    <row r="12326" spans="3:3">
      <c r="C12326"/>
    </row>
    <row r="12327" spans="3:3">
      <c r="C12327"/>
    </row>
    <row r="12328" spans="3:3">
      <c r="C12328"/>
    </row>
    <row r="12329" spans="3:3">
      <c r="C12329"/>
    </row>
    <row r="12330" spans="3:3">
      <c r="C12330"/>
    </row>
    <row r="12331" spans="3:3">
      <c r="C12331"/>
    </row>
    <row r="12332" spans="3:3">
      <c r="C12332"/>
    </row>
    <row r="12333" spans="3:3">
      <c r="C12333"/>
    </row>
    <row r="12334" spans="3:3">
      <c r="C12334"/>
    </row>
    <row r="12335" spans="3:3">
      <c r="C12335"/>
    </row>
    <row r="12336" spans="3:3">
      <c r="C12336"/>
    </row>
    <row r="12337" spans="3:3">
      <c r="C12337"/>
    </row>
    <row r="12338" spans="3:3">
      <c r="C12338"/>
    </row>
    <row r="12339" spans="3:3">
      <c r="C12339"/>
    </row>
    <row r="12340" spans="3:3">
      <c r="C12340"/>
    </row>
    <row r="12341" spans="3:3">
      <c r="C12341"/>
    </row>
    <row r="12342" spans="3:3">
      <c r="C12342"/>
    </row>
    <row r="12343" spans="3:3">
      <c r="C12343"/>
    </row>
    <row r="12344" spans="3:3">
      <c r="C12344"/>
    </row>
    <row r="12345" spans="3:3">
      <c r="C12345"/>
    </row>
    <row r="12346" spans="3:3">
      <c r="C12346"/>
    </row>
    <row r="12347" spans="3:3">
      <c r="C12347"/>
    </row>
    <row r="12348" spans="3:3">
      <c r="C12348"/>
    </row>
    <row r="12349" spans="3:3">
      <c r="C12349"/>
    </row>
    <row r="12350" spans="3:3">
      <c r="C12350"/>
    </row>
    <row r="12351" spans="3:3">
      <c r="C12351"/>
    </row>
    <row r="12352" spans="3:3">
      <c r="C12352"/>
    </row>
    <row r="12353" spans="3:3">
      <c r="C12353"/>
    </row>
    <row r="12354" spans="3:3">
      <c r="C12354"/>
    </row>
    <row r="12355" spans="3:3">
      <c r="C12355"/>
    </row>
    <row r="12356" spans="3:3">
      <c r="C12356"/>
    </row>
    <row r="12357" spans="3:3">
      <c r="C12357"/>
    </row>
    <row r="12358" spans="3:3">
      <c r="C12358"/>
    </row>
    <row r="12359" spans="3:3">
      <c r="C12359"/>
    </row>
    <row r="12360" spans="3:3">
      <c r="C12360"/>
    </row>
    <row r="12361" spans="3:3">
      <c r="C12361"/>
    </row>
    <row r="12362" spans="3:3">
      <c r="C12362"/>
    </row>
    <row r="12363" spans="3:3">
      <c r="C12363"/>
    </row>
    <row r="12364" spans="3:3">
      <c r="C12364"/>
    </row>
    <row r="12365" spans="3:3">
      <c r="C12365"/>
    </row>
    <row r="12366" spans="3:3">
      <c r="C12366"/>
    </row>
    <row r="12367" spans="3:3">
      <c r="C12367"/>
    </row>
    <row r="12368" spans="3:3">
      <c r="C12368"/>
    </row>
    <row r="12369" spans="3:3">
      <c r="C12369"/>
    </row>
    <row r="12370" spans="3:3">
      <c r="C12370"/>
    </row>
    <row r="12371" spans="3:3">
      <c r="C12371"/>
    </row>
    <row r="12372" spans="3:3">
      <c r="C12372"/>
    </row>
    <row r="12373" spans="3:3">
      <c r="C12373"/>
    </row>
    <row r="12374" spans="3:3">
      <c r="C12374"/>
    </row>
    <row r="12375" spans="3:3">
      <c r="C12375"/>
    </row>
    <row r="12376" spans="3:3">
      <c r="C12376"/>
    </row>
    <row r="12377" spans="3:3">
      <c r="C12377"/>
    </row>
    <row r="12378" spans="3:3">
      <c r="C12378"/>
    </row>
    <row r="12379" spans="3:3">
      <c r="C12379"/>
    </row>
    <row r="12380" spans="3:3">
      <c r="C12380"/>
    </row>
    <row r="12381" spans="3:3">
      <c r="C12381"/>
    </row>
    <row r="12382" spans="3:3">
      <c r="C12382"/>
    </row>
    <row r="12383" spans="3:3">
      <c r="C12383"/>
    </row>
    <row r="12384" spans="3:3">
      <c r="C12384"/>
    </row>
    <row r="12385" spans="3:3">
      <c r="C12385"/>
    </row>
    <row r="12386" spans="3:3">
      <c r="C12386"/>
    </row>
    <row r="12387" spans="3:3">
      <c r="C12387"/>
    </row>
    <row r="12388" spans="3:3">
      <c r="C12388"/>
    </row>
    <row r="12389" spans="3:3">
      <c r="C12389"/>
    </row>
    <row r="12390" spans="3:3">
      <c r="C12390"/>
    </row>
    <row r="12391" spans="3:3">
      <c r="C12391"/>
    </row>
    <row r="12392" spans="3:3">
      <c r="C12392"/>
    </row>
    <row r="12393" spans="3:3">
      <c r="C12393"/>
    </row>
    <row r="12394" spans="3:3">
      <c r="C12394"/>
    </row>
    <row r="12395" spans="3:3">
      <c r="C12395"/>
    </row>
    <row r="12396" spans="3:3">
      <c r="C12396"/>
    </row>
    <row r="12397" spans="3:3">
      <c r="C12397"/>
    </row>
    <row r="12398" spans="3:3">
      <c r="C12398"/>
    </row>
    <row r="12399" spans="3:3">
      <c r="C12399"/>
    </row>
    <row r="12400" spans="3:3">
      <c r="C12400"/>
    </row>
    <row r="12401" spans="3:3">
      <c r="C12401"/>
    </row>
    <row r="12402" spans="3:3">
      <c r="C12402"/>
    </row>
    <row r="12403" spans="3:3">
      <c r="C12403"/>
    </row>
    <row r="12404" spans="3:3">
      <c r="C12404"/>
    </row>
    <row r="12405" spans="3:3">
      <c r="C12405"/>
    </row>
    <row r="12406" spans="3:3">
      <c r="C12406"/>
    </row>
    <row r="12407" spans="3:3">
      <c r="C12407"/>
    </row>
    <row r="12408" spans="3:3">
      <c r="C12408"/>
    </row>
    <row r="12409" spans="3:3">
      <c r="C12409"/>
    </row>
    <row r="12410" spans="3:3">
      <c r="C12410"/>
    </row>
    <row r="12411" spans="3:3">
      <c r="C12411"/>
    </row>
    <row r="12412" spans="3:3">
      <c r="C12412"/>
    </row>
    <row r="12413" spans="3:3">
      <c r="C12413"/>
    </row>
    <row r="12414" spans="3:3">
      <c r="C12414"/>
    </row>
    <row r="12415" spans="3:3">
      <c r="C12415"/>
    </row>
    <row r="12416" spans="3:3">
      <c r="C12416"/>
    </row>
    <row r="12417" spans="3:3">
      <c r="C12417"/>
    </row>
    <row r="12418" spans="3:3">
      <c r="C12418"/>
    </row>
    <row r="12419" spans="3:3">
      <c r="C12419"/>
    </row>
    <row r="12420" spans="3:3">
      <c r="C12420"/>
    </row>
    <row r="12421" spans="3:3">
      <c r="C12421"/>
    </row>
    <row r="12422" spans="3:3">
      <c r="C12422"/>
    </row>
    <row r="12423" spans="3:3">
      <c r="C12423"/>
    </row>
    <row r="12424" spans="3:3">
      <c r="C12424"/>
    </row>
    <row r="12425" spans="3:3">
      <c r="C12425"/>
    </row>
    <row r="12426" spans="3:3">
      <c r="C12426"/>
    </row>
    <row r="12427" spans="3:3">
      <c r="C12427"/>
    </row>
    <row r="12428" spans="3:3">
      <c r="C12428"/>
    </row>
    <row r="12429" spans="3:3">
      <c r="C12429"/>
    </row>
    <row r="12430" spans="3:3">
      <c r="C12430"/>
    </row>
    <row r="12431" spans="3:3">
      <c r="C12431"/>
    </row>
    <row r="12432" spans="3:3">
      <c r="C12432"/>
    </row>
    <row r="12433" spans="3:3">
      <c r="C12433"/>
    </row>
    <row r="12434" spans="3:3">
      <c r="C12434"/>
    </row>
    <row r="12435" spans="3:3">
      <c r="C12435"/>
    </row>
    <row r="12436" spans="3:3">
      <c r="C12436"/>
    </row>
    <row r="12437" spans="3:3">
      <c r="C12437"/>
    </row>
    <row r="12438" spans="3:3">
      <c r="C12438"/>
    </row>
    <row r="12439" spans="3:3">
      <c r="C12439"/>
    </row>
    <row r="12440" spans="3:3">
      <c r="C12440"/>
    </row>
    <row r="12441" spans="3:3">
      <c r="C12441"/>
    </row>
    <row r="12442" spans="3:3">
      <c r="C12442"/>
    </row>
    <row r="12443" spans="3:3">
      <c r="C12443"/>
    </row>
    <row r="12444" spans="3:3">
      <c r="C12444"/>
    </row>
    <row r="12445" spans="3:3">
      <c r="C12445"/>
    </row>
    <row r="12446" spans="3:3">
      <c r="C12446"/>
    </row>
    <row r="12447" spans="3:3">
      <c r="C12447"/>
    </row>
    <row r="12448" spans="3:3">
      <c r="C12448"/>
    </row>
    <row r="12449" spans="3:3">
      <c r="C12449"/>
    </row>
    <row r="12450" spans="3:3">
      <c r="C12450"/>
    </row>
    <row r="12451" spans="3:3">
      <c r="C12451"/>
    </row>
    <row r="12452" spans="3:3">
      <c r="C12452"/>
    </row>
    <row r="12453" spans="3:3">
      <c r="C12453"/>
    </row>
    <row r="12454" spans="3:3">
      <c r="C12454"/>
    </row>
    <row r="12455" spans="3:3">
      <c r="C12455"/>
    </row>
    <row r="12456" spans="3:3">
      <c r="C12456"/>
    </row>
    <row r="12457" spans="3:3">
      <c r="C12457"/>
    </row>
    <row r="12458" spans="3:3">
      <c r="C12458"/>
    </row>
    <row r="12459" spans="3:3">
      <c r="C12459"/>
    </row>
    <row r="12460" spans="3:3">
      <c r="C12460"/>
    </row>
    <row r="12461" spans="3:3">
      <c r="C12461"/>
    </row>
    <row r="12462" spans="3:3">
      <c r="C12462"/>
    </row>
    <row r="12463" spans="3:3">
      <c r="C12463"/>
    </row>
    <row r="12464" spans="3:3">
      <c r="C12464"/>
    </row>
    <row r="12465" spans="3:3">
      <c r="C12465"/>
    </row>
    <row r="12466" spans="3:3">
      <c r="C12466"/>
    </row>
    <row r="12467" spans="3:3">
      <c r="C12467"/>
    </row>
    <row r="12468" spans="3:3">
      <c r="C12468"/>
    </row>
    <row r="12469" spans="3:3">
      <c r="C12469"/>
    </row>
    <row r="12470" spans="3:3">
      <c r="C12470"/>
    </row>
    <row r="12471" spans="3:3">
      <c r="C12471"/>
    </row>
    <row r="12472" spans="3:3">
      <c r="C12472"/>
    </row>
    <row r="12473" spans="3:3">
      <c r="C12473"/>
    </row>
    <row r="12474" spans="3:3">
      <c r="C12474"/>
    </row>
    <row r="12475" spans="3:3">
      <c r="C12475"/>
    </row>
    <row r="12476" spans="3:3">
      <c r="C12476"/>
    </row>
    <row r="12477" spans="3:3">
      <c r="C12477"/>
    </row>
    <row r="12478" spans="3:3">
      <c r="C12478"/>
    </row>
    <row r="12479" spans="3:3">
      <c r="C12479"/>
    </row>
    <row r="12480" spans="3:3">
      <c r="C12480"/>
    </row>
    <row r="12481" spans="3:3">
      <c r="C12481"/>
    </row>
    <row r="12482" spans="3:3">
      <c r="C12482"/>
    </row>
    <row r="12483" spans="3:3">
      <c r="C12483"/>
    </row>
    <row r="12484" spans="3:3">
      <c r="C12484"/>
    </row>
    <row r="12485" spans="3:3">
      <c r="C12485"/>
    </row>
    <row r="12486" spans="3:3">
      <c r="C12486"/>
    </row>
    <row r="12487" spans="3:3">
      <c r="C12487"/>
    </row>
    <row r="12488" spans="3:3">
      <c r="C12488"/>
    </row>
    <row r="12489" spans="3:3">
      <c r="C12489"/>
    </row>
    <row r="12490" spans="3:3">
      <c r="C12490"/>
    </row>
    <row r="12491" spans="3:3">
      <c r="C12491"/>
    </row>
    <row r="12492" spans="3:3">
      <c r="C12492"/>
    </row>
    <row r="12493" spans="3:3">
      <c r="C12493"/>
    </row>
    <row r="12494" spans="3:3">
      <c r="C12494"/>
    </row>
    <row r="12495" spans="3:3">
      <c r="C12495"/>
    </row>
    <row r="12496" spans="3:3">
      <c r="C12496"/>
    </row>
    <row r="12497" spans="3:3">
      <c r="C12497"/>
    </row>
    <row r="12498" spans="3:3">
      <c r="C12498"/>
    </row>
    <row r="12499" spans="3:3">
      <c r="C12499"/>
    </row>
    <row r="12500" spans="3:3">
      <c r="C12500"/>
    </row>
    <row r="12501" spans="3:3">
      <c r="C12501"/>
    </row>
    <row r="12502" spans="3:3">
      <c r="C12502"/>
    </row>
    <row r="12503" spans="3:3">
      <c r="C12503"/>
    </row>
    <row r="12504" spans="3:3">
      <c r="C12504"/>
    </row>
    <row r="12505" spans="3:3">
      <c r="C12505"/>
    </row>
    <row r="12506" spans="3:3">
      <c r="C12506"/>
    </row>
    <row r="12507" spans="3:3">
      <c r="C12507"/>
    </row>
    <row r="12508" spans="3:3">
      <c r="C12508"/>
    </row>
    <row r="12509" spans="3:3">
      <c r="C12509"/>
    </row>
    <row r="12510" spans="3:3">
      <c r="C12510"/>
    </row>
    <row r="12511" spans="3:3">
      <c r="C12511"/>
    </row>
    <row r="12512" spans="3:3">
      <c r="C12512"/>
    </row>
    <row r="12513" spans="3:3">
      <c r="C12513"/>
    </row>
    <row r="12514" spans="3:3">
      <c r="C12514"/>
    </row>
    <row r="12515" spans="3:3">
      <c r="C12515"/>
    </row>
    <row r="12516" spans="3:3">
      <c r="C12516"/>
    </row>
    <row r="12517" spans="3:3">
      <c r="C12517"/>
    </row>
    <row r="12518" spans="3:3">
      <c r="C12518"/>
    </row>
    <row r="12519" spans="3:3">
      <c r="C12519"/>
    </row>
    <row r="12520" spans="3:3">
      <c r="C12520"/>
    </row>
    <row r="12521" spans="3:3">
      <c r="C12521"/>
    </row>
    <row r="12522" spans="3:3">
      <c r="C12522"/>
    </row>
    <row r="12523" spans="3:3">
      <c r="C12523"/>
    </row>
    <row r="12524" spans="3:3">
      <c r="C12524"/>
    </row>
    <row r="12525" spans="3:3">
      <c r="C12525"/>
    </row>
    <row r="12526" spans="3:3">
      <c r="C12526"/>
    </row>
    <row r="12527" spans="3:3">
      <c r="C12527"/>
    </row>
    <row r="12528" spans="3:3">
      <c r="C12528"/>
    </row>
    <row r="12529" spans="3:3">
      <c r="C12529"/>
    </row>
    <row r="12530" spans="3:3">
      <c r="C12530"/>
    </row>
    <row r="12531" spans="3:3">
      <c r="C12531"/>
    </row>
    <row r="12532" spans="3:3">
      <c r="C12532"/>
    </row>
    <row r="12533" spans="3:3">
      <c r="C12533"/>
    </row>
    <row r="12534" spans="3:3">
      <c r="C12534"/>
    </row>
    <row r="12535" spans="3:3">
      <c r="C12535"/>
    </row>
    <row r="12536" spans="3:3">
      <c r="C12536"/>
    </row>
    <row r="12537" spans="3:3">
      <c r="C12537"/>
    </row>
    <row r="12538" spans="3:3">
      <c r="C12538"/>
    </row>
    <row r="12539" spans="3:3">
      <c r="C12539"/>
    </row>
    <row r="12540" spans="3:3">
      <c r="C12540"/>
    </row>
    <row r="12541" spans="3:3">
      <c r="C12541"/>
    </row>
    <row r="12542" spans="3:3">
      <c r="C12542"/>
    </row>
    <row r="12543" spans="3:3">
      <c r="C12543"/>
    </row>
    <row r="12544" spans="3:3">
      <c r="C12544"/>
    </row>
    <row r="12545" spans="3:3">
      <c r="C12545"/>
    </row>
    <row r="12546" spans="3:3">
      <c r="C12546"/>
    </row>
    <row r="12547" spans="3:3">
      <c r="C12547"/>
    </row>
    <row r="12548" spans="3:3">
      <c r="C12548"/>
    </row>
    <row r="12549" spans="3:3">
      <c r="C12549"/>
    </row>
    <row r="12550" spans="3:3">
      <c r="C12550"/>
    </row>
    <row r="12551" spans="3:3">
      <c r="C12551"/>
    </row>
    <row r="12552" spans="3:3">
      <c r="C12552"/>
    </row>
    <row r="12553" spans="3:3">
      <c r="C12553"/>
    </row>
    <row r="12554" spans="3:3">
      <c r="C12554"/>
    </row>
    <row r="12555" spans="3:3">
      <c r="C12555"/>
    </row>
    <row r="12556" spans="3:3">
      <c r="C12556"/>
    </row>
    <row r="12557" spans="3:3">
      <c r="C12557"/>
    </row>
    <row r="12558" spans="3:3">
      <c r="C12558"/>
    </row>
    <row r="12559" spans="3:3">
      <c r="C12559"/>
    </row>
    <row r="12560" spans="3:3">
      <c r="C12560"/>
    </row>
    <row r="12561" spans="3:3">
      <c r="C12561"/>
    </row>
    <row r="12562" spans="3:3">
      <c r="C12562"/>
    </row>
    <row r="12563" spans="3:3">
      <c r="C12563"/>
    </row>
    <row r="12564" spans="3:3">
      <c r="C12564"/>
    </row>
    <row r="12565" spans="3:3">
      <c r="C12565"/>
    </row>
    <row r="12566" spans="3:3">
      <c r="C12566"/>
    </row>
    <row r="12567" spans="3:3">
      <c r="C12567"/>
    </row>
    <row r="12568" spans="3:3">
      <c r="C12568"/>
    </row>
    <row r="12569" spans="3:3">
      <c r="C12569"/>
    </row>
    <row r="12570" spans="3:3">
      <c r="C12570"/>
    </row>
    <row r="12571" spans="3:3">
      <c r="C12571"/>
    </row>
    <row r="12572" spans="3:3">
      <c r="C12572"/>
    </row>
    <row r="12573" spans="3:3">
      <c r="C12573"/>
    </row>
    <row r="12574" spans="3:3">
      <c r="C12574"/>
    </row>
    <row r="12575" spans="3:3">
      <c r="C12575"/>
    </row>
    <row r="12576" spans="3:3">
      <c r="C12576"/>
    </row>
    <row r="12577" spans="3:3">
      <c r="C12577"/>
    </row>
    <row r="12578" spans="3:3">
      <c r="C12578"/>
    </row>
    <row r="12579" spans="3:3">
      <c r="C12579"/>
    </row>
    <row r="12580" spans="3:3">
      <c r="C12580"/>
    </row>
    <row r="12581" spans="3:3">
      <c r="C12581"/>
    </row>
    <row r="12582" spans="3:3">
      <c r="C12582"/>
    </row>
    <row r="12583" spans="3:3">
      <c r="C12583"/>
    </row>
    <row r="12584" spans="3:3">
      <c r="C12584"/>
    </row>
    <row r="12585" spans="3:3">
      <c r="C12585"/>
    </row>
    <row r="12586" spans="3:3">
      <c r="C12586"/>
    </row>
    <row r="12587" spans="3:3">
      <c r="C12587"/>
    </row>
    <row r="12588" spans="3:3">
      <c r="C12588"/>
    </row>
    <row r="12589" spans="3:3">
      <c r="C12589"/>
    </row>
    <row r="12590" spans="3:3">
      <c r="C12590"/>
    </row>
    <row r="12591" spans="3:3">
      <c r="C12591"/>
    </row>
    <row r="12592" spans="3:3">
      <c r="C12592"/>
    </row>
    <row r="12593" spans="3:3">
      <c r="C12593"/>
    </row>
    <row r="12594" spans="3:3">
      <c r="C12594"/>
    </row>
    <row r="12595" spans="3:3">
      <c r="C12595"/>
    </row>
    <row r="12596" spans="3:3">
      <c r="C12596"/>
    </row>
    <row r="12597" spans="3:3">
      <c r="C12597"/>
    </row>
    <row r="12598" spans="3:3">
      <c r="C12598"/>
    </row>
    <row r="12599" spans="3:3">
      <c r="C12599"/>
    </row>
    <row r="12600" spans="3:3">
      <c r="C12600"/>
    </row>
    <row r="12601" spans="3:3">
      <c r="C12601"/>
    </row>
    <row r="12602" spans="3:3">
      <c r="C12602"/>
    </row>
    <row r="12603" spans="3:3">
      <c r="C12603"/>
    </row>
    <row r="12604" spans="3:3">
      <c r="C12604"/>
    </row>
    <row r="12605" spans="3:3">
      <c r="C12605"/>
    </row>
    <row r="12606" spans="3:3">
      <c r="C12606"/>
    </row>
    <row r="12607" spans="3:3">
      <c r="C12607"/>
    </row>
    <row r="12608" spans="3:3">
      <c r="C12608"/>
    </row>
    <row r="12609" spans="3:3">
      <c r="C12609"/>
    </row>
    <row r="12610" spans="3:3">
      <c r="C12610"/>
    </row>
    <row r="12611" spans="3:3">
      <c r="C12611"/>
    </row>
    <row r="12612" spans="3:3">
      <c r="C12612"/>
    </row>
    <row r="12613" spans="3:3">
      <c r="C12613"/>
    </row>
    <row r="12614" spans="3:3">
      <c r="C12614"/>
    </row>
    <row r="12615" spans="3:3">
      <c r="C12615"/>
    </row>
    <row r="12616" spans="3:3">
      <c r="C12616"/>
    </row>
    <row r="12617" spans="3:3">
      <c r="C12617"/>
    </row>
    <row r="12618" spans="3:3">
      <c r="C12618"/>
    </row>
    <row r="12619" spans="3:3">
      <c r="C12619"/>
    </row>
    <row r="12620" spans="3:3">
      <c r="C12620"/>
    </row>
    <row r="12621" spans="3:3">
      <c r="C12621"/>
    </row>
    <row r="12622" spans="3:3">
      <c r="C12622"/>
    </row>
    <row r="12623" spans="3:3">
      <c r="C12623"/>
    </row>
    <row r="12624" spans="3:3">
      <c r="C12624"/>
    </row>
    <row r="12625" spans="3:3">
      <c r="C12625"/>
    </row>
    <row r="12626" spans="3:3">
      <c r="C12626"/>
    </row>
    <row r="12627" spans="3:3">
      <c r="C12627"/>
    </row>
    <row r="12628" spans="3:3">
      <c r="C12628"/>
    </row>
    <row r="12629" spans="3:3">
      <c r="C12629"/>
    </row>
    <row r="12630" spans="3:3">
      <c r="C12630"/>
    </row>
    <row r="12631" spans="3:3">
      <c r="C12631"/>
    </row>
    <row r="12632" spans="3:3">
      <c r="C12632"/>
    </row>
    <row r="12633" spans="3:3">
      <c r="C12633"/>
    </row>
    <row r="12634" spans="3:3">
      <c r="C12634"/>
    </row>
    <row r="12635" spans="3:3">
      <c r="C12635"/>
    </row>
    <row r="12636" spans="3:3">
      <c r="C12636"/>
    </row>
    <row r="12637" spans="3:3">
      <c r="C12637"/>
    </row>
    <row r="12638" spans="3:3">
      <c r="C12638"/>
    </row>
    <row r="12639" spans="3:3">
      <c r="C12639"/>
    </row>
    <row r="12640" spans="3:3">
      <c r="C12640"/>
    </row>
    <row r="12641" spans="3:3">
      <c r="C12641"/>
    </row>
    <row r="12642" spans="3:3">
      <c r="C12642"/>
    </row>
    <row r="12643" spans="3:3">
      <c r="C12643"/>
    </row>
    <row r="12644" spans="3:3">
      <c r="C12644"/>
    </row>
    <row r="12645" spans="3:3">
      <c r="C12645"/>
    </row>
    <row r="12646" spans="3:3">
      <c r="C12646"/>
    </row>
    <row r="12647" spans="3:3">
      <c r="C12647"/>
    </row>
    <row r="12648" spans="3:3">
      <c r="C12648"/>
    </row>
    <row r="12649" spans="3:3">
      <c r="C12649"/>
    </row>
    <row r="12650" spans="3:3">
      <c r="C12650"/>
    </row>
    <row r="12651" spans="3:3">
      <c r="C12651"/>
    </row>
    <row r="12652" spans="3:3">
      <c r="C12652"/>
    </row>
    <row r="12653" spans="3:3">
      <c r="C12653"/>
    </row>
    <row r="12654" spans="3:3">
      <c r="C12654"/>
    </row>
    <row r="12655" spans="3:3">
      <c r="C12655"/>
    </row>
    <row r="12656" spans="3:3">
      <c r="C12656"/>
    </row>
    <row r="12657" spans="3:3">
      <c r="C12657"/>
    </row>
    <row r="12658" spans="3:3">
      <c r="C12658"/>
    </row>
    <row r="12659" spans="3:3">
      <c r="C12659"/>
    </row>
    <row r="12660" spans="3:3">
      <c r="C12660"/>
    </row>
    <row r="12661" spans="3:3">
      <c r="C12661"/>
    </row>
    <row r="12662" spans="3:3">
      <c r="C12662"/>
    </row>
    <row r="12663" spans="3:3">
      <c r="C12663"/>
    </row>
    <row r="12664" spans="3:3">
      <c r="C12664"/>
    </row>
    <row r="12665" spans="3:3">
      <c r="C12665"/>
    </row>
    <row r="12666" spans="3:3">
      <c r="C12666"/>
    </row>
    <row r="12667" spans="3:3">
      <c r="C12667"/>
    </row>
    <row r="12668" spans="3:3">
      <c r="C12668"/>
    </row>
    <row r="12669" spans="3:3">
      <c r="C12669"/>
    </row>
    <row r="12670" spans="3:3">
      <c r="C12670"/>
    </row>
    <row r="12671" spans="3:3">
      <c r="C12671"/>
    </row>
    <row r="12672" spans="3:3">
      <c r="C12672"/>
    </row>
    <row r="12673" spans="3:3">
      <c r="C12673"/>
    </row>
    <row r="12674" spans="3:3">
      <c r="C12674"/>
    </row>
    <row r="12675" spans="3:3">
      <c r="C12675"/>
    </row>
    <row r="12676" spans="3:3">
      <c r="C12676"/>
    </row>
    <row r="12677" spans="3:3">
      <c r="C12677"/>
    </row>
    <row r="12678" spans="3:3">
      <c r="C12678"/>
    </row>
    <row r="12679" spans="3:3">
      <c r="C12679"/>
    </row>
    <row r="12680" spans="3:3">
      <c r="C12680"/>
    </row>
    <row r="12681" spans="3:3">
      <c r="C12681"/>
    </row>
    <row r="12682" spans="3:3">
      <c r="C12682"/>
    </row>
    <row r="12683" spans="3:3">
      <c r="C12683"/>
    </row>
    <row r="12684" spans="3:3">
      <c r="C12684"/>
    </row>
    <row r="12685" spans="3:3">
      <c r="C12685"/>
    </row>
    <row r="12686" spans="3:3">
      <c r="C12686"/>
    </row>
    <row r="12687" spans="3:3">
      <c r="C12687"/>
    </row>
    <row r="12688" spans="3:3">
      <c r="C12688"/>
    </row>
    <row r="12689" spans="3:3">
      <c r="C12689"/>
    </row>
    <row r="12690" spans="3:3">
      <c r="C12690"/>
    </row>
    <row r="12691" spans="3:3">
      <c r="C12691"/>
    </row>
    <row r="12692" spans="3:3">
      <c r="C12692"/>
    </row>
    <row r="12693" spans="3:3">
      <c r="C12693"/>
    </row>
    <row r="12694" spans="3:3">
      <c r="C12694"/>
    </row>
    <row r="12695" spans="3:3">
      <c r="C12695"/>
    </row>
    <row r="12696" spans="3:3">
      <c r="C12696"/>
    </row>
    <row r="12697" spans="3:3">
      <c r="C12697"/>
    </row>
    <row r="12698" spans="3:3">
      <c r="C12698"/>
    </row>
    <row r="12699" spans="3:3">
      <c r="C12699"/>
    </row>
    <row r="12700" spans="3:3">
      <c r="C12700"/>
    </row>
    <row r="12701" spans="3:3">
      <c r="C12701"/>
    </row>
    <row r="12702" spans="3:3">
      <c r="C12702"/>
    </row>
    <row r="12703" spans="3:3">
      <c r="C12703"/>
    </row>
    <row r="12704" spans="3:3">
      <c r="C12704"/>
    </row>
    <row r="12705" spans="3:3">
      <c r="C12705"/>
    </row>
    <row r="12706" spans="3:3">
      <c r="C12706"/>
    </row>
    <row r="12707" spans="3:3">
      <c r="C12707"/>
    </row>
    <row r="12708" spans="3:3">
      <c r="C12708"/>
    </row>
    <row r="12709" spans="3:3">
      <c r="C12709"/>
    </row>
    <row r="12710" spans="3:3">
      <c r="C12710"/>
    </row>
    <row r="12711" spans="3:3">
      <c r="C12711"/>
    </row>
    <row r="12712" spans="3:3">
      <c r="C12712"/>
    </row>
    <row r="12713" spans="3:3">
      <c r="C12713"/>
    </row>
    <row r="12714" spans="3:3">
      <c r="C12714"/>
    </row>
    <row r="12715" spans="3:3">
      <c r="C12715"/>
    </row>
    <row r="12716" spans="3:3">
      <c r="C12716"/>
    </row>
    <row r="12717" spans="3:3">
      <c r="C12717"/>
    </row>
    <row r="12718" spans="3:3">
      <c r="C12718"/>
    </row>
    <row r="12719" spans="3:3">
      <c r="C12719"/>
    </row>
    <row r="12720" spans="3:3">
      <c r="C12720"/>
    </row>
    <row r="12721" spans="3:3">
      <c r="C12721"/>
    </row>
    <row r="12722" spans="3:3">
      <c r="C12722"/>
    </row>
    <row r="12723" spans="3:3">
      <c r="C12723"/>
    </row>
    <row r="12724" spans="3:3">
      <c r="C12724"/>
    </row>
    <row r="12725" spans="3:3">
      <c r="C12725"/>
    </row>
    <row r="12726" spans="3:3">
      <c r="C12726"/>
    </row>
    <row r="12727" spans="3:3">
      <c r="C12727"/>
    </row>
    <row r="12728" spans="3:3">
      <c r="C12728"/>
    </row>
    <row r="12729" spans="3:3">
      <c r="C12729"/>
    </row>
    <row r="12730" spans="3:3">
      <c r="C12730"/>
    </row>
    <row r="12731" spans="3:3">
      <c r="C12731"/>
    </row>
    <row r="12732" spans="3:3">
      <c r="C12732"/>
    </row>
    <row r="12733" spans="3:3">
      <c r="C12733"/>
    </row>
    <row r="12734" spans="3:3">
      <c r="C12734"/>
    </row>
    <row r="12735" spans="3:3">
      <c r="C12735"/>
    </row>
    <row r="12736" spans="3:3">
      <c r="C12736"/>
    </row>
    <row r="12737" spans="3:3">
      <c r="C12737"/>
    </row>
    <row r="12738" spans="3:3">
      <c r="C12738"/>
    </row>
    <row r="12739" spans="3:3">
      <c r="C12739"/>
    </row>
    <row r="12740" spans="3:3">
      <c r="C12740"/>
    </row>
    <row r="12741" spans="3:3">
      <c r="C12741"/>
    </row>
    <row r="12742" spans="3:3">
      <c r="C12742"/>
    </row>
    <row r="12743" spans="3:3">
      <c r="C12743"/>
    </row>
    <row r="12744" spans="3:3">
      <c r="C12744"/>
    </row>
    <row r="12745" spans="3:3">
      <c r="C12745"/>
    </row>
    <row r="12746" spans="3:3">
      <c r="C12746"/>
    </row>
    <row r="12747" spans="3:3">
      <c r="C12747"/>
    </row>
    <row r="12748" spans="3:3">
      <c r="C12748"/>
    </row>
    <row r="12749" spans="3:3">
      <c r="C12749"/>
    </row>
    <row r="12750" spans="3:3">
      <c r="C12750"/>
    </row>
    <row r="12751" spans="3:3">
      <c r="C12751"/>
    </row>
    <row r="12752" spans="3:3">
      <c r="C12752"/>
    </row>
    <row r="12753" spans="3:3">
      <c r="C12753"/>
    </row>
    <row r="12754" spans="3:3">
      <c r="C12754"/>
    </row>
    <row r="12755" spans="3:3">
      <c r="C12755"/>
    </row>
    <row r="12756" spans="3:3">
      <c r="C12756"/>
    </row>
    <row r="12757" spans="3:3">
      <c r="C12757"/>
    </row>
    <row r="12758" spans="3:3">
      <c r="C12758"/>
    </row>
    <row r="12759" spans="3:3">
      <c r="C12759"/>
    </row>
    <row r="12760" spans="3:3">
      <c r="C12760"/>
    </row>
    <row r="12761" spans="3:3">
      <c r="C12761"/>
    </row>
    <row r="12762" spans="3:3">
      <c r="C12762"/>
    </row>
    <row r="12763" spans="3:3">
      <c r="C12763"/>
    </row>
    <row r="12764" spans="3:3">
      <c r="C12764"/>
    </row>
    <row r="12765" spans="3:3">
      <c r="C12765"/>
    </row>
    <row r="12766" spans="3:3">
      <c r="C12766"/>
    </row>
    <row r="12767" spans="3:3">
      <c r="C12767"/>
    </row>
    <row r="12768" spans="3:3">
      <c r="C12768"/>
    </row>
    <row r="12769" spans="3:3">
      <c r="C12769"/>
    </row>
    <row r="12770" spans="3:3">
      <c r="C12770"/>
    </row>
    <row r="12771" spans="3:3">
      <c r="C12771"/>
    </row>
    <row r="12772" spans="3:3">
      <c r="C12772"/>
    </row>
    <row r="12773" spans="3:3">
      <c r="C12773"/>
    </row>
    <row r="12774" spans="3:3">
      <c r="C12774"/>
    </row>
    <row r="12775" spans="3:3">
      <c r="C12775"/>
    </row>
    <row r="12776" spans="3:3">
      <c r="C12776"/>
    </row>
    <row r="12777" spans="3:3">
      <c r="C12777"/>
    </row>
    <row r="12778" spans="3:3">
      <c r="C12778"/>
    </row>
    <row r="12779" spans="3:3">
      <c r="C12779"/>
    </row>
    <row r="12780" spans="3:3">
      <c r="C12780"/>
    </row>
    <row r="12781" spans="3:3">
      <c r="C12781"/>
    </row>
    <row r="12782" spans="3:3">
      <c r="C12782"/>
    </row>
    <row r="12783" spans="3:3">
      <c r="C12783"/>
    </row>
    <row r="12784" spans="3:3">
      <c r="C12784"/>
    </row>
    <row r="12785" spans="3:3">
      <c r="C12785"/>
    </row>
    <row r="12786" spans="3:3">
      <c r="C12786"/>
    </row>
    <row r="12787" spans="3:3">
      <c r="C12787"/>
    </row>
    <row r="12788" spans="3:3">
      <c r="C12788"/>
    </row>
    <row r="12789" spans="3:3">
      <c r="C12789"/>
    </row>
    <row r="12790" spans="3:3">
      <c r="C12790"/>
    </row>
    <row r="12791" spans="3:3">
      <c r="C12791"/>
    </row>
    <row r="12792" spans="3:3">
      <c r="C12792"/>
    </row>
    <row r="12793" spans="3:3">
      <c r="C12793"/>
    </row>
    <row r="12794" spans="3:3">
      <c r="C12794"/>
    </row>
    <row r="12795" spans="3:3">
      <c r="C12795"/>
    </row>
    <row r="12796" spans="3:3">
      <c r="C12796"/>
    </row>
    <row r="12797" spans="3:3">
      <c r="C12797"/>
    </row>
    <row r="12798" spans="3:3">
      <c r="C12798"/>
    </row>
    <row r="12799" spans="3:3">
      <c r="C12799"/>
    </row>
    <row r="12800" spans="3:3">
      <c r="C12800"/>
    </row>
    <row r="12801" spans="3:3">
      <c r="C12801"/>
    </row>
    <row r="12802" spans="3:3">
      <c r="C12802"/>
    </row>
    <row r="12803" spans="3:3">
      <c r="C12803"/>
    </row>
    <row r="12804" spans="3:3">
      <c r="C12804"/>
    </row>
    <row r="12805" spans="3:3">
      <c r="C12805"/>
    </row>
    <row r="12806" spans="3:3">
      <c r="C12806"/>
    </row>
    <row r="12807" spans="3:3">
      <c r="C12807"/>
    </row>
    <row r="12808" spans="3:3">
      <c r="C12808"/>
    </row>
    <row r="12809" spans="3:3">
      <c r="C12809"/>
    </row>
    <row r="12810" spans="3:3">
      <c r="C12810"/>
    </row>
    <row r="12811" spans="3:3">
      <c r="C12811"/>
    </row>
    <row r="12812" spans="3:3">
      <c r="C12812"/>
    </row>
    <row r="12813" spans="3:3">
      <c r="C12813"/>
    </row>
    <row r="12814" spans="3:3">
      <c r="C12814"/>
    </row>
    <row r="12815" spans="3:3">
      <c r="C12815"/>
    </row>
    <row r="12816" spans="3:3">
      <c r="C12816"/>
    </row>
    <row r="12817" spans="3:3">
      <c r="C12817"/>
    </row>
    <row r="12818" spans="3:3">
      <c r="C12818"/>
    </row>
    <row r="12819" spans="3:3">
      <c r="C12819"/>
    </row>
    <row r="12820" spans="3:3">
      <c r="C12820"/>
    </row>
    <row r="12821" spans="3:3">
      <c r="C12821"/>
    </row>
    <row r="12822" spans="3:3">
      <c r="C12822"/>
    </row>
    <row r="12823" spans="3:3">
      <c r="C12823"/>
    </row>
    <row r="12824" spans="3:3">
      <c r="C12824"/>
    </row>
    <row r="12825" spans="3:3">
      <c r="C12825"/>
    </row>
    <row r="12826" spans="3:3">
      <c r="C12826"/>
    </row>
    <row r="12827" spans="3:3">
      <c r="C12827"/>
    </row>
    <row r="12828" spans="3:3">
      <c r="C12828"/>
    </row>
    <row r="12829" spans="3:3">
      <c r="C12829"/>
    </row>
    <row r="12830" spans="3:3">
      <c r="C12830"/>
    </row>
    <row r="12831" spans="3:3">
      <c r="C12831"/>
    </row>
    <row r="12832" spans="3:3">
      <c r="C12832"/>
    </row>
    <row r="12833" spans="3:3">
      <c r="C12833"/>
    </row>
    <row r="12834" spans="3:3">
      <c r="C12834"/>
    </row>
    <row r="12835" spans="3:3">
      <c r="C12835"/>
    </row>
    <row r="12836" spans="3:3">
      <c r="C12836"/>
    </row>
    <row r="12837" spans="3:3">
      <c r="C12837"/>
    </row>
    <row r="12838" spans="3:3">
      <c r="C12838"/>
    </row>
    <row r="12839" spans="3:3">
      <c r="C12839"/>
    </row>
    <row r="12840" spans="3:3">
      <c r="C12840"/>
    </row>
    <row r="12841" spans="3:3">
      <c r="C12841"/>
    </row>
    <row r="12842" spans="3:3">
      <c r="C12842"/>
    </row>
    <row r="12843" spans="3:3">
      <c r="C12843"/>
    </row>
    <row r="12844" spans="3:3">
      <c r="C12844"/>
    </row>
    <row r="12845" spans="3:3">
      <c r="C12845"/>
    </row>
    <row r="12846" spans="3:3">
      <c r="C12846"/>
    </row>
    <row r="12847" spans="3:3">
      <c r="C12847"/>
    </row>
    <row r="12848" spans="3:3">
      <c r="C12848"/>
    </row>
    <row r="12849" spans="3:3">
      <c r="C12849"/>
    </row>
    <row r="12850" spans="3:3">
      <c r="C12850"/>
    </row>
    <row r="12851" spans="3:3">
      <c r="C12851"/>
    </row>
    <row r="12852" spans="3:3">
      <c r="C12852"/>
    </row>
    <row r="12853" spans="3:3">
      <c r="C12853"/>
    </row>
    <row r="12854" spans="3:3">
      <c r="C12854"/>
    </row>
    <row r="12855" spans="3:3">
      <c r="C12855"/>
    </row>
    <row r="12856" spans="3:3">
      <c r="C12856"/>
    </row>
    <row r="12857" spans="3:3">
      <c r="C12857"/>
    </row>
    <row r="12858" spans="3:3">
      <c r="C12858"/>
    </row>
    <row r="12859" spans="3:3">
      <c r="C12859"/>
    </row>
    <row r="12860" spans="3:3">
      <c r="C12860"/>
    </row>
    <row r="12861" spans="3:3">
      <c r="C12861"/>
    </row>
    <row r="12862" spans="3:3">
      <c r="C12862"/>
    </row>
    <row r="12863" spans="3:3">
      <c r="C12863"/>
    </row>
    <row r="12864" spans="3:3">
      <c r="C12864"/>
    </row>
    <row r="12865" spans="3:3">
      <c r="C12865"/>
    </row>
    <row r="12866" spans="3:3">
      <c r="C12866"/>
    </row>
    <row r="12867" spans="3:3">
      <c r="C12867"/>
    </row>
    <row r="12868" spans="3:3">
      <c r="C12868"/>
    </row>
    <row r="12869" spans="3:3">
      <c r="C12869"/>
    </row>
    <row r="12870" spans="3:3">
      <c r="C12870"/>
    </row>
    <row r="12871" spans="3:3">
      <c r="C12871"/>
    </row>
    <row r="12872" spans="3:3">
      <c r="C12872"/>
    </row>
    <row r="12873" spans="3:3">
      <c r="C12873"/>
    </row>
    <row r="12874" spans="3:3">
      <c r="C12874"/>
    </row>
    <row r="12875" spans="3:3">
      <c r="C12875"/>
    </row>
    <row r="12876" spans="3:3">
      <c r="C12876"/>
    </row>
    <row r="12877" spans="3:3">
      <c r="C12877"/>
    </row>
    <row r="12878" spans="3:3">
      <c r="C12878"/>
    </row>
    <row r="12879" spans="3:3">
      <c r="C12879"/>
    </row>
    <row r="12880" spans="3:3">
      <c r="C12880"/>
    </row>
    <row r="12881" spans="3:3">
      <c r="C12881"/>
    </row>
    <row r="12882" spans="3:3">
      <c r="C12882"/>
    </row>
    <row r="12883" spans="3:3">
      <c r="C12883"/>
    </row>
    <row r="12884" spans="3:3">
      <c r="C12884"/>
    </row>
    <row r="12885" spans="3:3">
      <c r="C12885"/>
    </row>
    <row r="12886" spans="3:3">
      <c r="C12886"/>
    </row>
    <row r="12887" spans="3:3">
      <c r="C12887"/>
    </row>
    <row r="12888" spans="3:3">
      <c r="C12888"/>
    </row>
    <row r="12889" spans="3:3">
      <c r="C12889"/>
    </row>
    <row r="12890" spans="3:3">
      <c r="C12890"/>
    </row>
    <row r="12891" spans="3:3">
      <c r="C12891"/>
    </row>
    <row r="12892" spans="3:3">
      <c r="C12892"/>
    </row>
    <row r="12893" spans="3:3">
      <c r="C12893"/>
    </row>
    <row r="12894" spans="3:3">
      <c r="C12894"/>
    </row>
    <row r="12895" spans="3:3">
      <c r="C12895"/>
    </row>
    <row r="12896" spans="3:3">
      <c r="C12896"/>
    </row>
    <row r="12897" spans="3:3">
      <c r="C12897"/>
    </row>
    <row r="12898" spans="3:3">
      <c r="C12898"/>
    </row>
    <row r="12899" spans="3:3">
      <c r="C12899"/>
    </row>
    <row r="12900" spans="3:3">
      <c r="C12900"/>
    </row>
    <row r="12901" spans="3:3">
      <c r="C12901"/>
    </row>
    <row r="12902" spans="3:3">
      <c r="C12902"/>
    </row>
    <row r="12903" spans="3:3">
      <c r="C12903"/>
    </row>
    <row r="12904" spans="3:3">
      <c r="C12904"/>
    </row>
    <row r="12905" spans="3:3">
      <c r="C12905"/>
    </row>
    <row r="12906" spans="3:3">
      <c r="C12906"/>
    </row>
    <row r="12907" spans="3:3">
      <c r="C12907"/>
    </row>
    <row r="12908" spans="3:3">
      <c r="C12908"/>
    </row>
    <row r="12909" spans="3:3">
      <c r="C12909"/>
    </row>
    <row r="12910" spans="3:3">
      <c r="C12910"/>
    </row>
    <row r="12911" spans="3:3">
      <c r="C12911"/>
    </row>
    <row r="12912" spans="3:3">
      <c r="C12912"/>
    </row>
    <row r="12913" spans="3:3">
      <c r="C12913"/>
    </row>
    <row r="12914" spans="3:3">
      <c r="C12914"/>
    </row>
    <row r="12915" spans="3:3">
      <c r="C12915"/>
    </row>
    <row r="12916" spans="3:3">
      <c r="C12916"/>
    </row>
    <row r="12917" spans="3:3">
      <c r="C12917"/>
    </row>
    <row r="12918" spans="3:3">
      <c r="C12918"/>
    </row>
    <row r="12919" spans="3:3">
      <c r="C12919"/>
    </row>
    <row r="12920" spans="3:3">
      <c r="C12920"/>
    </row>
    <row r="12921" spans="3:3">
      <c r="C12921"/>
    </row>
    <row r="12922" spans="3:3">
      <c r="C12922"/>
    </row>
    <row r="12923" spans="3:3">
      <c r="C12923"/>
    </row>
    <row r="12924" spans="3:3">
      <c r="C12924"/>
    </row>
    <row r="12925" spans="3:3">
      <c r="C12925"/>
    </row>
    <row r="12926" spans="3:3">
      <c r="C12926"/>
    </row>
    <row r="12927" spans="3:3">
      <c r="C12927"/>
    </row>
    <row r="12928" spans="3:3">
      <c r="C12928"/>
    </row>
    <row r="12929" spans="3:3">
      <c r="C12929"/>
    </row>
    <row r="12930" spans="3:3">
      <c r="C12930"/>
    </row>
    <row r="12931" spans="3:3">
      <c r="C12931"/>
    </row>
    <row r="12932" spans="3:3">
      <c r="C12932"/>
    </row>
    <row r="12933" spans="3:3">
      <c r="C12933"/>
    </row>
    <row r="12934" spans="3:3">
      <c r="C12934"/>
    </row>
    <row r="12935" spans="3:3">
      <c r="C12935"/>
    </row>
    <row r="12936" spans="3:3">
      <c r="C12936"/>
    </row>
    <row r="12937" spans="3:3">
      <c r="C12937"/>
    </row>
    <row r="12938" spans="3:3">
      <c r="C12938"/>
    </row>
    <row r="12939" spans="3:3">
      <c r="C12939"/>
    </row>
    <row r="12940" spans="3:3">
      <c r="C12940"/>
    </row>
    <row r="12941" spans="3:3">
      <c r="C12941"/>
    </row>
    <row r="12942" spans="3:3">
      <c r="C12942"/>
    </row>
    <row r="12943" spans="3:3">
      <c r="C12943"/>
    </row>
    <row r="12944" spans="3:3">
      <c r="C12944"/>
    </row>
    <row r="12945" spans="3:3">
      <c r="C12945"/>
    </row>
    <row r="12946" spans="3:3">
      <c r="C12946"/>
    </row>
    <row r="12947" spans="3:3">
      <c r="C12947"/>
    </row>
    <row r="12948" spans="3:3">
      <c r="C12948"/>
    </row>
    <row r="12949" spans="3:3">
      <c r="C12949"/>
    </row>
    <row r="12950" spans="3:3">
      <c r="C12950"/>
    </row>
    <row r="12951" spans="3:3">
      <c r="C12951"/>
    </row>
    <row r="12952" spans="3:3">
      <c r="C12952"/>
    </row>
    <row r="12953" spans="3:3">
      <c r="C12953"/>
    </row>
    <row r="12954" spans="3:3">
      <c r="C12954"/>
    </row>
    <row r="12955" spans="3:3">
      <c r="C12955"/>
    </row>
    <row r="12956" spans="3:3">
      <c r="C12956"/>
    </row>
    <row r="12957" spans="3:3">
      <c r="C12957"/>
    </row>
    <row r="12958" spans="3:3">
      <c r="C12958"/>
    </row>
    <row r="12959" spans="3:3">
      <c r="C12959"/>
    </row>
    <row r="12960" spans="3:3">
      <c r="C12960"/>
    </row>
    <row r="12961" spans="3:3">
      <c r="C12961"/>
    </row>
    <row r="12962" spans="3:3">
      <c r="C12962"/>
    </row>
    <row r="12963" spans="3:3">
      <c r="C12963"/>
    </row>
    <row r="12964" spans="3:3">
      <c r="C12964"/>
    </row>
    <row r="12965" spans="3:3">
      <c r="C12965"/>
    </row>
    <row r="12966" spans="3:3">
      <c r="C12966"/>
    </row>
    <row r="12967" spans="3:3">
      <c r="C12967"/>
    </row>
    <row r="12968" spans="3:3">
      <c r="C12968"/>
    </row>
    <row r="12969" spans="3:3">
      <c r="C12969"/>
    </row>
    <row r="12970" spans="3:3">
      <c r="C12970"/>
    </row>
    <row r="12971" spans="3:3">
      <c r="C12971"/>
    </row>
    <row r="12972" spans="3:3">
      <c r="C12972"/>
    </row>
    <row r="12973" spans="3:3">
      <c r="C12973"/>
    </row>
    <row r="12974" spans="3:3">
      <c r="C12974"/>
    </row>
    <row r="12975" spans="3:3">
      <c r="C12975"/>
    </row>
    <row r="12976" spans="3:3">
      <c r="C12976"/>
    </row>
    <row r="12977" spans="3:3">
      <c r="C12977"/>
    </row>
    <row r="12978" spans="3:3">
      <c r="C12978"/>
    </row>
    <row r="12979" spans="3:3">
      <c r="C12979"/>
    </row>
    <row r="12980" spans="3:3">
      <c r="C12980"/>
    </row>
    <row r="12981" spans="3:3">
      <c r="C12981"/>
    </row>
    <row r="12982" spans="3:3">
      <c r="C12982"/>
    </row>
    <row r="12983" spans="3:3">
      <c r="C12983"/>
    </row>
    <row r="12984" spans="3:3">
      <c r="C12984"/>
    </row>
    <row r="12985" spans="3:3">
      <c r="C12985"/>
    </row>
    <row r="12986" spans="3:3">
      <c r="C12986"/>
    </row>
    <row r="12987" spans="3:3">
      <c r="C12987"/>
    </row>
    <row r="12988" spans="3:3">
      <c r="C12988"/>
    </row>
    <row r="12989" spans="3:3">
      <c r="C12989"/>
    </row>
    <row r="12990" spans="3:3">
      <c r="C12990"/>
    </row>
    <row r="12991" spans="3:3">
      <c r="C12991"/>
    </row>
    <row r="12992" spans="3:3">
      <c r="C12992"/>
    </row>
    <row r="12993" spans="3:3">
      <c r="C12993"/>
    </row>
    <row r="12994" spans="3:3">
      <c r="C12994"/>
    </row>
    <row r="12995" spans="3:3">
      <c r="C12995"/>
    </row>
    <row r="12996" spans="3:3">
      <c r="C12996"/>
    </row>
    <row r="12997" spans="3:3">
      <c r="C12997"/>
    </row>
    <row r="12998" spans="3:3">
      <c r="C12998"/>
    </row>
    <row r="12999" spans="3:3">
      <c r="C12999"/>
    </row>
    <row r="13000" spans="3:3">
      <c r="C13000"/>
    </row>
    <row r="13001" spans="3:3">
      <c r="C13001"/>
    </row>
    <row r="13002" spans="3:3">
      <c r="C13002"/>
    </row>
    <row r="13003" spans="3:3">
      <c r="C13003"/>
    </row>
    <row r="13004" spans="3:3">
      <c r="C13004"/>
    </row>
    <row r="13005" spans="3:3">
      <c r="C13005"/>
    </row>
    <row r="13006" spans="3:3">
      <c r="C13006"/>
    </row>
    <row r="13007" spans="3:3">
      <c r="C13007"/>
    </row>
    <row r="13008" spans="3:3">
      <c r="C13008"/>
    </row>
    <row r="13009" spans="3:3">
      <c r="C13009"/>
    </row>
    <row r="13010" spans="3:3">
      <c r="C13010"/>
    </row>
    <row r="13011" spans="3:3">
      <c r="C13011"/>
    </row>
    <row r="13012" spans="3:3">
      <c r="C13012"/>
    </row>
    <row r="13013" spans="3:3">
      <c r="C13013"/>
    </row>
    <row r="13014" spans="3:3">
      <c r="C13014"/>
    </row>
    <row r="13015" spans="3:3">
      <c r="C13015"/>
    </row>
    <row r="13016" spans="3:3">
      <c r="C13016"/>
    </row>
    <row r="13017" spans="3:3">
      <c r="C13017"/>
    </row>
    <row r="13018" spans="3:3">
      <c r="C13018"/>
    </row>
    <row r="13019" spans="3:3">
      <c r="C13019"/>
    </row>
    <row r="13020" spans="3:3">
      <c r="C13020"/>
    </row>
    <row r="13021" spans="3:3">
      <c r="C13021"/>
    </row>
    <row r="13022" spans="3:3">
      <c r="C13022"/>
    </row>
    <row r="13023" spans="3:3">
      <c r="C13023"/>
    </row>
    <row r="13024" spans="3:3">
      <c r="C13024"/>
    </row>
    <row r="13025" spans="3:3">
      <c r="C13025"/>
    </row>
    <row r="13026" spans="3:3">
      <c r="C13026"/>
    </row>
    <row r="13027" spans="3:3">
      <c r="C13027"/>
    </row>
    <row r="13028" spans="3:3">
      <c r="C13028"/>
    </row>
    <row r="13029" spans="3:3">
      <c r="C13029"/>
    </row>
    <row r="13030" spans="3:3">
      <c r="C13030"/>
    </row>
    <row r="13031" spans="3:3">
      <c r="C13031"/>
    </row>
    <row r="13032" spans="3:3">
      <c r="C13032"/>
    </row>
    <row r="13033" spans="3:3">
      <c r="C13033"/>
    </row>
    <row r="13034" spans="3:3">
      <c r="C13034"/>
    </row>
    <row r="13035" spans="3:3">
      <c r="C13035"/>
    </row>
    <row r="13036" spans="3:3">
      <c r="C13036"/>
    </row>
    <row r="13037" spans="3:3">
      <c r="C13037"/>
    </row>
    <row r="13038" spans="3:3">
      <c r="C13038"/>
    </row>
    <row r="13039" spans="3:3">
      <c r="C13039"/>
    </row>
    <row r="13040" spans="3:3">
      <c r="C13040"/>
    </row>
    <row r="13041" spans="3:3">
      <c r="C13041"/>
    </row>
    <row r="13042" spans="3:3">
      <c r="C13042"/>
    </row>
    <row r="13043" spans="3:3">
      <c r="C13043"/>
    </row>
    <row r="13044" spans="3:3">
      <c r="C13044"/>
    </row>
    <row r="13045" spans="3:3">
      <c r="C13045"/>
    </row>
    <row r="13046" spans="3:3">
      <c r="C13046"/>
    </row>
    <row r="13047" spans="3:3">
      <c r="C13047"/>
    </row>
    <row r="13048" spans="3:3">
      <c r="C13048"/>
    </row>
    <row r="13049" spans="3:3">
      <c r="C13049"/>
    </row>
    <row r="13050" spans="3:3">
      <c r="C13050"/>
    </row>
    <row r="13051" spans="3:3">
      <c r="C13051"/>
    </row>
    <row r="13052" spans="3:3">
      <c r="C13052"/>
    </row>
    <row r="13053" spans="3:3">
      <c r="C13053"/>
    </row>
    <row r="13054" spans="3:3">
      <c r="C13054"/>
    </row>
    <row r="13055" spans="3:3">
      <c r="C13055"/>
    </row>
    <row r="13056" spans="3:3">
      <c r="C13056"/>
    </row>
    <row r="13057" spans="3:3">
      <c r="C13057"/>
    </row>
    <row r="13058" spans="3:3">
      <c r="C13058"/>
    </row>
    <row r="13059" spans="3:3">
      <c r="C13059"/>
    </row>
    <row r="13060" spans="3:3">
      <c r="C13060"/>
    </row>
    <row r="13061" spans="3:3">
      <c r="C13061"/>
    </row>
    <row r="13062" spans="3:3">
      <c r="C13062"/>
    </row>
    <row r="13063" spans="3:3">
      <c r="C13063"/>
    </row>
    <row r="13064" spans="3:3">
      <c r="C13064"/>
    </row>
    <row r="13065" spans="3:3">
      <c r="C13065"/>
    </row>
    <row r="13066" spans="3:3">
      <c r="C13066"/>
    </row>
    <row r="13067" spans="3:3">
      <c r="C13067"/>
    </row>
    <row r="13068" spans="3:3">
      <c r="C13068"/>
    </row>
    <row r="13069" spans="3:3">
      <c r="C13069"/>
    </row>
    <row r="13070" spans="3:3">
      <c r="C13070"/>
    </row>
    <row r="13071" spans="3:3">
      <c r="C13071"/>
    </row>
    <row r="13072" spans="3:3">
      <c r="C13072"/>
    </row>
    <row r="13073" spans="3:3">
      <c r="C13073"/>
    </row>
    <row r="13074" spans="3:3">
      <c r="C13074"/>
    </row>
    <row r="13075" spans="3:3">
      <c r="C13075"/>
    </row>
    <row r="13076" spans="3:3">
      <c r="C13076"/>
    </row>
    <row r="13077" spans="3:3">
      <c r="C13077"/>
    </row>
    <row r="13078" spans="3:3">
      <c r="C13078"/>
    </row>
    <row r="13079" spans="3:3">
      <c r="C13079"/>
    </row>
    <row r="13080" spans="3:3">
      <c r="C13080"/>
    </row>
    <row r="13081" spans="3:3">
      <c r="C13081"/>
    </row>
    <row r="13082" spans="3:3">
      <c r="C13082"/>
    </row>
    <row r="13083" spans="3:3">
      <c r="C13083"/>
    </row>
    <row r="13084" spans="3:3">
      <c r="C13084"/>
    </row>
    <row r="13085" spans="3:3">
      <c r="C13085"/>
    </row>
    <row r="13086" spans="3:3">
      <c r="C13086"/>
    </row>
    <row r="13087" spans="3:3">
      <c r="C13087"/>
    </row>
    <row r="13088" spans="3:3">
      <c r="C13088"/>
    </row>
    <row r="13089" spans="3:3">
      <c r="C13089"/>
    </row>
    <row r="13090" spans="3:3">
      <c r="C13090"/>
    </row>
    <row r="13091" spans="3:3">
      <c r="C13091"/>
    </row>
    <row r="13092" spans="3:3">
      <c r="C13092"/>
    </row>
    <row r="13093" spans="3:3">
      <c r="C13093"/>
    </row>
    <row r="13094" spans="3:3">
      <c r="C13094"/>
    </row>
    <row r="13095" spans="3:3">
      <c r="C13095"/>
    </row>
    <row r="13096" spans="3:3">
      <c r="C13096"/>
    </row>
    <row r="13097" spans="3:3">
      <c r="C13097"/>
    </row>
    <row r="13098" spans="3:3">
      <c r="C13098"/>
    </row>
    <row r="13099" spans="3:3">
      <c r="C13099"/>
    </row>
    <row r="13100" spans="3:3">
      <c r="C13100"/>
    </row>
    <row r="13101" spans="3:3">
      <c r="C13101"/>
    </row>
    <row r="13102" spans="3:3">
      <c r="C13102"/>
    </row>
    <row r="13103" spans="3:3">
      <c r="C13103"/>
    </row>
    <row r="13104" spans="3:3">
      <c r="C13104"/>
    </row>
    <row r="13105" spans="3:3">
      <c r="C13105"/>
    </row>
    <row r="13106" spans="3:3">
      <c r="C13106"/>
    </row>
    <row r="13107" spans="3:3">
      <c r="C13107"/>
    </row>
    <row r="13108" spans="3:3">
      <c r="C13108"/>
    </row>
    <row r="13109" spans="3:3">
      <c r="C13109"/>
    </row>
    <row r="13110" spans="3:3">
      <c r="C13110"/>
    </row>
    <row r="13111" spans="3:3">
      <c r="C13111"/>
    </row>
    <row r="13112" spans="3:3">
      <c r="C13112"/>
    </row>
    <row r="13113" spans="3:3">
      <c r="C13113"/>
    </row>
    <row r="13114" spans="3:3">
      <c r="C13114"/>
    </row>
    <row r="13115" spans="3:3">
      <c r="C13115"/>
    </row>
    <row r="13116" spans="3:3">
      <c r="C13116"/>
    </row>
    <row r="13117" spans="3:3">
      <c r="C13117"/>
    </row>
    <row r="13118" spans="3:3">
      <c r="C13118"/>
    </row>
    <row r="13119" spans="3:3">
      <c r="C13119"/>
    </row>
    <row r="13120" spans="3:3">
      <c r="C13120"/>
    </row>
    <row r="13121" spans="3:3">
      <c r="C13121"/>
    </row>
    <row r="13122" spans="3:3">
      <c r="C13122"/>
    </row>
    <row r="13123" spans="3:3">
      <c r="C13123"/>
    </row>
    <row r="13124" spans="3:3">
      <c r="C13124"/>
    </row>
    <row r="13125" spans="3:3">
      <c r="C13125"/>
    </row>
    <row r="13126" spans="3:3">
      <c r="C13126"/>
    </row>
    <row r="13127" spans="3:3">
      <c r="C13127"/>
    </row>
    <row r="13128" spans="3:3">
      <c r="C13128"/>
    </row>
    <row r="13129" spans="3:3">
      <c r="C13129"/>
    </row>
    <row r="13130" spans="3:3">
      <c r="C13130"/>
    </row>
    <row r="13131" spans="3:3">
      <c r="C13131"/>
    </row>
    <row r="13132" spans="3:3">
      <c r="C13132"/>
    </row>
    <row r="13133" spans="3:3">
      <c r="C13133"/>
    </row>
    <row r="13134" spans="3:3">
      <c r="C13134"/>
    </row>
    <row r="13135" spans="3:3">
      <c r="C13135"/>
    </row>
    <row r="13136" spans="3:3">
      <c r="C13136"/>
    </row>
    <row r="13137" spans="3:3">
      <c r="C13137"/>
    </row>
    <row r="13138" spans="3:3">
      <c r="C13138"/>
    </row>
    <row r="13139" spans="3:3">
      <c r="C13139"/>
    </row>
    <row r="13140" spans="3:3">
      <c r="C13140"/>
    </row>
    <row r="13141" spans="3:3">
      <c r="C13141"/>
    </row>
    <row r="13142" spans="3:3">
      <c r="C13142"/>
    </row>
    <row r="13143" spans="3:3">
      <c r="C13143"/>
    </row>
    <row r="13144" spans="3:3">
      <c r="C13144"/>
    </row>
    <row r="13145" spans="3:3">
      <c r="C13145"/>
    </row>
    <row r="13146" spans="3:3">
      <c r="C13146"/>
    </row>
    <row r="13147" spans="3:3">
      <c r="C13147"/>
    </row>
    <row r="13148" spans="3:3">
      <c r="C13148"/>
    </row>
    <row r="13149" spans="3:3">
      <c r="C13149"/>
    </row>
    <row r="13150" spans="3:3">
      <c r="C13150"/>
    </row>
    <row r="13151" spans="3:3">
      <c r="C13151"/>
    </row>
    <row r="13152" spans="3:3">
      <c r="C13152"/>
    </row>
    <row r="13153" spans="3:3">
      <c r="C13153"/>
    </row>
    <row r="13154" spans="3:3">
      <c r="C13154"/>
    </row>
    <row r="13155" spans="3:3">
      <c r="C13155"/>
    </row>
    <row r="13156" spans="3:3">
      <c r="C13156"/>
    </row>
    <row r="13157" spans="3:3">
      <c r="C13157"/>
    </row>
    <row r="13158" spans="3:3">
      <c r="C13158"/>
    </row>
    <row r="13159" spans="3:3">
      <c r="C13159"/>
    </row>
    <row r="13160" spans="3:3">
      <c r="C13160"/>
    </row>
    <row r="13161" spans="3:3">
      <c r="C13161"/>
    </row>
    <row r="13162" spans="3:3">
      <c r="C13162"/>
    </row>
    <row r="13163" spans="3:3">
      <c r="C13163"/>
    </row>
    <row r="13164" spans="3:3">
      <c r="C13164"/>
    </row>
    <row r="13165" spans="3:3">
      <c r="C13165"/>
    </row>
    <row r="13166" spans="3:3">
      <c r="C13166"/>
    </row>
    <row r="13167" spans="3:3">
      <c r="C13167"/>
    </row>
    <row r="13168" spans="3:3">
      <c r="C13168"/>
    </row>
    <row r="13169" spans="3:3">
      <c r="C13169"/>
    </row>
    <row r="13170" spans="3:3">
      <c r="C13170"/>
    </row>
    <row r="13171" spans="3:3">
      <c r="C13171"/>
    </row>
    <row r="13172" spans="3:3">
      <c r="C13172"/>
    </row>
    <row r="13173" spans="3:3">
      <c r="C13173"/>
    </row>
    <row r="13174" spans="3:3">
      <c r="C13174"/>
    </row>
    <row r="13175" spans="3:3">
      <c r="C13175"/>
    </row>
    <row r="13176" spans="3:3">
      <c r="C13176"/>
    </row>
    <row r="13177" spans="3:3">
      <c r="C13177"/>
    </row>
    <row r="13178" spans="3:3">
      <c r="C13178"/>
    </row>
    <row r="13179" spans="3:3">
      <c r="C13179"/>
    </row>
    <row r="13180" spans="3:3">
      <c r="C13180"/>
    </row>
    <row r="13181" spans="3:3">
      <c r="C13181"/>
    </row>
    <row r="13182" spans="3:3">
      <c r="C13182"/>
    </row>
    <row r="13183" spans="3:3">
      <c r="C13183"/>
    </row>
    <row r="13184" spans="3:3">
      <c r="C13184"/>
    </row>
    <row r="13185" spans="3:3">
      <c r="C13185"/>
    </row>
    <row r="13186" spans="3:3">
      <c r="C13186"/>
    </row>
    <row r="13187" spans="3:3">
      <c r="C13187"/>
    </row>
    <row r="13188" spans="3:3">
      <c r="C13188"/>
    </row>
    <row r="13189" spans="3:3">
      <c r="C13189"/>
    </row>
    <row r="13190" spans="3:3">
      <c r="C13190"/>
    </row>
    <row r="13191" spans="3:3">
      <c r="C13191"/>
    </row>
    <row r="13192" spans="3:3">
      <c r="C13192"/>
    </row>
    <row r="13193" spans="3:3">
      <c r="C13193"/>
    </row>
    <row r="13194" spans="3:3">
      <c r="C13194"/>
    </row>
    <row r="13195" spans="3:3">
      <c r="C13195"/>
    </row>
    <row r="13196" spans="3:3">
      <c r="C13196"/>
    </row>
    <row r="13197" spans="3:3">
      <c r="C13197"/>
    </row>
    <row r="13198" spans="3:3">
      <c r="C13198"/>
    </row>
    <row r="13199" spans="3:3">
      <c r="C13199"/>
    </row>
    <row r="13200" spans="3:3">
      <c r="C13200"/>
    </row>
    <row r="13201" spans="3:3">
      <c r="C13201"/>
    </row>
    <row r="13202" spans="3:3">
      <c r="C13202"/>
    </row>
    <row r="13203" spans="3:3">
      <c r="C13203"/>
    </row>
    <row r="13204" spans="3:3">
      <c r="C13204"/>
    </row>
    <row r="13205" spans="3:3">
      <c r="C13205"/>
    </row>
    <row r="13206" spans="3:3">
      <c r="C13206"/>
    </row>
    <row r="13207" spans="3:3">
      <c r="C13207"/>
    </row>
    <row r="13208" spans="3:3">
      <c r="C13208"/>
    </row>
    <row r="13209" spans="3:3">
      <c r="C13209"/>
    </row>
    <row r="13210" spans="3:3">
      <c r="C13210"/>
    </row>
    <row r="13211" spans="3:3">
      <c r="C13211"/>
    </row>
    <row r="13212" spans="3:3">
      <c r="C13212"/>
    </row>
    <row r="13213" spans="3:3">
      <c r="C13213"/>
    </row>
    <row r="13214" spans="3:3">
      <c r="C13214"/>
    </row>
    <row r="13215" spans="3:3">
      <c r="C13215"/>
    </row>
    <row r="13216" spans="3:3">
      <c r="C13216"/>
    </row>
    <row r="13217" spans="3:3">
      <c r="C13217"/>
    </row>
    <row r="13218" spans="3:3">
      <c r="C13218"/>
    </row>
    <row r="13219" spans="3:3">
      <c r="C13219"/>
    </row>
    <row r="13220" spans="3:3">
      <c r="C13220"/>
    </row>
    <row r="13221" spans="3:3">
      <c r="C13221"/>
    </row>
    <row r="13222" spans="3:3">
      <c r="C13222"/>
    </row>
    <row r="13223" spans="3:3">
      <c r="C13223"/>
    </row>
    <row r="13224" spans="3:3">
      <c r="C13224"/>
    </row>
    <row r="13225" spans="3:3">
      <c r="C13225"/>
    </row>
    <row r="13226" spans="3:3">
      <c r="C13226"/>
    </row>
    <row r="13227" spans="3:3">
      <c r="C13227"/>
    </row>
    <row r="13228" spans="3:3">
      <c r="C13228"/>
    </row>
    <row r="13229" spans="3:3">
      <c r="C13229"/>
    </row>
    <row r="13230" spans="3:3">
      <c r="C13230"/>
    </row>
    <row r="13231" spans="3:3">
      <c r="C13231"/>
    </row>
    <row r="13232" spans="3:3">
      <c r="C13232"/>
    </row>
    <row r="13233" spans="3:3">
      <c r="C13233"/>
    </row>
    <row r="13234" spans="3:3">
      <c r="C13234"/>
    </row>
    <row r="13235" spans="3:3">
      <c r="C13235"/>
    </row>
    <row r="13236" spans="3:3">
      <c r="C13236"/>
    </row>
    <row r="13237" spans="3:3">
      <c r="C13237"/>
    </row>
    <row r="13238" spans="3:3">
      <c r="C13238"/>
    </row>
    <row r="13239" spans="3:3">
      <c r="C13239"/>
    </row>
    <row r="13240" spans="3:3">
      <c r="C13240"/>
    </row>
    <row r="13241" spans="3:3">
      <c r="C13241"/>
    </row>
    <row r="13242" spans="3:3">
      <c r="C13242"/>
    </row>
    <row r="13243" spans="3:3">
      <c r="C13243"/>
    </row>
    <row r="13244" spans="3:3">
      <c r="C13244"/>
    </row>
    <row r="13245" spans="3:3">
      <c r="C13245"/>
    </row>
    <row r="13246" spans="3:3">
      <c r="C13246"/>
    </row>
    <row r="13247" spans="3:3">
      <c r="C13247"/>
    </row>
    <row r="13248" spans="3:3">
      <c r="C13248"/>
    </row>
    <row r="13249" spans="3:3">
      <c r="C13249"/>
    </row>
    <row r="13250" spans="3:3">
      <c r="C13250"/>
    </row>
    <row r="13251" spans="3:3">
      <c r="C13251"/>
    </row>
    <row r="13252" spans="3:3">
      <c r="C13252"/>
    </row>
    <row r="13253" spans="3:3">
      <c r="C13253"/>
    </row>
    <row r="13254" spans="3:3">
      <c r="C13254"/>
    </row>
    <row r="13255" spans="3:3">
      <c r="C13255"/>
    </row>
    <row r="13256" spans="3:3">
      <c r="C13256"/>
    </row>
    <row r="13257" spans="3:3">
      <c r="C13257"/>
    </row>
    <row r="13258" spans="3:3">
      <c r="C13258"/>
    </row>
    <row r="13259" spans="3:3">
      <c r="C13259"/>
    </row>
    <row r="13260" spans="3:3">
      <c r="C13260"/>
    </row>
    <row r="13261" spans="3:3">
      <c r="C13261"/>
    </row>
    <row r="13262" spans="3:3">
      <c r="C13262"/>
    </row>
    <row r="13263" spans="3:3">
      <c r="C13263"/>
    </row>
    <row r="13264" spans="3:3">
      <c r="C13264"/>
    </row>
    <row r="13265" spans="3:3">
      <c r="C13265"/>
    </row>
    <row r="13266" spans="3:3">
      <c r="C13266"/>
    </row>
    <row r="13267" spans="3:3">
      <c r="C13267"/>
    </row>
    <row r="13268" spans="3:3">
      <c r="C13268"/>
    </row>
    <row r="13269" spans="3:3">
      <c r="C13269"/>
    </row>
    <row r="13270" spans="3:3">
      <c r="C13270"/>
    </row>
    <row r="13271" spans="3:3">
      <c r="C13271"/>
    </row>
    <row r="13272" spans="3:3">
      <c r="C13272"/>
    </row>
    <row r="13273" spans="3:3">
      <c r="C13273"/>
    </row>
    <row r="13274" spans="3:3">
      <c r="C13274"/>
    </row>
    <row r="13275" spans="3:3">
      <c r="C13275"/>
    </row>
    <row r="13276" spans="3:3">
      <c r="C13276"/>
    </row>
    <row r="13277" spans="3:3">
      <c r="C13277"/>
    </row>
    <row r="13278" spans="3:3">
      <c r="C13278"/>
    </row>
    <row r="13279" spans="3:3">
      <c r="C13279"/>
    </row>
    <row r="13280" spans="3:3">
      <c r="C13280"/>
    </row>
    <row r="13281" spans="3:3">
      <c r="C13281"/>
    </row>
    <row r="13282" spans="3:3">
      <c r="C13282"/>
    </row>
    <row r="13283" spans="3:3">
      <c r="C13283"/>
    </row>
    <row r="13284" spans="3:3">
      <c r="C13284"/>
    </row>
    <row r="13285" spans="3:3">
      <c r="C13285"/>
    </row>
    <row r="13286" spans="3:3">
      <c r="C13286"/>
    </row>
    <row r="13287" spans="3:3">
      <c r="C13287"/>
    </row>
    <row r="13288" spans="3:3">
      <c r="C13288"/>
    </row>
    <row r="13289" spans="3:3">
      <c r="C13289"/>
    </row>
    <row r="13290" spans="3:3">
      <c r="C13290"/>
    </row>
    <row r="13291" spans="3:3">
      <c r="C13291"/>
    </row>
    <row r="13292" spans="3:3">
      <c r="C13292"/>
    </row>
    <row r="13293" spans="3:3">
      <c r="C13293"/>
    </row>
    <row r="13294" spans="3:3">
      <c r="C13294"/>
    </row>
    <row r="13295" spans="3:3">
      <c r="C13295"/>
    </row>
    <row r="13296" spans="3:3">
      <c r="C13296"/>
    </row>
    <row r="13297" spans="3:3">
      <c r="C13297"/>
    </row>
    <row r="13298" spans="3:3">
      <c r="C13298"/>
    </row>
    <row r="13299" spans="3:3">
      <c r="C13299"/>
    </row>
    <row r="13300" spans="3:3">
      <c r="C13300"/>
    </row>
    <row r="13301" spans="3:3">
      <c r="C13301"/>
    </row>
    <row r="13302" spans="3:3">
      <c r="C13302"/>
    </row>
    <row r="13303" spans="3:3">
      <c r="C13303"/>
    </row>
    <row r="13304" spans="3:3">
      <c r="C13304"/>
    </row>
    <row r="13305" spans="3:3">
      <c r="C13305"/>
    </row>
    <row r="13306" spans="3:3">
      <c r="C13306"/>
    </row>
    <row r="13307" spans="3:3">
      <c r="C13307"/>
    </row>
    <row r="13308" spans="3:3">
      <c r="C13308"/>
    </row>
    <row r="13309" spans="3:3">
      <c r="C13309"/>
    </row>
    <row r="13310" spans="3:3">
      <c r="C13310"/>
    </row>
    <row r="13311" spans="3:3">
      <c r="C13311"/>
    </row>
    <row r="13312" spans="3:3">
      <c r="C13312"/>
    </row>
    <row r="13313" spans="3:3">
      <c r="C13313"/>
    </row>
    <row r="13314" spans="3:3">
      <c r="C13314"/>
    </row>
    <row r="13315" spans="3:3">
      <c r="C13315"/>
    </row>
    <row r="13316" spans="3:3">
      <c r="C13316"/>
    </row>
    <row r="13317" spans="3:3">
      <c r="C13317"/>
    </row>
    <row r="13318" spans="3:3">
      <c r="C13318"/>
    </row>
    <row r="13319" spans="3:3">
      <c r="C13319"/>
    </row>
    <row r="13320" spans="3:3">
      <c r="C13320"/>
    </row>
    <row r="13321" spans="3:3">
      <c r="C13321"/>
    </row>
    <row r="13322" spans="3:3">
      <c r="C13322"/>
    </row>
    <row r="13323" spans="3:3">
      <c r="C13323"/>
    </row>
    <row r="13324" spans="3:3">
      <c r="C13324"/>
    </row>
    <row r="13325" spans="3:3">
      <c r="C13325"/>
    </row>
    <row r="13326" spans="3:3">
      <c r="C13326"/>
    </row>
    <row r="13327" spans="3:3">
      <c r="C13327"/>
    </row>
    <row r="13328" spans="3:3">
      <c r="C13328"/>
    </row>
    <row r="13329" spans="3:3">
      <c r="C13329"/>
    </row>
    <row r="13330" spans="3:3">
      <c r="C13330"/>
    </row>
    <row r="13331" spans="3:3">
      <c r="C13331"/>
    </row>
    <row r="13332" spans="3:3">
      <c r="C13332"/>
    </row>
    <row r="13333" spans="3:3">
      <c r="C13333"/>
    </row>
    <row r="13334" spans="3:3">
      <c r="C13334"/>
    </row>
    <row r="13335" spans="3:3">
      <c r="C13335"/>
    </row>
    <row r="13336" spans="3:3">
      <c r="C13336"/>
    </row>
    <row r="13337" spans="3:3">
      <c r="C13337"/>
    </row>
    <row r="13338" spans="3:3">
      <c r="C13338"/>
    </row>
    <row r="13339" spans="3:3">
      <c r="C13339"/>
    </row>
    <row r="13340" spans="3:3">
      <c r="C13340"/>
    </row>
    <row r="13341" spans="3:3">
      <c r="C13341"/>
    </row>
    <row r="13342" spans="3:3">
      <c r="C13342"/>
    </row>
    <row r="13343" spans="3:3">
      <c r="C13343"/>
    </row>
    <row r="13344" spans="3:3">
      <c r="C13344"/>
    </row>
    <row r="13345" spans="3:3">
      <c r="C13345"/>
    </row>
    <row r="13346" spans="3:3">
      <c r="C13346"/>
    </row>
    <row r="13347" spans="3:3">
      <c r="C13347"/>
    </row>
    <row r="13348" spans="3:3">
      <c r="C13348"/>
    </row>
    <row r="13349" spans="3:3">
      <c r="C13349"/>
    </row>
    <row r="13350" spans="3:3">
      <c r="C13350"/>
    </row>
    <row r="13351" spans="3:3">
      <c r="C13351"/>
    </row>
    <row r="13352" spans="3:3">
      <c r="C13352"/>
    </row>
    <row r="13353" spans="3:3">
      <c r="C13353"/>
    </row>
    <row r="13354" spans="3:3">
      <c r="C13354"/>
    </row>
    <row r="13355" spans="3:3">
      <c r="C13355"/>
    </row>
    <row r="13356" spans="3:3">
      <c r="C13356"/>
    </row>
    <row r="13357" spans="3:3">
      <c r="C13357"/>
    </row>
    <row r="13358" spans="3:3">
      <c r="C13358"/>
    </row>
    <row r="13359" spans="3:3">
      <c r="C13359"/>
    </row>
    <row r="13360" spans="3:3">
      <c r="C13360"/>
    </row>
    <row r="13361" spans="3:3">
      <c r="C13361"/>
    </row>
    <row r="13362" spans="3:3">
      <c r="C13362"/>
    </row>
    <row r="13363" spans="3:3">
      <c r="C13363"/>
    </row>
    <row r="13364" spans="3:3">
      <c r="C13364"/>
    </row>
    <row r="13365" spans="3:3">
      <c r="C13365"/>
    </row>
    <row r="13366" spans="3:3">
      <c r="C13366"/>
    </row>
    <row r="13367" spans="3:3">
      <c r="C13367"/>
    </row>
    <row r="13368" spans="3:3">
      <c r="C13368"/>
    </row>
    <row r="13369" spans="3:3">
      <c r="C13369"/>
    </row>
    <row r="13370" spans="3:3">
      <c r="C13370"/>
    </row>
    <row r="13371" spans="3:3">
      <c r="C13371"/>
    </row>
    <row r="13372" spans="3:3">
      <c r="C13372"/>
    </row>
    <row r="13373" spans="3:3">
      <c r="C13373"/>
    </row>
    <row r="13374" spans="3:3">
      <c r="C13374"/>
    </row>
    <row r="13375" spans="3:3">
      <c r="C13375"/>
    </row>
    <row r="13376" spans="3:3">
      <c r="C13376"/>
    </row>
    <row r="13377" spans="3:3">
      <c r="C13377"/>
    </row>
    <row r="13378" spans="3:3">
      <c r="C13378"/>
    </row>
    <row r="13379" spans="3:3">
      <c r="C13379"/>
    </row>
    <row r="13380" spans="3:3">
      <c r="C13380"/>
    </row>
    <row r="13381" spans="3:3">
      <c r="C13381"/>
    </row>
    <row r="13382" spans="3:3">
      <c r="C13382"/>
    </row>
    <row r="13383" spans="3:3">
      <c r="C13383"/>
    </row>
    <row r="13384" spans="3:3">
      <c r="C13384"/>
    </row>
    <row r="13385" spans="3:3">
      <c r="C13385"/>
    </row>
    <row r="13386" spans="3:3">
      <c r="C13386"/>
    </row>
    <row r="13387" spans="3:3">
      <c r="C13387"/>
    </row>
    <row r="13388" spans="3:3">
      <c r="C13388"/>
    </row>
    <row r="13389" spans="3:3">
      <c r="C13389"/>
    </row>
    <row r="13390" spans="3:3">
      <c r="C13390"/>
    </row>
    <row r="13391" spans="3:3">
      <c r="C13391"/>
    </row>
    <row r="13392" spans="3:3">
      <c r="C13392"/>
    </row>
    <row r="13393" spans="3:3">
      <c r="C13393"/>
    </row>
    <row r="13394" spans="3:3">
      <c r="C13394"/>
    </row>
    <row r="13395" spans="3:3">
      <c r="C13395"/>
    </row>
    <row r="13396" spans="3:3">
      <c r="C13396"/>
    </row>
    <row r="13397" spans="3:3">
      <c r="C13397"/>
    </row>
    <row r="13398" spans="3:3">
      <c r="C13398"/>
    </row>
    <row r="13399" spans="3:3">
      <c r="C13399"/>
    </row>
    <row r="13400" spans="3:3">
      <c r="C13400"/>
    </row>
    <row r="13401" spans="3:3">
      <c r="C13401"/>
    </row>
    <row r="13402" spans="3:3">
      <c r="C13402"/>
    </row>
    <row r="13403" spans="3:3">
      <c r="C13403"/>
    </row>
    <row r="13404" spans="3:3">
      <c r="C13404"/>
    </row>
    <row r="13405" spans="3:3">
      <c r="C13405"/>
    </row>
    <row r="13406" spans="3:3">
      <c r="C13406"/>
    </row>
    <row r="13407" spans="3:3">
      <c r="C13407"/>
    </row>
    <row r="13408" spans="3:3">
      <c r="C13408"/>
    </row>
    <row r="13409" spans="3:3">
      <c r="C13409"/>
    </row>
    <row r="13410" spans="3:3">
      <c r="C13410"/>
    </row>
    <row r="13411" spans="3:3">
      <c r="C13411"/>
    </row>
    <row r="13412" spans="3:3">
      <c r="C13412"/>
    </row>
    <row r="13413" spans="3:3">
      <c r="C13413"/>
    </row>
    <row r="13414" spans="3:3">
      <c r="C13414"/>
    </row>
    <row r="13415" spans="3:3">
      <c r="C13415"/>
    </row>
    <row r="13416" spans="3:3">
      <c r="C13416"/>
    </row>
    <row r="13417" spans="3:3">
      <c r="C13417"/>
    </row>
    <row r="13418" spans="3:3">
      <c r="C13418"/>
    </row>
    <row r="13419" spans="3:3">
      <c r="C13419"/>
    </row>
    <row r="13420" spans="3:3">
      <c r="C13420"/>
    </row>
    <row r="13421" spans="3:3">
      <c r="C13421"/>
    </row>
    <row r="13422" spans="3:3">
      <c r="C13422"/>
    </row>
    <row r="13423" spans="3:3">
      <c r="C13423"/>
    </row>
    <row r="13424" spans="3:3">
      <c r="C13424"/>
    </row>
    <row r="13425" spans="3:3">
      <c r="C13425"/>
    </row>
    <row r="13426" spans="3:3">
      <c r="C13426"/>
    </row>
    <row r="13427" spans="3:3">
      <c r="C13427"/>
    </row>
    <row r="13428" spans="3:3">
      <c r="C13428"/>
    </row>
    <row r="13429" spans="3:3">
      <c r="C13429"/>
    </row>
    <row r="13430" spans="3:3">
      <c r="C13430"/>
    </row>
    <row r="13431" spans="3:3">
      <c r="C13431"/>
    </row>
    <row r="13432" spans="3:3">
      <c r="C13432"/>
    </row>
    <row r="13433" spans="3:3">
      <c r="C13433"/>
    </row>
    <row r="13434" spans="3:3">
      <c r="C13434"/>
    </row>
    <row r="13435" spans="3:3">
      <c r="C13435"/>
    </row>
    <row r="13436" spans="3:3">
      <c r="C13436"/>
    </row>
    <row r="13437" spans="3:3">
      <c r="C13437"/>
    </row>
    <row r="13438" spans="3:3">
      <c r="C13438"/>
    </row>
    <row r="13439" spans="3:3">
      <c r="C13439"/>
    </row>
    <row r="13440" spans="3:3">
      <c r="C13440"/>
    </row>
    <row r="13441" spans="3:3">
      <c r="C13441"/>
    </row>
    <row r="13442" spans="3:3">
      <c r="C13442"/>
    </row>
    <row r="13443" spans="3:3">
      <c r="C13443"/>
    </row>
    <row r="13444" spans="3:3">
      <c r="C13444"/>
    </row>
    <row r="13445" spans="3:3">
      <c r="C13445"/>
    </row>
    <row r="13446" spans="3:3">
      <c r="C13446"/>
    </row>
    <row r="13447" spans="3:3">
      <c r="C13447"/>
    </row>
    <row r="13448" spans="3:3">
      <c r="C13448"/>
    </row>
    <row r="13449" spans="3:3">
      <c r="C13449"/>
    </row>
    <row r="13450" spans="3:3">
      <c r="C13450"/>
    </row>
    <row r="13451" spans="3:3">
      <c r="C13451"/>
    </row>
    <row r="13452" spans="3:3">
      <c r="C13452"/>
    </row>
    <row r="13453" spans="3:3">
      <c r="C13453"/>
    </row>
    <row r="13454" spans="3:3">
      <c r="C13454"/>
    </row>
    <row r="13455" spans="3:3">
      <c r="C13455"/>
    </row>
    <row r="13456" spans="3:3">
      <c r="C13456"/>
    </row>
    <row r="13457" spans="3:3">
      <c r="C13457"/>
    </row>
    <row r="13458" spans="3:3">
      <c r="C13458"/>
    </row>
    <row r="13459" spans="3:3">
      <c r="C13459"/>
    </row>
    <row r="13460" spans="3:3">
      <c r="C13460"/>
    </row>
    <row r="13461" spans="3:3">
      <c r="C13461"/>
    </row>
    <row r="13462" spans="3:3">
      <c r="C13462"/>
    </row>
    <row r="13463" spans="3:3">
      <c r="C13463"/>
    </row>
    <row r="13464" spans="3:3">
      <c r="C13464"/>
    </row>
    <row r="13465" spans="3:3">
      <c r="C13465"/>
    </row>
    <row r="13466" spans="3:3">
      <c r="C13466"/>
    </row>
    <row r="13467" spans="3:3">
      <c r="C13467"/>
    </row>
    <row r="13468" spans="3:3">
      <c r="C13468"/>
    </row>
    <row r="13469" spans="3:3">
      <c r="C13469"/>
    </row>
    <row r="13470" spans="3:3">
      <c r="C13470"/>
    </row>
    <row r="13471" spans="3:3">
      <c r="C13471"/>
    </row>
    <row r="13472" spans="3:3">
      <c r="C13472"/>
    </row>
    <row r="13473" spans="3:3">
      <c r="C13473"/>
    </row>
    <row r="13474" spans="3:3">
      <c r="C13474"/>
    </row>
    <row r="13475" spans="3:3">
      <c r="C13475"/>
    </row>
    <row r="13476" spans="3:3">
      <c r="C13476"/>
    </row>
    <row r="13477" spans="3:3">
      <c r="C13477"/>
    </row>
    <row r="13478" spans="3:3">
      <c r="C13478"/>
    </row>
    <row r="13479" spans="3:3">
      <c r="C13479"/>
    </row>
    <row r="13480" spans="3:3">
      <c r="C13480"/>
    </row>
    <row r="13481" spans="3:3">
      <c r="C13481"/>
    </row>
    <row r="13482" spans="3:3">
      <c r="C13482"/>
    </row>
    <row r="13483" spans="3:3">
      <c r="C13483"/>
    </row>
    <row r="13484" spans="3:3">
      <c r="C13484"/>
    </row>
    <row r="13485" spans="3:3">
      <c r="C13485"/>
    </row>
    <row r="13486" spans="3:3">
      <c r="C13486"/>
    </row>
    <row r="13487" spans="3:3">
      <c r="C13487"/>
    </row>
    <row r="13488" spans="3:3">
      <c r="C13488"/>
    </row>
    <row r="13489" spans="3:3">
      <c r="C13489"/>
    </row>
    <row r="13490" spans="3:3">
      <c r="C13490"/>
    </row>
    <row r="13491" spans="3:3">
      <c r="C13491"/>
    </row>
    <row r="13492" spans="3:3">
      <c r="C13492"/>
    </row>
    <row r="13493" spans="3:3">
      <c r="C13493"/>
    </row>
    <row r="13494" spans="3:3">
      <c r="C13494"/>
    </row>
    <row r="13495" spans="3:3">
      <c r="C13495"/>
    </row>
    <row r="13496" spans="3:3">
      <c r="C13496"/>
    </row>
    <row r="13497" spans="3:3">
      <c r="C13497"/>
    </row>
    <row r="13498" spans="3:3">
      <c r="C13498"/>
    </row>
    <row r="13499" spans="3:3">
      <c r="C13499"/>
    </row>
    <row r="13500" spans="3:3">
      <c r="C13500"/>
    </row>
    <row r="13501" spans="3:3">
      <c r="C13501"/>
    </row>
    <row r="13502" spans="3:3">
      <c r="C13502"/>
    </row>
    <row r="13503" spans="3:3">
      <c r="C13503"/>
    </row>
    <row r="13504" spans="3:3">
      <c r="C13504"/>
    </row>
    <row r="13505" spans="3:3">
      <c r="C13505"/>
    </row>
    <row r="13506" spans="3:3">
      <c r="C13506"/>
    </row>
    <row r="13507" spans="3:3">
      <c r="C13507"/>
    </row>
    <row r="13508" spans="3:3">
      <c r="C13508"/>
    </row>
    <row r="13509" spans="3:3">
      <c r="C13509"/>
    </row>
    <row r="13510" spans="3:3">
      <c r="C13510"/>
    </row>
    <row r="13511" spans="3:3">
      <c r="C13511"/>
    </row>
    <row r="13512" spans="3:3">
      <c r="C13512"/>
    </row>
    <row r="13513" spans="3:3">
      <c r="C13513"/>
    </row>
    <row r="13514" spans="3:3">
      <c r="C13514"/>
    </row>
    <row r="13515" spans="3:3">
      <c r="C13515"/>
    </row>
    <row r="13516" spans="3:3">
      <c r="C13516"/>
    </row>
    <row r="13517" spans="3:3">
      <c r="C13517"/>
    </row>
    <row r="13518" spans="3:3">
      <c r="C13518"/>
    </row>
    <row r="13519" spans="3:3">
      <c r="C13519"/>
    </row>
    <row r="13520" spans="3:3">
      <c r="C13520"/>
    </row>
    <row r="13521" spans="3:3">
      <c r="C13521"/>
    </row>
    <row r="13522" spans="3:3">
      <c r="C13522"/>
    </row>
    <row r="13523" spans="3:3">
      <c r="C13523"/>
    </row>
    <row r="13524" spans="3:3">
      <c r="C13524"/>
    </row>
    <row r="13525" spans="3:3">
      <c r="C13525"/>
    </row>
    <row r="13526" spans="3:3">
      <c r="C13526"/>
    </row>
    <row r="13527" spans="3:3">
      <c r="C13527"/>
    </row>
    <row r="13528" spans="3:3">
      <c r="C13528"/>
    </row>
    <row r="13529" spans="3:3">
      <c r="C13529"/>
    </row>
    <row r="13530" spans="3:3">
      <c r="C13530"/>
    </row>
    <row r="13531" spans="3:3">
      <c r="C13531"/>
    </row>
    <row r="13532" spans="3:3">
      <c r="C13532"/>
    </row>
    <row r="13533" spans="3:3">
      <c r="C13533"/>
    </row>
    <row r="13534" spans="3:3">
      <c r="C13534"/>
    </row>
    <row r="13535" spans="3:3">
      <c r="C13535"/>
    </row>
    <row r="13536" spans="3:3">
      <c r="C13536"/>
    </row>
    <row r="13537" spans="3:3">
      <c r="C13537"/>
    </row>
    <row r="13538" spans="3:3">
      <c r="C13538"/>
    </row>
    <row r="13539" spans="3:3">
      <c r="C13539"/>
    </row>
    <row r="13540" spans="3:3">
      <c r="C13540"/>
    </row>
    <row r="13541" spans="3:3">
      <c r="C13541"/>
    </row>
    <row r="13542" spans="3:3">
      <c r="C13542"/>
    </row>
    <row r="13543" spans="3:3">
      <c r="C13543"/>
    </row>
    <row r="13544" spans="3:3">
      <c r="C13544"/>
    </row>
    <row r="13545" spans="3:3">
      <c r="C13545"/>
    </row>
    <row r="13546" spans="3:3">
      <c r="C13546"/>
    </row>
    <row r="13547" spans="3:3">
      <c r="C13547"/>
    </row>
    <row r="13548" spans="3:3">
      <c r="C13548"/>
    </row>
    <row r="13549" spans="3:3">
      <c r="C13549"/>
    </row>
    <row r="13550" spans="3:3">
      <c r="C13550"/>
    </row>
    <row r="13551" spans="3:3">
      <c r="C13551"/>
    </row>
    <row r="13552" spans="3:3">
      <c r="C13552"/>
    </row>
    <row r="13553" spans="3:3">
      <c r="C13553"/>
    </row>
    <row r="13554" spans="3:3">
      <c r="C13554"/>
    </row>
    <row r="13555" spans="3:3">
      <c r="C13555"/>
    </row>
    <row r="13556" spans="3:3">
      <c r="C13556"/>
    </row>
    <row r="13557" spans="3:3">
      <c r="C13557"/>
    </row>
    <row r="13558" spans="3:3">
      <c r="C13558"/>
    </row>
    <row r="13559" spans="3:3">
      <c r="C13559"/>
    </row>
    <row r="13560" spans="3:3">
      <c r="C13560"/>
    </row>
    <row r="13561" spans="3:3">
      <c r="C13561"/>
    </row>
    <row r="13562" spans="3:3">
      <c r="C13562"/>
    </row>
    <row r="13563" spans="3:3">
      <c r="C13563"/>
    </row>
    <row r="13564" spans="3:3">
      <c r="C13564"/>
    </row>
    <row r="13565" spans="3:3">
      <c r="C13565"/>
    </row>
    <row r="13566" spans="3:3">
      <c r="C13566"/>
    </row>
    <row r="13567" spans="3:3">
      <c r="C13567"/>
    </row>
    <row r="13568" spans="3:3">
      <c r="C13568"/>
    </row>
    <row r="13569" spans="3:3">
      <c r="C13569"/>
    </row>
    <row r="13570" spans="3:3">
      <c r="C13570"/>
    </row>
    <row r="13571" spans="3:3">
      <c r="C13571"/>
    </row>
    <row r="13572" spans="3:3">
      <c r="C13572"/>
    </row>
    <row r="13573" spans="3:3">
      <c r="C13573"/>
    </row>
    <row r="13574" spans="3:3">
      <c r="C13574"/>
    </row>
    <row r="13575" spans="3:3">
      <c r="C13575"/>
    </row>
    <row r="13576" spans="3:3">
      <c r="C13576"/>
    </row>
    <row r="13577" spans="3:3">
      <c r="C13577"/>
    </row>
    <row r="13578" spans="3:3">
      <c r="C13578"/>
    </row>
    <row r="13579" spans="3:3">
      <c r="C13579"/>
    </row>
    <row r="13580" spans="3:3">
      <c r="C13580"/>
    </row>
    <row r="13581" spans="3:3">
      <c r="C13581"/>
    </row>
    <row r="13582" spans="3:3">
      <c r="C13582"/>
    </row>
    <row r="13583" spans="3:3">
      <c r="C13583"/>
    </row>
    <row r="13584" spans="3:3">
      <c r="C13584"/>
    </row>
    <row r="13585" spans="3:3">
      <c r="C13585"/>
    </row>
    <row r="13586" spans="3:3">
      <c r="C13586"/>
    </row>
    <row r="13587" spans="3:3">
      <c r="C13587"/>
    </row>
    <row r="13588" spans="3:3">
      <c r="C13588"/>
    </row>
    <row r="13589" spans="3:3">
      <c r="C13589"/>
    </row>
    <row r="13590" spans="3:3">
      <c r="C13590"/>
    </row>
    <row r="13591" spans="3:3">
      <c r="C13591"/>
    </row>
    <row r="13592" spans="3:3">
      <c r="C13592"/>
    </row>
    <row r="13593" spans="3:3">
      <c r="C13593"/>
    </row>
    <row r="13594" spans="3:3">
      <c r="C13594"/>
    </row>
    <row r="13595" spans="3:3">
      <c r="C13595"/>
    </row>
    <row r="13596" spans="3:3">
      <c r="C13596"/>
    </row>
    <row r="13597" spans="3:3">
      <c r="C13597"/>
    </row>
    <row r="13598" spans="3:3">
      <c r="C13598"/>
    </row>
    <row r="13599" spans="3:3">
      <c r="C13599"/>
    </row>
    <row r="13600" spans="3:3">
      <c r="C13600"/>
    </row>
    <row r="13601" spans="3:3">
      <c r="C13601"/>
    </row>
    <row r="13602" spans="3:3">
      <c r="C13602"/>
    </row>
    <row r="13603" spans="3:3">
      <c r="C13603"/>
    </row>
    <row r="13604" spans="3:3">
      <c r="C13604"/>
    </row>
    <row r="13605" spans="3:3">
      <c r="C13605"/>
    </row>
    <row r="13606" spans="3:3">
      <c r="C13606"/>
    </row>
    <row r="13607" spans="3:3">
      <c r="C13607"/>
    </row>
    <row r="13608" spans="3:3">
      <c r="C13608"/>
    </row>
    <row r="13609" spans="3:3">
      <c r="C13609"/>
    </row>
    <row r="13610" spans="3:3">
      <c r="C13610"/>
    </row>
    <row r="13611" spans="3:3">
      <c r="C13611"/>
    </row>
    <row r="13612" spans="3:3">
      <c r="C13612"/>
    </row>
    <row r="13613" spans="3:3">
      <c r="C13613"/>
    </row>
    <row r="13614" spans="3:3">
      <c r="C13614"/>
    </row>
    <row r="13615" spans="3:3">
      <c r="C13615"/>
    </row>
    <row r="13616" spans="3:3">
      <c r="C13616"/>
    </row>
    <row r="13617" spans="3:3">
      <c r="C13617"/>
    </row>
    <row r="13618" spans="3:3">
      <c r="C13618"/>
    </row>
    <row r="13619" spans="3:3">
      <c r="C13619"/>
    </row>
    <row r="13620" spans="3:3">
      <c r="C13620"/>
    </row>
    <row r="13621" spans="3:3">
      <c r="C13621"/>
    </row>
    <row r="13622" spans="3:3">
      <c r="C13622"/>
    </row>
    <row r="13623" spans="3:3">
      <c r="C13623"/>
    </row>
    <row r="13624" spans="3:3">
      <c r="C13624"/>
    </row>
    <row r="13625" spans="3:3">
      <c r="C13625"/>
    </row>
    <row r="13626" spans="3:3">
      <c r="C13626"/>
    </row>
    <row r="13627" spans="3:3">
      <c r="C13627"/>
    </row>
    <row r="13628" spans="3:3">
      <c r="C13628"/>
    </row>
    <row r="13629" spans="3:3">
      <c r="C13629"/>
    </row>
    <row r="13630" spans="3:3">
      <c r="C13630"/>
    </row>
    <row r="13631" spans="3:3">
      <c r="C13631"/>
    </row>
    <row r="13632" spans="3:3">
      <c r="C13632"/>
    </row>
    <row r="13633" spans="3:3">
      <c r="C13633"/>
    </row>
    <row r="13634" spans="3:3">
      <c r="C13634"/>
    </row>
    <row r="13635" spans="3:3">
      <c r="C13635"/>
    </row>
    <row r="13636" spans="3:3">
      <c r="C13636"/>
    </row>
    <row r="13637" spans="3:3">
      <c r="C13637"/>
    </row>
    <row r="13638" spans="3:3">
      <c r="C13638"/>
    </row>
    <row r="13639" spans="3:3">
      <c r="C13639"/>
    </row>
    <row r="13640" spans="3:3">
      <c r="C13640"/>
    </row>
    <row r="13641" spans="3:3">
      <c r="C13641"/>
    </row>
    <row r="13642" spans="3:3">
      <c r="C13642"/>
    </row>
    <row r="13643" spans="3:3">
      <c r="C13643"/>
    </row>
    <row r="13644" spans="3:3">
      <c r="C13644"/>
    </row>
    <row r="13645" spans="3:3">
      <c r="C13645"/>
    </row>
    <row r="13646" spans="3:3">
      <c r="C13646"/>
    </row>
    <row r="13647" spans="3:3">
      <c r="C13647"/>
    </row>
    <row r="13648" spans="3:3">
      <c r="C13648"/>
    </row>
    <row r="13649" spans="3:3">
      <c r="C13649"/>
    </row>
    <row r="13650" spans="3:3">
      <c r="C13650"/>
    </row>
    <row r="13651" spans="3:3">
      <c r="C13651"/>
    </row>
    <row r="13652" spans="3:3">
      <c r="C13652"/>
    </row>
    <row r="13653" spans="3:3">
      <c r="C13653"/>
    </row>
    <row r="13654" spans="3:3">
      <c r="C13654"/>
    </row>
    <row r="13655" spans="3:3">
      <c r="C13655"/>
    </row>
    <row r="13656" spans="3:3">
      <c r="C13656"/>
    </row>
    <row r="13657" spans="3:3">
      <c r="C13657"/>
    </row>
    <row r="13658" spans="3:3">
      <c r="C13658"/>
    </row>
    <row r="13659" spans="3:3">
      <c r="C13659"/>
    </row>
    <row r="13660" spans="3:3">
      <c r="C13660"/>
    </row>
    <row r="13661" spans="3:3">
      <c r="C13661"/>
    </row>
    <row r="13662" spans="3:3">
      <c r="C13662"/>
    </row>
    <row r="13663" spans="3:3">
      <c r="C13663"/>
    </row>
    <row r="13664" spans="3:3">
      <c r="C13664"/>
    </row>
    <row r="13665" spans="3:3">
      <c r="C13665"/>
    </row>
    <row r="13666" spans="3:3">
      <c r="C13666"/>
    </row>
    <row r="13667" spans="3:3">
      <c r="C13667"/>
    </row>
    <row r="13668" spans="3:3">
      <c r="C13668"/>
    </row>
    <row r="13669" spans="3:3">
      <c r="C13669"/>
    </row>
    <row r="13670" spans="3:3">
      <c r="C13670"/>
    </row>
    <row r="13671" spans="3:3">
      <c r="C13671"/>
    </row>
    <row r="13672" spans="3:3">
      <c r="C13672"/>
    </row>
    <row r="13673" spans="3:3">
      <c r="C13673"/>
    </row>
    <row r="13674" spans="3:3">
      <c r="C13674"/>
    </row>
    <row r="13675" spans="3:3">
      <c r="C13675"/>
    </row>
    <row r="13676" spans="3:3">
      <c r="C13676"/>
    </row>
    <row r="13677" spans="3:3">
      <c r="C13677"/>
    </row>
    <row r="13678" spans="3:3">
      <c r="C13678"/>
    </row>
    <row r="13679" spans="3:3">
      <c r="C13679"/>
    </row>
    <row r="13680" spans="3:3">
      <c r="C13680"/>
    </row>
    <row r="13681" spans="3:3">
      <c r="C13681"/>
    </row>
    <row r="13682" spans="3:3">
      <c r="C13682"/>
    </row>
    <row r="13683" spans="3:3">
      <c r="C13683"/>
    </row>
    <row r="13684" spans="3:3">
      <c r="C13684"/>
    </row>
    <row r="13685" spans="3:3">
      <c r="C13685"/>
    </row>
    <row r="13686" spans="3:3">
      <c r="C13686"/>
    </row>
    <row r="13687" spans="3:3">
      <c r="C13687"/>
    </row>
    <row r="13688" spans="3:3">
      <c r="C13688"/>
    </row>
    <row r="13689" spans="3:3">
      <c r="C13689"/>
    </row>
    <row r="13690" spans="3:3">
      <c r="C13690"/>
    </row>
    <row r="13691" spans="3:3">
      <c r="C13691"/>
    </row>
    <row r="13692" spans="3:3">
      <c r="C13692"/>
    </row>
    <row r="13693" spans="3:3">
      <c r="C13693"/>
    </row>
    <row r="13694" spans="3:3">
      <c r="C13694"/>
    </row>
    <row r="13695" spans="3:3">
      <c r="C13695"/>
    </row>
    <row r="13696" spans="3:3">
      <c r="C13696"/>
    </row>
    <row r="13697" spans="3:3">
      <c r="C13697"/>
    </row>
    <row r="13698" spans="3:3">
      <c r="C13698"/>
    </row>
    <row r="13699" spans="3:3">
      <c r="C13699"/>
    </row>
    <row r="13700" spans="3:3">
      <c r="C13700"/>
    </row>
    <row r="13701" spans="3:3">
      <c r="C13701"/>
    </row>
    <row r="13702" spans="3:3">
      <c r="C13702"/>
    </row>
    <row r="13703" spans="3:3">
      <c r="C13703"/>
    </row>
    <row r="13704" spans="3:3">
      <c r="C13704"/>
    </row>
    <row r="13705" spans="3:3">
      <c r="C13705"/>
    </row>
    <row r="13706" spans="3:3">
      <c r="C13706"/>
    </row>
    <row r="13707" spans="3:3">
      <c r="C13707"/>
    </row>
    <row r="13708" spans="3:3">
      <c r="C13708"/>
    </row>
    <row r="13709" spans="3:3">
      <c r="C13709"/>
    </row>
    <row r="13710" spans="3:3">
      <c r="C13710"/>
    </row>
    <row r="13711" spans="3:3">
      <c r="C13711"/>
    </row>
    <row r="13712" spans="3:3">
      <c r="C13712"/>
    </row>
    <row r="13713" spans="3:3">
      <c r="C13713"/>
    </row>
    <row r="13714" spans="3:3">
      <c r="C13714"/>
    </row>
    <row r="13715" spans="3:3">
      <c r="C13715"/>
    </row>
    <row r="13716" spans="3:3">
      <c r="C13716"/>
    </row>
    <row r="13717" spans="3:3">
      <c r="C13717"/>
    </row>
    <row r="13718" spans="3:3">
      <c r="C13718"/>
    </row>
    <row r="13719" spans="3:3">
      <c r="C13719"/>
    </row>
    <row r="13720" spans="3:3">
      <c r="C13720"/>
    </row>
    <row r="13721" spans="3:3">
      <c r="C13721"/>
    </row>
    <row r="13722" spans="3:3">
      <c r="C13722"/>
    </row>
    <row r="13723" spans="3:3">
      <c r="C13723"/>
    </row>
    <row r="13724" spans="3:3">
      <c r="C13724"/>
    </row>
    <row r="13725" spans="3:3">
      <c r="C13725"/>
    </row>
    <row r="13726" spans="3:3">
      <c r="C13726"/>
    </row>
    <row r="13727" spans="3:3">
      <c r="C13727"/>
    </row>
    <row r="13728" spans="3:3">
      <c r="C13728"/>
    </row>
    <row r="13729" spans="3:3">
      <c r="C13729"/>
    </row>
    <row r="13730" spans="3:3">
      <c r="C13730"/>
    </row>
    <row r="13731" spans="3:3">
      <c r="C13731"/>
    </row>
    <row r="13732" spans="3:3">
      <c r="C13732"/>
    </row>
    <row r="13733" spans="3:3">
      <c r="C13733"/>
    </row>
    <row r="13734" spans="3:3">
      <c r="C13734"/>
    </row>
    <row r="13735" spans="3:3">
      <c r="C13735"/>
    </row>
    <row r="13736" spans="3:3">
      <c r="C13736"/>
    </row>
    <row r="13737" spans="3:3">
      <c r="C13737"/>
    </row>
    <row r="13738" spans="3:3">
      <c r="C13738"/>
    </row>
    <row r="13739" spans="3:3">
      <c r="C13739"/>
    </row>
    <row r="13740" spans="3:3">
      <c r="C13740"/>
    </row>
    <row r="13741" spans="3:3">
      <c r="C13741"/>
    </row>
    <row r="13742" spans="3:3">
      <c r="C13742"/>
    </row>
    <row r="13743" spans="3:3">
      <c r="C13743"/>
    </row>
    <row r="13744" spans="3:3">
      <c r="C13744"/>
    </row>
    <row r="13745" spans="3:3">
      <c r="C13745"/>
    </row>
    <row r="13746" spans="3:3">
      <c r="C13746"/>
    </row>
    <row r="13747" spans="3:3">
      <c r="C13747"/>
    </row>
    <row r="13748" spans="3:3">
      <c r="C13748"/>
    </row>
    <row r="13749" spans="3:3">
      <c r="C13749"/>
    </row>
    <row r="13750" spans="3:3">
      <c r="C13750"/>
    </row>
    <row r="13751" spans="3:3">
      <c r="C13751"/>
    </row>
    <row r="13752" spans="3:3">
      <c r="C13752"/>
    </row>
    <row r="13753" spans="3:3">
      <c r="C13753"/>
    </row>
    <row r="13754" spans="3:3">
      <c r="C13754"/>
    </row>
    <row r="13755" spans="3:3">
      <c r="C13755"/>
    </row>
    <row r="13756" spans="3:3">
      <c r="C13756"/>
    </row>
    <row r="13757" spans="3:3">
      <c r="C13757"/>
    </row>
    <row r="13758" spans="3:3">
      <c r="C13758"/>
    </row>
    <row r="13759" spans="3:3">
      <c r="C13759"/>
    </row>
    <row r="13760" spans="3:3">
      <c r="C13760"/>
    </row>
    <row r="13761" spans="3:3">
      <c r="C13761"/>
    </row>
    <row r="13762" spans="3:3">
      <c r="C13762"/>
    </row>
    <row r="13763" spans="3:3">
      <c r="C13763"/>
    </row>
    <row r="13764" spans="3:3">
      <c r="C13764"/>
    </row>
    <row r="13765" spans="3:3">
      <c r="C13765"/>
    </row>
    <row r="13766" spans="3:3">
      <c r="C13766"/>
    </row>
    <row r="13767" spans="3:3">
      <c r="C13767"/>
    </row>
    <row r="13768" spans="3:3">
      <c r="C13768"/>
    </row>
    <row r="13769" spans="3:3">
      <c r="C13769"/>
    </row>
    <row r="13770" spans="3:3">
      <c r="C13770"/>
    </row>
    <row r="13771" spans="3:3">
      <c r="C13771"/>
    </row>
    <row r="13772" spans="3:3">
      <c r="C13772"/>
    </row>
    <row r="13773" spans="3:3">
      <c r="C13773"/>
    </row>
    <row r="13774" spans="3:3">
      <c r="C13774"/>
    </row>
    <row r="13775" spans="3:3">
      <c r="C13775"/>
    </row>
    <row r="13776" spans="3:3">
      <c r="C13776"/>
    </row>
    <row r="13777" spans="3:3">
      <c r="C13777"/>
    </row>
    <row r="13778" spans="3:3">
      <c r="C13778"/>
    </row>
    <row r="13779" spans="3:3">
      <c r="C13779"/>
    </row>
    <row r="13780" spans="3:3">
      <c r="C13780"/>
    </row>
    <row r="13781" spans="3:3">
      <c r="C13781"/>
    </row>
    <row r="13782" spans="3:3">
      <c r="C13782"/>
    </row>
    <row r="13783" spans="3:3">
      <c r="C13783"/>
    </row>
    <row r="13784" spans="3:3">
      <c r="C13784"/>
    </row>
    <row r="13785" spans="3:3">
      <c r="C13785"/>
    </row>
    <row r="13786" spans="3:3">
      <c r="C13786"/>
    </row>
    <row r="13787" spans="3:3">
      <c r="C13787"/>
    </row>
    <row r="13788" spans="3:3">
      <c r="C13788"/>
    </row>
    <row r="13789" spans="3:3">
      <c r="C13789"/>
    </row>
    <row r="13790" spans="3:3">
      <c r="C13790"/>
    </row>
    <row r="13791" spans="3:3">
      <c r="C13791"/>
    </row>
    <row r="13792" spans="3:3">
      <c r="C13792"/>
    </row>
    <row r="13793" spans="3:3">
      <c r="C13793"/>
    </row>
    <row r="13794" spans="3:3">
      <c r="C13794"/>
    </row>
    <row r="13795" spans="3:3">
      <c r="C13795"/>
    </row>
    <row r="13796" spans="3:3">
      <c r="C13796"/>
    </row>
    <row r="13797" spans="3:3">
      <c r="C13797"/>
    </row>
    <row r="13798" spans="3:3">
      <c r="C13798"/>
    </row>
    <row r="13799" spans="3:3">
      <c r="C13799"/>
    </row>
    <row r="13800" spans="3:3">
      <c r="C13800"/>
    </row>
    <row r="13801" spans="3:3">
      <c r="C13801"/>
    </row>
    <row r="13802" spans="3:3">
      <c r="C13802"/>
    </row>
    <row r="13803" spans="3:3">
      <c r="C13803"/>
    </row>
    <row r="13804" spans="3:3">
      <c r="C13804"/>
    </row>
    <row r="13805" spans="3:3">
      <c r="C13805"/>
    </row>
    <row r="13806" spans="3:3">
      <c r="C13806"/>
    </row>
    <row r="13807" spans="3:3">
      <c r="C13807"/>
    </row>
    <row r="13808" spans="3:3">
      <c r="C13808"/>
    </row>
    <row r="13809" spans="3:3">
      <c r="C13809"/>
    </row>
    <row r="13810" spans="3:3">
      <c r="C13810"/>
    </row>
    <row r="13811" spans="3:3">
      <c r="C13811"/>
    </row>
    <row r="13812" spans="3:3">
      <c r="C13812"/>
    </row>
    <row r="13813" spans="3:3">
      <c r="C13813"/>
    </row>
    <row r="13814" spans="3:3">
      <c r="C13814"/>
    </row>
    <row r="13815" spans="3:3">
      <c r="C13815"/>
    </row>
    <row r="13816" spans="3:3">
      <c r="C13816"/>
    </row>
    <row r="13817" spans="3:3">
      <c r="C13817"/>
    </row>
    <row r="13818" spans="3:3">
      <c r="C13818"/>
    </row>
    <row r="13819" spans="3:3">
      <c r="C13819"/>
    </row>
    <row r="13820" spans="3:3">
      <c r="C13820"/>
    </row>
    <row r="13821" spans="3:3">
      <c r="C13821"/>
    </row>
    <row r="13822" spans="3:3">
      <c r="C13822"/>
    </row>
    <row r="13823" spans="3:3">
      <c r="C13823"/>
    </row>
    <row r="13824" spans="3:3">
      <c r="C13824"/>
    </row>
    <row r="13825" spans="3:3">
      <c r="C13825"/>
    </row>
    <row r="13826" spans="3:3">
      <c r="C13826"/>
    </row>
    <row r="13827" spans="3:3">
      <c r="C13827"/>
    </row>
    <row r="13828" spans="3:3">
      <c r="C13828"/>
    </row>
    <row r="13829" spans="3:3">
      <c r="C13829"/>
    </row>
    <row r="13830" spans="3:3">
      <c r="C13830"/>
    </row>
    <row r="13831" spans="3:3">
      <c r="C13831"/>
    </row>
    <row r="13832" spans="3:3">
      <c r="C13832"/>
    </row>
    <row r="13833" spans="3:3">
      <c r="C13833"/>
    </row>
    <row r="13834" spans="3:3">
      <c r="C13834"/>
    </row>
    <row r="13835" spans="3:3">
      <c r="C13835"/>
    </row>
    <row r="13836" spans="3:3">
      <c r="C13836"/>
    </row>
    <row r="13837" spans="3:3">
      <c r="C13837"/>
    </row>
    <row r="13838" spans="3:3">
      <c r="C13838"/>
    </row>
    <row r="13839" spans="3:3">
      <c r="C13839"/>
    </row>
    <row r="13840" spans="3:3">
      <c r="C13840"/>
    </row>
    <row r="13841" spans="3:3">
      <c r="C13841"/>
    </row>
    <row r="13842" spans="3:3">
      <c r="C13842"/>
    </row>
    <row r="13843" spans="3:3">
      <c r="C13843"/>
    </row>
    <row r="13844" spans="3:3">
      <c r="C13844"/>
    </row>
    <row r="13845" spans="3:3">
      <c r="C13845"/>
    </row>
    <row r="13846" spans="3:3">
      <c r="C13846"/>
    </row>
    <row r="13847" spans="3:3">
      <c r="C13847"/>
    </row>
    <row r="13848" spans="3:3">
      <c r="C13848"/>
    </row>
    <row r="13849" spans="3:3">
      <c r="C13849"/>
    </row>
    <row r="13850" spans="3:3">
      <c r="C13850"/>
    </row>
    <row r="13851" spans="3:3">
      <c r="C13851"/>
    </row>
    <row r="13852" spans="3:3">
      <c r="C13852"/>
    </row>
    <row r="13853" spans="3:3">
      <c r="C13853"/>
    </row>
    <row r="13854" spans="3:3">
      <c r="C13854"/>
    </row>
    <row r="13855" spans="3:3">
      <c r="C13855"/>
    </row>
    <row r="13856" spans="3:3">
      <c r="C13856"/>
    </row>
    <row r="13857" spans="3:3">
      <c r="C13857"/>
    </row>
    <row r="13858" spans="3:3">
      <c r="C13858"/>
    </row>
    <row r="13859" spans="3:3">
      <c r="C13859"/>
    </row>
    <row r="13860" spans="3:3">
      <c r="C13860"/>
    </row>
    <row r="13861" spans="3:3">
      <c r="C13861"/>
    </row>
    <row r="13862" spans="3:3">
      <c r="C13862"/>
    </row>
    <row r="13863" spans="3:3">
      <c r="C13863"/>
    </row>
    <row r="13864" spans="3:3">
      <c r="C13864"/>
    </row>
    <row r="13865" spans="3:3">
      <c r="C13865"/>
    </row>
    <row r="13866" spans="3:3">
      <c r="C13866"/>
    </row>
    <row r="13867" spans="3:3">
      <c r="C13867"/>
    </row>
    <row r="13868" spans="3:3">
      <c r="C13868"/>
    </row>
    <row r="13869" spans="3:3">
      <c r="C13869"/>
    </row>
    <row r="13870" spans="3:3">
      <c r="C13870"/>
    </row>
    <row r="13871" spans="3:3">
      <c r="C13871"/>
    </row>
    <row r="13872" spans="3:3">
      <c r="C13872"/>
    </row>
    <row r="13873" spans="3:3">
      <c r="C13873"/>
    </row>
    <row r="13874" spans="3:3">
      <c r="C13874"/>
    </row>
    <row r="13875" spans="3:3">
      <c r="C13875"/>
    </row>
    <row r="13876" spans="3:3">
      <c r="C13876"/>
    </row>
    <row r="13877" spans="3:3">
      <c r="C13877"/>
    </row>
    <row r="13878" spans="3:3">
      <c r="C13878"/>
    </row>
    <row r="13879" spans="3:3">
      <c r="C13879"/>
    </row>
    <row r="13880" spans="3:3">
      <c r="C13880"/>
    </row>
    <row r="13881" spans="3:3">
      <c r="C13881"/>
    </row>
    <row r="13882" spans="3:3">
      <c r="C13882"/>
    </row>
    <row r="13883" spans="3:3">
      <c r="C13883"/>
    </row>
    <row r="13884" spans="3:3">
      <c r="C13884"/>
    </row>
    <row r="13885" spans="3:3">
      <c r="C13885"/>
    </row>
    <row r="13886" spans="3:3">
      <c r="C13886"/>
    </row>
    <row r="13887" spans="3:3">
      <c r="C13887"/>
    </row>
    <row r="13888" spans="3:3">
      <c r="C13888"/>
    </row>
    <row r="13889" spans="3:3">
      <c r="C13889"/>
    </row>
    <row r="13890" spans="3:3">
      <c r="C13890"/>
    </row>
    <row r="13891" spans="3:3">
      <c r="C13891"/>
    </row>
    <row r="13892" spans="3:3">
      <c r="C13892"/>
    </row>
    <row r="13893" spans="3:3">
      <c r="C13893"/>
    </row>
    <row r="13894" spans="3:3">
      <c r="C13894"/>
    </row>
    <row r="13895" spans="3:3">
      <c r="C13895"/>
    </row>
    <row r="13896" spans="3:3">
      <c r="C13896"/>
    </row>
    <row r="13897" spans="3:3">
      <c r="C13897"/>
    </row>
    <row r="13898" spans="3:3">
      <c r="C13898"/>
    </row>
    <row r="13899" spans="3:3">
      <c r="C13899"/>
    </row>
    <row r="13900" spans="3:3">
      <c r="C13900"/>
    </row>
    <row r="13901" spans="3:3">
      <c r="C13901"/>
    </row>
    <row r="13902" spans="3:3">
      <c r="C13902"/>
    </row>
    <row r="13903" spans="3:3">
      <c r="C13903"/>
    </row>
    <row r="13904" spans="3:3">
      <c r="C13904"/>
    </row>
    <row r="13905" spans="3:3">
      <c r="C13905"/>
    </row>
    <row r="13906" spans="3:3">
      <c r="C13906"/>
    </row>
    <row r="13907" spans="3:3">
      <c r="C13907"/>
    </row>
    <row r="13908" spans="3:3">
      <c r="C13908"/>
    </row>
    <row r="13909" spans="3:3">
      <c r="C13909"/>
    </row>
    <row r="13910" spans="3:3">
      <c r="C13910"/>
    </row>
    <row r="13911" spans="3:3">
      <c r="C13911"/>
    </row>
    <row r="13912" spans="3:3">
      <c r="C13912"/>
    </row>
    <row r="13913" spans="3:3">
      <c r="C13913"/>
    </row>
    <row r="13914" spans="3:3">
      <c r="C13914"/>
    </row>
    <row r="13915" spans="3:3">
      <c r="C13915"/>
    </row>
    <row r="13916" spans="3:3">
      <c r="C13916"/>
    </row>
    <row r="13917" spans="3:3">
      <c r="C13917"/>
    </row>
    <row r="13918" spans="3:3">
      <c r="C13918"/>
    </row>
    <row r="13919" spans="3:3">
      <c r="C13919"/>
    </row>
    <row r="13920" spans="3:3">
      <c r="C13920"/>
    </row>
    <row r="13921" spans="3:3">
      <c r="C13921"/>
    </row>
    <row r="13922" spans="3:3">
      <c r="C13922"/>
    </row>
    <row r="13923" spans="3:3">
      <c r="C13923"/>
    </row>
    <row r="13924" spans="3:3">
      <c r="C13924"/>
    </row>
    <row r="13925" spans="3:3">
      <c r="C13925"/>
    </row>
    <row r="13926" spans="3:3">
      <c r="C13926"/>
    </row>
    <row r="13927" spans="3:3">
      <c r="C13927"/>
    </row>
    <row r="13928" spans="3:3">
      <c r="C13928"/>
    </row>
    <row r="13929" spans="3:3">
      <c r="C13929"/>
    </row>
    <row r="13930" spans="3:3">
      <c r="C13930"/>
    </row>
    <row r="13931" spans="3:3">
      <c r="C13931"/>
    </row>
    <row r="13932" spans="3:3">
      <c r="C13932"/>
    </row>
    <row r="13933" spans="3:3">
      <c r="C13933"/>
    </row>
    <row r="13934" spans="3:3">
      <c r="C13934"/>
    </row>
    <row r="13935" spans="3:3">
      <c r="C13935"/>
    </row>
    <row r="13936" spans="3:3">
      <c r="C13936"/>
    </row>
    <row r="13937" spans="3:3">
      <c r="C13937"/>
    </row>
    <row r="13938" spans="3:3">
      <c r="C13938"/>
    </row>
    <row r="13939" spans="3:3">
      <c r="C13939"/>
    </row>
    <row r="13940" spans="3:3">
      <c r="C13940"/>
    </row>
    <row r="13941" spans="3:3">
      <c r="C13941"/>
    </row>
    <row r="13942" spans="3:3">
      <c r="C13942"/>
    </row>
    <row r="13943" spans="3:3">
      <c r="C13943"/>
    </row>
    <row r="13944" spans="3:3">
      <c r="C13944"/>
    </row>
    <row r="13945" spans="3:3">
      <c r="C13945"/>
    </row>
    <row r="13946" spans="3:3">
      <c r="C13946"/>
    </row>
    <row r="13947" spans="3:3">
      <c r="C13947"/>
    </row>
    <row r="13948" spans="3:3">
      <c r="C13948"/>
    </row>
    <row r="13949" spans="3:3">
      <c r="C13949"/>
    </row>
    <row r="13950" spans="3:3">
      <c r="C13950"/>
    </row>
    <row r="13951" spans="3:3">
      <c r="C13951"/>
    </row>
    <row r="13952" spans="3:3">
      <c r="C13952"/>
    </row>
    <row r="13953" spans="3:3">
      <c r="C13953"/>
    </row>
    <row r="13954" spans="3:3">
      <c r="C13954"/>
    </row>
    <row r="13955" spans="3:3">
      <c r="C13955"/>
    </row>
    <row r="13956" spans="3:3">
      <c r="C13956"/>
    </row>
    <row r="13957" spans="3:3">
      <c r="C13957"/>
    </row>
    <row r="13958" spans="3:3">
      <c r="C13958"/>
    </row>
    <row r="13959" spans="3:3">
      <c r="C13959"/>
    </row>
    <row r="13960" spans="3:3">
      <c r="C13960"/>
    </row>
    <row r="13961" spans="3:3">
      <c r="C13961"/>
    </row>
    <row r="13962" spans="3:3">
      <c r="C13962"/>
    </row>
    <row r="13963" spans="3:3">
      <c r="C13963"/>
    </row>
    <row r="13964" spans="3:3">
      <c r="C13964"/>
    </row>
    <row r="13965" spans="3:3">
      <c r="C13965"/>
    </row>
    <row r="13966" spans="3:3">
      <c r="C13966"/>
    </row>
    <row r="13967" spans="3:3">
      <c r="C13967"/>
    </row>
    <row r="13968" spans="3:3">
      <c r="C13968"/>
    </row>
    <row r="13969" spans="3:3">
      <c r="C13969"/>
    </row>
    <row r="13970" spans="3:3">
      <c r="C13970"/>
    </row>
    <row r="13971" spans="3:3">
      <c r="C13971"/>
    </row>
    <row r="13972" spans="3:3">
      <c r="C13972"/>
    </row>
    <row r="13973" spans="3:3">
      <c r="C13973"/>
    </row>
    <row r="13974" spans="3:3">
      <c r="C13974"/>
    </row>
    <row r="13975" spans="3:3">
      <c r="C13975"/>
    </row>
    <row r="13976" spans="3:3">
      <c r="C13976"/>
    </row>
    <row r="13977" spans="3:3">
      <c r="C13977"/>
    </row>
    <row r="13978" spans="3:3">
      <c r="C13978"/>
    </row>
    <row r="13979" spans="3:3">
      <c r="C13979"/>
    </row>
    <row r="13980" spans="3:3">
      <c r="C13980"/>
    </row>
    <row r="13981" spans="3:3">
      <c r="C13981"/>
    </row>
    <row r="13982" spans="3:3">
      <c r="C13982"/>
    </row>
    <row r="13983" spans="3:3">
      <c r="C13983"/>
    </row>
    <row r="13984" spans="3:3">
      <c r="C13984"/>
    </row>
    <row r="13985" spans="3:3">
      <c r="C13985"/>
    </row>
    <row r="13986" spans="3:3">
      <c r="C13986"/>
    </row>
    <row r="13987" spans="3:3">
      <c r="C13987"/>
    </row>
    <row r="13988" spans="3:3">
      <c r="C13988"/>
    </row>
    <row r="13989" spans="3:3">
      <c r="C13989"/>
    </row>
    <row r="13990" spans="3:3">
      <c r="C13990"/>
    </row>
    <row r="13991" spans="3:3">
      <c r="C13991"/>
    </row>
    <row r="13992" spans="3:3">
      <c r="C13992"/>
    </row>
    <row r="13993" spans="3:3">
      <c r="C13993"/>
    </row>
    <row r="13994" spans="3:3">
      <c r="C13994"/>
    </row>
    <row r="13995" spans="3:3">
      <c r="C13995"/>
    </row>
    <row r="13996" spans="3:3">
      <c r="C13996"/>
    </row>
    <row r="13997" spans="3:3">
      <c r="C13997"/>
    </row>
    <row r="13998" spans="3:3">
      <c r="C13998"/>
    </row>
    <row r="13999" spans="3:3">
      <c r="C13999"/>
    </row>
    <row r="14000" spans="3:3">
      <c r="C14000"/>
    </row>
    <row r="14001" spans="3:3">
      <c r="C14001"/>
    </row>
    <row r="14002" spans="3:3">
      <c r="C14002"/>
    </row>
    <row r="14003" spans="3:3">
      <c r="C14003"/>
    </row>
    <row r="14004" spans="3:3">
      <c r="C14004"/>
    </row>
    <row r="14005" spans="3:3">
      <c r="C14005"/>
    </row>
    <row r="14006" spans="3:3">
      <c r="C14006"/>
    </row>
    <row r="14007" spans="3:3">
      <c r="C14007"/>
    </row>
    <row r="14008" spans="3:3">
      <c r="C14008"/>
    </row>
    <row r="14009" spans="3:3">
      <c r="C14009"/>
    </row>
    <row r="14010" spans="3:3">
      <c r="C14010"/>
    </row>
    <row r="14011" spans="3:3">
      <c r="C14011"/>
    </row>
    <row r="14012" spans="3:3">
      <c r="C14012"/>
    </row>
    <row r="14013" spans="3:3">
      <c r="C14013"/>
    </row>
    <row r="14014" spans="3:3">
      <c r="C14014"/>
    </row>
    <row r="14015" spans="3:3">
      <c r="C14015"/>
    </row>
    <row r="14016" spans="3:3">
      <c r="C14016"/>
    </row>
    <row r="14017" spans="3:3">
      <c r="C14017"/>
    </row>
    <row r="14018" spans="3:3">
      <c r="C14018"/>
    </row>
    <row r="14019" spans="3:3">
      <c r="C14019"/>
    </row>
    <row r="14020" spans="3:3">
      <c r="C14020"/>
    </row>
    <row r="14021" spans="3:3">
      <c r="C14021"/>
    </row>
    <row r="14022" spans="3:3">
      <c r="C14022"/>
    </row>
    <row r="14023" spans="3:3">
      <c r="C14023"/>
    </row>
    <row r="14024" spans="3:3">
      <c r="C14024"/>
    </row>
    <row r="14025" spans="3:3">
      <c r="C14025"/>
    </row>
    <row r="14026" spans="3:3">
      <c r="C14026"/>
    </row>
    <row r="14027" spans="3:3">
      <c r="C14027"/>
    </row>
    <row r="14028" spans="3:3">
      <c r="C14028"/>
    </row>
    <row r="14029" spans="3:3">
      <c r="C14029"/>
    </row>
    <row r="14030" spans="3:3">
      <c r="C14030"/>
    </row>
    <row r="14031" spans="3:3">
      <c r="C14031"/>
    </row>
    <row r="14032" spans="3:3">
      <c r="C14032"/>
    </row>
    <row r="14033" spans="3:3">
      <c r="C14033"/>
    </row>
    <row r="14034" spans="3:3">
      <c r="C14034"/>
    </row>
    <row r="14035" spans="3:3">
      <c r="C14035"/>
    </row>
    <row r="14036" spans="3:3">
      <c r="C14036"/>
    </row>
    <row r="14037" spans="3:3">
      <c r="C14037"/>
    </row>
    <row r="14038" spans="3:3">
      <c r="C14038"/>
    </row>
    <row r="14039" spans="3:3">
      <c r="C14039"/>
    </row>
    <row r="14040" spans="3:3">
      <c r="C14040"/>
    </row>
    <row r="14041" spans="3:3">
      <c r="C14041"/>
    </row>
    <row r="14042" spans="3:3">
      <c r="C14042"/>
    </row>
    <row r="14043" spans="3:3">
      <c r="C14043"/>
    </row>
    <row r="14044" spans="3:3">
      <c r="C14044"/>
    </row>
    <row r="14045" spans="3:3">
      <c r="C14045"/>
    </row>
    <row r="14046" spans="3:3">
      <c r="C14046"/>
    </row>
    <row r="14047" spans="3:3">
      <c r="C14047"/>
    </row>
    <row r="14048" spans="3:3">
      <c r="C14048"/>
    </row>
    <row r="14049" spans="3:3">
      <c r="C14049"/>
    </row>
    <row r="14050" spans="3:3">
      <c r="C14050"/>
    </row>
    <row r="14051" spans="3:3">
      <c r="C14051"/>
    </row>
    <row r="14052" spans="3:3">
      <c r="C14052"/>
    </row>
    <row r="14053" spans="3:3">
      <c r="C14053"/>
    </row>
    <row r="14054" spans="3:3">
      <c r="C14054"/>
    </row>
    <row r="14055" spans="3:3">
      <c r="C14055"/>
    </row>
    <row r="14056" spans="3:3">
      <c r="C14056"/>
    </row>
    <row r="14057" spans="3:3">
      <c r="C14057"/>
    </row>
    <row r="14058" spans="3:3">
      <c r="C14058"/>
    </row>
    <row r="14059" spans="3:3">
      <c r="C14059"/>
    </row>
    <row r="14060" spans="3:3">
      <c r="C14060"/>
    </row>
    <row r="14061" spans="3:3">
      <c r="C14061"/>
    </row>
    <row r="14062" spans="3:3">
      <c r="C14062"/>
    </row>
    <row r="14063" spans="3:3">
      <c r="C14063"/>
    </row>
    <row r="14064" spans="3:3">
      <c r="C14064"/>
    </row>
    <row r="14065" spans="3:3">
      <c r="C14065"/>
    </row>
    <row r="14066" spans="3:3">
      <c r="C14066"/>
    </row>
    <row r="14067" spans="3:3">
      <c r="C14067"/>
    </row>
    <row r="14068" spans="3:3">
      <c r="C14068"/>
    </row>
    <row r="14069" spans="3:3">
      <c r="C14069"/>
    </row>
    <row r="14070" spans="3:3">
      <c r="C14070"/>
    </row>
    <row r="14071" spans="3:3">
      <c r="C14071"/>
    </row>
    <row r="14072" spans="3:3">
      <c r="C14072"/>
    </row>
    <row r="14073" spans="3:3">
      <c r="C14073"/>
    </row>
    <row r="14074" spans="3:3">
      <c r="C14074"/>
    </row>
    <row r="14075" spans="3:3">
      <c r="C14075"/>
    </row>
    <row r="14076" spans="3:3">
      <c r="C14076"/>
    </row>
    <row r="14077" spans="3:3">
      <c r="C14077"/>
    </row>
    <row r="14078" spans="3:3">
      <c r="C14078"/>
    </row>
    <row r="14079" spans="3:3">
      <c r="C14079"/>
    </row>
    <row r="14080" spans="3:3">
      <c r="C14080"/>
    </row>
    <row r="14081" spans="3:3">
      <c r="C14081"/>
    </row>
    <row r="14082" spans="3:3">
      <c r="C14082"/>
    </row>
    <row r="14083" spans="3:3">
      <c r="C14083"/>
    </row>
    <row r="14084" spans="3:3">
      <c r="C14084"/>
    </row>
    <row r="14085" spans="3:3">
      <c r="C14085"/>
    </row>
    <row r="14086" spans="3:3">
      <c r="C14086"/>
    </row>
    <row r="14087" spans="3:3">
      <c r="C14087"/>
    </row>
    <row r="14088" spans="3:3">
      <c r="C14088"/>
    </row>
    <row r="14089" spans="3:3">
      <c r="C14089"/>
    </row>
    <row r="14090" spans="3:3">
      <c r="C14090"/>
    </row>
    <row r="14091" spans="3:3">
      <c r="C14091"/>
    </row>
    <row r="14092" spans="3:3">
      <c r="C14092"/>
    </row>
    <row r="14093" spans="3:3">
      <c r="C14093"/>
    </row>
    <row r="14094" spans="3:3">
      <c r="C14094"/>
    </row>
    <row r="14095" spans="3:3">
      <c r="C14095"/>
    </row>
    <row r="14096" spans="3:3">
      <c r="C14096"/>
    </row>
    <row r="14097" spans="3:3">
      <c r="C14097"/>
    </row>
    <row r="14098" spans="3:3">
      <c r="C14098"/>
    </row>
    <row r="14099" spans="3:3">
      <c r="C14099"/>
    </row>
    <row r="14100" spans="3:3">
      <c r="C14100"/>
    </row>
    <row r="14101" spans="3:3">
      <c r="C14101"/>
    </row>
    <row r="14102" spans="3:3">
      <c r="C14102"/>
    </row>
    <row r="14103" spans="3:3">
      <c r="C14103"/>
    </row>
    <row r="14104" spans="3:3">
      <c r="C14104"/>
    </row>
    <row r="14105" spans="3:3">
      <c r="C14105"/>
    </row>
    <row r="14106" spans="3:3">
      <c r="C14106"/>
    </row>
    <row r="14107" spans="3:3">
      <c r="C14107"/>
    </row>
    <row r="14108" spans="3:3">
      <c r="C14108"/>
    </row>
    <row r="14109" spans="3:3">
      <c r="C14109"/>
    </row>
    <row r="14110" spans="3:3">
      <c r="C14110"/>
    </row>
    <row r="14111" spans="3:3">
      <c r="C14111"/>
    </row>
    <row r="14112" spans="3:3">
      <c r="C14112"/>
    </row>
    <row r="14113" spans="3:3">
      <c r="C14113"/>
    </row>
    <row r="14114" spans="3:3">
      <c r="C14114"/>
    </row>
    <row r="14115" spans="3:3">
      <c r="C14115"/>
    </row>
    <row r="14116" spans="3:3">
      <c r="C14116"/>
    </row>
    <row r="14117" spans="3:3">
      <c r="C14117"/>
    </row>
    <row r="14118" spans="3:3">
      <c r="C14118"/>
    </row>
    <row r="14119" spans="3:3">
      <c r="C14119"/>
    </row>
    <row r="14120" spans="3:3">
      <c r="C14120"/>
    </row>
    <row r="14121" spans="3:3">
      <c r="C14121"/>
    </row>
    <row r="14122" spans="3:3">
      <c r="C14122"/>
    </row>
    <row r="14123" spans="3:3">
      <c r="C14123"/>
    </row>
    <row r="14124" spans="3:3">
      <c r="C14124"/>
    </row>
    <row r="14125" spans="3:3">
      <c r="C14125"/>
    </row>
    <row r="14126" spans="3:3">
      <c r="C14126"/>
    </row>
    <row r="14127" spans="3:3">
      <c r="C14127"/>
    </row>
    <row r="14128" spans="3:3">
      <c r="C14128"/>
    </row>
    <row r="14129" spans="3:3">
      <c r="C14129"/>
    </row>
    <row r="14130" spans="3:3">
      <c r="C14130"/>
    </row>
    <row r="14131" spans="3:3">
      <c r="C14131"/>
    </row>
    <row r="14132" spans="3:3">
      <c r="C14132"/>
    </row>
    <row r="14133" spans="3:3">
      <c r="C14133"/>
    </row>
    <row r="14134" spans="3:3">
      <c r="C14134"/>
    </row>
    <row r="14135" spans="3:3">
      <c r="C14135"/>
    </row>
    <row r="14136" spans="3:3">
      <c r="C14136"/>
    </row>
    <row r="14137" spans="3:3">
      <c r="C14137"/>
    </row>
    <row r="14138" spans="3:3">
      <c r="C14138"/>
    </row>
    <row r="14139" spans="3:3">
      <c r="C14139"/>
    </row>
    <row r="14140" spans="3:3">
      <c r="C14140"/>
    </row>
    <row r="14141" spans="3:3">
      <c r="C14141"/>
    </row>
    <row r="14142" spans="3:3">
      <c r="C14142"/>
    </row>
    <row r="14143" spans="3:3">
      <c r="C14143"/>
    </row>
    <row r="14144" spans="3:3">
      <c r="C14144"/>
    </row>
    <row r="14145" spans="3:3">
      <c r="C14145"/>
    </row>
    <row r="14146" spans="3:3">
      <c r="C14146"/>
    </row>
    <row r="14147" spans="3:3">
      <c r="C14147"/>
    </row>
    <row r="14148" spans="3:3">
      <c r="C14148"/>
    </row>
    <row r="14149" spans="3:3">
      <c r="C14149"/>
    </row>
    <row r="14150" spans="3:3">
      <c r="C14150"/>
    </row>
    <row r="14151" spans="3:3">
      <c r="C14151"/>
    </row>
    <row r="14152" spans="3:3">
      <c r="C14152"/>
    </row>
    <row r="14153" spans="3:3">
      <c r="C14153"/>
    </row>
    <row r="14154" spans="3:3">
      <c r="C14154"/>
    </row>
    <row r="14155" spans="3:3">
      <c r="C14155"/>
    </row>
    <row r="14156" spans="3:3">
      <c r="C14156"/>
    </row>
    <row r="14157" spans="3:3">
      <c r="C14157"/>
    </row>
    <row r="14158" spans="3:3">
      <c r="C14158"/>
    </row>
    <row r="14159" spans="3:3">
      <c r="C14159"/>
    </row>
    <row r="14160" spans="3:3">
      <c r="C14160"/>
    </row>
    <row r="14161" spans="3:3">
      <c r="C14161"/>
    </row>
    <row r="14162" spans="3:3">
      <c r="C14162"/>
    </row>
    <row r="14163" spans="3:3">
      <c r="C14163"/>
    </row>
    <row r="14164" spans="3:3">
      <c r="C14164"/>
    </row>
    <row r="14165" spans="3:3">
      <c r="C14165"/>
    </row>
    <row r="14166" spans="3:3">
      <c r="C14166"/>
    </row>
    <row r="14167" spans="3:3">
      <c r="C14167"/>
    </row>
    <row r="14168" spans="3:3">
      <c r="C14168"/>
    </row>
    <row r="14169" spans="3:3">
      <c r="C14169"/>
    </row>
    <row r="14170" spans="3:3">
      <c r="C14170"/>
    </row>
    <row r="14171" spans="3:3">
      <c r="C14171"/>
    </row>
    <row r="14172" spans="3:3">
      <c r="C14172"/>
    </row>
    <row r="14173" spans="3:3">
      <c r="C14173"/>
    </row>
    <row r="14174" spans="3:3">
      <c r="C14174"/>
    </row>
    <row r="14175" spans="3:3">
      <c r="C14175"/>
    </row>
    <row r="14176" spans="3:3">
      <c r="C14176"/>
    </row>
    <row r="14177" spans="3:3">
      <c r="C14177"/>
    </row>
    <row r="14178" spans="3:3">
      <c r="C14178"/>
    </row>
    <row r="14179" spans="3:3">
      <c r="C14179"/>
    </row>
    <row r="14180" spans="3:3">
      <c r="C14180"/>
    </row>
    <row r="14181" spans="3:3">
      <c r="C14181"/>
    </row>
    <row r="14182" spans="3:3">
      <c r="C14182"/>
    </row>
    <row r="14183" spans="3:3">
      <c r="C14183"/>
    </row>
    <row r="14184" spans="3:3">
      <c r="C14184"/>
    </row>
    <row r="14185" spans="3:3">
      <c r="C14185"/>
    </row>
    <row r="14186" spans="3:3">
      <c r="C14186"/>
    </row>
    <row r="14187" spans="3:3">
      <c r="C14187"/>
    </row>
    <row r="14188" spans="3:3">
      <c r="C14188"/>
    </row>
    <row r="14189" spans="3:3">
      <c r="C14189"/>
    </row>
    <row r="14190" spans="3:3">
      <c r="C14190"/>
    </row>
    <row r="14191" spans="3:3">
      <c r="C14191"/>
    </row>
    <row r="14192" spans="3:3">
      <c r="C14192"/>
    </row>
    <row r="14193" spans="3:3">
      <c r="C14193"/>
    </row>
    <row r="14194" spans="3:3">
      <c r="C14194"/>
    </row>
    <row r="14195" spans="3:3">
      <c r="C14195"/>
    </row>
    <row r="14196" spans="3:3">
      <c r="C14196"/>
    </row>
    <row r="14197" spans="3:3">
      <c r="C14197"/>
    </row>
    <row r="14198" spans="3:3">
      <c r="C14198"/>
    </row>
    <row r="14199" spans="3:3">
      <c r="C14199"/>
    </row>
    <row r="14200" spans="3:3">
      <c r="C14200"/>
    </row>
    <row r="14201" spans="3:3">
      <c r="C14201"/>
    </row>
    <row r="14202" spans="3:3">
      <c r="C14202"/>
    </row>
    <row r="14203" spans="3:3">
      <c r="C14203"/>
    </row>
    <row r="14204" spans="3:3">
      <c r="C14204"/>
    </row>
    <row r="14205" spans="3:3">
      <c r="C14205"/>
    </row>
    <row r="14206" spans="3:3">
      <c r="C14206"/>
    </row>
    <row r="14207" spans="3:3">
      <c r="C14207"/>
    </row>
    <row r="14208" spans="3:3">
      <c r="C14208"/>
    </row>
    <row r="14209" spans="3:3">
      <c r="C14209"/>
    </row>
    <row r="14210" spans="3:3">
      <c r="C14210"/>
    </row>
    <row r="14211" spans="3:3">
      <c r="C14211"/>
    </row>
    <row r="14212" spans="3:3">
      <c r="C14212"/>
    </row>
    <row r="14213" spans="3:3">
      <c r="C14213"/>
    </row>
    <row r="14214" spans="3:3">
      <c r="C14214"/>
    </row>
    <row r="14215" spans="3:3">
      <c r="C14215"/>
    </row>
    <row r="14216" spans="3:3">
      <c r="C14216"/>
    </row>
    <row r="14217" spans="3:3">
      <c r="C14217"/>
    </row>
    <row r="14218" spans="3:3">
      <c r="C14218"/>
    </row>
    <row r="14219" spans="3:3">
      <c r="C14219"/>
    </row>
    <row r="14220" spans="3:3">
      <c r="C14220"/>
    </row>
    <row r="14221" spans="3:3">
      <c r="C14221"/>
    </row>
    <row r="14222" spans="3:3">
      <c r="C14222"/>
    </row>
    <row r="14223" spans="3:3">
      <c r="C14223"/>
    </row>
    <row r="14224" spans="3:3">
      <c r="C14224"/>
    </row>
    <row r="14225" spans="3:3">
      <c r="C14225"/>
    </row>
    <row r="14226" spans="3:3">
      <c r="C14226"/>
    </row>
    <row r="14227" spans="3:3">
      <c r="C14227"/>
    </row>
    <row r="14228" spans="3:3">
      <c r="C14228"/>
    </row>
    <row r="14229" spans="3:3">
      <c r="C14229"/>
    </row>
    <row r="14230" spans="3:3">
      <c r="C14230"/>
    </row>
    <row r="14231" spans="3:3">
      <c r="C14231"/>
    </row>
    <row r="14232" spans="3:3">
      <c r="C14232"/>
    </row>
    <row r="14233" spans="3:3">
      <c r="C14233"/>
    </row>
    <row r="14234" spans="3:3">
      <c r="C14234"/>
    </row>
    <row r="14235" spans="3:3">
      <c r="C14235"/>
    </row>
    <row r="14236" spans="3:3">
      <c r="C14236"/>
    </row>
    <row r="14237" spans="3:3">
      <c r="C14237"/>
    </row>
    <row r="14238" spans="3:3">
      <c r="C14238"/>
    </row>
    <row r="14239" spans="3:3">
      <c r="C14239"/>
    </row>
    <row r="14240" spans="3:3">
      <c r="C14240"/>
    </row>
    <row r="14241" spans="3:3">
      <c r="C14241"/>
    </row>
    <row r="14242" spans="3:3">
      <c r="C14242"/>
    </row>
    <row r="14243" spans="3:3">
      <c r="C14243"/>
    </row>
    <row r="14244" spans="3:3">
      <c r="C14244"/>
    </row>
    <row r="14245" spans="3:3">
      <c r="C14245"/>
    </row>
    <row r="14246" spans="3:3">
      <c r="C14246"/>
    </row>
    <row r="14247" spans="3:3">
      <c r="C14247"/>
    </row>
    <row r="14248" spans="3:3">
      <c r="C14248"/>
    </row>
    <row r="14249" spans="3:3">
      <c r="C14249"/>
    </row>
    <row r="14250" spans="3:3">
      <c r="C14250"/>
    </row>
    <row r="14251" spans="3:3">
      <c r="C14251"/>
    </row>
    <row r="14252" spans="3:3">
      <c r="C14252"/>
    </row>
    <row r="14253" spans="3:3">
      <c r="C14253"/>
    </row>
    <row r="14254" spans="3:3">
      <c r="C14254"/>
    </row>
    <row r="14255" spans="3:3">
      <c r="C14255"/>
    </row>
    <row r="14256" spans="3:3">
      <c r="C14256"/>
    </row>
    <row r="14257" spans="3:3">
      <c r="C14257"/>
    </row>
    <row r="14258" spans="3:3">
      <c r="C14258"/>
    </row>
    <row r="14259" spans="3:3">
      <c r="C14259"/>
    </row>
    <row r="14260" spans="3:3">
      <c r="C14260"/>
    </row>
    <row r="14261" spans="3:3">
      <c r="C14261"/>
    </row>
    <row r="14262" spans="3:3">
      <c r="C14262"/>
    </row>
    <row r="14263" spans="3:3">
      <c r="C14263"/>
    </row>
    <row r="14264" spans="3:3">
      <c r="C14264"/>
    </row>
    <row r="14265" spans="3:3">
      <c r="C14265"/>
    </row>
    <row r="14266" spans="3:3">
      <c r="C14266"/>
    </row>
    <row r="14267" spans="3:3">
      <c r="C14267"/>
    </row>
    <row r="14268" spans="3:3">
      <c r="C14268"/>
    </row>
    <row r="14269" spans="3:3">
      <c r="C14269"/>
    </row>
    <row r="14270" spans="3:3">
      <c r="C14270"/>
    </row>
    <row r="14271" spans="3:3">
      <c r="C14271"/>
    </row>
    <row r="14272" spans="3:3">
      <c r="C14272"/>
    </row>
    <row r="14273" spans="3:3">
      <c r="C14273"/>
    </row>
    <row r="14274" spans="3:3">
      <c r="C14274"/>
    </row>
    <row r="14275" spans="3:3">
      <c r="C14275"/>
    </row>
    <row r="14276" spans="3:3">
      <c r="C14276"/>
    </row>
    <row r="14277" spans="3:3">
      <c r="C14277"/>
    </row>
    <row r="14278" spans="3:3">
      <c r="C14278"/>
    </row>
    <row r="14279" spans="3:3">
      <c r="C14279"/>
    </row>
    <row r="14280" spans="3:3">
      <c r="C14280"/>
    </row>
    <row r="14281" spans="3:3">
      <c r="C14281"/>
    </row>
    <row r="14282" spans="3:3">
      <c r="C14282"/>
    </row>
    <row r="14283" spans="3:3">
      <c r="C14283"/>
    </row>
    <row r="14284" spans="3:3">
      <c r="C14284"/>
    </row>
    <row r="14285" spans="3:3">
      <c r="C14285"/>
    </row>
    <row r="14286" spans="3:3">
      <c r="C14286"/>
    </row>
    <row r="14287" spans="3:3">
      <c r="C14287"/>
    </row>
    <row r="14288" spans="3:3">
      <c r="C14288"/>
    </row>
    <row r="14289" spans="3:3">
      <c r="C14289"/>
    </row>
    <row r="14290" spans="3:3">
      <c r="C14290"/>
    </row>
    <row r="14291" spans="3:3">
      <c r="C14291"/>
    </row>
    <row r="14292" spans="3:3">
      <c r="C14292"/>
    </row>
    <row r="14293" spans="3:3">
      <c r="C14293"/>
    </row>
    <row r="14294" spans="3:3">
      <c r="C14294"/>
    </row>
    <row r="14295" spans="3:3">
      <c r="C14295"/>
    </row>
    <row r="14296" spans="3:3">
      <c r="C14296"/>
    </row>
    <row r="14297" spans="3:3">
      <c r="C14297"/>
    </row>
    <row r="14298" spans="3:3">
      <c r="C14298"/>
    </row>
    <row r="14299" spans="3:3">
      <c r="C14299"/>
    </row>
    <row r="14300" spans="3:3">
      <c r="C14300"/>
    </row>
    <row r="14301" spans="3:3">
      <c r="C14301"/>
    </row>
    <row r="14302" spans="3:3">
      <c r="C14302"/>
    </row>
    <row r="14303" spans="3:3">
      <c r="C14303"/>
    </row>
    <row r="14304" spans="3:3">
      <c r="C14304"/>
    </row>
    <row r="14305" spans="3:3">
      <c r="C14305"/>
    </row>
    <row r="14306" spans="3:3">
      <c r="C14306"/>
    </row>
    <row r="14307" spans="3:3">
      <c r="C14307"/>
    </row>
    <row r="14308" spans="3:3">
      <c r="C14308"/>
    </row>
    <row r="14309" spans="3:3">
      <c r="C14309"/>
    </row>
    <row r="14310" spans="3:3">
      <c r="C14310"/>
    </row>
    <row r="14311" spans="3:3">
      <c r="C14311"/>
    </row>
    <row r="14312" spans="3:3">
      <c r="C14312"/>
    </row>
    <row r="14313" spans="3:3">
      <c r="C14313"/>
    </row>
    <row r="14314" spans="3:3">
      <c r="C14314"/>
    </row>
    <row r="14315" spans="3:3">
      <c r="C14315"/>
    </row>
    <row r="14316" spans="3:3">
      <c r="C14316"/>
    </row>
    <row r="14317" spans="3:3">
      <c r="C14317"/>
    </row>
    <row r="14318" spans="3:3">
      <c r="C14318"/>
    </row>
    <row r="14319" spans="3:3">
      <c r="C14319"/>
    </row>
    <row r="14320" spans="3:3">
      <c r="C14320"/>
    </row>
    <row r="14321" spans="3:3">
      <c r="C14321"/>
    </row>
    <row r="14322" spans="3:3">
      <c r="C14322"/>
    </row>
    <row r="14323" spans="3:3">
      <c r="C14323"/>
    </row>
    <row r="14324" spans="3:3">
      <c r="C14324"/>
    </row>
    <row r="14325" spans="3:3">
      <c r="C14325"/>
    </row>
    <row r="14326" spans="3:3">
      <c r="C14326"/>
    </row>
    <row r="14327" spans="3:3">
      <c r="C14327"/>
    </row>
    <row r="14328" spans="3:3">
      <c r="C14328"/>
    </row>
    <row r="14329" spans="3:3">
      <c r="C14329"/>
    </row>
    <row r="14330" spans="3:3">
      <c r="C14330"/>
    </row>
    <row r="14331" spans="3:3">
      <c r="C14331"/>
    </row>
    <row r="14332" spans="3:3">
      <c r="C14332"/>
    </row>
    <row r="14333" spans="3:3">
      <c r="C14333"/>
    </row>
    <row r="14334" spans="3:3">
      <c r="C14334"/>
    </row>
    <row r="14335" spans="3:3">
      <c r="C14335"/>
    </row>
    <row r="14336" spans="3:3">
      <c r="C14336"/>
    </row>
    <row r="14337" spans="3:3">
      <c r="C14337"/>
    </row>
    <row r="14338" spans="3:3">
      <c r="C14338"/>
    </row>
    <row r="14339" spans="3:3">
      <c r="C14339"/>
    </row>
    <row r="14340" spans="3:3">
      <c r="C14340"/>
    </row>
    <row r="14341" spans="3:3">
      <c r="C14341"/>
    </row>
    <row r="14342" spans="3:3">
      <c r="C14342"/>
    </row>
    <row r="14343" spans="3:3">
      <c r="C14343"/>
    </row>
    <row r="14344" spans="3:3">
      <c r="C14344"/>
    </row>
    <row r="14345" spans="3:3">
      <c r="C14345"/>
    </row>
    <row r="14346" spans="3:3">
      <c r="C14346"/>
    </row>
    <row r="14347" spans="3:3">
      <c r="C14347"/>
    </row>
    <row r="14348" spans="3:3">
      <c r="C14348"/>
    </row>
    <row r="14349" spans="3:3">
      <c r="C14349"/>
    </row>
    <row r="14350" spans="3:3">
      <c r="C14350"/>
    </row>
    <row r="14351" spans="3:3">
      <c r="C14351"/>
    </row>
    <row r="14352" spans="3:3">
      <c r="C14352"/>
    </row>
    <row r="14353" spans="3:3">
      <c r="C14353"/>
    </row>
    <row r="14354" spans="3:3">
      <c r="C14354"/>
    </row>
    <row r="14355" spans="3:3">
      <c r="C14355"/>
    </row>
    <row r="14356" spans="3:3">
      <c r="C14356"/>
    </row>
    <row r="14357" spans="3:3">
      <c r="C14357"/>
    </row>
    <row r="14358" spans="3:3">
      <c r="C14358"/>
    </row>
    <row r="14359" spans="3:3">
      <c r="C14359"/>
    </row>
    <row r="14360" spans="3:3">
      <c r="C14360"/>
    </row>
    <row r="14361" spans="3:3">
      <c r="C14361"/>
    </row>
    <row r="14362" spans="3:3">
      <c r="C14362"/>
    </row>
    <row r="14363" spans="3:3">
      <c r="C14363"/>
    </row>
    <row r="14364" spans="3:3">
      <c r="C14364"/>
    </row>
    <row r="14365" spans="3:3">
      <c r="C14365"/>
    </row>
    <row r="14366" spans="3:3">
      <c r="C14366"/>
    </row>
    <row r="14367" spans="3:3">
      <c r="C14367"/>
    </row>
    <row r="14368" spans="3:3">
      <c r="C14368"/>
    </row>
    <row r="14369" spans="3:3">
      <c r="C14369"/>
    </row>
    <row r="14370" spans="3:3">
      <c r="C14370"/>
    </row>
    <row r="14371" spans="3:3">
      <c r="C14371"/>
    </row>
    <row r="14372" spans="3:3">
      <c r="C14372"/>
    </row>
    <row r="14373" spans="3:3">
      <c r="C14373"/>
    </row>
    <row r="14374" spans="3:3">
      <c r="C14374"/>
    </row>
    <row r="14375" spans="3:3">
      <c r="C14375"/>
    </row>
    <row r="14376" spans="3:3">
      <c r="C14376"/>
    </row>
    <row r="14377" spans="3:3">
      <c r="C14377"/>
    </row>
    <row r="14378" spans="3:3">
      <c r="C14378"/>
    </row>
    <row r="14379" spans="3:3">
      <c r="C14379"/>
    </row>
    <row r="14380" spans="3:3">
      <c r="C14380"/>
    </row>
    <row r="14381" spans="3:3">
      <c r="C14381"/>
    </row>
    <row r="14382" spans="3:3">
      <c r="C14382"/>
    </row>
    <row r="14383" spans="3:3">
      <c r="C14383"/>
    </row>
    <row r="14384" spans="3:3">
      <c r="C14384"/>
    </row>
    <row r="14385" spans="3:3">
      <c r="C14385"/>
    </row>
    <row r="14386" spans="3:3">
      <c r="C14386"/>
    </row>
    <row r="14387" spans="3:3">
      <c r="C14387"/>
    </row>
    <row r="14388" spans="3:3">
      <c r="C14388"/>
    </row>
    <row r="14389" spans="3:3">
      <c r="C14389"/>
    </row>
    <row r="14390" spans="3:3">
      <c r="C14390"/>
    </row>
    <row r="14391" spans="3:3">
      <c r="C14391"/>
    </row>
    <row r="14392" spans="3:3">
      <c r="C14392"/>
    </row>
    <row r="14393" spans="3:3">
      <c r="C14393"/>
    </row>
    <row r="14394" spans="3:3">
      <c r="C14394"/>
    </row>
    <row r="14395" spans="3:3">
      <c r="C14395"/>
    </row>
    <row r="14396" spans="3:3">
      <c r="C14396"/>
    </row>
    <row r="14397" spans="3:3">
      <c r="C14397"/>
    </row>
    <row r="14398" spans="3:3">
      <c r="C14398"/>
    </row>
    <row r="14399" spans="3:3">
      <c r="C14399"/>
    </row>
    <row r="14400" spans="3:3">
      <c r="C14400"/>
    </row>
    <row r="14401" spans="3:3">
      <c r="C14401"/>
    </row>
    <row r="14402" spans="3:3">
      <c r="C14402"/>
    </row>
    <row r="14403" spans="3:3">
      <c r="C14403"/>
    </row>
    <row r="14404" spans="3:3">
      <c r="C14404"/>
    </row>
    <row r="14405" spans="3:3">
      <c r="C14405"/>
    </row>
    <row r="14406" spans="3:3">
      <c r="C14406"/>
    </row>
    <row r="14407" spans="3:3">
      <c r="C14407"/>
    </row>
    <row r="14408" spans="3:3">
      <c r="C14408"/>
    </row>
    <row r="14409" spans="3:3">
      <c r="C14409"/>
    </row>
    <row r="14410" spans="3:3">
      <c r="C14410"/>
    </row>
    <row r="14411" spans="3:3">
      <c r="C14411"/>
    </row>
    <row r="14412" spans="3:3">
      <c r="C14412"/>
    </row>
    <row r="14413" spans="3:3">
      <c r="C14413"/>
    </row>
    <row r="14414" spans="3:3">
      <c r="C14414"/>
    </row>
    <row r="14415" spans="3:3">
      <c r="C14415"/>
    </row>
    <row r="14416" spans="3:3">
      <c r="C14416"/>
    </row>
    <row r="14417" spans="3:3">
      <c r="C14417"/>
    </row>
    <row r="14418" spans="3:3">
      <c r="C14418"/>
    </row>
    <row r="14419" spans="3:3">
      <c r="C14419"/>
    </row>
    <row r="14420" spans="3:3">
      <c r="C14420"/>
    </row>
    <row r="14421" spans="3:3">
      <c r="C14421"/>
    </row>
    <row r="14422" spans="3:3">
      <c r="C14422"/>
    </row>
    <row r="14423" spans="3:3">
      <c r="C14423"/>
    </row>
    <row r="14424" spans="3:3">
      <c r="C14424"/>
    </row>
    <row r="14425" spans="3:3">
      <c r="C14425"/>
    </row>
    <row r="14426" spans="3:3">
      <c r="C14426"/>
    </row>
    <row r="14427" spans="3:3">
      <c r="C14427"/>
    </row>
    <row r="14428" spans="3:3">
      <c r="C14428"/>
    </row>
    <row r="14429" spans="3:3">
      <c r="C14429"/>
    </row>
    <row r="14430" spans="3:3">
      <c r="C14430"/>
    </row>
    <row r="14431" spans="3:3">
      <c r="C14431"/>
    </row>
    <row r="14432" spans="3:3">
      <c r="C14432"/>
    </row>
    <row r="14433" spans="3:3">
      <c r="C14433"/>
    </row>
    <row r="14434" spans="3:3">
      <c r="C14434"/>
    </row>
    <row r="14435" spans="3:3">
      <c r="C14435"/>
    </row>
    <row r="14436" spans="3:3">
      <c r="C14436"/>
    </row>
    <row r="14437" spans="3:3">
      <c r="C14437"/>
    </row>
    <row r="14438" spans="3:3">
      <c r="C14438"/>
    </row>
    <row r="14439" spans="3:3">
      <c r="C14439"/>
    </row>
    <row r="14440" spans="3:3">
      <c r="C14440"/>
    </row>
    <row r="14441" spans="3:3">
      <c r="C14441"/>
    </row>
    <row r="14442" spans="3:3">
      <c r="C14442"/>
    </row>
    <row r="14443" spans="3:3">
      <c r="C14443"/>
    </row>
    <row r="14444" spans="3:3">
      <c r="C14444"/>
    </row>
    <row r="14445" spans="3:3">
      <c r="C14445"/>
    </row>
    <row r="14446" spans="3:3">
      <c r="C14446"/>
    </row>
    <row r="14447" spans="3:3">
      <c r="C14447"/>
    </row>
    <row r="14448" spans="3:3">
      <c r="C14448"/>
    </row>
    <row r="14449" spans="3:3">
      <c r="C14449"/>
    </row>
    <row r="14450" spans="3:3">
      <c r="C14450"/>
    </row>
    <row r="14451" spans="3:3">
      <c r="C14451"/>
    </row>
    <row r="14452" spans="3:3">
      <c r="C14452"/>
    </row>
    <row r="14453" spans="3:3">
      <c r="C14453"/>
    </row>
    <row r="14454" spans="3:3">
      <c r="C14454"/>
    </row>
    <row r="14455" spans="3:3">
      <c r="C14455"/>
    </row>
    <row r="14456" spans="3:3">
      <c r="C14456"/>
    </row>
    <row r="14457" spans="3:3">
      <c r="C14457"/>
    </row>
    <row r="14458" spans="3:3">
      <c r="C14458"/>
    </row>
    <row r="14459" spans="3:3">
      <c r="C14459"/>
    </row>
    <row r="14460" spans="3:3">
      <c r="C14460"/>
    </row>
    <row r="14461" spans="3:3">
      <c r="C14461"/>
    </row>
    <row r="14462" spans="3:3">
      <c r="C14462"/>
    </row>
    <row r="14463" spans="3:3">
      <c r="C14463"/>
    </row>
    <row r="14464" spans="3:3">
      <c r="C14464"/>
    </row>
    <row r="14465" spans="3:3">
      <c r="C14465"/>
    </row>
    <row r="14466" spans="3:3">
      <c r="C14466"/>
    </row>
    <row r="14467" spans="3:3">
      <c r="C14467"/>
    </row>
    <row r="14468" spans="3:3">
      <c r="C14468"/>
    </row>
    <row r="14469" spans="3:3">
      <c r="C14469"/>
    </row>
    <row r="14470" spans="3:3">
      <c r="C14470"/>
    </row>
    <row r="14471" spans="3:3">
      <c r="C14471"/>
    </row>
    <row r="14472" spans="3:3">
      <c r="C14472"/>
    </row>
    <row r="14473" spans="3:3">
      <c r="C14473"/>
    </row>
    <row r="14474" spans="3:3">
      <c r="C14474"/>
    </row>
    <row r="14475" spans="3:3">
      <c r="C14475"/>
    </row>
    <row r="14476" spans="3:3">
      <c r="C14476"/>
    </row>
    <row r="14477" spans="3:3">
      <c r="C14477"/>
    </row>
    <row r="14478" spans="3:3">
      <c r="C14478"/>
    </row>
    <row r="14479" spans="3:3">
      <c r="C14479"/>
    </row>
    <row r="14480" spans="3:3">
      <c r="C14480"/>
    </row>
    <row r="14481" spans="3:3">
      <c r="C14481"/>
    </row>
    <row r="14482" spans="3:3">
      <c r="C14482"/>
    </row>
    <row r="14483" spans="3:3">
      <c r="C14483"/>
    </row>
    <row r="14484" spans="3:3">
      <c r="C14484"/>
    </row>
    <row r="14485" spans="3:3">
      <c r="C14485"/>
    </row>
    <row r="14486" spans="3:3">
      <c r="C14486"/>
    </row>
    <row r="14487" spans="3:3">
      <c r="C14487"/>
    </row>
    <row r="14488" spans="3:3">
      <c r="C14488"/>
    </row>
    <row r="14489" spans="3:3">
      <c r="C14489"/>
    </row>
    <row r="14490" spans="3:3">
      <c r="C14490"/>
    </row>
    <row r="14491" spans="3:3">
      <c r="C14491"/>
    </row>
    <row r="14492" spans="3:3">
      <c r="C14492"/>
    </row>
    <row r="14493" spans="3:3">
      <c r="C14493"/>
    </row>
    <row r="14494" spans="3:3">
      <c r="C14494"/>
    </row>
    <row r="14495" spans="3:3">
      <c r="C14495"/>
    </row>
    <row r="14496" spans="3:3">
      <c r="C14496"/>
    </row>
    <row r="14497" spans="3:3">
      <c r="C14497"/>
    </row>
    <row r="14498" spans="3:3">
      <c r="C14498"/>
    </row>
    <row r="14499" spans="3:3">
      <c r="C14499"/>
    </row>
    <row r="14500" spans="3:3">
      <c r="C14500"/>
    </row>
    <row r="14501" spans="3:3">
      <c r="C14501"/>
    </row>
    <row r="14502" spans="3:3">
      <c r="C14502"/>
    </row>
    <row r="14503" spans="3:3">
      <c r="C14503"/>
    </row>
    <row r="14504" spans="3:3">
      <c r="C14504"/>
    </row>
    <row r="14505" spans="3:3">
      <c r="C14505"/>
    </row>
    <row r="14506" spans="3:3">
      <c r="C14506"/>
    </row>
    <row r="14507" spans="3:3">
      <c r="C14507"/>
    </row>
    <row r="14508" spans="3:3">
      <c r="C14508"/>
    </row>
    <row r="14509" spans="3:3">
      <c r="C14509"/>
    </row>
    <row r="14510" spans="3:3">
      <c r="C14510"/>
    </row>
    <row r="14511" spans="3:3">
      <c r="C14511"/>
    </row>
    <row r="14512" spans="3:3">
      <c r="C14512"/>
    </row>
    <row r="14513" spans="3:3">
      <c r="C14513"/>
    </row>
    <row r="14514" spans="3:3">
      <c r="C14514"/>
    </row>
    <row r="14515" spans="3:3">
      <c r="C14515"/>
    </row>
    <row r="14516" spans="3:3">
      <c r="C14516"/>
    </row>
    <row r="14517" spans="3:3">
      <c r="C14517"/>
    </row>
    <row r="14518" spans="3:3">
      <c r="C14518"/>
    </row>
    <row r="14519" spans="3:3">
      <c r="C14519"/>
    </row>
    <row r="14520" spans="3:3">
      <c r="C14520"/>
    </row>
    <row r="14521" spans="3:3">
      <c r="C14521"/>
    </row>
    <row r="14522" spans="3:3">
      <c r="C14522"/>
    </row>
    <row r="14523" spans="3:3">
      <c r="C14523"/>
    </row>
    <row r="14524" spans="3:3">
      <c r="C14524"/>
    </row>
    <row r="14525" spans="3:3">
      <c r="C14525"/>
    </row>
    <row r="14526" spans="3:3">
      <c r="C14526"/>
    </row>
    <row r="14527" spans="3:3">
      <c r="C14527"/>
    </row>
    <row r="14528" spans="3:3">
      <c r="C14528"/>
    </row>
    <row r="14529" spans="3:3">
      <c r="C14529"/>
    </row>
    <row r="14530" spans="3:3">
      <c r="C14530"/>
    </row>
    <row r="14531" spans="3:3">
      <c r="C14531"/>
    </row>
    <row r="14532" spans="3:3">
      <c r="C14532"/>
    </row>
    <row r="14533" spans="3:3">
      <c r="C14533"/>
    </row>
    <row r="14534" spans="3:3">
      <c r="C14534"/>
    </row>
    <row r="14535" spans="3:3">
      <c r="C14535"/>
    </row>
    <row r="14536" spans="3:3">
      <c r="C14536"/>
    </row>
    <row r="14537" spans="3:3">
      <c r="C14537"/>
    </row>
    <row r="14538" spans="3:3">
      <c r="C14538"/>
    </row>
    <row r="14539" spans="3:3">
      <c r="C14539"/>
    </row>
    <row r="14540" spans="3:3">
      <c r="C14540"/>
    </row>
    <row r="14541" spans="3:3">
      <c r="C14541"/>
    </row>
    <row r="14542" spans="3:3">
      <c r="C14542"/>
    </row>
    <row r="14543" spans="3:3">
      <c r="C14543"/>
    </row>
    <row r="14544" spans="3:3">
      <c r="C14544"/>
    </row>
    <row r="14545" spans="3:3">
      <c r="C14545"/>
    </row>
    <row r="14546" spans="3:3">
      <c r="C14546"/>
    </row>
    <row r="14547" spans="3:3">
      <c r="C14547"/>
    </row>
    <row r="14548" spans="3:3">
      <c r="C14548"/>
    </row>
    <row r="14549" spans="3:3">
      <c r="C14549"/>
    </row>
    <row r="14550" spans="3:3">
      <c r="C14550"/>
    </row>
    <row r="14551" spans="3:3">
      <c r="C14551"/>
    </row>
    <row r="14552" spans="3:3">
      <c r="C14552"/>
    </row>
    <row r="14553" spans="3:3">
      <c r="C14553"/>
    </row>
    <row r="14554" spans="3:3">
      <c r="C14554"/>
    </row>
    <row r="14555" spans="3:3">
      <c r="C14555"/>
    </row>
    <row r="14556" spans="3:3">
      <c r="C14556"/>
    </row>
    <row r="14557" spans="3:3">
      <c r="C14557"/>
    </row>
    <row r="14558" spans="3:3">
      <c r="C14558"/>
    </row>
    <row r="14559" spans="3:3">
      <c r="C14559"/>
    </row>
    <row r="14560" spans="3:3">
      <c r="C14560"/>
    </row>
    <row r="14561" spans="3:3">
      <c r="C14561"/>
    </row>
    <row r="14562" spans="3:3">
      <c r="C14562"/>
    </row>
    <row r="14563" spans="3:3">
      <c r="C14563"/>
    </row>
    <row r="14564" spans="3:3">
      <c r="C14564"/>
    </row>
    <row r="14565" spans="3:3">
      <c r="C14565"/>
    </row>
    <row r="14566" spans="3:3">
      <c r="C14566"/>
    </row>
    <row r="14567" spans="3:3">
      <c r="C14567"/>
    </row>
    <row r="14568" spans="3:3">
      <c r="C14568"/>
    </row>
    <row r="14569" spans="3:3">
      <c r="C14569"/>
    </row>
    <row r="14570" spans="3:3">
      <c r="C14570"/>
    </row>
    <row r="14571" spans="3:3">
      <c r="C14571"/>
    </row>
    <row r="14572" spans="3:3">
      <c r="C14572"/>
    </row>
    <row r="14573" spans="3:3">
      <c r="C14573"/>
    </row>
    <row r="14574" spans="3:3">
      <c r="C14574"/>
    </row>
    <row r="14575" spans="3:3">
      <c r="C14575"/>
    </row>
    <row r="14576" spans="3:3">
      <c r="C14576"/>
    </row>
    <row r="14577" spans="3:3">
      <c r="C14577"/>
    </row>
    <row r="14578" spans="3:3">
      <c r="C14578"/>
    </row>
    <row r="14579" spans="3:3">
      <c r="C14579"/>
    </row>
    <row r="14580" spans="3:3">
      <c r="C14580"/>
    </row>
    <row r="14581" spans="3:3">
      <c r="C14581"/>
    </row>
    <row r="14582" spans="3:3">
      <c r="C14582"/>
    </row>
    <row r="14583" spans="3:3">
      <c r="C14583"/>
    </row>
    <row r="14584" spans="3:3">
      <c r="C14584"/>
    </row>
    <row r="14585" spans="3:3">
      <c r="C14585"/>
    </row>
    <row r="14586" spans="3:3">
      <c r="C14586"/>
    </row>
    <row r="14587" spans="3:3">
      <c r="C14587"/>
    </row>
    <row r="14588" spans="3:3">
      <c r="C14588"/>
    </row>
    <row r="14589" spans="3:3">
      <c r="C14589"/>
    </row>
    <row r="14590" spans="3:3">
      <c r="C14590"/>
    </row>
    <row r="14591" spans="3:3">
      <c r="C14591"/>
    </row>
    <row r="14592" spans="3:3">
      <c r="C14592"/>
    </row>
    <row r="14593" spans="3:3">
      <c r="C14593"/>
    </row>
    <row r="14594" spans="3:3">
      <c r="C14594"/>
    </row>
    <row r="14595" spans="3:3">
      <c r="C14595"/>
    </row>
    <row r="14596" spans="3:3">
      <c r="C14596"/>
    </row>
    <row r="14597" spans="3:3">
      <c r="C14597"/>
    </row>
    <row r="14598" spans="3:3">
      <c r="C14598"/>
    </row>
    <row r="14599" spans="3:3">
      <c r="C14599"/>
    </row>
    <row r="14600" spans="3:3">
      <c r="C14600"/>
    </row>
    <row r="14601" spans="3:3">
      <c r="C14601"/>
    </row>
    <row r="14602" spans="3:3">
      <c r="C14602"/>
    </row>
    <row r="14603" spans="3:3">
      <c r="C14603"/>
    </row>
    <row r="14604" spans="3:3">
      <c r="C14604"/>
    </row>
    <row r="14605" spans="3:3">
      <c r="C14605"/>
    </row>
    <row r="14606" spans="3:3">
      <c r="C14606"/>
    </row>
    <row r="14607" spans="3:3">
      <c r="C14607"/>
    </row>
    <row r="14608" spans="3:3">
      <c r="C14608"/>
    </row>
    <row r="14609" spans="3:3">
      <c r="C14609"/>
    </row>
    <row r="14610" spans="3:3">
      <c r="C14610"/>
    </row>
    <row r="14611" spans="3:3">
      <c r="C14611"/>
    </row>
    <row r="14612" spans="3:3">
      <c r="C14612"/>
    </row>
    <row r="14613" spans="3:3">
      <c r="C14613"/>
    </row>
    <row r="14614" spans="3:3">
      <c r="C14614"/>
    </row>
    <row r="14615" spans="3:3">
      <c r="C14615"/>
    </row>
    <row r="14616" spans="3:3">
      <c r="C14616"/>
    </row>
    <row r="14617" spans="3:3">
      <c r="C14617"/>
    </row>
    <row r="14618" spans="3:3">
      <c r="C14618"/>
    </row>
    <row r="14619" spans="3:3">
      <c r="C14619"/>
    </row>
    <row r="14620" spans="3:3">
      <c r="C14620"/>
    </row>
    <row r="14621" spans="3:3">
      <c r="C14621"/>
    </row>
    <row r="14622" spans="3:3">
      <c r="C14622"/>
    </row>
    <row r="14623" spans="3:3">
      <c r="C14623"/>
    </row>
    <row r="14624" spans="3:3">
      <c r="C14624"/>
    </row>
    <row r="14625" spans="3:3">
      <c r="C14625"/>
    </row>
    <row r="14626" spans="3:3">
      <c r="C14626"/>
    </row>
    <row r="14627" spans="3:3">
      <c r="C14627"/>
    </row>
    <row r="14628" spans="3:3">
      <c r="C14628"/>
    </row>
    <row r="14629" spans="3:3">
      <c r="C14629"/>
    </row>
    <row r="14630" spans="3:3">
      <c r="C14630"/>
    </row>
    <row r="14631" spans="3:3">
      <c r="C14631"/>
    </row>
    <row r="14632" spans="3:3">
      <c r="C14632"/>
    </row>
    <row r="14633" spans="3:3">
      <c r="C14633"/>
    </row>
    <row r="14634" spans="3:3">
      <c r="C14634"/>
    </row>
    <row r="14635" spans="3:3">
      <c r="C14635"/>
    </row>
    <row r="14636" spans="3:3">
      <c r="C14636"/>
    </row>
    <row r="14637" spans="3:3">
      <c r="C14637"/>
    </row>
    <row r="14638" spans="3:3">
      <c r="C14638"/>
    </row>
    <row r="14639" spans="3:3">
      <c r="C14639"/>
    </row>
    <row r="14640" spans="3:3">
      <c r="C14640"/>
    </row>
    <row r="14641" spans="3:3">
      <c r="C14641"/>
    </row>
    <row r="14642" spans="3:3">
      <c r="C14642"/>
    </row>
    <row r="14643" spans="3:3">
      <c r="C14643"/>
    </row>
    <row r="14644" spans="3:3">
      <c r="C14644"/>
    </row>
    <row r="14645" spans="3:3">
      <c r="C14645"/>
    </row>
    <row r="14646" spans="3:3">
      <c r="C14646"/>
    </row>
    <row r="14647" spans="3:3">
      <c r="C14647"/>
    </row>
    <row r="14648" spans="3:3">
      <c r="C14648"/>
    </row>
    <row r="14649" spans="3:3">
      <c r="C14649"/>
    </row>
    <row r="14650" spans="3:3">
      <c r="C14650"/>
    </row>
    <row r="14651" spans="3:3">
      <c r="C14651"/>
    </row>
    <row r="14652" spans="3:3">
      <c r="C14652"/>
    </row>
    <row r="14653" spans="3:3">
      <c r="C14653"/>
    </row>
    <row r="14654" spans="3:3">
      <c r="C14654"/>
    </row>
    <row r="14655" spans="3:3">
      <c r="C14655"/>
    </row>
    <row r="14656" spans="3:3">
      <c r="C14656"/>
    </row>
    <row r="14657" spans="3:3">
      <c r="C14657"/>
    </row>
    <row r="14658" spans="3:3">
      <c r="C14658"/>
    </row>
    <row r="14659" spans="3:3">
      <c r="C14659"/>
    </row>
    <row r="14660" spans="3:3">
      <c r="C14660"/>
    </row>
    <row r="14661" spans="3:3">
      <c r="C14661"/>
    </row>
    <row r="14662" spans="3:3">
      <c r="C14662"/>
    </row>
    <row r="14663" spans="3:3">
      <c r="C14663"/>
    </row>
    <row r="14664" spans="3:3">
      <c r="C14664"/>
    </row>
    <row r="14665" spans="3:3">
      <c r="C14665"/>
    </row>
    <row r="14666" spans="3:3">
      <c r="C14666"/>
    </row>
    <row r="14667" spans="3:3">
      <c r="C14667"/>
    </row>
    <row r="14668" spans="3:3">
      <c r="C14668"/>
    </row>
    <row r="14669" spans="3:3">
      <c r="C14669"/>
    </row>
    <row r="14670" spans="3:3">
      <c r="C14670"/>
    </row>
    <row r="14671" spans="3:3">
      <c r="C14671"/>
    </row>
    <row r="14672" spans="3:3">
      <c r="C14672"/>
    </row>
    <row r="14673" spans="3:3">
      <c r="C14673"/>
    </row>
    <row r="14674" spans="3:3">
      <c r="C14674"/>
    </row>
    <row r="14675" spans="3:3">
      <c r="C14675"/>
    </row>
    <row r="14676" spans="3:3">
      <c r="C14676"/>
    </row>
    <row r="14677" spans="3:3">
      <c r="C14677"/>
    </row>
    <row r="14678" spans="3:3">
      <c r="C14678"/>
    </row>
    <row r="14679" spans="3:3">
      <c r="C14679"/>
    </row>
    <row r="14680" spans="3:3">
      <c r="C14680"/>
    </row>
    <row r="14681" spans="3:3">
      <c r="C14681"/>
    </row>
    <row r="14682" spans="3:3">
      <c r="C14682"/>
    </row>
    <row r="14683" spans="3:3">
      <c r="C14683"/>
    </row>
    <row r="14684" spans="3:3">
      <c r="C14684"/>
    </row>
    <row r="14685" spans="3:3">
      <c r="C14685"/>
    </row>
    <row r="14686" spans="3:3">
      <c r="C14686"/>
    </row>
    <row r="14687" spans="3:3">
      <c r="C14687"/>
    </row>
    <row r="14688" spans="3:3">
      <c r="C14688"/>
    </row>
    <row r="14689" spans="3:3">
      <c r="C14689"/>
    </row>
    <row r="14690" spans="3:3">
      <c r="C14690"/>
    </row>
    <row r="14691" spans="3:3">
      <c r="C14691"/>
    </row>
    <row r="14692" spans="3:3">
      <c r="C14692"/>
    </row>
    <row r="14693" spans="3:3">
      <c r="C14693"/>
    </row>
    <row r="14694" spans="3:3">
      <c r="C14694"/>
    </row>
    <row r="14695" spans="3:3">
      <c r="C14695"/>
    </row>
    <row r="14696" spans="3:3">
      <c r="C14696"/>
    </row>
    <row r="14697" spans="3:3">
      <c r="C14697"/>
    </row>
    <row r="14698" spans="3:3">
      <c r="C14698"/>
    </row>
    <row r="14699" spans="3:3">
      <c r="C14699"/>
    </row>
    <row r="14700" spans="3:3">
      <c r="C14700"/>
    </row>
    <row r="14701" spans="3:3">
      <c r="C14701"/>
    </row>
    <row r="14702" spans="3:3">
      <c r="C14702"/>
    </row>
    <row r="14703" spans="3:3">
      <c r="C14703"/>
    </row>
    <row r="14704" spans="3:3">
      <c r="C14704"/>
    </row>
    <row r="14705" spans="3:3">
      <c r="C14705"/>
    </row>
    <row r="14706" spans="3:3">
      <c r="C14706"/>
    </row>
    <row r="14707" spans="3:3">
      <c r="C14707"/>
    </row>
    <row r="14708" spans="3:3">
      <c r="C14708"/>
    </row>
    <row r="14709" spans="3:3">
      <c r="C14709"/>
    </row>
    <row r="14710" spans="3:3">
      <c r="C14710"/>
    </row>
    <row r="14711" spans="3:3">
      <c r="C14711"/>
    </row>
    <row r="14712" spans="3:3">
      <c r="C14712"/>
    </row>
    <row r="14713" spans="3:3">
      <c r="C14713"/>
    </row>
    <row r="14714" spans="3:3">
      <c r="C14714"/>
    </row>
    <row r="14715" spans="3:3">
      <c r="C14715"/>
    </row>
    <row r="14716" spans="3:3">
      <c r="C14716"/>
    </row>
    <row r="14717" spans="3:3">
      <c r="C14717"/>
    </row>
    <row r="14718" spans="3:3">
      <c r="C14718"/>
    </row>
    <row r="14719" spans="3:3">
      <c r="C14719"/>
    </row>
    <row r="14720" spans="3:3">
      <c r="C14720"/>
    </row>
    <row r="14721" spans="3:3">
      <c r="C14721"/>
    </row>
    <row r="14722" spans="3:3">
      <c r="C14722"/>
    </row>
    <row r="14723" spans="3:3">
      <c r="C14723"/>
    </row>
    <row r="14724" spans="3:3">
      <c r="C14724"/>
    </row>
    <row r="14725" spans="3:3">
      <c r="C14725"/>
    </row>
    <row r="14726" spans="3:3">
      <c r="C14726"/>
    </row>
    <row r="14727" spans="3:3">
      <c r="C14727"/>
    </row>
    <row r="14728" spans="3:3">
      <c r="C14728"/>
    </row>
    <row r="14729" spans="3:3">
      <c r="C14729"/>
    </row>
    <row r="14730" spans="3:3">
      <c r="C14730"/>
    </row>
    <row r="14731" spans="3:3">
      <c r="C14731"/>
    </row>
    <row r="14732" spans="3:3">
      <c r="C14732"/>
    </row>
    <row r="14733" spans="3:3">
      <c r="C14733"/>
    </row>
    <row r="14734" spans="3:3">
      <c r="C14734"/>
    </row>
    <row r="14735" spans="3:3">
      <c r="C14735"/>
    </row>
    <row r="14736" spans="3:3">
      <c r="C14736"/>
    </row>
    <row r="14737" spans="3:3">
      <c r="C14737"/>
    </row>
    <row r="14738" spans="3:3">
      <c r="C14738"/>
    </row>
    <row r="14739" spans="3:3">
      <c r="C14739"/>
    </row>
    <row r="14740" spans="3:3">
      <c r="C14740"/>
    </row>
    <row r="14741" spans="3:3">
      <c r="C14741"/>
    </row>
    <row r="14742" spans="3:3">
      <c r="C14742"/>
    </row>
    <row r="14743" spans="3:3">
      <c r="C14743"/>
    </row>
    <row r="14744" spans="3:3">
      <c r="C14744"/>
    </row>
    <row r="14745" spans="3:3">
      <c r="C14745"/>
    </row>
    <row r="14746" spans="3:3">
      <c r="C14746"/>
    </row>
    <row r="14747" spans="3:3">
      <c r="C14747"/>
    </row>
    <row r="14748" spans="3:3">
      <c r="C14748"/>
    </row>
    <row r="14749" spans="3:3">
      <c r="C14749"/>
    </row>
    <row r="14750" spans="3:3">
      <c r="C14750"/>
    </row>
    <row r="14751" spans="3:3">
      <c r="C14751"/>
    </row>
    <row r="14752" spans="3:3">
      <c r="C14752"/>
    </row>
    <row r="14753" spans="3:3">
      <c r="C14753"/>
    </row>
    <row r="14754" spans="3:3">
      <c r="C14754"/>
    </row>
    <row r="14755" spans="3:3">
      <c r="C14755"/>
    </row>
    <row r="14756" spans="3:3">
      <c r="C14756"/>
    </row>
    <row r="14757" spans="3:3">
      <c r="C14757"/>
    </row>
    <row r="14758" spans="3:3">
      <c r="C14758"/>
    </row>
    <row r="14759" spans="3:3">
      <c r="C14759"/>
    </row>
    <row r="14760" spans="3:3">
      <c r="C14760"/>
    </row>
    <row r="14761" spans="3:3">
      <c r="C14761"/>
    </row>
    <row r="14762" spans="3:3">
      <c r="C14762"/>
    </row>
    <row r="14763" spans="3:3">
      <c r="C14763"/>
    </row>
    <row r="14764" spans="3:3">
      <c r="C14764"/>
    </row>
    <row r="14765" spans="3:3">
      <c r="C14765"/>
    </row>
    <row r="14766" spans="3:3">
      <c r="C14766"/>
    </row>
    <row r="14767" spans="3:3">
      <c r="C14767"/>
    </row>
    <row r="14768" spans="3:3">
      <c r="C14768"/>
    </row>
    <row r="14769" spans="3:3">
      <c r="C14769"/>
    </row>
    <row r="14770" spans="3:3">
      <c r="C14770"/>
    </row>
    <row r="14771" spans="3:3">
      <c r="C14771"/>
    </row>
    <row r="14772" spans="3:3">
      <c r="C14772"/>
    </row>
    <row r="14773" spans="3:3">
      <c r="C14773"/>
    </row>
    <row r="14774" spans="3:3">
      <c r="C14774"/>
    </row>
    <row r="14775" spans="3:3">
      <c r="C14775"/>
    </row>
    <row r="14776" spans="3:3">
      <c r="C14776"/>
    </row>
    <row r="14777" spans="3:3">
      <c r="C14777"/>
    </row>
    <row r="14778" spans="3:3">
      <c r="C14778"/>
    </row>
    <row r="14779" spans="3:3">
      <c r="C14779"/>
    </row>
    <row r="14780" spans="3:3">
      <c r="C14780"/>
    </row>
    <row r="14781" spans="3:3">
      <c r="C14781"/>
    </row>
    <row r="14782" spans="3:3">
      <c r="C14782"/>
    </row>
    <row r="14783" spans="3:3">
      <c r="C14783"/>
    </row>
    <row r="14784" spans="3:3">
      <c r="C14784"/>
    </row>
    <row r="14785" spans="3:3">
      <c r="C14785"/>
    </row>
    <row r="14786" spans="3:3">
      <c r="C14786"/>
    </row>
    <row r="14787" spans="3:3">
      <c r="C14787"/>
    </row>
    <row r="14788" spans="3:3">
      <c r="C14788"/>
    </row>
    <row r="14789" spans="3:3">
      <c r="C14789"/>
    </row>
    <row r="14790" spans="3:3">
      <c r="C14790"/>
    </row>
    <row r="14791" spans="3:3">
      <c r="C14791"/>
    </row>
    <row r="14792" spans="3:3">
      <c r="C14792"/>
    </row>
    <row r="14793" spans="3:3">
      <c r="C14793"/>
    </row>
    <row r="14794" spans="3:3">
      <c r="C14794"/>
    </row>
    <row r="14795" spans="3:3">
      <c r="C14795"/>
    </row>
    <row r="14796" spans="3:3">
      <c r="C14796"/>
    </row>
    <row r="14797" spans="3:3">
      <c r="C14797"/>
    </row>
    <row r="14798" spans="3:3">
      <c r="C14798"/>
    </row>
    <row r="14799" spans="3:3">
      <c r="C14799"/>
    </row>
    <row r="14800" spans="3:3">
      <c r="C14800"/>
    </row>
    <row r="14801" spans="3:3">
      <c r="C14801"/>
    </row>
    <row r="14802" spans="3:3">
      <c r="C14802"/>
    </row>
    <row r="14803" spans="3:3">
      <c r="C14803"/>
    </row>
    <row r="14804" spans="3:3">
      <c r="C14804"/>
    </row>
    <row r="14805" spans="3:3">
      <c r="C14805"/>
    </row>
    <row r="14806" spans="3:3">
      <c r="C14806"/>
    </row>
    <row r="14807" spans="3:3">
      <c r="C14807"/>
    </row>
    <row r="14808" spans="3:3">
      <c r="C14808"/>
    </row>
    <row r="14809" spans="3:3">
      <c r="C14809"/>
    </row>
    <row r="14810" spans="3:3">
      <c r="C14810"/>
    </row>
    <row r="14811" spans="3:3">
      <c r="C14811"/>
    </row>
    <row r="14812" spans="3:3">
      <c r="C14812"/>
    </row>
    <row r="14813" spans="3:3">
      <c r="C14813"/>
    </row>
    <row r="14814" spans="3:3">
      <c r="C14814"/>
    </row>
    <row r="14815" spans="3:3">
      <c r="C14815"/>
    </row>
    <row r="14816" spans="3:3">
      <c r="C14816"/>
    </row>
    <row r="14817" spans="3:3">
      <c r="C14817"/>
    </row>
    <row r="14818" spans="3:3">
      <c r="C14818"/>
    </row>
    <row r="14819" spans="3:3">
      <c r="C14819"/>
    </row>
    <row r="14820" spans="3:3">
      <c r="C14820"/>
    </row>
    <row r="14821" spans="3:3">
      <c r="C14821"/>
    </row>
    <row r="14822" spans="3:3">
      <c r="C14822"/>
    </row>
    <row r="14823" spans="3:3">
      <c r="C14823"/>
    </row>
    <row r="14824" spans="3:3">
      <c r="C14824"/>
    </row>
    <row r="14825" spans="3:3">
      <c r="C14825"/>
    </row>
    <row r="14826" spans="3:3">
      <c r="C14826"/>
    </row>
    <row r="14827" spans="3:3">
      <c r="C14827"/>
    </row>
    <row r="14828" spans="3:3">
      <c r="C14828"/>
    </row>
    <row r="14829" spans="3:3">
      <c r="C14829"/>
    </row>
    <row r="14830" spans="3:3">
      <c r="C14830"/>
    </row>
    <row r="14831" spans="3:3">
      <c r="C14831"/>
    </row>
    <row r="14832" spans="3:3">
      <c r="C14832"/>
    </row>
    <row r="14833" spans="3:3">
      <c r="C14833"/>
    </row>
    <row r="14834" spans="3:3">
      <c r="C14834"/>
    </row>
    <row r="14835" spans="3:3">
      <c r="C14835"/>
    </row>
    <row r="14836" spans="3:3">
      <c r="C14836"/>
    </row>
    <row r="14837" spans="3:3">
      <c r="C14837"/>
    </row>
    <row r="14838" spans="3:3">
      <c r="C14838"/>
    </row>
    <row r="14839" spans="3:3">
      <c r="C14839"/>
    </row>
    <row r="14840" spans="3:3">
      <c r="C14840"/>
    </row>
    <row r="14841" spans="3:3">
      <c r="C14841"/>
    </row>
    <row r="14842" spans="3:3">
      <c r="C14842"/>
    </row>
    <row r="14843" spans="3:3">
      <c r="C14843"/>
    </row>
    <row r="14844" spans="3:3">
      <c r="C14844"/>
    </row>
    <row r="14845" spans="3:3">
      <c r="C14845"/>
    </row>
    <row r="14846" spans="3:3">
      <c r="C14846"/>
    </row>
    <row r="14847" spans="3:3">
      <c r="C14847"/>
    </row>
    <row r="14848" spans="3:3">
      <c r="C14848"/>
    </row>
    <row r="14849" spans="3:3">
      <c r="C14849"/>
    </row>
    <row r="14850" spans="3:3">
      <c r="C14850"/>
    </row>
    <row r="14851" spans="3:3">
      <c r="C14851"/>
    </row>
    <row r="14852" spans="3:3">
      <c r="C14852"/>
    </row>
    <row r="14853" spans="3:3">
      <c r="C14853"/>
    </row>
    <row r="14854" spans="3:3">
      <c r="C14854"/>
    </row>
    <row r="14855" spans="3:3">
      <c r="C14855"/>
    </row>
    <row r="14856" spans="3:3">
      <c r="C14856"/>
    </row>
    <row r="14857" spans="3:3">
      <c r="C14857"/>
    </row>
    <row r="14858" spans="3:3">
      <c r="C14858"/>
    </row>
    <row r="14859" spans="3:3">
      <c r="C14859"/>
    </row>
    <row r="14860" spans="3:3">
      <c r="C14860"/>
    </row>
    <row r="14861" spans="3:3">
      <c r="C14861"/>
    </row>
    <row r="14862" spans="3:3">
      <c r="C14862"/>
    </row>
    <row r="14863" spans="3:3">
      <c r="C14863"/>
    </row>
    <row r="14864" spans="3:3">
      <c r="C14864"/>
    </row>
    <row r="14865" spans="3:3">
      <c r="C14865"/>
    </row>
    <row r="14866" spans="3:3">
      <c r="C14866"/>
    </row>
    <row r="14867" spans="3:3">
      <c r="C14867"/>
    </row>
    <row r="14868" spans="3:3">
      <c r="C14868"/>
    </row>
    <row r="14869" spans="3:3">
      <c r="C14869"/>
    </row>
    <row r="14870" spans="3:3">
      <c r="C14870"/>
    </row>
    <row r="14871" spans="3:3">
      <c r="C14871"/>
    </row>
    <row r="14872" spans="3:3">
      <c r="C14872"/>
    </row>
    <row r="14873" spans="3:3">
      <c r="C14873"/>
    </row>
    <row r="14874" spans="3:3">
      <c r="C14874"/>
    </row>
    <row r="14875" spans="3:3">
      <c r="C14875"/>
    </row>
    <row r="14876" spans="3:3">
      <c r="C14876"/>
    </row>
    <row r="14877" spans="3:3">
      <c r="C14877"/>
    </row>
    <row r="14878" spans="3:3">
      <c r="C14878"/>
    </row>
    <row r="14879" spans="3:3">
      <c r="C14879"/>
    </row>
    <row r="14880" spans="3:3">
      <c r="C14880"/>
    </row>
    <row r="14881" spans="3:3">
      <c r="C14881"/>
    </row>
    <row r="14882" spans="3:3">
      <c r="C14882"/>
    </row>
    <row r="14883" spans="3:3">
      <c r="C14883"/>
    </row>
    <row r="14884" spans="3:3">
      <c r="C14884"/>
    </row>
    <row r="14885" spans="3:3">
      <c r="C14885"/>
    </row>
    <row r="14886" spans="3:3">
      <c r="C14886"/>
    </row>
    <row r="14887" spans="3:3">
      <c r="C14887"/>
    </row>
    <row r="14888" spans="3:3">
      <c r="C14888"/>
    </row>
    <row r="14889" spans="3:3">
      <c r="C14889"/>
    </row>
    <row r="14890" spans="3:3">
      <c r="C14890"/>
    </row>
    <row r="14891" spans="3:3">
      <c r="C14891"/>
    </row>
    <row r="14892" spans="3:3">
      <c r="C14892"/>
    </row>
    <row r="14893" spans="3:3">
      <c r="C14893"/>
    </row>
    <row r="14894" spans="3:3">
      <c r="C14894"/>
    </row>
    <row r="14895" spans="3:3">
      <c r="C14895"/>
    </row>
    <row r="14896" spans="3:3">
      <c r="C14896"/>
    </row>
    <row r="14897" spans="3:3">
      <c r="C14897"/>
    </row>
    <row r="14898" spans="3:3">
      <c r="C14898"/>
    </row>
    <row r="14899" spans="3:3">
      <c r="C14899"/>
    </row>
    <row r="14900" spans="3:3">
      <c r="C14900"/>
    </row>
    <row r="14901" spans="3:3">
      <c r="C14901"/>
    </row>
    <row r="14902" spans="3:3">
      <c r="C14902"/>
    </row>
    <row r="14903" spans="3:3">
      <c r="C14903"/>
    </row>
    <row r="14904" spans="3:3">
      <c r="C14904"/>
    </row>
    <row r="14905" spans="3:3">
      <c r="C14905"/>
    </row>
    <row r="14906" spans="3:3">
      <c r="C14906"/>
    </row>
    <row r="14907" spans="3:3">
      <c r="C14907"/>
    </row>
    <row r="14908" spans="3:3">
      <c r="C14908"/>
    </row>
    <row r="14909" spans="3:3">
      <c r="C14909"/>
    </row>
    <row r="14910" spans="3:3">
      <c r="C14910"/>
    </row>
    <row r="14911" spans="3:3">
      <c r="C14911"/>
    </row>
    <row r="14912" spans="3:3">
      <c r="C14912"/>
    </row>
    <row r="14913" spans="3:3">
      <c r="C14913"/>
    </row>
    <row r="14914" spans="3:3">
      <c r="C14914"/>
    </row>
    <row r="14915" spans="3:3">
      <c r="C14915"/>
    </row>
    <row r="14916" spans="3:3">
      <c r="C14916"/>
    </row>
    <row r="14917" spans="3:3">
      <c r="C14917"/>
    </row>
    <row r="14918" spans="3:3">
      <c r="C14918"/>
    </row>
    <row r="14919" spans="3:3">
      <c r="C14919"/>
    </row>
    <row r="14920" spans="3:3">
      <c r="C14920"/>
    </row>
    <row r="14921" spans="3:3">
      <c r="C14921"/>
    </row>
    <row r="14922" spans="3:3">
      <c r="C14922"/>
    </row>
    <row r="14923" spans="3:3">
      <c r="C14923"/>
    </row>
    <row r="14924" spans="3:3">
      <c r="C14924"/>
    </row>
    <row r="14925" spans="3:3">
      <c r="C14925"/>
    </row>
    <row r="14926" spans="3:3">
      <c r="C14926"/>
    </row>
    <row r="14927" spans="3:3">
      <c r="C14927"/>
    </row>
    <row r="14928" spans="3:3">
      <c r="C14928"/>
    </row>
    <row r="14929" spans="3:3">
      <c r="C14929"/>
    </row>
    <row r="14930" spans="3:3">
      <c r="C14930"/>
    </row>
    <row r="14931" spans="3:3">
      <c r="C14931"/>
    </row>
    <row r="14932" spans="3:3">
      <c r="C14932"/>
    </row>
    <row r="14933" spans="3:3">
      <c r="C14933"/>
    </row>
    <row r="14934" spans="3:3">
      <c r="C14934"/>
    </row>
    <row r="14935" spans="3:3">
      <c r="C14935"/>
    </row>
    <row r="14936" spans="3:3">
      <c r="C14936"/>
    </row>
    <row r="14937" spans="3:3">
      <c r="C14937"/>
    </row>
    <row r="14938" spans="3:3">
      <c r="C14938"/>
    </row>
    <row r="14939" spans="3:3">
      <c r="C14939"/>
    </row>
    <row r="14940" spans="3:3">
      <c r="C14940"/>
    </row>
    <row r="14941" spans="3:3">
      <c r="C14941"/>
    </row>
    <row r="14942" spans="3:3">
      <c r="C14942"/>
    </row>
    <row r="14943" spans="3:3">
      <c r="C14943"/>
    </row>
    <row r="14944" spans="3:3">
      <c r="C14944"/>
    </row>
    <row r="14945" spans="3:3">
      <c r="C14945"/>
    </row>
    <row r="14946" spans="3:3">
      <c r="C14946"/>
    </row>
    <row r="14947" spans="3:3">
      <c r="C14947"/>
    </row>
    <row r="14948" spans="3:3">
      <c r="C14948"/>
    </row>
    <row r="14949" spans="3:3">
      <c r="C14949"/>
    </row>
    <row r="14950" spans="3:3">
      <c r="C14950"/>
    </row>
    <row r="14951" spans="3:3">
      <c r="C14951"/>
    </row>
    <row r="14952" spans="3:3">
      <c r="C14952"/>
    </row>
    <row r="14953" spans="3:3">
      <c r="C14953"/>
    </row>
    <row r="14954" spans="3:3">
      <c r="C14954"/>
    </row>
    <row r="14955" spans="3:3">
      <c r="C14955"/>
    </row>
    <row r="14956" spans="3:3">
      <c r="C14956"/>
    </row>
    <row r="14957" spans="3:3">
      <c r="C14957"/>
    </row>
    <row r="14958" spans="3:3">
      <c r="C14958"/>
    </row>
    <row r="14959" spans="3:3">
      <c r="C14959"/>
    </row>
    <row r="14960" spans="3:3">
      <c r="C14960"/>
    </row>
    <row r="14961" spans="3:3">
      <c r="C14961"/>
    </row>
    <row r="14962" spans="3:3">
      <c r="C14962"/>
    </row>
    <row r="14963" spans="3:3">
      <c r="C14963"/>
    </row>
    <row r="14964" spans="3:3">
      <c r="C14964"/>
    </row>
    <row r="14965" spans="3:3">
      <c r="C14965"/>
    </row>
    <row r="14966" spans="3:3">
      <c r="C14966"/>
    </row>
    <row r="14967" spans="3:3">
      <c r="C14967"/>
    </row>
    <row r="14968" spans="3:3">
      <c r="C14968"/>
    </row>
    <row r="14969" spans="3:3">
      <c r="C14969"/>
    </row>
    <row r="14970" spans="3:3">
      <c r="C14970"/>
    </row>
    <row r="14971" spans="3:3">
      <c r="C14971"/>
    </row>
    <row r="14972" spans="3:3">
      <c r="C14972"/>
    </row>
    <row r="14973" spans="3:3">
      <c r="C14973"/>
    </row>
    <row r="14974" spans="3:3">
      <c r="C14974"/>
    </row>
    <row r="14975" spans="3:3">
      <c r="C14975"/>
    </row>
    <row r="14976" spans="3:3">
      <c r="C14976"/>
    </row>
    <row r="14977" spans="3:3">
      <c r="C14977"/>
    </row>
    <row r="14978" spans="3:3">
      <c r="C14978"/>
    </row>
    <row r="14979" spans="3:3">
      <c r="C14979"/>
    </row>
    <row r="14980" spans="3:3">
      <c r="C14980"/>
    </row>
    <row r="14981" spans="3:3">
      <c r="C14981"/>
    </row>
    <row r="14982" spans="3:3">
      <c r="C14982"/>
    </row>
    <row r="14983" spans="3:3">
      <c r="C14983"/>
    </row>
    <row r="14984" spans="3:3">
      <c r="C14984"/>
    </row>
    <row r="14985" spans="3:3">
      <c r="C14985"/>
    </row>
    <row r="14986" spans="3:3">
      <c r="C14986"/>
    </row>
    <row r="14987" spans="3:3">
      <c r="C14987"/>
    </row>
    <row r="14988" spans="3:3">
      <c r="C14988"/>
    </row>
    <row r="14989" spans="3:3">
      <c r="C14989"/>
    </row>
    <row r="14990" spans="3:3">
      <c r="C14990"/>
    </row>
    <row r="14991" spans="3:3">
      <c r="C14991"/>
    </row>
    <row r="14992" spans="3:3">
      <c r="C14992"/>
    </row>
    <row r="14993" spans="3:3">
      <c r="C14993"/>
    </row>
    <row r="14994" spans="3:3">
      <c r="C14994"/>
    </row>
    <row r="14995" spans="3:3">
      <c r="C14995"/>
    </row>
    <row r="14996" spans="3:3">
      <c r="C14996"/>
    </row>
    <row r="14997" spans="3:3">
      <c r="C14997"/>
    </row>
    <row r="14998" spans="3:3">
      <c r="C14998"/>
    </row>
    <row r="14999" spans="3:3">
      <c r="C14999"/>
    </row>
    <row r="15000" spans="3:3">
      <c r="C15000"/>
    </row>
    <row r="15001" spans="3:3">
      <c r="C15001"/>
    </row>
    <row r="15002" spans="3:3">
      <c r="C15002"/>
    </row>
    <row r="15003" spans="3:3">
      <c r="C15003"/>
    </row>
    <row r="15004" spans="3:3">
      <c r="C15004"/>
    </row>
    <row r="15005" spans="3:3">
      <c r="C15005"/>
    </row>
    <row r="15006" spans="3:3">
      <c r="C15006"/>
    </row>
    <row r="15007" spans="3:3">
      <c r="C15007"/>
    </row>
    <row r="15008" spans="3:3">
      <c r="C15008"/>
    </row>
    <row r="15009" spans="3:3">
      <c r="C15009"/>
    </row>
    <row r="15010" spans="3:3">
      <c r="C15010"/>
    </row>
    <row r="15011" spans="3:3">
      <c r="C15011"/>
    </row>
    <row r="15012" spans="3:3">
      <c r="C15012"/>
    </row>
    <row r="15013" spans="3:3">
      <c r="C15013"/>
    </row>
    <row r="15014" spans="3:3">
      <c r="C15014"/>
    </row>
    <row r="15015" spans="3:3">
      <c r="C15015"/>
    </row>
    <row r="15016" spans="3:3">
      <c r="C15016"/>
    </row>
    <row r="15017" spans="3:3">
      <c r="C15017"/>
    </row>
    <row r="15018" spans="3:3">
      <c r="C15018"/>
    </row>
    <row r="15019" spans="3:3">
      <c r="C15019"/>
    </row>
    <row r="15020" spans="3:3">
      <c r="C15020"/>
    </row>
    <row r="15021" spans="3:3">
      <c r="C15021"/>
    </row>
    <row r="15022" spans="3:3">
      <c r="C15022"/>
    </row>
    <row r="15023" spans="3:3">
      <c r="C15023"/>
    </row>
    <row r="15024" spans="3:3">
      <c r="C15024"/>
    </row>
    <row r="15025" spans="3:3">
      <c r="C15025"/>
    </row>
    <row r="15026" spans="3:3">
      <c r="C15026"/>
    </row>
    <row r="15027" spans="3:3">
      <c r="C15027"/>
    </row>
    <row r="15028" spans="3:3">
      <c r="C15028"/>
    </row>
    <row r="15029" spans="3:3">
      <c r="C15029"/>
    </row>
    <row r="15030" spans="3:3">
      <c r="C15030"/>
    </row>
    <row r="15031" spans="3:3">
      <c r="C15031"/>
    </row>
    <row r="15032" spans="3:3">
      <c r="C15032"/>
    </row>
    <row r="15033" spans="3:3">
      <c r="C15033"/>
    </row>
    <row r="15034" spans="3:3">
      <c r="C15034"/>
    </row>
    <row r="15035" spans="3:3">
      <c r="C15035"/>
    </row>
    <row r="15036" spans="3:3">
      <c r="C15036"/>
    </row>
    <row r="15037" spans="3:3">
      <c r="C15037"/>
    </row>
    <row r="15038" spans="3:3">
      <c r="C15038"/>
    </row>
    <row r="15039" spans="3:3">
      <c r="C15039"/>
    </row>
    <row r="15040" spans="3:3">
      <c r="C15040"/>
    </row>
    <row r="15041" spans="3:3">
      <c r="C15041"/>
    </row>
    <row r="15042" spans="3:3">
      <c r="C15042"/>
    </row>
    <row r="15043" spans="3:3">
      <c r="C15043"/>
    </row>
    <row r="15044" spans="3:3">
      <c r="C15044"/>
    </row>
    <row r="15045" spans="3:3">
      <c r="C15045"/>
    </row>
    <row r="15046" spans="3:3">
      <c r="C15046"/>
    </row>
    <row r="15047" spans="3:3">
      <c r="C15047"/>
    </row>
    <row r="15048" spans="3:3">
      <c r="C15048"/>
    </row>
    <row r="15049" spans="3:3">
      <c r="C15049"/>
    </row>
    <row r="15050" spans="3:3">
      <c r="C15050"/>
    </row>
    <row r="15051" spans="3:3">
      <c r="C15051"/>
    </row>
    <row r="15052" spans="3:3">
      <c r="C15052"/>
    </row>
    <row r="15053" spans="3:3">
      <c r="C15053"/>
    </row>
    <row r="15054" spans="3:3">
      <c r="C15054"/>
    </row>
    <row r="15055" spans="3:3">
      <c r="C15055"/>
    </row>
    <row r="15056" spans="3:3">
      <c r="C15056"/>
    </row>
    <row r="15057" spans="3:3">
      <c r="C15057"/>
    </row>
    <row r="15058" spans="3:3">
      <c r="C15058"/>
    </row>
    <row r="15059" spans="3:3">
      <c r="C15059"/>
    </row>
    <row r="15060" spans="3:3">
      <c r="C15060"/>
    </row>
    <row r="15061" spans="3:3">
      <c r="C15061"/>
    </row>
    <row r="15062" spans="3:3">
      <c r="C15062"/>
    </row>
    <row r="15063" spans="3:3">
      <c r="C15063"/>
    </row>
    <row r="15064" spans="3:3">
      <c r="C15064"/>
    </row>
    <row r="15065" spans="3:3">
      <c r="C15065"/>
    </row>
    <row r="15066" spans="3:3">
      <c r="C15066"/>
    </row>
    <row r="15067" spans="3:3">
      <c r="C15067"/>
    </row>
    <row r="15068" spans="3:3">
      <c r="C15068"/>
    </row>
    <row r="15069" spans="3:3">
      <c r="C15069"/>
    </row>
    <row r="15070" spans="3:3">
      <c r="C15070"/>
    </row>
    <row r="15071" spans="3:3">
      <c r="C15071"/>
    </row>
    <row r="15072" spans="3:3">
      <c r="C15072"/>
    </row>
    <row r="15073" spans="3:3">
      <c r="C15073"/>
    </row>
    <row r="15074" spans="3:3">
      <c r="C15074"/>
    </row>
    <row r="15075" spans="3:3">
      <c r="C15075"/>
    </row>
    <row r="15076" spans="3:3">
      <c r="C15076"/>
    </row>
    <row r="15077" spans="3:3">
      <c r="C15077"/>
    </row>
    <row r="15078" spans="3:3">
      <c r="C15078"/>
    </row>
    <row r="15079" spans="3:3">
      <c r="C15079"/>
    </row>
    <row r="15080" spans="3:3">
      <c r="C15080"/>
    </row>
    <row r="15081" spans="3:3">
      <c r="C15081"/>
    </row>
    <row r="15082" spans="3:3">
      <c r="C15082"/>
    </row>
    <row r="15083" spans="3:3">
      <c r="C15083"/>
    </row>
    <row r="15084" spans="3:3">
      <c r="C15084"/>
    </row>
    <row r="15085" spans="3:3">
      <c r="C15085"/>
    </row>
    <row r="15086" spans="3:3">
      <c r="C15086"/>
    </row>
    <row r="15087" spans="3:3">
      <c r="C15087"/>
    </row>
    <row r="15088" spans="3:3">
      <c r="C15088"/>
    </row>
    <row r="15089" spans="3:3">
      <c r="C15089"/>
    </row>
    <row r="15090" spans="3:3">
      <c r="C15090"/>
    </row>
    <row r="15091" spans="3:3">
      <c r="C15091"/>
    </row>
    <row r="15092" spans="3:3">
      <c r="C15092"/>
    </row>
    <row r="15093" spans="3:3">
      <c r="C15093"/>
    </row>
    <row r="15094" spans="3:3">
      <c r="C15094"/>
    </row>
    <row r="15095" spans="3:3">
      <c r="C15095"/>
    </row>
    <row r="15096" spans="3:3">
      <c r="C15096"/>
    </row>
    <row r="15097" spans="3:3">
      <c r="C15097"/>
    </row>
    <row r="15098" spans="3:3">
      <c r="C15098"/>
    </row>
    <row r="15099" spans="3:3">
      <c r="C15099"/>
    </row>
    <row r="15100" spans="3:3">
      <c r="C15100"/>
    </row>
    <row r="15101" spans="3:3">
      <c r="C15101"/>
    </row>
    <row r="15102" spans="3:3">
      <c r="C15102"/>
    </row>
    <row r="15103" spans="3:3">
      <c r="C15103"/>
    </row>
    <row r="15104" spans="3:3">
      <c r="C15104"/>
    </row>
    <row r="15105" spans="3:3">
      <c r="C15105"/>
    </row>
    <row r="15106" spans="3:3">
      <c r="C15106"/>
    </row>
    <row r="15107" spans="3:3">
      <c r="C15107"/>
    </row>
    <row r="15108" spans="3:3">
      <c r="C15108"/>
    </row>
    <row r="15109" spans="3:3">
      <c r="C15109"/>
    </row>
    <row r="15110" spans="3:3">
      <c r="C15110"/>
    </row>
    <row r="15111" spans="3:3">
      <c r="C15111"/>
    </row>
    <row r="15112" spans="3:3">
      <c r="C15112"/>
    </row>
    <row r="15113" spans="3:3">
      <c r="C15113"/>
    </row>
    <row r="15114" spans="3:3">
      <c r="C15114"/>
    </row>
    <row r="15115" spans="3:3">
      <c r="C15115"/>
    </row>
    <row r="15116" spans="3:3">
      <c r="C15116"/>
    </row>
    <row r="15117" spans="3:3">
      <c r="C15117"/>
    </row>
    <row r="15118" spans="3:3">
      <c r="C15118"/>
    </row>
    <row r="15119" spans="3:3">
      <c r="C15119"/>
    </row>
    <row r="15120" spans="3:3">
      <c r="C15120"/>
    </row>
    <row r="15121" spans="3:3">
      <c r="C15121"/>
    </row>
    <row r="15122" spans="3:3">
      <c r="C15122"/>
    </row>
    <row r="15123" spans="3:3">
      <c r="C15123"/>
    </row>
    <row r="15124" spans="3:3">
      <c r="C15124"/>
    </row>
    <row r="15125" spans="3:3">
      <c r="C15125"/>
    </row>
    <row r="15126" spans="3:3">
      <c r="C15126"/>
    </row>
    <row r="15127" spans="3:3">
      <c r="C15127"/>
    </row>
    <row r="15128" spans="3:3">
      <c r="C15128"/>
    </row>
    <row r="15129" spans="3:3">
      <c r="C15129"/>
    </row>
    <row r="15130" spans="3:3">
      <c r="C15130"/>
    </row>
    <row r="15131" spans="3:3">
      <c r="C15131"/>
    </row>
    <row r="15132" spans="3:3">
      <c r="C15132"/>
    </row>
    <row r="15133" spans="3:3">
      <c r="C15133"/>
    </row>
    <row r="15134" spans="3:3">
      <c r="C15134"/>
    </row>
    <row r="15135" spans="3:3">
      <c r="C15135"/>
    </row>
    <row r="15136" spans="3:3">
      <c r="C15136"/>
    </row>
    <row r="15137" spans="3:3">
      <c r="C15137"/>
    </row>
    <row r="15138" spans="3:3">
      <c r="C15138"/>
    </row>
    <row r="15139" spans="3:3">
      <c r="C15139"/>
    </row>
    <row r="15140" spans="3:3">
      <c r="C15140"/>
    </row>
    <row r="15141" spans="3:3">
      <c r="C15141"/>
    </row>
    <row r="15142" spans="3:3">
      <c r="C15142"/>
    </row>
    <row r="15143" spans="3:3">
      <c r="C15143"/>
    </row>
    <row r="15144" spans="3:3">
      <c r="C15144"/>
    </row>
    <row r="15145" spans="3:3">
      <c r="C15145"/>
    </row>
    <row r="15146" spans="3:3">
      <c r="C15146"/>
    </row>
    <row r="15147" spans="3:3">
      <c r="C15147"/>
    </row>
    <row r="15148" spans="3:3">
      <c r="C15148"/>
    </row>
    <row r="15149" spans="3:3">
      <c r="C15149"/>
    </row>
    <row r="15150" spans="3:3">
      <c r="C15150"/>
    </row>
    <row r="15151" spans="3:3">
      <c r="C15151"/>
    </row>
    <row r="15152" spans="3:3">
      <c r="C15152"/>
    </row>
    <row r="15153" spans="3:3">
      <c r="C15153"/>
    </row>
    <row r="15154" spans="3:3">
      <c r="C15154"/>
    </row>
    <row r="15155" spans="3:3">
      <c r="C15155"/>
    </row>
    <row r="15156" spans="3:3">
      <c r="C15156"/>
    </row>
    <row r="15157" spans="3:3">
      <c r="C15157"/>
    </row>
    <row r="15158" spans="3:3">
      <c r="C15158"/>
    </row>
    <row r="15159" spans="3:3">
      <c r="C15159"/>
    </row>
    <row r="15160" spans="3:3">
      <c r="C15160"/>
    </row>
    <row r="15161" spans="3:3">
      <c r="C15161"/>
    </row>
    <row r="15162" spans="3:3">
      <c r="C15162"/>
    </row>
    <row r="15163" spans="3:3">
      <c r="C15163"/>
    </row>
    <row r="15164" spans="3:3">
      <c r="C15164"/>
    </row>
    <row r="15165" spans="3:3">
      <c r="C15165"/>
    </row>
    <row r="15166" spans="3:3">
      <c r="C15166"/>
    </row>
    <row r="15167" spans="3:3">
      <c r="C15167"/>
    </row>
    <row r="15168" spans="3:3">
      <c r="C15168"/>
    </row>
    <row r="15169" spans="3:3">
      <c r="C15169"/>
    </row>
    <row r="15170" spans="3:3">
      <c r="C15170"/>
    </row>
    <row r="15171" spans="3:3">
      <c r="C15171"/>
    </row>
    <row r="15172" spans="3:3">
      <c r="C15172"/>
    </row>
    <row r="15173" spans="3:3">
      <c r="C15173"/>
    </row>
    <row r="15174" spans="3:3">
      <c r="C15174"/>
    </row>
    <row r="15175" spans="3:3">
      <c r="C15175"/>
    </row>
    <row r="15176" spans="3:3">
      <c r="C15176"/>
    </row>
    <row r="15177" spans="3:3">
      <c r="C15177"/>
    </row>
    <row r="15178" spans="3:3">
      <c r="C15178"/>
    </row>
    <row r="15179" spans="3:3">
      <c r="C15179"/>
    </row>
    <row r="15180" spans="3:3">
      <c r="C15180"/>
    </row>
    <row r="15181" spans="3:3">
      <c r="C15181"/>
    </row>
    <row r="15182" spans="3:3">
      <c r="C15182"/>
    </row>
    <row r="15183" spans="3:3">
      <c r="C15183"/>
    </row>
    <row r="15184" spans="3:3">
      <c r="C15184"/>
    </row>
    <row r="15185" spans="3:3">
      <c r="C15185"/>
    </row>
    <row r="15186" spans="3:3">
      <c r="C15186"/>
    </row>
    <row r="15187" spans="3:3">
      <c r="C15187"/>
    </row>
    <row r="15188" spans="3:3">
      <c r="C15188"/>
    </row>
    <row r="15189" spans="3:3">
      <c r="C15189"/>
    </row>
    <row r="15190" spans="3:3">
      <c r="C15190"/>
    </row>
    <row r="15191" spans="3:3">
      <c r="C15191"/>
    </row>
    <row r="15192" spans="3:3">
      <c r="C15192"/>
    </row>
    <row r="15193" spans="3:3">
      <c r="C15193"/>
    </row>
    <row r="15194" spans="3:3">
      <c r="C15194"/>
    </row>
    <row r="15195" spans="3:3">
      <c r="C15195"/>
    </row>
    <row r="15196" spans="3:3">
      <c r="C15196"/>
    </row>
    <row r="15197" spans="3:3">
      <c r="C15197"/>
    </row>
    <row r="15198" spans="3:3">
      <c r="C15198"/>
    </row>
    <row r="15199" spans="3:3">
      <c r="C15199"/>
    </row>
    <row r="15200" spans="3:3">
      <c r="C15200"/>
    </row>
    <row r="15201" spans="3:3">
      <c r="C15201"/>
    </row>
    <row r="15202" spans="3:3">
      <c r="C15202"/>
    </row>
    <row r="15203" spans="3:3">
      <c r="C15203"/>
    </row>
    <row r="15204" spans="3:3">
      <c r="C15204"/>
    </row>
    <row r="15205" spans="3:3">
      <c r="C15205"/>
    </row>
    <row r="15206" spans="3:3">
      <c r="C15206"/>
    </row>
    <row r="15207" spans="3:3">
      <c r="C15207"/>
    </row>
    <row r="15208" spans="3:3">
      <c r="C15208"/>
    </row>
    <row r="15209" spans="3:3">
      <c r="C15209"/>
    </row>
    <row r="15210" spans="3:3">
      <c r="C15210"/>
    </row>
    <row r="15211" spans="3:3">
      <c r="C15211"/>
    </row>
    <row r="15212" spans="3:3">
      <c r="C15212"/>
    </row>
    <row r="15213" spans="3:3">
      <c r="C15213"/>
    </row>
    <row r="15214" spans="3:3">
      <c r="C15214"/>
    </row>
    <row r="15215" spans="3:3">
      <c r="C15215"/>
    </row>
    <row r="15216" spans="3:3">
      <c r="C15216"/>
    </row>
    <row r="15217" spans="3:3">
      <c r="C15217"/>
    </row>
    <row r="15218" spans="3:3">
      <c r="C15218"/>
    </row>
    <row r="15219" spans="3:3">
      <c r="C15219"/>
    </row>
    <row r="15220" spans="3:3">
      <c r="C15220"/>
    </row>
    <row r="15221" spans="3:3">
      <c r="C15221"/>
    </row>
    <row r="15222" spans="3:3">
      <c r="C15222"/>
    </row>
    <row r="15223" spans="3:3">
      <c r="C15223"/>
    </row>
    <row r="15224" spans="3:3">
      <c r="C15224"/>
    </row>
    <row r="15225" spans="3:3">
      <c r="C15225"/>
    </row>
    <row r="15226" spans="3:3">
      <c r="C15226"/>
    </row>
    <row r="15227" spans="3:3">
      <c r="C15227"/>
    </row>
    <row r="15228" spans="3:3">
      <c r="C15228"/>
    </row>
    <row r="15229" spans="3:3">
      <c r="C15229"/>
    </row>
    <row r="15230" spans="3:3">
      <c r="C15230"/>
    </row>
    <row r="15231" spans="3:3">
      <c r="C15231"/>
    </row>
    <row r="15232" spans="3:3">
      <c r="C15232"/>
    </row>
    <row r="15233" spans="3:3">
      <c r="C15233"/>
    </row>
    <row r="15234" spans="3:3">
      <c r="C15234"/>
    </row>
    <row r="15235" spans="3:3">
      <c r="C15235"/>
    </row>
    <row r="15236" spans="3:3">
      <c r="C15236"/>
    </row>
    <row r="15237" spans="3:3">
      <c r="C15237"/>
    </row>
    <row r="15238" spans="3:3">
      <c r="C15238"/>
    </row>
    <row r="15239" spans="3:3">
      <c r="C15239"/>
    </row>
    <row r="15240" spans="3:3">
      <c r="C15240"/>
    </row>
    <row r="15241" spans="3:3">
      <c r="C15241"/>
    </row>
    <row r="15242" spans="3:3">
      <c r="C15242"/>
    </row>
    <row r="15243" spans="3:3">
      <c r="C15243"/>
    </row>
    <row r="15244" spans="3:3">
      <c r="C15244"/>
    </row>
    <row r="15245" spans="3:3">
      <c r="C15245"/>
    </row>
    <row r="15246" spans="3:3">
      <c r="C15246"/>
    </row>
    <row r="15247" spans="3:3">
      <c r="C15247"/>
    </row>
    <row r="15248" spans="3:3">
      <c r="C15248"/>
    </row>
    <row r="15249" spans="3:3">
      <c r="C15249"/>
    </row>
    <row r="15250" spans="3:3">
      <c r="C15250"/>
    </row>
    <row r="15251" spans="3:3">
      <c r="C15251"/>
    </row>
    <row r="15252" spans="3:3">
      <c r="C15252"/>
    </row>
    <row r="15253" spans="3:3">
      <c r="C15253"/>
    </row>
    <row r="15254" spans="3:3">
      <c r="C15254"/>
    </row>
    <row r="15255" spans="3:3">
      <c r="C15255"/>
    </row>
    <row r="15256" spans="3:3">
      <c r="C15256"/>
    </row>
    <row r="15257" spans="3:3">
      <c r="C15257"/>
    </row>
    <row r="15258" spans="3:3">
      <c r="C15258"/>
    </row>
    <row r="15259" spans="3:3">
      <c r="C15259"/>
    </row>
    <row r="15260" spans="3:3">
      <c r="C15260"/>
    </row>
    <row r="15261" spans="3:3">
      <c r="C15261"/>
    </row>
    <row r="15262" spans="3:3">
      <c r="C15262"/>
    </row>
    <row r="15263" spans="3:3">
      <c r="C15263"/>
    </row>
    <row r="15264" spans="3:3">
      <c r="C15264"/>
    </row>
    <row r="15265" spans="3:3">
      <c r="C15265"/>
    </row>
    <row r="15266" spans="3:3">
      <c r="C15266"/>
    </row>
    <row r="15267" spans="3:3">
      <c r="C15267"/>
    </row>
    <row r="15268" spans="3:3">
      <c r="C15268"/>
    </row>
    <row r="15269" spans="3:3">
      <c r="C15269"/>
    </row>
    <row r="15270" spans="3:3">
      <c r="C15270"/>
    </row>
    <row r="15271" spans="3:3">
      <c r="C15271"/>
    </row>
    <row r="15272" spans="3:3">
      <c r="C15272"/>
    </row>
    <row r="15273" spans="3:3">
      <c r="C15273"/>
    </row>
    <row r="15274" spans="3:3">
      <c r="C15274"/>
    </row>
    <row r="15275" spans="3:3">
      <c r="C15275"/>
    </row>
    <row r="15276" spans="3:3">
      <c r="C15276"/>
    </row>
    <row r="15277" spans="3:3">
      <c r="C15277"/>
    </row>
    <row r="15278" spans="3:3">
      <c r="C15278"/>
    </row>
    <row r="15279" spans="3:3">
      <c r="C15279"/>
    </row>
    <row r="15280" spans="3:3">
      <c r="C15280"/>
    </row>
    <row r="15281" spans="3:3">
      <c r="C15281"/>
    </row>
    <row r="15282" spans="3:3">
      <c r="C15282"/>
    </row>
    <row r="15283" spans="3:3">
      <c r="C15283"/>
    </row>
    <row r="15284" spans="3:3">
      <c r="C15284"/>
    </row>
    <row r="15285" spans="3:3">
      <c r="C15285"/>
    </row>
    <row r="15286" spans="3:3">
      <c r="C15286"/>
    </row>
    <row r="15287" spans="3:3">
      <c r="C15287"/>
    </row>
    <row r="15288" spans="3:3">
      <c r="C15288"/>
    </row>
    <row r="15289" spans="3:3">
      <c r="C15289"/>
    </row>
    <row r="15290" spans="3:3">
      <c r="C15290"/>
    </row>
    <row r="15291" spans="3:3">
      <c r="C15291"/>
    </row>
    <row r="15292" spans="3:3">
      <c r="C15292"/>
    </row>
    <row r="15293" spans="3:3">
      <c r="C15293"/>
    </row>
    <row r="15294" spans="3:3">
      <c r="C15294"/>
    </row>
    <row r="15295" spans="3:3">
      <c r="C15295"/>
    </row>
    <row r="15296" spans="3:3">
      <c r="C15296"/>
    </row>
    <row r="15297" spans="3:3">
      <c r="C15297"/>
    </row>
    <row r="15298" spans="3:3">
      <c r="C15298"/>
    </row>
    <row r="15299" spans="3:3">
      <c r="C15299"/>
    </row>
    <row r="15300" spans="3:3">
      <c r="C15300"/>
    </row>
    <row r="15301" spans="3:3">
      <c r="C15301"/>
    </row>
    <row r="15302" spans="3:3">
      <c r="C15302"/>
    </row>
    <row r="15303" spans="3:3">
      <c r="C15303"/>
    </row>
    <row r="15304" spans="3:3">
      <c r="C15304"/>
    </row>
    <row r="15305" spans="3:3">
      <c r="C15305"/>
    </row>
    <row r="15306" spans="3:3">
      <c r="C15306"/>
    </row>
    <row r="15307" spans="3:3">
      <c r="C15307"/>
    </row>
    <row r="15308" spans="3:3">
      <c r="C15308"/>
    </row>
    <row r="15309" spans="3:3">
      <c r="C15309"/>
    </row>
    <row r="15310" spans="3:3">
      <c r="C15310"/>
    </row>
    <row r="15311" spans="3:3">
      <c r="C15311"/>
    </row>
    <row r="15312" spans="3:3">
      <c r="C15312"/>
    </row>
    <row r="15313" spans="3:3">
      <c r="C15313"/>
    </row>
    <row r="15314" spans="3:3">
      <c r="C15314"/>
    </row>
    <row r="15315" spans="3:3">
      <c r="C15315"/>
    </row>
    <row r="15316" spans="3:3">
      <c r="C15316"/>
    </row>
    <row r="15317" spans="3:3">
      <c r="C15317"/>
    </row>
    <row r="15318" spans="3:3">
      <c r="C15318"/>
    </row>
    <row r="15319" spans="3:3">
      <c r="C15319"/>
    </row>
    <row r="15320" spans="3:3">
      <c r="C15320"/>
    </row>
    <row r="15321" spans="3:3">
      <c r="C15321"/>
    </row>
    <row r="15322" spans="3:3">
      <c r="C15322"/>
    </row>
    <row r="15323" spans="3:3">
      <c r="C15323"/>
    </row>
    <row r="15324" spans="3:3">
      <c r="C15324"/>
    </row>
    <row r="15325" spans="3:3">
      <c r="C15325"/>
    </row>
    <row r="15326" spans="3:3">
      <c r="C15326"/>
    </row>
    <row r="15327" spans="3:3">
      <c r="C15327"/>
    </row>
    <row r="15328" spans="3:3">
      <c r="C15328"/>
    </row>
    <row r="15329" spans="3:3">
      <c r="C15329"/>
    </row>
    <row r="15330" spans="3:3">
      <c r="C15330"/>
    </row>
    <row r="15331" spans="3:3">
      <c r="C15331"/>
    </row>
    <row r="15332" spans="3:3">
      <c r="C15332"/>
    </row>
    <row r="15333" spans="3:3">
      <c r="C15333"/>
    </row>
    <row r="15334" spans="3:3">
      <c r="C15334"/>
    </row>
    <row r="15335" spans="3:3">
      <c r="C15335"/>
    </row>
    <row r="15336" spans="3:3">
      <c r="C15336"/>
    </row>
    <row r="15337" spans="3:3">
      <c r="C15337"/>
    </row>
    <row r="15338" spans="3:3">
      <c r="C15338"/>
    </row>
    <row r="15339" spans="3:3">
      <c r="C15339"/>
    </row>
    <row r="15340" spans="3:3">
      <c r="C15340"/>
    </row>
    <row r="15341" spans="3:3">
      <c r="C15341"/>
    </row>
    <row r="15342" spans="3:3">
      <c r="C15342"/>
    </row>
    <row r="15343" spans="3:3">
      <c r="C15343"/>
    </row>
    <row r="15344" spans="3:3">
      <c r="C15344"/>
    </row>
    <row r="15345" spans="3:3">
      <c r="C15345"/>
    </row>
    <row r="15346" spans="3:3">
      <c r="C15346"/>
    </row>
    <row r="15347" spans="3:3">
      <c r="C15347"/>
    </row>
    <row r="15348" spans="3:3">
      <c r="C15348"/>
    </row>
    <row r="15349" spans="3:3">
      <c r="C15349"/>
    </row>
    <row r="15350" spans="3:3">
      <c r="C15350"/>
    </row>
    <row r="15351" spans="3:3">
      <c r="C15351"/>
    </row>
    <row r="15352" spans="3:3">
      <c r="C15352"/>
    </row>
    <row r="15353" spans="3:3">
      <c r="C15353"/>
    </row>
    <row r="15354" spans="3:3">
      <c r="C15354"/>
    </row>
    <row r="15355" spans="3:3">
      <c r="C15355"/>
    </row>
    <row r="15356" spans="3:3">
      <c r="C15356"/>
    </row>
    <row r="15357" spans="3:3">
      <c r="C15357"/>
    </row>
    <row r="15358" spans="3:3">
      <c r="C15358"/>
    </row>
    <row r="15359" spans="3:3">
      <c r="C15359"/>
    </row>
    <row r="15360" spans="3:3">
      <c r="C15360"/>
    </row>
    <row r="15361" spans="3:3">
      <c r="C15361"/>
    </row>
    <row r="15362" spans="3:3">
      <c r="C15362"/>
    </row>
    <row r="15363" spans="3:3">
      <c r="C15363"/>
    </row>
    <row r="15364" spans="3:3">
      <c r="C15364"/>
    </row>
    <row r="15365" spans="3:3">
      <c r="C15365"/>
    </row>
    <row r="15366" spans="3:3">
      <c r="C15366"/>
    </row>
    <row r="15367" spans="3:3">
      <c r="C15367"/>
    </row>
    <row r="15368" spans="3:3">
      <c r="C15368"/>
    </row>
    <row r="15369" spans="3:3">
      <c r="C15369"/>
    </row>
    <row r="15370" spans="3:3">
      <c r="C15370"/>
    </row>
    <row r="15371" spans="3:3">
      <c r="C15371"/>
    </row>
    <row r="15372" spans="3:3">
      <c r="C15372"/>
    </row>
    <row r="15373" spans="3:3">
      <c r="C15373"/>
    </row>
    <row r="15374" spans="3:3">
      <c r="C15374"/>
    </row>
    <row r="15375" spans="3:3">
      <c r="C15375"/>
    </row>
    <row r="15376" spans="3:3">
      <c r="C15376"/>
    </row>
    <row r="15377" spans="3:3">
      <c r="C15377"/>
    </row>
    <row r="15378" spans="3:3">
      <c r="C15378"/>
    </row>
    <row r="15379" spans="3:3">
      <c r="C15379"/>
    </row>
    <row r="15380" spans="3:3">
      <c r="C15380"/>
    </row>
    <row r="15381" spans="3:3">
      <c r="C15381"/>
    </row>
    <row r="15382" spans="3:3">
      <c r="C15382"/>
    </row>
    <row r="15383" spans="3:3">
      <c r="C15383"/>
    </row>
    <row r="15384" spans="3:3">
      <c r="C15384"/>
    </row>
    <row r="15385" spans="3:3">
      <c r="C15385"/>
    </row>
    <row r="15386" spans="3:3">
      <c r="C15386"/>
    </row>
    <row r="15387" spans="3:3">
      <c r="C15387"/>
    </row>
    <row r="15388" spans="3:3">
      <c r="C15388"/>
    </row>
    <row r="15389" spans="3:3">
      <c r="C15389"/>
    </row>
    <row r="15390" spans="3:3">
      <c r="C15390"/>
    </row>
    <row r="15391" spans="3:3">
      <c r="C15391"/>
    </row>
    <row r="15392" spans="3:3">
      <c r="C15392"/>
    </row>
    <row r="15393" spans="3:3">
      <c r="C15393"/>
    </row>
    <row r="15394" spans="3:3">
      <c r="C15394"/>
    </row>
    <row r="15395" spans="3:3">
      <c r="C15395"/>
    </row>
    <row r="15396" spans="3:3">
      <c r="C15396"/>
    </row>
    <row r="15397" spans="3:3">
      <c r="C15397"/>
    </row>
    <row r="15398" spans="3:3">
      <c r="C15398"/>
    </row>
    <row r="15399" spans="3:3">
      <c r="C15399"/>
    </row>
    <row r="15400" spans="3:3">
      <c r="C15400"/>
    </row>
    <row r="15401" spans="3:3">
      <c r="C15401"/>
    </row>
    <row r="15402" spans="3:3">
      <c r="C15402"/>
    </row>
    <row r="15403" spans="3:3">
      <c r="C15403"/>
    </row>
    <row r="15404" spans="3:3">
      <c r="C15404"/>
    </row>
    <row r="15405" spans="3:3">
      <c r="C15405"/>
    </row>
    <row r="15406" spans="3:3">
      <c r="C15406"/>
    </row>
    <row r="15407" spans="3:3">
      <c r="C15407"/>
    </row>
    <row r="15408" spans="3:3">
      <c r="C15408"/>
    </row>
    <row r="15409" spans="3:3">
      <c r="C15409"/>
    </row>
    <row r="15410" spans="3:3">
      <c r="C15410"/>
    </row>
    <row r="15411" spans="3:3">
      <c r="C15411"/>
    </row>
    <row r="15412" spans="3:3">
      <c r="C15412"/>
    </row>
    <row r="15413" spans="3:3">
      <c r="C15413"/>
    </row>
    <row r="15414" spans="3:3">
      <c r="C15414"/>
    </row>
    <row r="15415" spans="3:3">
      <c r="C15415"/>
    </row>
    <row r="15416" spans="3:3">
      <c r="C15416"/>
    </row>
    <row r="15417" spans="3:3">
      <c r="C15417"/>
    </row>
    <row r="15418" spans="3:3">
      <c r="C15418"/>
    </row>
    <row r="15419" spans="3:3">
      <c r="C15419"/>
    </row>
    <row r="15420" spans="3:3">
      <c r="C15420"/>
    </row>
    <row r="15421" spans="3:3">
      <c r="C15421"/>
    </row>
    <row r="15422" spans="3:3">
      <c r="C15422"/>
    </row>
    <row r="15423" spans="3:3">
      <c r="C15423"/>
    </row>
    <row r="15424" spans="3:3">
      <c r="C15424"/>
    </row>
    <row r="15425" spans="3:3">
      <c r="C15425"/>
    </row>
    <row r="15426" spans="3:3">
      <c r="C15426"/>
    </row>
    <row r="15427" spans="3:3">
      <c r="C15427"/>
    </row>
    <row r="15428" spans="3:3">
      <c r="C15428"/>
    </row>
    <row r="15429" spans="3:3">
      <c r="C15429"/>
    </row>
    <row r="15430" spans="3:3">
      <c r="C15430"/>
    </row>
    <row r="15431" spans="3:3">
      <c r="C15431"/>
    </row>
    <row r="15432" spans="3:3">
      <c r="C15432"/>
    </row>
    <row r="15433" spans="3:3">
      <c r="C15433"/>
    </row>
    <row r="15434" spans="3:3">
      <c r="C15434"/>
    </row>
    <row r="15435" spans="3:3">
      <c r="C15435"/>
    </row>
    <row r="15436" spans="3:3">
      <c r="C15436"/>
    </row>
    <row r="15437" spans="3:3">
      <c r="C15437"/>
    </row>
    <row r="15438" spans="3:3">
      <c r="C15438"/>
    </row>
    <row r="15439" spans="3:3">
      <c r="C15439"/>
    </row>
    <row r="15440" spans="3:3">
      <c r="C15440"/>
    </row>
    <row r="15441" spans="3:3">
      <c r="C15441"/>
    </row>
    <row r="15442" spans="3:3">
      <c r="C15442"/>
    </row>
    <row r="15443" spans="3:3">
      <c r="C15443"/>
    </row>
    <row r="15444" spans="3:3">
      <c r="C15444"/>
    </row>
    <row r="15445" spans="3:3">
      <c r="C15445"/>
    </row>
    <row r="15446" spans="3:3">
      <c r="C15446"/>
    </row>
    <row r="15447" spans="3:3">
      <c r="C15447"/>
    </row>
    <row r="15448" spans="3:3">
      <c r="C15448"/>
    </row>
    <row r="15449" spans="3:3">
      <c r="C15449"/>
    </row>
    <row r="15450" spans="3:3">
      <c r="C15450"/>
    </row>
    <row r="15451" spans="3:3">
      <c r="C15451"/>
    </row>
    <row r="15452" spans="3:3">
      <c r="C15452"/>
    </row>
    <row r="15453" spans="3:3">
      <c r="C15453"/>
    </row>
    <row r="15454" spans="3:3">
      <c r="C15454"/>
    </row>
    <row r="15455" spans="3:3">
      <c r="C15455"/>
    </row>
    <row r="15456" spans="3:3">
      <c r="C15456"/>
    </row>
    <row r="15457" spans="3:3">
      <c r="C15457"/>
    </row>
    <row r="15458" spans="3:3">
      <c r="C15458"/>
    </row>
    <row r="15459" spans="3:3">
      <c r="C15459"/>
    </row>
    <row r="15460" spans="3:3">
      <c r="C15460"/>
    </row>
    <row r="15461" spans="3:3">
      <c r="C15461"/>
    </row>
    <row r="15462" spans="3:3">
      <c r="C15462"/>
    </row>
    <row r="15463" spans="3:3">
      <c r="C15463"/>
    </row>
    <row r="15464" spans="3:3">
      <c r="C15464"/>
    </row>
    <row r="15465" spans="3:3">
      <c r="C15465"/>
    </row>
    <row r="15466" spans="3:3">
      <c r="C15466"/>
    </row>
    <row r="15467" spans="3:3">
      <c r="C15467"/>
    </row>
    <row r="15468" spans="3:3">
      <c r="C15468"/>
    </row>
    <row r="15469" spans="3:3">
      <c r="C15469"/>
    </row>
    <row r="15470" spans="3:3">
      <c r="C15470"/>
    </row>
    <row r="15471" spans="3:3">
      <c r="C15471"/>
    </row>
    <row r="15472" spans="3:3">
      <c r="C15472"/>
    </row>
    <row r="15473" spans="3:3">
      <c r="C15473"/>
    </row>
    <row r="15474" spans="3:3">
      <c r="C15474"/>
    </row>
    <row r="15475" spans="3:3">
      <c r="C15475"/>
    </row>
    <row r="15476" spans="3:3">
      <c r="C15476"/>
    </row>
    <row r="15477" spans="3:3">
      <c r="C15477"/>
    </row>
    <row r="15478" spans="3:3">
      <c r="C15478"/>
    </row>
    <row r="15479" spans="3:3">
      <c r="C15479"/>
    </row>
    <row r="15480" spans="3:3">
      <c r="C15480"/>
    </row>
    <row r="15481" spans="3:3">
      <c r="C15481"/>
    </row>
    <row r="15482" spans="3:3">
      <c r="C15482"/>
    </row>
    <row r="15483" spans="3:3">
      <c r="C15483"/>
    </row>
    <row r="15484" spans="3:3">
      <c r="C15484"/>
    </row>
    <row r="15485" spans="3:3">
      <c r="C15485"/>
    </row>
    <row r="15486" spans="3:3">
      <c r="C15486"/>
    </row>
    <row r="15487" spans="3:3">
      <c r="C15487"/>
    </row>
    <row r="15488" spans="3:3">
      <c r="C15488"/>
    </row>
    <row r="15489" spans="3:3">
      <c r="C15489"/>
    </row>
    <row r="15490" spans="3:3">
      <c r="C15490"/>
    </row>
    <row r="15491" spans="3:3">
      <c r="C15491"/>
    </row>
    <row r="15492" spans="3:3">
      <c r="C15492"/>
    </row>
    <row r="15493" spans="3:3">
      <c r="C15493"/>
    </row>
    <row r="15494" spans="3:3">
      <c r="C15494"/>
    </row>
    <row r="15495" spans="3:3">
      <c r="C15495"/>
    </row>
    <row r="15496" spans="3:3">
      <c r="C15496"/>
    </row>
    <row r="15497" spans="3:3">
      <c r="C15497"/>
    </row>
    <row r="15498" spans="3:3">
      <c r="C15498"/>
    </row>
    <row r="15499" spans="3:3">
      <c r="C15499"/>
    </row>
    <row r="15500" spans="3:3">
      <c r="C15500"/>
    </row>
    <row r="15501" spans="3:3">
      <c r="C15501"/>
    </row>
    <row r="15502" spans="3:3">
      <c r="C15502"/>
    </row>
    <row r="15503" spans="3:3">
      <c r="C15503"/>
    </row>
    <row r="15504" spans="3:3">
      <c r="C15504"/>
    </row>
    <row r="15505" spans="3:3">
      <c r="C15505"/>
    </row>
    <row r="15506" spans="3:3">
      <c r="C15506"/>
    </row>
    <row r="15507" spans="3:3">
      <c r="C15507"/>
    </row>
    <row r="15508" spans="3:3">
      <c r="C15508"/>
    </row>
    <row r="15509" spans="3:3">
      <c r="C15509"/>
    </row>
    <row r="15510" spans="3:3">
      <c r="C15510"/>
    </row>
    <row r="15511" spans="3:3">
      <c r="C15511"/>
    </row>
    <row r="15512" spans="3:3">
      <c r="C15512"/>
    </row>
    <row r="15513" spans="3:3">
      <c r="C15513"/>
    </row>
    <row r="15514" spans="3:3">
      <c r="C15514"/>
    </row>
    <row r="15515" spans="3:3">
      <c r="C15515"/>
    </row>
    <row r="15516" spans="3:3">
      <c r="C15516"/>
    </row>
    <row r="15517" spans="3:3">
      <c r="C15517"/>
    </row>
    <row r="15518" spans="3:3">
      <c r="C15518"/>
    </row>
    <row r="15519" spans="3:3">
      <c r="C15519"/>
    </row>
    <row r="15520" spans="3:3">
      <c r="C15520"/>
    </row>
    <row r="15521" spans="3:3">
      <c r="C15521"/>
    </row>
    <row r="15522" spans="3:3">
      <c r="C15522"/>
    </row>
    <row r="15523" spans="3:3">
      <c r="C15523"/>
    </row>
    <row r="15524" spans="3:3">
      <c r="C15524"/>
    </row>
    <row r="15525" spans="3:3">
      <c r="C15525"/>
    </row>
    <row r="15526" spans="3:3">
      <c r="C15526"/>
    </row>
    <row r="15527" spans="3:3">
      <c r="C15527"/>
    </row>
    <row r="15528" spans="3:3">
      <c r="C15528"/>
    </row>
    <row r="15529" spans="3:3">
      <c r="C15529"/>
    </row>
    <row r="15530" spans="3:3">
      <c r="C15530"/>
    </row>
    <row r="15531" spans="3:3">
      <c r="C15531"/>
    </row>
    <row r="15532" spans="3:3">
      <c r="C15532"/>
    </row>
    <row r="15533" spans="3:3">
      <c r="C15533"/>
    </row>
    <row r="15534" spans="3:3">
      <c r="C15534"/>
    </row>
    <row r="15535" spans="3:3">
      <c r="C15535"/>
    </row>
    <row r="15536" spans="3:3">
      <c r="C15536"/>
    </row>
    <row r="15537" spans="3:3">
      <c r="C15537"/>
    </row>
    <row r="15538" spans="3:3">
      <c r="C15538"/>
    </row>
    <row r="15539" spans="3:3">
      <c r="C15539"/>
    </row>
    <row r="15540" spans="3:3">
      <c r="C15540"/>
    </row>
    <row r="15541" spans="3:3">
      <c r="C15541"/>
    </row>
    <row r="15542" spans="3:3">
      <c r="C15542"/>
    </row>
    <row r="15543" spans="3:3">
      <c r="C15543"/>
    </row>
    <row r="15544" spans="3:3">
      <c r="C15544"/>
    </row>
    <row r="15545" spans="3:3">
      <c r="C15545"/>
    </row>
    <row r="15546" spans="3:3">
      <c r="C15546"/>
    </row>
    <row r="15547" spans="3:3">
      <c r="C15547"/>
    </row>
    <row r="15548" spans="3:3">
      <c r="C15548"/>
    </row>
    <row r="15549" spans="3:3">
      <c r="C15549"/>
    </row>
    <row r="15550" spans="3:3">
      <c r="C15550"/>
    </row>
    <row r="15551" spans="3:3">
      <c r="C15551"/>
    </row>
    <row r="15552" spans="3:3">
      <c r="C15552"/>
    </row>
    <row r="15553" spans="3:3">
      <c r="C15553"/>
    </row>
    <row r="15554" spans="3:3">
      <c r="C15554"/>
    </row>
    <row r="15555" spans="3:3">
      <c r="C15555"/>
    </row>
    <row r="15556" spans="3:3">
      <c r="C15556"/>
    </row>
    <row r="15557" spans="3:3">
      <c r="C15557"/>
    </row>
    <row r="15558" spans="3:3">
      <c r="C15558"/>
    </row>
    <row r="15559" spans="3:3">
      <c r="C15559"/>
    </row>
    <row r="15560" spans="3:3">
      <c r="C15560"/>
    </row>
    <row r="15561" spans="3:3">
      <c r="C15561"/>
    </row>
    <row r="15562" spans="3:3">
      <c r="C15562"/>
    </row>
    <row r="15563" spans="3:3">
      <c r="C15563"/>
    </row>
    <row r="15564" spans="3:3">
      <c r="C15564"/>
    </row>
    <row r="15565" spans="3:3">
      <c r="C15565"/>
    </row>
    <row r="15566" spans="3:3">
      <c r="C15566"/>
    </row>
    <row r="15567" spans="3:3">
      <c r="C15567"/>
    </row>
    <row r="15568" spans="3:3">
      <c r="C15568"/>
    </row>
    <row r="15569" spans="3:3">
      <c r="C15569"/>
    </row>
    <row r="15570" spans="3:3">
      <c r="C15570"/>
    </row>
    <row r="15571" spans="3:3">
      <c r="C15571"/>
    </row>
    <row r="15572" spans="3:3">
      <c r="C15572"/>
    </row>
    <row r="15573" spans="3:3">
      <c r="C15573"/>
    </row>
    <row r="15574" spans="3:3">
      <c r="C15574"/>
    </row>
    <row r="15575" spans="3:3">
      <c r="C15575"/>
    </row>
    <row r="15576" spans="3:3">
      <c r="C15576"/>
    </row>
    <row r="15577" spans="3:3">
      <c r="C15577"/>
    </row>
    <row r="15578" spans="3:3">
      <c r="C15578"/>
    </row>
    <row r="15579" spans="3:3">
      <c r="C15579"/>
    </row>
    <row r="15580" spans="3:3">
      <c r="C15580"/>
    </row>
    <row r="15581" spans="3:3">
      <c r="C15581"/>
    </row>
    <row r="15582" spans="3:3">
      <c r="C15582"/>
    </row>
    <row r="15583" spans="3:3">
      <c r="C15583"/>
    </row>
    <row r="15584" spans="3:3">
      <c r="C15584"/>
    </row>
    <row r="15585" spans="3:3">
      <c r="C15585"/>
    </row>
    <row r="15586" spans="3:3">
      <c r="C15586"/>
    </row>
    <row r="15587" spans="3:3">
      <c r="C15587"/>
    </row>
    <row r="15588" spans="3:3">
      <c r="C15588"/>
    </row>
    <row r="15589" spans="3:3">
      <c r="C15589"/>
    </row>
    <row r="15590" spans="3:3">
      <c r="C15590"/>
    </row>
    <row r="15591" spans="3:3">
      <c r="C15591"/>
    </row>
    <row r="15592" spans="3:3">
      <c r="C15592"/>
    </row>
    <row r="15593" spans="3:3">
      <c r="C15593"/>
    </row>
    <row r="15594" spans="3:3">
      <c r="C15594"/>
    </row>
    <row r="15595" spans="3:3">
      <c r="C15595"/>
    </row>
    <row r="15596" spans="3:3">
      <c r="C15596"/>
    </row>
    <row r="15597" spans="3:3">
      <c r="C15597"/>
    </row>
    <row r="15598" spans="3:3">
      <c r="C15598"/>
    </row>
    <row r="15599" spans="3:3">
      <c r="C15599"/>
    </row>
    <row r="15600" spans="3:3">
      <c r="C15600"/>
    </row>
    <row r="15601" spans="3:3">
      <c r="C15601"/>
    </row>
    <row r="15602" spans="3:3">
      <c r="C15602"/>
    </row>
    <row r="15603" spans="3:3">
      <c r="C15603"/>
    </row>
    <row r="15604" spans="3:3">
      <c r="C15604"/>
    </row>
    <row r="15605" spans="3:3">
      <c r="C15605"/>
    </row>
    <row r="15606" spans="3:3">
      <c r="C15606"/>
    </row>
    <row r="15607" spans="3:3">
      <c r="C15607"/>
    </row>
    <row r="15608" spans="3:3">
      <c r="C15608"/>
    </row>
    <row r="15609" spans="3:3">
      <c r="C15609"/>
    </row>
    <row r="15610" spans="3:3">
      <c r="C15610"/>
    </row>
    <row r="15611" spans="3:3">
      <c r="C15611"/>
    </row>
    <row r="15612" spans="3:3">
      <c r="C15612"/>
    </row>
    <row r="15613" spans="3:3">
      <c r="C15613"/>
    </row>
    <row r="15614" spans="3:3">
      <c r="C15614"/>
    </row>
    <row r="15615" spans="3:3">
      <c r="C15615"/>
    </row>
    <row r="15616" spans="3:3">
      <c r="C15616"/>
    </row>
    <row r="15617" spans="3:3">
      <c r="C15617"/>
    </row>
    <row r="15618" spans="3:3">
      <c r="C15618"/>
    </row>
    <row r="15619" spans="3:3">
      <c r="C15619"/>
    </row>
    <row r="15620" spans="3:3">
      <c r="C15620"/>
    </row>
    <row r="15621" spans="3:3">
      <c r="C15621"/>
    </row>
    <row r="15622" spans="3:3">
      <c r="C15622"/>
    </row>
    <row r="15623" spans="3:3">
      <c r="C15623"/>
    </row>
    <row r="15624" spans="3:3">
      <c r="C15624"/>
    </row>
    <row r="15625" spans="3:3">
      <c r="C15625"/>
    </row>
    <row r="15626" spans="3:3">
      <c r="C15626"/>
    </row>
    <row r="15627" spans="3:3">
      <c r="C15627"/>
    </row>
    <row r="15628" spans="3:3">
      <c r="C15628"/>
    </row>
    <row r="15629" spans="3:3">
      <c r="C15629"/>
    </row>
    <row r="15630" spans="3:3">
      <c r="C15630"/>
    </row>
    <row r="15631" spans="3:3">
      <c r="C15631"/>
    </row>
    <row r="15632" spans="3:3">
      <c r="C15632"/>
    </row>
    <row r="15633" spans="3:3">
      <c r="C15633"/>
    </row>
    <row r="15634" spans="3:3">
      <c r="C15634"/>
    </row>
    <row r="15635" spans="3:3">
      <c r="C15635"/>
    </row>
    <row r="15636" spans="3:3">
      <c r="C15636"/>
    </row>
    <row r="15637" spans="3:3">
      <c r="C15637"/>
    </row>
    <row r="15638" spans="3:3">
      <c r="C15638"/>
    </row>
    <row r="15639" spans="3:3">
      <c r="C15639"/>
    </row>
    <row r="15640" spans="3:3">
      <c r="C15640"/>
    </row>
    <row r="15641" spans="3:3">
      <c r="C15641"/>
    </row>
    <row r="15642" spans="3:3">
      <c r="C15642"/>
    </row>
    <row r="15643" spans="3:3">
      <c r="C15643"/>
    </row>
    <row r="15644" spans="3:3">
      <c r="C15644"/>
    </row>
    <row r="15645" spans="3:3">
      <c r="C15645"/>
    </row>
    <row r="15646" spans="3:3">
      <c r="C15646"/>
    </row>
    <row r="15647" spans="3:3">
      <c r="C15647"/>
    </row>
    <row r="15648" spans="3:3">
      <c r="C15648"/>
    </row>
    <row r="15649" spans="3:3">
      <c r="C15649"/>
    </row>
    <row r="15650" spans="3:3">
      <c r="C15650"/>
    </row>
    <row r="15651" spans="3:3">
      <c r="C15651"/>
    </row>
    <row r="15652" spans="3:3">
      <c r="C15652"/>
    </row>
    <row r="15653" spans="3:3">
      <c r="C15653"/>
    </row>
    <row r="15654" spans="3:3">
      <c r="C15654"/>
    </row>
    <row r="15655" spans="3:3">
      <c r="C15655"/>
    </row>
    <row r="15656" spans="3:3">
      <c r="C15656"/>
    </row>
    <row r="15657" spans="3:3">
      <c r="C15657"/>
    </row>
    <row r="15658" spans="3:3">
      <c r="C15658"/>
    </row>
    <row r="15659" spans="3:3">
      <c r="C15659"/>
    </row>
    <row r="15660" spans="3:3">
      <c r="C15660"/>
    </row>
    <row r="15661" spans="3:3">
      <c r="C15661"/>
    </row>
    <row r="15662" spans="3:3">
      <c r="C15662"/>
    </row>
    <row r="15663" spans="3:3">
      <c r="C15663"/>
    </row>
    <row r="15664" spans="3:3">
      <c r="C15664"/>
    </row>
    <row r="15665" spans="3:3">
      <c r="C15665"/>
    </row>
    <row r="15666" spans="3:3">
      <c r="C15666"/>
    </row>
    <row r="15667" spans="3:3">
      <c r="C15667"/>
    </row>
    <row r="15668" spans="3:3">
      <c r="C15668"/>
    </row>
    <row r="15669" spans="3:3">
      <c r="C15669"/>
    </row>
    <row r="15670" spans="3:3">
      <c r="C15670"/>
    </row>
    <row r="15671" spans="3:3">
      <c r="C15671"/>
    </row>
    <row r="15672" spans="3:3">
      <c r="C15672"/>
    </row>
    <row r="15673" spans="3:3">
      <c r="C15673"/>
    </row>
    <row r="15674" spans="3:3">
      <c r="C15674"/>
    </row>
    <row r="15675" spans="3:3">
      <c r="C15675"/>
    </row>
    <row r="15676" spans="3:3">
      <c r="C15676"/>
    </row>
    <row r="15677" spans="3:3">
      <c r="C15677"/>
    </row>
    <row r="15678" spans="3:3">
      <c r="C15678"/>
    </row>
    <row r="15679" spans="3:3">
      <c r="C15679"/>
    </row>
    <row r="15680" spans="3:3">
      <c r="C15680"/>
    </row>
    <row r="15681" spans="3:3">
      <c r="C15681"/>
    </row>
    <row r="15682" spans="3:3">
      <c r="C15682"/>
    </row>
    <row r="15683" spans="3:3">
      <c r="C15683"/>
    </row>
    <row r="15684" spans="3:3">
      <c r="C15684"/>
    </row>
    <row r="15685" spans="3:3">
      <c r="C15685"/>
    </row>
    <row r="15686" spans="3:3">
      <c r="C15686"/>
    </row>
    <row r="15687" spans="3:3">
      <c r="C15687"/>
    </row>
    <row r="15688" spans="3:3">
      <c r="C15688"/>
    </row>
    <row r="15689" spans="3:3">
      <c r="C15689"/>
    </row>
    <row r="15690" spans="3:3">
      <c r="C15690"/>
    </row>
    <row r="15691" spans="3:3">
      <c r="C15691"/>
    </row>
    <row r="15692" spans="3:3">
      <c r="C15692"/>
    </row>
    <row r="15693" spans="3:3">
      <c r="C15693"/>
    </row>
    <row r="15694" spans="3:3">
      <c r="C15694"/>
    </row>
    <row r="15695" spans="3:3">
      <c r="C15695"/>
    </row>
    <row r="15696" spans="3:3">
      <c r="C15696"/>
    </row>
    <row r="15697" spans="3:3">
      <c r="C15697"/>
    </row>
    <row r="15698" spans="3:3">
      <c r="C15698"/>
    </row>
    <row r="15699" spans="3:3">
      <c r="C15699"/>
    </row>
    <row r="15700" spans="3:3">
      <c r="C15700"/>
    </row>
    <row r="15701" spans="3:3">
      <c r="C15701"/>
    </row>
    <row r="15702" spans="3:3">
      <c r="C15702"/>
    </row>
    <row r="15703" spans="3:3">
      <c r="C15703"/>
    </row>
    <row r="15704" spans="3:3">
      <c r="C15704"/>
    </row>
    <row r="15705" spans="3:3">
      <c r="C15705"/>
    </row>
    <row r="15706" spans="3:3">
      <c r="C15706"/>
    </row>
    <row r="15707" spans="3:3">
      <c r="C15707"/>
    </row>
    <row r="15708" spans="3:3">
      <c r="C15708"/>
    </row>
    <row r="15709" spans="3:3">
      <c r="C15709"/>
    </row>
    <row r="15710" spans="3:3">
      <c r="C15710"/>
    </row>
    <row r="15711" spans="3:3">
      <c r="C15711"/>
    </row>
    <row r="15712" spans="3:3">
      <c r="C15712"/>
    </row>
    <row r="15713" spans="3:3">
      <c r="C15713"/>
    </row>
    <row r="15714" spans="3:3">
      <c r="C15714"/>
    </row>
    <row r="15715" spans="3:3">
      <c r="C15715"/>
    </row>
    <row r="15716" spans="3:3">
      <c r="C15716"/>
    </row>
    <row r="15717" spans="3:3">
      <c r="C15717"/>
    </row>
    <row r="15718" spans="3:3">
      <c r="C15718"/>
    </row>
    <row r="15719" spans="3:3">
      <c r="C15719"/>
    </row>
    <row r="15720" spans="3:3">
      <c r="C15720"/>
    </row>
    <row r="15721" spans="3:3">
      <c r="C15721"/>
    </row>
    <row r="15722" spans="3:3">
      <c r="C15722"/>
    </row>
    <row r="15723" spans="3:3">
      <c r="C15723"/>
    </row>
    <row r="15724" spans="3:3">
      <c r="C15724"/>
    </row>
    <row r="15725" spans="3:3">
      <c r="C15725"/>
    </row>
    <row r="15726" spans="3:3">
      <c r="C15726"/>
    </row>
    <row r="15727" spans="3:3">
      <c r="C15727"/>
    </row>
    <row r="15728" spans="3:3">
      <c r="C15728"/>
    </row>
    <row r="15729" spans="3:3">
      <c r="C15729"/>
    </row>
    <row r="15730" spans="3:3">
      <c r="C15730"/>
    </row>
    <row r="15731" spans="3:3">
      <c r="C15731"/>
    </row>
    <row r="15732" spans="3:3">
      <c r="C15732"/>
    </row>
    <row r="15733" spans="3:3">
      <c r="C15733"/>
    </row>
    <row r="15734" spans="3:3">
      <c r="C15734"/>
    </row>
    <row r="15735" spans="3:3">
      <c r="C15735"/>
    </row>
    <row r="15736" spans="3:3">
      <c r="C15736"/>
    </row>
    <row r="15737" spans="3:3">
      <c r="C15737"/>
    </row>
    <row r="15738" spans="3:3">
      <c r="C15738"/>
    </row>
    <row r="15739" spans="3:3">
      <c r="C15739"/>
    </row>
    <row r="15740" spans="3:3">
      <c r="C15740"/>
    </row>
    <row r="15741" spans="3:3">
      <c r="C15741"/>
    </row>
    <row r="15742" spans="3:3">
      <c r="C15742"/>
    </row>
    <row r="15743" spans="3:3">
      <c r="C15743"/>
    </row>
    <row r="15744" spans="3:3">
      <c r="C15744"/>
    </row>
    <row r="15745" spans="3:3">
      <c r="C15745"/>
    </row>
    <row r="15746" spans="3:3">
      <c r="C15746"/>
    </row>
    <row r="15747" spans="3:3">
      <c r="C15747"/>
    </row>
    <row r="15748" spans="3:3">
      <c r="C15748"/>
    </row>
    <row r="15749" spans="3:3">
      <c r="C15749"/>
    </row>
    <row r="15750" spans="3:3">
      <c r="C15750"/>
    </row>
    <row r="15751" spans="3:3">
      <c r="C15751"/>
    </row>
    <row r="15752" spans="3:3">
      <c r="C15752"/>
    </row>
    <row r="15753" spans="3:3">
      <c r="C15753"/>
    </row>
    <row r="15754" spans="3:3">
      <c r="C15754"/>
    </row>
    <row r="15755" spans="3:3">
      <c r="C15755"/>
    </row>
    <row r="15756" spans="3:3">
      <c r="C15756"/>
    </row>
    <row r="15757" spans="3:3">
      <c r="C15757"/>
    </row>
    <row r="15758" spans="3:3">
      <c r="C15758"/>
    </row>
    <row r="15759" spans="3:3">
      <c r="C15759"/>
    </row>
    <row r="15760" spans="3:3">
      <c r="C15760"/>
    </row>
    <row r="15761" spans="3:3">
      <c r="C15761"/>
    </row>
    <row r="15762" spans="3:3">
      <c r="C15762"/>
    </row>
    <row r="15763" spans="3:3">
      <c r="C15763"/>
    </row>
    <row r="15764" spans="3:3">
      <c r="C15764"/>
    </row>
    <row r="15765" spans="3:3">
      <c r="C15765"/>
    </row>
    <row r="15766" spans="3:3">
      <c r="C15766"/>
    </row>
    <row r="15767" spans="3:3">
      <c r="C15767"/>
    </row>
    <row r="15768" spans="3:3">
      <c r="C15768"/>
    </row>
    <row r="15769" spans="3:3">
      <c r="C15769"/>
    </row>
    <row r="15770" spans="3:3">
      <c r="C15770"/>
    </row>
    <row r="15771" spans="3:3">
      <c r="C15771"/>
    </row>
    <row r="15772" spans="3:3">
      <c r="C15772"/>
    </row>
    <row r="15773" spans="3:3">
      <c r="C15773"/>
    </row>
    <row r="15774" spans="3:3">
      <c r="C15774"/>
    </row>
    <row r="15775" spans="3:3">
      <c r="C15775"/>
    </row>
    <row r="15776" spans="3:3">
      <c r="C15776"/>
    </row>
    <row r="15777" spans="3:3">
      <c r="C15777"/>
    </row>
    <row r="15778" spans="3:3">
      <c r="C15778"/>
    </row>
    <row r="15779" spans="3:3">
      <c r="C15779"/>
    </row>
    <row r="15780" spans="3:3">
      <c r="C15780"/>
    </row>
    <row r="15781" spans="3:3">
      <c r="C15781"/>
    </row>
    <row r="15782" spans="3:3">
      <c r="C15782"/>
    </row>
    <row r="15783" spans="3:3">
      <c r="C15783"/>
    </row>
    <row r="15784" spans="3:3">
      <c r="C15784"/>
    </row>
    <row r="15785" spans="3:3">
      <c r="C15785"/>
    </row>
    <row r="15786" spans="3:3">
      <c r="C15786"/>
    </row>
    <row r="15787" spans="3:3">
      <c r="C15787"/>
    </row>
    <row r="15788" spans="3:3">
      <c r="C15788"/>
    </row>
    <row r="15789" spans="3:3">
      <c r="C15789"/>
    </row>
    <row r="15790" spans="3:3">
      <c r="C15790"/>
    </row>
    <row r="15791" spans="3:3">
      <c r="C15791"/>
    </row>
    <row r="15792" spans="3:3">
      <c r="C15792"/>
    </row>
    <row r="15793" spans="3:3">
      <c r="C15793"/>
    </row>
    <row r="15794" spans="3:3">
      <c r="C15794"/>
    </row>
    <row r="15795" spans="3:3">
      <c r="C15795"/>
    </row>
    <row r="15796" spans="3:3">
      <c r="C15796"/>
    </row>
    <row r="15797" spans="3:3">
      <c r="C15797"/>
    </row>
    <row r="15798" spans="3:3">
      <c r="C15798"/>
    </row>
    <row r="15799" spans="3:3">
      <c r="C15799"/>
    </row>
    <row r="15800" spans="3:3">
      <c r="C15800"/>
    </row>
    <row r="15801" spans="3:3">
      <c r="C15801"/>
    </row>
    <row r="15802" spans="3:3">
      <c r="C15802"/>
    </row>
    <row r="15803" spans="3:3">
      <c r="C15803"/>
    </row>
    <row r="15804" spans="3:3">
      <c r="C15804"/>
    </row>
    <row r="15805" spans="3:3">
      <c r="C15805"/>
    </row>
    <row r="15806" spans="3:3">
      <c r="C15806"/>
    </row>
    <row r="15807" spans="3:3">
      <c r="C15807"/>
    </row>
    <row r="15808" spans="3:3">
      <c r="C15808"/>
    </row>
    <row r="15809" spans="3:3">
      <c r="C15809"/>
    </row>
    <row r="15810" spans="3:3">
      <c r="C15810"/>
    </row>
    <row r="15811" spans="3:3">
      <c r="C15811"/>
    </row>
    <row r="15812" spans="3:3">
      <c r="C15812"/>
    </row>
    <row r="15813" spans="3:3">
      <c r="C15813"/>
    </row>
    <row r="15814" spans="3:3">
      <c r="C15814"/>
    </row>
    <row r="15815" spans="3:3">
      <c r="C15815"/>
    </row>
    <row r="15816" spans="3:3">
      <c r="C15816"/>
    </row>
    <row r="15817" spans="3:3">
      <c r="C15817"/>
    </row>
    <row r="15818" spans="3:3">
      <c r="C15818"/>
    </row>
    <row r="15819" spans="3:3">
      <c r="C15819"/>
    </row>
    <row r="15820" spans="3:3">
      <c r="C15820"/>
    </row>
    <row r="15821" spans="3:3">
      <c r="C15821"/>
    </row>
    <row r="15822" spans="3:3">
      <c r="C15822"/>
    </row>
    <row r="15823" spans="3:3">
      <c r="C15823"/>
    </row>
    <row r="15824" spans="3:3">
      <c r="C15824"/>
    </row>
    <row r="15825" spans="3:3">
      <c r="C15825"/>
    </row>
    <row r="15826" spans="3:3">
      <c r="C15826"/>
    </row>
    <row r="15827" spans="3:3">
      <c r="C15827"/>
    </row>
    <row r="15828" spans="3:3">
      <c r="C15828"/>
    </row>
    <row r="15829" spans="3:3">
      <c r="C15829"/>
    </row>
    <row r="15830" spans="3:3">
      <c r="C15830"/>
    </row>
    <row r="15831" spans="3:3">
      <c r="C15831"/>
    </row>
    <row r="15832" spans="3:3">
      <c r="C15832"/>
    </row>
    <row r="15833" spans="3:3">
      <c r="C15833"/>
    </row>
    <row r="15834" spans="3:3">
      <c r="C15834"/>
    </row>
    <row r="15835" spans="3:3">
      <c r="C15835"/>
    </row>
    <row r="15836" spans="3:3">
      <c r="C15836"/>
    </row>
    <row r="15837" spans="3:3">
      <c r="C15837"/>
    </row>
    <row r="15838" spans="3:3">
      <c r="C15838"/>
    </row>
    <row r="15839" spans="3:3">
      <c r="C15839"/>
    </row>
    <row r="15840" spans="3:3">
      <c r="C15840"/>
    </row>
    <row r="15841" spans="3:3">
      <c r="C15841"/>
    </row>
    <row r="15842" spans="3:3">
      <c r="C15842"/>
    </row>
    <row r="15843" spans="3:3">
      <c r="C15843"/>
    </row>
    <row r="15844" spans="3:3">
      <c r="C15844"/>
    </row>
    <row r="15845" spans="3:3">
      <c r="C15845"/>
    </row>
    <row r="15846" spans="3:3">
      <c r="C15846"/>
    </row>
    <row r="15847" spans="3:3">
      <c r="C15847"/>
    </row>
    <row r="15848" spans="3:3">
      <c r="C15848"/>
    </row>
    <row r="15849" spans="3:3">
      <c r="C15849"/>
    </row>
    <row r="15850" spans="3:3">
      <c r="C15850"/>
    </row>
    <row r="15851" spans="3:3">
      <c r="C15851"/>
    </row>
    <row r="15852" spans="3:3">
      <c r="C15852"/>
    </row>
    <row r="15853" spans="3:3">
      <c r="C15853"/>
    </row>
    <row r="15854" spans="3:3">
      <c r="C15854"/>
    </row>
    <row r="15855" spans="3:3">
      <c r="C15855"/>
    </row>
    <row r="15856" spans="3:3">
      <c r="C15856"/>
    </row>
    <row r="15857" spans="3:3">
      <c r="C15857"/>
    </row>
    <row r="15858" spans="3:3">
      <c r="C15858"/>
    </row>
    <row r="15859" spans="3:3">
      <c r="C15859"/>
    </row>
    <row r="15860" spans="3:3">
      <c r="C15860"/>
    </row>
    <row r="15861" spans="3:3">
      <c r="C15861"/>
    </row>
    <row r="15862" spans="3:3">
      <c r="C15862"/>
    </row>
    <row r="15863" spans="3:3">
      <c r="C15863"/>
    </row>
    <row r="15864" spans="3:3">
      <c r="C15864"/>
    </row>
    <row r="15865" spans="3:3">
      <c r="C15865"/>
    </row>
    <row r="15866" spans="3:3">
      <c r="C15866"/>
    </row>
    <row r="15867" spans="3:3">
      <c r="C15867"/>
    </row>
    <row r="15868" spans="3:3">
      <c r="C15868"/>
    </row>
    <row r="15869" spans="3:3">
      <c r="C15869"/>
    </row>
    <row r="15870" spans="3:3">
      <c r="C15870"/>
    </row>
    <row r="15871" spans="3:3">
      <c r="C15871"/>
    </row>
    <row r="15872" spans="3:3">
      <c r="C15872"/>
    </row>
    <row r="15873" spans="3:3">
      <c r="C15873"/>
    </row>
    <row r="15874" spans="3:3">
      <c r="C15874"/>
    </row>
    <row r="15875" spans="3:3">
      <c r="C15875"/>
    </row>
    <row r="15876" spans="3:3">
      <c r="C15876"/>
    </row>
    <row r="15877" spans="3:3">
      <c r="C15877"/>
    </row>
    <row r="15878" spans="3:3">
      <c r="C15878"/>
    </row>
    <row r="15879" spans="3:3">
      <c r="C15879"/>
    </row>
    <row r="15880" spans="3:3">
      <c r="C15880"/>
    </row>
    <row r="15881" spans="3:3">
      <c r="C15881"/>
    </row>
    <row r="15882" spans="3:3">
      <c r="C15882"/>
    </row>
    <row r="15883" spans="3:3">
      <c r="C15883"/>
    </row>
    <row r="15884" spans="3:3">
      <c r="C15884"/>
    </row>
    <row r="15885" spans="3:3">
      <c r="C15885"/>
    </row>
    <row r="15886" spans="3:3">
      <c r="C15886"/>
    </row>
    <row r="15887" spans="3:3">
      <c r="C15887"/>
    </row>
    <row r="15888" spans="3:3">
      <c r="C15888"/>
    </row>
    <row r="15889" spans="3:3">
      <c r="C15889"/>
    </row>
    <row r="15890" spans="3:3">
      <c r="C15890"/>
    </row>
    <row r="15891" spans="3:3">
      <c r="C15891"/>
    </row>
    <row r="15892" spans="3:3">
      <c r="C15892"/>
    </row>
    <row r="15893" spans="3:3">
      <c r="C15893"/>
    </row>
    <row r="15894" spans="3:3">
      <c r="C15894"/>
    </row>
    <row r="15895" spans="3:3">
      <c r="C15895"/>
    </row>
    <row r="15896" spans="3:3">
      <c r="C15896"/>
    </row>
    <row r="15897" spans="3:3">
      <c r="C15897"/>
    </row>
    <row r="15898" spans="3:3">
      <c r="C15898"/>
    </row>
    <row r="15899" spans="3:3">
      <c r="C15899"/>
    </row>
    <row r="15900" spans="3:3">
      <c r="C15900"/>
    </row>
    <row r="15901" spans="3:3">
      <c r="C15901"/>
    </row>
    <row r="15902" spans="3:3">
      <c r="C15902"/>
    </row>
    <row r="15903" spans="3:3">
      <c r="C15903"/>
    </row>
    <row r="15904" spans="3:3">
      <c r="C15904"/>
    </row>
    <row r="15905" spans="3:3">
      <c r="C15905"/>
    </row>
    <row r="15906" spans="3:3">
      <c r="C15906"/>
    </row>
    <row r="15907" spans="3:3">
      <c r="C15907"/>
    </row>
    <row r="15908" spans="3:3">
      <c r="C15908"/>
    </row>
    <row r="15909" spans="3:3">
      <c r="C15909"/>
    </row>
    <row r="15910" spans="3:3">
      <c r="C15910"/>
    </row>
    <row r="15911" spans="3:3">
      <c r="C15911"/>
    </row>
    <row r="15912" spans="3:3">
      <c r="C15912"/>
    </row>
    <row r="15913" spans="3:3">
      <c r="C15913"/>
    </row>
    <row r="15914" spans="3:3">
      <c r="C15914"/>
    </row>
    <row r="15915" spans="3:3">
      <c r="C15915"/>
    </row>
    <row r="15916" spans="3:3">
      <c r="C15916"/>
    </row>
    <row r="15917" spans="3:3">
      <c r="C15917"/>
    </row>
    <row r="15918" spans="3:3">
      <c r="C15918"/>
    </row>
    <row r="15919" spans="3:3">
      <c r="C15919"/>
    </row>
    <row r="15920" spans="3:3">
      <c r="C15920"/>
    </row>
    <row r="15921" spans="3:3">
      <c r="C15921"/>
    </row>
    <row r="15922" spans="3:3">
      <c r="C15922"/>
    </row>
    <row r="15923" spans="3:3">
      <c r="C15923"/>
    </row>
    <row r="15924" spans="3:3">
      <c r="C15924"/>
    </row>
    <row r="15925" spans="3:3">
      <c r="C15925"/>
    </row>
    <row r="15926" spans="3:3">
      <c r="C15926"/>
    </row>
    <row r="15927" spans="3:3">
      <c r="C15927"/>
    </row>
    <row r="15928" spans="3:3">
      <c r="C15928"/>
    </row>
    <row r="15929" spans="3:3">
      <c r="C15929"/>
    </row>
    <row r="15930" spans="3:3">
      <c r="C15930"/>
    </row>
    <row r="15931" spans="3:3">
      <c r="C15931"/>
    </row>
    <row r="15932" spans="3:3">
      <c r="C15932"/>
    </row>
    <row r="15933" spans="3:3">
      <c r="C15933"/>
    </row>
    <row r="15934" spans="3:3">
      <c r="C15934"/>
    </row>
    <row r="15935" spans="3:3">
      <c r="C15935"/>
    </row>
    <row r="15936" spans="3:3">
      <c r="C15936"/>
    </row>
    <row r="15937" spans="3:3">
      <c r="C15937"/>
    </row>
    <row r="15938" spans="3:3">
      <c r="C15938"/>
    </row>
    <row r="15939" spans="3:3">
      <c r="C15939"/>
    </row>
    <row r="15940" spans="3:3">
      <c r="C15940"/>
    </row>
    <row r="15941" spans="3:3">
      <c r="C15941"/>
    </row>
    <row r="15942" spans="3:3">
      <c r="C15942"/>
    </row>
    <row r="15943" spans="3:3">
      <c r="C15943"/>
    </row>
    <row r="15944" spans="3:3">
      <c r="C15944"/>
    </row>
    <row r="15945" spans="3:3">
      <c r="C15945"/>
    </row>
    <row r="15946" spans="3:3">
      <c r="C15946"/>
    </row>
    <row r="15947" spans="3:3">
      <c r="C15947"/>
    </row>
    <row r="15948" spans="3:3">
      <c r="C15948"/>
    </row>
    <row r="15949" spans="3:3">
      <c r="C15949"/>
    </row>
    <row r="15950" spans="3:3">
      <c r="C15950"/>
    </row>
    <row r="15951" spans="3:3">
      <c r="C15951"/>
    </row>
    <row r="15952" spans="3:3">
      <c r="C15952"/>
    </row>
    <row r="15953" spans="3:3">
      <c r="C15953"/>
    </row>
    <row r="15954" spans="3:3">
      <c r="C15954"/>
    </row>
    <row r="15955" spans="3:3">
      <c r="C15955"/>
    </row>
    <row r="15956" spans="3:3">
      <c r="C15956"/>
    </row>
    <row r="15957" spans="3:3">
      <c r="C15957"/>
    </row>
    <row r="15958" spans="3:3">
      <c r="C15958"/>
    </row>
    <row r="15959" spans="3:3">
      <c r="C15959"/>
    </row>
    <row r="15960" spans="3:3">
      <c r="C15960"/>
    </row>
    <row r="15961" spans="3:3">
      <c r="C15961"/>
    </row>
    <row r="15962" spans="3:3">
      <c r="C15962"/>
    </row>
    <row r="15963" spans="3:3">
      <c r="C15963"/>
    </row>
    <row r="15964" spans="3:3">
      <c r="C15964"/>
    </row>
    <row r="15965" spans="3:3">
      <c r="C15965"/>
    </row>
    <row r="15966" spans="3:3">
      <c r="C15966"/>
    </row>
    <row r="15967" spans="3:3">
      <c r="C15967"/>
    </row>
    <row r="15968" spans="3:3">
      <c r="C15968"/>
    </row>
    <row r="15969" spans="3:3">
      <c r="C15969"/>
    </row>
    <row r="15970" spans="3:3">
      <c r="C15970"/>
    </row>
    <row r="15971" spans="3:3">
      <c r="C15971"/>
    </row>
    <row r="15972" spans="3:3">
      <c r="C15972"/>
    </row>
    <row r="15973" spans="3:3">
      <c r="C15973"/>
    </row>
    <row r="15974" spans="3:3">
      <c r="C15974"/>
    </row>
    <row r="15975" spans="3:3">
      <c r="C15975"/>
    </row>
    <row r="15976" spans="3:3">
      <c r="C15976"/>
    </row>
    <row r="15977" spans="3:3">
      <c r="C15977"/>
    </row>
    <row r="15978" spans="3:3">
      <c r="C15978"/>
    </row>
    <row r="15979" spans="3:3">
      <c r="C15979"/>
    </row>
    <row r="15980" spans="3:3">
      <c r="C15980"/>
    </row>
    <row r="15981" spans="3:3">
      <c r="C15981"/>
    </row>
    <row r="15982" spans="3:3">
      <c r="C15982"/>
    </row>
    <row r="15983" spans="3:3">
      <c r="C15983"/>
    </row>
    <row r="15984" spans="3:3">
      <c r="C15984"/>
    </row>
    <row r="15985" spans="3:3">
      <c r="C15985"/>
    </row>
    <row r="15986" spans="3:3">
      <c r="C15986"/>
    </row>
    <row r="15987" spans="3:3">
      <c r="C15987"/>
    </row>
    <row r="15988" spans="3:3">
      <c r="C15988"/>
    </row>
    <row r="15989" spans="3:3">
      <c r="C15989"/>
    </row>
    <row r="15990" spans="3:3">
      <c r="C15990"/>
    </row>
    <row r="15991" spans="3:3">
      <c r="C15991"/>
    </row>
    <row r="15992" spans="3:3">
      <c r="C15992"/>
    </row>
    <row r="15993" spans="3:3">
      <c r="C15993"/>
    </row>
    <row r="15994" spans="3:3">
      <c r="C15994"/>
    </row>
    <row r="15995" spans="3:3">
      <c r="C15995"/>
    </row>
    <row r="15996" spans="3:3">
      <c r="C15996"/>
    </row>
    <row r="15997" spans="3:3">
      <c r="C15997"/>
    </row>
    <row r="15998" spans="3:3">
      <c r="C15998"/>
    </row>
    <row r="15999" spans="3:3">
      <c r="C15999"/>
    </row>
    <row r="16000" spans="3:3">
      <c r="C16000"/>
    </row>
    <row r="16001" spans="3:3">
      <c r="C16001"/>
    </row>
    <row r="16002" spans="3:3">
      <c r="C16002"/>
    </row>
    <row r="16003" spans="3:3">
      <c r="C16003"/>
    </row>
    <row r="16004" spans="3:3">
      <c r="C16004"/>
    </row>
    <row r="16005" spans="3:3">
      <c r="C16005"/>
    </row>
    <row r="16006" spans="3:3">
      <c r="C16006"/>
    </row>
    <row r="16007" spans="3:3">
      <c r="C16007"/>
    </row>
    <row r="16008" spans="3:3">
      <c r="C16008"/>
    </row>
    <row r="16009" spans="3:3">
      <c r="C16009"/>
    </row>
    <row r="16010" spans="3:3">
      <c r="C16010"/>
    </row>
    <row r="16011" spans="3:3">
      <c r="C16011"/>
    </row>
    <row r="16012" spans="3:3">
      <c r="C16012"/>
    </row>
    <row r="16013" spans="3:3">
      <c r="C16013"/>
    </row>
    <row r="16014" spans="3:3">
      <c r="C16014"/>
    </row>
    <row r="16015" spans="3:3">
      <c r="C16015"/>
    </row>
    <row r="16016" spans="3:3">
      <c r="C16016"/>
    </row>
    <row r="16017" spans="3:3">
      <c r="C16017"/>
    </row>
    <row r="16018" spans="3:3">
      <c r="C16018"/>
    </row>
    <row r="16019" spans="3:3">
      <c r="C16019"/>
    </row>
    <row r="16020" spans="3:3">
      <c r="C16020"/>
    </row>
    <row r="16021" spans="3:3">
      <c r="C16021"/>
    </row>
    <row r="16022" spans="3:3">
      <c r="C16022"/>
    </row>
    <row r="16023" spans="3:3">
      <c r="C16023"/>
    </row>
    <row r="16024" spans="3:3">
      <c r="C16024"/>
    </row>
    <row r="16025" spans="3:3">
      <c r="C16025"/>
    </row>
    <row r="16026" spans="3:3">
      <c r="C16026"/>
    </row>
    <row r="16027" spans="3:3">
      <c r="C16027"/>
    </row>
    <row r="16028" spans="3:3">
      <c r="C16028"/>
    </row>
    <row r="16029" spans="3:3">
      <c r="C16029"/>
    </row>
    <row r="16030" spans="3:3">
      <c r="C16030"/>
    </row>
    <row r="16031" spans="3:3">
      <c r="C16031"/>
    </row>
    <row r="16032" spans="3:3">
      <c r="C16032"/>
    </row>
    <row r="16033" spans="3:3">
      <c r="C16033"/>
    </row>
    <row r="16034" spans="3:3">
      <c r="C16034"/>
    </row>
    <row r="16035" spans="3:3">
      <c r="C16035"/>
    </row>
    <row r="16036" spans="3:3">
      <c r="C16036"/>
    </row>
    <row r="16037" spans="3:3">
      <c r="C16037"/>
    </row>
    <row r="16038" spans="3:3">
      <c r="C16038"/>
    </row>
    <row r="16039" spans="3:3">
      <c r="C16039"/>
    </row>
    <row r="16040" spans="3:3">
      <c r="C16040"/>
    </row>
    <row r="16041" spans="3:3">
      <c r="C16041"/>
    </row>
    <row r="16042" spans="3:3">
      <c r="C16042"/>
    </row>
    <row r="16043" spans="3:3">
      <c r="C16043"/>
    </row>
    <row r="16044" spans="3:3">
      <c r="C16044"/>
    </row>
    <row r="16045" spans="3:3">
      <c r="C16045"/>
    </row>
    <row r="16046" spans="3:3">
      <c r="C16046"/>
    </row>
    <row r="16047" spans="3:3">
      <c r="C16047"/>
    </row>
    <row r="16048" spans="3:3">
      <c r="C16048"/>
    </row>
    <row r="16049" spans="3:3">
      <c r="C16049"/>
    </row>
    <row r="16050" spans="3:3">
      <c r="C16050"/>
    </row>
    <row r="16051" spans="3:3">
      <c r="C16051"/>
    </row>
    <row r="16052" spans="3:3">
      <c r="C16052"/>
    </row>
    <row r="16053" spans="3:3">
      <c r="C16053"/>
    </row>
    <row r="16054" spans="3:3">
      <c r="C16054"/>
    </row>
    <row r="16055" spans="3:3">
      <c r="C16055"/>
    </row>
    <row r="16056" spans="3:3">
      <c r="C16056"/>
    </row>
    <row r="16057" spans="3:3">
      <c r="C16057"/>
    </row>
    <row r="16058" spans="3:3">
      <c r="C16058"/>
    </row>
    <row r="16059" spans="3:3">
      <c r="C16059"/>
    </row>
    <row r="16060" spans="3:3">
      <c r="C16060"/>
    </row>
    <row r="16061" spans="3:3">
      <c r="C16061"/>
    </row>
    <row r="16062" spans="3:3">
      <c r="C16062"/>
    </row>
    <row r="16063" spans="3:3">
      <c r="C16063"/>
    </row>
    <row r="16064" spans="3:3">
      <c r="C16064"/>
    </row>
    <row r="16065" spans="3:3">
      <c r="C16065"/>
    </row>
    <row r="16066" spans="3:3">
      <c r="C16066"/>
    </row>
    <row r="16067" spans="3:3">
      <c r="C16067"/>
    </row>
    <row r="16068" spans="3:3">
      <c r="C16068"/>
    </row>
    <row r="16069" spans="3:3">
      <c r="C16069"/>
    </row>
    <row r="16070" spans="3:3">
      <c r="C16070"/>
    </row>
    <row r="16071" spans="3:3">
      <c r="C16071"/>
    </row>
    <row r="16072" spans="3:3">
      <c r="C16072"/>
    </row>
    <row r="16073" spans="3:3">
      <c r="C16073"/>
    </row>
    <row r="16074" spans="3:3">
      <c r="C16074"/>
    </row>
    <row r="16075" spans="3:3">
      <c r="C16075"/>
    </row>
    <row r="16076" spans="3:3">
      <c r="C16076"/>
    </row>
    <row r="16077" spans="3:3">
      <c r="C16077"/>
    </row>
    <row r="16078" spans="3:3">
      <c r="C16078"/>
    </row>
    <row r="16079" spans="3:3">
      <c r="C16079"/>
    </row>
    <row r="16080" spans="3:3">
      <c r="C16080"/>
    </row>
    <row r="16081" spans="3:3">
      <c r="C16081"/>
    </row>
    <row r="16082" spans="3:3">
      <c r="C16082"/>
    </row>
    <row r="16083" spans="3:3">
      <c r="C16083"/>
    </row>
    <row r="16084" spans="3:3">
      <c r="C16084"/>
    </row>
    <row r="16085" spans="3:3">
      <c r="C16085"/>
    </row>
    <row r="16086" spans="3:3">
      <c r="C16086"/>
    </row>
    <row r="16087" spans="3:3">
      <c r="C16087"/>
    </row>
    <row r="16088" spans="3:3">
      <c r="C16088"/>
    </row>
    <row r="16089" spans="3:3">
      <c r="C16089"/>
    </row>
    <row r="16090" spans="3:3">
      <c r="C16090"/>
    </row>
    <row r="16091" spans="3:3">
      <c r="C16091"/>
    </row>
    <row r="16092" spans="3:3">
      <c r="C16092"/>
    </row>
    <row r="16093" spans="3:3">
      <c r="C16093"/>
    </row>
    <row r="16094" spans="3:3">
      <c r="C16094"/>
    </row>
    <row r="16095" spans="3:3">
      <c r="C16095"/>
    </row>
    <row r="16096" spans="3:3">
      <c r="C16096"/>
    </row>
    <row r="16097" spans="3:3">
      <c r="C16097"/>
    </row>
    <row r="16098" spans="3:3">
      <c r="C16098"/>
    </row>
    <row r="16099" spans="3:3">
      <c r="C16099"/>
    </row>
    <row r="16100" spans="3:3">
      <c r="C16100"/>
    </row>
    <row r="16101" spans="3:3">
      <c r="C16101"/>
    </row>
    <row r="16102" spans="3:3">
      <c r="C16102"/>
    </row>
    <row r="16103" spans="3:3">
      <c r="C16103"/>
    </row>
    <row r="16104" spans="3:3">
      <c r="C16104"/>
    </row>
    <row r="16105" spans="3:3">
      <c r="C16105"/>
    </row>
    <row r="16106" spans="3:3">
      <c r="C16106"/>
    </row>
    <row r="16107" spans="3:3">
      <c r="C16107"/>
    </row>
    <row r="16108" spans="3:3">
      <c r="C16108"/>
    </row>
    <row r="16109" spans="3:3">
      <c r="C16109"/>
    </row>
    <row r="16110" spans="3:3">
      <c r="C16110"/>
    </row>
    <row r="16111" spans="3:3">
      <c r="C16111"/>
    </row>
    <row r="16112" spans="3:3">
      <c r="C16112"/>
    </row>
    <row r="16113" spans="3:3">
      <c r="C16113"/>
    </row>
    <row r="16114" spans="3:3">
      <c r="C16114"/>
    </row>
    <row r="16115" spans="3:3">
      <c r="C16115"/>
    </row>
    <row r="16116" spans="3:3">
      <c r="C16116"/>
    </row>
    <row r="16117" spans="3:3">
      <c r="C16117"/>
    </row>
    <row r="16118" spans="3:3">
      <c r="C16118"/>
    </row>
    <row r="16119" spans="3:3">
      <c r="C16119"/>
    </row>
    <row r="16120" spans="3:3">
      <c r="C16120"/>
    </row>
    <row r="16121" spans="3:3">
      <c r="C16121"/>
    </row>
    <row r="16122" spans="3:3">
      <c r="C16122"/>
    </row>
    <row r="16123" spans="3:3">
      <c r="C16123"/>
    </row>
    <row r="16124" spans="3:3">
      <c r="C16124"/>
    </row>
    <row r="16125" spans="3:3">
      <c r="C16125"/>
    </row>
    <row r="16126" spans="3:3">
      <c r="C16126"/>
    </row>
    <row r="16127" spans="3:3">
      <c r="C16127"/>
    </row>
    <row r="16128" spans="3:3">
      <c r="C16128"/>
    </row>
    <row r="16129" spans="3:3">
      <c r="C16129"/>
    </row>
    <row r="16130" spans="3:3">
      <c r="C16130"/>
    </row>
    <row r="16131" spans="3:3">
      <c r="C16131"/>
    </row>
    <row r="16132" spans="3:3">
      <c r="C16132"/>
    </row>
    <row r="16133" spans="3:3">
      <c r="C16133"/>
    </row>
    <row r="16134" spans="3:3">
      <c r="C16134"/>
    </row>
    <row r="16135" spans="3:3">
      <c r="C16135"/>
    </row>
    <row r="16136" spans="3:3">
      <c r="C16136"/>
    </row>
    <row r="16137" spans="3:3">
      <c r="C16137"/>
    </row>
    <row r="16138" spans="3:3">
      <c r="C16138"/>
    </row>
    <row r="16139" spans="3:3">
      <c r="C16139"/>
    </row>
    <row r="16140" spans="3:3">
      <c r="C16140"/>
    </row>
    <row r="16141" spans="3:3">
      <c r="C16141"/>
    </row>
    <row r="16142" spans="3:3">
      <c r="C16142"/>
    </row>
    <row r="16143" spans="3:3">
      <c r="C16143"/>
    </row>
    <row r="16144" spans="3:3">
      <c r="C16144"/>
    </row>
    <row r="16145" spans="3:3">
      <c r="C16145"/>
    </row>
    <row r="16146" spans="3:3">
      <c r="C16146"/>
    </row>
    <row r="16147" spans="3:3">
      <c r="C16147"/>
    </row>
    <row r="16148" spans="3:3">
      <c r="C16148"/>
    </row>
    <row r="16149" spans="3:3">
      <c r="C16149"/>
    </row>
    <row r="16150" spans="3:3">
      <c r="C16150"/>
    </row>
    <row r="16151" spans="3:3">
      <c r="C16151"/>
    </row>
    <row r="16152" spans="3:3">
      <c r="C16152"/>
    </row>
    <row r="16153" spans="3:3">
      <c r="C16153"/>
    </row>
    <row r="16154" spans="3:3">
      <c r="C16154"/>
    </row>
    <row r="16155" spans="3:3">
      <c r="C16155"/>
    </row>
    <row r="16156" spans="3:3">
      <c r="C16156"/>
    </row>
    <row r="16157" spans="3:3">
      <c r="C16157"/>
    </row>
    <row r="16158" spans="3:3">
      <c r="C16158"/>
    </row>
    <row r="16159" spans="3:3">
      <c r="C16159"/>
    </row>
    <row r="16160" spans="3:3">
      <c r="C16160"/>
    </row>
    <row r="16161" spans="3:3">
      <c r="C16161"/>
    </row>
    <row r="16162" spans="3:3">
      <c r="C16162"/>
    </row>
    <row r="16163" spans="3:3">
      <c r="C16163"/>
    </row>
    <row r="16164" spans="3:3">
      <c r="C16164"/>
    </row>
    <row r="16165" spans="3:3">
      <c r="C16165"/>
    </row>
    <row r="16166" spans="3:3">
      <c r="C16166"/>
    </row>
    <row r="16167" spans="3:3">
      <c r="C16167"/>
    </row>
    <row r="16168" spans="3:3">
      <c r="C16168"/>
    </row>
    <row r="16169" spans="3:3">
      <c r="C16169"/>
    </row>
    <row r="16170" spans="3:3">
      <c r="C16170"/>
    </row>
    <row r="16171" spans="3:3">
      <c r="C16171"/>
    </row>
    <row r="16172" spans="3:3">
      <c r="C16172"/>
    </row>
    <row r="16173" spans="3:3">
      <c r="C16173"/>
    </row>
    <row r="16174" spans="3:3">
      <c r="C16174"/>
    </row>
    <row r="16175" spans="3:3">
      <c r="C16175"/>
    </row>
    <row r="16176" spans="3:3">
      <c r="C16176"/>
    </row>
    <row r="16177" spans="3:3">
      <c r="C16177"/>
    </row>
    <row r="16178" spans="3:3">
      <c r="C16178"/>
    </row>
    <row r="16179" spans="3:3">
      <c r="C16179"/>
    </row>
    <row r="16180" spans="3:3">
      <c r="C16180"/>
    </row>
    <row r="16181" spans="3:3">
      <c r="C16181"/>
    </row>
    <row r="16182" spans="3:3">
      <c r="C16182"/>
    </row>
    <row r="16183" spans="3:3">
      <c r="C16183"/>
    </row>
    <row r="16184" spans="3:3">
      <c r="C16184"/>
    </row>
    <row r="16185" spans="3:3">
      <c r="C16185"/>
    </row>
    <row r="16186" spans="3:3">
      <c r="C16186"/>
    </row>
    <row r="16187" spans="3:3">
      <c r="C16187"/>
    </row>
    <row r="16188" spans="3:3">
      <c r="C16188"/>
    </row>
    <row r="16189" spans="3:3">
      <c r="C16189"/>
    </row>
    <row r="16190" spans="3:3">
      <c r="C16190"/>
    </row>
    <row r="16191" spans="3:3">
      <c r="C16191"/>
    </row>
    <row r="16192" spans="3:3">
      <c r="C16192"/>
    </row>
    <row r="16193" spans="3:3">
      <c r="C16193"/>
    </row>
    <row r="16194" spans="3:3">
      <c r="C16194"/>
    </row>
    <row r="16195" spans="3:3">
      <c r="C16195"/>
    </row>
    <row r="16196" spans="3:3">
      <c r="C16196"/>
    </row>
    <row r="16197" spans="3:3">
      <c r="C16197"/>
    </row>
    <row r="16198" spans="3:3">
      <c r="C16198"/>
    </row>
    <row r="16199" spans="3:3">
      <c r="C16199"/>
    </row>
    <row r="16200" spans="3:3">
      <c r="C16200"/>
    </row>
    <row r="16201" spans="3:3">
      <c r="C16201"/>
    </row>
    <row r="16202" spans="3:3">
      <c r="C16202"/>
    </row>
    <row r="16203" spans="3:3">
      <c r="C16203"/>
    </row>
    <row r="16204" spans="3:3">
      <c r="C16204"/>
    </row>
    <row r="16205" spans="3:3">
      <c r="C16205"/>
    </row>
    <row r="16206" spans="3:3">
      <c r="C16206"/>
    </row>
    <row r="16207" spans="3:3">
      <c r="C16207"/>
    </row>
    <row r="16208" spans="3:3">
      <c r="C16208"/>
    </row>
    <row r="16209" spans="3:3">
      <c r="C16209"/>
    </row>
    <row r="16210" spans="3:3">
      <c r="C16210"/>
    </row>
    <row r="16211" spans="3:3">
      <c r="C16211"/>
    </row>
    <row r="16212" spans="3:3">
      <c r="C16212"/>
    </row>
    <row r="16213" spans="3:3">
      <c r="C16213"/>
    </row>
    <row r="16214" spans="3:3">
      <c r="C16214"/>
    </row>
    <row r="16215" spans="3:3">
      <c r="C16215"/>
    </row>
    <row r="16216" spans="3:3">
      <c r="C16216"/>
    </row>
    <row r="16217" spans="3:3">
      <c r="C16217"/>
    </row>
    <row r="16218" spans="3:3">
      <c r="C16218"/>
    </row>
    <row r="16219" spans="3:3">
      <c r="C16219"/>
    </row>
    <row r="16220" spans="3:3">
      <c r="C16220"/>
    </row>
    <row r="16221" spans="3:3">
      <c r="C16221"/>
    </row>
    <row r="16222" spans="3:3">
      <c r="C16222"/>
    </row>
    <row r="16223" spans="3:3">
      <c r="C16223"/>
    </row>
    <row r="16224" spans="3:3">
      <c r="C16224"/>
    </row>
    <row r="16225" spans="3:3">
      <c r="C16225"/>
    </row>
    <row r="16226" spans="3:3">
      <c r="C16226"/>
    </row>
    <row r="16227" spans="3:3">
      <c r="C16227"/>
    </row>
    <row r="16228" spans="3:3">
      <c r="C16228"/>
    </row>
    <row r="16229" spans="3:3">
      <c r="C16229"/>
    </row>
    <row r="16230" spans="3:3">
      <c r="C16230"/>
    </row>
    <row r="16231" spans="3:3">
      <c r="C16231"/>
    </row>
    <row r="16232" spans="3:3">
      <c r="C16232"/>
    </row>
    <row r="16233" spans="3:3">
      <c r="C16233"/>
    </row>
    <row r="16234" spans="3:3">
      <c r="C16234"/>
    </row>
    <row r="16235" spans="3:3">
      <c r="C16235"/>
    </row>
    <row r="16236" spans="3:3">
      <c r="C16236"/>
    </row>
    <row r="16237" spans="3:3">
      <c r="C16237"/>
    </row>
    <row r="16238" spans="3:3">
      <c r="C16238"/>
    </row>
    <row r="16239" spans="3:3">
      <c r="C16239"/>
    </row>
    <row r="16240" spans="3:3">
      <c r="C16240"/>
    </row>
    <row r="16241" spans="3:3">
      <c r="C16241"/>
    </row>
    <row r="16242" spans="3:3">
      <c r="C16242"/>
    </row>
    <row r="16243" spans="3:3">
      <c r="C16243"/>
    </row>
    <row r="16244" spans="3:3">
      <c r="C16244"/>
    </row>
    <row r="16245" spans="3:3">
      <c r="C16245"/>
    </row>
    <row r="16246" spans="3:3">
      <c r="C16246"/>
    </row>
    <row r="16247" spans="3:3">
      <c r="C16247"/>
    </row>
    <row r="16248" spans="3:3">
      <c r="C16248"/>
    </row>
    <row r="16249" spans="3:3">
      <c r="C16249"/>
    </row>
    <row r="16250" spans="3:3">
      <c r="C16250"/>
    </row>
    <row r="16251" spans="3:3">
      <c r="C16251"/>
    </row>
    <row r="16252" spans="3:3">
      <c r="C16252"/>
    </row>
    <row r="16253" spans="3:3">
      <c r="C16253"/>
    </row>
    <row r="16254" spans="3:3">
      <c r="C16254"/>
    </row>
    <row r="16255" spans="3:3">
      <c r="C16255"/>
    </row>
    <row r="16256" spans="3:3">
      <c r="C16256"/>
    </row>
    <row r="16257" spans="3:3">
      <c r="C16257"/>
    </row>
    <row r="16258" spans="3:3">
      <c r="C16258"/>
    </row>
    <row r="16259" spans="3:3">
      <c r="C16259"/>
    </row>
    <row r="16260" spans="3:3">
      <c r="C16260"/>
    </row>
    <row r="16261" spans="3:3">
      <c r="C16261"/>
    </row>
    <row r="16262" spans="3:3">
      <c r="C16262"/>
    </row>
    <row r="16263" spans="3:3">
      <c r="C16263"/>
    </row>
    <row r="16264" spans="3:3">
      <c r="C16264"/>
    </row>
    <row r="16265" spans="3:3">
      <c r="C16265"/>
    </row>
    <row r="16266" spans="3:3">
      <c r="C16266"/>
    </row>
    <row r="16267" spans="3:3">
      <c r="C16267"/>
    </row>
    <row r="16268" spans="3:3">
      <c r="C16268"/>
    </row>
    <row r="16269" spans="3:3">
      <c r="C16269"/>
    </row>
    <row r="16270" spans="3:3">
      <c r="C16270"/>
    </row>
    <row r="16271" spans="3:3">
      <c r="C16271"/>
    </row>
    <row r="16272" spans="3:3">
      <c r="C16272"/>
    </row>
    <row r="16273" spans="3:3">
      <c r="C16273"/>
    </row>
    <row r="16274" spans="3:3">
      <c r="C16274"/>
    </row>
    <row r="16275" spans="3:3">
      <c r="C16275"/>
    </row>
    <row r="16276" spans="3:3">
      <c r="C16276"/>
    </row>
    <row r="16277" spans="3:3">
      <c r="C16277"/>
    </row>
    <row r="16278" spans="3:3">
      <c r="C16278"/>
    </row>
    <row r="16279" spans="3:3">
      <c r="C16279"/>
    </row>
    <row r="16280" spans="3:3">
      <c r="C16280"/>
    </row>
    <row r="16281" spans="3:3">
      <c r="C16281"/>
    </row>
    <row r="16282" spans="3:3">
      <c r="C16282"/>
    </row>
    <row r="16283" spans="3:3">
      <c r="C16283"/>
    </row>
    <row r="16284" spans="3:3">
      <c r="C16284"/>
    </row>
    <row r="16285" spans="3:3">
      <c r="C16285"/>
    </row>
    <row r="16286" spans="3:3">
      <c r="C16286"/>
    </row>
    <row r="16287" spans="3:3">
      <c r="C16287"/>
    </row>
    <row r="16288" spans="3:3">
      <c r="C16288"/>
    </row>
    <row r="16289" spans="3:3">
      <c r="C16289"/>
    </row>
    <row r="16290" spans="3:3">
      <c r="C16290"/>
    </row>
    <row r="16291" spans="3:3">
      <c r="C16291"/>
    </row>
    <row r="16292" spans="3:3">
      <c r="C16292"/>
    </row>
    <row r="16293" spans="3:3">
      <c r="C16293"/>
    </row>
    <row r="16294" spans="3:3">
      <c r="C16294"/>
    </row>
    <row r="16295" spans="3:3">
      <c r="C16295"/>
    </row>
    <row r="16296" spans="3:3">
      <c r="C16296"/>
    </row>
    <row r="16297" spans="3:3">
      <c r="C16297"/>
    </row>
    <row r="16298" spans="3:3">
      <c r="C16298"/>
    </row>
    <row r="16299" spans="3:3">
      <c r="C16299"/>
    </row>
    <row r="16300" spans="3:3">
      <c r="C16300"/>
    </row>
    <row r="16301" spans="3:3">
      <c r="C16301"/>
    </row>
    <row r="16302" spans="3:3">
      <c r="C16302"/>
    </row>
    <row r="16303" spans="3:3">
      <c r="C16303"/>
    </row>
    <row r="16304" spans="3:3">
      <c r="C16304"/>
    </row>
    <row r="16305" spans="3:3">
      <c r="C16305"/>
    </row>
    <row r="16306" spans="3:3">
      <c r="C16306"/>
    </row>
    <row r="16307" spans="3:3">
      <c r="C16307"/>
    </row>
    <row r="16308" spans="3:3">
      <c r="C16308"/>
    </row>
    <row r="16309" spans="3:3">
      <c r="C16309"/>
    </row>
    <row r="16310" spans="3:3">
      <c r="C16310"/>
    </row>
    <row r="16311" spans="3:3">
      <c r="C16311"/>
    </row>
    <row r="16312" spans="3:3">
      <c r="C16312"/>
    </row>
    <row r="16313" spans="3:3">
      <c r="C16313"/>
    </row>
    <row r="16314" spans="3:3">
      <c r="C16314"/>
    </row>
    <row r="16315" spans="3:3">
      <c r="C16315"/>
    </row>
    <row r="16316" spans="3:3">
      <c r="C16316"/>
    </row>
    <row r="16317" spans="3:3">
      <c r="C16317"/>
    </row>
    <row r="16318" spans="3:3">
      <c r="C16318"/>
    </row>
    <row r="16319" spans="3:3">
      <c r="C16319"/>
    </row>
    <row r="16320" spans="3:3">
      <c r="C16320"/>
    </row>
    <row r="16321" spans="3:3">
      <c r="C16321"/>
    </row>
    <row r="16322" spans="3:3">
      <c r="C16322"/>
    </row>
    <row r="16323" spans="3:3">
      <c r="C16323"/>
    </row>
    <row r="16324" spans="3:3">
      <c r="C16324"/>
    </row>
    <row r="16325" spans="3:3">
      <c r="C16325"/>
    </row>
    <row r="16326" spans="3:3">
      <c r="C16326"/>
    </row>
    <row r="16327" spans="3:3">
      <c r="C16327"/>
    </row>
    <row r="16328" spans="3:3">
      <c r="C16328"/>
    </row>
    <row r="16329" spans="3:3">
      <c r="C16329"/>
    </row>
    <row r="16330" spans="3:3">
      <c r="C16330"/>
    </row>
    <row r="16331" spans="3:3">
      <c r="C16331"/>
    </row>
    <row r="16332" spans="3:3">
      <c r="C16332"/>
    </row>
    <row r="16333" spans="3:3">
      <c r="C16333"/>
    </row>
    <row r="16334" spans="3:3">
      <c r="C16334"/>
    </row>
    <row r="16335" spans="3:3">
      <c r="C16335"/>
    </row>
    <row r="16336" spans="3:3">
      <c r="C16336"/>
    </row>
    <row r="16337" spans="3:3">
      <c r="C16337"/>
    </row>
    <row r="16338" spans="3:3">
      <c r="C16338"/>
    </row>
    <row r="16339" spans="3:3">
      <c r="C16339"/>
    </row>
    <row r="16340" spans="3:3">
      <c r="C16340"/>
    </row>
    <row r="16341" spans="3:3">
      <c r="C16341"/>
    </row>
    <row r="16342" spans="3:3">
      <c r="C16342"/>
    </row>
    <row r="16343" spans="3:3">
      <c r="C16343"/>
    </row>
    <row r="16344" spans="3:3">
      <c r="C16344"/>
    </row>
    <row r="16345" spans="3:3">
      <c r="C16345"/>
    </row>
    <row r="16346" spans="3:3">
      <c r="C16346"/>
    </row>
    <row r="16347" spans="3:3">
      <c r="C16347"/>
    </row>
    <row r="16348" spans="3:3">
      <c r="C16348"/>
    </row>
    <row r="16349" spans="3:3">
      <c r="C16349"/>
    </row>
    <row r="16350" spans="3:3">
      <c r="C16350"/>
    </row>
    <row r="16351" spans="3:3">
      <c r="C16351"/>
    </row>
    <row r="16352" spans="3:3">
      <c r="C16352"/>
    </row>
    <row r="16353" spans="3:3">
      <c r="C16353"/>
    </row>
    <row r="16354" spans="3:3">
      <c r="C16354"/>
    </row>
    <row r="16355" spans="3:3">
      <c r="C16355"/>
    </row>
    <row r="16356" spans="3:3">
      <c r="C16356"/>
    </row>
    <row r="16357" spans="3:3">
      <c r="C16357"/>
    </row>
    <row r="16358" spans="3:3">
      <c r="C16358"/>
    </row>
    <row r="16359" spans="3:3">
      <c r="C16359"/>
    </row>
    <row r="16360" spans="3:3">
      <c r="C16360"/>
    </row>
    <row r="16361" spans="3:3">
      <c r="C16361"/>
    </row>
    <row r="16362" spans="3:3">
      <c r="C16362"/>
    </row>
    <row r="16363" spans="3:3">
      <c r="C16363"/>
    </row>
    <row r="16364" spans="3:3">
      <c r="C16364"/>
    </row>
    <row r="16365" spans="3:3">
      <c r="C16365"/>
    </row>
    <row r="16366" spans="3:3">
      <c r="C16366"/>
    </row>
    <row r="16367" spans="3:3">
      <c r="C16367"/>
    </row>
    <row r="16368" spans="3:3">
      <c r="C16368"/>
    </row>
    <row r="16369" spans="3:3">
      <c r="C16369"/>
    </row>
    <row r="16370" spans="3:3">
      <c r="C16370"/>
    </row>
    <row r="16371" spans="3:3">
      <c r="C16371"/>
    </row>
    <row r="16372" spans="3:3">
      <c r="C16372"/>
    </row>
    <row r="16373" spans="3:3">
      <c r="C16373"/>
    </row>
    <row r="16374" spans="3:3">
      <c r="C16374"/>
    </row>
    <row r="16375" spans="3:3">
      <c r="C16375"/>
    </row>
    <row r="16376" spans="3:3">
      <c r="C16376"/>
    </row>
    <row r="16377" spans="3:3">
      <c r="C16377"/>
    </row>
    <row r="16378" spans="3:3">
      <c r="C16378"/>
    </row>
    <row r="16379" spans="3:3">
      <c r="C16379"/>
    </row>
    <row r="16380" spans="3:3">
      <c r="C16380"/>
    </row>
    <row r="16381" spans="3:3">
      <c r="C16381"/>
    </row>
    <row r="16382" spans="3:3">
      <c r="C16382"/>
    </row>
    <row r="16383" spans="3:3">
      <c r="C16383"/>
    </row>
    <row r="16384" spans="3:3">
      <c r="C16384"/>
    </row>
    <row r="16385" spans="3:3">
      <c r="C16385"/>
    </row>
    <row r="16386" spans="3:3">
      <c r="C16386"/>
    </row>
    <row r="16387" spans="3:3">
      <c r="C16387"/>
    </row>
    <row r="16388" spans="3:3">
      <c r="C16388"/>
    </row>
    <row r="16389" spans="3:3">
      <c r="C16389"/>
    </row>
    <row r="16390" spans="3:3">
      <c r="C16390"/>
    </row>
    <row r="16391" spans="3:3">
      <c r="C16391"/>
    </row>
    <row r="16392" spans="3:3">
      <c r="C16392"/>
    </row>
    <row r="16393" spans="3:3">
      <c r="C16393"/>
    </row>
    <row r="16394" spans="3:3">
      <c r="C16394"/>
    </row>
    <row r="16395" spans="3:3">
      <c r="C16395"/>
    </row>
    <row r="16396" spans="3:3">
      <c r="C16396"/>
    </row>
    <row r="16397" spans="3:3">
      <c r="C16397"/>
    </row>
    <row r="16398" spans="3:3">
      <c r="C16398"/>
    </row>
    <row r="16399" spans="3:3">
      <c r="C16399"/>
    </row>
    <row r="16400" spans="3:3">
      <c r="C16400"/>
    </row>
    <row r="16401" spans="3:3">
      <c r="C16401"/>
    </row>
    <row r="16402" spans="3:3">
      <c r="C16402"/>
    </row>
    <row r="16403" spans="3:3">
      <c r="C16403"/>
    </row>
    <row r="16404" spans="3:3">
      <c r="C16404"/>
    </row>
    <row r="16405" spans="3:3">
      <c r="C16405"/>
    </row>
    <row r="16406" spans="3:3">
      <c r="C16406"/>
    </row>
    <row r="16407" spans="3:3">
      <c r="C16407"/>
    </row>
    <row r="16408" spans="3:3">
      <c r="C16408"/>
    </row>
    <row r="16409" spans="3:3">
      <c r="C16409"/>
    </row>
    <row r="16410" spans="3:3">
      <c r="C16410"/>
    </row>
    <row r="16411" spans="3:3">
      <c r="C16411"/>
    </row>
    <row r="16412" spans="3:3">
      <c r="C16412"/>
    </row>
    <row r="16413" spans="3:3">
      <c r="C16413"/>
    </row>
    <row r="16414" spans="3:3">
      <c r="C16414"/>
    </row>
    <row r="16415" spans="3:3">
      <c r="C16415"/>
    </row>
    <row r="16416" spans="3:3">
      <c r="C16416"/>
    </row>
    <row r="16417" spans="3:3">
      <c r="C16417"/>
    </row>
    <row r="16418" spans="3:3">
      <c r="C16418"/>
    </row>
    <row r="16419" spans="3:3">
      <c r="C16419"/>
    </row>
    <row r="16420" spans="3:3">
      <c r="C16420"/>
    </row>
    <row r="16421" spans="3:3">
      <c r="C16421"/>
    </row>
    <row r="16422" spans="3:3">
      <c r="C16422"/>
    </row>
    <row r="16423" spans="3:3">
      <c r="C16423"/>
    </row>
    <row r="16424" spans="3:3">
      <c r="C16424"/>
    </row>
    <row r="16425" spans="3:3">
      <c r="C16425"/>
    </row>
    <row r="16426" spans="3:3">
      <c r="C16426"/>
    </row>
    <row r="16427" spans="3:3">
      <c r="C16427"/>
    </row>
    <row r="16428" spans="3:3">
      <c r="C16428"/>
    </row>
    <row r="16429" spans="3:3">
      <c r="C16429"/>
    </row>
    <row r="16430" spans="3:3">
      <c r="C16430"/>
    </row>
    <row r="16431" spans="3:3">
      <c r="C16431"/>
    </row>
    <row r="16432" spans="3:3">
      <c r="C16432"/>
    </row>
    <row r="16433" spans="3:3">
      <c r="C16433"/>
    </row>
    <row r="16434" spans="3:3">
      <c r="C16434"/>
    </row>
    <row r="16435" spans="3:3">
      <c r="C16435"/>
    </row>
    <row r="16436" spans="3:3">
      <c r="C16436"/>
    </row>
    <row r="16437" spans="3:3">
      <c r="C16437"/>
    </row>
    <row r="16438" spans="3:3">
      <c r="C16438"/>
    </row>
    <row r="16439" spans="3:3">
      <c r="C16439"/>
    </row>
    <row r="16440" spans="3:3">
      <c r="C16440"/>
    </row>
    <row r="16441" spans="3:3">
      <c r="C16441"/>
    </row>
    <row r="16442" spans="3:3">
      <c r="C16442"/>
    </row>
    <row r="16443" spans="3:3">
      <c r="C16443"/>
    </row>
    <row r="16444" spans="3:3">
      <c r="C16444"/>
    </row>
    <row r="16445" spans="3:3">
      <c r="C16445"/>
    </row>
    <row r="16446" spans="3:3">
      <c r="C16446"/>
    </row>
    <row r="16447" spans="3:3">
      <c r="C16447"/>
    </row>
    <row r="16448" spans="3:3">
      <c r="C16448"/>
    </row>
    <row r="16449" spans="3:3">
      <c r="C16449"/>
    </row>
    <row r="16450" spans="3:3">
      <c r="C16450"/>
    </row>
    <row r="16451" spans="3:3">
      <c r="C16451"/>
    </row>
    <row r="16452" spans="3:3">
      <c r="C16452"/>
    </row>
    <row r="16453" spans="3:3">
      <c r="C16453"/>
    </row>
    <row r="16454" spans="3:3">
      <c r="C16454"/>
    </row>
    <row r="16455" spans="3:3">
      <c r="C16455"/>
    </row>
    <row r="16456" spans="3:3">
      <c r="C16456"/>
    </row>
    <row r="16457" spans="3:3">
      <c r="C16457"/>
    </row>
    <row r="16458" spans="3:3">
      <c r="C16458"/>
    </row>
    <row r="16459" spans="3:3">
      <c r="C16459"/>
    </row>
    <row r="16460" spans="3:3">
      <c r="C16460"/>
    </row>
    <row r="16461" spans="3:3">
      <c r="C16461"/>
    </row>
    <row r="16462" spans="3:3">
      <c r="C16462"/>
    </row>
    <row r="16463" spans="3:3">
      <c r="C16463"/>
    </row>
    <row r="16464" spans="3:3">
      <c r="C16464"/>
    </row>
    <row r="16465" spans="3:3">
      <c r="C16465"/>
    </row>
    <row r="16466" spans="3:3">
      <c r="C16466"/>
    </row>
    <row r="16467" spans="3:3">
      <c r="C16467"/>
    </row>
    <row r="16468" spans="3:3">
      <c r="C16468"/>
    </row>
    <row r="16469" spans="3:3">
      <c r="C16469"/>
    </row>
    <row r="16470" spans="3:3">
      <c r="C16470"/>
    </row>
    <row r="16471" spans="3:3">
      <c r="C16471"/>
    </row>
    <row r="16472" spans="3:3">
      <c r="C16472"/>
    </row>
    <row r="16473" spans="3:3">
      <c r="C16473"/>
    </row>
    <row r="16474" spans="3:3">
      <c r="C16474"/>
    </row>
    <row r="16475" spans="3:3">
      <c r="C16475"/>
    </row>
    <row r="16476" spans="3:3">
      <c r="C16476"/>
    </row>
    <row r="16477" spans="3:3">
      <c r="C16477"/>
    </row>
    <row r="16478" spans="3:3">
      <c r="C16478"/>
    </row>
    <row r="16479" spans="3:3">
      <c r="C16479"/>
    </row>
    <row r="16480" spans="3:3">
      <c r="C16480"/>
    </row>
    <row r="16481" spans="3:3">
      <c r="C16481"/>
    </row>
    <row r="16482" spans="3:3">
      <c r="C16482"/>
    </row>
    <row r="16483" spans="3:3">
      <c r="C16483"/>
    </row>
    <row r="16484" spans="3:3">
      <c r="C16484"/>
    </row>
    <row r="16485" spans="3:3">
      <c r="C16485"/>
    </row>
    <row r="16486" spans="3:3">
      <c r="C16486"/>
    </row>
    <row r="16487" spans="3:3">
      <c r="C16487"/>
    </row>
    <row r="16488" spans="3:3">
      <c r="C16488"/>
    </row>
    <row r="16489" spans="3:3">
      <c r="C16489"/>
    </row>
    <row r="16490" spans="3:3">
      <c r="C16490"/>
    </row>
    <row r="16491" spans="3:3">
      <c r="C16491"/>
    </row>
    <row r="16492" spans="3:3">
      <c r="C16492"/>
    </row>
    <row r="16493" spans="3:3">
      <c r="C16493"/>
    </row>
    <row r="16494" spans="3:3">
      <c r="C16494"/>
    </row>
    <row r="16495" spans="3:3">
      <c r="C16495"/>
    </row>
    <row r="16496" spans="3:3">
      <c r="C16496"/>
    </row>
    <row r="16497" spans="3:3">
      <c r="C16497"/>
    </row>
    <row r="16498" spans="3:3">
      <c r="C16498"/>
    </row>
    <row r="16499" spans="3:3">
      <c r="C16499"/>
    </row>
    <row r="16500" spans="3:3">
      <c r="C16500"/>
    </row>
    <row r="16501" spans="3:3">
      <c r="C16501"/>
    </row>
    <row r="16502" spans="3:3">
      <c r="C16502"/>
    </row>
    <row r="16503" spans="3:3">
      <c r="C16503"/>
    </row>
    <row r="16504" spans="3:3">
      <c r="C16504"/>
    </row>
    <row r="16505" spans="3:3">
      <c r="C16505"/>
    </row>
    <row r="16506" spans="3:3">
      <c r="C16506"/>
    </row>
    <row r="16507" spans="3:3">
      <c r="C16507"/>
    </row>
    <row r="16508" spans="3:3">
      <c r="C16508"/>
    </row>
    <row r="16509" spans="3:3">
      <c r="C16509"/>
    </row>
    <row r="16510" spans="3:3">
      <c r="C16510"/>
    </row>
    <row r="16511" spans="3:3">
      <c r="C16511"/>
    </row>
    <row r="16512" spans="3:3">
      <c r="C16512"/>
    </row>
    <row r="16513" spans="3:3">
      <c r="C16513"/>
    </row>
    <row r="16514" spans="3:3">
      <c r="C16514"/>
    </row>
    <row r="16515" spans="3:3">
      <c r="C16515"/>
    </row>
    <row r="16516" spans="3:3">
      <c r="C16516"/>
    </row>
    <row r="16517" spans="3:3">
      <c r="C16517"/>
    </row>
    <row r="16518" spans="3:3">
      <c r="C16518"/>
    </row>
    <row r="16519" spans="3:3">
      <c r="C16519"/>
    </row>
    <row r="16520" spans="3:3">
      <c r="C16520"/>
    </row>
    <row r="16521" spans="3:3">
      <c r="C16521"/>
    </row>
    <row r="16522" spans="3:3">
      <c r="C16522"/>
    </row>
    <row r="16523" spans="3:3">
      <c r="C16523"/>
    </row>
    <row r="16524" spans="3:3">
      <c r="C16524"/>
    </row>
    <row r="16525" spans="3:3">
      <c r="C16525"/>
    </row>
    <row r="16526" spans="3:3">
      <c r="C16526"/>
    </row>
    <row r="16527" spans="3:3">
      <c r="C16527"/>
    </row>
    <row r="16528" spans="3:3">
      <c r="C16528"/>
    </row>
    <row r="16529" spans="3:3">
      <c r="C16529"/>
    </row>
    <row r="16530" spans="3:3">
      <c r="C16530"/>
    </row>
    <row r="16531" spans="3:3">
      <c r="C16531"/>
    </row>
    <row r="16532" spans="3:3">
      <c r="C16532"/>
    </row>
    <row r="16533" spans="3:3">
      <c r="C16533"/>
    </row>
    <row r="16534" spans="3:3">
      <c r="C16534"/>
    </row>
    <row r="16535" spans="3:3">
      <c r="C16535"/>
    </row>
    <row r="16536" spans="3:3">
      <c r="C16536"/>
    </row>
    <row r="16537" spans="3:3">
      <c r="C16537"/>
    </row>
    <row r="16538" spans="3:3">
      <c r="C16538"/>
    </row>
    <row r="16539" spans="3:3">
      <c r="C16539"/>
    </row>
    <row r="16540" spans="3:3">
      <c r="C16540"/>
    </row>
    <row r="16541" spans="3:3">
      <c r="C16541"/>
    </row>
    <row r="16542" spans="3:3">
      <c r="C16542"/>
    </row>
    <row r="16543" spans="3:3">
      <c r="C16543"/>
    </row>
    <row r="16544" spans="3:3">
      <c r="C16544"/>
    </row>
    <row r="16545" spans="3:3">
      <c r="C16545"/>
    </row>
    <row r="16546" spans="3:3">
      <c r="C16546"/>
    </row>
    <row r="16547" spans="3:3">
      <c r="C16547"/>
    </row>
    <row r="16548" spans="3:3">
      <c r="C16548"/>
    </row>
    <row r="16549" spans="3:3">
      <c r="C16549"/>
    </row>
    <row r="16550" spans="3:3">
      <c r="C16550"/>
    </row>
    <row r="16551" spans="3:3">
      <c r="C16551"/>
    </row>
    <row r="16552" spans="3:3">
      <c r="C16552"/>
    </row>
    <row r="16553" spans="3:3">
      <c r="C16553"/>
    </row>
    <row r="16554" spans="3:3">
      <c r="C16554"/>
    </row>
    <row r="16555" spans="3:3">
      <c r="C16555"/>
    </row>
    <row r="16556" spans="3:3">
      <c r="C16556"/>
    </row>
    <row r="16557" spans="3:3">
      <c r="C16557"/>
    </row>
    <row r="16558" spans="3:3">
      <c r="C16558"/>
    </row>
    <row r="16559" spans="3:3">
      <c r="C16559"/>
    </row>
    <row r="16560" spans="3:3">
      <c r="C16560"/>
    </row>
    <row r="16561" spans="3:3">
      <c r="C16561"/>
    </row>
    <row r="16562" spans="3:3">
      <c r="C16562"/>
    </row>
    <row r="16563" spans="3:3">
      <c r="C16563"/>
    </row>
    <row r="16564" spans="3:3">
      <c r="C16564"/>
    </row>
    <row r="16565" spans="3:3">
      <c r="C16565"/>
    </row>
    <row r="16566" spans="3:3">
      <c r="C16566"/>
    </row>
    <row r="16567" spans="3:3">
      <c r="C16567"/>
    </row>
    <row r="16568" spans="3:3">
      <c r="C16568"/>
    </row>
    <row r="16569" spans="3:3">
      <c r="C16569"/>
    </row>
    <row r="16570" spans="3:3">
      <c r="C16570"/>
    </row>
    <row r="16571" spans="3:3">
      <c r="C16571"/>
    </row>
    <row r="16572" spans="3:3">
      <c r="C16572"/>
    </row>
    <row r="16573" spans="3:3">
      <c r="C16573"/>
    </row>
    <row r="16574" spans="3:3">
      <c r="C16574"/>
    </row>
    <row r="16575" spans="3:3">
      <c r="C16575"/>
    </row>
    <row r="16576" spans="3:3">
      <c r="C16576"/>
    </row>
    <row r="16577" spans="3:3">
      <c r="C16577"/>
    </row>
    <row r="16578" spans="3:3">
      <c r="C16578"/>
    </row>
    <row r="16579" spans="3:3">
      <c r="C16579"/>
    </row>
    <row r="16580" spans="3:3">
      <c r="C16580"/>
    </row>
    <row r="16581" spans="3:3">
      <c r="C16581"/>
    </row>
    <row r="16582" spans="3:3">
      <c r="C16582"/>
    </row>
    <row r="16583" spans="3:3">
      <c r="C16583"/>
    </row>
    <row r="16584" spans="3:3">
      <c r="C16584"/>
    </row>
    <row r="16585" spans="3:3">
      <c r="C16585"/>
    </row>
    <row r="16586" spans="3:3">
      <c r="C16586"/>
    </row>
    <row r="16587" spans="3:3">
      <c r="C16587"/>
    </row>
    <row r="16588" spans="3:3">
      <c r="C16588"/>
    </row>
    <row r="16589" spans="3:3">
      <c r="C16589"/>
    </row>
    <row r="16590" spans="3:3">
      <c r="C16590"/>
    </row>
    <row r="16591" spans="3:3">
      <c r="C16591"/>
    </row>
    <row r="16592" spans="3:3">
      <c r="C16592"/>
    </row>
    <row r="16593" spans="3:3">
      <c r="C16593"/>
    </row>
    <row r="16594" spans="3:3">
      <c r="C16594"/>
    </row>
    <row r="16595" spans="3:3">
      <c r="C16595"/>
    </row>
    <row r="16596" spans="3:3">
      <c r="C16596"/>
    </row>
    <row r="16597" spans="3:3">
      <c r="C16597"/>
    </row>
    <row r="16598" spans="3:3">
      <c r="C16598"/>
    </row>
    <row r="16599" spans="3:3">
      <c r="C16599"/>
    </row>
    <row r="16600" spans="3:3">
      <c r="C16600"/>
    </row>
    <row r="16601" spans="3:3">
      <c r="C16601"/>
    </row>
    <row r="16602" spans="3:3">
      <c r="C16602"/>
    </row>
    <row r="16603" spans="3:3">
      <c r="C16603"/>
    </row>
    <row r="16604" spans="3:3">
      <c r="C16604"/>
    </row>
    <row r="16605" spans="3:3">
      <c r="C16605"/>
    </row>
    <row r="16606" spans="3:3">
      <c r="C16606"/>
    </row>
    <row r="16607" spans="3:3">
      <c r="C16607"/>
    </row>
    <row r="16608" spans="3:3">
      <c r="C16608"/>
    </row>
    <row r="16609" spans="3:3">
      <c r="C16609"/>
    </row>
    <row r="16610" spans="3:3">
      <c r="C16610"/>
    </row>
    <row r="16611" spans="3:3">
      <c r="C16611"/>
    </row>
    <row r="16612" spans="3:3">
      <c r="C16612"/>
    </row>
    <row r="16613" spans="3:3">
      <c r="C16613"/>
    </row>
    <row r="16614" spans="3:3">
      <c r="C16614"/>
    </row>
    <row r="16615" spans="3:3">
      <c r="C16615"/>
    </row>
    <row r="16616" spans="3:3">
      <c r="C16616"/>
    </row>
    <row r="16617" spans="3:3">
      <c r="C16617"/>
    </row>
    <row r="16618" spans="3:3">
      <c r="C16618"/>
    </row>
    <row r="16619" spans="3:3">
      <c r="C16619"/>
    </row>
    <row r="16620" spans="3:3">
      <c r="C16620"/>
    </row>
    <row r="16621" spans="3:3">
      <c r="C16621"/>
    </row>
    <row r="16622" spans="3:3">
      <c r="C16622"/>
    </row>
    <row r="16623" spans="3:3">
      <c r="C16623"/>
    </row>
    <row r="16624" spans="3:3">
      <c r="C16624"/>
    </row>
    <row r="16625" spans="3:3">
      <c r="C16625"/>
    </row>
    <row r="16626" spans="3:3">
      <c r="C16626"/>
    </row>
    <row r="16627" spans="3:3">
      <c r="C16627"/>
    </row>
    <row r="16628" spans="3:3">
      <c r="C16628"/>
    </row>
    <row r="16629" spans="3:3">
      <c r="C16629"/>
    </row>
    <row r="16630" spans="3:3">
      <c r="C16630"/>
    </row>
    <row r="16631" spans="3:3">
      <c r="C16631"/>
    </row>
    <row r="16632" spans="3:3">
      <c r="C16632"/>
    </row>
    <row r="16633" spans="3:3">
      <c r="C16633"/>
    </row>
    <row r="16634" spans="3:3">
      <c r="C16634"/>
    </row>
    <row r="16635" spans="3:3">
      <c r="C16635"/>
    </row>
    <row r="16636" spans="3:3">
      <c r="C16636"/>
    </row>
    <row r="16637" spans="3:3">
      <c r="C16637"/>
    </row>
    <row r="16638" spans="3:3">
      <c r="C16638"/>
    </row>
    <row r="16639" spans="3:3">
      <c r="C16639"/>
    </row>
    <row r="16640" spans="3:3">
      <c r="C16640"/>
    </row>
    <row r="16641" spans="3:3">
      <c r="C16641"/>
    </row>
    <row r="16642" spans="3:3">
      <c r="C16642"/>
    </row>
    <row r="16643" spans="3:3">
      <c r="C16643"/>
    </row>
    <row r="16644" spans="3:3">
      <c r="C16644"/>
    </row>
    <row r="16645" spans="3:3">
      <c r="C16645"/>
    </row>
    <row r="16646" spans="3:3">
      <c r="C16646"/>
    </row>
    <row r="16647" spans="3:3">
      <c r="C16647"/>
    </row>
    <row r="16648" spans="3:3">
      <c r="C16648"/>
    </row>
    <row r="16649" spans="3:3">
      <c r="C16649"/>
    </row>
    <row r="16650" spans="3:3">
      <c r="C16650"/>
    </row>
    <row r="16651" spans="3:3">
      <c r="C16651"/>
    </row>
    <row r="16652" spans="3:3">
      <c r="C16652"/>
    </row>
    <row r="16653" spans="3:3">
      <c r="C16653"/>
    </row>
    <row r="16654" spans="3:3">
      <c r="C16654"/>
    </row>
    <row r="16655" spans="3:3">
      <c r="C16655"/>
    </row>
    <row r="16656" spans="3:3">
      <c r="C16656"/>
    </row>
    <row r="16657" spans="3:3">
      <c r="C16657"/>
    </row>
    <row r="16658" spans="3:3">
      <c r="C16658"/>
    </row>
    <row r="16659" spans="3:3">
      <c r="C16659"/>
    </row>
    <row r="16660" spans="3:3">
      <c r="C16660"/>
    </row>
    <row r="16661" spans="3:3">
      <c r="C16661"/>
    </row>
    <row r="16662" spans="3:3">
      <c r="C16662"/>
    </row>
    <row r="16663" spans="3:3">
      <c r="C16663"/>
    </row>
    <row r="16664" spans="3:3">
      <c r="C16664"/>
    </row>
    <row r="16665" spans="3:3">
      <c r="C16665"/>
    </row>
    <row r="16666" spans="3:3">
      <c r="C16666"/>
    </row>
    <row r="16667" spans="3:3">
      <c r="C16667"/>
    </row>
    <row r="16668" spans="3:3">
      <c r="C16668"/>
    </row>
    <row r="16669" spans="3:3">
      <c r="C16669"/>
    </row>
    <row r="16670" spans="3:3">
      <c r="C16670"/>
    </row>
    <row r="16671" spans="3:3">
      <c r="C16671"/>
    </row>
    <row r="16672" spans="3:3">
      <c r="C16672"/>
    </row>
    <row r="16673" spans="3:3">
      <c r="C16673"/>
    </row>
    <row r="16674" spans="3:3">
      <c r="C16674"/>
    </row>
    <row r="16675" spans="3:3">
      <c r="C16675"/>
    </row>
    <row r="16676" spans="3:3">
      <c r="C16676"/>
    </row>
    <row r="16677" spans="3:3">
      <c r="C16677"/>
    </row>
    <row r="16678" spans="3:3">
      <c r="C16678"/>
    </row>
    <row r="16679" spans="3:3">
      <c r="C16679"/>
    </row>
    <row r="16680" spans="3:3">
      <c r="C16680"/>
    </row>
    <row r="16681" spans="3:3">
      <c r="C16681"/>
    </row>
    <row r="16682" spans="3:3">
      <c r="C16682"/>
    </row>
    <row r="16683" spans="3:3">
      <c r="C16683"/>
    </row>
    <row r="16684" spans="3:3">
      <c r="C16684"/>
    </row>
    <row r="16685" spans="3:3">
      <c r="C16685"/>
    </row>
    <row r="16686" spans="3:3">
      <c r="C16686"/>
    </row>
    <row r="16687" spans="3:3">
      <c r="C16687"/>
    </row>
    <row r="16688" spans="3:3">
      <c r="C16688"/>
    </row>
    <row r="16689" spans="3:3">
      <c r="C16689"/>
    </row>
    <row r="16690" spans="3:3">
      <c r="C16690"/>
    </row>
    <row r="16691" spans="3:3">
      <c r="C16691"/>
    </row>
    <row r="16692" spans="3:3">
      <c r="C16692"/>
    </row>
    <row r="16693" spans="3:3">
      <c r="C16693"/>
    </row>
    <row r="16694" spans="3:3">
      <c r="C16694"/>
    </row>
    <row r="16695" spans="3:3">
      <c r="C16695"/>
    </row>
    <row r="16696" spans="3:3">
      <c r="C16696"/>
    </row>
    <row r="16697" spans="3:3">
      <c r="C16697"/>
    </row>
    <row r="16698" spans="3:3">
      <c r="C16698"/>
    </row>
    <row r="16699" spans="3:3">
      <c r="C16699"/>
    </row>
    <row r="16700" spans="3:3">
      <c r="C16700"/>
    </row>
    <row r="16701" spans="3:3">
      <c r="C16701"/>
    </row>
    <row r="16702" spans="3:3">
      <c r="C16702"/>
    </row>
    <row r="16703" spans="3:3">
      <c r="C16703"/>
    </row>
    <row r="16704" spans="3:3">
      <c r="C16704"/>
    </row>
    <row r="16705" spans="3:3">
      <c r="C16705"/>
    </row>
    <row r="16706" spans="3:3">
      <c r="C16706"/>
    </row>
    <row r="16707" spans="3:3">
      <c r="C16707"/>
    </row>
    <row r="16708" spans="3:3">
      <c r="C16708"/>
    </row>
    <row r="16709" spans="3:3">
      <c r="C16709"/>
    </row>
    <row r="16710" spans="3:3">
      <c r="C16710"/>
    </row>
    <row r="16711" spans="3:3">
      <c r="C16711"/>
    </row>
    <row r="16712" spans="3:3">
      <c r="C16712"/>
    </row>
    <row r="16713" spans="3:3">
      <c r="C16713"/>
    </row>
    <row r="16714" spans="3:3">
      <c r="C16714"/>
    </row>
    <row r="16715" spans="3:3">
      <c r="C16715"/>
    </row>
    <row r="16716" spans="3:3">
      <c r="C16716"/>
    </row>
    <row r="16717" spans="3:3">
      <c r="C16717"/>
    </row>
    <row r="16718" spans="3:3">
      <c r="C16718"/>
    </row>
    <row r="16719" spans="3:3">
      <c r="C16719"/>
    </row>
    <row r="16720" spans="3:3">
      <c r="C16720"/>
    </row>
    <row r="16721" spans="3:3">
      <c r="C16721"/>
    </row>
    <row r="16722" spans="3:3">
      <c r="C16722"/>
    </row>
    <row r="16723" spans="3:3">
      <c r="C16723"/>
    </row>
    <row r="16724" spans="3:3">
      <c r="C16724"/>
    </row>
    <row r="16725" spans="3:3">
      <c r="C16725"/>
    </row>
    <row r="16726" spans="3:3">
      <c r="C16726"/>
    </row>
    <row r="16727" spans="3:3">
      <c r="C16727"/>
    </row>
    <row r="16728" spans="3:3">
      <c r="C16728"/>
    </row>
    <row r="16729" spans="3:3">
      <c r="C16729"/>
    </row>
    <row r="16730" spans="3:3">
      <c r="C16730"/>
    </row>
    <row r="16731" spans="3:3">
      <c r="C16731"/>
    </row>
    <row r="16732" spans="3:3">
      <c r="C16732"/>
    </row>
    <row r="16733" spans="3:3">
      <c r="C16733"/>
    </row>
    <row r="16734" spans="3:3">
      <c r="C16734"/>
    </row>
    <row r="16735" spans="3:3">
      <c r="C16735"/>
    </row>
    <row r="16736" spans="3:3">
      <c r="C16736"/>
    </row>
    <row r="16737" spans="3:3">
      <c r="C16737"/>
    </row>
    <row r="16738" spans="3:3">
      <c r="C16738"/>
    </row>
    <row r="16739" spans="3:3">
      <c r="C16739"/>
    </row>
    <row r="16740" spans="3:3">
      <c r="C16740"/>
    </row>
    <row r="16741" spans="3:3">
      <c r="C16741"/>
    </row>
    <row r="16742" spans="3:3">
      <c r="C16742"/>
    </row>
    <row r="16743" spans="3:3">
      <c r="C16743"/>
    </row>
    <row r="16744" spans="3:3">
      <c r="C16744"/>
    </row>
    <row r="16745" spans="3:3">
      <c r="C16745"/>
    </row>
    <row r="16746" spans="3:3">
      <c r="C16746"/>
    </row>
    <row r="16747" spans="3:3">
      <c r="C16747"/>
    </row>
    <row r="16748" spans="3:3">
      <c r="C16748"/>
    </row>
    <row r="16749" spans="3:3">
      <c r="C16749"/>
    </row>
    <row r="16750" spans="3:3">
      <c r="C16750"/>
    </row>
    <row r="16751" spans="3:3">
      <c r="C16751"/>
    </row>
    <row r="16752" spans="3:3">
      <c r="C16752"/>
    </row>
    <row r="16753" spans="3:3">
      <c r="C16753"/>
    </row>
    <row r="16754" spans="3:3">
      <c r="C16754"/>
    </row>
    <row r="16755" spans="3:3">
      <c r="C16755"/>
    </row>
    <row r="16756" spans="3:3">
      <c r="C16756"/>
    </row>
    <row r="16757" spans="3:3">
      <c r="C16757"/>
    </row>
    <row r="16758" spans="3:3">
      <c r="C16758"/>
    </row>
    <row r="16759" spans="3:3">
      <c r="C16759"/>
    </row>
    <row r="16760" spans="3:3">
      <c r="C16760"/>
    </row>
    <row r="16761" spans="3:3">
      <c r="C16761"/>
    </row>
    <row r="16762" spans="3:3">
      <c r="C16762"/>
    </row>
    <row r="16763" spans="3:3">
      <c r="C16763"/>
    </row>
    <row r="16764" spans="3:3">
      <c r="C16764"/>
    </row>
    <row r="16765" spans="3:3">
      <c r="C16765"/>
    </row>
    <row r="16766" spans="3:3">
      <c r="C16766"/>
    </row>
    <row r="16767" spans="3:3">
      <c r="C16767"/>
    </row>
    <row r="16768" spans="3:3">
      <c r="C16768"/>
    </row>
    <row r="16769" spans="3:3">
      <c r="C16769"/>
    </row>
    <row r="16770" spans="3:3">
      <c r="C16770"/>
    </row>
    <row r="16771" spans="3:3">
      <c r="C16771"/>
    </row>
    <row r="16772" spans="3:3">
      <c r="C16772"/>
    </row>
    <row r="16773" spans="3:3">
      <c r="C16773"/>
    </row>
    <row r="16774" spans="3:3">
      <c r="C16774"/>
    </row>
    <row r="16775" spans="3:3">
      <c r="C16775"/>
    </row>
    <row r="16776" spans="3:3">
      <c r="C16776"/>
    </row>
    <row r="16777" spans="3:3">
      <c r="C16777"/>
    </row>
    <row r="16778" spans="3:3">
      <c r="C16778"/>
    </row>
    <row r="16779" spans="3:3">
      <c r="C16779"/>
    </row>
    <row r="16780" spans="3:3">
      <c r="C16780"/>
    </row>
    <row r="16781" spans="3:3">
      <c r="C16781"/>
    </row>
    <row r="16782" spans="3:3">
      <c r="C16782"/>
    </row>
    <row r="16783" spans="3:3">
      <c r="C16783"/>
    </row>
    <row r="16784" spans="3:3">
      <c r="C16784"/>
    </row>
    <row r="16785" spans="3:3">
      <c r="C16785"/>
    </row>
    <row r="16786" spans="3:3">
      <c r="C16786"/>
    </row>
    <row r="16787" spans="3:3">
      <c r="C16787"/>
    </row>
    <row r="16788" spans="3:3">
      <c r="C16788"/>
    </row>
    <row r="16789" spans="3:3">
      <c r="C16789"/>
    </row>
    <row r="16790" spans="3:3">
      <c r="C16790"/>
    </row>
    <row r="16791" spans="3:3">
      <c r="C16791"/>
    </row>
    <row r="16792" spans="3:3">
      <c r="C16792"/>
    </row>
    <row r="16793" spans="3:3">
      <c r="C16793"/>
    </row>
    <row r="16794" spans="3:3">
      <c r="C16794"/>
    </row>
    <row r="16795" spans="3:3">
      <c r="C16795"/>
    </row>
    <row r="16796" spans="3:3">
      <c r="C16796"/>
    </row>
    <row r="16797" spans="3:3">
      <c r="C16797"/>
    </row>
    <row r="16798" spans="3:3">
      <c r="C16798"/>
    </row>
    <row r="16799" spans="3:3">
      <c r="C16799"/>
    </row>
    <row r="16800" spans="3:3">
      <c r="C16800"/>
    </row>
    <row r="16801" spans="3:3">
      <c r="C16801"/>
    </row>
    <row r="16802" spans="3:3">
      <c r="C16802"/>
    </row>
    <row r="16803" spans="3:3">
      <c r="C16803"/>
    </row>
    <row r="16804" spans="3:3">
      <c r="C16804"/>
    </row>
    <row r="16805" spans="3:3">
      <c r="C16805"/>
    </row>
    <row r="16806" spans="3:3">
      <c r="C16806"/>
    </row>
    <row r="16807" spans="3:3">
      <c r="C16807"/>
    </row>
    <row r="16808" spans="3:3">
      <c r="C16808"/>
    </row>
    <row r="16809" spans="3:3">
      <c r="C16809"/>
    </row>
    <row r="16810" spans="3:3">
      <c r="C16810"/>
    </row>
    <row r="16811" spans="3:3">
      <c r="C16811"/>
    </row>
    <row r="16812" spans="3:3">
      <c r="C16812"/>
    </row>
    <row r="16813" spans="3:3">
      <c r="C16813"/>
    </row>
    <row r="16814" spans="3:3">
      <c r="C16814"/>
    </row>
    <row r="16815" spans="3:3">
      <c r="C16815"/>
    </row>
    <row r="16816" spans="3:3">
      <c r="C16816"/>
    </row>
    <row r="16817" spans="3:3">
      <c r="C16817"/>
    </row>
    <row r="16818" spans="3:3">
      <c r="C16818"/>
    </row>
    <row r="16819" spans="3:3">
      <c r="C16819"/>
    </row>
    <row r="16820" spans="3:3">
      <c r="C16820"/>
    </row>
    <row r="16821" spans="3:3">
      <c r="C16821"/>
    </row>
    <row r="16822" spans="3:3">
      <c r="C16822"/>
    </row>
    <row r="16823" spans="3:3">
      <c r="C16823"/>
    </row>
    <row r="16824" spans="3:3">
      <c r="C16824"/>
    </row>
    <row r="16825" spans="3:3">
      <c r="C16825"/>
    </row>
    <row r="16826" spans="3:3">
      <c r="C16826"/>
    </row>
    <row r="16827" spans="3:3">
      <c r="C16827"/>
    </row>
    <row r="16828" spans="3:3">
      <c r="C16828"/>
    </row>
    <row r="16829" spans="3:3">
      <c r="C16829"/>
    </row>
    <row r="16830" spans="3:3">
      <c r="C16830"/>
    </row>
    <row r="16831" spans="3:3">
      <c r="C16831"/>
    </row>
    <row r="16832" spans="3:3">
      <c r="C16832"/>
    </row>
    <row r="16833" spans="3:3">
      <c r="C16833"/>
    </row>
    <row r="16834" spans="3:3">
      <c r="C16834"/>
    </row>
    <row r="16835" spans="3:3">
      <c r="C16835"/>
    </row>
    <row r="16836" spans="3:3">
      <c r="C16836"/>
    </row>
    <row r="16837" spans="3:3">
      <c r="C16837"/>
    </row>
    <row r="16838" spans="3:3">
      <c r="C16838"/>
    </row>
    <row r="16839" spans="3:3">
      <c r="C16839"/>
    </row>
    <row r="16840" spans="3:3">
      <c r="C16840"/>
    </row>
    <row r="16841" spans="3:3">
      <c r="C16841"/>
    </row>
    <row r="16842" spans="3:3">
      <c r="C16842"/>
    </row>
    <row r="16843" spans="3:3">
      <c r="C16843"/>
    </row>
    <row r="16844" spans="3:3">
      <c r="C16844"/>
    </row>
    <row r="16845" spans="3:3">
      <c r="C16845"/>
    </row>
    <row r="16846" spans="3:3">
      <c r="C16846"/>
    </row>
    <row r="16847" spans="3:3">
      <c r="C16847"/>
    </row>
    <row r="16848" spans="3:3">
      <c r="C16848"/>
    </row>
    <row r="16849" spans="3:3">
      <c r="C16849"/>
    </row>
    <row r="16850" spans="3:3">
      <c r="C16850"/>
    </row>
    <row r="16851" spans="3:3">
      <c r="C16851"/>
    </row>
    <row r="16852" spans="3:3">
      <c r="C16852"/>
    </row>
    <row r="16853" spans="3:3">
      <c r="C16853"/>
    </row>
    <row r="16854" spans="3:3">
      <c r="C16854"/>
    </row>
    <row r="16855" spans="3:3">
      <c r="C16855"/>
    </row>
    <row r="16856" spans="3:3">
      <c r="C16856"/>
    </row>
    <row r="16857" spans="3:3">
      <c r="C16857"/>
    </row>
    <row r="16858" spans="3:3">
      <c r="C16858"/>
    </row>
    <row r="16859" spans="3:3">
      <c r="C16859"/>
    </row>
    <row r="16860" spans="3:3">
      <c r="C16860"/>
    </row>
    <row r="16861" spans="3:3">
      <c r="C16861"/>
    </row>
    <row r="16862" spans="3:3">
      <c r="C16862"/>
    </row>
    <row r="16863" spans="3:3">
      <c r="C16863"/>
    </row>
    <row r="16864" spans="3:3">
      <c r="C16864"/>
    </row>
    <row r="16865" spans="3:3">
      <c r="C16865"/>
    </row>
    <row r="16866" spans="3:3">
      <c r="C16866"/>
    </row>
    <row r="16867" spans="3:3">
      <c r="C16867"/>
    </row>
    <row r="16868" spans="3:3">
      <c r="C16868"/>
    </row>
    <row r="16869" spans="3:3">
      <c r="C16869"/>
    </row>
    <row r="16870" spans="3:3">
      <c r="C16870"/>
    </row>
    <row r="16871" spans="3:3">
      <c r="C16871"/>
    </row>
    <row r="16872" spans="3:3">
      <c r="C16872"/>
    </row>
    <row r="16873" spans="3:3">
      <c r="C16873"/>
    </row>
    <row r="16874" spans="3:3">
      <c r="C16874"/>
    </row>
    <row r="16875" spans="3:3">
      <c r="C16875"/>
    </row>
    <row r="16876" spans="3:3">
      <c r="C16876"/>
    </row>
    <row r="16877" spans="3:3">
      <c r="C16877"/>
    </row>
    <row r="16878" spans="3:3">
      <c r="C16878"/>
    </row>
    <row r="16879" spans="3:3">
      <c r="C16879"/>
    </row>
    <row r="16880" spans="3:3">
      <c r="C16880"/>
    </row>
    <row r="16881" spans="3:3">
      <c r="C16881"/>
    </row>
    <row r="16882" spans="3:3">
      <c r="C16882"/>
    </row>
    <row r="16883" spans="3:3">
      <c r="C16883"/>
    </row>
    <row r="16884" spans="3:3">
      <c r="C16884"/>
    </row>
    <row r="16885" spans="3:3">
      <c r="C16885"/>
    </row>
    <row r="16886" spans="3:3">
      <c r="C16886"/>
    </row>
    <row r="16887" spans="3:3">
      <c r="C16887"/>
    </row>
    <row r="16888" spans="3:3">
      <c r="C16888"/>
    </row>
    <row r="16889" spans="3:3">
      <c r="C16889"/>
    </row>
    <row r="16890" spans="3:3">
      <c r="C16890"/>
    </row>
    <row r="16891" spans="3:3">
      <c r="C16891"/>
    </row>
    <row r="16892" spans="3:3">
      <c r="C16892"/>
    </row>
    <row r="16893" spans="3:3">
      <c r="C16893"/>
    </row>
    <row r="16894" spans="3:3">
      <c r="C16894"/>
    </row>
    <row r="16895" spans="3:3">
      <c r="C16895"/>
    </row>
    <row r="16896" spans="3:3">
      <c r="C16896"/>
    </row>
    <row r="16897" spans="3:3">
      <c r="C16897"/>
    </row>
    <row r="16898" spans="3:3">
      <c r="C16898"/>
    </row>
    <row r="16899" spans="3:3">
      <c r="C16899"/>
    </row>
    <row r="16900" spans="3:3">
      <c r="C16900"/>
    </row>
    <row r="16901" spans="3:3">
      <c r="C16901"/>
    </row>
    <row r="16902" spans="3:3">
      <c r="C16902"/>
    </row>
    <row r="16903" spans="3:3">
      <c r="C16903"/>
    </row>
    <row r="16904" spans="3:3">
      <c r="C16904"/>
    </row>
    <row r="16905" spans="3:3">
      <c r="C16905"/>
    </row>
    <row r="16906" spans="3:3">
      <c r="C16906"/>
    </row>
    <row r="16907" spans="3:3">
      <c r="C16907"/>
    </row>
    <row r="16908" spans="3:3">
      <c r="C16908"/>
    </row>
    <row r="16909" spans="3:3">
      <c r="C16909"/>
    </row>
    <row r="16910" spans="3:3">
      <c r="C16910"/>
    </row>
    <row r="16911" spans="3:3">
      <c r="C16911"/>
    </row>
    <row r="16912" spans="3:3">
      <c r="C16912"/>
    </row>
    <row r="16913" spans="3:3">
      <c r="C16913"/>
    </row>
    <row r="16914" spans="3:3">
      <c r="C16914"/>
    </row>
    <row r="16915" spans="3:3">
      <c r="C16915"/>
    </row>
    <row r="16916" spans="3:3">
      <c r="C16916"/>
    </row>
    <row r="16917" spans="3:3">
      <c r="C16917"/>
    </row>
    <row r="16918" spans="3:3">
      <c r="C16918"/>
    </row>
    <row r="16919" spans="3:3">
      <c r="C16919"/>
    </row>
    <row r="16920" spans="3:3">
      <c r="C16920"/>
    </row>
    <row r="16921" spans="3:3">
      <c r="C16921"/>
    </row>
    <row r="16922" spans="3:3">
      <c r="C16922"/>
    </row>
    <row r="16923" spans="3:3">
      <c r="C16923"/>
    </row>
    <row r="16924" spans="3:3">
      <c r="C16924"/>
    </row>
    <row r="16925" spans="3:3">
      <c r="C16925"/>
    </row>
    <row r="16926" spans="3:3">
      <c r="C16926"/>
    </row>
    <row r="16927" spans="3:3">
      <c r="C16927"/>
    </row>
    <row r="16928" spans="3:3">
      <c r="C16928"/>
    </row>
    <row r="16929" spans="3:3">
      <c r="C16929"/>
    </row>
    <row r="16930" spans="3:3">
      <c r="C16930"/>
    </row>
    <row r="16931" spans="3:3">
      <c r="C16931"/>
    </row>
    <row r="16932" spans="3:3">
      <c r="C16932"/>
    </row>
    <row r="16933" spans="3:3">
      <c r="C16933"/>
    </row>
    <row r="16934" spans="3:3">
      <c r="C16934"/>
    </row>
    <row r="16935" spans="3:3">
      <c r="C16935"/>
    </row>
    <row r="16936" spans="3:3">
      <c r="C16936"/>
    </row>
    <row r="16937" spans="3:3">
      <c r="C16937"/>
    </row>
    <row r="16938" spans="3:3">
      <c r="C16938"/>
    </row>
    <row r="16939" spans="3:3">
      <c r="C16939"/>
    </row>
    <row r="16940" spans="3:3">
      <c r="C16940"/>
    </row>
    <row r="16941" spans="3:3">
      <c r="C16941"/>
    </row>
    <row r="16942" spans="3:3">
      <c r="C16942"/>
    </row>
    <row r="16943" spans="3:3">
      <c r="C16943"/>
    </row>
    <row r="16944" spans="3:3">
      <c r="C16944"/>
    </row>
    <row r="16945" spans="3:3">
      <c r="C16945"/>
    </row>
    <row r="16946" spans="3:3">
      <c r="C16946"/>
    </row>
    <row r="16947" spans="3:3">
      <c r="C16947"/>
    </row>
    <row r="16948" spans="3:3">
      <c r="C16948"/>
    </row>
    <row r="16949" spans="3:3">
      <c r="C16949"/>
    </row>
    <row r="16950" spans="3:3">
      <c r="C16950"/>
    </row>
    <row r="16951" spans="3:3">
      <c r="C16951"/>
    </row>
    <row r="16952" spans="3:3">
      <c r="C16952"/>
    </row>
    <row r="16953" spans="3:3">
      <c r="C16953"/>
    </row>
    <row r="16954" spans="3:3">
      <c r="C16954"/>
    </row>
    <row r="16955" spans="3:3">
      <c r="C16955"/>
    </row>
    <row r="16956" spans="3:3">
      <c r="C16956"/>
    </row>
    <row r="16957" spans="3:3">
      <c r="C16957"/>
    </row>
    <row r="16958" spans="3:3">
      <c r="C16958"/>
    </row>
    <row r="16959" spans="3:3">
      <c r="C16959"/>
    </row>
    <row r="16960" spans="3:3">
      <c r="C16960"/>
    </row>
    <row r="16961" spans="3:3">
      <c r="C16961"/>
    </row>
    <row r="16962" spans="3:3">
      <c r="C16962"/>
    </row>
    <row r="16963" spans="3:3">
      <c r="C16963"/>
    </row>
    <row r="16964" spans="3:3">
      <c r="C16964"/>
    </row>
    <row r="16965" spans="3:3">
      <c r="C16965"/>
    </row>
    <row r="16966" spans="3:3">
      <c r="C16966"/>
    </row>
    <row r="16967" spans="3:3">
      <c r="C16967"/>
    </row>
    <row r="16968" spans="3:3">
      <c r="C16968"/>
    </row>
    <row r="16969" spans="3:3">
      <c r="C16969"/>
    </row>
    <row r="16970" spans="3:3">
      <c r="C16970"/>
    </row>
    <row r="16971" spans="3:3">
      <c r="C16971"/>
    </row>
    <row r="16972" spans="3:3">
      <c r="C16972"/>
    </row>
    <row r="16973" spans="3:3">
      <c r="C16973"/>
    </row>
    <row r="16974" spans="3:3">
      <c r="C16974"/>
    </row>
    <row r="16975" spans="3:3">
      <c r="C16975"/>
    </row>
    <row r="16976" spans="3:3">
      <c r="C16976"/>
    </row>
    <row r="16977" spans="3:3">
      <c r="C16977"/>
    </row>
    <row r="16978" spans="3:3">
      <c r="C16978"/>
    </row>
    <row r="16979" spans="3:3">
      <c r="C16979"/>
    </row>
    <row r="16980" spans="3:3">
      <c r="C16980"/>
    </row>
    <row r="16981" spans="3:3">
      <c r="C16981"/>
    </row>
    <row r="16982" spans="3:3">
      <c r="C16982"/>
    </row>
    <row r="16983" spans="3:3">
      <c r="C16983"/>
    </row>
    <row r="16984" spans="3:3">
      <c r="C16984"/>
    </row>
    <row r="16985" spans="3:3">
      <c r="C16985"/>
    </row>
    <row r="16986" spans="3:3">
      <c r="C16986"/>
    </row>
    <row r="16987" spans="3:3">
      <c r="C16987"/>
    </row>
    <row r="16988" spans="3:3">
      <c r="C16988"/>
    </row>
    <row r="16989" spans="3:3">
      <c r="C16989"/>
    </row>
    <row r="16990" spans="3:3">
      <c r="C16990"/>
    </row>
    <row r="16991" spans="3:3">
      <c r="C16991"/>
    </row>
    <row r="16992" spans="3:3">
      <c r="C16992"/>
    </row>
    <row r="16993" spans="3:3">
      <c r="C16993"/>
    </row>
    <row r="16994" spans="3:3">
      <c r="C16994"/>
    </row>
    <row r="16995" spans="3:3">
      <c r="C16995"/>
    </row>
    <row r="16996" spans="3:3">
      <c r="C16996"/>
    </row>
    <row r="16997" spans="3:3">
      <c r="C16997"/>
    </row>
    <row r="16998" spans="3:3">
      <c r="C16998"/>
    </row>
    <row r="16999" spans="3:3">
      <c r="C16999"/>
    </row>
    <row r="17000" spans="3:3">
      <c r="C17000"/>
    </row>
    <row r="17001" spans="3:3">
      <c r="C17001"/>
    </row>
    <row r="17002" spans="3:3">
      <c r="C17002"/>
    </row>
    <row r="17003" spans="3:3">
      <c r="C17003"/>
    </row>
    <row r="17004" spans="3:3">
      <c r="C17004"/>
    </row>
    <row r="17005" spans="3:3">
      <c r="C17005"/>
    </row>
    <row r="17006" spans="3:3">
      <c r="C17006"/>
    </row>
    <row r="17007" spans="3:3">
      <c r="C17007"/>
    </row>
    <row r="17008" spans="3:3">
      <c r="C17008"/>
    </row>
    <row r="17009" spans="3:3">
      <c r="C17009"/>
    </row>
    <row r="17010" spans="3:3">
      <c r="C17010"/>
    </row>
    <row r="17011" spans="3:3">
      <c r="C17011"/>
    </row>
    <row r="17012" spans="3:3">
      <c r="C17012"/>
    </row>
    <row r="17013" spans="3:3">
      <c r="C17013"/>
    </row>
    <row r="17014" spans="3:3">
      <c r="C17014"/>
    </row>
    <row r="17015" spans="3:3">
      <c r="C17015"/>
    </row>
    <row r="17016" spans="3:3">
      <c r="C17016"/>
    </row>
    <row r="17017" spans="3:3">
      <c r="C17017"/>
    </row>
    <row r="17018" spans="3:3">
      <c r="C17018"/>
    </row>
    <row r="17019" spans="3:3">
      <c r="C17019"/>
    </row>
    <row r="17020" spans="3:3">
      <c r="C17020"/>
    </row>
    <row r="17021" spans="3:3">
      <c r="C17021"/>
    </row>
    <row r="17022" spans="3:3">
      <c r="C17022"/>
    </row>
    <row r="17023" spans="3:3">
      <c r="C17023"/>
    </row>
    <row r="17024" spans="3:3">
      <c r="C17024"/>
    </row>
    <row r="17025" spans="3:3">
      <c r="C17025"/>
    </row>
    <row r="17026" spans="3:3">
      <c r="C17026"/>
    </row>
    <row r="17027" spans="3:3">
      <c r="C17027"/>
    </row>
    <row r="17028" spans="3:3">
      <c r="C17028"/>
    </row>
    <row r="17029" spans="3:3">
      <c r="C17029"/>
    </row>
    <row r="17030" spans="3:3">
      <c r="C17030"/>
    </row>
    <row r="17031" spans="3:3">
      <c r="C17031"/>
    </row>
    <row r="17032" spans="3:3">
      <c r="C17032"/>
    </row>
    <row r="17033" spans="3:3">
      <c r="C17033"/>
    </row>
    <row r="17034" spans="3:3">
      <c r="C17034"/>
    </row>
    <row r="17035" spans="3:3">
      <c r="C17035"/>
    </row>
    <row r="17036" spans="3:3">
      <c r="C17036"/>
    </row>
    <row r="17037" spans="3:3">
      <c r="C17037"/>
    </row>
    <row r="17038" spans="3:3">
      <c r="C17038"/>
    </row>
    <row r="17039" spans="3:3">
      <c r="C17039"/>
    </row>
    <row r="17040" spans="3:3">
      <c r="C17040"/>
    </row>
    <row r="17041" spans="3:3">
      <c r="C17041"/>
    </row>
    <row r="17042" spans="3:3">
      <c r="C17042"/>
    </row>
    <row r="17043" spans="3:3">
      <c r="C17043"/>
    </row>
    <row r="17044" spans="3:3">
      <c r="C17044"/>
    </row>
    <row r="17045" spans="3:3">
      <c r="C17045"/>
    </row>
    <row r="17046" spans="3:3">
      <c r="C17046"/>
    </row>
    <row r="17047" spans="3:3">
      <c r="C17047"/>
    </row>
    <row r="17048" spans="3:3">
      <c r="C17048"/>
    </row>
    <row r="17049" spans="3:3">
      <c r="C17049"/>
    </row>
    <row r="17050" spans="3:3">
      <c r="C17050"/>
    </row>
    <row r="17051" spans="3:3">
      <c r="C17051"/>
    </row>
    <row r="17052" spans="3:3">
      <c r="C17052"/>
    </row>
    <row r="17053" spans="3:3">
      <c r="C17053"/>
    </row>
    <row r="17054" spans="3:3">
      <c r="C17054"/>
    </row>
    <row r="17055" spans="3:3">
      <c r="C17055"/>
    </row>
    <row r="17056" spans="3:3">
      <c r="C17056"/>
    </row>
    <row r="17057" spans="3:3">
      <c r="C17057"/>
    </row>
    <row r="17058" spans="3:3">
      <c r="C17058"/>
    </row>
    <row r="17059" spans="3:3">
      <c r="C17059"/>
    </row>
    <row r="17060" spans="3:3">
      <c r="C17060"/>
    </row>
    <row r="17061" spans="3:3">
      <c r="C17061"/>
    </row>
    <row r="17062" spans="3:3">
      <c r="C17062"/>
    </row>
    <row r="17063" spans="3:3">
      <c r="C17063"/>
    </row>
    <row r="17064" spans="3:3">
      <c r="C17064"/>
    </row>
    <row r="17065" spans="3:3">
      <c r="C17065"/>
    </row>
    <row r="17066" spans="3:3">
      <c r="C17066"/>
    </row>
    <row r="17067" spans="3:3">
      <c r="C17067"/>
    </row>
    <row r="17068" spans="3:3">
      <c r="C17068"/>
    </row>
    <row r="17069" spans="3:3">
      <c r="C17069"/>
    </row>
    <row r="17070" spans="3:3">
      <c r="C17070"/>
    </row>
    <row r="17071" spans="3:3">
      <c r="C17071"/>
    </row>
    <row r="17072" spans="3:3">
      <c r="C17072"/>
    </row>
    <row r="17073" spans="3:3">
      <c r="C17073"/>
    </row>
    <row r="17074" spans="3:3">
      <c r="C17074"/>
    </row>
    <row r="17075" spans="3:3">
      <c r="C17075"/>
    </row>
    <row r="17076" spans="3:3">
      <c r="C17076"/>
    </row>
    <row r="17077" spans="3:3">
      <c r="C17077"/>
    </row>
    <row r="17078" spans="3:3">
      <c r="C17078"/>
    </row>
    <row r="17079" spans="3:3">
      <c r="C17079"/>
    </row>
    <row r="17080" spans="3:3">
      <c r="C17080"/>
    </row>
    <row r="17081" spans="3:3">
      <c r="C17081"/>
    </row>
    <row r="17082" spans="3:3">
      <c r="C17082"/>
    </row>
    <row r="17083" spans="3:3">
      <c r="C17083"/>
    </row>
    <row r="17084" spans="3:3">
      <c r="C17084"/>
    </row>
    <row r="17085" spans="3:3">
      <c r="C17085"/>
    </row>
    <row r="17086" spans="3:3">
      <c r="C17086"/>
    </row>
    <row r="17087" spans="3:3">
      <c r="C17087"/>
    </row>
    <row r="17088" spans="3:3">
      <c r="C17088"/>
    </row>
    <row r="17089" spans="3:3">
      <c r="C17089"/>
    </row>
    <row r="17090" spans="3:3">
      <c r="C17090"/>
    </row>
    <row r="17091" spans="3:3">
      <c r="C17091"/>
    </row>
    <row r="17092" spans="3:3">
      <c r="C17092"/>
    </row>
    <row r="17093" spans="3:3">
      <c r="C17093"/>
    </row>
    <row r="17094" spans="3:3">
      <c r="C17094"/>
    </row>
    <row r="17095" spans="3:3">
      <c r="C17095"/>
    </row>
    <row r="17096" spans="3:3">
      <c r="C17096"/>
    </row>
    <row r="17097" spans="3:3">
      <c r="C17097"/>
    </row>
    <row r="17098" spans="3:3">
      <c r="C17098"/>
    </row>
    <row r="17099" spans="3:3">
      <c r="C17099"/>
    </row>
    <row r="17100" spans="3:3">
      <c r="C17100"/>
    </row>
    <row r="17101" spans="3:3">
      <c r="C17101"/>
    </row>
    <row r="17102" spans="3:3">
      <c r="C17102"/>
    </row>
    <row r="17103" spans="3:3">
      <c r="C17103"/>
    </row>
    <row r="17104" spans="3:3">
      <c r="C17104"/>
    </row>
    <row r="17105" spans="3:3">
      <c r="C17105"/>
    </row>
    <row r="17106" spans="3:3">
      <c r="C17106"/>
    </row>
    <row r="17107" spans="3:3">
      <c r="C17107"/>
    </row>
    <row r="17108" spans="3:3">
      <c r="C17108"/>
    </row>
    <row r="17109" spans="3:3">
      <c r="C17109"/>
    </row>
    <row r="17110" spans="3:3">
      <c r="C17110"/>
    </row>
    <row r="17111" spans="3:3">
      <c r="C17111"/>
    </row>
    <row r="17112" spans="3:3">
      <c r="C17112"/>
    </row>
    <row r="17113" spans="3:3">
      <c r="C17113"/>
    </row>
    <row r="17114" spans="3:3">
      <c r="C17114"/>
    </row>
    <row r="17115" spans="3:3">
      <c r="C17115"/>
    </row>
    <row r="17116" spans="3:3">
      <c r="C17116"/>
    </row>
    <row r="17117" spans="3:3">
      <c r="C17117"/>
    </row>
    <row r="17118" spans="3:3">
      <c r="C17118"/>
    </row>
    <row r="17119" spans="3:3">
      <c r="C17119"/>
    </row>
    <row r="17120" spans="3:3">
      <c r="C17120"/>
    </row>
    <row r="17121" spans="3:3">
      <c r="C17121"/>
    </row>
    <row r="17122" spans="3:3">
      <c r="C17122"/>
    </row>
    <row r="17123" spans="3:3">
      <c r="C17123"/>
    </row>
    <row r="17124" spans="3:3">
      <c r="C17124"/>
    </row>
    <row r="17125" spans="3:3">
      <c r="C17125"/>
    </row>
    <row r="17126" spans="3:3">
      <c r="C17126"/>
    </row>
    <row r="17127" spans="3:3">
      <c r="C17127"/>
    </row>
    <row r="17128" spans="3:3">
      <c r="C17128"/>
    </row>
    <row r="17129" spans="3:3">
      <c r="C17129"/>
    </row>
    <row r="17130" spans="3:3">
      <c r="C17130"/>
    </row>
    <row r="17131" spans="3:3">
      <c r="C17131"/>
    </row>
    <row r="17132" spans="3:3">
      <c r="C17132"/>
    </row>
    <row r="17133" spans="3:3">
      <c r="C17133"/>
    </row>
    <row r="17134" spans="3:3">
      <c r="C17134"/>
    </row>
    <row r="17135" spans="3:3">
      <c r="C17135"/>
    </row>
    <row r="17136" spans="3:3">
      <c r="C17136"/>
    </row>
    <row r="17137" spans="3:3">
      <c r="C17137"/>
    </row>
    <row r="17138" spans="3:3">
      <c r="C17138"/>
    </row>
    <row r="17139" spans="3:3">
      <c r="C17139"/>
    </row>
    <row r="17140" spans="3:3">
      <c r="C17140"/>
    </row>
    <row r="17141" spans="3:3">
      <c r="C17141"/>
    </row>
    <row r="17142" spans="3:3">
      <c r="C17142"/>
    </row>
    <row r="17143" spans="3:3">
      <c r="C17143"/>
    </row>
    <row r="17144" spans="3:3">
      <c r="C17144"/>
    </row>
    <row r="17145" spans="3:3">
      <c r="C17145"/>
    </row>
    <row r="17146" spans="3:3">
      <c r="C17146"/>
    </row>
    <row r="17147" spans="3:3">
      <c r="C17147"/>
    </row>
    <row r="17148" spans="3:3">
      <c r="C17148"/>
    </row>
    <row r="17149" spans="3:3">
      <c r="C17149"/>
    </row>
    <row r="17150" spans="3:3">
      <c r="C17150"/>
    </row>
    <row r="17151" spans="3:3">
      <c r="C17151"/>
    </row>
    <row r="17152" spans="3:3">
      <c r="C17152"/>
    </row>
    <row r="17153" spans="3:3">
      <c r="C17153"/>
    </row>
    <row r="17154" spans="3:3">
      <c r="C17154"/>
    </row>
    <row r="17155" spans="3:3">
      <c r="C17155"/>
    </row>
    <row r="17156" spans="3:3">
      <c r="C17156"/>
    </row>
    <row r="17157" spans="3:3">
      <c r="C17157"/>
    </row>
    <row r="17158" spans="3:3">
      <c r="C17158"/>
    </row>
    <row r="17159" spans="3:3">
      <c r="C17159"/>
    </row>
    <row r="17160" spans="3:3">
      <c r="C17160"/>
    </row>
    <row r="17161" spans="3:3">
      <c r="C17161"/>
    </row>
    <row r="17162" spans="3:3">
      <c r="C17162"/>
    </row>
    <row r="17163" spans="3:3">
      <c r="C17163"/>
    </row>
    <row r="17164" spans="3:3">
      <c r="C17164"/>
    </row>
    <row r="17165" spans="3:3">
      <c r="C17165"/>
    </row>
    <row r="17166" spans="3:3">
      <c r="C17166"/>
    </row>
    <row r="17167" spans="3:3">
      <c r="C17167"/>
    </row>
    <row r="17168" spans="3:3">
      <c r="C17168"/>
    </row>
    <row r="17169" spans="3:3">
      <c r="C17169"/>
    </row>
    <row r="17170" spans="3:3">
      <c r="C17170"/>
    </row>
    <row r="17171" spans="3:3">
      <c r="C17171"/>
    </row>
    <row r="17172" spans="3:3">
      <c r="C17172"/>
    </row>
    <row r="17173" spans="3:3">
      <c r="C17173"/>
    </row>
    <row r="17174" spans="3:3">
      <c r="C17174"/>
    </row>
    <row r="17175" spans="3:3">
      <c r="C17175"/>
    </row>
    <row r="17176" spans="3:3">
      <c r="C17176"/>
    </row>
    <row r="17177" spans="3:3">
      <c r="C17177"/>
    </row>
    <row r="17178" spans="3:3">
      <c r="C17178"/>
    </row>
    <row r="17179" spans="3:3">
      <c r="C17179"/>
    </row>
    <row r="17180" spans="3:3">
      <c r="C17180"/>
    </row>
    <row r="17181" spans="3:3">
      <c r="C17181"/>
    </row>
    <row r="17182" spans="3:3">
      <c r="C17182"/>
    </row>
    <row r="17183" spans="3:3">
      <c r="C17183"/>
    </row>
    <row r="17184" spans="3:3">
      <c r="C17184"/>
    </row>
    <row r="17185" spans="3:3">
      <c r="C17185"/>
    </row>
    <row r="17186" spans="3:3">
      <c r="C17186"/>
    </row>
    <row r="17187" spans="3:3">
      <c r="C17187"/>
    </row>
    <row r="17188" spans="3:3">
      <c r="C17188"/>
    </row>
    <row r="17189" spans="3:3">
      <c r="C17189"/>
    </row>
    <row r="17190" spans="3:3">
      <c r="C17190"/>
    </row>
    <row r="17191" spans="3:3">
      <c r="C17191"/>
    </row>
    <row r="17192" spans="3:3">
      <c r="C17192"/>
    </row>
    <row r="17193" spans="3:3">
      <c r="C17193"/>
    </row>
    <row r="17194" spans="3:3">
      <c r="C17194"/>
    </row>
    <row r="17195" spans="3:3">
      <c r="C17195"/>
    </row>
    <row r="17196" spans="3:3">
      <c r="C17196"/>
    </row>
    <row r="17197" spans="3:3">
      <c r="C17197"/>
    </row>
    <row r="17198" spans="3:3">
      <c r="C17198"/>
    </row>
    <row r="17199" spans="3:3">
      <c r="C17199"/>
    </row>
    <row r="17200" spans="3:3">
      <c r="C17200"/>
    </row>
    <row r="17201" spans="3:3">
      <c r="C17201"/>
    </row>
    <row r="17202" spans="3:3">
      <c r="C17202"/>
    </row>
    <row r="17203" spans="3:3">
      <c r="C17203"/>
    </row>
    <row r="17204" spans="3:3">
      <c r="C17204"/>
    </row>
    <row r="17205" spans="3:3">
      <c r="C17205"/>
    </row>
    <row r="17206" spans="3:3">
      <c r="C17206"/>
    </row>
    <row r="17207" spans="3:3">
      <c r="C17207"/>
    </row>
    <row r="17208" spans="3:3">
      <c r="C17208"/>
    </row>
    <row r="17209" spans="3:3">
      <c r="C17209"/>
    </row>
    <row r="17210" spans="3:3">
      <c r="C17210"/>
    </row>
    <row r="17211" spans="3:3">
      <c r="C17211"/>
    </row>
    <row r="17212" spans="3:3">
      <c r="C17212"/>
    </row>
    <row r="17213" spans="3:3">
      <c r="C17213"/>
    </row>
    <row r="17214" spans="3:3">
      <c r="C17214"/>
    </row>
    <row r="17215" spans="3:3">
      <c r="C17215"/>
    </row>
    <row r="17216" spans="3:3">
      <c r="C17216"/>
    </row>
    <row r="17217" spans="3:3">
      <c r="C17217"/>
    </row>
    <row r="17218" spans="3:3">
      <c r="C17218"/>
    </row>
    <row r="17219" spans="3:3">
      <c r="C17219"/>
    </row>
    <row r="17220" spans="3:3">
      <c r="C17220"/>
    </row>
    <row r="17221" spans="3:3">
      <c r="C17221"/>
    </row>
    <row r="17222" spans="3:3">
      <c r="C17222"/>
    </row>
    <row r="17223" spans="3:3">
      <c r="C17223"/>
    </row>
    <row r="17224" spans="3:3">
      <c r="C17224"/>
    </row>
    <row r="17225" spans="3:3">
      <c r="C17225"/>
    </row>
    <row r="17226" spans="3:3">
      <c r="C17226"/>
    </row>
    <row r="17227" spans="3:3">
      <c r="C17227"/>
    </row>
    <row r="17228" spans="3:3">
      <c r="C17228"/>
    </row>
    <row r="17229" spans="3:3">
      <c r="C17229"/>
    </row>
    <row r="17230" spans="3:3">
      <c r="C17230"/>
    </row>
    <row r="17231" spans="3:3">
      <c r="C17231"/>
    </row>
    <row r="17232" spans="3:3">
      <c r="C17232"/>
    </row>
    <row r="17233" spans="3:3">
      <c r="C17233"/>
    </row>
    <row r="17234" spans="3:3">
      <c r="C17234"/>
    </row>
    <row r="17235" spans="3:3">
      <c r="C17235"/>
    </row>
    <row r="17236" spans="3:3">
      <c r="C17236"/>
    </row>
    <row r="17237" spans="3:3">
      <c r="C17237"/>
    </row>
    <row r="17238" spans="3:3">
      <c r="C17238"/>
    </row>
    <row r="17239" spans="3:3">
      <c r="C17239"/>
    </row>
    <row r="17240" spans="3:3">
      <c r="C17240"/>
    </row>
    <row r="17241" spans="3:3">
      <c r="C17241"/>
    </row>
    <row r="17242" spans="3:3">
      <c r="C17242"/>
    </row>
    <row r="17243" spans="3:3">
      <c r="C17243"/>
    </row>
    <row r="17244" spans="3:3">
      <c r="C17244"/>
    </row>
    <row r="17245" spans="3:3">
      <c r="C17245"/>
    </row>
    <row r="17246" spans="3:3">
      <c r="C17246"/>
    </row>
    <row r="17247" spans="3:3">
      <c r="C17247"/>
    </row>
    <row r="17248" spans="3:3">
      <c r="C17248"/>
    </row>
    <row r="17249" spans="3:3">
      <c r="C17249"/>
    </row>
    <row r="17250" spans="3:3">
      <c r="C17250"/>
    </row>
    <row r="17251" spans="3:3">
      <c r="C17251"/>
    </row>
    <row r="17252" spans="3:3">
      <c r="C17252"/>
    </row>
    <row r="17253" spans="3:3">
      <c r="C17253"/>
    </row>
    <row r="17254" spans="3:3">
      <c r="C17254"/>
    </row>
    <row r="17255" spans="3:3">
      <c r="C17255"/>
    </row>
    <row r="17256" spans="3:3">
      <c r="C17256"/>
    </row>
    <row r="17257" spans="3:3">
      <c r="C17257"/>
    </row>
    <row r="17258" spans="3:3">
      <c r="C17258"/>
    </row>
    <row r="17259" spans="3:3">
      <c r="C17259"/>
    </row>
    <row r="17260" spans="3:3">
      <c r="C17260"/>
    </row>
    <row r="17261" spans="3:3">
      <c r="C17261"/>
    </row>
    <row r="17262" spans="3:3">
      <c r="C17262"/>
    </row>
    <row r="17263" spans="3:3">
      <c r="C17263"/>
    </row>
    <row r="17264" spans="3:3">
      <c r="C17264"/>
    </row>
    <row r="17265" spans="3:3">
      <c r="C17265"/>
    </row>
    <row r="17266" spans="3:3">
      <c r="C17266"/>
    </row>
    <row r="17267" spans="3:3">
      <c r="C17267"/>
    </row>
    <row r="17268" spans="3:3">
      <c r="C17268"/>
    </row>
    <row r="17269" spans="3:3">
      <c r="C17269"/>
    </row>
    <row r="17270" spans="3:3">
      <c r="C17270"/>
    </row>
    <row r="17271" spans="3:3">
      <c r="C17271"/>
    </row>
    <row r="17272" spans="3:3">
      <c r="C17272"/>
    </row>
    <row r="17273" spans="3:3">
      <c r="C17273"/>
    </row>
    <row r="17274" spans="3:3">
      <c r="C17274"/>
    </row>
    <row r="17275" spans="3:3">
      <c r="C17275"/>
    </row>
    <row r="17276" spans="3:3">
      <c r="C17276"/>
    </row>
    <row r="17277" spans="3:3">
      <c r="C17277"/>
    </row>
    <row r="17278" spans="3:3">
      <c r="C17278"/>
    </row>
    <row r="17279" spans="3:3">
      <c r="C17279"/>
    </row>
    <row r="17280" spans="3:3">
      <c r="C17280"/>
    </row>
    <row r="17281" spans="3:3">
      <c r="C17281"/>
    </row>
    <row r="17282" spans="3:3">
      <c r="C17282"/>
    </row>
    <row r="17283" spans="3:3">
      <c r="C17283"/>
    </row>
    <row r="17284" spans="3:3">
      <c r="C17284"/>
    </row>
    <row r="17285" spans="3:3">
      <c r="C17285"/>
    </row>
    <row r="17286" spans="3:3">
      <c r="C17286"/>
    </row>
    <row r="17287" spans="3:3">
      <c r="C17287"/>
    </row>
    <row r="17288" spans="3:3">
      <c r="C17288"/>
    </row>
    <row r="17289" spans="3:3">
      <c r="C17289"/>
    </row>
    <row r="17290" spans="3:3">
      <c r="C17290"/>
    </row>
    <row r="17291" spans="3:3">
      <c r="C17291"/>
    </row>
    <row r="17292" spans="3:3">
      <c r="C17292"/>
    </row>
    <row r="17293" spans="3:3">
      <c r="C17293"/>
    </row>
    <row r="17294" spans="3:3">
      <c r="C17294"/>
    </row>
    <row r="17295" spans="3:3">
      <c r="C17295"/>
    </row>
    <row r="17296" spans="3:3">
      <c r="C17296"/>
    </row>
    <row r="17297" spans="3:3">
      <c r="C17297"/>
    </row>
    <row r="17298" spans="3:3">
      <c r="C17298"/>
    </row>
    <row r="17299" spans="3:3">
      <c r="C17299"/>
    </row>
    <row r="17300" spans="3:3">
      <c r="C17300"/>
    </row>
    <row r="17301" spans="3:3">
      <c r="C17301"/>
    </row>
    <row r="17302" spans="3:3">
      <c r="C17302"/>
    </row>
    <row r="17303" spans="3:3">
      <c r="C17303"/>
    </row>
    <row r="17304" spans="3:3">
      <c r="C17304"/>
    </row>
    <row r="17305" spans="3:3">
      <c r="C17305"/>
    </row>
    <row r="17306" spans="3:3">
      <c r="C17306"/>
    </row>
    <row r="17307" spans="3:3">
      <c r="C17307"/>
    </row>
    <row r="17308" spans="3:3">
      <c r="C17308"/>
    </row>
    <row r="17309" spans="3:3">
      <c r="C17309"/>
    </row>
    <row r="17310" spans="3:3">
      <c r="C17310"/>
    </row>
    <row r="17311" spans="3:3">
      <c r="C17311"/>
    </row>
    <row r="17312" spans="3:3">
      <c r="C17312"/>
    </row>
    <row r="17313" spans="3:3">
      <c r="C17313"/>
    </row>
    <row r="17314" spans="3:3">
      <c r="C17314"/>
    </row>
    <row r="17315" spans="3:3">
      <c r="C17315"/>
    </row>
    <row r="17316" spans="3:3">
      <c r="C17316"/>
    </row>
    <row r="17317" spans="3:3">
      <c r="C17317"/>
    </row>
    <row r="17318" spans="3:3">
      <c r="C17318"/>
    </row>
    <row r="17319" spans="3:3">
      <c r="C17319"/>
    </row>
    <row r="17320" spans="3:3">
      <c r="C17320"/>
    </row>
    <row r="17321" spans="3:3">
      <c r="C17321"/>
    </row>
    <row r="17322" spans="3:3">
      <c r="C17322"/>
    </row>
    <row r="17323" spans="3:3">
      <c r="C17323"/>
    </row>
    <row r="17324" spans="3:3">
      <c r="C17324"/>
    </row>
    <row r="17325" spans="3:3">
      <c r="C17325"/>
    </row>
    <row r="17326" spans="3:3">
      <c r="C17326"/>
    </row>
    <row r="17327" spans="3:3">
      <c r="C17327"/>
    </row>
    <row r="17328" spans="3:3">
      <c r="C17328"/>
    </row>
    <row r="17329" spans="3:3">
      <c r="C17329"/>
    </row>
    <row r="17330" spans="3:3">
      <c r="C17330"/>
    </row>
    <row r="17331" spans="3:3">
      <c r="C17331"/>
    </row>
    <row r="17332" spans="3:3">
      <c r="C17332"/>
    </row>
    <row r="17333" spans="3:3">
      <c r="C17333"/>
    </row>
    <row r="17334" spans="3:3">
      <c r="C17334"/>
    </row>
    <row r="17335" spans="3:3">
      <c r="C17335"/>
    </row>
    <row r="17336" spans="3:3">
      <c r="C17336"/>
    </row>
    <row r="17337" spans="3:3">
      <c r="C17337"/>
    </row>
    <row r="17338" spans="3:3">
      <c r="C17338"/>
    </row>
    <row r="17339" spans="3:3">
      <c r="C17339"/>
    </row>
    <row r="17340" spans="3:3">
      <c r="C17340"/>
    </row>
    <row r="17341" spans="3:3">
      <c r="C17341"/>
    </row>
    <row r="17342" spans="3:3">
      <c r="C17342"/>
    </row>
    <row r="17343" spans="3:3">
      <c r="C17343"/>
    </row>
    <row r="17344" spans="3:3">
      <c r="C17344"/>
    </row>
    <row r="17345" spans="3:3">
      <c r="C17345"/>
    </row>
    <row r="17346" spans="3:3">
      <c r="C17346"/>
    </row>
    <row r="17347" spans="3:3">
      <c r="C17347"/>
    </row>
    <row r="17348" spans="3:3">
      <c r="C17348"/>
    </row>
    <row r="17349" spans="3:3">
      <c r="C17349"/>
    </row>
    <row r="17350" spans="3:3">
      <c r="C17350"/>
    </row>
    <row r="17351" spans="3:3">
      <c r="C17351"/>
    </row>
    <row r="17352" spans="3:3">
      <c r="C17352"/>
    </row>
    <row r="17353" spans="3:3">
      <c r="C17353"/>
    </row>
    <row r="17354" spans="3:3">
      <c r="C17354"/>
    </row>
    <row r="17355" spans="3:3">
      <c r="C17355"/>
    </row>
    <row r="17356" spans="3:3">
      <c r="C17356"/>
    </row>
    <row r="17357" spans="3:3">
      <c r="C17357"/>
    </row>
    <row r="17358" spans="3:3">
      <c r="C17358"/>
    </row>
    <row r="17359" spans="3:3">
      <c r="C17359"/>
    </row>
    <row r="17360" spans="3:3">
      <c r="C17360"/>
    </row>
    <row r="17361" spans="3:3">
      <c r="C17361"/>
    </row>
    <row r="17362" spans="3:3">
      <c r="C17362"/>
    </row>
    <row r="17363" spans="3:3">
      <c r="C17363"/>
    </row>
    <row r="17364" spans="3:3">
      <c r="C17364"/>
    </row>
    <row r="17365" spans="3:3">
      <c r="C17365"/>
    </row>
    <row r="17366" spans="3:3">
      <c r="C17366"/>
    </row>
    <row r="17367" spans="3:3">
      <c r="C17367"/>
    </row>
    <row r="17368" spans="3:3">
      <c r="C17368"/>
    </row>
    <row r="17369" spans="3:3">
      <c r="C17369"/>
    </row>
    <row r="17370" spans="3:3">
      <c r="C17370"/>
    </row>
    <row r="17371" spans="3:3">
      <c r="C17371"/>
    </row>
    <row r="17372" spans="3:3">
      <c r="C17372"/>
    </row>
    <row r="17373" spans="3:3">
      <c r="C17373"/>
    </row>
    <row r="17374" spans="3:3">
      <c r="C17374"/>
    </row>
    <row r="17375" spans="3:3">
      <c r="C17375"/>
    </row>
    <row r="17376" spans="3:3">
      <c r="C17376"/>
    </row>
    <row r="17377" spans="3:3">
      <c r="C17377"/>
    </row>
    <row r="17378" spans="3:3">
      <c r="C17378"/>
    </row>
    <row r="17379" spans="3:3">
      <c r="C17379"/>
    </row>
    <row r="17380" spans="3:3">
      <c r="C17380"/>
    </row>
    <row r="17381" spans="3:3">
      <c r="C17381"/>
    </row>
    <row r="17382" spans="3:3">
      <c r="C17382"/>
    </row>
    <row r="17383" spans="3:3">
      <c r="C17383"/>
    </row>
    <row r="17384" spans="3:3">
      <c r="C17384"/>
    </row>
    <row r="17385" spans="3:3">
      <c r="C17385"/>
    </row>
    <row r="17386" spans="3:3">
      <c r="C17386"/>
    </row>
    <row r="17387" spans="3:3">
      <c r="C17387"/>
    </row>
    <row r="17388" spans="3:3">
      <c r="C17388"/>
    </row>
    <row r="17389" spans="3:3">
      <c r="C17389"/>
    </row>
    <row r="17390" spans="3:3">
      <c r="C17390"/>
    </row>
    <row r="17391" spans="3:3">
      <c r="C17391"/>
    </row>
    <row r="17392" spans="3:3">
      <c r="C17392"/>
    </row>
    <row r="17393" spans="3:3">
      <c r="C17393"/>
    </row>
    <row r="17394" spans="3:3">
      <c r="C17394"/>
    </row>
    <row r="17395" spans="3:3">
      <c r="C17395"/>
    </row>
    <row r="17396" spans="3:3">
      <c r="C17396"/>
    </row>
    <row r="17397" spans="3:3">
      <c r="C17397"/>
    </row>
    <row r="17398" spans="3:3">
      <c r="C17398"/>
    </row>
    <row r="17399" spans="3:3">
      <c r="C17399"/>
    </row>
    <row r="17400" spans="3:3">
      <c r="C17400"/>
    </row>
    <row r="17401" spans="3:3">
      <c r="C17401"/>
    </row>
    <row r="17402" spans="3:3">
      <c r="C17402"/>
    </row>
    <row r="17403" spans="3:3">
      <c r="C17403"/>
    </row>
    <row r="17404" spans="3:3">
      <c r="C17404"/>
    </row>
    <row r="17405" spans="3:3">
      <c r="C17405"/>
    </row>
    <row r="17406" spans="3:3">
      <c r="C17406"/>
    </row>
    <row r="17407" spans="3:3">
      <c r="C17407"/>
    </row>
    <row r="17408" spans="3:3">
      <c r="C17408"/>
    </row>
    <row r="17409" spans="3:3">
      <c r="C17409"/>
    </row>
    <row r="17410" spans="3:3">
      <c r="C17410"/>
    </row>
    <row r="17411" spans="3:3">
      <c r="C17411"/>
    </row>
    <row r="17412" spans="3:3">
      <c r="C17412"/>
    </row>
    <row r="17413" spans="3:3">
      <c r="C17413"/>
    </row>
    <row r="17414" spans="3:3">
      <c r="C17414"/>
    </row>
    <row r="17415" spans="3:3">
      <c r="C17415"/>
    </row>
    <row r="17416" spans="3:3">
      <c r="C17416"/>
    </row>
    <row r="17417" spans="3:3">
      <c r="C17417"/>
    </row>
    <row r="17418" spans="3:3">
      <c r="C17418"/>
    </row>
    <row r="17419" spans="3:3">
      <c r="C17419"/>
    </row>
    <row r="17420" spans="3:3">
      <c r="C17420"/>
    </row>
    <row r="17421" spans="3:3">
      <c r="C17421"/>
    </row>
    <row r="17422" spans="3:3">
      <c r="C17422"/>
    </row>
    <row r="17423" spans="3:3">
      <c r="C17423"/>
    </row>
    <row r="17424" spans="3:3">
      <c r="C17424"/>
    </row>
    <row r="17425" spans="3:3">
      <c r="C17425"/>
    </row>
    <row r="17426" spans="3:3">
      <c r="C17426"/>
    </row>
    <row r="17427" spans="3:3">
      <c r="C17427"/>
    </row>
    <row r="17428" spans="3:3">
      <c r="C17428"/>
    </row>
    <row r="17429" spans="3:3">
      <c r="C17429"/>
    </row>
    <row r="17430" spans="3:3">
      <c r="C17430"/>
    </row>
    <row r="17431" spans="3:3">
      <c r="C17431"/>
    </row>
    <row r="17432" spans="3:3">
      <c r="C17432"/>
    </row>
    <row r="17433" spans="3:3">
      <c r="C17433"/>
    </row>
    <row r="17434" spans="3:3">
      <c r="C17434"/>
    </row>
    <row r="17435" spans="3:3">
      <c r="C17435"/>
    </row>
    <row r="17436" spans="3:3">
      <c r="C17436"/>
    </row>
    <row r="17437" spans="3:3">
      <c r="C17437"/>
    </row>
    <row r="17438" spans="3:3">
      <c r="C17438"/>
    </row>
    <row r="17439" spans="3:3">
      <c r="C17439"/>
    </row>
    <row r="17440" spans="3:3">
      <c r="C17440"/>
    </row>
    <row r="17441" spans="3:3">
      <c r="C17441"/>
    </row>
    <row r="17442" spans="3:3">
      <c r="C17442"/>
    </row>
    <row r="17443" spans="3:3">
      <c r="C17443"/>
    </row>
    <row r="17444" spans="3:3">
      <c r="C17444"/>
    </row>
    <row r="17445" spans="3:3">
      <c r="C17445"/>
    </row>
    <row r="17446" spans="3:3">
      <c r="C17446"/>
    </row>
    <row r="17447" spans="3:3">
      <c r="C17447"/>
    </row>
    <row r="17448" spans="3:3">
      <c r="C17448"/>
    </row>
    <row r="17449" spans="3:3">
      <c r="C17449"/>
    </row>
    <row r="17450" spans="3:3">
      <c r="C17450"/>
    </row>
    <row r="17451" spans="3:3">
      <c r="C17451"/>
    </row>
    <row r="17452" spans="3:3">
      <c r="C17452"/>
    </row>
    <row r="17453" spans="3:3">
      <c r="C17453"/>
    </row>
    <row r="17454" spans="3:3">
      <c r="C17454"/>
    </row>
    <row r="17455" spans="3:3">
      <c r="C17455"/>
    </row>
    <row r="17456" spans="3:3">
      <c r="C17456"/>
    </row>
    <row r="17457" spans="3:3">
      <c r="C17457"/>
    </row>
    <row r="17458" spans="3:3">
      <c r="C17458"/>
    </row>
    <row r="17459" spans="3:3">
      <c r="C17459"/>
    </row>
    <row r="17460" spans="3:3">
      <c r="C17460"/>
    </row>
    <row r="17461" spans="3:3">
      <c r="C17461"/>
    </row>
    <row r="17462" spans="3:3">
      <c r="C17462"/>
    </row>
    <row r="17463" spans="3:3">
      <c r="C17463"/>
    </row>
    <row r="17464" spans="3:3">
      <c r="C17464"/>
    </row>
    <row r="17465" spans="3:3">
      <c r="C17465"/>
    </row>
    <row r="17466" spans="3:3">
      <c r="C17466"/>
    </row>
    <row r="17467" spans="3:3">
      <c r="C17467"/>
    </row>
    <row r="17468" spans="3:3">
      <c r="C17468"/>
    </row>
    <row r="17469" spans="3:3">
      <c r="C17469"/>
    </row>
    <row r="17470" spans="3:3">
      <c r="C17470"/>
    </row>
    <row r="17471" spans="3:3">
      <c r="C17471"/>
    </row>
    <row r="17472" spans="3:3">
      <c r="C17472"/>
    </row>
    <row r="17473" spans="3:3">
      <c r="C17473"/>
    </row>
    <row r="17474" spans="3:3">
      <c r="C17474"/>
    </row>
    <row r="17475" spans="3:3">
      <c r="C17475"/>
    </row>
    <row r="17476" spans="3:3">
      <c r="C17476"/>
    </row>
    <row r="17477" spans="3:3">
      <c r="C17477"/>
    </row>
    <row r="17478" spans="3:3">
      <c r="C17478"/>
    </row>
    <row r="17479" spans="3:3">
      <c r="C17479"/>
    </row>
    <row r="17480" spans="3:3">
      <c r="C17480"/>
    </row>
    <row r="17481" spans="3:3">
      <c r="C17481"/>
    </row>
    <row r="17482" spans="3:3">
      <c r="C17482"/>
    </row>
    <row r="17483" spans="3:3">
      <c r="C17483"/>
    </row>
    <row r="17484" spans="3:3">
      <c r="C17484"/>
    </row>
    <row r="17485" spans="3:3">
      <c r="C17485"/>
    </row>
    <row r="17486" spans="3:3">
      <c r="C17486"/>
    </row>
    <row r="17487" spans="3:3">
      <c r="C17487"/>
    </row>
    <row r="17488" spans="3:3">
      <c r="C17488"/>
    </row>
    <row r="17489" spans="3:3">
      <c r="C17489"/>
    </row>
    <row r="17490" spans="3:3">
      <c r="C17490"/>
    </row>
    <row r="17491" spans="3:3">
      <c r="C17491"/>
    </row>
    <row r="17492" spans="3:3">
      <c r="C17492"/>
    </row>
    <row r="17493" spans="3:3">
      <c r="C17493"/>
    </row>
    <row r="17494" spans="3:3">
      <c r="C17494"/>
    </row>
    <row r="17495" spans="3:3">
      <c r="C17495"/>
    </row>
    <row r="17496" spans="3:3">
      <c r="C17496"/>
    </row>
    <row r="17497" spans="3:3">
      <c r="C17497"/>
    </row>
    <row r="17498" spans="3:3">
      <c r="C17498"/>
    </row>
    <row r="17499" spans="3:3">
      <c r="C17499"/>
    </row>
    <row r="17500" spans="3:3">
      <c r="C17500"/>
    </row>
    <row r="17501" spans="3:3">
      <c r="C17501"/>
    </row>
    <row r="17502" spans="3:3">
      <c r="C17502"/>
    </row>
    <row r="17503" spans="3:3">
      <c r="C17503"/>
    </row>
    <row r="17504" spans="3:3">
      <c r="C17504"/>
    </row>
    <row r="17505" spans="3:3">
      <c r="C17505"/>
    </row>
    <row r="17506" spans="3:3">
      <c r="C17506"/>
    </row>
    <row r="17507" spans="3:3">
      <c r="C17507"/>
    </row>
    <row r="17508" spans="3:3">
      <c r="C17508"/>
    </row>
    <row r="17509" spans="3:3">
      <c r="C17509"/>
    </row>
    <row r="17510" spans="3:3">
      <c r="C17510"/>
    </row>
    <row r="17511" spans="3:3">
      <c r="C17511"/>
    </row>
    <row r="17512" spans="3:3">
      <c r="C17512"/>
    </row>
    <row r="17513" spans="3:3">
      <c r="C17513"/>
    </row>
    <row r="17514" spans="3:3">
      <c r="C17514"/>
    </row>
    <row r="17515" spans="3:3">
      <c r="C17515"/>
    </row>
    <row r="17516" spans="3:3">
      <c r="C17516"/>
    </row>
    <row r="17517" spans="3:3">
      <c r="C17517"/>
    </row>
    <row r="17518" spans="3:3">
      <c r="C17518"/>
    </row>
    <row r="17519" spans="3:3">
      <c r="C17519"/>
    </row>
    <row r="17520" spans="3:3">
      <c r="C17520"/>
    </row>
    <row r="17521" spans="3:3">
      <c r="C17521"/>
    </row>
    <row r="17522" spans="3:3">
      <c r="C17522"/>
    </row>
    <row r="17523" spans="3:3">
      <c r="C17523"/>
    </row>
    <row r="17524" spans="3:3">
      <c r="C17524"/>
    </row>
    <row r="17525" spans="3:3">
      <c r="C17525"/>
    </row>
    <row r="17526" spans="3:3">
      <c r="C17526"/>
    </row>
    <row r="17527" spans="3:3">
      <c r="C17527"/>
    </row>
    <row r="17528" spans="3:3">
      <c r="C17528"/>
    </row>
    <row r="17529" spans="3:3">
      <c r="C17529"/>
    </row>
    <row r="17530" spans="3:3">
      <c r="C17530"/>
    </row>
    <row r="17531" spans="3:3">
      <c r="C17531"/>
    </row>
    <row r="17532" spans="3:3">
      <c r="C17532"/>
    </row>
    <row r="17533" spans="3:3">
      <c r="C17533"/>
    </row>
    <row r="17534" spans="3:3">
      <c r="C17534"/>
    </row>
    <row r="17535" spans="3:3">
      <c r="C17535"/>
    </row>
    <row r="17536" spans="3:3">
      <c r="C17536"/>
    </row>
    <row r="17537" spans="3:3">
      <c r="C17537"/>
    </row>
    <row r="17538" spans="3:3">
      <c r="C17538"/>
    </row>
    <row r="17539" spans="3:3">
      <c r="C17539"/>
    </row>
    <row r="17540" spans="3:3">
      <c r="C17540"/>
    </row>
    <row r="17541" spans="3:3">
      <c r="C17541"/>
    </row>
    <row r="17542" spans="3:3">
      <c r="C17542"/>
    </row>
    <row r="17543" spans="3:3">
      <c r="C17543"/>
    </row>
    <row r="17544" spans="3:3">
      <c r="C17544"/>
    </row>
    <row r="17545" spans="3:3">
      <c r="C17545"/>
    </row>
    <row r="17546" spans="3:3">
      <c r="C17546"/>
    </row>
    <row r="17547" spans="3:3">
      <c r="C17547"/>
    </row>
    <row r="17548" spans="3:3">
      <c r="C17548"/>
    </row>
    <row r="17549" spans="3:3">
      <c r="C17549"/>
    </row>
    <row r="17550" spans="3:3">
      <c r="C17550"/>
    </row>
    <row r="17551" spans="3:3">
      <c r="C17551"/>
    </row>
    <row r="17552" spans="3:3">
      <c r="C17552"/>
    </row>
    <row r="17553" spans="3:3">
      <c r="C17553"/>
    </row>
    <row r="17554" spans="3:3">
      <c r="C17554"/>
    </row>
    <row r="17555" spans="3:3">
      <c r="C17555"/>
    </row>
    <row r="17556" spans="3:3">
      <c r="C17556"/>
    </row>
    <row r="17557" spans="3:3">
      <c r="C17557"/>
    </row>
    <row r="17558" spans="3:3">
      <c r="C17558"/>
    </row>
    <row r="17559" spans="3:3">
      <c r="C17559"/>
    </row>
    <row r="17560" spans="3:3">
      <c r="C17560"/>
    </row>
    <row r="17561" spans="3:3">
      <c r="C17561"/>
    </row>
    <row r="17562" spans="3:3">
      <c r="C17562"/>
    </row>
    <row r="17563" spans="3:3">
      <c r="C17563"/>
    </row>
    <row r="17564" spans="3:3">
      <c r="C17564"/>
    </row>
    <row r="17565" spans="3:3">
      <c r="C17565"/>
    </row>
    <row r="17566" spans="3:3">
      <c r="C17566"/>
    </row>
    <row r="17567" spans="3:3">
      <c r="C17567"/>
    </row>
    <row r="17568" spans="3:3">
      <c r="C17568"/>
    </row>
    <row r="17569" spans="3:3">
      <c r="C17569"/>
    </row>
    <row r="17570" spans="3:3">
      <c r="C17570"/>
    </row>
    <row r="17571" spans="3:3">
      <c r="C17571"/>
    </row>
    <row r="17572" spans="3:3">
      <c r="C17572"/>
    </row>
    <row r="17573" spans="3:3">
      <c r="C17573"/>
    </row>
    <row r="17574" spans="3:3">
      <c r="C17574"/>
    </row>
    <row r="17575" spans="3:3">
      <c r="C17575"/>
    </row>
    <row r="17576" spans="3:3">
      <c r="C17576"/>
    </row>
    <row r="17577" spans="3:3">
      <c r="C17577"/>
    </row>
    <row r="17578" spans="3:3">
      <c r="C17578"/>
    </row>
    <row r="17579" spans="3:3">
      <c r="C17579"/>
    </row>
    <row r="17580" spans="3:3">
      <c r="C17580"/>
    </row>
    <row r="17581" spans="3:3">
      <c r="C17581"/>
    </row>
    <row r="17582" spans="3:3">
      <c r="C17582"/>
    </row>
    <row r="17583" spans="3:3">
      <c r="C17583"/>
    </row>
    <row r="17584" spans="3:3">
      <c r="C17584"/>
    </row>
    <row r="17585" spans="3:3">
      <c r="C17585"/>
    </row>
    <row r="17586" spans="3:3">
      <c r="C17586"/>
    </row>
    <row r="17587" spans="3:3">
      <c r="C17587"/>
    </row>
    <row r="17588" spans="3:3">
      <c r="C17588"/>
    </row>
    <row r="17589" spans="3:3">
      <c r="C17589"/>
    </row>
    <row r="17590" spans="3:3">
      <c r="C17590"/>
    </row>
    <row r="17591" spans="3:3">
      <c r="C17591"/>
    </row>
    <row r="17592" spans="3:3">
      <c r="C17592"/>
    </row>
    <row r="17593" spans="3:3">
      <c r="C17593"/>
    </row>
    <row r="17594" spans="3:3">
      <c r="C17594"/>
    </row>
    <row r="17595" spans="3:3">
      <c r="C17595"/>
    </row>
    <row r="17596" spans="3:3">
      <c r="C17596"/>
    </row>
    <row r="17597" spans="3:3">
      <c r="C17597"/>
    </row>
    <row r="17598" spans="3:3">
      <c r="C17598"/>
    </row>
    <row r="17599" spans="3:3">
      <c r="C17599"/>
    </row>
    <row r="17600" spans="3:3">
      <c r="C17600"/>
    </row>
    <row r="17601" spans="3:3">
      <c r="C17601"/>
    </row>
    <row r="17602" spans="3:3">
      <c r="C17602"/>
    </row>
    <row r="17603" spans="3:3">
      <c r="C17603"/>
    </row>
    <row r="17604" spans="3:3">
      <c r="C17604"/>
    </row>
    <row r="17605" spans="3:3">
      <c r="C17605"/>
    </row>
    <row r="17606" spans="3:3">
      <c r="C17606"/>
    </row>
    <row r="17607" spans="3:3">
      <c r="C17607"/>
    </row>
    <row r="17608" spans="3:3">
      <c r="C17608"/>
    </row>
    <row r="17609" spans="3:3">
      <c r="C17609"/>
    </row>
    <row r="17610" spans="3:3">
      <c r="C17610"/>
    </row>
    <row r="17611" spans="3:3">
      <c r="C17611"/>
    </row>
    <row r="17612" spans="3:3">
      <c r="C17612"/>
    </row>
    <row r="17613" spans="3:3">
      <c r="C17613"/>
    </row>
    <row r="17614" spans="3:3">
      <c r="C17614"/>
    </row>
    <row r="17615" spans="3:3">
      <c r="C17615"/>
    </row>
    <row r="17616" spans="3:3">
      <c r="C17616"/>
    </row>
    <row r="17617" spans="3:3">
      <c r="C17617"/>
    </row>
    <row r="17618" spans="3:3">
      <c r="C17618"/>
    </row>
    <row r="17619" spans="3:3">
      <c r="C17619"/>
    </row>
    <row r="17620" spans="3:3">
      <c r="C17620"/>
    </row>
    <row r="17621" spans="3:3">
      <c r="C17621"/>
    </row>
    <row r="17622" spans="3:3">
      <c r="C17622"/>
    </row>
    <row r="17623" spans="3:3">
      <c r="C17623"/>
    </row>
    <row r="17624" spans="3:3">
      <c r="C17624"/>
    </row>
    <row r="17625" spans="3:3">
      <c r="C17625"/>
    </row>
    <row r="17626" spans="3:3">
      <c r="C17626"/>
    </row>
    <row r="17627" spans="3:3">
      <c r="C17627"/>
    </row>
    <row r="17628" spans="3:3">
      <c r="C17628"/>
    </row>
    <row r="17629" spans="3:3">
      <c r="C17629"/>
    </row>
    <row r="17630" spans="3:3">
      <c r="C17630"/>
    </row>
    <row r="17631" spans="3:3">
      <c r="C17631"/>
    </row>
    <row r="17632" spans="3:3">
      <c r="C17632"/>
    </row>
    <row r="17633" spans="3:3">
      <c r="C17633"/>
    </row>
    <row r="17634" spans="3:3">
      <c r="C17634"/>
    </row>
    <row r="17635" spans="3:3">
      <c r="C17635"/>
    </row>
    <row r="17636" spans="3:3">
      <c r="C17636"/>
    </row>
    <row r="17637" spans="3:3">
      <c r="C17637"/>
    </row>
    <row r="17638" spans="3:3">
      <c r="C17638"/>
    </row>
    <row r="17639" spans="3:3">
      <c r="C17639"/>
    </row>
    <row r="17640" spans="3:3">
      <c r="C17640"/>
    </row>
    <row r="17641" spans="3:3">
      <c r="C17641"/>
    </row>
    <row r="17642" spans="3:3">
      <c r="C17642"/>
    </row>
    <row r="17643" spans="3:3">
      <c r="C17643"/>
    </row>
    <row r="17644" spans="3:3">
      <c r="C17644"/>
    </row>
    <row r="17645" spans="3:3">
      <c r="C17645"/>
    </row>
    <row r="17646" spans="3:3">
      <c r="C17646"/>
    </row>
    <row r="17647" spans="3:3">
      <c r="C17647"/>
    </row>
    <row r="17648" spans="3:3">
      <c r="C17648"/>
    </row>
    <row r="17649" spans="3:3">
      <c r="C17649"/>
    </row>
    <row r="17650" spans="3:3">
      <c r="C17650"/>
    </row>
    <row r="17651" spans="3:3">
      <c r="C17651"/>
    </row>
    <row r="17652" spans="3:3">
      <c r="C17652"/>
    </row>
    <row r="17653" spans="3:3">
      <c r="C17653"/>
    </row>
    <row r="17654" spans="3:3">
      <c r="C17654"/>
    </row>
    <row r="17655" spans="3:3">
      <c r="C17655"/>
    </row>
    <row r="17656" spans="3:3">
      <c r="C17656"/>
    </row>
    <row r="17657" spans="3:3">
      <c r="C17657"/>
    </row>
    <row r="17658" spans="3:3">
      <c r="C17658"/>
    </row>
    <row r="17659" spans="3:3">
      <c r="C17659"/>
    </row>
    <row r="17660" spans="3:3">
      <c r="C17660"/>
    </row>
    <row r="17661" spans="3:3">
      <c r="C17661"/>
    </row>
    <row r="17662" spans="3:3">
      <c r="C17662"/>
    </row>
    <row r="17663" spans="3:3">
      <c r="C17663"/>
    </row>
    <row r="17664" spans="3:3">
      <c r="C17664"/>
    </row>
    <row r="17665" spans="3:3">
      <c r="C17665"/>
    </row>
    <row r="17666" spans="3:3">
      <c r="C17666"/>
    </row>
    <row r="17667" spans="3:3">
      <c r="C17667"/>
    </row>
    <row r="17668" spans="3:3">
      <c r="C17668"/>
    </row>
    <row r="17669" spans="3:3">
      <c r="C17669"/>
    </row>
    <row r="17670" spans="3:3">
      <c r="C17670"/>
    </row>
    <row r="17671" spans="3:3">
      <c r="C17671"/>
    </row>
    <row r="17672" spans="3:3">
      <c r="C17672"/>
    </row>
    <row r="17673" spans="3:3">
      <c r="C17673"/>
    </row>
    <row r="17674" spans="3:3">
      <c r="C17674"/>
    </row>
    <row r="17675" spans="3:3">
      <c r="C17675"/>
    </row>
    <row r="17676" spans="3:3">
      <c r="C17676"/>
    </row>
    <row r="17677" spans="3:3">
      <c r="C17677"/>
    </row>
    <row r="17678" spans="3:3">
      <c r="C17678"/>
    </row>
    <row r="17679" spans="3:3">
      <c r="C17679"/>
    </row>
    <row r="17680" spans="3:3">
      <c r="C17680"/>
    </row>
    <row r="17681" spans="3:3">
      <c r="C17681"/>
    </row>
    <row r="17682" spans="3:3">
      <c r="C17682"/>
    </row>
    <row r="17683" spans="3:3">
      <c r="C17683"/>
    </row>
    <row r="17684" spans="3:3">
      <c r="C17684"/>
    </row>
    <row r="17685" spans="3:3">
      <c r="C17685"/>
    </row>
    <row r="17686" spans="3:3">
      <c r="C17686"/>
    </row>
    <row r="17687" spans="3:3">
      <c r="C17687"/>
    </row>
    <row r="17688" spans="3:3">
      <c r="C17688"/>
    </row>
    <row r="17689" spans="3:3">
      <c r="C17689"/>
    </row>
    <row r="17690" spans="3:3">
      <c r="C17690"/>
    </row>
    <row r="17691" spans="3:3">
      <c r="C17691"/>
    </row>
    <row r="17692" spans="3:3">
      <c r="C17692"/>
    </row>
    <row r="17693" spans="3:3">
      <c r="C17693"/>
    </row>
    <row r="17694" spans="3:3">
      <c r="C17694"/>
    </row>
    <row r="17695" spans="3:3">
      <c r="C17695"/>
    </row>
    <row r="17696" spans="3:3">
      <c r="C17696"/>
    </row>
    <row r="17697" spans="3:3">
      <c r="C17697"/>
    </row>
    <row r="17698" spans="3:3">
      <c r="C17698"/>
    </row>
    <row r="17699" spans="3:3">
      <c r="C17699"/>
    </row>
    <row r="17700" spans="3:3">
      <c r="C17700"/>
    </row>
    <row r="17701" spans="3:3">
      <c r="C17701"/>
    </row>
    <row r="17702" spans="3:3">
      <c r="C17702"/>
    </row>
    <row r="17703" spans="3:3">
      <c r="C17703"/>
    </row>
    <row r="17704" spans="3:3">
      <c r="C17704"/>
    </row>
    <row r="17705" spans="3:3">
      <c r="C17705"/>
    </row>
    <row r="17706" spans="3:3">
      <c r="C17706"/>
    </row>
    <row r="17707" spans="3:3">
      <c r="C17707"/>
    </row>
    <row r="17708" spans="3:3">
      <c r="C17708"/>
    </row>
    <row r="17709" spans="3:3">
      <c r="C17709"/>
    </row>
    <row r="17710" spans="3:3">
      <c r="C17710"/>
    </row>
    <row r="17711" spans="3:3">
      <c r="C17711"/>
    </row>
    <row r="17712" spans="3:3">
      <c r="C17712"/>
    </row>
    <row r="17713" spans="3:3">
      <c r="C17713"/>
    </row>
    <row r="17714" spans="3:3">
      <c r="C17714"/>
    </row>
    <row r="17715" spans="3:3">
      <c r="C17715"/>
    </row>
    <row r="17716" spans="3:3">
      <c r="C17716"/>
    </row>
    <row r="17717" spans="3:3">
      <c r="C17717"/>
    </row>
    <row r="17718" spans="3:3">
      <c r="C17718"/>
    </row>
    <row r="17719" spans="3:3">
      <c r="C17719"/>
    </row>
    <row r="17720" spans="3:3">
      <c r="C17720"/>
    </row>
    <row r="17721" spans="3:3">
      <c r="C17721"/>
    </row>
    <row r="17722" spans="3:3">
      <c r="C17722"/>
    </row>
    <row r="17723" spans="3:3">
      <c r="C17723"/>
    </row>
    <row r="17724" spans="3:3">
      <c r="C17724"/>
    </row>
    <row r="17725" spans="3:3">
      <c r="C17725"/>
    </row>
    <row r="17726" spans="3:3">
      <c r="C17726"/>
    </row>
    <row r="17727" spans="3:3">
      <c r="C17727"/>
    </row>
    <row r="17728" spans="3:3">
      <c r="C17728"/>
    </row>
    <row r="17729" spans="3:3">
      <c r="C17729"/>
    </row>
    <row r="17730" spans="3:3">
      <c r="C17730"/>
    </row>
    <row r="17731" spans="3:3">
      <c r="C17731"/>
    </row>
    <row r="17732" spans="3:3">
      <c r="C17732"/>
    </row>
    <row r="17733" spans="3:3">
      <c r="C17733"/>
    </row>
    <row r="17734" spans="3:3">
      <c r="C17734"/>
    </row>
    <row r="17735" spans="3:3">
      <c r="C17735"/>
    </row>
    <row r="17736" spans="3:3">
      <c r="C17736"/>
    </row>
    <row r="17737" spans="3:3">
      <c r="C17737"/>
    </row>
    <row r="17738" spans="3:3">
      <c r="C17738"/>
    </row>
    <row r="17739" spans="3:3">
      <c r="C17739"/>
    </row>
    <row r="17740" spans="3:3">
      <c r="C17740"/>
    </row>
    <row r="17741" spans="3:3">
      <c r="C17741"/>
    </row>
    <row r="17742" spans="3:3">
      <c r="C17742"/>
    </row>
    <row r="17743" spans="3:3">
      <c r="C17743"/>
    </row>
    <row r="17744" spans="3:3">
      <c r="C17744"/>
    </row>
    <row r="17745" spans="3:3">
      <c r="C17745"/>
    </row>
    <row r="17746" spans="3:3">
      <c r="C17746"/>
    </row>
    <row r="17747" spans="3:3">
      <c r="C17747"/>
    </row>
    <row r="17748" spans="3:3">
      <c r="C17748"/>
    </row>
    <row r="17749" spans="3:3">
      <c r="C17749"/>
    </row>
    <row r="17750" spans="3:3">
      <c r="C17750"/>
    </row>
    <row r="17751" spans="3:3">
      <c r="C17751"/>
    </row>
    <row r="17752" spans="3:3">
      <c r="C17752"/>
    </row>
    <row r="17753" spans="3:3">
      <c r="C17753"/>
    </row>
    <row r="17754" spans="3:3">
      <c r="C17754"/>
    </row>
    <row r="17755" spans="3:3">
      <c r="C17755"/>
    </row>
    <row r="17756" spans="3:3">
      <c r="C17756"/>
    </row>
    <row r="17757" spans="3:3">
      <c r="C17757"/>
    </row>
    <row r="17758" spans="3:3">
      <c r="C17758"/>
    </row>
    <row r="17759" spans="3:3">
      <c r="C17759"/>
    </row>
    <row r="17760" spans="3:3">
      <c r="C17760"/>
    </row>
    <row r="17761" spans="3:3">
      <c r="C17761"/>
    </row>
    <row r="17762" spans="3:3">
      <c r="C17762"/>
    </row>
    <row r="17763" spans="3:3">
      <c r="C17763"/>
    </row>
    <row r="17764" spans="3:3">
      <c r="C17764"/>
    </row>
    <row r="17765" spans="3:3">
      <c r="C17765"/>
    </row>
    <row r="17766" spans="3:3">
      <c r="C17766"/>
    </row>
    <row r="17767" spans="3:3">
      <c r="C17767"/>
    </row>
    <row r="17768" spans="3:3">
      <c r="C17768"/>
    </row>
    <row r="17769" spans="3:3">
      <c r="C17769"/>
    </row>
    <row r="17770" spans="3:3">
      <c r="C17770"/>
    </row>
    <row r="17771" spans="3:3">
      <c r="C17771"/>
    </row>
    <row r="17772" spans="3:3">
      <c r="C17772"/>
    </row>
    <row r="17773" spans="3:3">
      <c r="C17773"/>
    </row>
    <row r="17774" spans="3:3">
      <c r="C17774"/>
    </row>
    <row r="17775" spans="3:3">
      <c r="C17775"/>
    </row>
    <row r="17776" spans="3:3">
      <c r="C17776"/>
    </row>
    <row r="17777" spans="3:3">
      <c r="C17777"/>
    </row>
    <row r="17778" spans="3:3">
      <c r="C17778"/>
    </row>
    <row r="17779" spans="3:3">
      <c r="C17779"/>
    </row>
    <row r="17780" spans="3:3">
      <c r="C17780"/>
    </row>
    <row r="17781" spans="3:3">
      <c r="C17781"/>
    </row>
    <row r="17782" spans="3:3">
      <c r="C17782"/>
    </row>
    <row r="17783" spans="3:3">
      <c r="C17783"/>
    </row>
    <row r="17784" spans="3:3">
      <c r="C17784"/>
    </row>
    <row r="17785" spans="3:3">
      <c r="C17785"/>
    </row>
    <row r="17786" spans="3:3">
      <c r="C17786"/>
    </row>
    <row r="17787" spans="3:3">
      <c r="C17787"/>
    </row>
    <row r="17788" spans="3:3">
      <c r="C17788"/>
    </row>
    <row r="17789" spans="3:3">
      <c r="C17789"/>
    </row>
    <row r="17790" spans="3:3">
      <c r="C17790"/>
    </row>
    <row r="17791" spans="3:3">
      <c r="C17791"/>
    </row>
    <row r="17792" spans="3:3">
      <c r="C17792"/>
    </row>
    <row r="17793" spans="3:3">
      <c r="C17793"/>
    </row>
    <row r="17794" spans="3:3">
      <c r="C17794"/>
    </row>
    <row r="17795" spans="3:3">
      <c r="C17795"/>
    </row>
    <row r="17796" spans="3:3">
      <c r="C17796"/>
    </row>
    <row r="17797" spans="3:3">
      <c r="C17797"/>
    </row>
    <row r="17798" spans="3:3">
      <c r="C17798"/>
    </row>
    <row r="17799" spans="3:3">
      <c r="C17799"/>
    </row>
    <row r="17800" spans="3:3">
      <c r="C17800"/>
    </row>
    <row r="17801" spans="3:3">
      <c r="C17801"/>
    </row>
    <row r="17802" spans="3:3">
      <c r="C17802"/>
    </row>
    <row r="17803" spans="3:3">
      <c r="C17803"/>
    </row>
    <row r="17804" spans="3:3">
      <c r="C17804"/>
    </row>
    <row r="17805" spans="3:3">
      <c r="C17805"/>
    </row>
    <row r="17806" spans="3:3">
      <c r="C17806"/>
    </row>
    <row r="17807" spans="3:3">
      <c r="C17807"/>
    </row>
    <row r="17808" spans="3:3">
      <c r="C17808"/>
    </row>
    <row r="17809" spans="3:3">
      <c r="C17809"/>
    </row>
    <row r="17810" spans="3:3">
      <c r="C17810"/>
    </row>
    <row r="17811" spans="3:3">
      <c r="C17811"/>
    </row>
    <row r="17812" spans="3:3">
      <c r="C17812"/>
    </row>
    <row r="17813" spans="3:3">
      <c r="C17813"/>
    </row>
    <row r="17814" spans="3:3">
      <c r="C17814"/>
    </row>
    <row r="17815" spans="3:3">
      <c r="C17815"/>
    </row>
    <row r="17816" spans="3:3">
      <c r="C17816"/>
    </row>
    <row r="17817" spans="3:3">
      <c r="C17817"/>
    </row>
    <row r="17818" spans="3:3">
      <c r="C17818"/>
    </row>
    <row r="17819" spans="3:3">
      <c r="C17819"/>
    </row>
    <row r="17820" spans="3:3">
      <c r="C17820"/>
    </row>
    <row r="17821" spans="3:3">
      <c r="C17821"/>
    </row>
    <row r="17822" spans="3:3">
      <c r="C17822"/>
    </row>
    <row r="17823" spans="3:3">
      <c r="C17823"/>
    </row>
    <row r="17824" spans="3:3">
      <c r="C17824"/>
    </row>
    <row r="17825" spans="3:3">
      <c r="C17825"/>
    </row>
    <row r="17826" spans="3:3">
      <c r="C17826"/>
    </row>
    <row r="17827" spans="3:3">
      <c r="C17827"/>
    </row>
    <row r="17828" spans="3:3">
      <c r="C17828"/>
    </row>
    <row r="17829" spans="3:3">
      <c r="C17829"/>
    </row>
    <row r="17830" spans="3:3">
      <c r="C17830"/>
    </row>
    <row r="17831" spans="3:3">
      <c r="C17831"/>
    </row>
    <row r="17832" spans="3:3">
      <c r="C17832"/>
    </row>
    <row r="17833" spans="3:3">
      <c r="C17833"/>
    </row>
    <row r="17834" spans="3:3">
      <c r="C17834"/>
    </row>
    <row r="17835" spans="3:3">
      <c r="C17835"/>
    </row>
    <row r="17836" spans="3:3">
      <c r="C17836"/>
    </row>
    <row r="17837" spans="3:3">
      <c r="C17837"/>
    </row>
    <row r="17838" spans="3:3">
      <c r="C17838"/>
    </row>
    <row r="17839" spans="3:3">
      <c r="C17839"/>
    </row>
    <row r="17840" spans="3:3">
      <c r="C17840"/>
    </row>
    <row r="17841" spans="3:3">
      <c r="C17841"/>
    </row>
    <row r="17842" spans="3:3">
      <c r="C17842"/>
    </row>
    <row r="17843" spans="3:3">
      <c r="C17843"/>
    </row>
    <row r="17844" spans="3:3">
      <c r="C17844"/>
    </row>
    <row r="17845" spans="3:3">
      <c r="C17845"/>
    </row>
    <row r="17846" spans="3:3">
      <c r="C17846"/>
    </row>
    <row r="17847" spans="3:3">
      <c r="C17847"/>
    </row>
    <row r="17848" spans="3:3">
      <c r="C17848"/>
    </row>
    <row r="17849" spans="3:3">
      <c r="C17849"/>
    </row>
    <row r="17850" spans="3:3">
      <c r="C17850"/>
    </row>
    <row r="17851" spans="3:3">
      <c r="C17851"/>
    </row>
    <row r="17852" spans="3:3">
      <c r="C17852"/>
    </row>
    <row r="17853" spans="3:3">
      <c r="C17853"/>
    </row>
    <row r="17854" spans="3:3">
      <c r="C17854"/>
    </row>
    <row r="17855" spans="3:3">
      <c r="C17855"/>
    </row>
    <row r="17856" spans="3:3">
      <c r="C17856"/>
    </row>
    <row r="17857" spans="3:3">
      <c r="C17857"/>
    </row>
    <row r="17858" spans="3:3">
      <c r="C17858"/>
    </row>
    <row r="17859" spans="3:3">
      <c r="C17859"/>
    </row>
    <row r="17860" spans="3:3">
      <c r="C17860"/>
    </row>
    <row r="17861" spans="3:3">
      <c r="C17861"/>
    </row>
    <row r="17862" spans="3:3">
      <c r="C17862"/>
    </row>
    <row r="17863" spans="3:3">
      <c r="C17863"/>
    </row>
    <row r="17864" spans="3:3">
      <c r="C17864"/>
    </row>
    <row r="17865" spans="3:3">
      <c r="C17865"/>
    </row>
    <row r="17866" spans="3:3">
      <c r="C17866"/>
    </row>
    <row r="17867" spans="3:3">
      <c r="C17867"/>
    </row>
    <row r="17868" spans="3:3">
      <c r="C17868"/>
    </row>
    <row r="17869" spans="3:3">
      <c r="C17869"/>
    </row>
    <row r="17870" spans="3:3">
      <c r="C17870"/>
    </row>
    <row r="17871" spans="3:3">
      <c r="C17871"/>
    </row>
    <row r="17872" spans="3:3">
      <c r="C17872"/>
    </row>
    <row r="17873" spans="3:3">
      <c r="C17873"/>
    </row>
    <row r="17874" spans="3:3">
      <c r="C17874"/>
    </row>
    <row r="17875" spans="3:3">
      <c r="C17875"/>
    </row>
    <row r="17876" spans="3:3">
      <c r="C17876"/>
    </row>
    <row r="17877" spans="3:3">
      <c r="C17877"/>
    </row>
    <row r="17878" spans="3:3">
      <c r="C17878"/>
    </row>
    <row r="17879" spans="3:3">
      <c r="C17879"/>
    </row>
    <row r="17880" spans="3:3">
      <c r="C17880"/>
    </row>
    <row r="17881" spans="3:3">
      <c r="C17881"/>
    </row>
    <row r="17882" spans="3:3">
      <c r="C17882"/>
    </row>
    <row r="17883" spans="3:3">
      <c r="C17883"/>
    </row>
    <row r="17884" spans="3:3">
      <c r="C17884"/>
    </row>
    <row r="17885" spans="3:3">
      <c r="C17885"/>
    </row>
    <row r="17886" spans="3:3">
      <c r="C17886"/>
    </row>
    <row r="17887" spans="3:3">
      <c r="C17887"/>
    </row>
    <row r="17888" spans="3:3">
      <c r="C17888"/>
    </row>
    <row r="17889" spans="3:3">
      <c r="C17889"/>
    </row>
    <row r="17890" spans="3:3">
      <c r="C17890"/>
    </row>
    <row r="17891" spans="3:3">
      <c r="C17891"/>
    </row>
    <row r="17892" spans="3:3">
      <c r="C17892"/>
    </row>
    <row r="17893" spans="3:3">
      <c r="C17893"/>
    </row>
    <row r="17894" spans="3:3">
      <c r="C17894"/>
    </row>
    <row r="17895" spans="3:3">
      <c r="C17895"/>
    </row>
    <row r="17896" spans="3:3">
      <c r="C17896"/>
    </row>
    <row r="17897" spans="3:3">
      <c r="C17897"/>
    </row>
    <row r="17898" spans="3:3">
      <c r="C17898"/>
    </row>
    <row r="17899" spans="3:3">
      <c r="C17899"/>
    </row>
    <row r="17900" spans="3:3">
      <c r="C17900"/>
    </row>
    <row r="17901" spans="3:3">
      <c r="C17901"/>
    </row>
    <row r="17902" spans="3:3">
      <c r="C17902"/>
    </row>
    <row r="17903" spans="3:3">
      <c r="C17903"/>
    </row>
    <row r="17904" spans="3:3">
      <c r="C17904"/>
    </row>
    <row r="17905" spans="3:3">
      <c r="C17905"/>
    </row>
    <row r="17906" spans="3:3">
      <c r="C17906"/>
    </row>
    <row r="17907" spans="3:3">
      <c r="C17907"/>
    </row>
    <row r="17908" spans="3:3">
      <c r="C17908"/>
    </row>
    <row r="17909" spans="3:3">
      <c r="C17909"/>
    </row>
    <row r="17910" spans="3:3">
      <c r="C17910"/>
    </row>
    <row r="17911" spans="3:3">
      <c r="C17911"/>
    </row>
    <row r="17912" spans="3:3">
      <c r="C17912"/>
    </row>
    <row r="17913" spans="3:3">
      <c r="C17913"/>
    </row>
    <row r="17914" spans="3:3">
      <c r="C17914"/>
    </row>
    <row r="17915" spans="3:3">
      <c r="C17915"/>
    </row>
    <row r="17916" spans="3:3">
      <c r="C17916"/>
    </row>
    <row r="17917" spans="3:3">
      <c r="C17917"/>
    </row>
    <row r="17918" spans="3:3">
      <c r="C17918"/>
    </row>
    <row r="17919" spans="3:3">
      <c r="C17919"/>
    </row>
    <row r="17920" spans="3:3">
      <c r="C17920"/>
    </row>
    <row r="17921" spans="3:3">
      <c r="C17921"/>
    </row>
    <row r="17922" spans="3:3">
      <c r="C17922"/>
    </row>
    <row r="17923" spans="3:3">
      <c r="C17923"/>
    </row>
    <row r="17924" spans="3:3">
      <c r="C17924"/>
    </row>
    <row r="17925" spans="3:3">
      <c r="C17925"/>
    </row>
    <row r="17926" spans="3:3">
      <c r="C17926"/>
    </row>
    <row r="17927" spans="3:3">
      <c r="C17927"/>
    </row>
    <row r="17928" spans="3:3">
      <c r="C17928"/>
    </row>
    <row r="17929" spans="3:3">
      <c r="C17929"/>
    </row>
    <row r="17930" spans="3:3">
      <c r="C17930"/>
    </row>
    <row r="17931" spans="3:3">
      <c r="C17931"/>
    </row>
    <row r="17932" spans="3:3">
      <c r="C17932"/>
    </row>
    <row r="17933" spans="3:3">
      <c r="C17933"/>
    </row>
    <row r="17934" spans="3:3">
      <c r="C17934"/>
    </row>
    <row r="17935" spans="3:3">
      <c r="C17935"/>
    </row>
    <row r="17936" spans="3:3">
      <c r="C17936"/>
    </row>
    <row r="17937" spans="3:3">
      <c r="C17937"/>
    </row>
    <row r="17938" spans="3:3">
      <c r="C17938"/>
    </row>
    <row r="17939" spans="3:3">
      <c r="C17939"/>
    </row>
    <row r="17940" spans="3:3">
      <c r="C17940"/>
    </row>
    <row r="17941" spans="3:3">
      <c r="C17941"/>
    </row>
    <row r="17942" spans="3:3">
      <c r="C17942"/>
    </row>
    <row r="17943" spans="3:3">
      <c r="C17943"/>
    </row>
    <row r="17944" spans="3:3">
      <c r="C17944"/>
    </row>
    <row r="17945" spans="3:3">
      <c r="C17945"/>
    </row>
    <row r="17946" spans="3:3">
      <c r="C17946"/>
    </row>
    <row r="17947" spans="3:3">
      <c r="C17947"/>
    </row>
    <row r="17948" spans="3:3">
      <c r="C17948"/>
    </row>
    <row r="17949" spans="3:3">
      <c r="C17949"/>
    </row>
    <row r="17950" spans="3:3">
      <c r="C17950"/>
    </row>
    <row r="17951" spans="3:3">
      <c r="C17951"/>
    </row>
    <row r="17952" spans="3:3">
      <c r="C17952"/>
    </row>
    <row r="17953" spans="3:3">
      <c r="C17953"/>
    </row>
    <row r="17954" spans="3:3">
      <c r="C17954"/>
    </row>
    <row r="17955" spans="3:3">
      <c r="C17955"/>
    </row>
    <row r="17956" spans="3:3">
      <c r="C17956"/>
    </row>
    <row r="17957" spans="3:3">
      <c r="C17957"/>
    </row>
    <row r="17958" spans="3:3">
      <c r="C17958"/>
    </row>
    <row r="17959" spans="3:3">
      <c r="C17959"/>
    </row>
    <row r="17960" spans="3:3">
      <c r="C17960"/>
    </row>
    <row r="17961" spans="3:3">
      <c r="C17961"/>
    </row>
    <row r="17962" spans="3:3">
      <c r="C17962"/>
    </row>
    <row r="17963" spans="3:3">
      <c r="C17963"/>
    </row>
    <row r="17964" spans="3:3">
      <c r="C17964"/>
    </row>
    <row r="17965" spans="3:3">
      <c r="C17965"/>
    </row>
    <row r="17966" spans="3:3">
      <c r="C17966"/>
    </row>
    <row r="17967" spans="3:3">
      <c r="C17967"/>
    </row>
    <row r="17968" spans="3:3">
      <c r="C17968"/>
    </row>
    <row r="17969" spans="3:3">
      <c r="C17969"/>
    </row>
    <row r="17970" spans="3:3">
      <c r="C17970"/>
    </row>
    <row r="17971" spans="3:3">
      <c r="C17971"/>
    </row>
    <row r="17972" spans="3:3">
      <c r="C17972"/>
    </row>
    <row r="17973" spans="3:3">
      <c r="C17973"/>
    </row>
    <row r="17974" spans="3:3">
      <c r="C17974"/>
    </row>
    <row r="17975" spans="3:3">
      <c r="C17975"/>
    </row>
    <row r="17976" spans="3:3">
      <c r="C17976"/>
    </row>
    <row r="17977" spans="3:3">
      <c r="C17977"/>
    </row>
    <row r="17978" spans="3:3">
      <c r="C17978"/>
    </row>
    <row r="17979" spans="3:3">
      <c r="C17979"/>
    </row>
    <row r="17980" spans="3:3">
      <c r="C17980"/>
    </row>
    <row r="17981" spans="3:3">
      <c r="C17981"/>
    </row>
    <row r="17982" spans="3:3">
      <c r="C17982"/>
    </row>
    <row r="17983" spans="3:3">
      <c r="C17983"/>
    </row>
    <row r="17984" spans="3:3">
      <c r="C17984"/>
    </row>
    <row r="17985" spans="3:3">
      <c r="C17985"/>
    </row>
    <row r="17986" spans="3:3">
      <c r="C17986"/>
    </row>
    <row r="17987" spans="3:3">
      <c r="C17987"/>
    </row>
    <row r="17988" spans="3:3">
      <c r="C17988"/>
    </row>
    <row r="17989" spans="3:3">
      <c r="C17989"/>
    </row>
    <row r="17990" spans="3:3">
      <c r="C17990"/>
    </row>
    <row r="17991" spans="3:3">
      <c r="C17991"/>
    </row>
    <row r="17992" spans="3:3">
      <c r="C17992"/>
    </row>
    <row r="17993" spans="3:3">
      <c r="C17993"/>
    </row>
    <row r="17994" spans="3:3">
      <c r="C17994"/>
    </row>
    <row r="17995" spans="3:3">
      <c r="C17995"/>
    </row>
    <row r="17996" spans="3:3">
      <c r="C17996"/>
    </row>
    <row r="17997" spans="3:3">
      <c r="C17997"/>
    </row>
    <row r="17998" spans="3:3">
      <c r="C17998"/>
    </row>
    <row r="17999" spans="3:3">
      <c r="C17999"/>
    </row>
    <row r="18000" spans="3:3">
      <c r="C18000"/>
    </row>
    <row r="18001" spans="3:3">
      <c r="C18001"/>
    </row>
    <row r="18002" spans="3:3">
      <c r="C18002"/>
    </row>
    <row r="18003" spans="3:3">
      <c r="C18003"/>
    </row>
    <row r="18004" spans="3:3">
      <c r="C18004"/>
    </row>
    <row r="18005" spans="3:3">
      <c r="C18005"/>
    </row>
    <row r="18006" spans="3:3">
      <c r="C18006"/>
    </row>
    <row r="18007" spans="3:3">
      <c r="C18007"/>
    </row>
    <row r="18008" spans="3:3">
      <c r="C18008"/>
    </row>
    <row r="18009" spans="3:3">
      <c r="C18009"/>
    </row>
    <row r="18010" spans="3:3">
      <c r="C18010"/>
    </row>
    <row r="18011" spans="3:3">
      <c r="C18011"/>
    </row>
    <row r="18012" spans="3:3">
      <c r="C18012"/>
    </row>
    <row r="18013" spans="3:3">
      <c r="C18013"/>
    </row>
    <row r="18014" spans="3:3">
      <c r="C18014"/>
    </row>
    <row r="18015" spans="3:3">
      <c r="C18015"/>
    </row>
    <row r="18016" spans="3:3">
      <c r="C18016"/>
    </row>
    <row r="18017" spans="3:3">
      <c r="C18017"/>
    </row>
    <row r="18018" spans="3:3">
      <c r="C18018"/>
    </row>
    <row r="18019" spans="3:3">
      <c r="C18019"/>
    </row>
    <row r="18020" spans="3:3">
      <c r="C18020"/>
    </row>
    <row r="18021" spans="3:3">
      <c r="C18021"/>
    </row>
    <row r="18022" spans="3:3">
      <c r="C18022"/>
    </row>
    <row r="18023" spans="3:3">
      <c r="C18023"/>
    </row>
    <row r="18024" spans="3:3">
      <c r="C18024"/>
    </row>
    <row r="18025" spans="3:3">
      <c r="C18025"/>
    </row>
    <row r="18026" spans="3:3">
      <c r="C18026"/>
    </row>
    <row r="18027" spans="3:3">
      <c r="C18027"/>
    </row>
    <row r="18028" spans="3:3">
      <c r="C18028"/>
    </row>
    <row r="18029" spans="3:3">
      <c r="C18029"/>
    </row>
    <row r="18030" spans="3:3">
      <c r="C18030"/>
    </row>
    <row r="18031" spans="3:3">
      <c r="C18031"/>
    </row>
    <row r="18032" spans="3:3">
      <c r="C18032"/>
    </row>
    <row r="18033" spans="3:3">
      <c r="C18033"/>
    </row>
    <row r="18034" spans="3:3">
      <c r="C18034"/>
    </row>
    <row r="18035" spans="3:3">
      <c r="C18035"/>
    </row>
    <row r="18036" spans="3:3">
      <c r="C18036"/>
    </row>
    <row r="18037" spans="3:3">
      <c r="C18037"/>
    </row>
    <row r="18038" spans="3:3">
      <c r="C18038"/>
    </row>
    <row r="18039" spans="3:3">
      <c r="C18039"/>
    </row>
    <row r="18040" spans="3:3">
      <c r="C18040"/>
    </row>
    <row r="18041" spans="3:3">
      <c r="C18041"/>
    </row>
    <row r="18042" spans="3:3">
      <c r="C18042"/>
    </row>
    <row r="18043" spans="3:3">
      <c r="C18043"/>
    </row>
    <row r="18044" spans="3:3">
      <c r="C18044"/>
    </row>
    <row r="18045" spans="3:3">
      <c r="C18045"/>
    </row>
    <row r="18046" spans="3:3">
      <c r="C18046"/>
    </row>
    <row r="18047" spans="3:3">
      <c r="C18047"/>
    </row>
    <row r="18048" spans="3:3">
      <c r="C18048"/>
    </row>
    <row r="18049" spans="3:3">
      <c r="C18049"/>
    </row>
    <row r="18050" spans="3:3">
      <c r="C18050"/>
    </row>
    <row r="18051" spans="3:3">
      <c r="C18051"/>
    </row>
    <row r="18052" spans="3:3">
      <c r="C18052"/>
    </row>
    <row r="18053" spans="3:3">
      <c r="C18053"/>
    </row>
    <row r="18054" spans="3:3">
      <c r="C18054"/>
    </row>
    <row r="18055" spans="3:3">
      <c r="C18055"/>
    </row>
    <row r="18056" spans="3:3">
      <c r="C18056"/>
    </row>
    <row r="18057" spans="3:3">
      <c r="C18057"/>
    </row>
    <row r="18058" spans="3:3">
      <c r="C18058"/>
    </row>
    <row r="18059" spans="3:3">
      <c r="C18059"/>
    </row>
    <row r="18060" spans="3:3">
      <c r="C18060"/>
    </row>
    <row r="18061" spans="3:3">
      <c r="C18061"/>
    </row>
    <row r="18062" spans="3:3">
      <c r="C18062"/>
    </row>
    <row r="18063" spans="3:3">
      <c r="C18063"/>
    </row>
    <row r="18064" spans="3:3">
      <c r="C18064"/>
    </row>
    <row r="18065" spans="3:3">
      <c r="C18065"/>
    </row>
    <row r="18066" spans="3:3">
      <c r="C18066"/>
    </row>
    <row r="18067" spans="3:3">
      <c r="C18067"/>
    </row>
    <row r="18068" spans="3:3">
      <c r="C18068"/>
    </row>
    <row r="18069" spans="3:3">
      <c r="C18069"/>
    </row>
    <row r="18070" spans="3:3">
      <c r="C18070"/>
    </row>
    <row r="18071" spans="3:3">
      <c r="C18071"/>
    </row>
    <row r="18072" spans="3:3">
      <c r="C18072"/>
    </row>
    <row r="18073" spans="3:3">
      <c r="C18073"/>
    </row>
    <row r="18074" spans="3:3">
      <c r="C18074"/>
    </row>
    <row r="18075" spans="3:3">
      <c r="C18075"/>
    </row>
    <row r="18076" spans="3:3">
      <c r="C18076"/>
    </row>
    <row r="18077" spans="3:3">
      <c r="C18077"/>
    </row>
    <row r="18078" spans="3:3">
      <c r="C18078"/>
    </row>
    <row r="18079" spans="3:3">
      <c r="C18079"/>
    </row>
    <row r="18080" spans="3:3">
      <c r="C18080"/>
    </row>
    <row r="18081" spans="3:3">
      <c r="C18081"/>
    </row>
    <row r="18082" spans="3:3">
      <c r="C18082"/>
    </row>
    <row r="18083" spans="3:3">
      <c r="C18083"/>
    </row>
    <row r="18084" spans="3:3">
      <c r="C18084"/>
    </row>
    <row r="18085" spans="3:3">
      <c r="C18085"/>
    </row>
    <row r="18086" spans="3:3">
      <c r="C18086"/>
    </row>
    <row r="18087" spans="3:3">
      <c r="C18087"/>
    </row>
    <row r="18088" spans="3:3">
      <c r="C18088"/>
    </row>
    <row r="18089" spans="3:3">
      <c r="C18089"/>
    </row>
    <row r="18090" spans="3:3">
      <c r="C18090"/>
    </row>
    <row r="18091" spans="3:3">
      <c r="C18091"/>
    </row>
    <row r="18092" spans="3:3">
      <c r="C18092"/>
    </row>
    <row r="18093" spans="3:3">
      <c r="C18093"/>
    </row>
    <row r="18094" spans="3:3">
      <c r="C18094"/>
    </row>
    <row r="18095" spans="3:3">
      <c r="C18095"/>
    </row>
    <row r="18096" spans="3:3">
      <c r="C18096"/>
    </row>
    <row r="18097" spans="3:3">
      <c r="C18097"/>
    </row>
    <row r="18098" spans="3:3">
      <c r="C18098"/>
    </row>
    <row r="18099" spans="3:3">
      <c r="C18099"/>
    </row>
    <row r="18100" spans="3:3">
      <c r="C18100"/>
    </row>
    <row r="18101" spans="3:3">
      <c r="C18101"/>
    </row>
    <row r="18102" spans="3:3">
      <c r="C18102"/>
    </row>
    <row r="18103" spans="3:3">
      <c r="C18103"/>
    </row>
    <row r="18104" spans="3:3">
      <c r="C18104"/>
    </row>
    <row r="18105" spans="3:3">
      <c r="C18105"/>
    </row>
    <row r="18106" spans="3:3">
      <c r="C18106"/>
    </row>
    <row r="18107" spans="3:3">
      <c r="C18107"/>
    </row>
    <row r="18108" spans="3:3">
      <c r="C18108"/>
    </row>
    <row r="18109" spans="3:3">
      <c r="C18109"/>
    </row>
    <row r="18110" spans="3:3">
      <c r="C18110"/>
    </row>
    <row r="18111" spans="3:3">
      <c r="C18111"/>
    </row>
    <row r="18112" spans="3:3">
      <c r="C18112"/>
    </row>
    <row r="18113" spans="3:3">
      <c r="C18113"/>
    </row>
    <row r="18114" spans="3:3">
      <c r="C18114"/>
    </row>
    <row r="18115" spans="3:3">
      <c r="C18115"/>
    </row>
    <row r="18116" spans="3:3">
      <c r="C18116"/>
    </row>
    <row r="18117" spans="3:3">
      <c r="C18117"/>
    </row>
    <row r="18118" spans="3:3">
      <c r="C18118"/>
    </row>
    <row r="18119" spans="3:3">
      <c r="C18119"/>
    </row>
    <row r="18120" spans="3:3">
      <c r="C18120"/>
    </row>
    <row r="18121" spans="3:3">
      <c r="C18121"/>
    </row>
    <row r="18122" spans="3:3">
      <c r="C18122"/>
    </row>
    <row r="18123" spans="3:3">
      <c r="C18123"/>
    </row>
    <row r="18124" spans="3:3">
      <c r="C18124"/>
    </row>
    <row r="18125" spans="3:3">
      <c r="C18125"/>
    </row>
    <row r="18126" spans="3:3">
      <c r="C18126"/>
    </row>
    <row r="18127" spans="3:3">
      <c r="C18127"/>
    </row>
    <row r="18128" spans="3:3">
      <c r="C18128"/>
    </row>
    <row r="18129" spans="3:3">
      <c r="C18129"/>
    </row>
    <row r="18130" spans="3:3">
      <c r="C18130"/>
    </row>
    <row r="18131" spans="3:3">
      <c r="C18131"/>
    </row>
    <row r="18132" spans="3:3">
      <c r="C18132"/>
    </row>
    <row r="18133" spans="3:3">
      <c r="C18133"/>
    </row>
    <row r="18134" spans="3:3">
      <c r="C18134"/>
    </row>
    <row r="18135" spans="3:3">
      <c r="C18135"/>
    </row>
    <row r="18136" spans="3:3">
      <c r="C18136"/>
    </row>
    <row r="18137" spans="3:3">
      <c r="C18137"/>
    </row>
    <row r="18138" spans="3:3">
      <c r="C18138"/>
    </row>
    <row r="18139" spans="3:3">
      <c r="C18139"/>
    </row>
    <row r="18140" spans="3:3">
      <c r="C18140"/>
    </row>
    <row r="18141" spans="3:3">
      <c r="C18141"/>
    </row>
    <row r="18142" spans="3:3">
      <c r="C18142"/>
    </row>
    <row r="18143" spans="3:3">
      <c r="C18143"/>
    </row>
    <row r="18144" spans="3:3">
      <c r="C18144"/>
    </row>
    <row r="18145" spans="3:3">
      <c r="C18145"/>
    </row>
    <row r="18146" spans="3:3">
      <c r="C18146"/>
    </row>
    <row r="18147" spans="3:3">
      <c r="C18147"/>
    </row>
    <row r="18148" spans="3:3">
      <c r="C18148"/>
    </row>
    <row r="18149" spans="3:3">
      <c r="C18149"/>
    </row>
    <row r="18150" spans="3:3">
      <c r="C18150"/>
    </row>
    <row r="18151" spans="3:3">
      <c r="C18151"/>
    </row>
    <row r="18152" spans="3:3">
      <c r="C18152"/>
    </row>
    <row r="18153" spans="3:3">
      <c r="C18153"/>
    </row>
    <row r="18154" spans="3:3">
      <c r="C18154"/>
    </row>
    <row r="18155" spans="3:3">
      <c r="C18155"/>
    </row>
    <row r="18156" spans="3:3">
      <c r="C18156"/>
    </row>
    <row r="18157" spans="3:3">
      <c r="C18157"/>
    </row>
    <row r="18158" spans="3:3">
      <c r="C18158"/>
    </row>
    <row r="18159" spans="3:3">
      <c r="C18159"/>
    </row>
    <row r="18160" spans="3:3">
      <c r="C18160"/>
    </row>
    <row r="18161" spans="3:3">
      <c r="C18161"/>
    </row>
    <row r="18162" spans="3:3">
      <c r="C18162"/>
    </row>
    <row r="18163" spans="3:3">
      <c r="C18163"/>
    </row>
    <row r="18164" spans="3:3">
      <c r="C18164"/>
    </row>
    <row r="18165" spans="3:3">
      <c r="C18165"/>
    </row>
    <row r="18166" spans="3:3">
      <c r="C18166"/>
    </row>
    <row r="18167" spans="3:3">
      <c r="C18167"/>
    </row>
    <row r="18168" spans="3:3">
      <c r="C18168"/>
    </row>
    <row r="18169" spans="3:3">
      <c r="C18169"/>
    </row>
    <row r="18170" spans="3:3">
      <c r="C18170"/>
    </row>
    <row r="18171" spans="3:3">
      <c r="C18171"/>
    </row>
    <row r="18172" spans="3:3">
      <c r="C18172"/>
    </row>
    <row r="18173" spans="3:3">
      <c r="C18173"/>
    </row>
    <row r="18174" spans="3:3">
      <c r="C18174"/>
    </row>
    <row r="18175" spans="3:3">
      <c r="C18175"/>
    </row>
    <row r="18176" spans="3:3">
      <c r="C18176"/>
    </row>
    <row r="18177" spans="3:3">
      <c r="C18177"/>
    </row>
    <row r="18178" spans="3:3">
      <c r="C18178"/>
    </row>
    <row r="18179" spans="3:3">
      <c r="C18179"/>
    </row>
    <row r="18180" spans="3:3">
      <c r="C18180"/>
    </row>
    <row r="18181" spans="3:3">
      <c r="C18181"/>
    </row>
    <row r="18182" spans="3:3">
      <c r="C18182"/>
    </row>
    <row r="18183" spans="3:3">
      <c r="C18183"/>
    </row>
    <row r="18184" spans="3:3">
      <c r="C18184"/>
    </row>
    <row r="18185" spans="3:3">
      <c r="C18185"/>
    </row>
    <row r="18186" spans="3:3">
      <c r="C18186"/>
    </row>
    <row r="18187" spans="3:3">
      <c r="C18187"/>
    </row>
    <row r="18188" spans="3:3">
      <c r="C18188"/>
    </row>
    <row r="18189" spans="3:3">
      <c r="C18189"/>
    </row>
    <row r="18190" spans="3:3">
      <c r="C18190"/>
    </row>
    <row r="18191" spans="3:3">
      <c r="C18191"/>
    </row>
    <row r="18192" spans="3:3">
      <c r="C18192"/>
    </row>
    <row r="18193" spans="3:3">
      <c r="C18193"/>
    </row>
    <row r="18194" spans="3:3">
      <c r="C18194"/>
    </row>
    <row r="18195" spans="3:3">
      <c r="C18195"/>
    </row>
    <row r="18196" spans="3:3">
      <c r="C18196"/>
    </row>
    <row r="18197" spans="3:3">
      <c r="C18197"/>
    </row>
    <row r="18198" spans="3:3">
      <c r="C18198"/>
    </row>
    <row r="18199" spans="3:3">
      <c r="C18199"/>
    </row>
    <row r="18200" spans="3:3">
      <c r="C18200"/>
    </row>
    <row r="18201" spans="3:3">
      <c r="C18201"/>
    </row>
    <row r="18202" spans="3:3">
      <c r="C18202"/>
    </row>
    <row r="18203" spans="3:3">
      <c r="C18203"/>
    </row>
    <row r="18204" spans="3:3">
      <c r="C18204"/>
    </row>
    <row r="18205" spans="3:3">
      <c r="C18205"/>
    </row>
    <row r="18206" spans="3:3">
      <c r="C18206"/>
    </row>
    <row r="18207" spans="3:3">
      <c r="C18207"/>
    </row>
    <row r="18208" spans="3:3">
      <c r="C18208"/>
    </row>
    <row r="18209" spans="3:3">
      <c r="C18209"/>
    </row>
    <row r="18210" spans="3:3">
      <c r="C18210"/>
    </row>
    <row r="18211" spans="3:3">
      <c r="C18211"/>
    </row>
    <row r="18212" spans="3:3">
      <c r="C18212"/>
    </row>
    <row r="18213" spans="3:3">
      <c r="C18213"/>
    </row>
    <row r="18214" spans="3:3">
      <c r="C18214"/>
    </row>
    <row r="18215" spans="3:3">
      <c r="C18215"/>
    </row>
    <row r="18216" spans="3:3">
      <c r="C18216"/>
    </row>
    <row r="18217" spans="3:3">
      <c r="C18217"/>
    </row>
    <row r="18218" spans="3:3">
      <c r="C18218"/>
    </row>
    <row r="18219" spans="3:3">
      <c r="C18219"/>
    </row>
    <row r="18220" spans="3:3">
      <c r="C18220"/>
    </row>
    <row r="18221" spans="3:3">
      <c r="C18221"/>
    </row>
    <row r="18222" spans="3:3">
      <c r="C18222"/>
    </row>
    <row r="18223" spans="3:3">
      <c r="C18223"/>
    </row>
    <row r="18224" spans="3:3">
      <c r="C18224"/>
    </row>
    <row r="18225" spans="3:3">
      <c r="C18225"/>
    </row>
    <row r="18226" spans="3:3">
      <c r="C18226"/>
    </row>
    <row r="18227" spans="3:3">
      <c r="C18227"/>
    </row>
    <row r="18228" spans="3:3">
      <c r="C18228"/>
    </row>
    <row r="18229" spans="3:3">
      <c r="C18229"/>
    </row>
    <row r="18230" spans="3:3">
      <c r="C18230"/>
    </row>
    <row r="18231" spans="3:3">
      <c r="C18231"/>
    </row>
    <row r="18232" spans="3:3">
      <c r="C18232"/>
    </row>
    <row r="18233" spans="3:3">
      <c r="C18233"/>
    </row>
    <row r="18234" spans="3:3">
      <c r="C18234"/>
    </row>
    <row r="18235" spans="3:3">
      <c r="C18235"/>
    </row>
    <row r="18236" spans="3:3">
      <c r="C18236"/>
    </row>
    <row r="18237" spans="3:3">
      <c r="C18237"/>
    </row>
    <row r="18238" spans="3:3">
      <c r="C18238"/>
    </row>
    <row r="18239" spans="3:3">
      <c r="C18239"/>
    </row>
    <row r="18240" spans="3:3">
      <c r="C18240"/>
    </row>
    <row r="18241" spans="3:3">
      <c r="C18241"/>
    </row>
    <row r="18242" spans="3:3">
      <c r="C18242"/>
    </row>
    <row r="18243" spans="3:3">
      <c r="C18243"/>
    </row>
    <row r="18244" spans="3:3">
      <c r="C18244"/>
    </row>
    <row r="18245" spans="3:3">
      <c r="C18245"/>
    </row>
    <row r="18246" spans="3:3">
      <c r="C18246"/>
    </row>
    <row r="18247" spans="3:3">
      <c r="C18247"/>
    </row>
    <row r="18248" spans="3:3">
      <c r="C18248"/>
    </row>
    <row r="18249" spans="3:3">
      <c r="C18249"/>
    </row>
    <row r="18250" spans="3:3">
      <c r="C18250"/>
    </row>
    <row r="18251" spans="3:3">
      <c r="C18251"/>
    </row>
    <row r="18252" spans="3:3">
      <c r="C18252"/>
    </row>
    <row r="18253" spans="3:3">
      <c r="C18253"/>
    </row>
    <row r="18254" spans="3:3">
      <c r="C18254"/>
    </row>
    <row r="18255" spans="3:3">
      <c r="C18255"/>
    </row>
    <row r="18256" spans="3:3">
      <c r="C18256"/>
    </row>
    <row r="18257" spans="3:3">
      <c r="C18257"/>
    </row>
    <row r="18258" spans="3:3">
      <c r="C18258"/>
    </row>
    <row r="18259" spans="3:3">
      <c r="C18259"/>
    </row>
    <row r="18260" spans="3:3">
      <c r="C18260"/>
    </row>
    <row r="18261" spans="3:3">
      <c r="C18261"/>
    </row>
    <row r="18262" spans="3:3">
      <c r="C18262"/>
    </row>
    <row r="18263" spans="3:3">
      <c r="C18263"/>
    </row>
    <row r="18264" spans="3:3">
      <c r="C18264"/>
    </row>
    <row r="18265" spans="3:3">
      <c r="C18265"/>
    </row>
    <row r="18266" spans="3:3">
      <c r="C18266"/>
    </row>
    <row r="18267" spans="3:3">
      <c r="C18267"/>
    </row>
    <row r="18268" spans="3:3">
      <c r="C18268"/>
    </row>
    <row r="18269" spans="3:3">
      <c r="C18269"/>
    </row>
    <row r="18270" spans="3:3">
      <c r="C18270"/>
    </row>
    <row r="18271" spans="3:3">
      <c r="C18271"/>
    </row>
    <row r="18272" spans="3:3">
      <c r="C18272"/>
    </row>
    <row r="18273" spans="3:3">
      <c r="C18273"/>
    </row>
    <row r="18274" spans="3:3">
      <c r="C18274"/>
    </row>
    <row r="18275" spans="3:3">
      <c r="C18275"/>
    </row>
    <row r="18276" spans="3:3">
      <c r="C18276"/>
    </row>
    <row r="18277" spans="3:3">
      <c r="C18277"/>
    </row>
    <row r="18278" spans="3:3">
      <c r="C18278"/>
    </row>
    <row r="18279" spans="3:3">
      <c r="C18279"/>
    </row>
    <row r="18280" spans="3:3">
      <c r="C18280"/>
    </row>
    <row r="18281" spans="3:3">
      <c r="C18281"/>
    </row>
    <row r="18282" spans="3:3">
      <c r="C18282"/>
    </row>
    <row r="18283" spans="3:3">
      <c r="C18283"/>
    </row>
    <row r="18284" spans="3:3">
      <c r="C18284"/>
    </row>
    <row r="18285" spans="3:3">
      <c r="C18285"/>
    </row>
    <row r="18286" spans="3:3">
      <c r="C18286"/>
    </row>
    <row r="18287" spans="3:3">
      <c r="C18287"/>
    </row>
    <row r="18288" spans="3:3">
      <c r="C18288"/>
    </row>
    <row r="18289" spans="3:3">
      <c r="C18289"/>
    </row>
    <row r="18290" spans="3:3">
      <c r="C18290"/>
    </row>
    <row r="18291" spans="3:3">
      <c r="C18291"/>
    </row>
    <row r="18292" spans="3:3">
      <c r="C18292"/>
    </row>
    <row r="18293" spans="3:3">
      <c r="C18293"/>
    </row>
    <row r="18294" spans="3:3">
      <c r="C18294"/>
    </row>
    <row r="18295" spans="3:3">
      <c r="C18295"/>
    </row>
    <row r="18296" spans="3:3">
      <c r="C18296"/>
    </row>
    <row r="18297" spans="3:3">
      <c r="C18297"/>
    </row>
    <row r="18298" spans="3:3">
      <c r="C18298"/>
    </row>
    <row r="18299" spans="3:3">
      <c r="C18299"/>
    </row>
    <row r="18300" spans="3:3">
      <c r="C18300"/>
    </row>
    <row r="18301" spans="3:3">
      <c r="C18301"/>
    </row>
    <row r="18302" spans="3:3">
      <c r="C18302"/>
    </row>
    <row r="18303" spans="3:3">
      <c r="C18303"/>
    </row>
    <row r="18304" spans="3:3">
      <c r="C18304"/>
    </row>
    <row r="18305" spans="3:3">
      <c r="C18305"/>
    </row>
    <row r="18306" spans="3:3">
      <c r="C18306"/>
    </row>
    <row r="18307" spans="3:3">
      <c r="C18307"/>
    </row>
    <row r="18308" spans="3:3">
      <c r="C18308"/>
    </row>
    <row r="18309" spans="3:3">
      <c r="C18309"/>
    </row>
    <row r="18310" spans="3:3">
      <c r="C18310"/>
    </row>
    <row r="18311" spans="3:3">
      <c r="C18311"/>
    </row>
    <row r="18312" spans="3:3">
      <c r="C18312"/>
    </row>
    <row r="18313" spans="3:3">
      <c r="C18313"/>
    </row>
    <row r="18314" spans="3:3">
      <c r="C18314"/>
    </row>
    <row r="18315" spans="3:3">
      <c r="C18315"/>
    </row>
    <row r="18316" spans="3:3">
      <c r="C18316"/>
    </row>
    <row r="18317" spans="3:3">
      <c r="C18317"/>
    </row>
    <row r="18318" spans="3:3">
      <c r="C18318"/>
    </row>
    <row r="18319" spans="3:3">
      <c r="C18319"/>
    </row>
    <row r="18320" spans="3:3">
      <c r="C18320"/>
    </row>
    <row r="18321" spans="3:3">
      <c r="C18321"/>
    </row>
    <row r="18322" spans="3:3">
      <c r="C18322"/>
    </row>
    <row r="18323" spans="3:3">
      <c r="C18323"/>
    </row>
    <row r="18324" spans="3:3">
      <c r="C18324"/>
    </row>
    <row r="18325" spans="3:3">
      <c r="C18325"/>
    </row>
    <row r="18326" spans="3:3">
      <c r="C18326"/>
    </row>
    <row r="18327" spans="3:3">
      <c r="C18327"/>
    </row>
    <row r="18328" spans="3:3">
      <c r="C18328"/>
    </row>
    <row r="18329" spans="3:3">
      <c r="C18329"/>
    </row>
    <row r="18330" spans="3:3">
      <c r="C18330"/>
    </row>
    <row r="18331" spans="3:3">
      <c r="C18331"/>
    </row>
    <row r="18332" spans="3:3">
      <c r="C18332"/>
    </row>
    <row r="18333" spans="3:3">
      <c r="C18333"/>
    </row>
    <row r="18334" spans="3:3">
      <c r="C18334"/>
    </row>
    <row r="18335" spans="3:3">
      <c r="C18335"/>
    </row>
    <row r="18336" spans="3:3">
      <c r="C18336"/>
    </row>
    <row r="18337" spans="3:3">
      <c r="C18337"/>
    </row>
    <row r="18338" spans="3:3">
      <c r="C18338"/>
    </row>
    <row r="18339" spans="3:3">
      <c r="C18339"/>
    </row>
    <row r="18340" spans="3:3">
      <c r="C18340"/>
    </row>
    <row r="18341" spans="3:3">
      <c r="C18341"/>
    </row>
    <row r="18342" spans="3:3">
      <c r="C18342"/>
    </row>
    <row r="18343" spans="3:3">
      <c r="C18343"/>
    </row>
    <row r="18344" spans="3:3">
      <c r="C18344"/>
    </row>
    <row r="18345" spans="3:3">
      <c r="C18345"/>
    </row>
    <row r="18346" spans="3:3">
      <c r="C18346"/>
    </row>
    <row r="18347" spans="3:3">
      <c r="C18347"/>
    </row>
    <row r="18348" spans="3:3">
      <c r="C18348"/>
    </row>
    <row r="18349" spans="3:3">
      <c r="C18349"/>
    </row>
    <row r="18350" spans="3:3">
      <c r="C18350"/>
    </row>
    <row r="18351" spans="3:3">
      <c r="C18351"/>
    </row>
    <row r="18352" spans="3:3">
      <c r="C18352"/>
    </row>
    <row r="18353" spans="3:3">
      <c r="C18353"/>
    </row>
    <row r="18354" spans="3:3">
      <c r="C18354"/>
    </row>
    <row r="18355" spans="3:3">
      <c r="C18355"/>
    </row>
    <row r="18356" spans="3:3">
      <c r="C18356"/>
    </row>
    <row r="18357" spans="3:3">
      <c r="C18357"/>
    </row>
    <row r="18358" spans="3:3">
      <c r="C18358"/>
    </row>
    <row r="18359" spans="3:3">
      <c r="C18359"/>
    </row>
    <row r="18360" spans="3:3">
      <c r="C18360"/>
    </row>
    <row r="18361" spans="3:3">
      <c r="C18361"/>
    </row>
    <row r="18362" spans="3:3">
      <c r="C18362"/>
    </row>
    <row r="18363" spans="3:3">
      <c r="C18363"/>
    </row>
    <row r="18364" spans="3:3">
      <c r="C18364"/>
    </row>
    <row r="18365" spans="3:3">
      <c r="C18365"/>
    </row>
    <row r="18366" spans="3:3">
      <c r="C18366"/>
    </row>
    <row r="18367" spans="3:3">
      <c r="C18367"/>
    </row>
    <row r="18368" spans="3:3">
      <c r="C18368"/>
    </row>
    <row r="18369" spans="3:3">
      <c r="C18369"/>
    </row>
    <row r="18370" spans="3:3">
      <c r="C18370"/>
    </row>
    <row r="18371" spans="3:3">
      <c r="C18371"/>
    </row>
    <row r="18372" spans="3:3">
      <c r="C18372"/>
    </row>
    <row r="18373" spans="3:3">
      <c r="C18373"/>
    </row>
    <row r="18374" spans="3:3">
      <c r="C18374"/>
    </row>
    <row r="18375" spans="3:3">
      <c r="C18375"/>
    </row>
    <row r="18376" spans="3:3">
      <c r="C18376"/>
    </row>
    <row r="18377" spans="3:3">
      <c r="C18377"/>
    </row>
    <row r="18378" spans="3:3">
      <c r="C18378"/>
    </row>
    <row r="18379" spans="3:3">
      <c r="C18379"/>
    </row>
    <row r="18380" spans="3:3">
      <c r="C18380"/>
    </row>
    <row r="18381" spans="3:3">
      <c r="C18381"/>
    </row>
    <row r="18382" spans="3:3">
      <c r="C18382"/>
    </row>
    <row r="18383" spans="3:3">
      <c r="C18383"/>
    </row>
    <row r="18384" spans="3:3">
      <c r="C18384"/>
    </row>
    <row r="18385" spans="3:3">
      <c r="C18385"/>
    </row>
    <row r="18386" spans="3:3">
      <c r="C18386"/>
    </row>
    <row r="18387" spans="3:3">
      <c r="C18387"/>
    </row>
    <row r="18388" spans="3:3">
      <c r="C18388"/>
    </row>
    <row r="18389" spans="3:3">
      <c r="C18389"/>
    </row>
    <row r="18390" spans="3:3">
      <c r="C18390"/>
    </row>
    <row r="18391" spans="3:3">
      <c r="C18391"/>
    </row>
    <row r="18392" spans="3:3">
      <c r="C18392"/>
    </row>
    <row r="18393" spans="3:3">
      <c r="C18393"/>
    </row>
    <row r="18394" spans="3:3">
      <c r="C18394"/>
    </row>
    <row r="18395" spans="3:3">
      <c r="C18395"/>
    </row>
    <row r="18396" spans="3:3">
      <c r="C18396"/>
    </row>
    <row r="18397" spans="3:3">
      <c r="C18397"/>
    </row>
    <row r="18398" spans="3:3">
      <c r="C18398"/>
    </row>
    <row r="18399" spans="3:3">
      <c r="C18399"/>
    </row>
    <row r="18400" spans="3:3">
      <c r="C18400"/>
    </row>
    <row r="18401" spans="3:3">
      <c r="C18401"/>
    </row>
    <row r="18402" spans="3:3">
      <c r="C18402"/>
    </row>
    <row r="18403" spans="3:3">
      <c r="C18403"/>
    </row>
    <row r="18404" spans="3:3">
      <c r="C18404"/>
    </row>
    <row r="18405" spans="3:3">
      <c r="C18405"/>
    </row>
    <row r="18406" spans="3:3">
      <c r="C18406"/>
    </row>
    <row r="18407" spans="3:3">
      <c r="C18407"/>
    </row>
    <row r="18408" spans="3:3">
      <c r="C18408"/>
    </row>
    <row r="18409" spans="3:3">
      <c r="C18409"/>
    </row>
    <row r="18410" spans="3:3">
      <c r="C18410"/>
    </row>
    <row r="18411" spans="3:3">
      <c r="C18411"/>
    </row>
    <row r="18412" spans="3:3">
      <c r="C18412"/>
    </row>
    <row r="18413" spans="3:3">
      <c r="C18413"/>
    </row>
    <row r="18414" spans="3:3">
      <c r="C18414"/>
    </row>
    <row r="18415" spans="3:3">
      <c r="C18415"/>
    </row>
    <row r="18416" spans="3:3">
      <c r="C18416"/>
    </row>
    <row r="18417" spans="3:3">
      <c r="C18417"/>
    </row>
    <row r="18418" spans="3:3">
      <c r="C18418"/>
    </row>
    <row r="18419" spans="3:3">
      <c r="C18419"/>
    </row>
    <row r="18420" spans="3:3">
      <c r="C18420"/>
    </row>
    <row r="18421" spans="3:3">
      <c r="C18421"/>
    </row>
    <row r="18422" spans="3:3">
      <c r="C18422"/>
    </row>
    <row r="18423" spans="3:3">
      <c r="C18423"/>
    </row>
    <row r="18424" spans="3:3">
      <c r="C18424"/>
    </row>
    <row r="18425" spans="3:3">
      <c r="C18425"/>
    </row>
    <row r="18426" spans="3:3">
      <c r="C18426"/>
    </row>
    <row r="18427" spans="3:3">
      <c r="C18427"/>
    </row>
    <row r="18428" spans="3:3">
      <c r="C18428"/>
    </row>
    <row r="18429" spans="3:3">
      <c r="C18429"/>
    </row>
    <row r="18430" spans="3:3">
      <c r="C18430"/>
    </row>
    <row r="18431" spans="3:3">
      <c r="C18431"/>
    </row>
    <row r="18432" spans="3:3">
      <c r="C18432"/>
    </row>
    <row r="18433" spans="3:3">
      <c r="C18433"/>
    </row>
    <row r="18434" spans="3:3">
      <c r="C18434"/>
    </row>
    <row r="18435" spans="3:3">
      <c r="C18435"/>
    </row>
    <row r="18436" spans="3:3">
      <c r="C18436"/>
    </row>
    <row r="18437" spans="3:3">
      <c r="C18437"/>
    </row>
    <row r="18438" spans="3:3">
      <c r="C18438"/>
    </row>
    <row r="18439" spans="3:3">
      <c r="C18439"/>
    </row>
    <row r="18440" spans="3:3">
      <c r="C18440"/>
    </row>
    <row r="18441" spans="3:3">
      <c r="C18441"/>
    </row>
    <row r="18442" spans="3:3">
      <c r="C18442"/>
    </row>
    <row r="18443" spans="3:3">
      <c r="C18443"/>
    </row>
    <row r="18444" spans="3:3">
      <c r="C18444"/>
    </row>
    <row r="18445" spans="3:3">
      <c r="C18445"/>
    </row>
    <row r="18446" spans="3:3">
      <c r="C18446"/>
    </row>
    <row r="18447" spans="3:3">
      <c r="C18447"/>
    </row>
    <row r="18448" spans="3:3">
      <c r="C18448"/>
    </row>
    <row r="18449" spans="3:3">
      <c r="C18449"/>
    </row>
    <row r="18450" spans="3:3">
      <c r="C18450"/>
    </row>
    <row r="18451" spans="3:3">
      <c r="C18451"/>
    </row>
    <row r="18452" spans="3:3">
      <c r="C18452"/>
    </row>
    <row r="18453" spans="3:3">
      <c r="C18453"/>
    </row>
    <row r="18454" spans="3:3">
      <c r="C18454"/>
    </row>
    <row r="18455" spans="3:3">
      <c r="C18455"/>
    </row>
    <row r="18456" spans="3:3">
      <c r="C18456"/>
    </row>
    <row r="18457" spans="3:3">
      <c r="C18457"/>
    </row>
    <row r="18458" spans="3:3">
      <c r="C18458"/>
    </row>
    <row r="18459" spans="3:3">
      <c r="C18459"/>
    </row>
    <row r="18460" spans="3:3">
      <c r="C18460"/>
    </row>
    <row r="18461" spans="3:3">
      <c r="C18461"/>
    </row>
    <row r="18462" spans="3:3">
      <c r="C18462"/>
    </row>
    <row r="18463" spans="3:3">
      <c r="C18463"/>
    </row>
    <row r="18464" spans="3:3">
      <c r="C18464"/>
    </row>
    <row r="18465" spans="3:3">
      <c r="C18465"/>
    </row>
    <row r="18466" spans="3:3">
      <c r="C18466"/>
    </row>
    <row r="18467" spans="3:3">
      <c r="C18467"/>
    </row>
    <row r="18468" spans="3:3">
      <c r="C18468"/>
    </row>
    <row r="18469" spans="3:3">
      <c r="C18469"/>
    </row>
    <row r="18470" spans="3:3">
      <c r="C18470"/>
    </row>
    <row r="18471" spans="3:3">
      <c r="C18471"/>
    </row>
    <row r="18472" spans="3:3">
      <c r="C18472"/>
    </row>
    <row r="18473" spans="3:3">
      <c r="C18473"/>
    </row>
    <row r="18474" spans="3:3">
      <c r="C18474"/>
    </row>
    <row r="18475" spans="3:3">
      <c r="C18475"/>
    </row>
    <row r="18476" spans="3:3">
      <c r="C18476"/>
    </row>
    <row r="18477" spans="3:3">
      <c r="C18477"/>
    </row>
    <row r="18478" spans="3:3">
      <c r="C18478"/>
    </row>
    <row r="18479" spans="3:3">
      <c r="C18479"/>
    </row>
    <row r="18480" spans="3:3">
      <c r="C18480"/>
    </row>
    <row r="18481" spans="3:3">
      <c r="C18481"/>
    </row>
    <row r="18482" spans="3:3">
      <c r="C18482"/>
    </row>
    <row r="18483" spans="3:3">
      <c r="C18483"/>
    </row>
    <row r="18484" spans="3:3">
      <c r="C18484"/>
    </row>
    <row r="18485" spans="3:3">
      <c r="C18485"/>
    </row>
    <row r="18486" spans="3:3">
      <c r="C18486"/>
    </row>
    <row r="18487" spans="3:3">
      <c r="C18487"/>
    </row>
    <row r="18488" spans="3:3">
      <c r="C18488"/>
    </row>
    <row r="18489" spans="3:3">
      <c r="C18489"/>
    </row>
    <row r="18490" spans="3:3">
      <c r="C18490"/>
    </row>
    <row r="18491" spans="3:3">
      <c r="C18491"/>
    </row>
    <row r="18492" spans="3:3">
      <c r="C18492"/>
    </row>
    <row r="18493" spans="3:3">
      <c r="C18493"/>
    </row>
    <row r="18494" spans="3:3">
      <c r="C18494"/>
    </row>
    <row r="18495" spans="3:3">
      <c r="C18495"/>
    </row>
    <row r="18496" spans="3:3">
      <c r="C18496"/>
    </row>
    <row r="18497" spans="3:3">
      <c r="C18497"/>
    </row>
    <row r="18498" spans="3:3">
      <c r="C18498"/>
    </row>
    <row r="18499" spans="3:3">
      <c r="C18499"/>
    </row>
    <row r="18500" spans="3:3">
      <c r="C18500"/>
    </row>
    <row r="18501" spans="3:3">
      <c r="C18501"/>
    </row>
    <row r="18502" spans="3:3">
      <c r="C18502"/>
    </row>
    <row r="18503" spans="3:3">
      <c r="C18503"/>
    </row>
    <row r="18504" spans="3:3">
      <c r="C18504"/>
    </row>
    <row r="18505" spans="3:3">
      <c r="C18505"/>
    </row>
    <row r="18506" spans="3:3">
      <c r="C18506"/>
    </row>
    <row r="18507" spans="3:3">
      <c r="C18507"/>
    </row>
    <row r="18508" spans="3:3">
      <c r="C18508"/>
    </row>
    <row r="18509" spans="3:3">
      <c r="C18509"/>
    </row>
    <row r="18510" spans="3:3">
      <c r="C18510"/>
    </row>
    <row r="18511" spans="3:3">
      <c r="C18511"/>
    </row>
    <row r="18512" spans="3:3">
      <c r="C18512"/>
    </row>
    <row r="18513" spans="3:3">
      <c r="C18513"/>
    </row>
    <row r="18514" spans="3:3">
      <c r="C18514"/>
    </row>
    <row r="18515" spans="3:3">
      <c r="C18515"/>
    </row>
    <row r="18516" spans="3:3">
      <c r="C18516"/>
    </row>
    <row r="18517" spans="3:3">
      <c r="C18517"/>
    </row>
    <row r="18518" spans="3:3">
      <c r="C18518"/>
    </row>
    <row r="18519" spans="3:3">
      <c r="C18519"/>
    </row>
    <row r="18520" spans="3:3">
      <c r="C18520"/>
    </row>
    <row r="18521" spans="3:3">
      <c r="C18521"/>
    </row>
    <row r="18522" spans="3:3">
      <c r="C18522"/>
    </row>
    <row r="18523" spans="3:3">
      <c r="C18523"/>
    </row>
    <row r="18524" spans="3:3">
      <c r="C18524"/>
    </row>
    <row r="18525" spans="3:3">
      <c r="C18525"/>
    </row>
    <row r="18526" spans="3:3">
      <c r="C18526"/>
    </row>
    <row r="18527" spans="3:3">
      <c r="C18527"/>
    </row>
    <row r="18528" spans="3:3">
      <c r="C18528"/>
    </row>
    <row r="18529" spans="3:3">
      <c r="C18529"/>
    </row>
    <row r="18530" spans="3:3">
      <c r="C18530"/>
    </row>
    <row r="18531" spans="3:3">
      <c r="C18531"/>
    </row>
    <row r="18532" spans="3:3">
      <c r="C18532"/>
    </row>
    <row r="18533" spans="3:3">
      <c r="C18533"/>
    </row>
    <row r="18534" spans="3:3">
      <c r="C18534"/>
    </row>
    <row r="18535" spans="3:3">
      <c r="C18535"/>
    </row>
    <row r="18536" spans="3:3">
      <c r="C18536"/>
    </row>
    <row r="18537" spans="3:3">
      <c r="C18537"/>
    </row>
    <row r="18538" spans="3:3">
      <c r="C18538"/>
    </row>
    <row r="18539" spans="3:3">
      <c r="C18539"/>
    </row>
    <row r="18540" spans="3:3">
      <c r="C18540"/>
    </row>
    <row r="18541" spans="3:3">
      <c r="C18541"/>
    </row>
    <row r="18542" spans="3:3">
      <c r="C18542"/>
    </row>
    <row r="18543" spans="3:3">
      <c r="C18543"/>
    </row>
    <row r="18544" spans="3:3">
      <c r="C18544"/>
    </row>
    <row r="18545" spans="3:3">
      <c r="C18545"/>
    </row>
    <row r="18546" spans="3:3">
      <c r="C18546"/>
    </row>
    <row r="18547" spans="3:3">
      <c r="C18547"/>
    </row>
    <row r="18548" spans="3:3">
      <c r="C18548"/>
    </row>
    <row r="18549" spans="3:3">
      <c r="C18549"/>
    </row>
    <row r="18550" spans="3:3">
      <c r="C18550"/>
    </row>
    <row r="18551" spans="3:3">
      <c r="C18551"/>
    </row>
    <row r="18552" spans="3:3">
      <c r="C18552"/>
    </row>
    <row r="18553" spans="3:3">
      <c r="C18553"/>
    </row>
    <row r="18554" spans="3:3">
      <c r="C18554"/>
    </row>
    <row r="18555" spans="3:3">
      <c r="C18555"/>
    </row>
    <row r="18556" spans="3:3">
      <c r="C18556"/>
    </row>
    <row r="18557" spans="3:3">
      <c r="C18557"/>
    </row>
    <row r="18558" spans="3:3">
      <c r="C18558"/>
    </row>
    <row r="18559" spans="3:3">
      <c r="C18559"/>
    </row>
    <row r="18560" spans="3:3">
      <c r="C18560"/>
    </row>
    <row r="18561" spans="3:3">
      <c r="C18561"/>
    </row>
    <row r="18562" spans="3:3">
      <c r="C18562"/>
    </row>
    <row r="18563" spans="3:3">
      <c r="C18563"/>
    </row>
    <row r="18564" spans="3:3">
      <c r="C18564"/>
    </row>
    <row r="18565" spans="3:3">
      <c r="C18565"/>
    </row>
    <row r="18566" spans="3:3">
      <c r="C18566"/>
    </row>
    <row r="18567" spans="3:3">
      <c r="C18567"/>
    </row>
    <row r="18568" spans="3:3">
      <c r="C18568"/>
    </row>
    <row r="18569" spans="3:3">
      <c r="C18569"/>
    </row>
    <row r="18570" spans="3:3">
      <c r="C18570"/>
    </row>
    <row r="18571" spans="3:3">
      <c r="C18571"/>
    </row>
    <row r="18572" spans="3:3">
      <c r="C18572"/>
    </row>
    <row r="18573" spans="3:3">
      <c r="C18573"/>
    </row>
    <row r="18574" spans="3:3">
      <c r="C18574"/>
    </row>
    <row r="18575" spans="3:3">
      <c r="C18575"/>
    </row>
    <row r="18576" spans="3:3">
      <c r="C18576"/>
    </row>
    <row r="18577" spans="3:3">
      <c r="C18577"/>
    </row>
    <row r="18578" spans="3:3">
      <c r="C18578"/>
    </row>
    <row r="18579" spans="3:3">
      <c r="C18579"/>
    </row>
    <row r="18580" spans="3:3">
      <c r="C18580"/>
    </row>
    <row r="18581" spans="3:3">
      <c r="C18581"/>
    </row>
    <row r="18582" spans="3:3">
      <c r="C18582"/>
    </row>
    <row r="18583" spans="3:3">
      <c r="C18583"/>
    </row>
    <row r="18584" spans="3:3">
      <c r="C18584"/>
    </row>
    <row r="18585" spans="3:3">
      <c r="C18585"/>
    </row>
    <row r="18586" spans="3:3">
      <c r="C18586"/>
    </row>
    <row r="18587" spans="3:3">
      <c r="C18587"/>
    </row>
    <row r="18588" spans="3:3">
      <c r="C18588"/>
    </row>
    <row r="18589" spans="3:3">
      <c r="C18589"/>
    </row>
    <row r="18590" spans="3:3">
      <c r="C18590"/>
    </row>
    <row r="18591" spans="3:3">
      <c r="C18591"/>
    </row>
    <row r="18592" spans="3:3">
      <c r="C18592"/>
    </row>
    <row r="18593" spans="3:3">
      <c r="C18593"/>
    </row>
    <row r="18594" spans="3:3">
      <c r="C18594"/>
    </row>
    <row r="18595" spans="3:3">
      <c r="C18595"/>
    </row>
    <row r="18596" spans="3:3">
      <c r="C18596"/>
    </row>
    <row r="18597" spans="3:3">
      <c r="C18597"/>
    </row>
    <row r="18598" spans="3:3">
      <c r="C18598"/>
    </row>
    <row r="18599" spans="3:3">
      <c r="C18599"/>
    </row>
    <row r="18600" spans="3:3">
      <c r="C18600"/>
    </row>
    <row r="18601" spans="3:3">
      <c r="C18601"/>
    </row>
    <row r="18602" spans="3:3">
      <c r="C18602"/>
    </row>
    <row r="18603" spans="3:3">
      <c r="C18603"/>
    </row>
    <row r="18604" spans="3:3">
      <c r="C18604"/>
    </row>
    <row r="18605" spans="3:3">
      <c r="C18605"/>
    </row>
    <row r="18606" spans="3:3">
      <c r="C18606"/>
    </row>
    <row r="18607" spans="3:3">
      <c r="C18607"/>
    </row>
    <row r="18608" spans="3:3">
      <c r="C18608"/>
    </row>
    <row r="18609" spans="3:3">
      <c r="C18609"/>
    </row>
    <row r="18610" spans="3:3">
      <c r="C18610"/>
    </row>
    <row r="18611" spans="3:3">
      <c r="C18611"/>
    </row>
    <row r="18612" spans="3:3">
      <c r="C18612"/>
    </row>
    <row r="18613" spans="3:3">
      <c r="C18613"/>
    </row>
    <row r="18614" spans="3:3">
      <c r="C18614"/>
    </row>
    <row r="18615" spans="3:3">
      <c r="C18615"/>
    </row>
    <row r="18616" spans="3:3">
      <c r="C18616"/>
    </row>
    <row r="18617" spans="3:3">
      <c r="C18617"/>
    </row>
    <row r="18618" spans="3:3">
      <c r="C18618"/>
    </row>
    <row r="18619" spans="3:3">
      <c r="C18619"/>
    </row>
    <row r="18620" spans="3:3">
      <c r="C18620"/>
    </row>
    <row r="18621" spans="3:3">
      <c r="C18621"/>
    </row>
    <row r="18622" spans="3:3">
      <c r="C18622"/>
    </row>
    <row r="18623" spans="3:3">
      <c r="C18623"/>
    </row>
    <row r="18624" spans="3:3">
      <c r="C18624"/>
    </row>
    <row r="18625" spans="3:3">
      <c r="C18625"/>
    </row>
    <row r="18626" spans="3:3">
      <c r="C18626"/>
    </row>
    <row r="18627" spans="3:3">
      <c r="C18627"/>
    </row>
    <row r="18628" spans="3:3">
      <c r="C18628"/>
    </row>
    <row r="18629" spans="3:3">
      <c r="C18629"/>
    </row>
    <row r="18630" spans="3:3">
      <c r="C18630"/>
    </row>
    <row r="18631" spans="3:3">
      <c r="C18631"/>
    </row>
    <row r="18632" spans="3:3">
      <c r="C18632"/>
    </row>
    <row r="18633" spans="3:3">
      <c r="C18633"/>
    </row>
    <row r="18634" spans="3:3">
      <c r="C18634"/>
    </row>
    <row r="18635" spans="3:3">
      <c r="C18635"/>
    </row>
    <row r="18636" spans="3:3">
      <c r="C18636"/>
    </row>
    <row r="18637" spans="3:3">
      <c r="C18637"/>
    </row>
    <row r="18638" spans="3:3">
      <c r="C18638"/>
    </row>
    <row r="18639" spans="3:3">
      <c r="C18639"/>
    </row>
    <row r="18640" spans="3:3">
      <c r="C18640"/>
    </row>
    <row r="18641" spans="3:3">
      <c r="C18641"/>
    </row>
    <row r="18642" spans="3:3">
      <c r="C18642"/>
    </row>
    <row r="18643" spans="3:3">
      <c r="C18643"/>
    </row>
    <row r="18644" spans="3:3">
      <c r="C18644"/>
    </row>
    <row r="18645" spans="3:3">
      <c r="C18645"/>
    </row>
    <row r="18646" spans="3:3">
      <c r="C18646"/>
    </row>
    <row r="18647" spans="3:3">
      <c r="C18647"/>
    </row>
    <row r="18648" spans="3:3">
      <c r="C18648"/>
    </row>
    <row r="18649" spans="3:3">
      <c r="C18649"/>
    </row>
    <row r="18650" spans="3:3">
      <c r="C18650"/>
    </row>
    <row r="18651" spans="3:3">
      <c r="C18651"/>
    </row>
    <row r="18652" spans="3:3">
      <c r="C18652"/>
    </row>
    <row r="18653" spans="3:3">
      <c r="C18653"/>
    </row>
    <row r="18654" spans="3:3">
      <c r="C18654"/>
    </row>
    <row r="18655" spans="3:3">
      <c r="C18655"/>
    </row>
    <row r="18656" spans="3:3">
      <c r="C18656"/>
    </row>
    <row r="18657" spans="3:3">
      <c r="C18657"/>
    </row>
    <row r="18658" spans="3:3">
      <c r="C18658"/>
    </row>
    <row r="18659" spans="3:3">
      <c r="C18659"/>
    </row>
    <row r="18660" spans="3:3">
      <c r="C18660"/>
    </row>
    <row r="18661" spans="3:3">
      <c r="C18661"/>
    </row>
    <row r="18662" spans="3:3">
      <c r="C18662"/>
    </row>
    <row r="18663" spans="3:3">
      <c r="C18663"/>
    </row>
    <row r="18664" spans="3:3">
      <c r="C18664"/>
    </row>
    <row r="18665" spans="3:3">
      <c r="C18665"/>
    </row>
    <row r="18666" spans="3:3">
      <c r="C18666"/>
    </row>
    <row r="18667" spans="3:3">
      <c r="C18667"/>
    </row>
    <row r="18668" spans="3:3">
      <c r="C18668"/>
    </row>
    <row r="18669" spans="3:3">
      <c r="C18669"/>
    </row>
    <row r="18670" spans="3:3">
      <c r="C18670"/>
    </row>
    <row r="18671" spans="3:3">
      <c r="C18671"/>
    </row>
    <row r="18672" spans="3:3">
      <c r="C18672"/>
    </row>
    <row r="18673" spans="3:3">
      <c r="C18673"/>
    </row>
    <row r="18674" spans="3:3">
      <c r="C18674"/>
    </row>
    <row r="18675" spans="3:3">
      <c r="C18675"/>
    </row>
    <row r="18676" spans="3:3">
      <c r="C18676"/>
    </row>
    <row r="18677" spans="3:3">
      <c r="C18677"/>
    </row>
    <row r="18678" spans="3:3">
      <c r="C18678"/>
    </row>
    <row r="18679" spans="3:3">
      <c r="C18679"/>
    </row>
    <row r="18680" spans="3:3">
      <c r="C18680"/>
    </row>
    <row r="18681" spans="3:3">
      <c r="C18681"/>
    </row>
    <row r="18682" spans="3:3">
      <c r="C18682"/>
    </row>
    <row r="18683" spans="3:3">
      <c r="C18683"/>
    </row>
    <row r="18684" spans="3:3">
      <c r="C18684"/>
    </row>
    <row r="18685" spans="3:3">
      <c r="C18685"/>
    </row>
    <row r="18686" spans="3:3">
      <c r="C18686"/>
    </row>
    <row r="18687" spans="3:3">
      <c r="C18687"/>
    </row>
    <row r="18688" spans="3:3">
      <c r="C18688"/>
    </row>
    <row r="18689" spans="3:3">
      <c r="C18689"/>
    </row>
    <row r="18690" spans="3:3">
      <c r="C18690"/>
    </row>
    <row r="18691" spans="3:3">
      <c r="C18691"/>
    </row>
    <row r="18692" spans="3:3">
      <c r="C18692"/>
    </row>
    <row r="18693" spans="3:3">
      <c r="C18693"/>
    </row>
    <row r="18694" spans="3:3">
      <c r="C18694"/>
    </row>
    <row r="18695" spans="3:3">
      <c r="C18695"/>
    </row>
    <row r="18696" spans="3:3">
      <c r="C18696"/>
    </row>
    <row r="18697" spans="3:3">
      <c r="C18697"/>
    </row>
    <row r="18698" spans="3:3">
      <c r="C18698"/>
    </row>
    <row r="18699" spans="3:3">
      <c r="C18699"/>
    </row>
    <row r="18700" spans="3:3">
      <c r="C18700"/>
    </row>
    <row r="18701" spans="3:3">
      <c r="C18701"/>
    </row>
    <row r="18702" spans="3:3">
      <c r="C18702"/>
    </row>
    <row r="18703" spans="3:3">
      <c r="C18703"/>
    </row>
    <row r="18704" spans="3:3">
      <c r="C18704"/>
    </row>
    <row r="18705" spans="3:3">
      <c r="C18705"/>
    </row>
    <row r="18706" spans="3:3">
      <c r="C18706"/>
    </row>
    <row r="18707" spans="3:3">
      <c r="C18707"/>
    </row>
    <row r="18708" spans="3:3">
      <c r="C18708"/>
    </row>
    <row r="18709" spans="3:3">
      <c r="C18709"/>
    </row>
    <row r="18710" spans="3:3">
      <c r="C18710"/>
    </row>
    <row r="18711" spans="3:3">
      <c r="C18711"/>
    </row>
    <row r="18712" spans="3:3">
      <c r="C18712"/>
    </row>
    <row r="18713" spans="3:3">
      <c r="C18713"/>
    </row>
    <row r="18714" spans="3:3">
      <c r="C18714"/>
    </row>
    <row r="18715" spans="3:3">
      <c r="C18715"/>
    </row>
    <row r="18716" spans="3:3">
      <c r="C18716"/>
    </row>
    <row r="18717" spans="3:3">
      <c r="C18717"/>
    </row>
    <row r="18718" spans="3:3">
      <c r="C18718"/>
    </row>
    <row r="18719" spans="3:3">
      <c r="C18719"/>
    </row>
    <row r="18720" spans="3:3">
      <c r="C18720"/>
    </row>
    <row r="18721" spans="3:3">
      <c r="C18721"/>
    </row>
    <row r="18722" spans="3:3">
      <c r="C18722"/>
    </row>
    <row r="18723" spans="3:3">
      <c r="C18723"/>
    </row>
    <row r="18724" spans="3:3">
      <c r="C18724"/>
    </row>
    <row r="18725" spans="3:3">
      <c r="C18725"/>
    </row>
    <row r="18726" spans="3:3">
      <c r="C18726"/>
    </row>
    <row r="18727" spans="3:3">
      <c r="C18727"/>
    </row>
    <row r="18728" spans="3:3">
      <c r="C18728"/>
    </row>
    <row r="18729" spans="3:3">
      <c r="C18729"/>
    </row>
    <row r="18730" spans="3:3">
      <c r="C18730"/>
    </row>
    <row r="18731" spans="3:3">
      <c r="C18731"/>
    </row>
    <row r="18732" spans="3:3">
      <c r="C18732"/>
    </row>
    <row r="18733" spans="3:3">
      <c r="C18733"/>
    </row>
    <row r="18734" spans="3:3">
      <c r="C18734"/>
    </row>
    <row r="18735" spans="3:3">
      <c r="C18735"/>
    </row>
    <row r="18736" spans="3:3">
      <c r="C18736"/>
    </row>
    <row r="18737" spans="3:3">
      <c r="C18737"/>
    </row>
    <row r="18738" spans="3:3">
      <c r="C18738"/>
    </row>
    <row r="18739" spans="3:3">
      <c r="C18739"/>
    </row>
    <row r="18740" spans="3:3">
      <c r="C18740"/>
    </row>
    <row r="18741" spans="3:3">
      <c r="C18741"/>
    </row>
    <row r="18742" spans="3:3">
      <c r="C18742"/>
    </row>
    <row r="18743" spans="3:3">
      <c r="C18743"/>
    </row>
    <row r="18744" spans="3:3">
      <c r="C18744"/>
    </row>
    <row r="18745" spans="3:3">
      <c r="C18745"/>
    </row>
    <row r="18746" spans="3:3">
      <c r="C18746"/>
    </row>
    <row r="18747" spans="3:3">
      <c r="C18747"/>
    </row>
    <row r="18748" spans="3:3">
      <c r="C18748"/>
    </row>
    <row r="18749" spans="3:3">
      <c r="C18749"/>
    </row>
    <row r="18750" spans="3:3">
      <c r="C18750"/>
    </row>
    <row r="18751" spans="3:3">
      <c r="C18751"/>
    </row>
    <row r="18752" spans="3:3">
      <c r="C18752"/>
    </row>
    <row r="18753" spans="3:3">
      <c r="C18753"/>
    </row>
    <row r="18754" spans="3:3">
      <c r="C18754"/>
    </row>
    <row r="18755" spans="3:3">
      <c r="C18755"/>
    </row>
    <row r="18756" spans="3:3">
      <c r="C18756"/>
    </row>
    <row r="18757" spans="3:3">
      <c r="C18757"/>
    </row>
    <row r="18758" spans="3:3">
      <c r="C18758"/>
    </row>
    <row r="18759" spans="3:3">
      <c r="C18759"/>
    </row>
    <row r="18760" spans="3:3">
      <c r="C18760"/>
    </row>
    <row r="18761" spans="3:3">
      <c r="C18761"/>
    </row>
    <row r="18762" spans="3:3">
      <c r="C18762"/>
    </row>
    <row r="18763" spans="3:3">
      <c r="C18763"/>
    </row>
    <row r="18764" spans="3:3">
      <c r="C18764"/>
    </row>
    <row r="18765" spans="3:3">
      <c r="C18765"/>
    </row>
    <row r="18766" spans="3:3">
      <c r="C18766"/>
    </row>
    <row r="18767" spans="3:3">
      <c r="C18767"/>
    </row>
    <row r="18768" spans="3:3">
      <c r="C18768"/>
    </row>
    <row r="18769" spans="3:3">
      <c r="C18769"/>
    </row>
    <row r="18770" spans="3:3">
      <c r="C18770"/>
    </row>
    <row r="18771" spans="3:3">
      <c r="C18771"/>
    </row>
    <row r="18772" spans="3:3">
      <c r="C18772"/>
    </row>
    <row r="18773" spans="3:3">
      <c r="C18773"/>
    </row>
    <row r="18774" spans="3:3">
      <c r="C18774"/>
    </row>
    <row r="18775" spans="3:3">
      <c r="C18775"/>
    </row>
    <row r="18776" spans="3:3">
      <c r="C18776"/>
    </row>
    <row r="18777" spans="3:3">
      <c r="C18777"/>
    </row>
    <row r="18778" spans="3:3">
      <c r="C18778"/>
    </row>
    <row r="18779" spans="3:3">
      <c r="C18779"/>
    </row>
    <row r="18780" spans="3:3">
      <c r="C18780"/>
    </row>
    <row r="18781" spans="3:3">
      <c r="C18781"/>
    </row>
    <row r="18782" spans="3:3">
      <c r="C18782"/>
    </row>
    <row r="18783" spans="3:3">
      <c r="C18783"/>
    </row>
    <row r="18784" spans="3:3">
      <c r="C18784"/>
    </row>
    <row r="18785" spans="3:3">
      <c r="C18785"/>
    </row>
    <row r="18786" spans="3:3">
      <c r="C18786"/>
    </row>
    <row r="18787" spans="3:3">
      <c r="C18787"/>
    </row>
    <row r="18788" spans="3:3">
      <c r="C18788"/>
    </row>
    <row r="18789" spans="3:3">
      <c r="C18789"/>
    </row>
    <row r="18790" spans="3:3">
      <c r="C18790"/>
    </row>
    <row r="18791" spans="3:3">
      <c r="C18791"/>
    </row>
    <row r="18792" spans="3:3">
      <c r="C18792"/>
    </row>
    <row r="18793" spans="3:3">
      <c r="C18793"/>
    </row>
    <row r="18794" spans="3:3">
      <c r="C18794"/>
    </row>
    <row r="18795" spans="3:3">
      <c r="C18795"/>
    </row>
    <row r="18796" spans="3:3">
      <c r="C18796"/>
    </row>
    <row r="18797" spans="3:3">
      <c r="C18797"/>
    </row>
    <row r="18798" spans="3:3">
      <c r="C18798"/>
    </row>
    <row r="18799" spans="3:3">
      <c r="C18799"/>
    </row>
    <row r="18800" spans="3:3">
      <c r="C18800"/>
    </row>
    <row r="18801" spans="3:3">
      <c r="C18801"/>
    </row>
    <row r="18802" spans="3:3">
      <c r="C18802"/>
    </row>
    <row r="18803" spans="3:3">
      <c r="C18803"/>
    </row>
    <row r="18804" spans="3:3">
      <c r="C18804"/>
    </row>
    <row r="18805" spans="3:3">
      <c r="C18805"/>
    </row>
    <row r="18806" spans="3:3">
      <c r="C18806"/>
    </row>
    <row r="18807" spans="3:3">
      <c r="C18807"/>
    </row>
    <row r="18808" spans="3:3">
      <c r="C18808"/>
    </row>
    <row r="18809" spans="3:3">
      <c r="C18809"/>
    </row>
    <row r="18810" spans="3:3">
      <c r="C18810"/>
    </row>
    <row r="18811" spans="3:3">
      <c r="C18811"/>
    </row>
    <row r="18812" spans="3:3">
      <c r="C18812"/>
    </row>
    <row r="18813" spans="3:3">
      <c r="C18813"/>
    </row>
    <row r="18814" spans="3:3">
      <c r="C18814"/>
    </row>
    <row r="18815" spans="3:3">
      <c r="C18815"/>
    </row>
    <row r="18816" spans="3:3">
      <c r="C18816"/>
    </row>
    <row r="18817" spans="3:3">
      <c r="C18817"/>
    </row>
    <row r="18818" spans="3:3">
      <c r="C18818"/>
    </row>
    <row r="18819" spans="3:3">
      <c r="C18819"/>
    </row>
    <row r="18820" spans="3:3">
      <c r="C18820"/>
    </row>
    <row r="18821" spans="3:3">
      <c r="C18821"/>
    </row>
    <row r="18822" spans="3:3">
      <c r="C18822"/>
    </row>
    <row r="18823" spans="3:3">
      <c r="C18823"/>
    </row>
    <row r="18824" spans="3:3">
      <c r="C18824"/>
    </row>
    <row r="18825" spans="3:3">
      <c r="C18825"/>
    </row>
    <row r="18826" spans="3:3">
      <c r="C18826"/>
    </row>
    <row r="18827" spans="3:3">
      <c r="C18827"/>
    </row>
    <row r="18828" spans="3:3">
      <c r="C18828"/>
    </row>
    <row r="18829" spans="3:3">
      <c r="C18829"/>
    </row>
    <row r="18830" spans="3:3">
      <c r="C18830"/>
    </row>
    <row r="18831" spans="3:3">
      <c r="C18831"/>
    </row>
    <row r="18832" spans="3:3">
      <c r="C18832"/>
    </row>
    <row r="18833" spans="3:3">
      <c r="C18833"/>
    </row>
    <row r="18834" spans="3:3">
      <c r="C18834"/>
    </row>
    <row r="18835" spans="3:3">
      <c r="C18835"/>
    </row>
    <row r="18836" spans="3:3">
      <c r="C18836"/>
    </row>
    <row r="18837" spans="3:3">
      <c r="C18837"/>
    </row>
    <row r="18838" spans="3:3">
      <c r="C18838"/>
    </row>
    <row r="18839" spans="3:3">
      <c r="C18839"/>
    </row>
    <row r="18840" spans="3:3">
      <c r="C18840"/>
    </row>
    <row r="18841" spans="3:3">
      <c r="C18841"/>
    </row>
    <row r="18842" spans="3:3">
      <c r="C18842"/>
    </row>
    <row r="18843" spans="3:3">
      <c r="C18843"/>
    </row>
    <row r="18844" spans="3:3">
      <c r="C18844"/>
    </row>
    <row r="18845" spans="3:3">
      <c r="C18845"/>
    </row>
    <row r="18846" spans="3:3">
      <c r="C18846"/>
    </row>
    <row r="18847" spans="3:3">
      <c r="C18847"/>
    </row>
    <row r="18848" spans="3:3">
      <c r="C18848"/>
    </row>
    <row r="18849" spans="3:3">
      <c r="C18849"/>
    </row>
    <row r="18850" spans="3:3">
      <c r="C18850"/>
    </row>
    <row r="18851" spans="3:3">
      <c r="C18851"/>
    </row>
    <row r="18852" spans="3:3">
      <c r="C18852"/>
    </row>
    <row r="18853" spans="3:3">
      <c r="C18853"/>
    </row>
    <row r="18854" spans="3:3">
      <c r="C18854"/>
    </row>
    <row r="18855" spans="3:3">
      <c r="C18855"/>
    </row>
    <row r="18856" spans="3:3">
      <c r="C18856"/>
    </row>
    <row r="18857" spans="3:3">
      <c r="C18857"/>
    </row>
    <row r="18858" spans="3:3">
      <c r="C18858"/>
    </row>
    <row r="18859" spans="3:3">
      <c r="C18859"/>
    </row>
    <row r="18860" spans="3:3">
      <c r="C18860"/>
    </row>
    <row r="18861" spans="3:3">
      <c r="C18861"/>
    </row>
    <row r="18862" spans="3:3">
      <c r="C18862"/>
    </row>
    <row r="18863" spans="3:3">
      <c r="C18863"/>
    </row>
    <row r="18864" spans="3:3">
      <c r="C18864"/>
    </row>
    <row r="18865" spans="3:3">
      <c r="C18865"/>
    </row>
    <row r="18866" spans="3:3">
      <c r="C18866"/>
    </row>
    <row r="18867" spans="3:3">
      <c r="C18867"/>
    </row>
    <row r="18868" spans="3:3">
      <c r="C18868"/>
    </row>
    <row r="18869" spans="3:3">
      <c r="C18869"/>
    </row>
    <row r="18870" spans="3:3">
      <c r="C18870"/>
    </row>
    <row r="18871" spans="3:3">
      <c r="C18871"/>
    </row>
    <row r="18872" spans="3:3">
      <c r="C18872"/>
    </row>
    <row r="18873" spans="3:3">
      <c r="C18873"/>
    </row>
    <row r="18874" spans="3:3">
      <c r="C18874"/>
    </row>
    <row r="18875" spans="3:3">
      <c r="C18875"/>
    </row>
    <row r="18876" spans="3:3">
      <c r="C18876"/>
    </row>
    <row r="18877" spans="3:3">
      <c r="C18877"/>
    </row>
    <row r="18878" spans="3:3">
      <c r="C18878"/>
    </row>
    <row r="18879" spans="3:3">
      <c r="C18879"/>
    </row>
    <row r="18880" spans="3:3">
      <c r="C18880"/>
    </row>
    <row r="18881" spans="3:3">
      <c r="C18881"/>
    </row>
    <row r="18882" spans="3:3">
      <c r="C18882"/>
    </row>
    <row r="18883" spans="3:3">
      <c r="C18883"/>
    </row>
    <row r="18884" spans="3:3">
      <c r="C18884"/>
    </row>
    <row r="18885" spans="3:3">
      <c r="C18885"/>
    </row>
    <row r="18886" spans="3:3">
      <c r="C18886"/>
    </row>
    <row r="18887" spans="3:3">
      <c r="C18887"/>
    </row>
    <row r="18888" spans="3:3">
      <c r="C18888"/>
    </row>
    <row r="18889" spans="3:3">
      <c r="C18889"/>
    </row>
    <row r="18890" spans="3:3">
      <c r="C18890"/>
    </row>
    <row r="18891" spans="3:3">
      <c r="C18891"/>
    </row>
    <row r="18892" spans="3:3">
      <c r="C18892"/>
    </row>
    <row r="18893" spans="3:3">
      <c r="C18893"/>
    </row>
    <row r="18894" spans="3:3">
      <c r="C18894"/>
    </row>
    <row r="18895" spans="3:3">
      <c r="C18895"/>
    </row>
    <row r="18896" spans="3:3">
      <c r="C18896"/>
    </row>
    <row r="18897" spans="3:3">
      <c r="C18897"/>
    </row>
    <row r="18898" spans="3:3">
      <c r="C18898"/>
    </row>
    <row r="18899" spans="3:3">
      <c r="C18899"/>
    </row>
    <row r="18900" spans="3:3">
      <c r="C18900"/>
    </row>
    <row r="18901" spans="3:3">
      <c r="C18901"/>
    </row>
    <row r="18902" spans="3:3">
      <c r="C18902"/>
    </row>
    <row r="18903" spans="3:3">
      <c r="C18903"/>
    </row>
    <row r="18904" spans="3:3">
      <c r="C18904"/>
    </row>
    <row r="18905" spans="3:3">
      <c r="C18905"/>
    </row>
    <row r="18906" spans="3:3">
      <c r="C18906"/>
    </row>
    <row r="18907" spans="3:3">
      <c r="C18907"/>
    </row>
    <row r="18908" spans="3:3">
      <c r="C18908"/>
    </row>
    <row r="18909" spans="3:3">
      <c r="C18909"/>
    </row>
    <row r="18910" spans="3:3">
      <c r="C18910"/>
    </row>
    <row r="18911" spans="3:3">
      <c r="C18911"/>
    </row>
    <row r="18912" spans="3:3">
      <c r="C18912"/>
    </row>
    <row r="18913" spans="3:3">
      <c r="C18913"/>
    </row>
    <row r="18914" spans="3:3">
      <c r="C18914"/>
    </row>
    <row r="18915" spans="3:3">
      <c r="C18915"/>
    </row>
    <row r="18916" spans="3:3">
      <c r="C18916"/>
    </row>
    <row r="18917" spans="3:3">
      <c r="C18917"/>
    </row>
    <row r="18918" spans="3:3">
      <c r="C18918"/>
    </row>
    <row r="18919" spans="3:3">
      <c r="C18919"/>
    </row>
    <row r="18920" spans="3:3">
      <c r="C18920"/>
    </row>
    <row r="18921" spans="3:3">
      <c r="C18921"/>
    </row>
    <row r="18922" spans="3:3">
      <c r="C18922"/>
    </row>
    <row r="18923" spans="3:3">
      <c r="C18923"/>
    </row>
    <row r="18924" spans="3:3">
      <c r="C18924"/>
    </row>
    <row r="18925" spans="3:3">
      <c r="C18925"/>
    </row>
    <row r="18926" spans="3:3">
      <c r="C18926"/>
    </row>
    <row r="18927" spans="3:3">
      <c r="C18927"/>
    </row>
    <row r="18928" spans="3:3">
      <c r="C18928"/>
    </row>
    <row r="18929" spans="3:3">
      <c r="C18929"/>
    </row>
    <row r="18930" spans="3:3">
      <c r="C18930"/>
    </row>
    <row r="18931" spans="3:3">
      <c r="C18931"/>
    </row>
    <row r="18932" spans="3:3">
      <c r="C18932"/>
    </row>
    <row r="18933" spans="3:3">
      <c r="C18933"/>
    </row>
    <row r="18934" spans="3:3">
      <c r="C18934"/>
    </row>
    <row r="18935" spans="3:3">
      <c r="C18935"/>
    </row>
    <row r="18936" spans="3:3">
      <c r="C18936"/>
    </row>
    <row r="18937" spans="3:3">
      <c r="C18937"/>
    </row>
    <row r="18938" spans="3:3">
      <c r="C18938"/>
    </row>
    <row r="18939" spans="3:3">
      <c r="C18939"/>
    </row>
    <row r="18940" spans="3:3">
      <c r="C18940"/>
    </row>
    <row r="18941" spans="3:3">
      <c r="C18941"/>
    </row>
    <row r="18942" spans="3:3">
      <c r="C18942"/>
    </row>
    <row r="18943" spans="3:3">
      <c r="C18943"/>
    </row>
    <row r="18944" spans="3:3">
      <c r="C18944"/>
    </row>
    <row r="18945" spans="3:3">
      <c r="C18945"/>
    </row>
    <row r="18946" spans="3:3">
      <c r="C18946"/>
    </row>
    <row r="18947" spans="3:3">
      <c r="C18947"/>
    </row>
    <row r="18948" spans="3:3">
      <c r="C18948"/>
    </row>
    <row r="18949" spans="3:3">
      <c r="C18949"/>
    </row>
    <row r="18950" spans="3:3">
      <c r="C18950"/>
    </row>
    <row r="18951" spans="3:3">
      <c r="C18951"/>
    </row>
    <row r="18952" spans="3:3">
      <c r="C18952"/>
    </row>
    <row r="18953" spans="3:3">
      <c r="C18953"/>
    </row>
    <row r="18954" spans="3:3">
      <c r="C18954"/>
    </row>
    <row r="18955" spans="3:3">
      <c r="C18955"/>
    </row>
    <row r="18956" spans="3:3">
      <c r="C18956"/>
    </row>
    <row r="18957" spans="3:3">
      <c r="C18957"/>
    </row>
    <row r="18958" spans="3:3">
      <c r="C18958"/>
    </row>
    <row r="18959" spans="3:3">
      <c r="C18959"/>
    </row>
    <row r="18960" spans="3:3">
      <c r="C18960"/>
    </row>
    <row r="18961" spans="3:3">
      <c r="C18961"/>
    </row>
    <row r="18962" spans="3:3">
      <c r="C18962"/>
    </row>
    <row r="18963" spans="3:3">
      <c r="C18963"/>
    </row>
    <row r="18964" spans="3:3">
      <c r="C18964"/>
    </row>
    <row r="18965" spans="3:3">
      <c r="C18965"/>
    </row>
    <row r="18966" spans="3:3">
      <c r="C18966"/>
    </row>
    <row r="18967" spans="3:3">
      <c r="C18967"/>
    </row>
    <row r="18968" spans="3:3">
      <c r="C18968"/>
    </row>
    <row r="18969" spans="3:3">
      <c r="C18969"/>
    </row>
    <row r="18970" spans="3:3">
      <c r="C18970"/>
    </row>
    <row r="18971" spans="3:3">
      <c r="C18971"/>
    </row>
    <row r="18972" spans="3:3">
      <c r="C18972"/>
    </row>
    <row r="18973" spans="3:3">
      <c r="C18973"/>
    </row>
    <row r="18974" spans="3:3">
      <c r="C18974"/>
    </row>
    <row r="18975" spans="3:3">
      <c r="C18975"/>
    </row>
    <row r="18976" spans="3:3">
      <c r="C18976"/>
    </row>
    <row r="18977" spans="3:3">
      <c r="C18977"/>
    </row>
    <row r="18978" spans="3:3">
      <c r="C18978"/>
    </row>
    <row r="18979" spans="3:3">
      <c r="C18979"/>
    </row>
    <row r="18980" spans="3:3">
      <c r="C18980"/>
    </row>
    <row r="18981" spans="3:3">
      <c r="C18981"/>
    </row>
    <row r="18982" spans="3:3">
      <c r="C18982"/>
    </row>
    <row r="18983" spans="3:3">
      <c r="C18983"/>
    </row>
    <row r="18984" spans="3:3">
      <c r="C18984"/>
    </row>
    <row r="18985" spans="3:3">
      <c r="C18985"/>
    </row>
    <row r="18986" spans="3:3">
      <c r="C18986"/>
    </row>
    <row r="18987" spans="3:3">
      <c r="C18987"/>
    </row>
    <row r="18988" spans="3:3">
      <c r="C18988"/>
    </row>
    <row r="18989" spans="3:3">
      <c r="C18989"/>
    </row>
    <row r="18990" spans="3:3">
      <c r="C18990"/>
    </row>
    <row r="18991" spans="3:3">
      <c r="C18991"/>
    </row>
    <row r="18992" spans="3:3">
      <c r="C18992"/>
    </row>
    <row r="18993" spans="3:3">
      <c r="C18993"/>
    </row>
    <row r="18994" spans="3:3">
      <c r="C18994"/>
    </row>
    <row r="18995" spans="3:3">
      <c r="C18995"/>
    </row>
    <row r="18996" spans="3:3">
      <c r="C18996"/>
    </row>
    <row r="18997" spans="3:3">
      <c r="C18997"/>
    </row>
    <row r="18998" spans="3:3">
      <c r="C18998"/>
    </row>
    <row r="18999" spans="3:3">
      <c r="C18999"/>
    </row>
    <row r="19000" spans="3:3">
      <c r="C19000"/>
    </row>
    <row r="19001" spans="3:3">
      <c r="C19001"/>
    </row>
    <row r="19002" spans="3:3">
      <c r="C19002"/>
    </row>
    <row r="19003" spans="3:3">
      <c r="C19003"/>
    </row>
    <row r="19004" spans="3:3">
      <c r="C19004"/>
    </row>
    <row r="19005" spans="3:3">
      <c r="C19005"/>
    </row>
    <row r="19006" spans="3:3">
      <c r="C19006"/>
    </row>
    <row r="19007" spans="3:3">
      <c r="C19007"/>
    </row>
    <row r="19008" spans="3:3">
      <c r="C19008"/>
    </row>
    <row r="19009" spans="3:3">
      <c r="C19009"/>
    </row>
    <row r="19010" spans="3:3">
      <c r="C19010"/>
    </row>
    <row r="19011" spans="3:3">
      <c r="C19011"/>
    </row>
    <row r="19012" spans="3:3">
      <c r="C19012"/>
    </row>
    <row r="19013" spans="3:3">
      <c r="C19013"/>
    </row>
    <row r="19014" spans="3:3">
      <c r="C19014"/>
    </row>
    <row r="19015" spans="3:3">
      <c r="C19015"/>
    </row>
    <row r="19016" spans="3:3">
      <c r="C19016"/>
    </row>
    <row r="19017" spans="3:3">
      <c r="C19017"/>
    </row>
    <row r="19018" spans="3:3">
      <c r="C19018"/>
    </row>
    <row r="19019" spans="3:3">
      <c r="C19019"/>
    </row>
    <row r="19020" spans="3:3">
      <c r="C19020"/>
    </row>
    <row r="19021" spans="3:3">
      <c r="C19021"/>
    </row>
    <row r="19022" spans="3:3">
      <c r="C19022"/>
    </row>
    <row r="19023" spans="3:3">
      <c r="C19023"/>
    </row>
    <row r="19024" spans="3:3">
      <c r="C19024"/>
    </row>
    <row r="19025" spans="3:3">
      <c r="C19025"/>
    </row>
    <row r="19026" spans="3:3">
      <c r="C19026"/>
    </row>
    <row r="19027" spans="3:3">
      <c r="C19027"/>
    </row>
    <row r="19028" spans="3:3">
      <c r="C19028"/>
    </row>
    <row r="19029" spans="3:3">
      <c r="C19029"/>
    </row>
    <row r="19030" spans="3:3">
      <c r="C19030"/>
    </row>
    <row r="19031" spans="3:3">
      <c r="C19031"/>
    </row>
    <row r="19032" spans="3:3">
      <c r="C19032"/>
    </row>
    <row r="19033" spans="3:3">
      <c r="C19033"/>
    </row>
    <row r="19034" spans="3:3">
      <c r="C19034"/>
    </row>
    <row r="19035" spans="3:3">
      <c r="C19035"/>
    </row>
    <row r="19036" spans="3:3">
      <c r="C19036"/>
    </row>
    <row r="19037" spans="3:3">
      <c r="C19037"/>
    </row>
    <row r="19038" spans="3:3">
      <c r="C19038"/>
    </row>
    <row r="19039" spans="3:3">
      <c r="C19039"/>
    </row>
    <row r="19040" spans="3:3">
      <c r="C19040"/>
    </row>
    <row r="19041" spans="3:3">
      <c r="C19041"/>
    </row>
    <row r="19042" spans="3:3">
      <c r="C19042"/>
    </row>
    <row r="19043" spans="3:3">
      <c r="C19043"/>
    </row>
    <row r="19044" spans="3:3">
      <c r="C19044"/>
    </row>
    <row r="19045" spans="3:3">
      <c r="C19045"/>
    </row>
    <row r="19046" spans="3:3">
      <c r="C19046"/>
    </row>
    <row r="19047" spans="3:3">
      <c r="C19047"/>
    </row>
    <row r="19048" spans="3:3">
      <c r="C19048"/>
    </row>
    <row r="19049" spans="3:3">
      <c r="C19049"/>
    </row>
    <row r="19050" spans="3:3">
      <c r="C19050"/>
    </row>
    <row r="19051" spans="3:3">
      <c r="C19051"/>
    </row>
    <row r="19052" spans="3:3">
      <c r="C19052"/>
    </row>
    <row r="19053" spans="3:3">
      <c r="C19053"/>
    </row>
    <row r="19054" spans="3:3">
      <c r="C19054"/>
    </row>
    <row r="19055" spans="3:3">
      <c r="C19055"/>
    </row>
    <row r="19056" spans="3:3">
      <c r="C19056"/>
    </row>
    <row r="19057" spans="3:3">
      <c r="C19057"/>
    </row>
    <row r="19058" spans="3:3">
      <c r="C19058"/>
    </row>
    <row r="19059" spans="3:3">
      <c r="C19059"/>
    </row>
    <row r="19060" spans="3:3">
      <c r="C19060"/>
    </row>
    <row r="19061" spans="3:3">
      <c r="C19061"/>
    </row>
    <row r="19062" spans="3:3">
      <c r="C19062"/>
    </row>
    <row r="19063" spans="3:3">
      <c r="C19063"/>
    </row>
    <row r="19064" spans="3:3">
      <c r="C19064"/>
    </row>
    <row r="19065" spans="3:3">
      <c r="C19065"/>
    </row>
    <row r="19066" spans="3:3">
      <c r="C19066"/>
    </row>
    <row r="19067" spans="3:3">
      <c r="C19067"/>
    </row>
    <row r="19068" spans="3:3">
      <c r="C19068"/>
    </row>
    <row r="19069" spans="3:3">
      <c r="C19069"/>
    </row>
    <row r="19070" spans="3:3">
      <c r="C19070"/>
    </row>
    <row r="19071" spans="3:3">
      <c r="C19071"/>
    </row>
    <row r="19072" spans="3:3">
      <c r="C19072"/>
    </row>
    <row r="19073" spans="3:3">
      <c r="C19073"/>
    </row>
    <row r="19074" spans="3:3">
      <c r="C19074"/>
    </row>
    <row r="19075" spans="3:3">
      <c r="C19075"/>
    </row>
    <row r="19076" spans="3:3">
      <c r="C19076"/>
    </row>
    <row r="19077" spans="3:3">
      <c r="C19077"/>
    </row>
    <row r="19078" spans="3:3">
      <c r="C19078"/>
    </row>
    <row r="19079" spans="3:3">
      <c r="C19079"/>
    </row>
    <row r="19080" spans="3:3">
      <c r="C19080"/>
    </row>
    <row r="19081" spans="3:3">
      <c r="C19081"/>
    </row>
    <row r="19082" spans="3:3">
      <c r="C19082"/>
    </row>
    <row r="19083" spans="3:3">
      <c r="C19083"/>
    </row>
    <row r="19084" spans="3:3">
      <c r="C19084"/>
    </row>
    <row r="19085" spans="3:3">
      <c r="C19085"/>
    </row>
    <row r="19086" spans="3:3">
      <c r="C19086"/>
    </row>
    <row r="19087" spans="3:3">
      <c r="C19087"/>
    </row>
    <row r="19088" spans="3:3">
      <c r="C19088"/>
    </row>
    <row r="19089" spans="3:3">
      <c r="C19089"/>
    </row>
    <row r="19090" spans="3:3">
      <c r="C19090"/>
    </row>
    <row r="19091" spans="3:3">
      <c r="C19091"/>
    </row>
    <row r="19092" spans="3:3">
      <c r="C19092"/>
    </row>
    <row r="19093" spans="3:3">
      <c r="C19093"/>
    </row>
    <row r="19094" spans="3:3">
      <c r="C19094"/>
    </row>
    <row r="19095" spans="3:3">
      <c r="C19095"/>
    </row>
    <row r="19096" spans="3:3">
      <c r="C19096"/>
    </row>
    <row r="19097" spans="3:3">
      <c r="C19097"/>
    </row>
    <row r="19098" spans="3:3">
      <c r="C19098"/>
    </row>
    <row r="19099" spans="3:3">
      <c r="C19099"/>
    </row>
    <row r="19100" spans="3:3">
      <c r="C19100"/>
    </row>
    <row r="19101" spans="3:3">
      <c r="C19101"/>
    </row>
    <row r="19102" spans="3:3">
      <c r="C19102"/>
    </row>
    <row r="19103" spans="3:3">
      <c r="C19103"/>
    </row>
    <row r="19104" spans="3:3">
      <c r="C19104"/>
    </row>
    <row r="19105" spans="3:3">
      <c r="C19105"/>
    </row>
    <row r="19106" spans="3:3">
      <c r="C19106"/>
    </row>
    <row r="19107" spans="3:3">
      <c r="C19107"/>
    </row>
    <row r="19108" spans="3:3">
      <c r="C19108"/>
    </row>
    <row r="19109" spans="3:3">
      <c r="C19109"/>
    </row>
    <row r="19110" spans="3:3">
      <c r="C19110"/>
    </row>
    <row r="19111" spans="3:3">
      <c r="C19111"/>
    </row>
    <row r="19112" spans="3:3">
      <c r="C19112"/>
    </row>
    <row r="19113" spans="3:3">
      <c r="C19113"/>
    </row>
    <row r="19114" spans="3:3">
      <c r="C19114"/>
    </row>
    <row r="19115" spans="3:3">
      <c r="C19115"/>
    </row>
    <row r="19116" spans="3:3">
      <c r="C19116"/>
    </row>
    <row r="19117" spans="3:3">
      <c r="C19117"/>
    </row>
    <row r="19118" spans="3:3">
      <c r="C19118"/>
    </row>
    <row r="19119" spans="3:3">
      <c r="C19119"/>
    </row>
    <row r="19120" spans="3:3">
      <c r="C19120"/>
    </row>
    <row r="19121" spans="3:3">
      <c r="C19121"/>
    </row>
    <row r="19122" spans="3:3">
      <c r="C19122"/>
    </row>
    <row r="19123" spans="3:3">
      <c r="C19123"/>
    </row>
    <row r="19124" spans="3:3">
      <c r="C19124"/>
    </row>
    <row r="19125" spans="3:3">
      <c r="C19125"/>
    </row>
    <row r="19126" spans="3:3">
      <c r="C19126"/>
    </row>
    <row r="19127" spans="3:3">
      <c r="C19127"/>
    </row>
    <row r="19128" spans="3:3">
      <c r="C19128"/>
    </row>
    <row r="19129" spans="3:3">
      <c r="C19129"/>
    </row>
    <row r="19130" spans="3:3">
      <c r="C19130"/>
    </row>
    <row r="19131" spans="3:3">
      <c r="C19131"/>
    </row>
    <row r="19132" spans="3:3">
      <c r="C19132"/>
    </row>
    <row r="19133" spans="3:3">
      <c r="C19133"/>
    </row>
    <row r="19134" spans="3:3">
      <c r="C19134"/>
    </row>
    <row r="19135" spans="3:3">
      <c r="C19135"/>
    </row>
    <row r="19136" spans="3:3">
      <c r="C19136"/>
    </row>
    <row r="19137" spans="3:3">
      <c r="C19137"/>
    </row>
    <row r="19138" spans="3:3">
      <c r="C19138"/>
    </row>
    <row r="19139" spans="3:3">
      <c r="C19139"/>
    </row>
    <row r="19140" spans="3:3">
      <c r="C19140"/>
    </row>
    <row r="19141" spans="3:3">
      <c r="C19141"/>
    </row>
    <row r="19142" spans="3:3">
      <c r="C19142"/>
    </row>
    <row r="19143" spans="3:3">
      <c r="C19143"/>
    </row>
    <row r="19144" spans="3:3">
      <c r="C19144"/>
    </row>
    <row r="19145" spans="3:3">
      <c r="C19145"/>
    </row>
    <row r="19146" spans="3:3">
      <c r="C19146"/>
    </row>
    <row r="19147" spans="3:3">
      <c r="C19147"/>
    </row>
    <row r="19148" spans="3:3">
      <c r="C19148"/>
    </row>
    <row r="19149" spans="3:3">
      <c r="C19149"/>
    </row>
    <row r="19150" spans="3:3">
      <c r="C19150"/>
    </row>
    <row r="19151" spans="3:3">
      <c r="C19151"/>
    </row>
    <row r="19152" spans="3:3">
      <c r="C19152"/>
    </row>
    <row r="19153" spans="3:3">
      <c r="C19153"/>
    </row>
    <row r="19154" spans="3:3">
      <c r="C19154"/>
    </row>
    <row r="19155" spans="3:3">
      <c r="C19155"/>
    </row>
    <row r="19156" spans="3:3">
      <c r="C19156"/>
    </row>
    <row r="19157" spans="3:3">
      <c r="C19157"/>
    </row>
    <row r="19158" spans="3:3">
      <c r="C19158"/>
    </row>
    <row r="19159" spans="3:3">
      <c r="C19159"/>
    </row>
    <row r="19160" spans="3:3">
      <c r="C19160"/>
    </row>
    <row r="19161" spans="3:3">
      <c r="C19161"/>
    </row>
    <row r="19162" spans="3:3">
      <c r="C19162"/>
    </row>
    <row r="19163" spans="3:3">
      <c r="C19163"/>
    </row>
    <row r="19164" spans="3:3">
      <c r="C19164"/>
    </row>
    <row r="19165" spans="3:3">
      <c r="C19165"/>
    </row>
    <row r="19166" spans="3:3">
      <c r="C19166"/>
    </row>
    <row r="19167" spans="3:3">
      <c r="C19167"/>
    </row>
    <row r="19168" spans="3:3">
      <c r="C19168"/>
    </row>
    <row r="19169" spans="3:3">
      <c r="C19169"/>
    </row>
    <row r="19170" spans="3:3">
      <c r="C19170"/>
    </row>
    <row r="19171" spans="3:3">
      <c r="C19171"/>
    </row>
    <row r="19172" spans="3:3">
      <c r="C19172"/>
    </row>
    <row r="19173" spans="3:3">
      <c r="C19173"/>
    </row>
    <row r="19174" spans="3:3">
      <c r="C19174"/>
    </row>
    <row r="19175" spans="3:3">
      <c r="C19175"/>
    </row>
    <row r="19176" spans="3:3">
      <c r="C19176"/>
    </row>
    <row r="19177" spans="3:3">
      <c r="C19177"/>
    </row>
    <row r="19178" spans="3:3">
      <c r="C19178"/>
    </row>
    <row r="19179" spans="3:3">
      <c r="C19179"/>
    </row>
    <row r="19180" spans="3:3">
      <c r="C19180"/>
    </row>
    <row r="19181" spans="3:3">
      <c r="C19181"/>
    </row>
    <row r="19182" spans="3:3">
      <c r="C19182"/>
    </row>
    <row r="19183" spans="3:3">
      <c r="C19183"/>
    </row>
    <row r="19184" spans="3:3">
      <c r="C19184"/>
    </row>
    <row r="19185" spans="3:3">
      <c r="C19185"/>
    </row>
    <row r="19186" spans="3:3">
      <c r="C19186"/>
    </row>
    <row r="19187" spans="3:3">
      <c r="C19187"/>
    </row>
    <row r="19188" spans="3:3">
      <c r="C19188"/>
    </row>
    <row r="19189" spans="3:3">
      <c r="C19189"/>
    </row>
    <row r="19190" spans="3:3">
      <c r="C19190"/>
    </row>
    <row r="19191" spans="3:3">
      <c r="C19191"/>
    </row>
    <row r="19192" spans="3:3">
      <c r="C19192"/>
    </row>
    <row r="19193" spans="3:3">
      <c r="C19193"/>
    </row>
    <row r="19194" spans="3:3">
      <c r="C19194"/>
    </row>
    <row r="19195" spans="3:3">
      <c r="C19195"/>
    </row>
    <row r="19196" spans="3:3">
      <c r="C19196"/>
    </row>
    <row r="19197" spans="3:3">
      <c r="C19197"/>
    </row>
    <row r="19198" spans="3:3">
      <c r="C19198"/>
    </row>
    <row r="19199" spans="3:3">
      <c r="C19199"/>
    </row>
    <row r="19200" spans="3:3">
      <c r="C19200"/>
    </row>
    <row r="19201" spans="3:3">
      <c r="C19201"/>
    </row>
    <row r="19202" spans="3:3">
      <c r="C19202"/>
    </row>
    <row r="19203" spans="3:3">
      <c r="C19203"/>
    </row>
    <row r="19204" spans="3:3">
      <c r="C19204"/>
    </row>
    <row r="19205" spans="3:3">
      <c r="C19205"/>
    </row>
    <row r="19206" spans="3:3">
      <c r="C19206"/>
    </row>
    <row r="19207" spans="3:3">
      <c r="C19207"/>
    </row>
    <row r="19208" spans="3:3">
      <c r="C19208"/>
    </row>
    <row r="19209" spans="3:3">
      <c r="C19209"/>
    </row>
    <row r="19210" spans="3:3">
      <c r="C19210"/>
    </row>
    <row r="19211" spans="3:3">
      <c r="C19211"/>
    </row>
    <row r="19212" spans="3:3">
      <c r="C19212"/>
    </row>
    <row r="19213" spans="3:3">
      <c r="C19213"/>
    </row>
    <row r="19214" spans="3:3">
      <c r="C19214"/>
    </row>
    <row r="19215" spans="3:3">
      <c r="C19215"/>
    </row>
    <row r="19216" spans="3:3">
      <c r="C19216"/>
    </row>
    <row r="19217" spans="3:3">
      <c r="C19217"/>
    </row>
    <row r="19218" spans="3:3">
      <c r="C19218"/>
    </row>
    <row r="19219" spans="3:3">
      <c r="C19219"/>
    </row>
    <row r="19220" spans="3:3">
      <c r="C19220"/>
    </row>
    <row r="19221" spans="3:3">
      <c r="C19221"/>
    </row>
    <row r="19222" spans="3:3">
      <c r="C19222"/>
    </row>
    <row r="19223" spans="3:3">
      <c r="C19223"/>
    </row>
    <row r="19224" spans="3:3">
      <c r="C19224"/>
    </row>
    <row r="19225" spans="3:3">
      <c r="C19225"/>
    </row>
    <row r="19226" spans="3:3">
      <c r="C19226"/>
    </row>
    <row r="19227" spans="3:3">
      <c r="C19227"/>
    </row>
    <row r="19228" spans="3:3">
      <c r="C19228"/>
    </row>
    <row r="19229" spans="3:3">
      <c r="C19229"/>
    </row>
    <row r="19230" spans="3:3">
      <c r="C19230"/>
    </row>
    <row r="19231" spans="3:3">
      <c r="C19231"/>
    </row>
    <row r="19232" spans="3:3">
      <c r="C19232"/>
    </row>
    <row r="19233" spans="3:3">
      <c r="C19233"/>
    </row>
    <row r="19234" spans="3:3">
      <c r="C19234"/>
    </row>
    <row r="19235" spans="3:3">
      <c r="C19235"/>
    </row>
    <row r="19236" spans="3:3">
      <c r="C19236"/>
    </row>
    <row r="19237" spans="3:3">
      <c r="C19237"/>
    </row>
    <row r="19238" spans="3:3">
      <c r="C19238"/>
    </row>
    <row r="19239" spans="3:3">
      <c r="C19239"/>
    </row>
    <row r="19240" spans="3:3">
      <c r="C19240"/>
    </row>
    <row r="19241" spans="3:3">
      <c r="C19241"/>
    </row>
    <row r="19242" spans="3:3">
      <c r="C19242"/>
    </row>
    <row r="19243" spans="3:3">
      <c r="C19243"/>
    </row>
    <row r="19244" spans="3:3">
      <c r="C19244"/>
    </row>
    <row r="19245" spans="3:3">
      <c r="C19245"/>
    </row>
    <row r="19246" spans="3:3">
      <c r="C19246"/>
    </row>
    <row r="19247" spans="3:3">
      <c r="C19247"/>
    </row>
    <row r="19248" spans="3:3">
      <c r="C19248"/>
    </row>
    <row r="19249" spans="3:3">
      <c r="C19249"/>
    </row>
    <row r="19250" spans="3:3">
      <c r="C19250"/>
    </row>
    <row r="19251" spans="3:3">
      <c r="C19251"/>
    </row>
    <row r="19252" spans="3:3">
      <c r="C19252"/>
    </row>
    <row r="19253" spans="3:3">
      <c r="C19253"/>
    </row>
    <row r="19254" spans="3:3">
      <c r="C19254"/>
    </row>
    <row r="19255" spans="3:3">
      <c r="C19255"/>
    </row>
    <row r="19256" spans="3:3">
      <c r="C19256"/>
    </row>
    <row r="19257" spans="3:3">
      <c r="C19257"/>
    </row>
    <row r="19258" spans="3:3">
      <c r="C19258"/>
    </row>
    <row r="19259" spans="3:3">
      <c r="C19259"/>
    </row>
    <row r="19260" spans="3:3">
      <c r="C19260"/>
    </row>
    <row r="19261" spans="3:3">
      <c r="C19261"/>
    </row>
    <row r="19262" spans="3:3">
      <c r="C19262"/>
    </row>
    <row r="19263" spans="3:3">
      <c r="C19263"/>
    </row>
    <row r="19264" spans="3:3">
      <c r="C19264"/>
    </row>
    <row r="19265" spans="3:3">
      <c r="C19265"/>
    </row>
    <row r="19266" spans="3:3">
      <c r="C19266"/>
    </row>
    <row r="19267" spans="3:3">
      <c r="C19267"/>
    </row>
    <row r="19268" spans="3:3">
      <c r="C19268"/>
    </row>
    <row r="19269" spans="3:3">
      <c r="C19269"/>
    </row>
    <row r="19270" spans="3:3">
      <c r="C19270"/>
    </row>
    <row r="19271" spans="3:3">
      <c r="C19271"/>
    </row>
    <row r="19272" spans="3:3">
      <c r="C19272"/>
    </row>
    <row r="19273" spans="3:3">
      <c r="C19273"/>
    </row>
    <row r="19274" spans="3:3">
      <c r="C19274"/>
    </row>
    <row r="19275" spans="3:3">
      <c r="C19275"/>
    </row>
    <row r="19276" spans="3:3">
      <c r="C19276"/>
    </row>
    <row r="19277" spans="3:3">
      <c r="C19277"/>
    </row>
    <row r="19278" spans="3:3">
      <c r="C19278"/>
    </row>
    <row r="19279" spans="3:3">
      <c r="C19279"/>
    </row>
    <row r="19280" spans="3:3">
      <c r="C19280"/>
    </row>
    <row r="19281" spans="3:3">
      <c r="C19281"/>
    </row>
    <row r="19282" spans="3:3">
      <c r="C19282"/>
    </row>
    <row r="19283" spans="3:3">
      <c r="C19283"/>
    </row>
    <row r="19284" spans="3:3">
      <c r="C19284"/>
    </row>
    <row r="19285" spans="3:3">
      <c r="C19285"/>
    </row>
    <row r="19286" spans="3:3">
      <c r="C19286"/>
    </row>
    <row r="19287" spans="3:3">
      <c r="C19287"/>
    </row>
    <row r="19288" spans="3:3">
      <c r="C19288"/>
    </row>
    <row r="19289" spans="3:3">
      <c r="C19289"/>
    </row>
    <row r="19290" spans="3:3">
      <c r="C19290"/>
    </row>
    <row r="19291" spans="3:3">
      <c r="C19291"/>
    </row>
    <row r="19292" spans="3:3">
      <c r="C19292"/>
    </row>
    <row r="19293" spans="3:3">
      <c r="C19293"/>
    </row>
    <row r="19294" spans="3:3">
      <c r="C19294"/>
    </row>
    <row r="19295" spans="3:3">
      <c r="C19295"/>
    </row>
    <row r="19296" spans="3:3">
      <c r="C19296"/>
    </row>
    <row r="19297" spans="3:3">
      <c r="C19297"/>
    </row>
    <row r="19298" spans="3:3">
      <c r="C19298"/>
    </row>
    <row r="19299" spans="3:3">
      <c r="C19299"/>
    </row>
    <row r="19300" spans="3:3">
      <c r="C19300"/>
    </row>
    <row r="19301" spans="3:3">
      <c r="C19301"/>
    </row>
    <row r="19302" spans="3:3">
      <c r="C19302"/>
    </row>
    <row r="19303" spans="3:3">
      <c r="C19303"/>
    </row>
    <row r="19304" spans="3:3">
      <c r="C19304"/>
    </row>
    <row r="19305" spans="3:3">
      <c r="C19305"/>
    </row>
    <row r="19306" spans="3:3">
      <c r="C19306"/>
    </row>
    <row r="19307" spans="3:3">
      <c r="C19307"/>
    </row>
    <row r="19308" spans="3:3">
      <c r="C19308"/>
    </row>
    <row r="19309" spans="3:3">
      <c r="C19309"/>
    </row>
    <row r="19310" spans="3:3">
      <c r="C19310"/>
    </row>
    <row r="19311" spans="3:3">
      <c r="C19311"/>
    </row>
    <row r="19312" spans="3:3">
      <c r="C19312"/>
    </row>
    <row r="19313" spans="3:3">
      <c r="C19313"/>
    </row>
    <row r="19314" spans="3:3">
      <c r="C19314"/>
    </row>
    <row r="19315" spans="3:3">
      <c r="C19315"/>
    </row>
    <row r="19316" spans="3:3">
      <c r="C19316"/>
    </row>
    <row r="19317" spans="3:3">
      <c r="C19317"/>
    </row>
    <row r="19318" spans="3:3">
      <c r="C19318"/>
    </row>
    <row r="19319" spans="3:3">
      <c r="C19319"/>
    </row>
    <row r="19320" spans="3:3">
      <c r="C19320"/>
    </row>
    <row r="19321" spans="3:3">
      <c r="C19321"/>
    </row>
    <row r="19322" spans="3:3">
      <c r="C19322"/>
    </row>
    <row r="19323" spans="3:3">
      <c r="C19323"/>
    </row>
    <row r="19324" spans="3:3">
      <c r="C19324"/>
    </row>
    <row r="19325" spans="3:3">
      <c r="C19325"/>
    </row>
    <row r="19326" spans="3:3">
      <c r="C19326"/>
    </row>
    <row r="19327" spans="3:3">
      <c r="C19327"/>
    </row>
    <row r="19328" spans="3:3">
      <c r="C19328"/>
    </row>
    <row r="19329" spans="3:3">
      <c r="C19329"/>
    </row>
    <row r="19330" spans="3:3">
      <c r="C19330"/>
    </row>
    <row r="19331" spans="3:3">
      <c r="C19331"/>
    </row>
    <row r="19332" spans="3:3">
      <c r="C19332"/>
    </row>
    <row r="19333" spans="3:3">
      <c r="C19333"/>
    </row>
    <row r="19334" spans="3:3">
      <c r="C19334"/>
    </row>
    <row r="19335" spans="3:3">
      <c r="C19335"/>
    </row>
    <row r="19336" spans="3:3">
      <c r="C19336"/>
    </row>
    <row r="19337" spans="3:3">
      <c r="C19337"/>
    </row>
    <row r="19338" spans="3:3">
      <c r="C19338"/>
    </row>
    <row r="19339" spans="3:3">
      <c r="C19339"/>
    </row>
    <row r="19340" spans="3:3">
      <c r="C19340"/>
    </row>
    <row r="19341" spans="3:3">
      <c r="C19341"/>
    </row>
    <row r="19342" spans="3:3">
      <c r="C19342"/>
    </row>
    <row r="19343" spans="3:3">
      <c r="C19343"/>
    </row>
    <row r="19344" spans="3:3">
      <c r="C19344"/>
    </row>
    <row r="19345" spans="3:3">
      <c r="C19345"/>
    </row>
    <row r="19346" spans="3:3">
      <c r="C19346"/>
    </row>
    <row r="19347" spans="3:3">
      <c r="C19347"/>
    </row>
    <row r="19348" spans="3:3">
      <c r="C19348"/>
    </row>
    <row r="19349" spans="3:3">
      <c r="C19349"/>
    </row>
    <row r="19350" spans="3:3">
      <c r="C19350"/>
    </row>
    <row r="19351" spans="3:3">
      <c r="C19351"/>
    </row>
    <row r="19352" spans="3:3">
      <c r="C19352"/>
    </row>
    <row r="19353" spans="3:3">
      <c r="C19353"/>
    </row>
    <row r="19354" spans="3:3">
      <c r="C19354"/>
    </row>
    <row r="19355" spans="3:3">
      <c r="C19355"/>
    </row>
    <row r="19356" spans="3:3">
      <c r="C19356"/>
    </row>
    <row r="19357" spans="3:3">
      <c r="C19357"/>
    </row>
    <row r="19358" spans="3:3">
      <c r="C19358"/>
    </row>
    <row r="19359" spans="3:3">
      <c r="C19359"/>
    </row>
    <row r="19360" spans="3:3">
      <c r="C19360"/>
    </row>
    <row r="19361" spans="3:3">
      <c r="C19361"/>
    </row>
    <row r="19362" spans="3:3">
      <c r="C19362"/>
    </row>
    <row r="19363" spans="3:3">
      <c r="C19363"/>
    </row>
    <row r="19364" spans="3:3">
      <c r="C19364"/>
    </row>
    <row r="19365" spans="3:3">
      <c r="C19365"/>
    </row>
    <row r="19366" spans="3:3">
      <c r="C19366"/>
    </row>
    <row r="19367" spans="3:3">
      <c r="C19367"/>
    </row>
    <row r="19368" spans="3:3">
      <c r="C19368"/>
    </row>
    <row r="19369" spans="3:3">
      <c r="C19369"/>
    </row>
    <row r="19370" spans="3:3">
      <c r="C19370"/>
    </row>
    <row r="19371" spans="3:3">
      <c r="C19371"/>
    </row>
    <row r="19372" spans="3:3">
      <c r="C19372"/>
    </row>
    <row r="19373" spans="3:3">
      <c r="C19373"/>
    </row>
    <row r="19374" spans="3:3">
      <c r="C19374"/>
    </row>
    <row r="19375" spans="3:3">
      <c r="C19375"/>
    </row>
    <row r="19376" spans="3:3">
      <c r="C19376"/>
    </row>
    <row r="19377" spans="3:3">
      <c r="C19377"/>
    </row>
    <row r="19378" spans="3:3">
      <c r="C19378"/>
    </row>
    <row r="19379" spans="3:3">
      <c r="C19379"/>
    </row>
    <row r="19380" spans="3:3">
      <c r="C19380"/>
    </row>
    <row r="19381" spans="3:3">
      <c r="C19381"/>
    </row>
    <row r="19382" spans="3:3">
      <c r="C19382"/>
    </row>
    <row r="19383" spans="3:3">
      <c r="C19383"/>
    </row>
    <row r="19384" spans="3:3">
      <c r="C19384"/>
    </row>
    <row r="19385" spans="3:3">
      <c r="C19385"/>
    </row>
    <row r="19386" spans="3:3">
      <c r="C19386"/>
    </row>
    <row r="19387" spans="3:3">
      <c r="C19387"/>
    </row>
    <row r="19388" spans="3:3">
      <c r="C19388"/>
    </row>
    <row r="19389" spans="3:3">
      <c r="C19389"/>
    </row>
    <row r="19390" spans="3:3">
      <c r="C19390"/>
    </row>
    <row r="19391" spans="3:3">
      <c r="C19391"/>
    </row>
    <row r="19392" spans="3:3">
      <c r="C19392"/>
    </row>
    <row r="19393" spans="3:3">
      <c r="C19393"/>
    </row>
    <row r="19394" spans="3:3">
      <c r="C19394"/>
    </row>
    <row r="19395" spans="3:3">
      <c r="C19395"/>
    </row>
    <row r="19396" spans="3:3">
      <c r="C19396"/>
    </row>
    <row r="19397" spans="3:3">
      <c r="C19397"/>
    </row>
    <row r="19398" spans="3:3">
      <c r="C19398"/>
    </row>
    <row r="19399" spans="3:3">
      <c r="C19399"/>
    </row>
    <row r="19400" spans="3:3">
      <c r="C19400"/>
    </row>
    <row r="19401" spans="3:3">
      <c r="C19401"/>
    </row>
    <row r="19402" spans="3:3">
      <c r="C19402"/>
    </row>
    <row r="19403" spans="3:3">
      <c r="C19403"/>
    </row>
    <row r="19404" spans="3:3">
      <c r="C19404"/>
    </row>
    <row r="19405" spans="3:3">
      <c r="C19405"/>
    </row>
    <row r="19406" spans="3:3">
      <c r="C19406"/>
    </row>
    <row r="19407" spans="3:3">
      <c r="C19407"/>
    </row>
    <row r="19408" spans="3:3">
      <c r="C19408"/>
    </row>
    <row r="19409" spans="3:3">
      <c r="C19409"/>
    </row>
    <row r="19410" spans="3:3">
      <c r="C19410"/>
    </row>
    <row r="19411" spans="3:3">
      <c r="C19411"/>
    </row>
    <row r="19412" spans="3:3">
      <c r="C19412"/>
    </row>
    <row r="19413" spans="3:3">
      <c r="C19413"/>
    </row>
    <row r="19414" spans="3:3">
      <c r="C19414"/>
    </row>
    <row r="19415" spans="3:3">
      <c r="C19415"/>
    </row>
    <row r="19416" spans="3:3">
      <c r="C19416"/>
    </row>
    <row r="19417" spans="3:3">
      <c r="C19417"/>
    </row>
    <row r="19418" spans="3:3">
      <c r="C19418"/>
    </row>
    <row r="19419" spans="3:3">
      <c r="C19419"/>
    </row>
    <row r="19420" spans="3:3">
      <c r="C19420"/>
    </row>
    <row r="19421" spans="3:3">
      <c r="C19421"/>
    </row>
    <row r="19422" spans="3:3">
      <c r="C19422"/>
    </row>
    <row r="19423" spans="3:3">
      <c r="C19423"/>
    </row>
    <row r="19424" spans="3:3">
      <c r="C19424"/>
    </row>
    <row r="19425" spans="3:3">
      <c r="C19425"/>
    </row>
    <row r="19426" spans="3:3">
      <c r="C19426"/>
    </row>
    <row r="19427" spans="3:3">
      <c r="C19427"/>
    </row>
    <row r="19428" spans="3:3">
      <c r="C19428"/>
    </row>
    <row r="19429" spans="3:3">
      <c r="C19429"/>
    </row>
    <row r="19430" spans="3:3">
      <c r="C19430"/>
    </row>
    <row r="19431" spans="3:3">
      <c r="C19431"/>
    </row>
    <row r="19432" spans="3:3">
      <c r="C19432"/>
    </row>
    <row r="19433" spans="3:3">
      <c r="C19433"/>
    </row>
    <row r="19434" spans="3:3">
      <c r="C19434"/>
    </row>
    <row r="19435" spans="3:3">
      <c r="C19435"/>
    </row>
    <row r="19436" spans="3:3">
      <c r="C19436"/>
    </row>
    <row r="19437" spans="3:3">
      <c r="C19437"/>
    </row>
    <row r="19438" spans="3:3">
      <c r="C19438"/>
    </row>
    <row r="19439" spans="3:3">
      <c r="C19439"/>
    </row>
    <row r="19440" spans="3:3">
      <c r="C19440"/>
    </row>
    <row r="19441" spans="3:3">
      <c r="C19441"/>
    </row>
    <row r="19442" spans="3:3">
      <c r="C19442"/>
    </row>
    <row r="19443" spans="3:3">
      <c r="C19443"/>
    </row>
    <row r="19444" spans="3:3">
      <c r="C19444"/>
    </row>
    <row r="19445" spans="3:3">
      <c r="C19445"/>
    </row>
    <row r="19446" spans="3:3">
      <c r="C19446"/>
    </row>
    <row r="19447" spans="3:3">
      <c r="C19447"/>
    </row>
    <row r="19448" spans="3:3">
      <c r="C19448"/>
    </row>
    <row r="19449" spans="3:3">
      <c r="C19449"/>
    </row>
    <row r="19450" spans="3:3">
      <c r="C19450"/>
    </row>
    <row r="19451" spans="3:3">
      <c r="C19451"/>
    </row>
    <row r="19452" spans="3:3">
      <c r="C19452"/>
    </row>
    <row r="19453" spans="3:3">
      <c r="C19453"/>
    </row>
    <row r="19454" spans="3:3">
      <c r="C19454"/>
    </row>
    <row r="19455" spans="3:3">
      <c r="C19455"/>
    </row>
    <row r="19456" spans="3:3">
      <c r="C19456"/>
    </row>
    <row r="19457" spans="3:3">
      <c r="C19457"/>
    </row>
    <row r="19458" spans="3:3">
      <c r="C19458"/>
    </row>
    <row r="19459" spans="3:3">
      <c r="C19459"/>
    </row>
    <row r="19460" spans="3:3">
      <c r="C19460"/>
    </row>
    <row r="19461" spans="3:3">
      <c r="C19461"/>
    </row>
    <row r="19462" spans="3:3">
      <c r="C19462"/>
    </row>
    <row r="19463" spans="3:3">
      <c r="C19463"/>
    </row>
    <row r="19464" spans="3:3">
      <c r="C19464"/>
    </row>
    <row r="19465" spans="3:3">
      <c r="C19465"/>
    </row>
    <row r="19466" spans="3:3">
      <c r="C19466"/>
    </row>
    <row r="19467" spans="3:3">
      <c r="C19467"/>
    </row>
    <row r="19468" spans="3:3">
      <c r="C19468"/>
    </row>
    <row r="19469" spans="3:3">
      <c r="C19469"/>
    </row>
    <row r="19470" spans="3:3">
      <c r="C19470"/>
    </row>
    <row r="19471" spans="3:3">
      <c r="C19471"/>
    </row>
    <row r="19472" spans="3:3">
      <c r="C19472"/>
    </row>
    <row r="19473" spans="3:3">
      <c r="C19473"/>
    </row>
    <row r="19474" spans="3:3">
      <c r="C19474"/>
    </row>
    <row r="19475" spans="3:3">
      <c r="C19475"/>
    </row>
    <row r="19476" spans="3:3">
      <c r="C19476"/>
    </row>
    <row r="19477" spans="3:3">
      <c r="C19477"/>
    </row>
    <row r="19478" spans="3:3">
      <c r="C19478"/>
    </row>
    <row r="19479" spans="3:3">
      <c r="C19479"/>
    </row>
    <row r="19480" spans="3:3">
      <c r="C19480"/>
    </row>
    <row r="19481" spans="3:3">
      <c r="C19481"/>
    </row>
    <row r="19482" spans="3:3">
      <c r="C19482"/>
    </row>
    <row r="19483" spans="3:3">
      <c r="C19483"/>
    </row>
    <row r="19484" spans="3:3">
      <c r="C19484"/>
    </row>
    <row r="19485" spans="3:3">
      <c r="C19485"/>
    </row>
    <row r="19486" spans="3:3">
      <c r="C19486"/>
    </row>
    <row r="19487" spans="3:3">
      <c r="C19487"/>
    </row>
    <row r="19488" spans="3:3">
      <c r="C19488"/>
    </row>
    <row r="19489" spans="3:3">
      <c r="C19489"/>
    </row>
    <row r="19490" spans="3:3">
      <c r="C19490"/>
    </row>
    <row r="19491" spans="3:3">
      <c r="C19491"/>
    </row>
    <row r="19492" spans="3:3">
      <c r="C19492"/>
    </row>
    <row r="19493" spans="3:3">
      <c r="C19493"/>
    </row>
    <row r="19494" spans="3:3">
      <c r="C19494"/>
    </row>
    <row r="19495" spans="3:3">
      <c r="C19495"/>
    </row>
    <row r="19496" spans="3:3">
      <c r="C19496"/>
    </row>
    <row r="19497" spans="3:3">
      <c r="C19497"/>
    </row>
    <row r="19498" spans="3:3">
      <c r="C19498"/>
    </row>
    <row r="19499" spans="3:3">
      <c r="C19499"/>
    </row>
    <row r="19500" spans="3:3">
      <c r="C19500"/>
    </row>
    <row r="19501" spans="3:3">
      <c r="C19501"/>
    </row>
    <row r="19502" spans="3:3">
      <c r="C19502"/>
    </row>
    <row r="19503" spans="3:3">
      <c r="C19503"/>
    </row>
    <row r="19504" spans="3:3">
      <c r="C19504"/>
    </row>
    <row r="19505" spans="3:3">
      <c r="C19505"/>
    </row>
    <row r="19506" spans="3:3">
      <c r="C19506"/>
    </row>
    <row r="19507" spans="3:3">
      <c r="C19507"/>
    </row>
    <row r="19508" spans="3:3">
      <c r="C19508"/>
    </row>
    <row r="19509" spans="3:3">
      <c r="C19509"/>
    </row>
    <row r="19510" spans="3:3">
      <c r="C19510"/>
    </row>
    <row r="19511" spans="3:3">
      <c r="C19511"/>
    </row>
    <row r="19512" spans="3:3">
      <c r="C19512"/>
    </row>
    <row r="19513" spans="3:3">
      <c r="C19513"/>
    </row>
    <row r="19514" spans="3:3">
      <c r="C19514"/>
    </row>
    <row r="19515" spans="3:3">
      <c r="C19515"/>
    </row>
    <row r="19516" spans="3:3">
      <c r="C19516"/>
    </row>
    <row r="19517" spans="3:3">
      <c r="C19517"/>
    </row>
    <row r="19518" spans="3:3">
      <c r="C19518"/>
    </row>
    <row r="19519" spans="3:3">
      <c r="C19519"/>
    </row>
    <row r="19520" spans="3:3">
      <c r="C19520"/>
    </row>
    <row r="19521" spans="3:3">
      <c r="C19521"/>
    </row>
    <row r="19522" spans="3:3">
      <c r="C19522"/>
    </row>
    <row r="19523" spans="3:3">
      <c r="C19523"/>
    </row>
    <row r="19524" spans="3:3">
      <c r="C19524"/>
    </row>
    <row r="19525" spans="3:3">
      <c r="C19525"/>
    </row>
    <row r="19526" spans="3:3">
      <c r="C19526"/>
    </row>
    <row r="19527" spans="3:3">
      <c r="C19527"/>
    </row>
    <row r="19528" spans="3:3">
      <c r="C19528"/>
    </row>
    <row r="19529" spans="3:3">
      <c r="C19529"/>
    </row>
    <row r="19530" spans="3:3">
      <c r="C19530"/>
    </row>
    <row r="19531" spans="3:3">
      <c r="C19531"/>
    </row>
    <row r="19532" spans="3:3">
      <c r="C19532"/>
    </row>
    <row r="19533" spans="3:3">
      <c r="C19533"/>
    </row>
    <row r="19534" spans="3:3">
      <c r="C19534"/>
    </row>
    <row r="19535" spans="3:3">
      <c r="C19535"/>
    </row>
    <row r="19536" spans="3:3">
      <c r="C19536"/>
    </row>
    <row r="19537" spans="3:3">
      <c r="C19537"/>
    </row>
    <row r="19538" spans="3:3">
      <c r="C19538"/>
    </row>
    <row r="19539" spans="3:3">
      <c r="C19539"/>
    </row>
    <row r="19540" spans="3:3">
      <c r="C19540"/>
    </row>
    <row r="19541" spans="3:3">
      <c r="C19541"/>
    </row>
    <row r="19542" spans="3:3">
      <c r="C19542"/>
    </row>
    <row r="19543" spans="3:3">
      <c r="C19543"/>
    </row>
    <row r="19544" spans="3:3">
      <c r="C19544"/>
    </row>
    <row r="19545" spans="3:3">
      <c r="C19545"/>
    </row>
    <row r="19546" spans="3:3">
      <c r="C19546"/>
    </row>
    <row r="19547" spans="3:3">
      <c r="C19547"/>
    </row>
    <row r="19548" spans="3:3">
      <c r="C19548"/>
    </row>
    <row r="19549" spans="3:3">
      <c r="C19549"/>
    </row>
    <row r="19550" spans="3:3">
      <c r="C19550"/>
    </row>
    <row r="19551" spans="3:3">
      <c r="C19551"/>
    </row>
    <row r="19552" spans="3:3">
      <c r="C19552"/>
    </row>
    <row r="19553" spans="3:3">
      <c r="C19553"/>
    </row>
    <row r="19554" spans="3:3">
      <c r="C19554"/>
    </row>
    <row r="19555" spans="3:3">
      <c r="C19555"/>
    </row>
    <row r="19556" spans="3:3">
      <c r="C19556"/>
    </row>
    <row r="19557" spans="3:3">
      <c r="C19557"/>
    </row>
    <row r="19558" spans="3:3">
      <c r="C19558"/>
    </row>
    <row r="19559" spans="3:3">
      <c r="C19559"/>
    </row>
    <row r="19560" spans="3:3">
      <c r="C19560"/>
    </row>
    <row r="19561" spans="3:3">
      <c r="C19561"/>
    </row>
    <row r="19562" spans="3:3">
      <c r="C19562"/>
    </row>
    <row r="19563" spans="3:3">
      <c r="C19563"/>
    </row>
    <row r="19564" spans="3:3">
      <c r="C19564"/>
    </row>
    <row r="19565" spans="3:3">
      <c r="C19565"/>
    </row>
    <row r="19566" spans="3:3">
      <c r="C19566"/>
    </row>
    <row r="19567" spans="3:3">
      <c r="C19567"/>
    </row>
    <row r="19568" spans="3:3">
      <c r="C19568"/>
    </row>
    <row r="19569" spans="3:3">
      <c r="C19569"/>
    </row>
    <row r="19570" spans="3:3">
      <c r="C19570"/>
    </row>
    <row r="19571" spans="3:3">
      <c r="C19571"/>
    </row>
    <row r="19572" spans="3:3">
      <c r="C19572"/>
    </row>
    <row r="19573" spans="3:3">
      <c r="C19573"/>
    </row>
    <row r="19574" spans="3:3">
      <c r="C19574"/>
    </row>
    <row r="19575" spans="3:3">
      <c r="C19575"/>
    </row>
    <row r="19576" spans="3:3">
      <c r="C19576"/>
    </row>
    <row r="19577" spans="3:3">
      <c r="C19577"/>
    </row>
    <row r="19578" spans="3:3">
      <c r="C19578"/>
    </row>
    <row r="19579" spans="3:3">
      <c r="C19579"/>
    </row>
    <row r="19580" spans="3:3">
      <c r="C19580"/>
    </row>
    <row r="19581" spans="3:3">
      <c r="C19581"/>
    </row>
    <row r="19582" spans="3:3">
      <c r="C19582"/>
    </row>
    <row r="19583" spans="3:3">
      <c r="C19583"/>
    </row>
    <row r="19584" spans="3:3">
      <c r="C19584"/>
    </row>
    <row r="19585" spans="3:3">
      <c r="C19585"/>
    </row>
    <row r="19586" spans="3:3">
      <c r="C19586"/>
    </row>
    <row r="19587" spans="3:3">
      <c r="C19587"/>
    </row>
    <row r="19588" spans="3:3">
      <c r="C19588"/>
    </row>
    <row r="19589" spans="3:3">
      <c r="C19589"/>
    </row>
    <row r="19590" spans="3:3">
      <c r="C19590"/>
    </row>
    <row r="19591" spans="3:3">
      <c r="C19591"/>
    </row>
    <row r="19592" spans="3:3">
      <c r="C19592"/>
    </row>
    <row r="19593" spans="3:3">
      <c r="C19593"/>
    </row>
    <row r="19594" spans="3:3">
      <c r="C19594"/>
    </row>
    <row r="19595" spans="3:3">
      <c r="C19595"/>
    </row>
    <row r="19596" spans="3:3">
      <c r="C19596"/>
    </row>
    <row r="19597" spans="3:3">
      <c r="C19597"/>
    </row>
    <row r="19598" spans="3:3">
      <c r="C19598"/>
    </row>
    <row r="19599" spans="3:3">
      <c r="C19599"/>
    </row>
    <row r="19600" spans="3:3">
      <c r="C19600"/>
    </row>
    <row r="19601" spans="3:3">
      <c r="C19601"/>
    </row>
    <row r="19602" spans="3:3">
      <c r="C19602"/>
    </row>
    <row r="19603" spans="3:3">
      <c r="C19603"/>
    </row>
    <row r="19604" spans="3:3">
      <c r="C19604"/>
    </row>
    <row r="19605" spans="3:3">
      <c r="C19605"/>
    </row>
    <row r="19606" spans="3:3">
      <c r="C19606"/>
    </row>
    <row r="19607" spans="3:3">
      <c r="C19607"/>
    </row>
    <row r="19608" spans="3:3">
      <c r="C19608"/>
    </row>
    <row r="19609" spans="3:3">
      <c r="C19609"/>
    </row>
    <row r="19610" spans="3:3">
      <c r="C19610"/>
    </row>
    <row r="19611" spans="3:3">
      <c r="C19611"/>
    </row>
    <row r="19612" spans="3:3">
      <c r="C19612"/>
    </row>
    <row r="19613" spans="3:3">
      <c r="C19613"/>
    </row>
    <row r="19614" spans="3:3">
      <c r="C19614"/>
    </row>
    <row r="19615" spans="3:3">
      <c r="C19615"/>
    </row>
    <row r="19616" spans="3:3">
      <c r="C19616"/>
    </row>
    <row r="19617" spans="3:3">
      <c r="C19617"/>
    </row>
    <row r="19618" spans="3:3">
      <c r="C19618"/>
    </row>
    <row r="19619" spans="3:3">
      <c r="C19619"/>
    </row>
    <row r="19620" spans="3:3">
      <c r="C19620"/>
    </row>
    <row r="19621" spans="3:3">
      <c r="C19621"/>
    </row>
    <row r="19622" spans="3:3">
      <c r="C19622"/>
    </row>
    <row r="19623" spans="3:3">
      <c r="C19623"/>
    </row>
    <row r="19624" spans="3:3">
      <c r="C19624"/>
    </row>
    <row r="19625" spans="3:3">
      <c r="C19625"/>
    </row>
    <row r="19626" spans="3:3">
      <c r="C19626"/>
    </row>
    <row r="19627" spans="3:3">
      <c r="C19627"/>
    </row>
    <row r="19628" spans="3:3">
      <c r="C19628"/>
    </row>
    <row r="19629" spans="3:3">
      <c r="C19629"/>
    </row>
    <row r="19630" spans="3:3">
      <c r="C19630"/>
    </row>
    <row r="19631" spans="3:3">
      <c r="C19631"/>
    </row>
    <row r="19632" spans="3:3">
      <c r="C19632"/>
    </row>
    <row r="19633" spans="3:3">
      <c r="C19633"/>
    </row>
    <row r="19634" spans="3:3">
      <c r="C19634"/>
    </row>
    <row r="19635" spans="3:3">
      <c r="C19635"/>
    </row>
    <row r="19636" spans="3:3">
      <c r="C19636"/>
    </row>
    <row r="19637" spans="3:3">
      <c r="C19637"/>
    </row>
    <row r="19638" spans="3:3">
      <c r="C19638"/>
    </row>
    <row r="19639" spans="3:3">
      <c r="C19639"/>
    </row>
    <row r="19640" spans="3:3">
      <c r="C19640"/>
    </row>
    <row r="19641" spans="3:3">
      <c r="C19641"/>
    </row>
    <row r="19642" spans="3:3">
      <c r="C19642"/>
    </row>
    <row r="19643" spans="3:3">
      <c r="C19643"/>
    </row>
    <row r="19644" spans="3:3">
      <c r="C19644"/>
    </row>
    <row r="19645" spans="3:3">
      <c r="C19645"/>
    </row>
    <row r="19646" spans="3:3">
      <c r="C19646"/>
    </row>
    <row r="19647" spans="3:3">
      <c r="C19647"/>
    </row>
    <row r="19648" spans="3:3">
      <c r="C19648"/>
    </row>
    <row r="19649" spans="3:3">
      <c r="C19649"/>
    </row>
    <row r="19650" spans="3:3">
      <c r="C19650"/>
    </row>
    <row r="19651" spans="3:3">
      <c r="C19651"/>
    </row>
    <row r="19652" spans="3:3">
      <c r="C19652"/>
    </row>
    <row r="19653" spans="3:3">
      <c r="C19653"/>
    </row>
    <row r="19654" spans="3:3">
      <c r="C19654"/>
    </row>
    <row r="19655" spans="3:3">
      <c r="C19655"/>
    </row>
    <row r="19656" spans="3:3">
      <c r="C19656"/>
    </row>
    <row r="19657" spans="3:3">
      <c r="C19657"/>
    </row>
    <row r="19658" spans="3:3">
      <c r="C19658"/>
    </row>
    <row r="19659" spans="3:3">
      <c r="C19659"/>
    </row>
    <row r="19660" spans="3:3">
      <c r="C19660"/>
    </row>
    <row r="19661" spans="3:3">
      <c r="C19661"/>
    </row>
    <row r="19662" spans="3:3">
      <c r="C19662"/>
    </row>
    <row r="19663" spans="3:3">
      <c r="C19663"/>
    </row>
    <row r="19664" spans="3:3">
      <c r="C19664"/>
    </row>
    <row r="19665" spans="3:3">
      <c r="C19665"/>
    </row>
    <row r="19666" spans="3:3">
      <c r="C19666"/>
    </row>
    <row r="19667" spans="3:3">
      <c r="C19667"/>
    </row>
    <row r="19668" spans="3:3">
      <c r="C19668"/>
    </row>
    <row r="19669" spans="3:3">
      <c r="C19669"/>
    </row>
    <row r="19670" spans="3:3">
      <c r="C19670"/>
    </row>
    <row r="19671" spans="3:3">
      <c r="C19671"/>
    </row>
    <row r="19672" spans="3:3">
      <c r="C19672"/>
    </row>
    <row r="19673" spans="3:3">
      <c r="C19673"/>
    </row>
    <row r="19674" spans="3:3">
      <c r="C19674"/>
    </row>
    <row r="19675" spans="3:3">
      <c r="C19675"/>
    </row>
    <row r="19676" spans="3:3">
      <c r="C19676"/>
    </row>
    <row r="19677" spans="3:3">
      <c r="C19677"/>
    </row>
    <row r="19678" spans="3:3">
      <c r="C19678"/>
    </row>
    <row r="19679" spans="3:3">
      <c r="C19679"/>
    </row>
    <row r="19680" spans="3:3">
      <c r="C19680"/>
    </row>
    <row r="19681" spans="3:3">
      <c r="C19681"/>
    </row>
    <row r="19682" spans="3:3">
      <c r="C19682"/>
    </row>
    <row r="19683" spans="3:3">
      <c r="C19683"/>
    </row>
    <row r="19684" spans="3:3">
      <c r="C19684"/>
    </row>
    <row r="19685" spans="3:3">
      <c r="C19685"/>
    </row>
    <row r="19686" spans="3:3">
      <c r="C19686"/>
    </row>
    <row r="19687" spans="3:3">
      <c r="C19687"/>
    </row>
    <row r="19688" spans="3:3">
      <c r="C19688"/>
    </row>
    <row r="19689" spans="3:3">
      <c r="C19689"/>
    </row>
    <row r="19690" spans="3:3">
      <c r="C19690"/>
    </row>
    <row r="19691" spans="3:3">
      <c r="C19691"/>
    </row>
    <row r="19692" spans="3:3">
      <c r="C19692"/>
    </row>
    <row r="19693" spans="3:3">
      <c r="C19693"/>
    </row>
    <row r="19694" spans="3:3">
      <c r="C19694"/>
    </row>
    <row r="19695" spans="3:3">
      <c r="C19695"/>
    </row>
    <row r="19696" spans="3:3">
      <c r="C19696"/>
    </row>
    <row r="19697" spans="3:3">
      <c r="C19697"/>
    </row>
    <row r="19698" spans="3:3">
      <c r="C19698"/>
    </row>
    <row r="19699" spans="3:3">
      <c r="C19699"/>
    </row>
    <row r="19700" spans="3:3">
      <c r="C19700"/>
    </row>
    <row r="19701" spans="3:3">
      <c r="C19701"/>
    </row>
    <row r="19702" spans="3:3">
      <c r="C19702"/>
    </row>
    <row r="19703" spans="3:3">
      <c r="C19703"/>
    </row>
    <row r="19704" spans="3:3">
      <c r="C19704"/>
    </row>
    <row r="19705" spans="3:3">
      <c r="C19705"/>
    </row>
    <row r="19706" spans="3:3">
      <c r="C19706"/>
    </row>
    <row r="19707" spans="3:3">
      <c r="C19707"/>
    </row>
    <row r="19708" spans="3:3">
      <c r="C19708"/>
    </row>
    <row r="19709" spans="3:3">
      <c r="C19709"/>
    </row>
    <row r="19710" spans="3:3">
      <c r="C19710"/>
    </row>
    <row r="19711" spans="3:3">
      <c r="C19711"/>
    </row>
    <row r="19712" spans="3:3">
      <c r="C19712"/>
    </row>
    <row r="19713" spans="3:3">
      <c r="C19713"/>
    </row>
    <row r="19714" spans="3:3">
      <c r="C19714"/>
    </row>
    <row r="19715" spans="3:3">
      <c r="C19715"/>
    </row>
    <row r="19716" spans="3:3">
      <c r="C19716"/>
    </row>
    <row r="19717" spans="3:3">
      <c r="C19717"/>
    </row>
    <row r="19718" spans="3:3">
      <c r="C19718"/>
    </row>
    <row r="19719" spans="3:3">
      <c r="C19719"/>
    </row>
    <row r="19720" spans="3:3">
      <c r="C19720"/>
    </row>
    <row r="19721" spans="3:3">
      <c r="C19721"/>
    </row>
    <row r="19722" spans="3:3">
      <c r="C19722"/>
    </row>
    <row r="19723" spans="3:3">
      <c r="C19723"/>
    </row>
    <row r="19724" spans="3:3">
      <c r="C19724"/>
    </row>
    <row r="19725" spans="3:3">
      <c r="C19725"/>
    </row>
    <row r="19726" spans="3:3">
      <c r="C19726"/>
    </row>
    <row r="19727" spans="3:3">
      <c r="C19727"/>
    </row>
    <row r="19728" spans="3:3">
      <c r="C19728"/>
    </row>
    <row r="19729" spans="3:3">
      <c r="C19729"/>
    </row>
    <row r="19730" spans="3:3">
      <c r="C19730"/>
    </row>
    <row r="19731" spans="3:3">
      <c r="C19731"/>
    </row>
    <row r="19732" spans="3:3">
      <c r="C19732"/>
    </row>
    <row r="19733" spans="3:3">
      <c r="C19733"/>
    </row>
    <row r="19734" spans="3:3">
      <c r="C19734"/>
    </row>
    <row r="19735" spans="3:3">
      <c r="C19735"/>
    </row>
    <row r="19736" spans="3:3">
      <c r="C19736"/>
    </row>
    <row r="19737" spans="3:3">
      <c r="C19737"/>
    </row>
    <row r="19738" spans="3:3">
      <c r="C19738"/>
    </row>
    <row r="19739" spans="3:3">
      <c r="C19739"/>
    </row>
    <row r="19740" spans="3:3">
      <c r="C19740"/>
    </row>
    <row r="19741" spans="3:3">
      <c r="C19741"/>
    </row>
    <row r="19742" spans="3:3">
      <c r="C19742"/>
    </row>
    <row r="19743" spans="3:3">
      <c r="C19743"/>
    </row>
    <row r="19744" spans="3:3">
      <c r="C19744"/>
    </row>
    <row r="19745" spans="3:3">
      <c r="C19745"/>
    </row>
    <row r="19746" spans="3:3">
      <c r="C19746"/>
    </row>
    <row r="19747" spans="3:3">
      <c r="C19747"/>
    </row>
    <row r="19748" spans="3:3">
      <c r="C19748"/>
    </row>
    <row r="19749" spans="3:3">
      <c r="C19749"/>
    </row>
    <row r="19750" spans="3:3">
      <c r="C19750"/>
    </row>
    <row r="19751" spans="3:3">
      <c r="C19751"/>
    </row>
    <row r="19752" spans="3:3">
      <c r="C19752"/>
    </row>
    <row r="19753" spans="3:3">
      <c r="C19753"/>
    </row>
    <row r="19754" spans="3:3">
      <c r="C19754"/>
    </row>
    <row r="19755" spans="3:3">
      <c r="C19755"/>
    </row>
    <row r="19756" spans="3:3">
      <c r="C19756"/>
    </row>
    <row r="19757" spans="3:3">
      <c r="C19757"/>
    </row>
    <row r="19758" spans="3:3">
      <c r="C19758"/>
    </row>
    <row r="19759" spans="3:3">
      <c r="C19759"/>
    </row>
    <row r="19760" spans="3:3">
      <c r="C19760"/>
    </row>
    <row r="19761" spans="3:3">
      <c r="C19761"/>
    </row>
    <row r="19762" spans="3:3">
      <c r="C19762"/>
    </row>
    <row r="19763" spans="3:3">
      <c r="C19763"/>
    </row>
    <row r="19764" spans="3:3">
      <c r="C19764"/>
    </row>
    <row r="19765" spans="3:3">
      <c r="C19765"/>
    </row>
    <row r="19766" spans="3:3">
      <c r="C19766"/>
    </row>
    <row r="19767" spans="3:3">
      <c r="C19767"/>
    </row>
    <row r="19768" spans="3:3">
      <c r="C19768"/>
    </row>
    <row r="19769" spans="3:3">
      <c r="C19769"/>
    </row>
    <row r="19770" spans="3:3">
      <c r="C19770"/>
    </row>
    <row r="19771" spans="3:3">
      <c r="C19771"/>
    </row>
    <row r="19772" spans="3:3">
      <c r="C19772"/>
    </row>
    <row r="19773" spans="3:3">
      <c r="C19773"/>
    </row>
    <row r="19774" spans="3:3">
      <c r="C19774"/>
    </row>
    <row r="19775" spans="3:3">
      <c r="C19775"/>
    </row>
    <row r="19776" spans="3:3">
      <c r="C19776"/>
    </row>
    <row r="19777" spans="3:3">
      <c r="C19777"/>
    </row>
    <row r="19778" spans="3:3">
      <c r="C19778"/>
    </row>
    <row r="19779" spans="3:3">
      <c r="C19779"/>
    </row>
    <row r="19780" spans="3:3">
      <c r="C19780"/>
    </row>
    <row r="19781" spans="3:3">
      <c r="C19781"/>
    </row>
    <row r="19782" spans="3:3">
      <c r="C19782"/>
    </row>
    <row r="19783" spans="3:3">
      <c r="C19783"/>
    </row>
    <row r="19784" spans="3:3">
      <c r="C19784"/>
    </row>
    <row r="19785" spans="3:3">
      <c r="C19785"/>
    </row>
    <row r="19786" spans="3:3">
      <c r="C19786"/>
    </row>
    <row r="19787" spans="3:3">
      <c r="C19787"/>
    </row>
    <row r="19788" spans="3:3">
      <c r="C19788"/>
    </row>
    <row r="19789" spans="3:3">
      <c r="C19789"/>
    </row>
    <row r="19790" spans="3:3">
      <c r="C19790"/>
    </row>
    <row r="19791" spans="3:3">
      <c r="C19791"/>
    </row>
    <row r="19792" spans="3:3">
      <c r="C19792"/>
    </row>
    <row r="19793" spans="3:3">
      <c r="C19793"/>
    </row>
    <row r="19794" spans="3:3">
      <c r="C19794"/>
    </row>
    <row r="19795" spans="3:3">
      <c r="C19795"/>
    </row>
    <row r="19796" spans="3:3">
      <c r="C19796"/>
    </row>
    <row r="19797" spans="3:3">
      <c r="C19797"/>
    </row>
    <row r="19798" spans="3:3">
      <c r="C19798"/>
    </row>
    <row r="19799" spans="3:3">
      <c r="C19799"/>
    </row>
    <row r="19800" spans="3:3">
      <c r="C19800"/>
    </row>
    <row r="19801" spans="3:3">
      <c r="C19801"/>
    </row>
    <row r="19802" spans="3:3">
      <c r="C19802"/>
    </row>
    <row r="19803" spans="3:3">
      <c r="C19803"/>
    </row>
    <row r="19804" spans="3:3">
      <c r="C19804"/>
    </row>
    <row r="19805" spans="3:3">
      <c r="C19805"/>
    </row>
    <row r="19806" spans="3:3">
      <c r="C19806"/>
    </row>
    <row r="19807" spans="3:3">
      <c r="C19807"/>
    </row>
    <row r="19808" spans="3:3">
      <c r="C19808"/>
    </row>
    <row r="19809" spans="3:3">
      <c r="C19809"/>
    </row>
    <row r="19810" spans="3:3">
      <c r="C19810"/>
    </row>
    <row r="19811" spans="3:3">
      <c r="C19811"/>
    </row>
    <row r="19812" spans="3:3">
      <c r="C19812"/>
    </row>
    <row r="19813" spans="3:3">
      <c r="C19813"/>
    </row>
    <row r="19814" spans="3:3">
      <c r="C19814"/>
    </row>
    <row r="19815" spans="3:3">
      <c r="C19815"/>
    </row>
    <row r="19816" spans="3:3">
      <c r="C19816"/>
    </row>
    <row r="19817" spans="3:3">
      <c r="C19817"/>
    </row>
    <row r="19818" spans="3:3">
      <c r="C19818"/>
    </row>
    <row r="19819" spans="3:3">
      <c r="C19819"/>
    </row>
    <row r="19820" spans="3:3">
      <c r="C19820"/>
    </row>
    <row r="19821" spans="3:3">
      <c r="C19821"/>
    </row>
    <row r="19822" spans="3:3">
      <c r="C19822"/>
    </row>
    <row r="19823" spans="3:3">
      <c r="C19823"/>
    </row>
    <row r="19824" spans="3:3">
      <c r="C19824"/>
    </row>
    <row r="19825" spans="3:3">
      <c r="C19825"/>
    </row>
    <row r="19826" spans="3:3">
      <c r="C19826"/>
    </row>
    <row r="19827" spans="3:3">
      <c r="C19827"/>
    </row>
    <row r="19828" spans="3:3">
      <c r="C19828"/>
    </row>
    <row r="19829" spans="3:3">
      <c r="C19829"/>
    </row>
    <row r="19830" spans="3:3">
      <c r="C19830"/>
    </row>
    <row r="19831" spans="3:3">
      <c r="C19831"/>
    </row>
    <row r="19832" spans="3:3">
      <c r="C19832"/>
    </row>
    <row r="19833" spans="3:3">
      <c r="C19833"/>
    </row>
    <row r="19834" spans="3:3">
      <c r="C19834"/>
    </row>
    <row r="19835" spans="3:3">
      <c r="C19835"/>
    </row>
    <row r="19836" spans="3:3">
      <c r="C19836"/>
    </row>
    <row r="19837" spans="3:3">
      <c r="C19837"/>
    </row>
    <row r="19838" spans="3:3">
      <c r="C19838"/>
    </row>
    <row r="19839" spans="3:3">
      <c r="C19839"/>
    </row>
    <row r="19840" spans="3:3">
      <c r="C19840"/>
    </row>
    <row r="19841" spans="3:3">
      <c r="C19841"/>
    </row>
    <row r="19842" spans="3:3">
      <c r="C19842"/>
    </row>
    <row r="19843" spans="3:3">
      <c r="C19843"/>
    </row>
    <row r="19844" spans="3:3">
      <c r="C19844"/>
    </row>
    <row r="19845" spans="3:3">
      <c r="C19845"/>
    </row>
    <row r="19846" spans="3:3">
      <c r="C19846"/>
    </row>
    <row r="19847" spans="3:3">
      <c r="C19847"/>
    </row>
    <row r="19848" spans="3:3">
      <c r="C19848"/>
    </row>
    <row r="19849" spans="3:3">
      <c r="C19849"/>
    </row>
    <row r="19850" spans="3:3">
      <c r="C19850"/>
    </row>
    <row r="19851" spans="3:3">
      <c r="C19851"/>
    </row>
    <row r="19852" spans="3:3">
      <c r="C19852"/>
    </row>
    <row r="19853" spans="3:3">
      <c r="C19853"/>
    </row>
    <row r="19854" spans="3:3">
      <c r="C19854"/>
    </row>
    <row r="19855" spans="3:3">
      <c r="C19855"/>
    </row>
    <row r="19856" spans="3:3">
      <c r="C19856"/>
    </row>
    <row r="19857" spans="3:3">
      <c r="C19857"/>
    </row>
    <row r="19858" spans="3:3">
      <c r="C19858"/>
    </row>
    <row r="19859" spans="3:3">
      <c r="C19859"/>
    </row>
    <row r="19860" spans="3:3">
      <c r="C19860"/>
    </row>
    <row r="19861" spans="3:3">
      <c r="C19861"/>
    </row>
    <row r="19862" spans="3:3">
      <c r="C19862"/>
    </row>
    <row r="19863" spans="3:3">
      <c r="C19863"/>
    </row>
    <row r="19864" spans="3:3">
      <c r="C19864"/>
    </row>
    <row r="19865" spans="3:3">
      <c r="C19865"/>
    </row>
    <row r="19866" spans="3:3">
      <c r="C19866"/>
    </row>
    <row r="19867" spans="3:3">
      <c r="C19867"/>
    </row>
    <row r="19868" spans="3:3">
      <c r="C19868"/>
    </row>
    <row r="19869" spans="3:3">
      <c r="C19869"/>
    </row>
    <row r="19870" spans="3:3">
      <c r="C19870"/>
    </row>
    <row r="19871" spans="3:3">
      <c r="C19871"/>
    </row>
    <row r="19872" spans="3:3">
      <c r="C19872"/>
    </row>
    <row r="19873" spans="3:3">
      <c r="C19873"/>
    </row>
    <row r="19874" spans="3:3">
      <c r="C19874"/>
    </row>
    <row r="19875" spans="3:3">
      <c r="C19875"/>
    </row>
    <row r="19876" spans="3:3">
      <c r="C19876"/>
    </row>
    <row r="19877" spans="3:3">
      <c r="C19877"/>
    </row>
    <row r="19878" spans="3:3">
      <c r="C19878"/>
    </row>
    <row r="19879" spans="3:3">
      <c r="C19879"/>
    </row>
    <row r="19880" spans="3:3">
      <c r="C19880"/>
    </row>
    <row r="19881" spans="3:3">
      <c r="C19881"/>
    </row>
    <row r="19882" spans="3:3">
      <c r="C19882"/>
    </row>
    <row r="19883" spans="3:3">
      <c r="C19883"/>
    </row>
    <row r="19884" spans="3:3">
      <c r="C19884"/>
    </row>
    <row r="19885" spans="3:3">
      <c r="C19885"/>
    </row>
    <row r="19886" spans="3:3">
      <c r="C19886"/>
    </row>
    <row r="19887" spans="3:3">
      <c r="C19887"/>
    </row>
    <row r="19888" spans="3:3">
      <c r="C19888"/>
    </row>
    <row r="19889" spans="3:3">
      <c r="C19889"/>
    </row>
    <row r="19890" spans="3:3">
      <c r="C19890"/>
    </row>
    <row r="19891" spans="3:3">
      <c r="C19891"/>
    </row>
    <row r="19892" spans="3:3">
      <c r="C19892"/>
    </row>
    <row r="19893" spans="3:3">
      <c r="C19893"/>
    </row>
    <row r="19894" spans="3:3">
      <c r="C19894"/>
    </row>
    <row r="19895" spans="3:3">
      <c r="C19895"/>
    </row>
    <row r="19896" spans="3:3">
      <c r="C19896"/>
    </row>
    <row r="19897" spans="3:3">
      <c r="C19897"/>
    </row>
    <row r="19898" spans="3:3">
      <c r="C19898"/>
    </row>
    <row r="19899" spans="3:3">
      <c r="C19899"/>
    </row>
    <row r="19900" spans="3:3">
      <c r="C19900"/>
    </row>
    <row r="19901" spans="3:3">
      <c r="C19901"/>
    </row>
    <row r="19902" spans="3:3">
      <c r="C19902"/>
    </row>
    <row r="19903" spans="3:3">
      <c r="C19903"/>
    </row>
    <row r="19904" spans="3:3">
      <c r="C19904"/>
    </row>
    <row r="19905" spans="3:3">
      <c r="C19905"/>
    </row>
    <row r="19906" spans="3:3">
      <c r="C19906"/>
    </row>
    <row r="19907" spans="3:3">
      <c r="C19907"/>
    </row>
    <row r="19908" spans="3:3">
      <c r="C19908"/>
    </row>
    <row r="19909" spans="3:3">
      <c r="C19909"/>
    </row>
    <row r="19910" spans="3:3">
      <c r="C19910"/>
    </row>
    <row r="19911" spans="3:3">
      <c r="C19911"/>
    </row>
    <row r="19912" spans="3:3">
      <c r="C19912"/>
    </row>
    <row r="19913" spans="3:3">
      <c r="C19913"/>
    </row>
    <row r="19914" spans="3:3">
      <c r="C19914"/>
    </row>
    <row r="19915" spans="3:3">
      <c r="C19915"/>
    </row>
    <row r="19916" spans="3:3">
      <c r="C19916"/>
    </row>
    <row r="19917" spans="3:3">
      <c r="C19917"/>
    </row>
    <row r="19918" spans="3:3">
      <c r="C19918"/>
    </row>
    <row r="19919" spans="3:3">
      <c r="C19919"/>
    </row>
    <row r="19920" spans="3:3">
      <c r="C19920"/>
    </row>
    <row r="19921" spans="3:3">
      <c r="C19921"/>
    </row>
    <row r="19922" spans="3:3">
      <c r="C19922"/>
    </row>
    <row r="19923" spans="3:3">
      <c r="C19923"/>
    </row>
    <row r="19924" spans="3:3">
      <c r="C19924"/>
    </row>
    <row r="19925" spans="3:3">
      <c r="C19925"/>
    </row>
    <row r="19926" spans="3:3">
      <c r="C19926"/>
    </row>
    <row r="19927" spans="3:3">
      <c r="C19927"/>
    </row>
    <row r="19928" spans="3:3">
      <c r="C19928"/>
    </row>
    <row r="19929" spans="3:3">
      <c r="C19929"/>
    </row>
    <row r="19930" spans="3:3">
      <c r="C19930"/>
    </row>
    <row r="19931" spans="3:3">
      <c r="C19931"/>
    </row>
    <row r="19932" spans="3:3">
      <c r="C19932"/>
    </row>
    <row r="19933" spans="3:3">
      <c r="C19933"/>
    </row>
    <row r="19934" spans="3:3">
      <c r="C19934"/>
    </row>
    <row r="19935" spans="3:3">
      <c r="C19935"/>
    </row>
    <row r="19936" spans="3:3">
      <c r="C19936"/>
    </row>
    <row r="19937" spans="3:3">
      <c r="C19937"/>
    </row>
    <row r="19938" spans="3:3">
      <c r="C19938"/>
    </row>
    <row r="19939" spans="3:3">
      <c r="C19939"/>
    </row>
    <row r="19940" spans="3:3">
      <c r="C19940"/>
    </row>
    <row r="19941" spans="3:3">
      <c r="C19941"/>
    </row>
    <row r="19942" spans="3:3">
      <c r="C19942"/>
    </row>
    <row r="19943" spans="3:3">
      <c r="C19943"/>
    </row>
    <row r="19944" spans="3:3">
      <c r="C19944"/>
    </row>
    <row r="19945" spans="3:3">
      <c r="C19945"/>
    </row>
    <row r="19946" spans="3:3">
      <c r="C19946"/>
    </row>
    <row r="19947" spans="3:3">
      <c r="C19947"/>
    </row>
    <row r="19948" spans="3:3">
      <c r="C19948"/>
    </row>
    <row r="19949" spans="3:3">
      <c r="C19949"/>
    </row>
    <row r="19950" spans="3:3">
      <c r="C19950"/>
    </row>
    <row r="19951" spans="3:3">
      <c r="C19951"/>
    </row>
    <row r="19952" spans="3:3">
      <c r="C19952"/>
    </row>
    <row r="19953" spans="3:3">
      <c r="C19953"/>
    </row>
    <row r="19954" spans="3:3">
      <c r="C19954"/>
    </row>
    <row r="19955" spans="3:3">
      <c r="C19955"/>
    </row>
    <row r="19956" spans="3:3">
      <c r="C19956"/>
    </row>
    <row r="19957" spans="3:3">
      <c r="C19957"/>
    </row>
    <row r="19958" spans="3:3">
      <c r="C19958"/>
    </row>
    <row r="19959" spans="3:3">
      <c r="C19959"/>
    </row>
    <row r="19960" spans="3:3">
      <c r="C19960"/>
    </row>
    <row r="19961" spans="3:3">
      <c r="C19961"/>
    </row>
    <row r="19962" spans="3:3">
      <c r="C19962"/>
    </row>
    <row r="19963" spans="3:3">
      <c r="C19963"/>
    </row>
    <row r="19964" spans="3:3">
      <c r="C19964"/>
    </row>
    <row r="19965" spans="3:3">
      <c r="C19965"/>
    </row>
    <row r="19966" spans="3:3">
      <c r="C19966"/>
    </row>
    <row r="19967" spans="3:3">
      <c r="C19967"/>
    </row>
    <row r="19968" spans="3:3">
      <c r="C19968"/>
    </row>
    <row r="19969" spans="3:3">
      <c r="C19969"/>
    </row>
    <row r="19970" spans="3:3">
      <c r="C19970"/>
    </row>
    <row r="19971" spans="3:3">
      <c r="C19971"/>
    </row>
    <row r="19972" spans="3:3">
      <c r="C19972"/>
    </row>
    <row r="19973" spans="3:3">
      <c r="C19973"/>
    </row>
    <row r="19974" spans="3:3">
      <c r="C19974"/>
    </row>
    <row r="19975" spans="3:3">
      <c r="C19975"/>
    </row>
    <row r="19976" spans="3:3">
      <c r="C19976"/>
    </row>
    <row r="19977" spans="3:3">
      <c r="C19977"/>
    </row>
    <row r="19978" spans="3:3">
      <c r="C19978"/>
    </row>
    <row r="19979" spans="3:3">
      <c r="C19979"/>
    </row>
    <row r="19980" spans="3:3">
      <c r="C19980"/>
    </row>
    <row r="19981" spans="3:3">
      <c r="C19981"/>
    </row>
    <row r="19982" spans="3:3">
      <c r="C19982"/>
    </row>
    <row r="19983" spans="3:3">
      <c r="C19983"/>
    </row>
    <row r="19984" spans="3:3">
      <c r="C19984"/>
    </row>
    <row r="19985" spans="3:3">
      <c r="C19985"/>
    </row>
    <row r="19986" spans="3:3">
      <c r="C19986"/>
    </row>
    <row r="19987" spans="3:3">
      <c r="C19987"/>
    </row>
    <row r="19988" spans="3:3">
      <c r="C19988"/>
    </row>
    <row r="19989" spans="3:3">
      <c r="C19989"/>
    </row>
    <row r="19990" spans="3:3">
      <c r="C19990"/>
    </row>
    <row r="19991" spans="3:3">
      <c r="C19991"/>
    </row>
    <row r="19992" spans="3:3">
      <c r="C19992"/>
    </row>
    <row r="19993" spans="3:3">
      <c r="C19993"/>
    </row>
    <row r="19994" spans="3:3">
      <c r="C19994"/>
    </row>
    <row r="19995" spans="3:3">
      <c r="C19995"/>
    </row>
    <row r="19996" spans="3:3">
      <c r="C19996"/>
    </row>
    <row r="19997" spans="3:3">
      <c r="C19997"/>
    </row>
    <row r="19998" spans="3:3">
      <c r="C19998"/>
    </row>
    <row r="19999" spans="3:3">
      <c r="C19999"/>
    </row>
    <row r="20000" spans="3:3">
      <c r="C20000"/>
    </row>
    <row r="20001" spans="3:3">
      <c r="C20001"/>
    </row>
    <row r="20002" spans="3:3">
      <c r="C20002"/>
    </row>
    <row r="20003" spans="3:3">
      <c r="C20003"/>
    </row>
    <row r="20004" spans="3:3">
      <c r="C20004"/>
    </row>
    <row r="20005" spans="3:3">
      <c r="C20005"/>
    </row>
    <row r="20006" spans="3:3">
      <c r="C20006"/>
    </row>
    <row r="20007" spans="3:3">
      <c r="C20007"/>
    </row>
    <row r="20008" spans="3:3">
      <c r="C20008"/>
    </row>
    <row r="20009" spans="3:3">
      <c r="C20009"/>
    </row>
    <row r="20010" spans="3:3">
      <c r="C20010"/>
    </row>
    <row r="20011" spans="3:3">
      <c r="C20011"/>
    </row>
    <row r="20012" spans="3:3">
      <c r="C20012"/>
    </row>
    <row r="20013" spans="3:3">
      <c r="C20013"/>
    </row>
    <row r="20014" spans="3:3">
      <c r="C20014"/>
    </row>
    <row r="20015" spans="3:3">
      <c r="C20015"/>
    </row>
    <row r="20016" spans="3:3">
      <c r="C20016"/>
    </row>
    <row r="20017" spans="3:3">
      <c r="C20017"/>
    </row>
    <row r="20018" spans="3:3">
      <c r="C20018"/>
    </row>
    <row r="20019" spans="3:3">
      <c r="C20019"/>
    </row>
    <row r="20020" spans="3:3">
      <c r="C20020"/>
    </row>
    <row r="20021" spans="3:3">
      <c r="C20021"/>
    </row>
    <row r="20022" spans="3:3">
      <c r="C20022"/>
    </row>
    <row r="20023" spans="3:3">
      <c r="C20023"/>
    </row>
    <row r="20024" spans="3:3">
      <c r="C20024"/>
    </row>
    <row r="20025" spans="3:3">
      <c r="C20025"/>
    </row>
    <row r="20026" spans="3:3">
      <c r="C20026"/>
    </row>
    <row r="20027" spans="3:3">
      <c r="C20027"/>
    </row>
    <row r="20028" spans="3:3">
      <c r="C20028"/>
    </row>
    <row r="20029" spans="3:3">
      <c r="C20029"/>
    </row>
    <row r="20030" spans="3:3">
      <c r="C20030"/>
    </row>
    <row r="20031" spans="3:3">
      <c r="C20031"/>
    </row>
    <row r="20032" spans="3:3">
      <c r="C20032"/>
    </row>
    <row r="20033" spans="3:3">
      <c r="C20033"/>
    </row>
    <row r="20034" spans="3:3">
      <c r="C20034"/>
    </row>
    <row r="20035" spans="3:3">
      <c r="C20035"/>
    </row>
    <row r="20036" spans="3:3">
      <c r="C20036"/>
    </row>
    <row r="20037" spans="3:3">
      <c r="C20037"/>
    </row>
    <row r="20038" spans="3:3">
      <c r="C20038"/>
    </row>
    <row r="20039" spans="3:3">
      <c r="C20039"/>
    </row>
    <row r="20040" spans="3:3">
      <c r="C20040"/>
    </row>
    <row r="20041" spans="3:3">
      <c r="C20041"/>
    </row>
    <row r="20042" spans="3:3">
      <c r="C20042"/>
    </row>
    <row r="20043" spans="3:3">
      <c r="C20043"/>
    </row>
    <row r="20044" spans="3:3">
      <c r="C20044"/>
    </row>
    <row r="20045" spans="3:3">
      <c r="C20045"/>
    </row>
    <row r="20046" spans="3:3">
      <c r="C20046"/>
    </row>
    <row r="20047" spans="3:3">
      <c r="C20047"/>
    </row>
    <row r="20048" spans="3:3">
      <c r="C20048"/>
    </row>
    <row r="20049" spans="3:3">
      <c r="C20049"/>
    </row>
    <row r="20050" spans="3:3">
      <c r="C20050"/>
    </row>
    <row r="20051" spans="3:3">
      <c r="C20051"/>
    </row>
    <row r="20052" spans="3:3">
      <c r="C20052"/>
    </row>
    <row r="20053" spans="3:3">
      <c r="C20053"/>
    </row>
    <row r="20054" spans="3:3">
      <c r="C20054"/>
    </row>
    <row r="20055" spans="3:3">
      <c r="C20055"/>
    </row>
    <row r="20056" spans="3:3">
      <c r="C20056"/>
    </row>
    <row r="20057" spans="3:3">
      <c r="C20057"/>
    </row>
    <row r="20058" spans="3:3">
      <c r="C20058"/>
    </row>
    <row r="20059" spans="3:3">
      <c r="C20059"/>
    </row>
    <row r="20060" spans="3:3">
      <c r="C20060"/>
    </row>
    <row r="20061" spans="3:3">
      <c r="C20061"/>
    </row>
    <row r="20062" spans="3:3">
      <c r="C20062"/>
    </row>
    <row r="20063" spans="3:3">
      <c r="C20063"/>
    </row>
    <row r="20064" spans="3:3">
      <c r="C20064"/>
    </row>
    <row r="20065" spans="3:3">
      <c r="C20065"/>
    </row>
    <row r="20066" spans="3:3">
      <c r="C20066"/>
    </row>
    <row r="20067" spans="3:3">
      <c r="C20067"/>
    </row>
    <row r="20068" spans="3:3">
      <c r="C20068"/>
    </row>
    <row r="20069" spans="3:3">
      <c r="C20069"/>
    </row>
    <row r="20070" spans="3:3">
      <c r="C20070"/>
    </row>
    <row r="20071" spans="3:3">
      <c r="C20071"/>
    </row>
    <row r="20072" spans="3:3">
      <c r="C20072"/>
    </row>
    <row r="20073" spans="3:3">
      <c r="C20073"/>
    </row>
    <row r="20074" spans="3:3">
      <c r="C20074"/>
    </row>
    <row r="20075" spans="3:3">
      <c r="C20075"/>
    </row>
    <row r="20076" spans="3:3">
      <c r="C20076"/>
    </row>
    <row r="20077" spans="3:3">
      <c r="C20077"/>
    </row>
    <row r="20078" spans="3:3">
      <c r="C20078"/>
    </row>
    <row r="20079" spans="3:3">
      <c r="C20079"/>
    </row>
    <row r="20080" spans="3:3">
      <c r="C20080"/>
    </row>
    <row r="20081" spans="3:3">
      <c r="C20081"/>
    </row>
    <row r="20082" spans="3:3">
      <c r="C20082"/>
    </row>
    <row r="20083" spans="3:3">
      <c r="C20083"/>
    </row>
    <row r="20084" spans="3:3">
      <c r="C20084"/>
    </row>
    <row r="20085" spans="3:3">
      <c r="C20085"/>
    </row>
    <row r="20086" spans="3:3">
      <c r="C20086"/>
    </row>
    <row r="20087" spans="3:3">
      <c r="C20087"/>
    </row>
    <row r="20088" spans="3:3">
      <c r="C20088"/>
    </row>
    <row r="20089" spans="3:3">
      <c r="C20089"/>
    </row>
    <row r="20090" spans="3:3">
      <c r="C20090"/>
    </row>
    <row r="20091" spans="3:3">
      <c r="C20091"/>
    </row>
    <row r="20092" spans="3:3">
      <c r="C20092"/>
    </row>
    <row r="20093" spans="3:3">
      <c r="C20093"/>
    </row>
    <row r="20094" spans="3:3">
      <c r="C20094"/>
    </row>
    <row r="20095" spans="3:3">
      <c r="C20095"/>
    </row>
    <row r="20096" spans="3:3">
      <c r="C20096"/>
    </row>
    <row r="20097" spans="3:3">
      <c r="C20097"/>
    </row>
    <row r="20098" spans="3:3">
      <c r="C20098"/>
    </row>
    <row r="20099" spans="3:3">
      <c r="C20099"/>
    </row>
    <row r="20100" spans="3:3">
      <c r="C20100"/>
    </row>
    <row r="20101" spans="3:3">
      <c r="C20101"/>
    </row>
    <row r="20102" spans="3:3">
      <c r="C20102"/>
    </row>
    <row r="20103" spans="3:3">
      <c r="C20103"/>
    </row>
    <row r="20104" spans="3:3">
      <c r="C20104"/>
    </row>
    <row r="20105" spans="3:3">
      <c r="C20105"/>
    </row>
    <row r="20106" spans="3:3">
      <c r="C20106"/>
    </row>
    <row r="20107" spans="3:3">
      <c r="C20107"/>
    </row>
    <row r="20108" spans="3:3">
      <c r="C20108"/>
    </row>
    <row r="20109" spans="3:3">
      <c r="C20109"/>
    </row>
    <row r="20110" spans="3:3">
      <c r="C20110"/>
    </row>
    <row r="20111" spans="3:3">
      <c r="C20111"/>
    </row>
    <row r="20112" spans="3:3">
      <c r="C20112"/>
    </row>
    <row r="20113" spans="3:3">
      <c r="C20113"/>
    </row>
    <row r="20114" spans="3:3">
      <c r="C20114"/>
    </row>
    <row r="20115" spans="3:3">
      <c r="C20115"/>
    </row>
    <row r="20116" spans="3:3">
      <c r="C20116"/>
    </row>
    <row r="20117" spans="3:3">
      <c r="C20117"/>
    </row>
    <row r="20118" spans="3:3">
      <c r="C20118"/>
    </row>
    <row r="20119" spans="3:3">
      <c r="C20119"/>
    </row>
    <row r="20120" spans="3:3">
      <c r="C20120"/>
    </row>
    <row r="20121" spans="3:3">
      <c r="C20121"/>
    </row>
    <row r="20122" spans="3:3">
      <c r="C20122"/>
    </row>
    <row r="20123" spans="3:3">
      <c r="C20123"/>
    </row>
    <row r="20124" spans="3:3">
      <c r="C20124"/>
    </row>
    <row r="20125" spans="3:3">
      <c r="C20125"/>
    </row>
    <row r="20126" spans="3:3">
      <c r="C20126"/>
    </row>
    <row r="20127" spans="3:3">
      <c r="C20127"/>
    </row>
    <row r="20128" spans="3:3">
      <c r="C20128"/>
    </row>
    <row r="20129" spans="3:3">
      <c r="C20129"/>
    </row>
    <row r="20130" spans="3:3">
      <c r="C20130"/>
    </row>
    <row r="20131" spans="3:3">
      <c r="C20131"/>
    </row>
    <row r="20132" spans="3:3">
      <c r="C20132"/>
    </row>
    <row r="20133" spans="3:3">
      <c r="C20133"/>
    </row>
    <row r="20134" spans="3:3">
      <c r="C20134"/>
    </row>
    <row r="20135" spans="3:3">
      <c r="C20135"/>
    </row>
    <row r="20136" spans="3:3">
      <c r="C20136"/>
    </row>
    <row r="20137" spans="3:3">
      <c r="C20137"/>
    </row>
    <row r="20138" spans="3:3">
      <c r="C20138"/>
    </row>
    <row r="20139" spans="3:3">
      <c r="C20139"/>
    </row>
    <row r="20140" spans="3:3">
      <c r="C20140"/>
    </row>
    <row r="20141" spans="3:3">
      <c r="C20141"/>
    </row>
    <row r="20142" spans="3:3">
      <c r="C20142"/>
    </row>
    <row r="20143" spans="3:3">
      <c r="C20143"/>
    </row>
    <row r="20144" spans="3:3">
      <c r="C20144"/>
    </row>
    <row r="20145" spans="3:3">
      <c r="C20145"/>
    </row>
    <row r="20146" spans="3:3">
      <c r="C20146"/>
    </row>
    <row r="20147" spans="3:3">
      <c r="C20147"/>
    </row>
    <row r="20148" spans="3:3">
      <c r="C20148"/>
    </row>
    <row r="20149" spans="3:3">
      <c r="C20149"/>
    </row>
    <row r="20150" spans="3:3">
      <c r="C20150"/>
    </row>
    <row r="20151" spans="3:3">
      <c r="C20151"/>
    </row>
    <row r="20152" spans="3:3">
      <c r="C20152"/>
    </row>
    <row r="20153" spans="3:3">
      <c r="C20153"/>
    </row>
    <row r="20154" spans="3:3">
      <c r="C20154"/>
    </row>
    <row r="20155" spans="3:3">
      <c r="C20155"/>
    </row>
    <row r="20156" spans="3:3">
      <c r="C20156"/>
    </row>
    <row r="20157" spans="3:3">
      <c r="C20157"/>
    </row>
    <row r="20158" spans="3:3">
      <c r="C20158"/>
    </row>
    <row r="20159" spans="3:3">
      <c r="C20159"/>
    </row>
    <row r="20160" spans="3:3">
      <c r="C20160"/>
    </row>
    <row r="20161" spans="3:3">
      <c r="C20161"/>
    </row>
    <row r="20162" spans="3:3">
      <c r="C20162"/>
    </row>
    <row r="20163" spans="3:3">
      <c r="C20163"/>
    </row>
    <row r="20164" spans="3:3">
      <c r="C20164"/>
    </row>
    <row r="20165" spans="3:3">
      <c r="C20165"/>
    </row>
    <row r="20166" spans="3:3">
      <c r="C20166"/>
    </row>
    <row r="20167" spans="3:3">
      <c r="C20167"/>
    </row>
    <row r="20168" spans="3:3">
      <c r="C20168"/>
    </row>
    <row r="20169" spans="3:3">
      <c r="C20169"/>
    </row>
    <row r="20170" spans="3:3">
      <c r="C20170"/>
    </row>
    <row r="20171" spans="3:3">
      <c r="C20171"/>
    </row>
    <row r="20172" spans="3:3">
      <c r="C20172"/>
    </row>
    <row r="20173" spans="3:3">
      <c r="C20173"/>
    </row>
    <row r="20174" spans="3:3">
      <c r="C20174"/>
    </row>
    <row r="20175" spans="3:3">
      <c r="C20175"/>
    </row>
    <row r="20176" spans="3:3">
      <c r="C20176"/>
    </row>
    <row r="20177" spans="3:3">
      <c r="C20177"/>
    </row>
    <row r="20178" spans="3:3">
      <c r="C20178"/>
    </row>
    <row r="20179" spans="3:3">
      <c r="C20179"/>
    </row>
    <row r="20180" spans="3:3">
      <c r="C20180"/>
    </row>
    <row r="20181" spans="3:3">
      <c r="C20181"/>
    </row>
    <row r="20182" spans="3:3">
      <c r="C20182"/>
    </row>
    <row r="20183" spans="3:3">
      <c r="C20183"/>
    </row>
    <row r="20184" spans="3:3">
      <c r="C20184"/>
    </row>
    <row r="20185" spans="3:3">
      <c r="C20185"/>
    </row>
    <row r="20186" spans="3:3">
      <c r="C20186"/>
    </row>
    <row r="20187" spans="3:3">
      <c r="C20187"/>
    </row>
    <row r="20188" spans="3:3">
      <c r="C20188"/>
    </row>
    <row r="20189" spans="3:3">
      <c r="C20189"/>
    </row>
    <row r="20190" spans="3:3">
      <c r="C20190"/>
    </row>
    <row r="20191" spans="3:3">
      <c r="C20191"/>
    </row>
    <row r="20192" spans="3:3">
      <c r="C20192"/>
    </row>
    <row r="20193" spans="3:3">
      <c r="C20193"/>
    </row>
    <row r="20194" spans="3:3">
      <c r="C20194"/>
    </row>
    <row r="20195" spans="3:3">
      <c r="C20195"/>
    </row>
    <row r="20196" spans="3:3">
      <c r="C20196"/>
    </row>
    <row r="20197" spans="3:3">
      <c r="C20197"/>
    </row>
    <row r="20198" spans="3:3">
      <c r="C20198"/>
    </row>
    <row r="20199" spans="3:3">
      <c r="C20199"/>
    </row>
    <row r="20200" spans="3:3">
      <c r="C20200"/>
    </row>
    <row r="20201" spans="3:3">
      <c r="C20201"/>
    </row>
    <row r="20202" spans="3:3">
      <c r="C20202"/>
    </row>
    <row r="20203" spans="3:3">
      <c r="C20203"/>
    </row>
    <row r="20204" spans="3:3">
      <c r="C20204"/>
    </row>
    <row r="20205" spans="3:3">
      <c r="C20205"/>
    </row>
    <row r="20206" spans="3:3">
      <c r="C20206"/>
    </row>
    <row r="20207" spans="3:3">
      <c r="C20207"/>
    </row>
    <row r="20208" spans="3:3">
      <c r="C20208"/>
    </row>
    <row r="20209" spans="3:3">
      <c r="C20209"/>
    </row>
    <row r="20210" spans="3:3">
      <c r="C20210"/>
    </row>
    <row r="20211" spans="3:3">
      <c r="C20211"/>
    </row>
    <row r="20212" spans="3:3">
      <c r="C20212"/>
    </row>
    <row r="20213" spans="3:3">
      <c r="C20213"/>
    </row>
    <row r="20214" spans="3:3">
      <c r="C20214"/>
    </row>
    <row r="20215" spans="3:3">
      <c r="C20215"/>
    </row>
    <row r="20216" spans="3:3">
      <c r="C20216"/>
    </row>
    <row r="20217" spans="3:3">
      <c r="C20217"/>
    </row>
    <row r="20218" spans="3:3">
      <c r="C20218"/>
    </row>
    <row r="20219" spans="3:3">
      <c r="C20219"/>
    </row>
    <row r="20220" spans="3:3">
      <c r="C20220"/>
    </row>
    <row r="20221" spans="3:3">
      <c r="C20221"/>
    </row>
    <row r="20222" spans="3:3">
      <c r="C20222"/>
    </row>
    <row r="20223" spans="3:3">
      <c r="C20223"/>
    </row>
    <row r="20224" spans="3:3">
      <c r="C20224"/>
    </row>
    <row r="20225" spans="3:3">
      <c r="C20225"/>
    </row>
    <row r="20226" spans="3:3">
      <c r="C20226"/>
    </row>
    <row r="20227" spans="3:3">
      <c r="C20227"/>
    </row>
    <row r="20228" spans="3:3">
      <c r="C20228"/>
    </row>
    <row r="20229" spans="3:3">
      <c r="C20229"/>
    </row>
    <row r="20230" spans="3:3">
      <c r="C20230"/>
    </row>
    <row r="20231" spans="3:3">
      <c r="C20231"/>
    </row>
    <row r="20232" spans="3:3">
      <c r="C20232"/>
    </row>
    <row r="20233" spans="3:3">
      <c r="C20233"/>
    </row>
    <row r="20234" spans="3:3">
      <c r="C20234"/>
    </row>
    <row r="20235" spans="3:3">
      <c r="C20235"/>
    </row>
    <row r="20236" spans="3:3">
      <c r="C20236"/>
    </row>
    <row r="20237" spans="3:3">
      <c r="C20237"/>
    </row>
    <row r="20238" spans="3:3">
      <c r="C20238"/>
    </row>
    <row r="20239" spans="3:3">
      <c r="C20239"/>
    </row>
    <row r="20240" spans="3:3">
      <c r="C20240"/>
    </row>
    <row r="20241" spans="3:3">
      <c r="C20241"/>
    </row>
    <row r="20242" spans="3:3">
      <c r="C20242"/>
    </row>
    <row r="20243" spans="3:3">
      <c r="C20243"/>
    </row>
    <row r="20244" spans="3:3">
      <c r="C20244"/>
    </row>
    <row r="20245" spans="3:3">
      <c r="C20245"/>
    </row>
    <row r="20246" spans="3:3">
      <c r="C20246"/>
    </row>
    <row r="20247" spans="3:3">
      <c r="C20247"/>
    </row>
    <row r="20248" spans="3:3">
      <c r="C20248"/>
    </row>
    <row r="20249" spans="3:3">
      <c r="C20249"/>
    </row>
    <row r="20250" spans="3:3">
      <c r="C20250"/>
    </row>
    <row r="20251" spans="3:3">
      <c r="C20251"/>
    </row>
    <row r="20252" spans="3:3">
      <c r="C20252"/>
    </row>
    <row r="20253" spans="3:3">
      <c r="C20253"/>
    </row>
    <row r="20254" spans="3:3">
      <c r="C20254"/>
    </row>
    <row r="20255" spans="3:3">
      <c r="C20255"/>
    </row>
    <row r="20256" spans="3:3">
      <c r="C20256"/>
    </row>
    <row r="20257" spans="3:3">
      <c r="C20257"/>
    </row>
    <row r="20258" spans="3:3">
      <c r="C20258"/>
    </row>
    <row r="20259" spans="3:3">
      <c r="C20259"/>
    </row>
    <row r="20260" spans="3:3">
      <c r="C20260"/>
    </row>
    <row r="20261" spans="3:3">
      <c r="C20261"/>
    </row>
    <row r="20262" spans="3:3">
      <c r="C20262"/>
    </row>
    <row r="20263" spans="3:3">
      <c r="C20263"/>
    </row>
    <row r="20264" spans="3:3">
      <c r="C20264"/>
    </row>
    <row r="20265" spans="3:3">
      <c r="C20265"/>
    </row>
    <row r="20266" spans="3:3">
      <c r="C20266"/>
    </row>
    <row r="20267" spans="3:3">
      <c r="C20267"/>
    </row>
    <row r="20268" spans="3:3">
      <c r="C20268"/>
    </row>
    <row r="20269" spans="3:3">
      <c r="C20269"/>
    </row>
    <row r="20270" spans="3:3">
      <c r="C20270"/>
    </row>
    <row r="20271" spans="3:3">
      <c r="C20271"/>
    </row>
    <row r="20272" spans="3:3">
      <c r="C20272"/>
    </row>
    <row r="20273" spans="3:3">
      <c r="C20273"/>
    </row>
    <row r="20274" spans="3:3">
      <c r="C20274"/>
    </row>
    <row r="20275" spans="3:3">
      <c r="C20275"/>
    </row>
    <row r="20276" spans="3:3">
      <c r="C20276"/>
    </row>
    <row r="20277" spans="3:3">
      <c r="C20277"/>
    </row>
    <row r="20278" spans="3:3">
      <c r="C20278"/>
    </row>
    <row r="20279" spans="3:3">
      <c r="C20279"/>
    </row>
    <row r="20280" spans="3:3">
      <c r="C20280"/>
    </row>
    <row r="20281" spans="3:3">
      <c r="C20281"/>
    </row>
    <row r="20282" spans="3:3">
      <c r="C20282"/>
    </row>
    <row r="20283" spans="3:3">
      <c r="C20283"/>
    </row>
    <row r="20284" spans="3:3">
      <c r="C20284"/>
    </row>
    <row r="20285" spans="3:3">
      <c r="C20285"/>
    </row>
    <row r="20286" spans="3:3">
      <c r="C20286"/>
    </row>
    <row r="20287" spans="3:3">
      <c r="C20287"/>
    </row>
    <row r="20288" spans="3:3">
      <c r="C20288"/>
    </row>
    <row r="20289" spans="3:3">
      <c r="C20289"/>
    </row>
    <row r="20290" spans="3:3">
      <c r="C20290"/>
    </row>
    <row r="20291" spans="3:3">
      <c r="C20291"/>
    </row>
    <row r="20292" spans="3:3">
      <c r="C20292"/>
    </row>
    <row r="20293" spans="3:3">
      <c r="C20293"/>
    </row>
    <row r="20294" spans="3:3">
      <c r="C20294"/>
    </row>
    <row r="20295" spans="3:3">
      <c r="C20295"/>
    </row>
    <row r="20296" spans="3:3">
      <c r="C20296"/>
    </row>
    <row r="20297" spans="3:3">
      <c r="C20297"/>
    </row>
    <row r="20298" spans="3:3">
      <c r="C20298"/>
    </row>
    <row r="20299" spans="3:3">
      <c r="C20299"/>
    </row>
    <row r="20300" spans="3:3">
      <c r="C20300"/>
    </row>
    <row r="20301" spans="3:3">
      <c r="C20301"/>
    </row>
    <row r="20302" spans="3:3">
      <c r="C20302"/>
    </row>
    <row r="20303" spans="3:3">
      <c r="C20303"/>
    </row>
    <row r="20304" spans="3:3">
      <c r="C20304"/>
    </row>
    <row r="20305" spans="3:3">
      <c r="C20305"/>
    </row>
    <row r="20306" spans="3:3">
      <c r="C20306"/>
    </row>
    <row r="20307" spans="3:3">
      <c r="C20307"/>
    </row>
    <row r="20308" spans="3:3">
      <c r="C20308"/>
    </row>
    <row r="20309" spans="3:3">
      <c r="C20309"/>
    </row>
    <row r="20310" spans="3:3">
      <c r="C20310"/>
    </row>
    <row r="20311" spans="3:3">
      <c r="C20311"/>
    </row>
    <row r="20312" spans="3:3">
      <c r="C20312"/>
    </row>
    <row r="20313" spans="3:3">
      <c r="C20313"/>
    </row>
    <row r="20314" spans="3:3">
      <c r="C20314"/>
    </row>
    <row r="20315" spans="3:3">
      <c r="C20315"/>
    </row>
    <row r="20316" spans="3:3">
      <c r="C20316"/>
    </row>
    <row r="20317" spans="3:3">
      <c r="C20317"/>
    </row>
    <row r="20318" spans="3:3">
      <c r="C20318"/>
    </row>
    <row r="20319" spans="3:3">
      <c r="C20319"/>
    </row>
    <row r="20320" spans="3:3">
      <c r="C20320"/>
    </row>
    <row r="20321" spans="3:3">
      <c r="C20321"/>
    </row>
    <row r="20322" spans="3:3">
      <c r="C20322"/>
    </row>
    <row r="20323" spans="3:3">
      <c r="C20323"/>
    </row>
    <row r="20324" spans="3:3">
      <c r="C20324"/>
    </row>
    <row r="20325" spans="3:3">
      <c r="C20325"/>
    </row>
    <row r="20326" spans="3:3">
      <c r="C20326"/>
    </row>
    <row r="20327" spans="3:3">
      <c r="C20327"/>
    </row>
    <row r="20328" spans="3:3">
      <c r="C20328"/>
    </row>
    <row r="20329" spans="3:3">
      <c r="C20329"/>
    </row>
    <row r="20330" spans="3:3">
      <c r="C20330"/>
    </row>
    <row r="20331" spans="3:3">
      <c r="C20331"/>
    </row>
    <row r="20332" spans="3:3">
      <c r="C20332"/>
    </row>
    <row r="20333" spans="3:3">
      <c r="C20333"/>
    </row>
    <row r="20334" spans="3:3">
      <c r="C20334"/>
    </row>
    <row r="20335" spans="3:3">
      <c r="C20335"/>
    </row>
    <row r="20336" spans="3:3">
      <c r="C20336"/>
    </row>
    <row r="20337" spans="3:3">
      <c r="C20337"/>
    </row>
    <row r="20338" spans="3:3">
      <c r="C20338"/>
    </row>
    <row r="20339" spans="3:3">
      <c r="C20339"/>
    </row>
    <row r="20340" spans="3:3">
      <c r="C20340"/>
    </row>
    <row r="20341" spans="3:3">
      <c r="C20341"/>
    </row>
    <row r="20342" spans="3:3">
      <c r="C20342"/>
    </row>
    <row r="20343" spans="3:3">
      <c r="C20343"/>
    </row>
    <row r="20344" spans="3:3">
      <c r="C20344"/>
    </row>
    <row r="20345" spans="3:3">
      <c r="C20345"/>
    </row>
    <row r="20346" spans="3:3">
      <c r="C20346"/>
    </row>
    <row r="20347" spans="3:3">
      <c r="C20347"/>
    </row>
    <row r="20348" spans="3:3">
      <c r="C20348"/>
    </row>
    <row r="20349" spans="3:3">
      <c r="C20349"/>
    </row>
    <row r="20350" spans="3:3">
      <c r="C20350"/>
    </row>
    <row r="20351" spans="3:3">
      <c r="C20351"/>
    </row>
    <row r="20352" spans="3:3">
      <c r="C20352"/>
    </row>
    <row r="20353" spans="3:3">
      <c r="C20353"/>
    </row>
    <row r="20354" spans="3:3">
      <c r="C20354"/>
    </row>
    <row r="20355" spans="3:3">
      <c r="C20355"/>
    </row>
    <row r="20356" spans="3:3">
      <c r="C20356"/>
    </row>
    <row r="20357" spans="3:3">
      <c r="C20357"/>
    </row>
    <row r="20358" spans="3:3">
      <c r="C20358"/>
    </row>
    <row r="20359" spans="3:3">
      <c r="C20359"/>
    </row>
    <row r="20360" spans="3:3">
      <c r="C20360"/>
    </row>
    <row r="20361" spans="3:3">
      <c r="C20361"/>
    </row>
    <row r="20362" spans="3:3">
      <c r="C20362"/>
    </row>
    <row r="20363" spans="3:3">
      <c r="C20363"/>
    </row>
    <row r="20364" spans="3:3">
      <c r="C20364"/>
    </row>
    <row r="20365" spans="3:3">
      <c r="C20365"/>
    </row>
    <row r="20366" spans="3:3">
      <c r="C20366"/>
    </row>
    <row r="20367" spans="3:3">
      <c r="C20367"/>
    </row>
    <row r="20368" spans="3:3">
      <c r="C20368"/>
    </row>
    <row r="20369" spans="3:3">
      <c r="C20369"/>
    </row>
    <row r="20370" spans="3:3">
      <c r="C20370"/>
    </row>
    <row r="20371" spans="3:3">
      <c r="C20371"/>
    </row>
    <row r="20372" spans="3:3">
      <c r="C20372"/>
    </row>
    <row r="20373" spans="3:3">
      <c r="C20373"/>
    </row>
    <row r="20374" spans="3:3">
      <c r="C20374"/>
    </row>
    <row r="20375" spans="3:3">
      <c r="C20375"/>
    </row>
    <row r="20376" spans="3:3">
      <c r="C20376"/>
    </row>
    <row r="20377" spans="3:3">
      <c r="C20377"/>
    </row>
    <row r="20378" spans="3:3">
      <c r="C20378"/>
    </row>
    <row r="20379" spans="3:3">
      <c r="C20379"/>
    </row>
    <row r="20380" spans="3:3">
      <c r="C20380"/>
    </row>
    <row r="20381" spans="3:3">
      <c r="C20381"/>
    </row>
    <row r="20382" spans="3:3">
      <c r="C20382"/>
    </row>
    <row r="20383" spans="3:3">
      <c r="C20383"/>
    </row>
    <row r="20384" spans="3:3">
      <c r="C20384"/>
    </row>
    <row r="20385" spans="3:3">
      <c r="C20385"/>
    </row>
    <row r="20386" spans="3:3">
      <c r="C20386"/>
    </row>
    <row r="20387" spans="3:3">
      <c r="C20387"/>
    </row>
    <row r="20388" spans="3:3">
      <c r="C20388"/>
    </row>
    <row r="20389" spans="3:3">
      <c r="C20389"/>
    </row>
    <row r="20390" spans="3:3">
      <c r="C20390"/>
    </row>
    <row r="20391" spans="3:3">
      <c r="C20391"/>
    </row>
    <row r="20392" spans="3:3">
      <c r="C20392"/>
    </row>
    <row r="20393" spans="3:3">
      <c r="C20393"/>
    </row>
    <row r="20394" spans="3:3">
      <c r="C20394"/>
    </row>
    <row r="20395" spans="3:3">
      <c r="C20395"/>
    </row>
    <row r="20396" spans="3:3">
      <c r="C20396"/>
    </row>
    <row r="20397" spans="3:3">
      <c r="C20397"/>
    </row>
    <row r="20398" spans="3:3">
      <c r="C20398"/>
    </row>
    <row r="20399" spans="3:3">
      <c r="C20399"/>
    </row>
    <row r="20400" spans="3:3">
      <c r="C20400"/>
    </row>
    <row r="20401" spans="3:3">
      <c r="C20401"/>
    </row>
    <row r="20402" spans="3:3">
      <c r="C20402"/>
    </row>
    <row r="20403" spans="3:3">
      <c r="C20403"/>
    </row>
    <row r="20404" spans="3:3">
      <c r="C20404"/>
    </row>
    <row r="20405" spans="3:3">
      <c r="C20405"/>
    </row>
    <row r="20406" spans="3:3">
      <c r="C20406"/>
    </row>
    <row r="20407" spans="3:3">
      <c r="C20407"/>
    </row>
    <row r="20408" spans="3:3">
      <c r="C20408"/>
    </row>
    <row r="20409" spans="3:3">
      <c r="C20409"/>
    </row>
    <row r="20410" spans="3:3">
      <c r="C20410"/>
    </row>
    <row r="20411" spans="3:3">
      <c r="C20411"/>
    </row>
    <row r="20412" spans="3:3">
      <c r="C20412"/>
    </row>
    <row r="20413" spans="3:3">
      <c r="C20413"/>
    </row>
    <row r="20414" spans="3:3">
      <c r="C20414"/>
    </row>
    <row r="20415" spans="3:3">
      <c r="C20415"/>
    </row>
    <row r="20416" spans="3:3">
      <c r="C20416"/>
    </row>
    <row r="20417" spans="3:3">
      <c r="C20417"/>
    </row>
    <row r="20418" spans="3:3">
      <c r="C20418"/>
    </row>
    <row r="20419" spans="3:3">
      <c r="C20419"/>
    </row>
    <row r="20420" spans="3:3">
      <c r="C20420"/>
    </row>
    <row r="20421" spans="3:3">
      <c r="C20421"/>
    </row>
    <row r="20422" spans="3:3">
      <c r="C20422"/>
    </row>
    <row r="20423" spans="3:3">
      <c r="C20423"/>
    </row>
    <row r="20424" spans="3:3">
      <c r="C20424"/>
    </row>
    <row r="20425" spans="3:3">
      <c r="C20425"/>
    </row>
    <row r="20426" spans="3:3">
      <c r="C20426"/>
    </row>
    <row r="20427" spans="3:3">
      <c r="C20427"/>
    </row>
    <row r="20428" spans="3:3">
      <c r="C20428"/>
    </row>
    <row r="20429" spans="3:3">
      <c r="C20429"/>
    </row>
    <row r="20430" spans="3:3">
      <c r="C20430"/>
    </row>
    <row r="20431" spans="3:3">
      <c r="C20431"/>
    </row>
    <row r="20432" spans="3:3">
      <c r="C20432"/>
    </row>
    <row r="20433" spans="3:3">
      <c r="C20433"/>
    </row>
    <row r="20434" spans="3:3">
      <c r="C20434"/>
    </row>
    <row r="20435" spans="3:3">
      <c r="C20435"/>
    </row>
    <row r="20436" spans="3:3">
      <c r="C20436"/>
    </row>
    <row r="20437" spans="3:3">
      <c r="C20437"/>
    </row>
    <row r="20438" spans="3:3">
      <c r="C20438"/>
    </row>
    <row r="20439" spans="3:3">
      <c r="C20439"/>
    </row>
    <row r="20440" spans="3:3">
      <c r="C20440"/>
    </row>
    <row r="20441" spans="3:3">
      <c r="C20441"/>
    </row>
    <row r="20442" spans="3:3">
      <c r="C20442"/>
    </row>
    <row r="20443" spans="3:3">
      <c r="C20443"/>
    </row>
    <row r="20444" spans="3:3">
      <c r="C20444"/>
    </row>
    <row r="20445" spans="3:3">
      <c r="C20445"/>
    </row>
    <row r="20446" spans="3:3">
      <c r="C20446"/>
    </row>
    <row r="20447" spans="3:3">
      <c r="C20447"/>
    </row>
    <row r="20448" spans="3:3">
      <c r="C20448"/>
    </row>
    <row r="20449" spans="3:3">
      <c r="C20449"/>
    </row>
    <row r="20450" spans="3:3">
      <c r="C20450"/>
    </row>
    <row r="20451" spans="3:3">
      <c r="C20451"/>
    </row>
    <row r="20452" spans="3:3">
      <c r="C20452"/>
    </row>
    <row r="20453" spans="3:3">
      <c r="C20453"/>
    </row>
    <row r="20454" spans="3:3">
      <c r="C20454"/>
    </row>
    <row r="20455" spans="3:3">
      <c r="C20455"/>
    </row>
    <row r="20456" spans="3:3">
      <c r="C20456"/>
    </row>
    <row r="20457" spans="3:3">
      <c r="C20457"/>
    </row>
    <row r="20458" spans="3:3">
      <c r="C20458"/>
    </row>
    <row r="20459" spans="3:3">
      <c r="C20459"/>
    </row>
    <row r="20460" spans="3:3">
      <c r="C20460"/>
    </row>
    <row r="20461" spans="3:3">
      <c r="C20461"/>
    </row>
    <row r="20462" spans="3:3">
      <c r="C20462"/>
    </row>
    <row r="20463" spans="3:3">
      <c r="C20463"/>
    </row>
    <row r="20464" spans="3:3">
      <c r="C20464"/>
    </row>
    <row r="20465" spans="3:3">
      <c r="C20465"/>
    </row>
    <row r="20466" spans="3:3">
      <c r="C20466"/>
    </row>
    <row r="20467" spans="3:3">
      <c r="C20467"/>
    </row>
    <row r="20468" spans="3:3">
      <c r="C20468"/>
    </row>
    <row r="20469" spans="3:3">
      <c r="C20469"/>
    </row>
    <row r="20470" spans="3:3">
      <c r="C20470"/>
    </row>
    <row r="20471" spans="3:3">
      <c r="C20471"/>
    </row>
    <row r="20472" spans="3:3">
      <c r="C20472"/>
    </row>
    <row r="20473" spans="3:3">
      <c r="C20473"/>
    </row>
    <row r="20474" spans="3:3">
      <c r="C20474"/>
    </row>
    <row r="20475" spans="3:3">
      <c r="C20475"/>
    </row>
    <row r="20476" spans="3:3">
      <c r="C20476"/>
    </row>
    <row r="20477" spans="3:3">
      <c r="C20477"/>
    </row>
    <row r="20478" spans="3:3">
      <c r="C20478"/>
    </row>
    <row r="20479" spans="3:3">
      <c r="C20479"/>
    </row>
    <row r="20480" spans="3:3">
      <c r="C20480"/>
    </row>
    <row r="20481" spans="3:3">
      <c r="C20481"/>
    </row>
    <row r="20482" spans="3:3">
      <c r="C20482"/>
    </row>
    <row r="20483" spans="3:3">
      <c r="C20483"/>
    </row>
    <row r="20484" spans="3:3">
      <c r="C20484"/>
    </row>
    <row r="20485" spans="3:3">
      <c r="C20485"/>
    </row>
    <row r="20486" spans="3:3">
      <c r="C20486"/>
    </row>
    <row r="20487" spans="3:3">
      <c r="C20487"/>
    </row>
    <row r="20488" spans="3:3">
      <c r="C20488"/>
    </row>
    <row r="20489" spans="3:3">
      <c r="C20489"/>
    </row>
    <row r="20490" spans="3:3">
      <c r="C20490"/>
    </row>
    <row r="20491" spans="3:3">
      <c r="C20491"/>
    </row>
    <row r="20492" spans="3:3">
      <c r="C20492"/>
    </row>
    <row r="20493" spans="3:3">
      <c r="C20493"/>
    </row>
    <row r="20494" spans="3:3">
      <c r="C20494"/>
    </row>
    <row r="20495" spans="3:3">
      <c r="C20495"/>
    </row>
    <row r="20496" spans="3:3">
      <c r="C20496"/>
    </row>
    <row r="20497" spans="3:3">
      <c r="C20497"/>
    </row>
    <row r="20498" spans="3:3">
      <c r="C20498"/>
    </row>
    <row r="20499" spans="3:3">
      <c r="C20499"/>
    </row>
    <row r="20500" spans="3:3">
      <c r="C20500"/>
    </row>
    <row r="20501" spans="3:3">
      <c r="C20501"/>
    </row>
    <row r="20502" spans="3:3">
      <c r="C20502"/>
    </row>
    <row r="20503" spans="3:3">
      <c r="C20503"/>
    </row>
    <row r="20504" spans="3:3">
      <c r="C20504"/>
    </row>
    <row r="20505" spans="3:3">
      <c r="C20505"/>
    </row>
    <row r="20506" spans="3:3">
      <c r="C20506"/>
    </row>
    <row r="20507" spans="3:3">
      <c r="C20507"/>
    </row>
    <row r="20508" spans="3:3">
      <c r="C20508"/>
    </row>
    <row r="20509" spans="3:3">
      <c r="C20509"/>
    </row>
    <row r="20510" spans="3:3">
      <c r="C20510"/>
    </row>
    <row r="20511" spans="3:3">
      <c r="C20511"/>
    </row>
    <row r="20512" spans="3:3">
      <c r="C20512"/>
    </row>
    <row r="20513" spans="3:3">
      <c r="C20513"/>
    </row>
    <row r="20514" spans="3:3">
      <c r="C20514"/>
    </row>
    <row r="20515" spans="3:3">
      <c r="C20515"/>
    </row>
    <row r="20516" spans="3:3">
      <c r="C20516"/>
    </row>
    <row r="20517" spans="3:3">
      <c r="C20517"/>
    </row>
    <row r="20518" spans="3:3">
      <c r="C20518"/>
    </row>
    <row r="20519" spans="3:3">
      <c r="C20519"/>
    </row>
    <row r="20520" spans="3:3">
      <c r="C20520"/>
    </row>
    <row r="20521" spans="3:3">
      <c r="C20521"/>
    </row>
    <row r="20522" spans="3:3">
      <c r="C20522"/>
    </row>
    <row r="20523" spans="3:3">
      <c r="C20523"/>
    </row>
    <row r="20524" spans="3:3">
      <c r="C20524"/>
    </row>
    <row r="20525" spans="3:3">
      <c r="C20525"/>
    </row>
    <row r="20526" spans="3:3">
      <c r="C20526"/>
    </row>
    <row r="20527" spans="3:3">
      <c r="C20527"/>
    </row>
    <row r="20528" spans="3:3">
      <c r="C20528"/>
    </row>
    <row r="20529" spans="3:3">
      <c r="C20529"/>
    </row>
    <row r="20530" spans="3:3">
      <c r="C20530"/>
    </row>
    <row r="20531" spans="3:3">
      <c r="C20531"/>
    </row>
    <row r="20532" spans="3:3">
      <c r="C20532"/>
    </row>
    <row r="20533" spans="3:3">
      <c r="C20533"/>
    </row>
    <row r="20534" spans="3:3">
      <c r="C20534"/>
    </row>
    <row r="20535" spans="3:3">
      <c r="C20535"/>
    </row>
    <row r="20536" spans="3:3">
      <c r="C20536"/>
    </row>
    <row r="20537" spans="3:3">
      <c r="C20537"/>
    </row>
    <row r="20538" spans="3:3">
      <c r="C20538"/>
    </row>
    <row r="20539" spans="3:3">
      <c r="C20539"/>
    </row>
    <row r="20540" spans="3:3">
      <c r="C20540"/>
    </row>
    <row r="20541" spans="3:3">
      <c r="C20541"/>
    </row>
    <row r="20542" spans="3:3">
      <c r="C20542"/>
    </row>
    <row r="20543" spans="3:3">
      <c r="C20543"/>
    </row>
    <row r="20544" spans="3:3">
      <c r="C20544"/>
    </row>
    <row r="20545" spans="3:3">
      <c r="C20545"/>
    </row>
    <row r="20546" spans="3:3">
      <c r="C20546"/>
    </row>
    <row r="20547" spans="3:3">
      <c r="C20547"/>
    </row>
    <row r="20548" spans="3:3">
      <c r="C20548"/>
    </row>
    <row r="20549" spans="3:3">
      <c r="C20549"/>
    </row>
    <row r="20550" spans="3:3">
      <c r="C20550"/>
    </row>
    <row r="20551" spans="3:3">
      <c r="C20551"/>
    </row>
    <row r="20552" spans="3:3">
      <c r="C20552"/>
    </row>
    <row r="20553" spans="3:3">
      <c r="C20553"/>
    </row>
    <row r="20554" spans="3:3">
      <c r="C20554"/>
    </row>
    <row r="20555" spans="3:3">
      <c r="C20555"/>
    </row>
    <row r="20556" spans="3:3">
      <c r="C20556"/>
    </row>
    <row r="20557" spans="3:3">
      <c r="C20557"/>
    </row>
    <row r="20558" spans="3:3">
      <c r="C20558"/>
    </row>
    <row r="20559" spans="3:3">
      <c r="C20559"/>
    </row>
    <row r="20560" spans="3:3">
      <c r="C20560"/>
    </row>
    <row r="20561" spans="3:3">
      <c r="C20561"/>
    </row>
    <row r="20562" spans="3:3">
      <c r="C20562"/>
    </row>
    <row r="20563" spans="3:3">
      <c r="C20563"/>
    </row>
    <row r="20564" spans="3:3">
      <c r="C20564"/>
    </row>
    <row r="20565" spans="3:3">
      <c r="C20565"/>
    </row>
    <row r="20566" spans="3:3">
      <c r="C20566"/>
    </row>
    <row r="20567" spans="3:3">
      <c r="C20567"/>
    </row>
    <row r="20568" spans="3:3">
      <c r="C20568"/>
    </row>
    <row r="20569" spans="3:3">
      <c r="C20569"/>
    </row>
    <row r="20570" spans="3:3">
      <c r="C20570"/>
    </row>
    <row r="20571" spans="3:3">
      <c r="C20571"/>
    </row>
    <row r="20572" spans="3:3">
      <c r="C20572"/>
    </row>
    <row r="20573" spans="3:3">
      <c r="C20573"/>
    </row>
    <row r="20574" spans="3:3">
      <c r="C20574"/>
    </row>
    <row r="20575" spans="3:3">
      <c r="C20575"/>
    </row>
    <row r="20576" spans="3:3">
      <c r="C20576"/>
    </row>
    <row r="20577" spans="3:3">
      <c r="C20577"/>
    </row>
    <row r="20578" spans="3:3">
      <c r="C20578"/>
    </row>
    <row r="20579" spans="3:3">
      <c r="C20579"/>
    </row>
    <row r="20580" spans="3:3">
      <c r="C20580"/>
    </row>
    <row r="20581" spans="3:3">
      <c r="C20581"/>
    </row>
    <row r="20582" spans="3:3">
      <c r="C20582"/>
    </row>
    <row r="20583" spans="3:3">
      <c r="C20583"/>
    </row>
    <row r="20584" spans="3:3">
      <c r="C20584"/>
    </row>
    <row r="20585" spans="3:3">
      <c r="C20585"/>
    </row>
    <row r="20586" spans="3:3">
      <c r="C20586"/>
    </row>
    <row r="20587" spans="3:3">
      <c r="C20587"/>
    </row>
    <row r="20588" spans="3:3">
      <c r="C20588"/>
    </row>
    <row r="20589" spans="3:3">
      <c r="C20589"/>
    </row>
    <row r="20590" spans="3:3">
      <c r="C20590"/>
    </row>
    <row r="20591" spans="3:3">
      <c r="C20591"/>
    </row>
    <row r="20592" spans="3:3">
      <c r="C20592"/>
    </row>
    <row r="20593" spans="3:3">
      <c r="C20593"/>
    </row>
    <row r="20594" spans="3:3">
      <c r="C20594"/>
    </row>
    <row r="20595" spans="3:3">
      <c r="C20595"/>
    </row>
    <row r="20596" spans="3:3">
      <c r="C20596"/>
    </row>
    <row r="20597" spans="3:3">
      <c r="C20597"/>
    </row>
    <row r="20598" spans="3:3">
      <c r="C20598"/>
    </row>
    <row r="20599" spans="3:3">
      <c r="C20599"/>
    </row>
    <row r="20600" spans="3:3">
      <c r="C20600"/>
    </row>
    <row r="20601" spans="3:3">
      <c r="C20601"/>
    </row>
    <row r="20602" spans="3:3">
      <c r="C20602"/>
    </row>
    <row r="20603" spans="3:3">
      <c r="C20603"/>
    </row>
    <row r="20604" spans="3:3">
      <c r="C20604"/>
    </row>
    <row r="20605" spans="3:3">
      <c r="C20605"/>
    </row>
    <row r="20606" spans="3:3">
      <c r="C20606"/>
    </row>
    <row r="20607" spans="3:3">
      <c r="C20607"/>
    </row>
    <row r="20608" spans="3:3">
      <c r="C20608"/>
    </row>
    <row r="20609" spans="3:3">
      <c r="C20609"/>
    </row>
    <row r="20610" spans="3:3">
      <c r="C20610"/>
    </row>
    <row r="20611" spans="3:3">
      <c r="C20611"/>
    </row>
    <row r="20612" spans="3:3">
      <c r="C20612"/>
    </row>
    <row r="20613" spans="3:3">
      <c r="C20613"/>
    </row>
    <row r="20614" spans="3:3">
      <c r="C20614"/>
    </row>
    <row r="20615" spans="3:3">
      <c r="C20615"/>
    </row>
    <row r="20616" spans="3:3">
      <c r="C20616"/>
    </row>
    <row r="20617" spans="3:3">
      <c r="C20617"/>
    </row>
    <row r="20618" spans="3:3">
      <c r="C20618"/>
    </row>
    <row r="20619" spans="3:3">
      <c r="C20619"/>
    </row>
    <row r="20620" spans="3:3">
      <c r="C20620"/>
    </row>
    <row r="20621" spans="3:3">
      <c r="C20621"/>
    </row>
    <row r="20622" spans="3:3">
      <c r="C20622"/>
    </row>
    <row r="20623" spans="3:3">
      <c r="C20623"/>
    </row>
    <row r="20624" spans="3:3">
      <c r="C20624"/>
    </row>
    <row r="20625" spans="3:3">
      <c r="C20625"/>
    </row>
    <row r="20626" spans="3:3">
      <c r="C20626"/>
    </row>
    <row r="20627" spans="3:3">
      <c r="C20627"/>
    </row>
    <row r="20628" spans="3:3">
      <c r="C20628"/>
    </row>
    <row r="20629" spans="3:3">
      <c r="C20629"/>
    </row>
    <row r="20630" spans="3:3">
      <c r="C20630"/>
    </row>
    <row r="20631" spans="3:3">
      <c r="C20631"/>
    </row>
    <row r="20632" spans="3:3">
      <c r="C20632"/>
    </row>
    <row r="20633" spans="3:3">
      <c r="C20633"/>
    </row>
    <row r="20634" spans="3:3">
      <c r="C20634"/>
    </row>
    <row r="20635" spans="3:3">
      <c r="C20635"/>
    </row>
    <row r="20636" spans="3:3">
      <c r="C20636"/>
    </row>
    <row r="20637" spans="3:3">
      <c r="C20637"/>
    </row>
    <row r="20638" spans="3:3">
      <c r="C20638"/>
    </row>
    <row r="20639" spans="3:3">
      <c r="C20639"/>
    </row>
    <row r="20640" spans="3:3">
      <c r="C20640"/>
    </row>
    <row r="20641" spans="3:3">
      <c r="C20641"/>
    </row>
    <row r="20642" spans="3:3">
      <c r="C20642"/>
    </row>
    <row r="20643" spans="3:3">
      <c r="C20643"/>
    </row>
    <row r="20644" spans="3:3">
      <c r="C20644"/>
    </row>
    <row r="20645" spans="3:3">
      <c r="C20645"/>
    </row>
    <row r="20646" spans="3:3">
      <c r="C20646"/>
    </row>
    <row r="20647" spans="3:3">
      <c r="C20647"/>
    </row>
    <row r="20648" spans="3:3">
      <c r="C20648"/>
    </row>
    <row r="20649" spans="3:3">
      <c r="C20649"/>
    </row>
    <row r="20650" spans="3:3">
      <c r="C20650"/>
    </row>
    <row r="20651" spans="3:3">
      <c r="C20651"/>
    </row>
    <row r="20652" spans="3:3">
      <c r="C20652"/>
    </row>
    <row r="20653" spans="3:3">
      <c r="C20653"/>
    </row>
    <row r="20654" spans="3:3">
      <c r="C20654"/>
    </row>
    <row r="20655" spans="3:3">
      <c r="C20655"/>
    </row>
    <row r="20656" spans="3:3">
      <c r="C20656"/>
    </row>
    <row r="20657" spans="3:3">
      <c r="C20657"/>
    </row>
    <row r="20658" spans="3:3">
      <c r="C20658"/>
    </row>
    <row r="20659" spans="3:3">
      <c r="C20659"/>
    </row>
    <row r="20660" spans="3:3">
      <c r="C20660"/>
    </row>
    <row r="20661" spans="3:3">
      <c r="C20661"/>
    </row>
    <row r="20662" spans="3:3">
      <c r="C20662"/>
    </row>
    <row r="20663" spans="3:3">
      <c r="C20663"/>
    </row>
    <row r="20664" spans="3:3">
      <c r="C20664"/>
    </row>
    <row r="20665" spans="3:3">
      <c r="C20665"/>
    </row>
    <row r="20666" spans="3:3">
      <c r="C20666"/>
    </row>
    <row r="20667" spans="3:3">
      <c r="C20667"/>
    </row>
    <row r="20668" spans="3:3">
      <c r="C20668"/>
    </row>
    <row r="20669" spans="3:3">
      <c r="C20669"/>
    </row>
    <row r="20670" spans="3:3">
      <c r="C20670"/>
    </row>
    <row r="20671" spans="3:3">
      <c r="C20671"/>
    </row>
    <row r="20672" spans="3:3">
      <c r="C20672"/>
    </row>
    <row r="20673" spans="3:3">
      <c r="C20673"/>
    </row>
    <row r="20674" spans="3:3">
      <c r="C20674"/>
    </row>
    <row r="20675" spans="3:3">
      <c r="C20675"/>
    </row>
    <row r="20676" spans="3:3">
      <c r="C20676"/>
    </row>
    <row r="20677" spans="3:3">
      <c r="C20677"/>
    </row>
    <row r="20678" spans="3:3">
      <c r="C20678"/>
    </row>
    <row r="20679" spans="3:3">
      <c r="C20679"/>
    </row>
    <row r="20680" spans="3:3">
      <c r="C20680"/>
    </row>
    <row r="20681" spans="3:3">
      <c r="C20681"/>
    </row>
    <row r="20682" spans="3:3">
      <c r="C20682"/>
    </row>
    <row r="20683" spans="3:3">
      <c r="C20683"/>
    </row>
    <row r="20684" spans="3:3">
      <c r="C20684"/>
    </row>
    <row r="20685" spans="3:3">
      <c r="C20685"/>
    </row>
    <row r="20686" spans="3:3">
      <c r="C20686"/>
    </row>
    <row r="20687" spans="3:3">
      <c r="C20687"/>
    </row>
    <row r="20688" spans="3:3">
      <c r="C20688"/>
    </row>
    <row r="20689" spans="3:3">
      <c r="C20689"/>
    </row>
    <row r="20690" spans="3:3">
      <c r="C20690"/>
    </row>
    <row r="20691" spans="3:3">
      <c r="C20691"/>
    </row>
    <row r="20692" spans="3:3">
      <c r="C20692"/>
    </row>
    <row r="20693" spans="3:3">
      <c r="C20693"/>
    </row>
    <row r="20694" spans="3:3">
      <c r="C20694"/>
    </row>
    <row r="20695" spans="3:3">
      <c r="C20695"/>
    </row>
    <row r="20696" spans="3:3">
      <c r="C20696"/>
    </row>
    <row r="20697" spans="3:3">
      <c r="C20697"/>
    </row>
    <row r="20698" spans="3:3">
      <c r="C20698"/>
    </row>
    <row r="20699" spans="3:3">
      <c r="C20699"/>
    </row>
    <row r="20700" spans="3:3">
      <c r="C20700"/>
    </row>
    <row r="20701" spans="3:3">
      <c r="C20701"/>
    </row>
    <row r="20702" spans="3:3">
      <c r="C20702"/>
    </row>
    <row r="20703" spans="3:3">
      <c r="C20703"/>
    </row>
    <row r="20704" spans="3:3">
      <c r="C20704"/>
    </row>
    <row r="20705" spans="3:3">
      <c r="C20705"/>
    </row>
    <row r="20706" spans="3:3">
      <c r="C20706"/>
    </row>
    <row r="20707" spans="3:3">
      <c r="C20707"/>
    </row>
    <row r="20708" spans="3:3">
      <c r="C20708"/>
    </row>
    <row r="20709" spans="3:3">
      <c r="C20709"/>
    </row>
    <row r="20710" spans="3:3">
      <c r="C20710"/>
    </row>
    <row r="20711" spans="3:3">
      <c r="C20711"/>
    </row>
    <row r="20712" spans="3:3">
      <c r="C20712"/>
    </row>
    <row r="20713" spans="3:3">
      <c r="C20713"/>
    </row>
    <row r="20714" spans="3:3">
      <c r="C20714"/>
    </row>
    <row r="20715" spans="3:3">
      <c r="C20715"/>
    </row>
    <row r="20716" spans="3:3">
      <c r="C20716"/>
    </row>
    <row r="20717" spans="3:3">
      <c r="C20717"/>
    </row>
    <row r="20718" spans="3:3">
      <c r="C20718"/>
    </row>
    <row r="20719" spans="3:3">
      <c r="C20719"/>
    </row>
    <row r="20720" spans="3:3">
      <c r="C20720"/>
    </row>
    <row r="20721" spans="3:3">
      <c r="C20721"/>
    </row>
    <row r="20722" spans="3:3">
      <c r="C20722"/>
    </row>
    <row r="20723" spans="3:3">
      <c r="C20723"/>
    </row>
    <row r="20724" spans="3:3">
      <c r="C20724"/>
    </row>
    <row r="20725" spans="3:3">
      <c r="C20725"/>
    </row>
    <row r="20726" spans="3:3">
      <c r="C20726"/>
    </row>
    <row r="20727" spans="3:3">
      <c r="C20727"/>
    </row>
    <row r="20728" spans="3:3">
      <c r="C20728"/>
    </row>
    <row r="20729" spans="3:3">
      <c r="C20729"/>
    </row>
    <row r="20730" spans="3:3">
      <c r="C20730"/>
    </row>
    <row r="20731" spans="3:3">
      <c r="C20731"/>
    </row>
    <row r="20732" spans="3:3">
      <c r="C20732"/>
    </row>
    <row r="20733" spans="3:3">
      <c r="C20733"/>
    </row>
    <row r="20734" spans="3:3">
      <c r="C20734"/>
    </row>
    <row r="20735" spans="3:3">
      <c r="C20735"/>
    </row>
    <row r="20736" spans="3:3">
      <c r="C20736"/>
    </row>
    <row r="20737" spans="3:3">
      <c r="C20737"/>
    </row>
    <row r="20738" spans="3:3">
      <c r="C20738"/>
    </row>
    <row r="20739" spans="3:3">
      <c r="C20739"/>
    </row>
    <row r="20740" spans="3:3">
      <c r="C20740"/>
    </row>
    <row r="20741" spans="3:3">
      <c r="C20741"/>
    </row>
    <row r="20742" spans="3:3">
      <c r="C20742"/>
    </row>
    <row r="20743" spans="3:3">
      <c r="C20743"/>
    </row>
    <row r="20744" spans="3:3">
      <c r="C20744"/>
    </row>
    <row r="20745" spans="3:3">
      <c r="C20745"/>
    </row>
    <row r="20746" spans="3:3">
      <c r="C20746"/>
    </row>
    <row r="20747" spans="3:3">
      <c r="C20747"/>
    </row>
    <row r="20748" spans="3:3">
      <c r="C20748"/>
    </row>
    <row r="20749" spans="3:3">
      <c r="C20749"/>
    </row>
    <row r="20750" spans="3:3">
      <c r="C20750"/>
    </row>
    <row r="20751" spans="3:3">
      <c r="C20751"/>
    </row>
    <row r="20752" spans="3:3">
      <c r="C20752"/>
    </row>
    <row r="20753" spans="3:3">
      <c r="C20753"/>
    </row>
    <row r="20754" spans="3:3">
      <c r="C20754"/>
    </row>
    <row r="20755" spans="3:3">
      <c r="C20755"/>
    </row>
    <row r="20756" spans="3:3">
      <c r="C20756"/>
    </row>
    <row r="20757" spans="3:3">
      <c r="C20757"/>
    </row>
    <row r="20758" spans="3:3">
      <c r="C20758"/>
    </row>
    <row r="20759" spans="3:3">
      <c r="C20759"/>
    </row>
    <row r="20760" spans="3:3">
      <c r="C20760"/>
    </row>
    <row r="20761" spans="3:3">
      <c r="C20761"/>
    </row>
    <row r="20762" spans="3:3">
      <c r="C20762"/>
    </row>
    <row r="20763" spans="3:3">
      <c r="C20763"/>
    </row>
    <row r="20764" spans="3:3">
      <c r="C20764"/>
    </row>
    <row r="20765" spans="3:3">
      <c r="C20765"/>
    </row>
    <row r="20766" spans="3:3">
      <c r="C20766"/>
    </row>
    <row r="20767" spans="3:3">
      <c r="C20767"/>
    </row>
    <row r="20768" spans="3:3">
      <c r="C20768"/>
    </row>
    <row r="20769" spans="3:3">
      <c r="C20769"/>
    </row>
    <row r="20770" spans="3:3">
      <c r="C20770"/>
    </row>
    <row r="20771" spans="3:3">
      <c r="C20771"/>
    </row>
    <row r="20772" spans="3:3">
      <c r="C20772"/>
    </row>
    <row r="20773" spans="3:3">
      <c r="C20773"/>
    </row>
    <row r="20774" spans="3:3">
      <c r="C20774"/>
    </row>
    <row r="20775" spans="3:3">
      <c r="C20775"/>
    </row>
    <row r="20776" spans="3:3">
      <c r="C20776"/>
    </row>
    <row r="20777" spans="3:3">
      <c r="C20777"/>
    </row>
    <row r="20778" spans="3:3">
      <c r="C20778"/>
    </row>
    <row r="20779" spans="3:3">
      <c r="C20779"/>
    </row>
    <row r="20780" spans="3:3">
      <c r="C20780"/>
    </row>
    <row r="20781" spans="3:3">
      <c r="C20781"/>
    </row>
    <row r="20782" spans="3:3">
      <c r="C20782"/>
    </row>
    <row r="20783" spans="3:3">
      <c r="C20783"/>
    </row>
    <row r="20784" spans="3:3">
      <c r="C20784"/>
    </row>
    <row r="20785" spans="3:3">
      <c r="C20785"/>
    </row>
    <row r="20786" spans="3:3">
      <c r="C20786"/>
    </row>
    <row r="20787" spans="3:3">
      <c r="C20787"/>
    </row>
    <row r="20788" spans="3:3">
      <c r="C20788"/>
    </row>
    <row r="20789" spans="3:3">
      <c r="C20789"/>
    </row>
    <row r="20790" spans="3:3">
      <c r="C20790"/>
    </row>
    <row r="20791" spans="3:3">
      <c r="C20791"/>
    </row>
    <row r="20792" spans="3:3">
      <c r="C20792"/>
    </row>
    <row r="20793" spans="3:3">
      <c r="C20793"/>
    </row>
    <row r="20794" spans="3:3">
      <c r="C20794"/>
    </row>
    <row r="20795" spans="3:3">
      <c r="C20795"/>
    </row>
    <row r="20796" spans="3:3">
      <c r="C20796"/>
    </row>
    <row r="20797" spans="3:3">
      <c r="C20797"/>
    </row>
    <row r="20798" spans="3:3">
      <c r="C20798"/>
    </row>
    <row r="20799" spans="3:3">
      <c r="C20799"/>
    </row>
    <row r="20800" spans="3:3">
      <c r="C20800"/>
    </row>
    <row r="20801" spans="3:3">
      <c r="C20801"/>
    </row>
    <row r="20802" spans="3:3">
      <c r="C20802"/>
    </row>
    <row r="20803" spans="3:3">
      <c r="C20803"/>
    </row>
    <row r="20804" spans="3:3">
      <c r="C20804"/>
    </row>
    <row r="20805" spans="3:3">
      <c r="C20805"/>
    </row>
    <row r="20806" spans="3:3">
      <c r="C20806"/>
    </row>
    <row r="20807" spans="3:3">
      <c r="C20807"/>
    </row>
    <row r="20808" spans="3:3">
      <c r="C20808"/>
    </row>
    <row r="20809" spans="3:3">
      <c r="C20809"/>
    </row>
    <row r="20810" spans="3:3">
      <c r="C20810"/>
    </row>
    <row r="20811" spans="3:3">
      <c r="C20811"/>
    </row>
    <row r="20812" spans="3:3">
      <c r="C20812"/>
    </row>
    <row r="20813" spans="3:3">
      <c r="C20813"/>
    </row>
    <row r="20814" spans="3:3">
      <c r="C20814"/>
    </row>
    <row r="20815" spans="3:3">
      <c r="C20815"/>
    </row>
    <row r="20816" spans="3:3">
      <c r="C20816"/>
    </row>
    <row r="20817" spans="3:3">
      <c r="C20817"/>
    </row>
    <row r="20818" spans="3:3">
      <c r="C20818"/>
    </row>
    <row r="20819" spans="3:3">
      <c r="C20819"/>
    </row>
    <row r="20820" spans="3:3">
      <c r="C20820"/>
    </row>
    <row r="20821" spans="3:3">
      <c r="C20821"/>
    </row>
    <row r="20822" spans="3:3">
      <c r="C20822"/>
    </row>
    <row r="20823" spans="3:3">
      <c r="C20823"/>
    </row>
    <row r="20824" spans="3:3">
      <c r="C20824"/>
    </row>
    <row r="20825" spans="3:3">
      <c r="C20825"/>
    </row>
    <row r="20826" spans="3:3">
      <c r="C20826"/>
    </row>
    <row r="20827" spans="3:3">
      <c r="C20827"/>
    </row>
    <row r="20828" spans="3:3">
      <c r="C20828"/>
    </row>
    <row r="20829" spans="3:3">
      <c r="C20829"/>
    </row>
    <row r="20830" spans="3:3">
      <c r="C20830"/>
    </row>
    <row r="20831" spans="3:3">
      <c r="C20831"/>
    </row>
    <row r="20832" spans="3:3">
      <c r="C20832"/>
    </row>
    <row r="20833" spans="3:3">
      <c r="C20833"/>
    </row>
    <row r="20834" spans="3:3">
      <c r="C20834"/>
    </row>
    <row r="20835" spans="3:3">
      <c r="C20835"/>
    </row>
    <row r="20836" spans="3:3">
      <c r="C20836"/>
    </row>
    <row r="20837" spans="3:3">
      <c r="C20837"/>
    </row>
    <row r="20838" spans="3:3">
      <c r="C20838"/>
    </row>
    <row r="20839" spans="3:3">
      <c r="C20839"/>
    </row>
    <row r="20840" spans="3:3">
      <c r="C20840"/>
    </row>
    <row r="20841" spans="3:3">
      <c r="C20841"/>
    </row>
    <row r="20842" spans="3:3">
      <c r="C20842"/>
    </row>
    <row r="20843" spans="3:3">
      <c r="C20843"/>
    </row>
    <row r="20844" spans="3:3">
      <c r="C20844"/>
    </row>
    <row r="20845" spans="3:3">
      <c r="C20845"/>
    </row>
    <row r="20846" spans="3:3">
      <c r="C20846"/>
    </row>
    <row r="20847" spans="3:3">
      <c r="C20847"/>
    </row>
    <row r="20848" spans="3:3">
      <c r="C20848"/>
    </row>
    <row r="20849" spans="3:3">
      <c r="C20849"/>
    </row>
    <row r="20850" spans="3:3">
      <c r="C20850"/>
    </row>
    <row r="20851" spans="3:3">
      <c r="C20851"/>
    </row>
    <row r="20852" spans="3:3">
      <c r="C20852"/>
    </row>
    <row r="20853" spans="3:3">
      <c r="C20853"/>
    </row>
    <row r="20854" spans="3:3">
      <c r="C20854"/>
    </row>
    <row r="20855" spans="3:3">
      <c r="C20855"/>
    </row>
    <row r="20856" spans="3:3">
      <c r="C20856"/>
    </row>
    <row r="20857" spans="3:3">
      <c r="C20857"/>
    </row>
    <row r="20858" spans="3:3">
      <c r="C20858"/>
    </row>
    <row r="20859" spans="3:3">
      <c r="C20859"/>
    </row>
    <row r="20860" spans="3:3">
      <c r="C20860"/>
    </row>
    <row r="20861" spans="3:3">
      <c r="C20861"/>
    </row>
    <row r="20862" spans="3:3">
      <c r="C20862"/>
    </row>
    <row r="20863" spans="3:3">
      <c r="C20863"/>
    </row>
    <row r="20864" spans="3:3">
      <c r="C20864"/>
    </row>
    <row r="20865" spans="3:3">
      <c r="C20865"/>
    </row>
    <row r="20866" spans="3:3">
      <c r="C20866"/>
    </row>
    <row r="20867" spans="3:3">
      <c r="C20867"/>
    </row>
    <row r="20868" spans="3:3">
      <c r="C20868"/>
    </row>
    <row r="20869" spans="3:3">
      <c r="C20869"/>
    </row>
    <row r="20870" spans="3:3">
      <c r="C20870"/>
    </row>
    <row r="20871" spans="3:3">
      <c r="C20871"/>
    </row>
    <row r="20872" spans="3:3">
      <c r="C20872"/>
    </row>
    <row r="20873" spans="3:3">
      <c r="C20873"/>
    </row>
    <row r="20874" spans="3:3">
      <c r="C20874"/>
    </row>
    <row r="20875" spans="3:3">
      <c r="C20875"/>
    </row>
    <row r="20876" spans="3:3">
      <c r="C20876"/>
    </row>
    <row r="20877" spans="3:3">
      <c r="C20877"/>
    </row>
    <row r="20878" spans="3:3">
      <c r="C20878"/>
    </row>
    <row r="20879" spans="3:3">
      <c r="C20879"/>
    </row>
    <row r="20880" spans="3:3">
      <c r="C20880"/>
    </row>
    <row r="20881" spans="3:3">
      <c r="C20881"/>
    </row>
    <row r="20882" spans="3:3">
      <c r="C20882"/>
    </row>
    <row r="20883" spans="3:3">
      <c r="C20883"/>
    </row>
    <row r="20884" spans="3:3">
      <c r="C20884"/>
    </row>
    <row r="20885" spans="3:3">
      <c r="C20885"/>
    </row>
    <row r="20886" spans="3:3">
      <c r="C20886"/>
    </row>
    <row r="20887" spans="3:3">
      <c r="C20887"/>
    </row>
    <row r="20888" spans="3:3">
      <c r="C20888"/>
    </row>
    <row r="20889" spans="3:3">
      <c r="C20889"/>
    </row>
    <row r="20890" spans="3:3">
      <c r="C20890"/>
    </row>
    <row r="20891" spans="3:3">
      <c r="C20891"/>
    </row>
    <row r="20892" spans="3:3">
      <c r="C20892"/>
    </row>
    <row r="20893" spans="3:3">
      <c r="C20893"/>
    </row>
    <row r="20894" spans="3:3">
      <c r="C20894"/>
    </row>
    <row r="20895" spans="3:3">
      <c r="C20895"/>
    </row>
    <row r="20896" spans="3:3">
      <c r="C20896"/>
    </row>
    <row r="20897" spans="3:3">
      <c r="C20897"/>
    </row>
    <row r="20898" spans="3:3">
      <c r="C20898"/>
    </row>
    <row r="20899" spans="3:3">
      <c r="C20899"/>
    </row>
    <row r="20900" spans="3:3">
      <c r="C20900"/>
    </row>
    <row r="20901" spans="3:3">
      <c r="C20901"/>
    </row>
    <row r="20902" spans="3:3">
      <c r="C20902"/>
    </row>
    <row r="20903" spans="3:3">
      <c r="C20903"/>
    </row>
    <row r="20904" spans="3:3">
      <c r="C20904"/>
    </row>
    <row r="20905" spans="3:3">
      <c r="C20905"/>
    </row>
    <row r="20906" spans="3:3">
      <c r="C20906"/>
    </row>
    <row r="20907" spans="3:3">
      <c r="C20907"/>
    </row>
    <row r="20908" spans="3:3">
      <c r="C20908"/>
    </row>
    <row r="20909" spans="3:3">
      <c r="C20909"/>
    </row>
    <row r="20910" spans="3:3">
      <c r="C20910"/>
    </row>
    <row r="20911" spans="3:3">
      <c r="C20911"/>
    </row>
    <row r="20912" spans="3:3">
      <c r="C20912"/>
    </row>
    <row r="20913" spans="3:3">
      <c r="C20913"/>
    </row>
    <row r="20914" spans="3:3">
      <c r="C20914"/>
    </row>
    <row r="20915" spans="3:3">
      <c r="C20915"/>
    </row>
    <row r="20916" spans="3:3">
      <c r="C20916"/>
    </row>
    <row r="20917" spans="3:3">
      <c r="C20917"/>
    </row>
    <row r="20918" spans="3:3">
      <c r="C20918"/>
    </row>
    <row r="20919" spans="3:3">
      <c r="C20919"/>
    </row>
    <row r="20920" spans="3:3">
      <c r="C20920"/>
    </row>
    <row r="20921" spans="3:3">
      <c r="C20921"/>
    </row>
    <row r="20922" spans="3:3">
      <c r="C20922"/>
    </row>
    <row r="20923" spans="3:3">
      <c r="C20923"/>
    </row>
    <row r="20924" spans="3:3">
      <c r="C20924"/>
    </row>
    <row r="20925" spans="3:3">
      <c r="C20925"/>
    </row>
    <row r="20926" spans="3:3">
      <c r="C20926"/>
    </row>
    <row r="20927" spans="3:3">
      <c r="C20927"/>
    </row>
    <row r="20928" spans="3:3">
      <c r="C20928"/>
    </row>
    <row r="20929" spans="3:3">
      <c r="C20929"/>
    </row>
    <row r="20930" spans="3:3">
      <c r="C20930"/>
    </row>
    <row r="20931" spans="3:3">
      <c r="C20931"/>
    </row>
    <row r="20932" spans="3:3">
      <c r="C20932"/>
    </row>
    <row r="20933" spans="3:3">
      <c r="C20933"/>
    </row>
    <row r="20934" spans="3:3">
      <c r="C20934"/>
    </row>
    <row r="20935" spans="3:3">
      <c r="C20935"/>
    </row>
    <row r="20936" spans="3:3">
      <c r="C20936"/>
    </row>
    <row r="20937" spans="3:3">
      <c r="C20937"/>
    </row>
    <row r="20938" spans="3:3">
      <c r="C20938"/>
    </row>
    <row r="20939" spans="3:3">
      <c r="C20939"/>
    </row>
    <row r="20940" spans="3:3">
      <c r="C20940"/>
    </row>
    <row r="20941" spans="3:3">
      <c r="C20941"/>
    </row>
    <row r="20942" spans="3:3">
      <c r="C20942"/>
    </row>
    <row r="20943" spans="3:3">
      <c r="C20943"/>
    </row>
    <row r="20944" spans="3:3">
      <c r="C20944"/>
    </row>
    <row r="20945" spans="3:3">
      <c r="C20945"/>
    </row>
    <row r="20946" spans="3:3">
      <c r="C20946"/>
    </row>
    <row r="20947" spans="3:3">
      <c r="C20947"/>
    </row>
    <row r="20948" spans="3:3">
      <c r="C20948"/>
    </row>
    <row r="20949" spans="3:3">
      <c r="C20949"/>
    </row>
    <row r="20950" spans="3:3">
      <c r="C20950"/>
    </row>
    <row r="20951" spans="3:3">
      <c r="C20951"/>
    </row>
    <row r="20952" spans="3:3">
      <c r="C20952"/>
    </row>
    <row r="20953" spans="3:3">
      <c r="C20953"/>
    </row>
    <row r="20954" spans="3:3">
      <c r="C20954"/>
    </row>
    <row r="20955" spans="3:3">
      <c r="C20955"/>
    </row>
    <row r="20956" spans="3:3">
      <c r="C20956"/>
    </row>
    <row r="20957" spans="3:3">
      <c r="C20957"/>
    </row>
    <row r="20958" spans="3:3">
      <c r="C20958"/>
    </row>
    <row r="20959" spans="3:3">
      <c r="C20959"/>
    </row>
    <row r="20960" spans="3:3">
      <c r="C20960"/>
    </row>
    <row r="20961" spans="3:3">
      <c r="C20961"/>
    </row>
    <row r="20962" spans="3:3">
      <c r="C20962"/>
    </row>
    <row r="20963" spans="3:3">
      <c r="C20963"/>
    </row>
    <row r="20964" spans="3:3">
      <c r="C20964"/>
    </row>
    <row r="20965" spans="3:3">
      <c r="C20965"/>
    </row>
    <row r="20966" spans="3:3">
      <c r="C20966"/>
    </row>
    <row r="20967" spans="3:3">
      <c r="C20967"/>
    </row>
    <row r="20968" spans="3:3">
      <c r="C20968"/>
    </row>
    <row r="20969" spans="3:3">
      <c r="C20969"/>
    </row>
    <row r="20970" spans="3:3">
      <c r="C20970"/>
    </row>
    <row r="20971" spans="3:3">
      <c r="C20971"/>
    </row>
    <row r="20972" spans="3:3">
      <c r="C20972"/>
    </row>
    <row r="20973" spans="3:3">
      <c r="C20973"/>
    </row>
    <row r="20974" spans="3:3">
      <c r="C20974"/>
    </row>
    <row r="20975" spans="3:3">
      <c r="C20975"/>
    </row>
    <row r="20976" spans="3:3">
      <c r="C20976"/>
    </row>
    <row r="20977" spans="3:3">
      <c r="C20977"/>
    </row>
    <row r="20978" spans="3:3">
      <c r="C20978"/>
    </row>
    <row r="20979" spans="3:3">
      <c r="C20979"/>
    </row>
    <row r="20980" spans="3:3">
      <c r="C20980"/>
    </row>
    <row r="20981" spans="3:3">
      <c r="C20981"/>
    </row>
    <row r="20982" spans="3:3">
      <c r="C20982"/>
    </row>
    <row r="20983" spans="3:3">
      <c r="C20983"/>
    </row>
    <row r="20984" spans="3:3">
      <c r="C20984"/>
    </row>
    <row r="20985" spans="3:3">
      <c r="C20985"/>
    </row>
    <row r="20986" spans="3:3">
      <c r="C20986"/>
    </row>
    <row r="20987" spans="3:3">
      <c r="C20987"/>
    </row>
    <row r="20988" spans="3:3">
      <c r="C20988"/>
    </row>
    <row r="20989" spans="3:3">
      <c r="C20989"/>
    </row>
    <row r="20990" spans="3:3">
      <c r="C20990"/>
    </row>
    <row r="20991" spans="3:3">
      <c r="C20991"/>
    </row>
    <row r="20992" spans="3:3">
      <c r="C20992"/>
    </row>
    <row r="20993" spans="3:3">
      <c r="C20993"/>
    </row>
    <row r="20994" spans="3:3">
      <c r="C20994"/>
    </row>
    <row r="20995" spans="3:3">
      <c r="C20995"/>
    </row>
    <row r="20996" spans="3:3">
      <c r="C20996"/>
    </row>
    <row r="20997" spans="3:3">
      <c r="C20997"/>
    </row>
    <row r="20998" spans="3:3">
      <c r="C20998"/>
    </row>
    <row r="20999" spans="3:3">
      <c r="C20999"/>
    </row>
    <row r="21000" spans="3:3">
      <c r="C21000"/>
    </row>
    <row r="21001" spans="3:3">
      <c r="C21001"/>
    </row>
    <row r="21002" spans="3:3">
      <c r="C21002"/>
    </row>
    <row r="21003" spans="3:3">
      <c r="C21003"/>
    </row>
    <row r="21004" spans="3:3">
      <c r="C21004"/>
    </row>
    <row r="21005" spans="3:3">
      <c r="C21005"/>
    </row>
    <row r="21006" spans="3:3">
      <c r="C21006"/>
    </row>
    <row r="21007" spans="3:3">
      <c r="C21007"/>
    </row>
    <row r="21008" spans="3:3">
      <c r="C21008"/>
    </row>
    <row r="21009" spans="3:3">
      <c r="C21009"/>
    </row>
    <row r="21010" spans="3:3">
      <c r="C21010"/>
    </row>
    <row r="21011" spans="3:3">
      <c r="C21011"/>
    </row>
    <row r="21012" spans="3:3">
      <c r="C21012"/>
    </row>
    <row r="21013" spans="3:3">
      <c r="C21013"/>
    </row>
    <row r="21014" spans="3:3">
      <c r="C21014"/>
    </row>
    <row r="21015" spans="3:3">
      <c r="C21015"/>
    </row>
    <row r="21016" spans="3:3">
      <c r="C21016"/>
    </row>
    <row r="21017" spans="3:3">
      <c r="C21017"/>
    </row>
    <row r="21018" spans="3:3">
      <c r="C21018"/>
    </row>
    <row r="21019" spans="3:3">
      <c r="C21019"/>
    </row>
    <row r="21020" spans="3:3">
      <c r="C21020"/>
    </row>
    <row r="21021" spans="3:3">
      <c r="C21021"/>
    </row>
    <row r="21022" spans="3:3">
      <c r="C21022"/>
    </row>
    <row r="21023" spans="3:3">
      <c r="C21023"/>
    </row>
    <row r="21024" spans="3:3">
      <c r="C21024"/>
    </row>
    <row r="21025" spans="3:3">
      <c r="C21025"/>
    </row>
    <row r="21026" spans="3:3">
      <c r="C21026"/>
    </row>
    <row r="21027" spans="3:3">
      <c r="C21027"/>
    </row>
    <row r="21028" spans="3:3">
      <c r="C21028"/>
    </row>
    <row r="21029" spans="3:3">
      <c r="C21029"/>
    </row>
    <row r="21030" spans="3:3">
      <c r="C21030"/>
    </row>
    <row r="21031" spans="3:3">
      <c r="C21031"/>
    </row>
    <row r="21032" spans="3:3">
      <c r="C21032"/>
    </row>
    <row r="21033" spans="3:3">
      <c r="C21033"/>
    </row>
    <row r="21034" spans="3:3">
      <c r="C21034"/>
    </row>
    <row r="21035" spans="3:3">
      <c r="C21035"/>
    </row>
    <row r="21036" spans="3:3">
      <c r="C21036"/>
    </row>
    <row r="21037" spans="3:3">
      <c r="C21037"/>
    </row>
    <row r="21038" spans="3:3">
      <c r="C21038"/>
    </row>
    <row r="21039" spans="3:3">
      <c r="C21039"/>
    </row>
    <row r="21040" spans="3:3">
      <c r="C21040"/>
    </row>
    <row r="21041" spans="3:3">
      <c r="C21041"/>
    </row>
    <row r="21042" spans="3:3">
      <c r="C21042"/>
    </row>
    <row r="21043" spans="3:3">
      <c r="C21043"/>
    </row>
    <row r="21044" spans="3:3">
      <c r="C21044"/>
    </row>
    <row r="21045" spans="3:3">
      <c r="C21045"/>
    </row>
    <row r="21046" spans="3:3">
      <c r="C21046"/>
    </row>
    <row r="21047" spans="3:3">
      <c r="C21047"/>
    </row>
    <row r="21048" spans="3:3">
      <c r="C21048"/>
    </row>
    <row r="21049" spans="3:3">
      <c r="C21049"/>
    </row>
    <row r="21050" spans="3:3">
      <c r="C21050"/>
    </row>
    <row r="21051" spans="3:3">
      <c r="C21051"/>
    </row>
    <row r="21052" spans="3:3">
      <c r="C21052"/>
    </row>
    <row r="21053" spans="3:3">
      <c r="C21053"/>
    </row>
    <row r="21054" spans="3:3">
      <c r="C21054"/>
    </row>
    <row r="21055" spans="3:3">
      <c r="C21055"/>
    </row>
    <row r="21056" spans="3:3">
      <c r="C21056"/>
    </row>
    <row r="21057" spans="3:3">
      <c r="C21057"/>
    </row>
    <row r="21058" spans="3:3">
      <c r="C21058"/>
    </row>
    <row r="21059" spans="3:3">
      <c r="C21059"/>
    </row>
    <row r="21060" spans="3:3">
      <c r="C21060"/>
    </row>
    <row r="21061" spans="3:3">
      <c r="C21061"/>
    </row>
    <row r="21062" spans="3:3">
      <c r="C21062"/>
    </row>
    <row r="21063" spans="3:3">
      <c r="C21063"/>
    </row>
    <row r="21064" spans="3:3">
      <c r="C21064"/>
    </row>
    <row r="21065" spans="3:3">
      <c r="C21065"/>
    </row>
    <row r="21066" spans="3:3">
      <c r="C21066"/>
    </row>
    <row r="21067" spans="3:3">
      <c r="C21067"/>
    </row>
    <row r="21068" spans="3:3">
      <c r="C21068"/>
    </row>
    <row r="21069" spans="3:3">
      <c r="C21069"/>
    </row>
    <row r="21070" spans="3:3">
      <c r="C21070"/>
    </row>
    <row r="21071" spans="3:3">
      <c r="C21071"/>
    </row>
    <row r="21072" spans="3:3">
      <c r="C21072"/>
    </row>
    <row r="21073" spans="3:3">
      <c r="C21073"/>
    </row>
    <row r="21074" spans="3:3">
      <c r="C21074"/>
    </row>
    <row r="21075" spans="3:3">
      <c r="C21075"/>
    </row>
    <row r="21076" spans="3:3">
      <c r="C21076"/>
    </row>
    <row r="21077" spans="3:3">
      <c r="C21077"/>
    </row>
    <row r="21078" spans="3:3">
      <c r="C21078"/>
    </row>
    <row r="21079" spans="3:3">
      <c r="C21079"/>
    </row>
    <row r="21080" spans="3:3">
      <c r="C21080"/>
    </row>
    <row r="21081" spans="3:3">
      <c r="C21081"/>
    </row>
    <row r="21082" spans="3:3">
      <c r="C21082"/>
    </row>
    <row r="21083" spans="3:3">
      <c r="C21083"/>
    </row>
    <row r="21084" spans="3:3">
      <c r="C21084"/>
    </row>
    <row r="21085" spans="3:3">
      <c r="C21085"/>
    </row>
    <row r="21086" spans="3:3">
      <c r="C21086"/>
    </row>
    <row r="21087" spans="3:3">
      <c r="C21087"/>
    </row>
    <row r="21088" spans="3:3">
      <c r="C21088"/>
    </row>
    <row r="21089" spans="3:3">
      <c r="C21089"/>
    </row>
    <row r="21090" spans="3:3">
      <c r="C21090"/>
    </row>
    <row r="21091" spans="3:3">
      <c r="C21091"/>
    </row>
    <row r="21092" spans="3:3">
      <c r="C21092"/>
    </row>
    <row r="21093" spans="3:3">
      <c r="C21093"/>
    </row>
    <row r="21094" spans="3:3">
      <c r="C21094"/>
    </row>
    <row r="21095" spans="3:3">
      <c r="C21095"/>
    </row>
    <row r="21096" spans="3:3">
      <c r="C21096"/>
    </row>
    <row r="21097" spans="3:3">
      <c r="C21097"/>
    </row>
    <row r="21098" spans="3:3">
      <c r="C21098"/>
    </row>
    <row r="21099" spans="3:3">
      <c r="C21099"/>
    </row>
    <row r="21100" spans="3:3">
      <c r="C21100"/>
    </row>
    <row r="21101" spans="3:3">
      <c r="C21101"/>
    </row>
    <row r="21102" spans="3:3">
      <c r="C21102"/>
    </row>
    <row r="21103" spans="3:3">
      <c r="C21103"/>
    </row>
    <row r="21104" spans="3:3">
      <c r="C21104"/>
    </row>
    <row r="21105" spans="3:3">
      <c r="C21105"/>
    </row>
    <row r="21106" spans="3:3">
      <c r="C21106"/>
    </row>
    <row r="21107" spans="3:3">
      <c r="C21107"/>
    </row>
    <row r="21108" spans="3:3">
      <c r="C21108"/>
    </row>
    <row r="21109" spans="3:3">
      <c r="C21109"/>
    </row>
    <row r="21110" spans="3:3">
      <c r="C21110"/>
    </row>
    <row r="21111" spans="3:3">
      <c r="C21111"/>
    </row>
    <row r="21112" spans="3:3">
      <c r="C21112"/>
    </row>
    <row r="21113" spans="3:3">
      <c r="C21113"/>
    </row>
    <row r="21114" spans="3:3">
      <c r="C21114"/>
    </row>
    <row r="21115" spans="3:3">
      <c r="C21115"/>
    </row>
    <row r="21116" spans="3:3">
      <c r="C21116"/>
    </row>
    <row r="21117" spans="3:3">
      <c r="C21117"/>
    </row>
    <row r="21118" spans="3:3">
      <c r="C21118"/>
    </row>
    <row r="21119" spans="3:3">
      <c r="C21119"/>
    </row>
    <row r="21120" spans="3:3">
      <c r="C21120"/>
    </row>
    <row r="21121" spans="3:3">
      <c r="C21121"/>
    </row>
    <row r="21122" spans="3:3">
      <c r="C21122"/>
    </row>
    <row r="21123" spans="3:3">
      <c r="C21123"/>
    </row>
    <row r="21124" spans="3:3">
      <c r="C21124"/>
    </row>
    <row r="21125" spans="3:3">
      <c r="C21125"/>
    </row>
    <row r="21126" spans="3:3">
      <c r="C21126"/>
    </row>
    <row r="21127" spans="3:3">
      <c r="C21127"/>
    </row>
    <row r="21128" spans="3:3">
      <c r="C21128"/>
    </row>
    <row r="21129" spans="3:3">
      <c r="C21129"/>
    </row>
    <row r="21130" spans="3:3">
      <c r="C21130"/>
    </row>
    <row r="21131" spans="3:3">
      <c r="C21131"/>
    </row>
    <row r="21132" spans="3:3">
      <c r="C21132"/>
    </row>
    <row r="21133" spans="3:3">
      <c r="C21133"/>
    </row>
    <row r="21134" spans="3:3">
      <c r="C21134"/>
    </row>
    <row r="21135" spans="3:3">
      <c r="C21135"/>
    </row>
    <row r="21136" spans="3:3">
      <c r="C21136"/>
    </row>
    <row r="21137" spans="3:3">
      <c r="C21137"/>
    </row>
    <row r="21138" spans="3:3">
      <c r="C21138"/>
    </row>
    <row r="21139" spans="3:3">
      <c r="C21139"/>
    </row>
    <row r="21140" spans="3:3">
      <c r="C21140"/>
    </row>
    <row r="21141" spans="3:3">
      <c r="C21141"/>
    </row>
    <row r="21142" spans="3:3">
      <c r="C21142"/>
    </row>
    <row r="21143" spans="3:3">
      <c r="C21143"/>
    </row>
    <row r="21144" spans="3:3">
      <c r="C21144"/>
    </row>
    <row r="21145" spans="3:3">
      <c r="C21145"/>
    </row>
    <row r="21146" spans="3:3">
      <c r="C21146"/>
    </row>
    <row r="21147" spans="3:3">
      <c r="C21147"/>
    </row>
    <row r="21148" spans="3:3">
      <c r="C21148"/>
    </row>
    <row r="21149" spans="3:3">
      <c r="C21149"/>
    </row>
    <row r="21150" spans="3:3">
      <c r="C21150"/>
    </row>
    <row r="21151" spans="3:3">
      <c r="C21151"/>
    </row>
    <row r="21152" spans="3:3">
      <c r="C21152"/>
    </row>
    <row r="21153" spans="3:3">
      <c r="C21153"/>
    </row>
    <row r="21154" spans="3:3">
      <c r="C21154"/>
    </row>
    <row r="21155" spans="3:3">
      <c r="C21155"/>
    </row>
    <row r="21156" spans="3:3">
      <c r="C21156"/>
    </row>
    <row r="21157" spans="3:3">
      <c r="C21157"/>
    </row>
    <row r="21158" spans="3:3">
      <c r="C21158"/>
    </row>
    <row r="21159" spans="3:3">
      <c r="C21159"/>
    </row>
    <row r="21160" spans="3:3">
      <c r="C21160"/>
    </row>
    <row r="21161" spans="3:3">
      <c r="C21161"/>
    </row>
    <row r="21162" spans="3:3">
      <c r="C21162"/>
    </row>
    <row r="21163" spans="3:3">
      <c r="C21163"/>
    </row>
    <row r="21164" spans="3:3">
      <c r="C21164"/>
    </row>
    <row r="21165" spans="3:3">
      <c r="C21165"/>
    </row>
    <row r="21166" spans="3:3">
      <c r="C21166"/>
    </row>
    <row r="21167" spans="3:3">
      <c r="C21167"/>
    </row>
    <row r="21168" spans="3:3">
      <c r="C21168"/>
    </row>
    <row r="21169" spans="3:3">
      <c r="C21169"/>
    </row>
    <row r="21170" spans="3:3">
      <c r="C21170"/>
    </row>
    <row r="21171" spans="3:3">
      <c r="C21171"/>
    </row>
    <row r="21172" spans="3:3">
      <c r="C21172"/>
    </row>
    <row r="21173" spans="3:3">
      <c r="C21173"/>
    </row>
    <row r="21174" spans="3:3">
      <c r="C21174"/>
    </row>
    <row r="21175" spans="3:3">
      <c r="C21175"/>
    </row>
    <row r="21176" spans="3:3">
      <c r="C21176"/>
    </row>
    <row r="21177" spans="3:3">
      <c r="C21177"/>
    </row>
    <row r="21178" spans="3:3">
      <c r="C21178"/>
    </row>
    <row r="21179" spans="3:3">
      <c r="C21179"/>
    </row>
    <row r="21180" spans="3:3">
      <c r="C21180"/>
    </row>
    <row r="21181" spans="3:3">
      <c r="C21181"/>
    </row>
    <row r="21182" spans="3:3">
      <c r="C21182"/>
    </row>
    <row r="21183" spans="3:3">
      <c r="C21183"/>
    </row>
    <row r="21184" spans="3:3">
      <c r="C21184"/>
    </row>
    <row r="21185" spans="3:3">
      <c r="C21185"/>
    </row>
    <row r="21186" spans="3:3">
      <c r="C21186"/>
    </row>
    <row r="21187" spans="3:3">
      <c r="C21187"/>
    </row>
    <row r="21188" spans="3:3">
      <c r="C21188"/>
    </row>
    <row r="21189" spans="3:3">
      <c r="C21189"/>
    </row>
    <row r="21190" spans="3:3">
      <c r="C21190"/>
    </row>
    <row r="21191" spans="3:3">
      <c r="C21191"/>
    </row>
    <row r="21192" spans="3:3">
      <c r="C21192"/>
    </row>
    <row r="21193" spans="3:3">
      <c r="C21193"/>
    </row>
    <row r="21194" spans="3:3">
      <c r="C21194"/>
    </row>
    <row r="21195" spans="3:3">
      <c r="C21195"/>
    </row>
    <row r="21196" spans="3:3">
      <c r="C21196"/>
    </row>
    <row r="21197" spans="3:3">
      <c r="C21197"/>
    </row>
    <row r="21198" spans="3:3">
      <c r="C21198"/>
    </row>
    <row r="21199" spans="3:3">
      <c r="C21199"/>
    </row>
    <row r="21200" spans="3:3">
      <c r="C21200"/>
    </row>
    <row r="21201" spans="3:3">
      <c r="C21201"/>
    </row>
    <row r="21202" spans="3:3">
      <c r="C21202"/>
    </row>
    <row r="21203" spans="3:3">
      <c r="C21203"/>
    </row>
    <row r="21204" spans="3:3">
      <c r="C21204"/>
    </row>
    <row r="21205" spans="3:3">
      <c r="C21205"/>
    </row>
    <row r="21206" spans="3:3">
      <c r="C21206"/>
    </row>
    <row r="21207" spans="3:3">
      <c r="C21207"/>
    </row>
    <row r="21208" spans="3:3">
      <c r="C21208"/>
    </row>
    <row r="21209" spans="3:3">
      <c r="C21209"/>
    </row>
    <row r="21210" spans="3:3">
      <c r="C21210"/>
    </row>
    <row r="21211" spans="3:3">
      <c r="C21211"/>
    </row>
    <row r="21212" spans="3:3">
      <c r="C21212"/>
    </row>
    <row r="21213" spans="3:3">
      <c r="C21213"/>
    </row>
    <row r="21214" spans="3:3">
      <c r="C21214"/>
    </row>
    <row r="21215" spans="3:3">
      <c r="C21215"/>
    </row>
    <row r="21216" spans="3:3">
      <c r="C21216"/>
    </row>
    <row r="21217" spans="3:3">
      <c r="C21217"/>
    </row>
    <row r="21218" spans="3:3">
      <c r="C21218"/>
    </row>
    <row r="21219" spans="3:3">
      <c r="C21219"/>
    </row>
    <row r="21220" spans="3:3">
      <c r="C21220"/>
    </row>
    <row r="21221" spans="3:3">
      <c r="C21221"/>
    </row>
    <row r="21222" spans="3:3">
      <c r="C21222"/>
    </row>
    <row r="21223" spans="3:3">
      <c r="C21223"/>
    </row>
    <row r="21224" spans="3:3">
      <c r="C21224"/>
    </row>
    <row r="21225" spans="3:3">
      <c r="C21225"/>
    </row>
    <row r="21226" spans="3:3">
      <c r="C21226"/>
    </row>
    <row r="21227" spans="3:3">
      <c r="C21227"/>
    </row>
    <row r="21228" spans="3:3">
      <c r="C21228"/>
    </row>
    <row r="21229" spans="3:3">
      <c r="C21229"/>
    </row>
    <row r="21230" spans="3:3">
      <c r="C21230"/>
    </row>
    <row r="21231" spans="3:3">
      <c r="C21231"/>
    </row>
    <row r="21232" spans="3:3">
      <c r="C21232"/>
    </row>
    <row r="21233" spans="3:3">
      <c r="C21233"/>
    </row>
    <row r="21234" spans="3:3">
      <c r="C21234"/>
    </row>
    <row r="21235" spans="3:3">
      <c r="C21235"/>
    </row>
    <row r="21236" spans="3:3">
      <c r="C21236"/>
    </row>
    <row r="21237" spans="3:3">
      <c r="C21237"/>
    </row>
    <row r="21238" spans="3:3">
      <c r="C21238"/>
    </row>
    <row r="21239" spans="3:3">
      <c r="C21239"/>
    </row>
    <row r="21240" spans="3:3">
      <c r="C21240"/>
    </row>
    <row r="21241" spans="3:3">
      <c r="C21241"/>
    </row>
    <row r="21242" spans="3:3">
      <c r="C21242"/>
    </row>
    <row r="21243" spans="3:3">
      <c r="C21243"/>
    </row>
    <row r="21244" spans="3:3">
      <c r="C21244"/>
    </row>
    <row r="21245" spans="3:3">
      <c r="C21245"/>
    </row>
    <row r="21246" spans="3:3">
      <c r="C21246"/>
    </row>
    <row r="21247" spans="3:3">
      <c r="C21247"/>
    </row>
    <row r="21248" spans="3:3">
      <c r="C21248"/>
    </row>
    <row r="21249" spans="3:3">
      <c r="C21249"/>
    </row>
    <row r="21250" spans="3:3">
      <c r="C21250"/>
    </row>
    <row r="21251" spans="3:3">
      <c r="C21251"/>
    </row>
    <row r="21252" spans="3:3">
      <c r="C21252"/>
    </row>
    <row r="21253" spans="3:3">
      <c r="C21253"/>
    </row>
    <row r="21254" spans="3:3">
      <c r="C21254"/>
    </row>
    <row r="21255" spans="3:3">
      <c r="C21255"/>
    </row>
    <row r="21256" spans="3:3">
      <c r="C21256"/>
    </row>
    <row r="21257" spans="3:3">
      <c r="C21257"/>
    </row>
    <row r="21258" spans="3:3">
      <c r="C21258"/>
    </row>
    <row r="21259" spans="3:3">
      <c r="C21259"/>
    </row>
    <row r="21260" spans="3:3">
      <c r="C21260"/>
    </row>
    <row r="21261" spans="3:3">
      <c r="C21261"/>
    </row>
    <row r="21262" spans="3:3">
      <c r="C21262"/>
    </row>
    <row r="21263" spans="3:3">
      <c r="C21263"/>
    </row>
    <row r="21264" spans="3:3">
      <c r="C21264"/>
    </row>
    <row r="21265" spans="3:3">
      <c r="C21265"/>
    </row>
    <row r="21266" spans="3:3">
      <c r="C21266"/>
    </row>
    <row r="21267" spans="3:3">
      <c r="C21267"/>
    </row>
    <row r="21268" spans="3:3">
      <c r="C21268"/>
    </row>
    <row r="21269" spans="3:3">
      <c r="C21269"/>
    </row>
    <row r="21270" spans="3:3">
      <c r="C21270"/>
    </row>
    <row r="21271" spans="3:3">
      <c r="C21271"/>
    </row>
    <row r="21272" spans="3:3">
      <c r="C21272"/>
    </row>
    <row r="21273" spans="3:3">
      <c r="C21273"/>
    </row>
    <row r="21274" spans="3:3">
      <c r="C21274"/>
    </row>
    <row r="21275" spans="3:3">
      <c r="C21275"/>
    </row>
    <row r="21276" spans="3:3">
      <c r="C21276"/>
    </row>
    <row r="21277" spans="3:3">
      <c r="C21277"/>
    </row>
    <row r="21278" spans="3:3">
      <c r="C21278"/>
    </row>
    <row r="21279" spans="3:3">
      <c r="C21279"/>
    </row>
    <row r="21280" spans="3:3">
      <c r="C21280"/>
    </row>
    <row r="21281" spans="3:3">
      <c r="C21281"/>
    </row>
    <row r="21282" spans="3:3">
      <c r="C21282"/>
    </row>
    <row r="21283" spans="3:3">
      <c r="C21283"/>
    </row>
    <row r="21284" spans="3:3">
      <c r="C21284"/>
    </row>
    <row r="21285" spans="3:3">
      <c r="C21285"/>
    </row>
    <row r="21286" spans="3:3">
      <c r="C21286"/>
    </row>
    <row r="21287" spans="3:3">
      <c r="C21287"/>
    </row>
    <row r="21288" spans="3:3">
      <c r="C21288"/>
    </row>
    <row r="21289" spans="3:3">
      <c r="C21289"/>
    </row>
    <row r="21290" spans="3:3">
      <c r="C21290"/>
    </row>
    <row r="21291" spans="3:3">
      <c r="C21291"/>
    </row>
    <row r="21292" spans="3:3">
      <c r="C21292"/>
    </row>
    <row r="21293" spans="3:3">
      <c r="C21293"/>
    </row>
    <row r="21294" spans="3:3">
      <c r="C21294"/>
    </row>
    <row r="21295" spans="3:3">
      <c r="C21295"/>
    </row>
    <row r="21296" spans="3:3">
      <c r="C21296"/>
    </row>
    <row r="21297" spans="3:3">
      <c r="C21297"/>
    </row>
    <row r="21298" spans="3:3">
      <c r="C21298"/>
    </row>
    <row r="21299" spans="3:3">
      <c r="C21299"/>
    </row>
    <row r="21300" spans="3:3">
      <c r="C21300"/>
    </row>
    <row r="21301" spans="3:3">
      <c r="C21301"/>
    </row>
    <row r="21302" spans="3:3">
      <c r="C21302"/>
    </row>
    <row r="21303" spans="3:3">
      <c r="C21303"/>
    </row>
    <row r="21304" spans="3:3">
      <c r="C21304"/>
    </row>
    <row r="21305" spans="3:3">
      <c r="C21305"/>
    </row>
    <row r="21306" spans="3:3">
      <c r="C21306"/>
    </row>
    <row r="21307" spans="3:3">
      <c r="C21307"/>
    </row>
    <row r="21308" spans="3:3">
      <c r="C21308"/>
    </row>
    <row r="21309" spans="3:3">
      <c r="C21309"/>
    </row>
    <row r="21310" spans="3:3">
      <c r="C21310"/>
    </row>
    <row r="21311" spans="3:3">
      <c r="C21311"/>
    </row>
    <row r="21312" spans="3:3">
      <c r="C21312"/>
    </row>
    <row r="21313" spans="3:3">
      <c r="C21313"/>
    </row>
    <row r="21314" spans="3:3">
      <c r="C21314"/>
    </row>
    <row r="21315" spans="3:3">
      <c r="C21315"/>
    </row>
    <row r="21316" spans="3:3">
      <c r="C21316"/>
    </row>
    <row r="21317" spans="3:3">
      <c r="C21317"/>
    </row>
    <row r="21318" spans="3:3">
      <c r="C21318"/>
    </row>
    <row r="21319" spans="3:3">
      <c r="C21319"/>
    </row>
    <row r="21320" spans="3:3">
      <c r="C21320"/>
    </row>
    <row r="21321" spans="3:3">
      <c r="C21321"/>
    </row>
    <row r="21322" spans="3:3">
      <c r="C21322"/>
    </row>
    <row r="21323" spans="3:3">
      <c r="C21323"/>
    </row>
    <row r="21324" spans="3:3">
      <c r="C21324"/>
    </row>
    <row r="21325" spans="3:3">
      <c r="C21325"/>
    </row>
    <row r="21326" spans="3:3">
      <c r="C21326"/>
    </row>
    <row r="21327" spans="3:3">
      <c r="C21327"/>
    </row>
    <row r="21328" spans="3:3">
      <c r="C21328"/>
    </row>
    <row r="21329" spans="3:3">
      <c r="C21329"/>
    </row>
    <row r="21330" spans="3:3">
      <c r="C21330"/>
    </row>
    <row r="21331" spans="3:3">
      <c r="C21331"/>
    </row>
    <row r="21332" spans="3:3">
      <c r="C21332"/>
    </row>
    <row r="21333" spans="3:3">
      <c r="C21333"/>
    </row>
    <row r="21334" spans="3:3">
      <c r="C21334"/>
    </row>
    <row r="21335" spans="3:3">
      <c r="C21335"/>
    </row>
    <row r="21336" spans="3:3">
      <c r="C21336"/>
    </row>
    <row r="21337" spans="3:3">
      <c r="C21337"/>
    </row>
    <row r="21338" spans="3:3">
      <c r="C21338"/>
    </row>
    <row r="21339" spans="3:3">
      <c r="C21339"/>
    </row>
    <row r="21340" spans="3:3">
      <c r="C21340"/>
    </row>
    <row r="21341" spans="3:3">
      <c r="C21341"/>
    </row>
    <row r="21342" spans="3:3">
      <c r="C21342"/>
    </row>
    <row r="21343" spans="3:3">
      <c r="C21343"/>
    </row>
    <row r="21344" spans="3:3">
      <c r="C21344"/>
    </row>
    <row r="21345" spans="3:3">
      <c r="C21345"/>
    </row>
    <row r="21346" spans="3:3">
      <c r="C21346"/>
    </row>
    <row r="21347" spans="3:3">
      <c r="C21347"/>
    </row>
    <row r="21348" spans="3:3">
      <c r="C21348"/>
    </row>
    <row r="21349" spans="3:3">
      <c r="C21349"/>
    </row>
    <row r="21350" spans="3:3">
      <c r="C21350"/>
    </row>
    <row r="21351" spans="3:3">
      <c r="C21351"/>
    </row>
    <row r="21352" spans="3:3">
      <c r="C21352"/>
    </row>
    <row r="21353" spans="3:3">
      <c r="C21353"/>
    </row>
    <row r="21354" spans="3:3">
      <c r="C21354"/>
    </row>
    <row r="21355" spans="3:3">
      <c r="C21355"/>
    </row>
    <row r="21356" spans="3:3">
      <c r="C21356"/>
    </row>
    <row r="21357" spans="3:3">
      <c r="C21357"/>
    </row>
    <row r="21358" spans="3:3">
      <c r="C21358"/>
    </row>
    <row r="21359" spans="3:3">
      <c r="C21359"/>
    </row>
    <row r="21360" spans="3:3">
      <c r="C21360"/>
    </row>
    <row r="21361" spans="3:3">
      <c r="C21361"/>
    </row>
    <row r="21362" spans="3:3">
      <c r="C21362"/>
    </row>
    <row r="21363" spans="3:3">
      <c r="C21363"/>
    </row>
    <row r="21364" spans="3:3">
      <c r="C21364"/>
    </row>
    <row r="21365" spans="3:3">
      <c r="C21365"/>
    </row>
    <row r="21366" spans="3:3">
      <c r="C21366"/>
    </row>
    <row r="21367" spans="3:3">
      <c r="C21367"/>
    </row>
    <row r="21368" spans="3:3">
      <c r="C21368"/>
    </row>
    <row r="21369" spans="3:3">
      <c r="C21369"/>
    </row>
    <row r="21370" spans="3:3">
      <c r="C21370"/>
    </row>
    <row r="21371" spans="3:3">
      <c r="C21371"/>
    </row>
    <row r="21372" spans="3:3">
      <c r="C21372"/>
    </row>
    <row r="21373" spans="3:3">
      <c r="C21373"/>
    </row>
    <row r="21374" spans="3:3">
      <c r="C21374"/>
    </row>
    <row r="21375" spans="3:3">
      <c r="C21375"/>
    </row>
    <row r="21376" spans="3:3">
      <c r="C21376"/>
    </row>
    <row r="21377" spans="3:3">
      <c r="C21377"/>
    </row>
    <row r="21378" spans="3:3">
      <c r="C21378"/>
    </row>
    <row r="21379" spans="3:3">
      <c r="C21379"/>
    </row>
    <row r="21380" spans="3:3">
      <c r="C21380"/>
    </row>
    <row r="21381" spans="3:3">
      <c r="C21381"/>
    </row>
    <row r="21382" spans="3:3">
      <c r="C21382"/>
    </row>
    <row r="21383" spans="3:3">
      <c r="C21383"/>
    </row>
    <row r="21384" spans="3:3">
      <c r="C21384"/>
    </row>
    <row r="21385" spans="3:3">
      <c r="C21385"/>
    </row>
    <row r="21386" spans="3:3">
      <c r="C21386"/>
    </row>
    <row r="21387" spans="3:3">
      <c r="C21387"/>
    </row>
    <row r="21388" spans="3:3">
      <c r="C21388"/>
    </row>
    <row r="21389" spans="3:3">
      <c r="C21389"/>
    </row>
    <row r="21390" spans="3:3">
      <c r="C21390"/>
    </row>
    <row r="21391" spans="3:3">
      <c r="C21391"/>
    </row>
    <row r="21392" spans="3:3">
      <c r="C21392"/>
    </row>
    <row r="21393" spans="3:3">
      <c r="C21393"/>
    </row>
    <row r="21394" spans="3:3">
      <c r="C21394"/>
    </row>
    <row r="21395" spans="3:3">
      <c r="C21395"/>
    </row>
    <row r="21396" spans="3:3">
      <c r="C21396"/>
    </row>
    <row r="21397" spans="3:3">
      <c r="C21397"/>
    </row>
    <row r="21398" spans="3:3">
      <c r="C21398"/>
    </row>
    <row r="21399" spans="3:3">
      <c r="C21399"/>
    </row>
    <row r="21400" spans="3:3">
      <c r="C21400"/>
    </row>
    <row r="21401" spans="3:3">
      <c r="C21401"/>
    </row>
    <row r="21402" spans="3:3">
      <c r="C21402"/>
    </row>
    <row r="21403" spans="3:3">
      <c r="C21403"/>
    </row>
    <row r="21404" spans="3:3">
      <c r="C21404"/>
    </row>
    <row r="21405" spans="3:3">
      <c r="C21405"/>
    </row>
    <row r="21406" spans="3:3">
      <c r="C21406"/>
    </row>
    <row r="21407" spans="3:3">
      <c r="C21407"/>
    </row>
    <row r="21408" spans="3:3">
      <c r="C21408"/>
    </row>
    <row r="21409" spans="3:3">
      <c r="C21409"/>
    </row>
    <row r="21410" spans="3:3">
      <c r="C21410"/>
    </row>
    <row r="21411" spans="3:3">
      <c r="C21411"/>
    </row>
    <row r="21412" spans="3:3">
      <c r="C21412"/>
    </row>
    <row r="21413" spans="3:3">
      <c r="C21413"/>
    </row>
    <row r="21414" spans="3:3">
      <c r="C21414"/>
    </row>
    <row r="21415" spans="3:3">
      <c r="C21415"/>
    </row>
    <row r="21416" spans="3:3">
      <c r="C21416"/>
    </row>
    <row r="21417" spans="3:3">
      <c r="C21417"/>
    </row>
    <row r="21418" spans="3:3">
      <c r="C21418"/>
    </row>
    <row r="21419" spans="3:3">
      <c r="C21419"/>
    </row>
    <row r="21420" spans="3:3">
      <c r="C21420"/>
    </row>
    <row r="21421" spans="3:3">
      <c r="C21421"/>
    </row>
    <row r="21422" spans="3:3">
      <c r="C21422"/>
    </row>
    <row r="21423" spans="3:3">
      <c r="C21423"/>
    </row>
    <row r="21424" spans="3:3">
      <c r="C21424"/>
    </row>
    <row r="21425" spans="3:3">
      <c r="C21425"/>
    </row>
    <row r="21426" spans="3:3">
      <c r="C21426"/>
    </row>
    <row r="21427" spans="3:3">
      <c r="C21427"/>
    </row>
    <row r="21428" spans="3:3">
      <c r="C21428"/>
    </row>
    <row r="21429" spans="3:3">
      <c r="C21429"/>
    </row>
    <row r="21430" spans="3:3">
      <c r="C21430"/>
    </row>
    <row r="21431" spans="3:3">
      <c r="C21431"/>
    </row>
    <row r="21432" spans="3:3">
      <c r="C21432"/>
    </row>
    <row r="21433" spans="3:3">
      <c r="C21433"/>
    </row>
    <row r="21434" spans="3:3">
      <c r="C21434"/>
    </row>
    <row r="21435" spans="3:3">
      <c r="C21435"/>
    </row>
    <row r="21436" spans="3:3">
      <c r="C21436"/>
    </row>
    <row r="21437" spans="3:3">
      <c r="C21437"/>
    </row>
    <row r="21438" spans="3:3">
      <c r="C21438"/>
    </row>
    <row r="21439" spans="3:3">
      <c r="C21439"/>
    </row>
    <row r="21440" spans="3:3">
      <c r="C21440"/>
    </row>
    <row r="21441" spans="3:3">
      <c r="C21441"/>
    </row>
    <row r="21442" spans="3:3">
      <c r="C21442"/>
    </row>
    <row r="21443" spans="3:3">
      <c r="C21443"/>
    </row>
    <row r="21444" spans="3:3">
      <c r="C21444"/>
    </row>
    <row r="21445" spans="3:3">
      <c r="C21445"/>
    </row>
    <row r="21446" spans="3:3">
      <c r="C21446"/>
    </row>
    <row r="21447" spans="3:3">
      <c r="C21447"/>
    </row>
    <row r="21448" spans="3:3">
      <c r="C21448"/>
    </row>
    <row r="21449" spans="3:3">
      <c r="C21449"/>
    </row>
    <row r="21450" spans="3:3">
      <c r="C21450"/>
    </row>
    <row r="21451" spans="3:3">
      <c r="C21451"/>
    </row>
    <row r="21452" spans="3:3">
      <c r="C21452"/>
    </row>
    <row r="21453" spans="3:3">
      <c r="C21453"/>
    </row>
    <row r="21454" spans="3:3">
      <c r="C21454"/>
    </row>
    <row r="21455" spans="3:3">
      <c r="C21455"/>
    </row>
    <row r="21456" spans="3:3">
      <c r="C21456"/>
    </row>
    <row r="21457" spans="3:3">
      <c r="C21457"/>
    </row>
    <row r="21458" spans="3:3">
      <c r="C21458"/>
    </row>
    <row r="21459" spans="3:3">
      <c r="C21459"/>
    </row>
    <row r="21460" spans="3:3">
      <c r="C21460"/>
    </row>
    <row r="21461" spans="3:3">
      <c r="C21461"/>
    </row>
    <row r="21462" spans="3:3">
      <c r="C21462"/>
    </row>
    <row r="21463" spans="3:3">
      <c r="C21463"/>
    </row>
    <row r="21464" spans="3:3">
      <c r="C21464"/>
    </row>
    <row r="21465" spans="3:3">
      <c r="C21465"/>
    </row>
    <row r="21466" spans="3:3">
      <c r="C21466"/>
    </row>
    <row r="21467" spans="3:3">
      <c r="C21467"/>
    </row>
    <row r="21468" spans="3:3">
      <c r="C21468"/>
    </row>
    <row r="21469" spans="3:3">
      <c r="C21469"/>
    </row>
    <row r="21470" spans="3:3">
      <c r="C21470"/>
    </row>
    <row r="21471" spans="3:3">
      <c r="C21471"/>
    </row>
    <row r="21472" spans="3:3">
      <c r="C21472"/>
    </row>
    <row r="21473" spans="3:3">
      <c r="C21473"/>
    </row>
    <row r="21474" spans="3:3">
      <c r="C21474"/>
    </row>
    <row r="21475" spans="3:3">
      <c r="C21475"/>
    </row>
    <row r="21476" spans="3:3">
      <c r="C21476"/>
    </row>
    <row r="21477" spans="3:3">
      <c r="C21477"/>
    </row>
    <row r="21478" spans="3:3">
      <c r="C21478"/>
    </row>
    <row r="21479" spans="3:3">
      <c r="C21479"/>
    </row>
    <row r="21480" spans="3:3">
      <c r="C21480"/>
    </row>
    <row r="21481" spans="3:3">
      <c r="C21481"/>
    </row>
    <row r="21482" spans="3:3">
      <c r="C21482"/>
    </row>
    <row r="21483" spans="3:3">
      <c r="C21483"/>
    </row>
    <row r="21484" spans="3:3">
      <c r="C21484"/>
    </row>
    <row r="21485" spans="3:3">
      <c r="C21485"/>
    </row>
    <row r="21486" spans="3:3">
      <c r="C21486"/>
    </row>
    <row r="21487" spans="3:3">
      <c r="C21487"/>
    </row>
    <row r="21488" spans="3:3">
      <c r="C21488"/>
    </row>
    <row r="21489" spans="3:3">
      <c r="C21489"/>
    </row>
    <row r="21490" spans="3:3">
      <c r="C21490"/>
    </row>
    <row r="21491" spans="3:3">
      <c r="C21491"/>
    </row>
    <row r="21492" spans="3:3">
      <c r="C21492"/>
    </row>
    <row r="21493" spans="3:3">
      <c r="C21493"/>
    </row>
    <row r="21494" spans="3:3">
      <c r="C21494"/>
    </row>
    <row r="21495" spans="3:3">
      <c r="C21495"/>
    </row>
    <row r="21496" spans="3:3">
      <c r="C21496"/>
    </row>
    <row r="21497" spans="3:3">
      <c r="C21497"/>
    </row>
    <row r="21498" spans="3:3">
      <c r="C21498"/>
    </row>
    <row r="21499" spans="3:3">
      <c r="C21499"/>
    </row>
    <row r="21500" spans="3:3">
      <c r="C21500"/>
    </row>
    <row r="21501" spans="3:3">
      <c r="C21501"/>
    </row>
    <row r="21502" spans="3:3">
      <c r="C21502"/>
    </row>
    <row r="21503" spans="3:3">
      <c r="C21503"/>
    </row>
    <row r="21504" spans="3:3">
      <c r="C21504"/>
    </row>
    <row r="21505" spans="3:3">
      <c r="C21505"/>
    </row>
    <row r="21506" spans="3:3">
      <c r="C21506"/>
    </row>
    <row r="21507" spans="3:3">
      <c r="C21507"/>
    </row>
    <row r="21508" spans="3:3">
      <c r="C21508"/>
    </row>
    <row r="21509" spans="3:3">
      <c r="C21509"/>
    </row>
    <row r="21510" spans="3:3">
      <c r="C21510"/>
    </row>
    <row r="21511" spans="3:3">
      <c r="C21511"/>
    </row>
    <row r="21512" spans="3:3">
      <c r="C21512"/>
    </row>
    <row r="21513" spans="3:3">
      <c r="C21513"/>
    </row>
    <row r="21514" spans="3:3">
      <c r="C21514"/>
    </row>
    <row r="21515" spans="3:3">
      <c r="C21515"/>
    </row>
    <row r="21516" spans="3:3">
      <c r="C21516"/>
    </row>
    <row r="21517" spans="3:3">
      <c r="C21517"/>
    </row>
    <row r="21518" spans="3:3">
      <c r="C21518"/>
    </row>
    <row r="21519" spans="3:3">
      <c r="C21519"/>
    </row>
    <row r="21520" spans="3:3">
      <c r="C21520"/>
    </row>
    <row r="21521" spans="3:3">
      <c r="C21521"/>
    </row>
    <row r="21522" spans="3:3">
      <c r="C21522"/>
    </row>
    <row r="21523" spans="3:3">
      <c r="C21523"/>
    </row>
    <row r="21524" spans="3:3">
      <c r="C21524"/>
    </row>
    <row r="21525" spans="3:3">
      <c r="C21525"/>
    </row>
    <row r="21526" spans="3:3">
      <c r="C21526"/>
    </row>
    <row r="21527" spans="3:3">
      <c r="C21527"/>
    </row>
    <row r="21528" spans="3:3">
      <c r="C21528"/>
    </row>
    <row r="21529" spans="3:3">
      <c r="C21529"/>
    </row>
    <row r="21530" spans="3:3">
      <c r="C21530"/>
    </row>
    <row r="21531" spans="3:3">
      <c r="C21531"/>
    </row>
    <row r="21532" spans="3:3">
      <c r="C21532"/>
    </row>
    <row r="21533" spans="3:3">
      <c r="C21533"/>
    </row>
    <row r="21534" spans="3:3">
      <c r="C21534"/>
    </row>
    <row r="21535" spans="3:3">
      <c r="C21535"/>
    </row>
    <row r="21536" spans="3:3">
      <c r="C21536"/>
    </row>
    <row r="21537" spans="3:3">
      <c r="C21537"/>
    </row>
    <row r="21538" spans="3:3">
      <c r="C21538"/>
    </row>
    <row r="21539" spans="3:3">
      <c r="C21539"/>
    </row>
    <row r="21540" spans="3:3">
      <c r="C21540"/>
    </row>
    <row r="21541" spans="3:3">
      <c r="C21541"/>
    </row>
    <row r="21542" spans="3:3">
      <c r="C21542"/>
    </row>
    <row r="21543" spans="3:3">
      <c r="C21543"/>
    </row>
    <row r="21544" spans="3:3">
      <c r="C21544"/>
    </row>
    <row r="21545" spans="3:3">
      <c r="C21545"/>
    </row>
    <row r="21546" spans="3:3">
      <c r="C21546"/>
    </row>
    <row r="21547" spans="3:3">
      <c r="C21547"/>
    </row>
    <row r="21548" spans="3:3">
      <c r="C21548"/>
    </row>
    <row r="21549" spans="3:3">
      <c r="C21549"/>
    </row>
    <row r="21550" spans="3:3">
      <c r="C21550"/>
    </row>
    <row r="21551" spans="3:3">
      <c r="C21551"/>
    </row>
    <row r="21552" spans="3:3">
      <c r="C21552"/>
    </row>
    <row r="21553" spans="3:3">
      <c r="C21553"/>
    </row>
    <row r="21554" spans="3:3">
      <c r="C21554"/>
    </row>
    <row r="21555" spans="3:3">
      <c r="C21555"/>
    </row>
    <row r="21556" spans="3:3">
      <c r="C21556"/>
    </row>
    <row r="21557" spans="3:3">
      <c r="C21557"/>
    </row>
    <row r="21558" spans="3:3">
      <c r="C21558"/>
    </row>
    <row r="21559" spans="3:3">
      <c r="C21559"/>
    </row>
    <row r="21560" spans="3:3">
      <c r="C21560"/>
    </row>
    <row r="21561" spans="3:3">
      <c r="C21561"/>
    </row>
    <row r="21562" spans="3:3">
      <c r="C21562"/>
    </row>
    <row r="21563" spans="3:3">
      <c r="C21563"/>
    </row>
    <row r="21564" spans="3:3">
      <c r="C21564"/>
    </row>
    <row r="21565" spans="3:3">
      <c r="C21565"/>
    </row>
    <row r="21566" spans="3:3">
      <c r="C21566"/>
    </row>
    <row r="21567" spans="3:3">
      <c r="C21567"/>
    </row>
    <row r="21568" spans="3:3">
      <c r="C21568"/>
    </row>
    <row r="21569" spans="3:3">
      <c r="C21569"/>
    </row>
    <row r="21570" spans="3:3">
      <c r="C21570"/>
    </row>
    <row r="21571" spans="3:3">
      <c r="C21571"/>
    </row>
    <row r="21572" spans="3:3">
      <c r="C21572"/>
    </row>
    <row r="21573" spans="3:3">
      <c r="C21573"/>
    </row>
    <row r="21574" spans="3:3">
      <c r="C21574"/>
    </row>
    <row r="21575" spans="3:3">
      <c r="C21575"/>
    </row>
    <row r="21576" spans="3:3">
      <c r="C21576"/>
    </row>
    <row r="21577" spans="3:3">
      <c r="C21577"/>
    </row>
    <row r="21578" spans="3:3">
      <c r="C21578"/>
    </row>
    <row r="21579" spans="3:3">
      <c r="C21579"/>
    </row>
    <row r="21580" spans="3:3">
      <c r="C21580"/>
    </row>
    <row r="21581" spans="3:3">
      <c r="C21581"/>
    </row>
    <row r="21582" spans="3:3">
      <c r="C21582"/>
    </row>
    <row r="21583" spans="3:3">
      <c r="C21583"/>
    </row>
    <row r="21584" spans="3:3">
      <c r="C21584"/>
    </row>
    <row r="21585" spans="3:3">
      <c r="C21585"/>
    </row>
    <row r="21586" spans="3:3">
      <c r="C21586"/>
    </row>
    <row r="21587" spans="3:3">
      <c r="C21587"/>
    </row>
    <row r="21588" spans="3:3">
      <c r="C21588"/>
    </row>
    <row r="21589" spans="3:3">
      <c r="C21589"/>
    </row>
    <row r="21590" spans="3:3">
      <c r="C21590"/>
    </row>
    <row r="21591" spans="3:3">
      <c r="C21591"/>
    </row>
    <row r="21592" spans="3:3">
      <c r="C21592"/>
    </row>
    <row r="21593" spans="3:3">
      <c r="C21593"/>
    </row>
    <row r="21594" spans="3:3">
      <c r="C21594"/>
    </row>
    <row r="21595" spans="3:3">
      <c r="C21595"/>
    </row>
    <row r="21596" spans="3:3">
      <c r="C21596"/>
    </row>
    <row r="21597" spans="3:3">
      <c r="C21597"/>
    </row>
    <row r="21598" spans="3:3">
      <c r="C21598"/>
    </row>
    <row r="21599" spans="3:3">
      <c r="C21599"/>
    </row>
    <row r="21600" spans="3:3">
      <c r="C21600"/>
    </row>
    <row r="21601" spans="3:3">
      <c r="C21601"/>
    </row>
    <row r="21602" spans="3:3">
      <c r="C21602"/>
    </row>
    <row r="21603" spans="3:3">
      <c r="C21603"/>
    </row>
    <row r="21604" spans="3:3">
      <c r="C21604"/>
    </row>
    <row r="21605" spans="3:3">
      <c r="C21605"/>
    </row>
    <row r="21606" spans="3:3">
      <c r="C21606"/>
    </row>
    <row r="21607" spans="3:3">
      <c r="C21607"/>
    </row>
    <row r="21608" spans="3:3">
      <c r="C21608"/>
    </row>
    <row r="21609" spans="3:3">
      <c r="C21609"/>
    </row>
    <row r="21610" spans="3:3">
      <c r="C21610"/>
    </row>
    <row r="21611" spans="3:3">
      <c r="C21611"/>
    </row>
    <row r="21612" spans="3:3">
      <c r="C21612"/>
    </row>
    <row r="21613" spans="3:3">
      <c r="C21613"/>
    </row>
    <row r="21614" spans="3:3">
      <c r="C21614"/>
    </row>
    <row r="21615" spans="3:3">
      <c r="C21615"/>
    </row>
    <row r="21616" spans="3:3">
      <c r="C21616"/>
    </row>
    <row r="21617" spans="3:3">
      <c r="C21617"/>
    </row>
    <row r="21618" spans="3:3">
      <c r="C21618"/>
    </row>
    <row r="21619" spans="3:3">
      <c r="C21619"/>
    </row>
    <row r="21620" spans="3:3">
      <c r="C21620"/>
    </row>
    <row r="21621" spans="3:3">
      <c r="C21621"/>
    </row>
    <row r="21622" spans="3:3">
      <c r="C21622"/>
    </row>
    <row r="21623" spans="3:3">
      <c r="C21623"/>
    </row>
    <row r="21624" spans="3:3">
      <c r="C21624"/>
    </row>
    <row r="21625" spans="3:3">
      <c r="C21625"/>
    </row>
    <row r="21626" spans="3:3">
      <c r="C21626"/>
    </row>
    <row r="21627" spans="3:3">
      <c r="C21627"/>
    </row>
    <row r="21628" spans="3:3">
      <c r="C21628"/>
    </row>
    <row r="21629" spans="3:3">
      <c r="C21629"/>
    </row>
    <row r="21630" spans="3:3">
      <c r="C21630"/>
    </row>
    <row r="21631" spans="3:3">
      <c r="C21631"/>
    </row>
    <row r="21632" spans="3:3">
      <c r="C21632"/>
    </row>
    <row r="21633" spans="3:3">
      <c r="C21633"/>
    </row>
    <row r="21634" spans="3:3">
      <c r="C21634"/>
    </row>
    <row r="21635" spans="3:3">
      <c r="C21635"/>
    </row>
    <row r="21636" spans="3:3">
      <c r="C21636"/>
    </row>
    <row r="21637" spans="3:3">
      <c r="C21637"/>
    </row>
    <row r="21638" spans="3:3">
      <c r="C21638"/>
    </row>
    <row r="21639" spans="3:3">
      <c r="C21639"/>
    </row>
    <row r="21640" spans="3:3">
      <c r="C21640"/>
    </row>
    <row r="21641" spans="3:3">
      <c r="C21641"/>
    </row>
    <row r="21642" spans="3:3">
      <c r="C21642"/>
    </row>
    <row r="21643" spans="3:3">
      <c r="C21643"/>
    </row>
    <row r="21644" spans="3:3">
      <c r="C21644"/>
    </row>
    <row r="21645" spans="3:3">
      <c r="C21645"/>
    </row>
    <row r="21646" spans="3:3">
      <c r="C21646"/>
    </row>
    <row r="21647" spans="3:3">
      <c r="C21647"/>
    </row>
    <row r="21648" spans="3:3">
      <c r="C21648"/>
    </row>
    <row r="21649" spans="3:3">
      <c r="C21649"/>
    </row>
    <row r="21650" spans="3:3">
      <c r="C21650"/>
    </row>
    <row r="21651" spans="3:3">
      <c r="C21651"/>
    </row>
    <row r="21652" spans="3:3">
      <c r="C21652"/>
    </row>
    <row r="21653" spans="3:3">
      <c r="C21653"/>
    </row>
    <row r="21654" spans="3:3">
      <c r="C21654"/>
    </row>
    <row r="21655" spans="3:3">
      <c r="C21655"/>
    </row>
    <row r="21656" spans="3:3">
      <c r="C21656"/>
    </row>
    <row r="21657" spans="3:3">
      <c r="C21657"/>
    </row>
    <row r="21658" spans="3:3">
      <c r="C21658"/>
    </row>
    <row r="21659" spans="3:3">
      <c r="C21659"/>
    </row>
    <row r="21660" spans="3:3">
      <c r="C21660"/>
    </row>
    <row r="21661" spans="3:3">
      <c r="C21661"/>
    </row>
    <row r="21662" spans="3:3">
      <c r="C21662"/>
    </row>
    <row r="21663" spans="3:3">
      <c r="C21663"/>
    </row>
    <row r="21664" spans="3:3">
      <c r="C21664"/>
    </row>
    <row r="21665" spans="3:3">
      <c r="C21665"/>
    </row>
    <row r="21666" spans="3:3">
      <c r="C21666"/>
    </row>
    <row r="21667" spans="3:3">
      <c r="C21667"/>
    </row>
    <row r="21668" spans="3:3">
      <c r="C21668"/>
    </row>
    <row r="21669" spans="3:3">
      <c r="C21669"/>
    </row>
    <row r="21670" spans="3:3">
      <c r="C21670"/>
    </row>
    <row r="21671" spans="3:3">
      <c r="C21671"/>
    </row>
    <row r="21672" spans="3:3">
      <c r="C21672"/>
    </row>
    <row r="21673" spans="3:3">
      <c r="C21673"/>
    </row>
    <row r="21674" spans="3:3">
      <c r="C21674"/>
    </row>
    <row r="21675" spans="3:3">
      <c r="C21675"/>
    </row>
    <row r="21676" spans="3:3">
      <c r="C21676"/>
    </row>
    <row r="21677" spans="3:3">
      <c r="C21677"/>
    </row>
    <row r="21678" spans="3:3">
      <c r="C21678"/>
    </row>
    <row r="21679" spans="3:3">
      <c r="C21679"/>
    </row>
    <row r="21680" spans="3:3">
      <c r="C21680"/>
    </row>
    <row r="21681" spans="3:3">
      <c r="C21681"/>
    </row>
    <row r="21682" spans="3:3">
      <c r="C21682"/>
    </row>
    <row r="21683" spans="3:3">
      <c r="C21683"/>
    </row>
    <row r="21684" spans="3:3">
      <c r="C21684"/>
    </row>
    <row r="21685" spans="3:3">
      <c r="C21685"/>
    </row>
    <row r="21686" spans="3:3">
      <c r="C21686"/>
    </row>
    <row r="21687" spans="3:3">
      <c r="C21687"/>
    </row>
    <row r="21688" spans="3:3">
      <c r="C21688"/>
    </row>
    <row r="21689" spans="3:3">
      <c r="C21689"/>
    </row>
    <row r="21690" spans="3:3">
      <c r="C21690"/>
    </row>
    <row r="21691" spans="3:3">
      <c r="C21691"/>
    </row>
    <row r="21692" spans="3:3">
      <c r="C21692"/>
    </row>
    <row r="21693" spans="3:3">
      <c r="C21693"/>
    </row>
    <row r="21694" spans="3:3">
      <c r="C21694"/>
    </row>
    <row r="21695" spans="3:3">
      <c r="C21695"/>
    </row>
    <row r="21696" spans="3:3">
      <c r="C21696"/>
    </row>
    <row r="21697" spans="3:3">
      <c r="C21697"/>
    </row>
    <row r="21698" spans="3:3">
      <c r="C21698"/>
    </row>
    <row r="21699" spans="3:3">
      <c r="C21699"/>
    </row>
    <row r="21700" spans="3:3">
      <c r="C21700"/>
    </row>
    <row r="21701" spans="3:3">
      <c r="C21701"/>
    </row>
    <row r="21702" spans="3:3">
      <c r="C21702"/>
    </row>
    <row r="21703" spans="3:3">
      <c r="C21703"/>
    </row>
    <row r="21704" spans="3:3">
      <c r="C21704"/>
    </row>
    <row r="21705" spans="3:3">
      <c r="C21705"/>
    </row>
    <row r="21706" spans="3:3">
      <c r="C21706"/>
    </row>
    <row r="21707" spans="3:3">
      <c r="C21707"/>
    </row>
    <row r="21708" spans="3:3">
      <c r="C21708"/>
    </row>
    <row r="21709" spans="3:3">
      <c r="C21709"/>
    </row>
    <row r="21710" spans="3:3">
      <c r="C21710"/>
    </row>
    <row r="21711" spans="3:3">
      <c r="C21711"/>
    </row>
    <row r="21712" spans="3:3">
      <c r="C21712"/>
    </row>
    <row r="21713" spans="3:3">
      <c r="C21713"/>
    </row>
    <row r="21714" spans="3:3">
      <c r="C21714"/>
    </row>
    <row r="21715" spans="3:3">
      <c r="C21715"/>
    </row>
    <row r="21716" spans="3:3">
      <c r="C21716"/>
    </row>
    <row r="21717" spans="3:3">
      <c r="C21717"/>
    </row>
    <row r="21718" spans="3:3">
      <c r="C21718"/>
    </row>
    <row r="21719" spans="3:3">
      <c r="C21719"/>
    </row>
    <row r="21720" spans="3:3">
      <c r="C21720"/>
    </row>
    <row r="21721" spans="3:3">
      <c r="C21721"/>
    </row>
    <row r="21722" spans="3:3">
      <c r="C21722"/>
    </row>
    <row r="21723" spans="3:3">
      <c r="C21723"/>
    </row>
    <row r="21724" spans="3:3">
      <c r="C21724"/>
    </row>
    <row r="21725" spans="3:3">
      <c r="C21725"/>
    </row>
    <row r="21726" spans="3:3">
      <c r="C21726"/>
    </row>
    <row r="21727" spans="3:3">
      <c r="C21727"/>
    </row>
    <row r="21728" spans="3:3">
      <c r="C21728"/>
    </row>
    <row r="21729" spans="3:3">
      <c r="C21729"/>
    </row>
    <row r="21730" spans="3:3">
      <c r="C21730"/>
    </row>
    <row r="21731" spans="3:3">
      <c r="C21731"/>
    </row>
    <row r="21732" spans="3:3">
      <c r="C21732"/>
    </row>
    <row r="21733" spans="3:3">
      <c r="C21733"/>
    </row>
    <row r="21734" spans="3:3">
      <c r="C21734"/>
    </row>
    <row r="21735" spans="3:3">
      <c r="C21735"/>
    </row>
    <row r="21736" spans="3:3">
      <c r="C21736"/>
    </row>
    <row r="21737" spans="3:3">
      <c r="C21737"/>
    </row>
    <row r="21738" spans="3:3">
      <c r="C21738"/>
    </row>
    <row r="21739" spans="3:3">
      <c r="C21739"/>
    </row>
    <row r="21740" spans="3:3">
      <c r="C21740"/>
    </row>
    <row r="21741" spans="3:3">
      <c r="C21741"/>
    </row>
    <row r="21742" spans="3:3">
      <c r="C21742"/>
    </row>
    <row r="21743" spans="3:3">
      <c r="C21743"/>
    </row>
    <row r="21744" spans="3:3">
      <c r="C21744"/>
    </row>
    <row r="21745" spans="3:3">
      <c r="C21745"/>
    </row>
    <row r="21746" spans="3:3">
      <c r="C21746"/>
    </row>
    <row r="21747" spans="3:3">
      <c r="C21747"/>
    </row>
    <row r="21748" spans="3:3">
      <c r="C21748"/>
    </row>
    <row r="21749" spans="3:3">
      <c r="C21749"/>
    </row>
    <row r="21750" spans="3:3">
      <c r="C21750"/>
    </row>
    <row r="21751" spans="3:3">
      <c r="C21751"/>
    </row>
    <row r="21752" spans="3:3">
      <c r="C21752"/>
    </row>
    <row r="21753" spans="3:3">
      <c r="C21753"/>
    </row>
    <row r="21754" spans="3:3">
      <c r="C21754"/>
    </row>
    <row r="21755" spans="3:3">
      <c r="C21755"/>
    </row>
    <row r="21756" spans="3:3">
      <c r="C21756"/>
    </row>
    <row r="21757" spans="3:3">
      <c r="C21757"/>
    </row>
    <row r="21758" spans="3:3">
      <c r="C21758"/>
    </row>
    <row r="21759" spans="3:3">
      <c r="C21759"/>
    </row>
    <row r="21760" spans="3:3">
      <c r="C21760"/>
    </row>
    <row r="21761" spans="3:3">
      <c r="C21761"/>
    </row>
    <row r="21762" spans="3:3">
      <c r="C21762"/>
    </row>
    <row r="21763" spans="3:3">
      <c r="C21763"/>
    </row>
    <row r="21764" spans="3:3">
      <c r="C21764"/>
    </row>
    <row r="21765" spans="3:3">
      <c r="C21765"/>
    </row>
    <row r="21766" spans="3:3">
      <c r="C21766"/>
    </row>
    <row r="21767" spans="3:3">
      <c r="C21767"/>
    </row>
    <row r="21768" spans="3:3">
      <c r="C21768"/>
    </row>
    <row r="21769" spans="3:3">
      <c r="C21769"/>
    </row>
    <row r="21770" spans="3:3">
      <c r="C21770"/>
    </row>
    <row r="21771" spans="3:3">
      <c r="C21771"/>
    </row>
    <row r="21772" spans="3:3">
      <c r="C21772"/>
    </row>
    <row r="21773" spans="3:3">
      <c r="C21773"/>
    </row>
    <row r="21774" spans="3:3">
      <c r="C21774"/>
    </row>
    <row r="21775" spans="3:3">
      <c r="C21775"/>
    </row>
    <row r="21776" spans="3:3">
      <c r="C21776"/>
    </row>
    <row r="21777" spans="3:3">
      <c r="C21777"/>
    </row>
    <row r="21778" spans="3:3">
      <c r="C21778"/>
    </row>
    <row r="21779" spans="3:3">
      <c r="C21779"/>
    </row>
    <row r="21780" spans="3:3">
      <c r="C21780"/>
    </row>
    <row r="21781" spans="3:3">
      <c r="C21781"/>
    </row>
    <row r="21782" spans="3:3">
      <c r="C21782"/>
    </row>
    <row r="21783" spans="3:3">
      <c r="C21783"/>
    </row>
    <row r="21784" spans="3:3">
      <c r="C21784"/>
    </row>
    <row r="21785" spans="3:3">
      <c r="C21785"/>
    </row>
    <row r="21786" spans="3:3">
      <c r="C21786"/>
    </row>
    <row r="21787" spans="3:3">
      <c r="C21787"/>
    </row>
    <row r="21788" spans="3:3">
      <c r="C21788"/>
    </row>
    <row r="21789" spans="3:3">
      <c r="C21789"/>
    </row>
    <row r="21790" spans="3:3">
      <c r="C21790"/>
    </row>
    <row r="21791" spans="3:3">
      <c r="C21791"/>
    </row>
    <row r="21792" spans="3:3">
      <c r="C21792"/>
    </row>
    <row r="21793" spans="3:3">
      <c r="C21793"/>
    </row>
    <row r="21794" spans="3:3">
      <c r="C21794"/>
    </row>
    <row r="21795" spans="3:3">
      <c r="C21795"/>
    </row>
    <row r="21796" spans="3:3">
      <c r="C21796"/>
    </row>
    <row r="21797" spans="3:3">
      <c r="C21797"/>
    </row>
    <row r="21798" spans="3:3">
      <c r="C21798"/>
    </row>
    <row r="21799" spans="3:3">
      <c r="C21799"/>
    </row>
    <row r="21800" spans="3:3">
      <c r="C21800"/>
    </row>
    <row r="21801" spans="3:3">
      <c r="C21801"/>
    </row>
    <row r="21802" spans="3:3">
      <c r="C21802"/>
    </row>
    <row r="21803" spans="3:3">
      <c r="C21803"/>
    </row>
    <row r="21804" spans="3:3">
      <c r="C21804"/>
    </row>
    <row r="21805" spans="3:3">
      <c r="C21805"/>
    </row>
    <row r="21806" spans="3:3">
      <c r="C21806"/>
    </row>
    <row r="21807" spans="3:3">
      <c r="C21807"/>
    </row>
    <row r="21808" spans="3:3">
      <c r="C21808"/>
    </row>
    <row r="21809" spans="3:3">
      <c r="C21809"/>
    </row>
    <row r="21810" spans="3:3">
      <c r="C21810"/>
    </row>
    <row r="21811" spans="3:3">
      <c r="C21811"/>
    </row>
    <row r="21812" spans="3:3">
      <c r="C21812"/>
    </row>
    <row r="21813" spans="3:3">
      <c r="C21813"/>
    </row>
    <row r="21814" spans="3:3">
      <c r="C21814"/>
    </row>
    <row r="21815" spans="3:3">
      <c r="C21815"/>
    </row>
    <row r="21816" spans="3:3">
      <c r="C21816"/>
    </row>
    <row r="21817" spans="3:3">
      <c r="C21817"/>
    </row>
    <row r="21818" spans="3:3">
      <c r="C21818"/>
    </row>
    <row r="21819" spans="3:3">
      <c r="C21819"/>
    </row>
    <row r="21820" spans="3:3">
      <c r="C21820"/>
    </row>
    <row r="21821" spans="3:3">
      <c r="C21821"/>
    </row>
    <row r="21822" spans="3:3">
      <c r="C21822"/>
    </row>
    <row r="21823" spans="3:3">
      <c r="C21823"/>
    </row>
    <row r="21824" spans="3:3">
      <c r="C21824"/>
    </row>
    <row r="21825" spans="3:3">
      <c r="C21825"/>
    </row>
    <row r="21826" spans="3:3">
      <c r="C21826"/>
    </row>
    <row r="21827" spans="3:3">
      <c r="C21827"/>
    </row>
    <row r="21828" spans="3:3">
      <c r="C21828"/>
    </row>
    <row r="21829" spans="3:3">
      <c r="C21829"/>
    </row>
    <row r="21830" spans="3:3">
      <c r="C21830"/>
    </row>
    <row r="21831" spans="3:3">
      <c r="C21831"/>
    </row>
    <row r="21832" spans="3:3">
      <c r="C21832"/>
    </row>
    <row r="21833" spans="3:3">
      <c r="C21833"/>
    </row>
    <row r="21834" spans="3:3">
      <c r="C21834"/>
    </row>
    <row r="21835" spans="3:3">
      <c r="C21835"/>
    </row>
    <row r="21836" spans="3:3">
      <c r="C21836"/>
    </row>
    <row r="21837" spans="3:3">
      <c r="C21837"/>
    </row>
    <row r="21838" spans="3:3">
      <c r="C21838"/>
    </row>
    <row r="21839" spans="3:3">
      <c r="C21839"/>
    </row>
    <row r="21840" spans="3:3">
      <c r="C21840"/>
    </row>
    <row r="21841" spans="3:3">
      <c r="C21841"/>
    </row>
    <row r="21842" spans="3:3">
      <c r="C21842"/>
    </row>
    <row r="21843" spans="3:3">
      <c r="C21843"/>
    </row>
    <row r="21844" spans="3:3">
      <c r="C21844"/>
    </row>
    <row r="21845" spans="3:3">
      <c r="C21845"/>
    </row>
    <row r="21846" spans="3:3">
      <c r="C21846"/>
    </row>
    <row r="21847" spans="3:3">
      <c r="C21847"/>
    </row>
    <row r="21848" spans="3:3">
      <c r="C21848"/>
    </row>
    <row r="21849" spans="3:3">
      <c r="C21849"/>
    </row>
    <row r="21850" spans="3:3">
      <c r="C21850"/>
    </row>
    <row r="21851" spans="3:3">
      <c r="C21851"/>
    </row>
    <row r="21852" spans="3:3">
      <c r="C21852"/>
    </row>
    <row r="21853" spans="3:3">
      <c r="C21853"/>
    </row>
    <row r="21854" spans="3:3">
      <c r="C21854"/>
    </row>
    <row r="21855" spans="3:3">
      <c r="C21855"/>
    </row>
    <row r="21856" spans="3:3">
      <c r="C21856"/>
    </row>
    <row r="21857" spans="3:3">
      <c r="C21857"/>
    </row>
    <row r="21858" spans="3:3">
      <c r="C21858"/>
    </row>
    <row r="21859" spans="3:3">
      <c r="C21859"/>
    </row>
    <row r="21860" spans="3:3">
      <c r="C21860"/>
    </row>
    <row r="21861" spans="3:3">
      <c r="C21861"/>
    </row>
    <row r="21862" spans="3:3">
      <c r="C21862"/>
    </row>
    <row r="21863" spans="3:3">
      <c r="C21863"/>
    </row>
    <row r="21864" spans="3:3">
      <c r="C21864"/>
    </row>
    <row r="21865" spans="3:3">
      <c r="C21865"/>
    </row>
    <row r="21866" spans="3:3">
      <c r="C21866"/>
    </row>
    <row r="21867" spans="3:3">
      <c r="C21867"/>
    </row>
    <row r="21868" spans="3:3">
      <c r="C21868"/>
    </row>
    <row r="21869" spans="3:3">
      <c r="C21869"/>
    </row>
    <row r="21870" spans="3:3">
      <c r="C21870"/>
    </row>
    <row r="21871" spans="3:3">
      <c r="C21871"/>
    </row>
    <row r="21872" spans="3:3">
      <c r="C21872"/>
    </row>
    <row r="21873" spans="3:3">
      <c r="C21873"/>
    </row>
    <row r="21874" spans="3:3">
      <c r="C21874"/>
    </row>
    <row r="21875" spans="3:3">
      <c r="C21875"/>
    </row>
    <row r="21876" spans="3:3">
      <c r="C21876"/>
    </row>
    <row r="21877" spans="3:3">
      <c r="C21877"/>
    </row>
    <row r="21878" spans="3:3">
      <c r="C21878"/>
    </row>
    <row r="21879" spans="3:3">
      <c r="C21879"/>
    </row>
    <row r="21880" spans="3:3">
      <c r="C21880"/>
    </row>
    <row r="21881" spans="3:3">
      <c r="C21881"/>
    </row>
    <row r="21882" spans="3:3">
      <c r="C21882"/>
    </row>
    <row r="21883" spans="3:3">
      <c r="C21883"/>
    </row>
    <row r="21884" spans="3:3">
      <c r="C21884"/>
    </row>
    <row r="21885" spans="3:3">
      <c r="C21885"/>
    </row>
    <row r="21886" spans="3:3">
      <c r="C21886"/>
    </row>
    <row r="21887" spans="3:3">
      <c r="C21887"/>
    </row>
    <row r="21888" spans="3:3">
      <c r="C21888"/>
    </row>
    <row r="21889" spans="3:3">
      <c r="C21889"/>
    </row>
    <row r="21890" spans="3:3">
      <c r="C21890"/>
    </row>
    <row r="21891" spans="3:3">
      <c r="C21891"/>
    </row>
    <row r="21892" spans="3:3">
      <c r="C21892"/>
    </row>
    <row r="21893" spans="3:3">
      <c r="C21893"/>
    </row>
    <row r="21894" spans="3:3">
      <c r="C21894"/>
    </row>
    <row r="21895" spans="3:3">
      <c r="C21895"/>
    </row>
    <row r="21896" spans="3:3">
      <c r="C21896"/>
    </row>
    <row r="21897" spans="3:3">
      <c r="C21897"/>
    </row>
    <row r="21898" spans="3:3">
      <c r="C21898"/>
    </row>
    <row r="21899" spans="3:3">
      <c r="C21899"/>
    </row>
    <row r="21900" spans="3:3">
      <c r="C21900"/>
    </row>
    <row r="21901" spans="3:3">
      <c r="C21901"/>
    </row>
    <row r="21902" spans="3:3">
      <c r="C21902"/>
    </row>
    <row r="21903" spans="3:3">
      <c r="C21903"/>
    </row>
    <row r="21904" spans="3:3">
      <c r="C21904"/>
    </row>
    <row r="21905" spans="3:3">
      <c r="C21905"/>
    </row>
    <row r="21906" spans="3:3">
      <c r="C21906"/>
    </row>
    <row r="21907" spans="3:3">
      <c r="C21907"/>
    </row>
    <row r="21908" spans="3:3">
      <c r="C21908"/>
    </row>
    <row r="21909" spans="3:3">
      <c r="C21909"/>
    </row>
    <row r="21910" spans="3:3">
      <c r="C21910"/>
    </row>
    <row r="21911" spans="3:3">
      <c r="C21911"/>
    </row>
    <row r="21912" spans="3:3">
      <c r="C21912"/>
    </row>
    <row r="21913" spans="3:3">
      <c r="C21913"/>
    </row>
    <row r="21914" spans="3:3">
      <c r="C21914"/>
    </row>
    <row r="21915" spans="3:3">
      <c r="C21915"/>
    </row>
    <row r="21916" spans="3:3">
      <c r="C21916"/>
    </row>
    <row r="21917" spans="3:3">
      <c r="C21917"/>
    </row>
    <row r="21918" spans="3:3">
      <c r="C21918"/>
    </row>
    <row r="21919" spans="3:3">
      <c r="C21919"/>
    </row>
    <row r="21920" spans="3:3">
      <c r="C21920"/>
    </row>
    <row r="21921" spans="3:3">
      <c r="C21921"/>
    </row>
    <row r="21922" spans="3:3">
      <c r="C21922"/>
    </row>
    <row r="21923" spans="3:3">
      <c r="C21923"/>
    </row>
    <row r="21924" spans="3:3">
      <c r="C21924"/>
    </row>
    <row r="21925" spans="3:3">
      <c r="C21925"/>
    </row>
    <row r="21926" spans="3:3">
      <c r="C21926"/>
    </row>
    <row r="21927" spans="3:3">
      <c r="C21927"/>
    </row>
    <row r="21928" spans="3:3">
      <c r="C21928"/>
    </row>
    <row r="21929" spans="3:3">
      <c r="C21929"/>
    </row>
    <row r="21930" spans="3:3">
      <c r="C21930"/>
    </row>
    <row r="21931" spans="3:3">
      <c r="C21931"/>
    </row>
    <row r="21932" spans="3:3">
      <c r="C21932"/>
    </row>
    <row r="21933" spans="3:3">
      <c r="C21933"/>
    </row>
    <row r="21934" spans="3:3">
      <c r="C21934"/>
    </row>
    <row r="21935" spans="3:3">
      <c r="C21935"/>
    </row>
    <row r="21936" spans="3:3">
      <c r="C21936"/>
    </row>
    <row r="21937" spans="3:3">
      <c r="C21937"/>
    </row>
    <row r="21938" spans="3:3">
      <c r="C21938"/>
    </row>
    <row r="21939" spans="3:3">
      <c r="C21939"/>
    </row>
    <row r="21940" spans="3:3">
      <c r="C21940"/>
    </row>
    <row r="21941" spans="3:3">
      <c r="C21941"/>
    </row>
    <row r="21942" spans="3:3">
      <c r="C21942"/>
    </row>
    <row r="21943" spans="3:3">
      <c r="C21943"/>
    </row>
    <row r="21944" spans="3:3">
      <c r="C21944"/>
    </row>
    <row r="21945" spans="3:3">
      <c r="C21945"/>
    </row>
    <row r="21946" spans="3:3">
      <c r="C21946"/>
    </row>
    <row r="21947" spans="3:3">
      <c r="C21947"/>
    </row>
    <row r="21948" spans="3:3">
      <c r="C21948"/>
    </row>
    <row r="21949" spans="3:3">
      <c r="C21949"/>
    </row>
    <row r="21950" spans="3:3">
      <c r="C21950"/>
    </row>
    <row r="21951" spans="3:3">
      <c r="C21951"/>
    </row>
    <row r="21952" spans="3:3">
      <c r="C21952"/>
    </row>
    <row r="21953" spans="3:3">
      <c r="C21953"/>
    </row>
    <row r="21954" spans="3:3">
      <c r="C21954"/>
    </row>
    <row r="21955" spans="3:3">
      <c r="C21955"/>
    </row>
    <row r="21956" spans="3:3">
      <c r="C21956"/>
    </row>
    <row r="21957" spans="3:3">
      <c r="C21957"/>
    </row>
    <row r="21958" spans="3:3">
      <c r="C21958"/>
    </row>
    <row r="21959" spans="3:3">
      <c r="C21959"/>
    </row>
    <row r="21960" spans="3:3">
      <c r="C21960"/>
    </row>
    <row r="21961" spans="3:3">
      <c r="C21961"/>
    </row>
    <row r="21962" spans="3:3">
      <c r="C21962"/>
    </row>
    <row r="21963" spans="3:3">
      <c r="C21963"/>
    </row>
    <row r="21964" spans="3:3">
      <c r="C21964"/>
    </row>
    <row r="21965" spans="3:3">
      <c r="C21965"/>
    </row>
    <row r="21966" spans="3:3">
      <c r="C21966"/>
    </row>
    <row r="21967" spans="3:3">
      <c r="C21967"/>
    </row>
    <row r="21968" spans="3:3">
      <c r="C21968"/>
    </row>
    <row r="21969" spans="3:3">
      <c r="C21969"/>
    </row>
    <row r="21970" spans="3:3">
      <c r="C21970"/>
    </row>
    <row r="21971" spans="3:3">
      <c r="C21971"/>
    </row>
    <row r="21972" spans="3:3">
      <c r="C21972"/>
    </row>
    <row r="21973" spans="3:3">
      <c r="C21973"/>
    </row>
    <row r="21974" spans="3:3">
      <c r="C21974"/>
    </row>
    <row r="21975" spans="3:3">
      <c r="C21975"/>
    </row>
    <row r="21976" spans="3:3">
      <c r="C21976"/>
    </row>
    <row r="21977" spans="3:3">
      <c r="C21977"/>
    </row>
    <row r="21978" spans="3:3">
      <c r="C21978"/>
    </row>
    <row r="21979" spans="3:3">
      <c r="C21979"/>
    </row>
    <row r="21980" spans="3:3">
      <c r="C21980"/>
    </row>
    <row r="21981" spans="3:3">
      <c r="C21981"/>
    </row>
    <row r="21982" spans="3:3">
      <c r="C21982"/>
    </row>
    <row r="21983" spans="3:3">
      <c r="C21983"/>
    </row>
    <row r="21984" spans="3:3">
      <c r="C21984"/>
    </row>
    <row r="21985" spans="3:3">
      <c r="C21985"/>
    </row>
    <row r="21986" spans="3:3">
      <c r="C21986"/>
    </row>
    <row r="21987" spans="3:3">
      <c r="C21987"/>
    </row>
    <row r="21988" spans="3:3">
      <c r="C21988"/>
    </row>
    <row r="21989" spans="3:3">
      <c r="C21989"/>
    </row>
    <row r="21990" spans="3:3">
      <c r="C21990"/>
    </row>
    <row r="21991" spans="3:3">
      <c r="C21991"/>
    </row>
    <row r="21992" spans="3:3">
      <c r="C21992"/>
    </row>
    <row r="21993" spans="3:3">
      <c r="C21993"/>
    </row>
    <row r="21994" spans="3:3">
      <c r="C21994"/>
    </row>
    <row r="21995" spans="3:3">
      <c r="C21995"/>
    </row>
    <row r="21996" spans="3:3">
      <c r="C21996"/>
    </row>
    <row r="21997" spans="3:3">
      <c r="C21997"/>
    </row>
    <row r="21998" spans="3:3">
      <c r="C21998"/>
    </row>
    <row r="21999" spans="3:3">
      <c r="C21999"/>
    </row>
    <row r="22000" spans="3:3">
      <c r="C22000"/>
    </row>
    <row r="22001" spans="3:3">
      <c r="C22001"/>
    </row>
    <row r="22002" spans="3:3">
      <c r="C22002"/>
    </row>
    <row r="22003" spans="3:3">
      <c r="C22003"/>
    </row>
    <row r="22004" spans="3:3">
      <c r="C22004"/>
    </row>
    <row r="22005" spans="3:3">
      <c r="C22005"/>
    </row>
    <row r="22006" spans="3:3">
      <c r="C22006"/>
    </row>
    <row r="22007" spans="3:3">
      <c r="C22007"/>
    </row>
    <row r="22008" spans="3:3">
      <c r="C22008"/>
    </row>
    <row r="22009" spans="3:3">
      <c r="C22009"/>
    </row>
    <row r="22010" spans="3:3">
      <c r="C22010"/>
    </row>
    <row r="22011" spans="3:3">
      <c r="C22011"/>
    </row>
    <row r="22012" spans="3:3">
      <c r="C22012"/>
    </row>
    <row r="22013" spans="3:3">
      <c r="C22013"/>
    </row>
    <row r="22014" spans="3:3">
      <c r="C22014"/>
    </row>
    <row r="22015" spans="3:3">
      <c r="C22015"/>
    </row>
    <row r="22016" spans="3:3">
      <c r="C22016"/>
    </row>
    <row r="22017" spans="3:3">
      <c r="C22017"/>
    </row>
    <row r="22018" spans="3:3">
      <c r="C22018"/>
    </row>
    <row r="22019" spans="3:3">
      <c r="C22019"/>
    </row>
    <row r="22020" spans="3:3">
      <c r="C22020"/>
    </row>
    <row r="22021" spans="3:3">
      <c r="C22021"/>
    </row>
    <row r="22022" spans="3:3">
      <c r="C22022"/>
    </row>
    <row r="22023" spans="3:3">
      <c r="C22023"/>
    </row>
    <row r="22024" spans="3:3">
      <c r="C22024"/>
    </row>
    <row r="22025" spans="3:3">
      <c r="C22025"/>
    </row>
    <row r="22026" spans="3:3">
      <c r="C22026"/>
    </row>
    <row r="22027" spans="3:3">
      <c r="C22027"/>
    </row>
    <row r="22028" spans="3:3">
      <c r="C22028"/>
    </row>
    <row r="22029" spans="3:3">
      <c r="C22029"/>
    </row>
    <row r="22030" spans="3:3">
      <c r="C22030"/>
    </row>
    <row r="22031" spans="3:3">
      <c r="C22031"/>
    </row>
    <row r="22032" spans="3:3">
      <c r="C22032"/>
    </row>
    <row r="22033" spans="3:3">
      <c r="C22033"/>
    </row>
    <row r="22034" spans="3:3">
      <c r="C22034"/>
    </row>
    <row r="22035" spans="3:3">
      <c r="C22035"/>
    </row>
    <row r="22036" spans="3:3">
      <c r="C22036"/>
    </row>
    <row r="22037" spans="3:3">
      <c r="C22037"/>
    </row>
    <row r="22038" spans="3:3">
      <c r="C22038"/>
    </row>
    <row r="22039" spans="3:3">
      <c r="C22039"/>
    </row>
    <row r="22040" spans="3:3">
      <c r="C22040"/>
    </row>
    <row r="22041" spans="3:3">
      <c r="C22041"/>
    </row>
    <row r="22042" spans="3:3">
      <c r="C22042"/>
    </row>
    <row r="22043" spans="3:3">
      <c r="C22043"/>
    </row>
    <row r="22044" spans="3:3">
      <c r="C22044"/>
    </row>
    <row r="22045" spans="3:3">
      <c r="C22045"/>
    </row>
    <row r="22046" spans="3:3">
      <c r="C22046"/>
    </row>
    <row r="22047" spans="3:3">
      <c r="C22047"/>
    </row>
    <row r="22048" spans="3:3">
      <c r="C22048"/>
    </row>
    <row r="22049" spans="3:3">
      <c r="C22049"/>
    </row>
    <row r="22050" spans="3:3">
      <c r="C22050"/>
    </row>
    <row r="22051" spans="3:3">
      <c r="C22051"/>
    </row>
    <row r="22052" spans="3:3">
      <c r="C22052"/>
    </row>
    <row r="22053" spans="3:3">
      <c r="C22053"/>
    </row>
    <row r="22054" spans="3:3">
      <c r="C22054"/>
    </row>
    <row r="22055" spans="3:3">
      <c r="C22055"/>
    </row>
    <row r="22056" spans="3:3">
      <c r="C22056"/>
    </row>
    <row r="22057" spans="3:3">
      <c r="C22057"/>
    </row>
    <row r="22058" spans="3:3">
      <c r="C22058"/>
    </row>
    <row r="22059" spans="3:3">
      <c r="C22059"/>
    </row>
    <row r="22060" spans="3:3">
      <c r="C22060"/>
    </row>
    <row r="22061" spans="3:3">
      <c r="C22061"/>
    </row>
    <row r="22062" spans="3:3">
      <c r="C22062"/>
    </row>
    <row r="22063" spans="3:3">
      <c r="C22063"/>
    </row>
    <row r="22064" spans="3:3">
      <c r="C22064"/>
    </row>
    <row r="22065" spans="3:3">
      <c r="C22065"/>
    </row>
    <row r="22066" spans="3:3">
      <c r="C22066"/>
    </row>
    <row r="22067" spans="3:3">
      <c r="C22067"/>
    </row>
    <row r="22068" spans="3:3">
      <c r="C22068"/>
    </row>
    <row r="22069" spans="3:3">
      <c r="C22069"/>
    </row>
    <row r="22070" spans="3:3">
      <c r="C22070"/>
    </row>
    <row r="22071" spans="3:3">
      <c r="C22071"/>
    </row>
    <row r="22072" spans="3:3">
      <c r="C22072"/>
    </row>
    <row r="22073" spans="3:3">
      <c r="C22073"/>
    </row>
    <row r="22074" spans="3:3">
      <c r="C22074"/>
    </row>
    <row r="22075" spans="3:3">
      <c r="C22075"/>
    </row>
    <row r="22076" spans="3:3">
      <c r="C22076"/>
    </row>
    <row r="22077" spans="3:3">
      <c r="C22077"/>
    </row>
    <row r="22078" spans="3:3">
      <c r="C22078"/>
    </row>
    <row r="22079" spans="3:3">
      <c r="C22079"/>
    </row>
    <row r="22080" spans="3:3">
      <c r="C22080"/>
    </row>
    <row r="22081" spans="3:3">
      <c r="C22081"/>
    </row>
    <row r="22082" spans="3:3">
      <c r="C22082"/>
    </row>
    <row r="22083" spans="3:3">
      <c r="C22083"/>
    </row>
    <row r="22084" spans="3:3">
      <c r="C22084"/>
    </row>
    <row r="22085" spans="3:3">
      <c r="C22085"/>
    </row>
    <row r="22086" spans="3:3">
      <c r="C22086"/>
    </row>
    <row r="22087" spans="3:3">
      <c r="C22087"/>
    </row>
    <row r="22088" spans="3:3">
      <c r="C22088"/>
    </row>
    <row r="22089" spans="3:3">
      <c r="C22089"/>
    </row>
    <row r="22090" spans="3:3">
      <c r="C22090"/>
    </row>
    <row r="22091" spans="3:3">
      <c r="C22091"/>
    </row>
    <row r="22092" spans="3:3">
      <c r="C22092"/>
    </row>
    <row r="22093" spans="3:3">
      <c r="C22093"/>
    </row>
    <row r="22094" spans="3:3">
      <c r="C22094"/>
    </row>
    <row r="22095" spans="3:3">
      <c r="C22095"/>
    </row>
    <row r="22096" spans="3:3">
      <c r="C22096"/>
    </row>
    <row r="22097" spans="3:3">
      <c r="C22097"/>
    </row>
    <row r="22098" spans="3:3">
      <c r="C22098"/>
    </row>
    <row r="22099" spans="3:3">
      <c r="C22099"/>
    </row>
    <row r="22100" spans="3:3">
      <c r="C22100"/>
    </row>
    <row r="22101" spans="3:3">
      <c r="C22101"/>
    </row>
    <row r="22102" spans="3:3">
      <c r="C22102"/>
    </row>
    <row r="22103" spans="3:3">
      <c r="C22103"/>
    </row>
    <row r="22104" spans="3:3">
      <c r="C22104"/>
    </row>
    <row r="22105" spans="3:3">
      <c r="C22105"/>
    </row>
    <row r="22106" spans="3:3">
      <c r="C22106"/>
    </row>
    <row r="22107" spans="3:3">
      <c r="C22107"/>
    </row>
    <row r="22108" spans="3:3">
      <c r="C22108"/>
    </row>
    <row r="22109" spans="3:3">
      <c r="C22109"/>
    </row>
    <row r="22110" spans="3:3">
      <c r="C22110"/>
    </row>
    <row r="22111" spans="3:3">
      <c r="C22111"/>
    </row>
    <row r="22112" spans="3:3">
      <c r="C22112"/>
    </row>
    <row r="22113" spans="3:3">
      <c r="C22113"/>
    </row>
    <row r="22114" spans="3:3">
      <c r="C22114"/>
    </row>
    <row r="22115" spans="3:3">
      <c r="C22115"/>
    </row>
    <row r="22116" spans="3:3">
      <c r="C22116"/>
    </row>
    <row r="22117" spans="3:3">
      <c r="C22117"/>
    </row>
    <row r="22118" spans="3:3">
      <c r="C22118"/>
    </row>
    <row r="22119" spans="3:3">
      <c r="C22119"/>
    </row>
    <row r="22120" spans="3:3">
      <c r="C22120"/>
    </row>
    <row r="22121" spans="3:3">
      <c r="C22121"/>
    </row>
    <row r="22122" spans="3:3">
      <c r="C22122"/>
    </row>
    <row r="22123" spans="3:3">
      <c r="C22123"/>
    </row>
    <row r="22124" spans="3:3">
      <c r="C22124"/>
    </row>
    <row r="22125" spans="3:3">
      <c r="C22125"/>
    </row>
    <row r="22126" spans="3:3">
      <c r="C22126"/>
    </row>
    <row r="22127" spans="3:3">
      <c r="C22127"/>
    </row>
    <row r="22128" spans="3:3">
      <c r="C22128"/>
    </row>
    <row r="22129" spans="3:3">
      <c r="C22129"/>
    </row>
    <row r="22130" spans="3:3">
      <c r="C22130"/>
    </row>
    <row r="22131" spans="3:3">
      <c r="C22131"/>
    </row>
    <row r="22132" spans="3:3">
      <c r="C22132"/>
    </row>
    <row r="22133" spans="3:3">
      <c r="C22133"/>
    </row>
    <row r="22134" spans="3:3">
      <c r="C22134"/>
    </row>
    <row r="22135" spans="3:3">
      <c r="C22135"/>
    </row>
    <row r="22136" spans="3:3">
      <c r="C22136"/>
    </row>
    <row r="22137" spans="3:3">
      <c r="C22137"/>
    </row>
    <row r="22138" spans="3:3">
      <c r="C22138"/>
    </row>
    <row r="22139" spans="3:3">
      <c r="C22139"/>
    </row>
    <row r="22140" spans="3:3">
      <c r="C22140"/>
    </row>
    <row r="22141" spans="3:3">
      <c r="C22141"/>
    </row>
    <row r="22142" spans="3:3">
      <c r="C22142"/>
    </row>
    <row r="22143" spans="3:3">
      <c r="C22143"/>
    </row>
    <row r="22144" spans="3:3">
      <c r="C22144"/>
    </row>
    <row r="22145" spans="3:3">
      <c r="C22145"/>
    </row>
    <row r="22146" spans="3:3">
      <c r="C22146"/>
    </row>
    <row r="22147" spans="3:3">
      <c r="C22147"/>
    </row>
    <row r="22148" spans="3:3">
      <c r="C22148"/>
    </row>
    <row r="22149" spans="3:3">
      <c r="C22149"/>
    </row>
    <row r="22150" spans="3:3">
      <c r="C22150"/>
    </row>
    <row r="22151" spans="3:3">
      <c r="C22151"/>
    </row>
    <row r="22152" spans="3:3">
      <c r="C22152"/>
    </row>
    <row r="22153" spans="3:3">
      <c r="C22153"/>
    </row>
    <row r="22154" spans="3:3">
      <c r="C22154"/>
    </row>
    <row r="22155" spans="3:3">
      <c r="C22155"/>
    </row>
    <row r="22156" spans="3:3">
      <c r="C22156"/>
    </row>
    <row r="22157" spans="3:3">
      <c r="C22157"/>
    </row>
    <row r="22158" spans="3:3">
      <c r="C22158"/>
    </row>
    <row r="22159" spans="3:3">
      <c r="C22159"/>
    </row>
    <row r="22160" spans="3:3">
      <c r="C22160"/>
    </row>
    <row r="22161" spans="3:3">
      <c r="C22161"/>
    </row>
    <row r="22162" spans="3:3">
      <c r="C22162"/>
    </row>
    <row r="22163" spans="3:3">
      <c r="C22163"/>
    </row>
    <row r="22164" spans="3:3">
      <c r="C22164"/>
    </row>
    <row r="22165" spans="3:3">
      <c r="C22165"/>
    </row>
    <row r="22166" spans="3:3">
      <c r="C22166"/>
    </row>
    <row r="22167" spans="3:3">
      <c r="C22167"/>
    </row>
    <row r="22168" spans="3:3">
      <c r="C22168"/>
    </row>
    <row r="22169" spans="3:3">
      <c r="C22169"/>
    </row>
    <row r="22170" spans="3:3">
      <c r="C22170"/>
    </row>
    <row r="22171" spans="3:3">
      <c r="C22171"/>
    </row>
    <row r="22172" spans="3:3">
      <c r="C22172"/>
    </row>
    <row r="22173" spans="3:3">
      <c r="C22173"/>
    </row>
    <row r="22174" spans="3:3">
      <c r="C22174"/>
    </row>
    <row r="22175" spans="3:3">
      <c r="C22175"/>
    </row>
    <row r="22176" spans="3:3">
      <c r="C22176"/>
    </row>
    <row r="22177" spans="3:3">
      <c r="C22177"/>
    </row>
    <row r="22178" spans="3:3">
      <c r="C22178"/>
    </row>
    <row r="22179" spans="3:3">
      <c r="C22179"/>
    </row>
    <row r="22180" spans="3:3">
      <c r="C22180"/>
    </row>
    <row r="22181" spans="3:3">
      <c r="C22181"/>
    </row>
    <row r="22182" spans="3:3">
      <c r="C22182"/>
    </row>
    <row r="22183" spans="3:3">
      <c r="C22183"/>
    </row>
    <row r="22184" spans="3:3">
      <c r="C22184"/>
    </row>
    <row r="22185" spans="3:3">
      <c r="C22185"/>
    </row>
    <row r="22186" spans="3:3">
      <c r="C22186"/>
    </row>
    <row r="22187" spans="3:3">
      <c r="C22187"/>
    </row>
    <row r="22188" spans="3:3">
      <c r="C22188"/>
    </row>
    <row r="22189" spans="3:3">
      <c r="C22189"/>
    </row>
    <row r="22190" spans="3:3">
      <c r="C22190"/>
    </row>
    <row r="22191" spans="3:3">
      <c r="C22191"/>
    </row>
    <row r="22192" spans="3:3">
      <c r="C22192"/>
    </row>
    <row r="22193" spans="3:3">
      <c r="C22193"/>
    </row>
    <row r="22194" spans="3:3">
      <c r="C22194"/>
    </row>
    <row r="22195" spans="3:3">
      <c r="C22195"/>
    </row>
    <row r="22196" spans="3:3">
      <c r="C22196"/>
    </row>
    <row r="22197" spans="3:3">
      <c r="C22197"/>
    </row>
    <row r="22198" spans="3:3">
      <c r="C22198"/>
    </row>
    <row r="22199" spans="3:3">
      <c r="C22199"/>
    </row>
    <row r="22200" spans="3:3">
      <c r="C22200"/>
    </row>
    <row r="22201" spans="3:3">
      <c r="C22201"/>
    </row>
    <row r="22202" spans="3:3">
      <c r="C22202"/>
    </row>
    <row r="22203" spans="3:3">
      <c r="C22203"/>
    </row>
    <row r="22204" spans="3:3">
      <c r="C22204"/>
    </row>
    <row r="22205" spans="3:3">
      <c r="C22205"/>
    </row>
    <row r="22206" spans="3:3">
      <c r="C22206"/>
    </row>
    <row r="22207" spans="3:3">
      <c r="C22207"/>
    </row>
    <row r="22208" spans="3:3">
      <c r="C22208"/>
    </row>
    <row r="22209" spans="3:3">
      <c r="C22209"/>
    </row>
    <row r="22210" spans="3:3">
      <c r="C22210"/>
    </row>
    <row r="22211" spans="3:3">
      <c r="C22211"/>
    </row>
    <row r="22212" spans="3:3">
      <c r="C22212"/>
    </row>
    <row r="22213" spans="3:3">
      <c r="C22213"/>
    </row>
    <row r="22214" spans="3:3">
      <c r="C22214"/>
    </row>
    <row r="22215" spans="3:3">
      <c r="C22215"/>
    </row>
    <row r="22216" spans="3:3">
      <c r="C22216"/>
    </row>
    <row r="22217" spans="3:3">
      <c r="C22217"/>
    </row>
    <row r="22218" spans="3:3">
      <c r="C22218"/>
    </row>
    <row r="22219" spans="3:3">
      <c r="C22219"/>
    </row>
    <row r="22220" spans="3:3">
      <c r="C22220"/>
    </row>
    <row r="22221" spans="3:3">
      <c r="C22221"/>
    </row>
    <row r="22222" spans="3:3">
      <c r="C22222"/>
    </row>
    <row r="22223" spans="3:3">
      <c r="C22223"/>
    </row>
    <row r="22224" spans="3:3">
      <c r="C22224"/>
    </row>
    <row r="22225" spans="3:3">
      <c r="C22225"/>
    </row>
    <row r="22226" spans="3:3">
      <c r="C22226"/>
    </row>
    <row r="22227" spans="3:3">
      <c r="C22227"/>
    </row>
    <row r="22228" spans="3:3">
      <c r="C22228"/>
    </row>
    <row r="22229" spans="3:3">
      <c r="C22229"/>
    </row>
    <row r="22230" spans="3:3">
      <c r="C22230"/>
    </row>
    <row r="22231" spans="3:3">
      <c r="C22231"/>
    </row>
    <row r="22232" spans="3:3">
      <c r="C22232"/>
    </row>
    <row r="22233" spans="3:3">
      <c r="C22233"/>
    </row>
    <row r="22234" spans="3:3">
      <c r="C22234"/>
    </row>
    <row r="22235" spans="3:3">
      <c r="C22235"/>
    </row>
    <row r="22236" spans="3:3">
      <c r="C22236"/>
    </row>
    <row r="22237" spans="3:3">
      <c r="C22237"/>
    </row>
    <row r="22238" spans="3:3">
      <c r="C22238"/>
    </row>
    <row r="22239" spans="3:3">
      <c r="C22239"/>
    </row>
    <row r="22240" spans="3:3">
      <c r="C22240"/>
    </row>
    <row r="22241" spans="3:3">
      <c r="C22241"/>
    </row>
    <row r="22242" spans="3:3">
      <c r="C22242"/>
    </row>
    <row r="22243" spans="3:3">
      <c r="C22243"/>
    </row>
    <row r="22244" spans="3:3">
      <c r="C22244"/>
    </row>
    <row r="22245" spans="3:3">
      <c r="C22245"/>
    </row>
    <row r="22246" spans="3:3">
      <c r="C22246"/>
    </row>
    <row r="22247" spans="3:3">
      <c r="C22247"/>
    </row>
    <row r="22248" spans="3:3">
      <c r="C22248"/>
    </row>
    <row r="22249" spans="3:3">
      <c r="C22249"/>
    </row>
    <row r="22250" spans="3:3">
      <c r="C22250"/>
    </row>
    <row r="22251" spans="3:3">
      <c r="C22251"/>
    </row>
    <row r="22252" spans="3:3">
      <c r="C22252"/>
    </row>
    <row r="22253" spans="3:3">
      <c r="C22253"/>
    </row>
    <row r="22254" spans="3:3">
      <c r="C22254"/>
    </row>
    <row r="22255" spans="3:3">
      <c r="C22255"/>
    </row>
    <row r="22256" spans="3:3">
      <c r="C22256"/>
    </row>
    <row r="22257" spans="3:3">
      <c r="C22257"/>
    </row>
    <row r="22258" spans="3:3">
      <c r="C22258"/>
    </row>
    <row r="22259" spans="3:3">
      <c r="C22259"/>
    </row>
    <row r="22260" spans="3:3">
      <c r="C22260"/>
    </row>
    <row r="22261" spans="3:3">
      <c r="C22261"/>
    </row>
    <row r="22262" spans="3:3">
      <c r="C22262"/>
    </row>
    <row r="22263" spans="3:3">
      <c r="C22263"/>
    </row>
    <row r="22264" spans="3:3">
      <c r="C22264"/>
    </row>
    <row r="22265" spans="3:3">
      <c r="C22265"/>
    </row>
    <row r="22266" spans="3:3">
      <c r="C22266"/>
    </row>
    <row r="22267" spans="3:3">
      <c r="C22267"/>
    </row>
    <row r="22268" spans="3:3">
      <c r="C22268"/>
    </row>
    <row r="22269" spans="3:3">
      <c r="C22269"/>
    </row>
    <row r="22270" spans="3:3">
      <c r="C22270"/>
    </row>
    <row r="22271" spans="3:3">
      <c r="C22271"/>
    </row>
    <row r="22272" spans="3:3">
      <c r="C22272"/>
    </row>
    <row r="22273" spans="3:3">
      <c r="C22273"/>
    </row>
    <row r="22274" spans="3:3">
      <c r="C22274"/>
    </row>
    <row r="22275" spans="3:3">
      <c r="C22275"/>
    </row>
    <row r="22276" spans="3:3">
      <c r="C22276"/>
    </row>
    <row r="22277" spans="3:3">
      <c r="C22277"/>
    </row>
    <row r="22278" spans="3:3">
      <c r="C22278"/>
    </row>
    <row r="22279" spans="3:3">
      <c r="C22279"/>
    </row>
    <row r="22280" spans="3:3">
      <c r="C22280"/>
    </row>
    <row r="22281" spans="3:3">
      <c r="C22281"/>
    </row>
    <row r="22282" spans="3:3">
      <c r="C22282"/>
    </row>
    <row r="22283" spans="3:3">
      <c r="C22283"/>
    </row>
    <row r="22284" spans="3:3">
      <c r="C22284"/>
    </row>
    <row r="22285" spans="3:3">
      <c r="C22285"/>
    </row>
    <row r="22286" spans="3:3">
      <c r="C22286"/>
    </row>
    <row r="22287" spans="3:3">
      <c r="C22287"/>
    </row>
    <row r="22288" spans="3:3">
      <c r="C22288"/>
    </row>
    <row r="22289" spans="3:3">
      <c r="C22289"/>
    </row>
    <row r="22290" spans="3:3">
      <c r="C22290"/>
    </row>
    <row r="22291" spans="3:3">
      <c r="C22291"/>
    </row>
    <row r="22292" spans="3:3">
      <c r="C22292"/>
    </row>
    <row r="22293" spans="3:3">
      <c r="C22293"/>
    </row>
    <row r="22294" spans="3:3">
      <c r="C22294"/>
    </row>
    <row r="22295" spans="3:3">
      <c r="C22295"/>
    </row>
    <row r="22296" spans="3:3">
      <c r="C22296"/>
    </row>
    <row r="22297" spans="3:3">
      <c r="C22297"/>
    </row>
    <row r="22298" spans="3:3">
      <c r="C22298"/>
    </row>
    <row r="22299" spans="3:3">
      <c r="C22299"/>
    </row>
    <row r="22300" spans="3:3">
      <c r="C22300"/>
    </row>
    <row r="22301" spans="3:3">
      <c r="C22301"/>
    </row>
    <row r="22302" spans="3:3">
      <c r="C22302"/>
    </row>
    <row r="22303" spans="3:3">
      <c r="C22303"/>
    </row>
    <row r="22304" spans="3:3">
      <c r="C22304"/>
    </row>
    <row r="22305" spans="3:3">
      <c r="C22305"/>
    </row>
    <row r="22306" spans="3:3">
      <c r="C22306"/>
    </row>
    <row r="22307" spans="3:3">
      <c r="C22307"/>
    </row>
    <row r="22308" spans="3:3">
      <c r="C22308"/>
    </row>
    <row r="22309" spans="3:3">
      <c r="C22309"/>
    </row>
    <row r="22310" spans="3:3">
      <c r="C22310"/>
    </row>
    <row r="22311" spans="3:3">
      <c r="C22311"/>
    </row>
    <row r="22312" spans="3:3">
      <c r="C22312"/>
    </row>
    <row r="22313" spans="3:3">
      <c r="C22313"/>
    </row>
    <row r="22314" spans="3:3">
      <c r="C22314"/>
    </row>
    <row r="22315" spans="3:3">
      <c r="C22315"/>
    </row>
    <row r="22316" spans="3:3">
      <c r="C22316"/>
    </row>
    <row r="22317" spans="3:3">
      <c r="C22317"/>
    </row>
    <row r="22318" spans="3:3">
      <c r="C22318"/>
    </row>
    <row r="22319" spans="3:3">
      <c r="C22319"/>
    </row>
    <row r="22320" spans="3:3">
      <c r="C22320"/>
    </row>
    <row r="22321" spans="3:3">
      <c r="C22321"/>
    </row>
    <row r="22322" spans="3:3">
      <c r="C22322"/>
    </row>
    <row r="22323" spans="3:3">
      <c r="C22323"/>
    </row>
    <row r="22324" spans="3:3">
      <c r="C22324"/>
    </row>
    <row r="22325" spans="3:3">
      <c r="C22325"/>
    </row>
    <row r="22326" spans="3:3">
      <c r="C22326"/>
    </row>
    <row r="22327" spans="3:3">
      <c r="C22327"/>
    </row>
    <row r="22328" spans="3:3">
      <c r="C22328"/>
    </row>
    <row r="22329" spans="3:3">
      <c r="C22329"/>
    </row>
    <row r="22330" spans="3:3">
      <c r="C22330"/>
    </row>
    <row r="22331" spans="3:3">
      <c r="C22331"/>
    </row>
    <row r="22332" spans="3:3">
      <c r="C22332"/>
    </row>
    <row r="22333" spans="3:3">
      <c r="C22333"/>
    </row>
    <row r="22334" spans="3:3">
      <c r="C22334"/>
    </row>
    <row r="22335" spans="3:3">
      <c r="C22335"/>
    </row>
    <row r="22336" spans="3:3">
      <c r="C22336"/>
    </row>
    <row r="22337" spans="3:3">
      <c r="C22337"/>
    </row>
    <row r="22338" spans="3:3">
      <c r="C22338"/>
    </row>
    <row r="22339" spans="3:3">
      <c r="C22339"/>
    </row>
    <row r="22340" spans="3:3">
      <c r="C22340"/>
    </row>
    <row r="22341" spans="3:3">
      <c r="C22341"/>
    </row>
    <row r="22342" spans="3:3">
      <c r="C22342"/>
    </row>
    <row r="22343" spans="3:3">
      <c r="C22343"/>
    </row>
    <row r="22344" spans="3:3">
      <c r="C22344"/>
    </row>
    <row r="22345" spans="3:3">
      <c r="C22345"/>
    </row>
    <row r="22346" spans="3:3">
      <c r="C22346"/>
    </row>
    <row r="22347" spans="3:3">
      <c r="C22347"/>
    </row>
    <row r="22348" spans="3:3">
      <c r="C22348"/>
    </row>
    <row r="22349" spans="3:3">
      <c r="C22349"/>
    </row>
    <row r="22350" spans="3:3">
      <c r="C22350"/>
    </row>
    <row r="22351" spans="3:3">
      <c r="C22351"/>
    </row>
    <row r="22352" spans="3:3">
      <c r="C22352"/>
    </row>
    <row r="22353" spans="3:3">
      <c r="C22353"/>
    </row>
    <row r="22354" spans="3:3">
      <c r="C22354"/>
    </row>
    <row r="22355" spans="3:3">
      <c r="C22355"/>
    </row>
    <row r="22356" spans="3:3">
      <c r="C22356"/>
    </row>
    <row r="22357" spans="3:3">
      <c r="C22357"/>
    </row>
    <row r="22358" spans="3:3">
      <c r="C22358"/>
    </row>
    <row r="22359" spans="3:3">
      <c r="C22359"/>
    </row>
    <row r="22360" spans="3:3">
      <c r="C22360"/>
    </row>
    <row r="22361" spans="3:3">
      <c r="C22361"/>
    </row>
    <row r="22362" spans="3:3">
      <c r="C22362"/>
    </row>
    <row r="22363" spans="3:3">
      <c r="C22363"/>
    </row>
    <row r="22364" spans="3:3">
      <c r="C22364"/>
    </row>
    <row r="22365" spans="3:3">
      <c r="C22365"/>
    </row>
    <row r="22366" spans="3:3">
      <c r="C22366"/>
    </row>
    <row r="22367" spans="3:3">
      <c r="C22367"/>
    </row>
    <row r="22368" spans="3:3">
      <c r="C22368"/>
    </row>
    <row r="22369" spans="3:3">
      <c r="C22369"/>
    </row>
    <row r="22370" spans="3:3">
      <c r="C22370"/>
    </row>
    <row r="22371" spans="3:3">
      <c r="C22371"/>
    </row>
    <row r="22372" spans="3:3">
      <c r="C22372"/>
    </row>
    <row r="22373" spans="3:3">
      <c r="C22373"/>
    </row>
    <row r="22374" spans="3:3">
      <c r="C22374"/>
    </row>
    <row r="22375" spans="3:3">
      <c r="C22375"/>
    </row>
    <row r="22376" spans="3:3">
      <c r="C22376"/>
    </row>
    <row r="22377" spans="3:3">
      <c r="C22377"/>
    </row>
    <row r="22378" spans="3:3">
      <c r="C22378"/>
    </row>
    <row r="22379" spans="3:3">
      <c r="C22379"/>
    </row>
    <row r="22380" spans="3:3">
      <c r="C22380"/>
    </row>
    <row r="22381" spans="3:3">
      <c r="C22381"/>
    </row>
    <row r="22382" spans="3:3">
      <c r="C22382"/>
    </row>
    <row r="22383" spans="3:3">
      <c r="C22383"/>
    </row>
    <row r="22384" spans="3:3">
      <c r="C22384"/>
    </row>
    <row r="22385" spans="3:3">
      <c r="C22385"/>
    </row>
    <row r="22386" spans="3:3">
      <c r="C22386"/>
    </row>
    <row r="22387" spans="3:3">
      <c r="C22387"/>
    </row>
    <row r="22388" spans="3:3">
      <c r="C22388"/>
    </row>
    <row r="22389" spans="3:3">
      <c r="C22389"/>
    </row>
    <row r="22390" spans="3:3">
      <c r="C22390"/>
    </row>
    <row r="22391" spans="3:3">
      <c r="C22391"/>
    </row>
    <row r="22392" spans="3:3">
      <c r="C22392"/>
    </row>
    <row r="22393" spans="3:3">
      <c r="C22393"/>
    </row>
    <row r="22394" spans="3:3">
      <c r="C22394"/>
    </row>
    <row r="22395" spans="3:3">
      <c r="C22395"/>
    </row>
    <row r="22396" spans="3:3">
      <c r="C22396"/>
    </row>
    <row r="22397" spans="3:3">
      <c r="C22397"/>
    </row>
    <row r="22398" spans="3:3">
      <c r="C22398"/>
    </row>
    <row r="22399" spans="3:3">
      <c r="C22399"/>
    </row>
    <row r="22400" spans="3:3">
      <c r="C22400"/>
    </row>
    <row r="22401" spans="3:3">
      <c r="C22401"/>
    </row>
    <row r="22402" spans="3:3">
      <c r="C22402"/>
    </row>
    <row r="22403" spans="3:3">
      <c r="C22403"/>
    </row>
    <row r="22404" spans="3:3">
      <c r="C22404"/>
    </row>
    <row r="22405" spans="3:3">
      <c r="C22405"/>
    </row>
    <row r="22406" spans="3:3">
      <c r="C22406"/>
    </row>
    <row r="22407" spans="3:3">
      <c r="C22407"/>
    </row>
    <row r="22408" spans="3:3">
      <c r="C22408"/>
    </row>
    <row r="22409" spans="3:3">
      <c r="C22409"/>
    </row>
    <row r="22410" spans="3:3">
      <c r="C22410"/>
    </row>
    <row r="22411" spans="3:3">
      <c r="C22411"/>
    </row>
    <row r="22412" spans="3:3">
      <c r="C22412"/>
    </row>
    <row r="22413" spans="3:3">
      <c r="C22413"/>
    </row>
    <row r="22414" spans="3:3">
      <c r="C22414"/>
    </row>
    <row r="22415" spans="3:3">
      <c r="C22415"/>
    </row>
    <row r="22416" spans="3:3">
      <c r="C22416"/>
    </row>
    <row r="22417" spans="3:3">
      <c r="C22417"/>
    </row>
    <row r="22418" spans="3:3">
      <c r="C22418"/>
    </row>
    <row r="22419" spans="3:3">
      <c r="C22419"/>
    </row>
    <row r="22420" spans="3:3">
      <c r="C22420"/>
    </row>
    <row r="22421" spans="3:3">
      <c r="C22421"/>
    </row>
    <row r="22422" spans="3:3">
      <c r="C22422"/>
    </row>
    <row r="22423" spans="3:3">
      <c r="C22423"/>
    </row>
    <row r="22424" spans="3:3">
      <c r="C22424"/>
    </row>
    <row r="22425" spans="3:3">
      <c r="C22425"/>
    </row>
    <row r="22426" spans="3:3">
      <c r="C22426"/>
    </row>
    <row r="22427" spans="3:3">
      <c r="C22427"/>
    </row>
    <row r="22428" spans="3:3">
      <c r="C22428"/>
    </row>
    <row r="22429" spans="3:3">
      <c r="C22429"/>
    </row>
    <row r="22430" spans="3:3">
      <c r="C22430"/>
    </row>
    <row r="22431" spans="3:3">
      <c r="C22431"/>
    </row>
    <row r="22432" spans="3:3">
      <c r="C22432"/>
    </row>
    <row r="22433" spans="3:3">
      <c r="C22433"/>
    </row>
    <row r="22434" spans="3:3">
      <c r="C22434"/>
    </row>
    <row r="22435" spans="3:3">
      <c r="C22435"/>
    </row>
    <row r="22436" spans="3:3">
      <c r="C22436"/>
    </row>
    <row r="22437" spans="3:3">
      <c r="C22437"/>
    </row>
    <row r="22438" spans="3:3">
      <c r="C22438"/>
    </row>
    <row r="22439" spans="3:3">
      <c r="C22439"/>
    </row>
    <row r="22440" spans="3:3">
      <c r="C22440"/>
    </row>
    <row r="22441" spans="3:3">
      <c r="C22441"/>
    </row>
    <row r="22442" spans="3:3">
      <c r="C22442"/>
    </row>
    <row r="22443" spans="3:3">
      <c r="C22443"/>
    </row>
    <row r="22444" spans="3:3">
      <c r="C22444"/>
    </row>
    <row r="22445" spans="3:3">
      <c r="C22445"/>
    </row>
    <row r="22446" spans="3:3">
      <c r="C22446"/>
    </row>
    <row r="22447" spans="3:3">
      <c r="C22447"/>
    </row>
    <row r="22448" spans="3:3">
      <c r="C22448"/>
    </row>
    <row r="22449" spans="3:3">
      <c r="C22449"/>
    </row>
    <row r="22450" spans="3:3">
      <c r="C22450"/>
    </row>
    <row r="22451" spans="3:3">
      <c r="C22451"/>
    </row>
    <row r="22452" spans="3:3">
      <c r="C22452"/>
    </row>
    <row r="22453" spans="3:3">
      <c r="C22453"/>
    </row>
    <row r="22454" spans="3:3">
      <c r="C22454"/>
    </row>
    <row r="22455" spans="3:3">
      <c r="C22455"/>
    </row>
    <row r="22456" spans="3:3">
      <c r="C22456"/>
    </row>
    <row r="22457" spans="3:3">
      <c r="C22457"/>
    </row>
    <row r="22458" spans="3:3">
      <c r="C22458"/>
    </row>
    <row r="22459" spans="3:3">
      <c r="C22459"/>
    </row>
    <row r="22460" spans="3:3">
      <c r="C22460"/>
    </row>
    <row r="22461" spans="3:3">
      <c r="C22461"/>
    </row>
    <row r="22462" spans="3:3">
      <c r="C22462"/>
    </row>
    <row r="22463" spans="3:3">
      <c r="C22463"/>
    </row>
    <row r="22464" spans="3:3">
      <c r="C22464"/>
    </row>
    <row r="22465" spans="3:3">
      <c r="C22465"/>
    </row>
    <row r="22466" spans="3:3">
      <c r="C22466"/>
    </row>
    <row r="22467" spans="3:3">
      <c r="C22467"/>
    </row>
    <row r="22468" spans="3:3">
      <c r="C22468"/>
    </row>
    <row r="22469" spans="3:3">
      <c r="C22469"/>
    </row>
    <row r="22470" spans="3:3">
      <c r="C22470"/>
    </row>
    <row r="22471" spans="3:3">
      <c r="C22471"/>
    </row>
    <row r="22472" spans="3:3">
      <c r="C22472"/>
    </row>
    <row r="22473" spans="3:3">
      <c r="C22473"/>
    </row>
    <row r="22474" spans="3:3">
      <c r="C22474"/>
    </row>
    <row r="22475" spans="3:3">
      <c r="C22475"/>
    </row>
    <row r="22476" spans="3:3">
      <c r="C22476"/>
    </row>
    <row r="22477" spans="3:3">
      <c r="C22477"/>
    </row>
    <row r="22478" spans="3:3">
      <c r="C22478"/>
    </row>
    <row r="22479" spans="3:3">
      <c r="C22479"/>
    </row>
    <row r="22480" spans="3:3">
      <c r="C22480"/>
    </row>
    <row r="22481" spans="3:3">
      <c r="C22481"/>
    </row>
    <row r="22482" spans="3:3">
      <c r="C22482"/>
    </row>
    <row r="22483" spans="3:3">
      <c r="C22483"/>
    </row>
    <row r="22484" spans="3:3">
      <c r="C22484"/>
    </row>
    <row r="22485" spans="3:3">
      <c r="C22485"/>
    </row>
    <row r="22486" spans="3:3">
      <c r="C22486"/>
    </row>
    <row r="22487" spans="3:3">
      <c r="C22487"/>
    </row>
    <row r="22488" spans="3:3">
      <c r="C22488"/>
    </row>
    <row r="22489" spans="3:3">
      <c r="C22489"/>
    </row>
    <row r="22490" spans="3:3">
      <c r="C22490"/>
    </row>
    <row r="22491" spans="3:3">
      <c r="C22491"/>
    </row>
    <row r="22492" spans="3:3">
      <c r="C22492"/>
    </row>
    <row r="22493" spans="3:3">
      <c r="C22493"/>
    </row>
    <row r="22494" spans="3:3">
      <c r="C22494"/>
    </row>
    <row r="22495" spans="3:3">
      <c r="C22495"/>
    </row>
    <row r="22496" spans="3:3">
      <c r="C22496"/>
    </row>
    <row r="22497" spans="3:3">
      <c r="C22497"/>
    </row>
    <row r="22498" spans="3:3">
      <c r="C22498"/>
    </row>
    <row r="22499" spans="3:3">
      <c r="C22499"/>
    </row>
    <row r="22500" spans="3:3">
      <c r="C22500"/>
    </row>
    <row r="22501" spans="3:3">
      <c r="C22501"/>
    </row>
    <row r="22502" spans="3:3">
      <c r="C22502"/>
    </row>
    <row r="22503" spans="3:3">
      <c r="C22503"/>
    </row>
    <row r="22504" spans="3:3">
      <c r="C22504"/>
    </row>
    <row r="22505" spans="3:3">
      <c r="C22505"/>
    </row>
    <row r="22506" spans="3:3">
      <c r="C22506"/>
    </row>
    <row r="22507" spans="3:3">
      <c r="C22507"/>
    </row>
    <row r="22508" spans="3:3">
      <c r="C22508"/>
    </row>
    <row r="22509" spans="3:3">
      <c r="C22509"/>
    </row>
    <row r="22510" spans="3:3">
      <c r="C22510"/>
    </row>
    <row r="22511" spans="3:3">
      <c r="C22511"/>
    </row>
    <row r="22512" spans="3:3">
      <c r="C22512"/>
    </row>
    <row r="22513" spans="3:3">
      <c r="C22513"/>
    </row>
    <row r="22514" spans="3:3">
      <c r="C22514"/>
    </row>
    <row r="22515" spans="3:3">
      <c r="C22515"/>
    </row>
    <row r="22516" spans="3:3">
      <c r="C22516"/>
    </row>
    <row r="22517" spans="3:3">
      <c r="C22517"/>
    </row>
    <row r="22518" spans="3:3">
      <c r="C22518"/>
    </row>
    <row r="22519" spans="3:3">
      <c r="C22519"/>
    </row>
    <row r="22520" spans="3:3">
      <c r="C22520"/>
    </row>
    <row r="22521" spans="3:3">
      <c r="C22521"/>
    </row>
    <row r="22522" spans="3:3">
      <c r="C22522"/>
    </row>
    <row r="22523" spans="3:3">
      <c r="C22523"/>
    </row>
    <row r="22524" spans="3:3">
      <c r="C22524"/>
    </row>
    <row r="22525" spans="3:3">
      <c r="C22525"/>
    </row>
    <row r="22526" spans="3:3">
      <c r="C22526"/>
    </row>
    <row r="22527" spans="3:3">
      <c r="C22527"/>
    </row>
    <row r="22528" spans="3:3">
      <c r="C22528"/>
    </row>
    <row r="22529" spans="3:3">
      <c r="C22529"/>
    </row>
    <row r="22530" spans="3:3">
      <c r="C22530"/>
    </row>
    <row r="22531" spans="3:3">
      <c r="C22531"/>
    </row>
    <row r="22532" spans="3:3">
      <c r="C22532"/>
    </row>
    <row r="22533" spans="3:3">
      <c r="C22533"/>
    </row>
    <row r="22534" spans="3:3">
      <c r="C22534"/>
    </row>
    <row r="22535" spans="3:3">
      <c r="C22535"/>
    </row>
    <row r="22536" spans="3:3">
      <c r="C22536"/>
    </row>
    <row r="22537" spans="3:3">
      <c r="C22537"/>
    </row>
    <row r="22538" spans="3:3">
      <c r="C22538"/>
    </row>
    <row r="22539" spans="3:3">
      <c r="C22539"/>
    </row>
    <row r="22540" spans="3:3">
      <c r="C22540"/>
    </row>
    <row r="22541" spans="3:3">
      <c r="C22541"/>
    </row>
    <row r="22542" spans="3:3">
      <c r="C22542"/>
    </row>
    <row r="22543" spans="3:3">
      <c r="C22543"/>
    </row>
    <row r="22544" spans="3:3">
      <c r="C22544"/>
    </row>
    <row r="22545" spans="3:3">
      <c r="C22545"/>
    </row>
    <row r="22546" spans="3:3">
      <c r="C22546"/>
    </row>
    <row r="22547" spans="3:3">
      <c r="C22547"/>
    </row>
    <row r="22548" spans="3:3">
      <c r="C22548"/>
    </row>
    <row r="22549" spans="3:3">
      <c r="C22549"/>
    </row>
    <row r="22550" spans="3:3">
      <c r="C22550"/>
    </row>
    <row r="22551" spans="3:3">
      <c r="C22551"/>
    </row>
    <row r="22552" spans="3:3">
      <c r="C22552"/>
    </row>
    <row r="22553" spans="3:3">
      <c r="C22553"/>
    </row>
    <row r="22554" spans="3:3">
      <c r="C22554"/>
    </row>
    <row r="22555" spans="3:3">
      <c r="C22555"/>
    </row>
    <row r="22556" spans="3:3">
      <c r="C22556"/>
    </row>
    <row r="22557" spans="3:3">
      <c r="C22557"/>
    </row>
    <row r="22558" spans="3:3">
      <c r="C22558"/>
    </row>
    <row r="22559" spans="3:3">
      <c r="C22559"/>
    </row>
    <row r="22560" spans="3:3">
      <c r="C22560"/>
    </row>
    <row r="22561" spans="3:3">
      <c r="C22561"/>
    </row>
    <row r="22562" spans="3:3">
      <c r="C22562"/>
    </row>
    <row r="22563" spans="3:3">
      <c r="C22563"/>
    </row>
    <row r="22564" spans="3:3">
      <c r="C22564"/>
    </row>
    <row r="22565" spans="3:3">
      <c r="C22565"/>
    </row>
    <row r="22566" spans="3:3">
      <c r="C22566"/>
    </row>
    <row r="22567" spans="3:3">
      <c r="C22567"/>
    </row>
    <row r="22568" spans="3:3">
      <c r="C22568"/>
    </row>
    <row r="22569" spans="3:3">
      <c r="C22569"/>
    </row>
    <row r="22570" spans="3:3">
      <c r="C22570"/>
    </row>
    <row r="22571" spans="3:3">
      <c r="C22571"/>
    </row>
    <row r="22572" spans="3:3">
      <c r="C22572"/>
    </row>
    <row r="22573" spans="3:3">
      <c r="C22573"/>
    </row>
    <row r="22574" spans="3:3">
      <c r="C22574"/>
    </row>
    <row r="22575" spans="3:3">
      <c r="C22575"/>
    </row>
    <row r="22576" spans="3:3">
      <c r="C22576"/>
    </row>
    <row r="22577" spans="3:3">
      <c r="C22577"/>
    </row>
    <row r="22578" spans="3:3">
      <c r="C22578"/>
    </row>
    <row r="22579" spans="3:3">
      <c r="C22579"/>
    </row>
    <row r="22580" spans="3:3">
      <c r="C22580"/>
    </row>
    <row r="22581" spans="3:3">
      <c r="C22581"/>
    </row>
    <row r="22582" spans="3:3">
      <c r="C22582"/>
    </row>
    <row r="22583" spans="3:3">
      <c r="C22583"/>
    </row>
    <row r="22584" spans="3:3">
      <c r="C22584"/>
    </row>
    <row r="22585" spans="3:3">
      <c r="C22585"/>
    </row>
    <row r="22586" spans="3:3">
      <c r="C22586"/>
    </row>
    <row r="22587" spans="3:3">
      <c r="C22587"/>
    </row>
    <row r="22588" spans="3:3">
      <c r="C22588"/>
    </row>
    <row r="22589" spans="3:3">
      <c r="C22589"/>
    </row>
    <row r="22590" spans="3:3">
      <c r="C22590"/>
    </row>
    <row r="22591" spans="3:3">
      <c r="C22591"/>
    </row>
    <row r="22592" spans="3:3">
      <c r="C22592"/>
    </row>
    <row r="22593" spans="3:3">
      <c r="C22593"/>
    </row>
    <row r="22594" spans="3:3">
      <c r="C22594"/>
    </row>
    <row r="22595" spans="3:3">
      <c r="C22595"/>
    </row>
    <row r="22596" spans="3:3">
      <c r="C22596"/>
    </row>
    <row r="22597" spans="3:3">
      <c r="C22597"/>
    </row>
    <row r="22598" spans="3:3">
      <c r="C22598"/>
    </row>
    <row r="22599" spans="3:3">
      <c r="C22599"/>
    </row>
    <row r="22600" spans="3:3">
      <c r="C22600"/>
    </row>
    <row r="22601" spans="3:3">
      <c r="C22601"/>
    </row>
    <row r="22602" spans="3:3">
      <c r="C22602"/>
    </row>
    <row r="22603" spans="3:3">
      <c r="C22603"/>
    </row>
    <row r="22604" spans="3:3">
      <c r="C22604"/>
    </row>
    <row r="22605" spans="3:3">
      <c r="C22605"/>
    </row>
    <row r="22606" spans="3:3">
      <c r="C22606"/>
    </row>
    <row r="22607" spans="3:3">
      <c r="C22607"/>
    </row>
    <row r="22608" spans="3:3">
      <c r="C22608"/>
    </row>
    <row r="22609" spans="3:3">
      <c r="C22609"/>
    </row>
    <row r="22610" spans="3:3">
      <c r="C22610"/>
    </row>
    <row r="22611" spans="3:3">
      <c r="C22611"/>
    </row>
    <row r="22612" spans="3:3">
      <c r="C22612"/>
    </row>
    <row r="22613" spans="3:3">
      <c r="C22613"/>
    </row>
    <row r="22614" spans="3:3">
      <c r="C22614"/>
    </row>
    <row r="22615" spans="3:3">
      <c r="C22615"/>
    </row>
    <row r="22616" spans="3:3">
      <c r="C22616"/>
    </row>
    <row r="22617" spans="3:3">
      <c r="C22617"/>
    </row>
    <row r="22618" spans="3:3">
      <c r="C22618"/>
    </row>
    <row r="22619" spans="3:3">
      <c r="C22619"/>
    </row>
    <row r="22620" spans="3:3">
      <c r="C22620"/>
    </row>
    <row r="22621" spans="3:3">
      <c r="C22621"/>
    </row>
    <row r="22622" spans="3:3">
      <c r="C22622"/>
    </row>
    <row r="22623" spans="3:3">
      <c r="C22623"/>
    </row>
    <row r="22624" spans="3:3">
      <c r="C22624"/>
    </row>
    <row r="22625" spans="3:3">
      <c r="C22625"/>
    </row>
    <row r="22626" spans="3:3">
      <c r="C22626"/>
    </row>
    <row r="22627" spans="3:3">
      <c r="C22627"/>
    </row>
    <row r="22628" spans="3:3">
      <c r="C22628"/>
    </row>
    <row r="22629" spans="3:3">
      <c r="C22629"/>
    </row>
    <row r="22630" spans="3:3">
      <c r="C22630"/>
    </row>
    <row r="22631" spans="3:3">
      <c r="C22631"/>
    </row>
    <row r="22632" spans="3:3">
      <c r="C22632"/>
    </row>
    <row r="22633" spans="3:3">
      <c r="C22633"/>
    </row>
    <row r="22634" spans="3:3">
      <c r="C22634"/>
    </row>
    <row r="22635" spans="3:3">
      <c r="C22635"/>
    </row>
    <row r="22636" spans="3:3">
      <c r="C22636"/>
    </row>
    <row r="22637" spans="3:3">
      <c r="C22637"/>
    </row>
    <row r="22638" spans="3:3">
      <c r="C22638"/>
    </row>
    <row r="22639" spans="3:3">
      <c r="C22639"/>
    </row>
    <row r="22640" spans="3:3">
      <c r="C22640"/>
    </row>
    <row r="22641" spans="3:3">
      <c r="C22641"/>
    </row>
    <row r="22642" spans="3:3">
      <c r="C22642"/>
    </row>
    <row r="22643" spans="3:3">
      <c r="C22643"/>
    </row>
    <row r="22644" spans="3:3">
      <c r="C22644"/>
    </row>
    <row r="22645" spans="3:3">
      <c r="C22645"/>
    </row>
    <row r="22646" spans="3:3">
      <c r="C22646"/>
    </row>
    <row r="22647" spans="3:3">
      <c r="C22647"/>
    </row>
    <row r="22648" spans="3:3">
      <c r="C22648"/>
    </row>
    <row r="22649" spans="3:3">
      <c r="C22649"/>
    </row>
    <row r="22650" spans="3:3">
      <c r="C22650"/>
    </row>
    <row r="22651" spans="3:3">
      <c r="C22651"/>
    </row>
    <row r="22652" spans="3:3">
      <c r="C22652"/>
    </row>
    <row r="22653" spans="3:3">
      <c r="C22653"/>
    </row>
    <row r="22654" spans="3:3">
      <c r="C22654"/>
    </row>
    <row r="22655" spans="3:3">
      <c r="C22655"/>
    </row>
    <row r="22656" spans="3:3">
      <c r="C22656"/>
    </row>
    <row r="22657" spans="3:3">
      <c r="C22657"/>
    </row>
    <row r="22658" spans="3:3">
      <c r="C22658"/>
    </row>
    <row r="22659" spans="3:3">
      <c r="C22659"/>
    </row>
    <row r="22660" spans="3:3">
      <c r="C22660"/>
    </row>
    <row r="22661" spans="3:3">
      <c r="C22661"/>
    </row>
    <row r="22662" spans="3:3">
      <c r="C22662"/>
    </row>
    <row r="22663" spans="3:3">
      <c r="C22663"/>
    </row>
    <row r="22664" spans="3:3">
      <c r="C22664"/>
    </row>
    <row r="22665" spans="3:3">
      <c r="C22665"/>
    </row>
    <row r="22666" spans="3:3">
      <c r="C22666"/>
    </row>
    <row r="22667" spans="3:3">
      <c r="C22667"/>
    </row>
    <row r="22668" spans="3:3">
      <c r="C22668"/>
    </row>
    <row r="22669" spans="3:3">
      <c r="C22669"/>
    </row>
    <row r="22670" spans="3:3">
      <c r="C22670"/>
    </row>
    <row r="22671" spans="3:3">
      <c r="C22671"/>
    </row>
    <row r="22672" spans="3:3">
      <c r="C22672"/>
    </row>
    <row r="22673" spans="3:3">
      <c r="C22673"/>
    </row>
    <row r="22674" spans="3:3">
      <c r="C22674"/>
    </row>
    <row r="22675" spans="3:3">
      <c r="C22675"/>
    </row>
    <row r="22676" spans="3:3">
      <c r="C22676"/>
    </row>
    <row r="22677" spans="3:3">
      <c r="C22677"/>
    </row>
    <row r="22678" spans="3:3">
      <c r="C22678"/>
    </row>
    <row r="22679" spans="3:3">
      <c r="C22679"/>
    </row>
    <row r="22680" spans="3:3">
      <c r="C22680"/>
    </row>
    <row r="22681" spans="3:3">
      <c r="C22681"/>
    </row>
    <row r="22682" spans="3:3">
      <c r="C22682"/>
    </row>
    <row r="22683" spans="3:3">
      <c r="C22683"/>
    </row>
    <row r="22684" spans="3:3">
      <c r="C22684"/>
    </row>
    <row r="22685" spans="3:3">
      <c r="C22685"/>
    </row>
    <row r="22686" spans="3:3">
      <c r="C22686"/>
    </row>
    <row r="22687" spans="3:3">
      <c r="C22687"/>
    </row>
    <row r="22688" spans="3:3">
      <c r="C22688"/>
    </row>
    <row r="22689" spans="3:3">
      <c r="C22689"/>
    </row>
    <row r="22690" spans="3:3">
      <c r="C22690"/>
    </row>
    <row r="22691" spans="3:3">
      <c r="C22691"/>
    </row>
    <row r="22692" spans="3:3">
      <c r="C22692"/>
    </row>
    <row r="22693" spans="3:3">
      <c r="C22693"/>
    </row>
    <row r="22694" spans="3:3">
      <c r="C22694"/>
    </row>
    <row r="22695" spans="3:3">
      <c r="C22695"/>
    </row>
    <row r="22696" spans="3:3">
      <c r="C22696"/>
    </row>
    <row r="22697" spans="3:3">
      <c r="C22697"/>
    </row>
    <row r="22698" spans="3:3">
      <c r="C22698"/>
    </row>
    <row r="22699" spans="3:3">
      <c r="C22699"/>
    </row>
    <row r="22700" spans="3:3">
      <c r="C22700"/>
    </row>
    <row r="22701" spans="3:3">
      <c r="C22701"/>
    </row>
    <row r="22702" spans="3:3">
      <c r="C22702"/>
    </row>
    <row r="22703" spans="3:3">
      <c r="C22703"/>
    </row>
    <row r="22704" spans="3:3">
      <c r="C22704"/>
    </row>
    <row r="22705" spans="3:3">
      <c r="C22705"/>
    </row>
    <row r="22706" spans="3:3">
      <c r="C22706"/>
    </row>
    <row r="22707" spans="3:3">
      <c r="C22707"/>
    </row>
    <row r="22708" spans="3:3">
      <c r="C22708"/>
    </row>
    <row r="22709" spans="3:3">
      <c r="C22709"/>
    </row>
    <row r="22710" spans="3:3">
      <c r="C22710"/>
    </row>
    <row r="22711" spans="3:3">
      <c r="C22711"/>
    </row>
    <row r="22712" spans="3:3">
      <c r="C22712"/>
    </row>
    <row r="22713" spans="3:3">
      <c r="C22713"/>
    </row>
    <row r="22714" spans="3:3">
      <c r="C22714"/>
    </row>
    <row r="22715" spans="3:3">
      <c r="C22715"/>
    </row>
    <row r="22716" spans="3:3">
      <c r="C22716"/>
    </row>
    <row r="22717" spans="3:3">
      <c r="C22717"/>
    </row>
    <row r="22718" spans="3:3">
      <c r="C22718"/>
    </row>
    <row r="22719" spans="3:3">
      <c r="C22719"/>
    </row>
    <row r="22720" spans="3:3">
      <c r="C22720"/>
    </row>
    <row r="22721" spans="3:3">
      <c r="C22721"/>
    </row>
    <row r="22722" spans="3:3">
      <c r="C22722"/>
    </row>
    <row r="22723" spans="3:3">
      <c r="C22723"/>
    </row>
    <row r="22724" spans="3:3">
      <c r="C22724"/>
    </row>
    <row r="22725" spans="3:3">
      <c r="C22725"/>
    </row>
    <row r="22726" spans="3:3">
      <c r="C22726"/>
    </row>
    <row r="22727" spans="3:3">
      <c r="C22727"/>
    </row>
    <row r="22728" spans="3:3">
      <c r="C22728"/>
    </row>
    <row r="22729" spans="3:3">
      <c r="C22729"/>
    </row>
    <row r="22730" spans="3:3">
      <c r="C22730"/>
    </row>
    <row r="22731" spans="3:3">
      <c r="C22731"/>
    </row>
    <row r="22732" spans="3:3">
      <c r="C22732"/>
    </row>
    <row r="22733" spans="3:3">
      <c r="C22733"/>
    </row>
    <row r="22734" spans="3:3">
      <c r="C22734"/>
    </row>
    <row r="22735" spans="3:3">
      <c r="C22735"/>
    </row>
    <row r="22736" spans="3:3">
      <c r="C22736"/>
    </row>
    <row r="22737" spans="3:3">
      <c r="C22737"/>
    </row>
    <row r="22738" spans="3:3">
      <c r="C22738"/>
    </row>
    <row r="22739" spans="3:3">
      <c r="C22739"/>
    </row>
    <row r="22740" spans="3:3">
      <c r="C22740"/>
    </row>
    <row r="22741" spans="3:3">
      <c r="C22741"/>
    </row>
    <row r="22742" spans="3:3">
      <c r="C22742"/>
    </row>
    <row r="22743" spans="3:3">
      <c r="C22743"/>
    </row>
    <row r="22744" spans="3:3">
      <c r="C22744"/>
    </row>
    <row r="22745" spans="3:3">
      <c r="C22745"/>
    </row>
    <row r="22746" spans="3:3">
      <c r="C22746"/>
    </row>
    <row r="22747" spans="3:3">
      <c r="C22747"/>
    </row>
    <row r="22748" spans="3:3">
      <c r="C22748"/>
    </row>
    <row r="22749" spans="3:3">
      <c r="C22749"/>
    </row>
    <row r="22750" spans="3:3">
      <c r="C22750"/>
    </row>
    <row r="22751" spans="3:3">
      <c r="C22751"/>
    </row>
    <row r="22752" spans="3:3">
      <c r="C22752"/>
    </row>
    <row r="22753" spans="3:3">
      <c r="C22753"/>
    </row>
    <row r="22754" spans="3:3">
      <c r="C22754"/>
    </row>
    <row r="22755" spans="3:3">
      <c r="C22755"/>
    </row>
    <row r="22756" spans="3:3">
      <c r="C22756"/>
    </row>
    <row r="22757" spans="3:3">
      <c r="C22757"/>
    </row>
    <row r="22758" spans="3:3">
      <c r="C22758"/>
    </row>
    <row r="22759" spans="3:3">
      <c r="C22759"/>
    </row>
    <row r="22760" spans="3:3">
      <c r="C22760"/>
    </row>
    <row r="22761" spans="3:3">
      <c r="C22761"/>
    </row>
    <row r="22762" spans="3:3">
      <c r="C22762"/>
    </row>
    <row r="22763" spans="3:3">
      <c r="C22763"/>
    </row>
    <row r="22764" spans="3:3">
      <c r="C22764"/>
    </row>
    <row r="22765" spans="3:3">
      <c r="C22765"/>
    </row>
    <row r="22766" spans="3:3">
      <c r="C22766"/>
    </row>
    <row r="22767" spans="3:3">
      <c r="C22767"/>
    </row>
    <row r="22768" spans="3:3">
      <c r="C22768"/>
    </row>
    <row r="22769" spans="3:3">
      <c r="C22769"/>
    </row>
    <row r="22770" spans="3:3">
      <c r="C22770"/>
    </row>
    <row r="22771" spans="3:3">
      <c r="C22771"/>
    </row>
    <row r="22772" spans="3:3">
      <c r="C22772"/>
    </row>
    <row r="22773" spans="3:3">
      <c r="C22773"/>
    </row>
    <row r="22774" spans="3:3">
      <c r="C22774"/>
    </row>
    <row r="22775" spans="3:3">
      <c r="C22775"/>
    </row>
    <row r="22776" spans="3:3">
      <c r="C22776"/>
    </row>
    <row r="22777" spans="3:3">
      <c r="C22777"/>
    </row>
    <row r="22778" spans="3:3">
      <c r="C22778"/>
    </row>
    <row r="22779" spans="3:3">
      <c r="C22779"/>
    </row>
    <row r="22780" spans="3:3">
      <c r="C22780"/>
    </row>
    <row r="22781" spans="3:3">
      <c r="C22781"/>
    </row>
    <row r="22782" spans="3:3">
      <c r="C22782"/>
    </row>
    <row r="22783" spans="3:3">
      <c r="C22783"/>
    </row>
    <row r="22784" spans="3:3">
      <c r="C22784"/>
    </row>
    <row r="22785" spans="3:3">
      <c r="C22785"/>
    </row>
    <row r="22786" spans="3:3">
      <c r="C22786"/>
    </row>
    <row r="22787" spans="3:3">
      <c r="C22787"/>
    </row>
    <row r="22788" spans="3:3">
      <c r="C22788"/>
    </row>
    <row r="22789" spans="3:3">
      <c r="C22789"/>
    </row>
    <row r="22790" spans="3:3">
      <c r="C22790"/>
    </row>
    <row r="22791" spans="3:3">
      <c r="C22791"/>
    </row>
    <row r="22792" spans="3:3">
      <c r="C22792"/>
    </row>
    <row r="22793" spans="3:3">
      <c r="C22793"/>
    </row>
    <row r="22794" spans="3:3">
      <c r="C22794"/>
    </row>
    <row r="22795" spans="3:3">
      <c r="C22795"/>
    </row>
    <row r="22796" spans="3:3">
      <c r="C22796"/>
    </row>
    <row r="22797" spans="3:3">
      <c r="C22797"/>
    </row>
    <row r="22798" spans="3:3">
      <c r="C22798"/>
    </row>
    <row r="22799" spans="3:3">
      <c r="C22799"/>
    </row>
    <row r="22800" spans="3:3">
      <c r="C22800"/>
    </row>
    <row r="22801" spans="3:3">
      <c r="C22801"/>
    </row>
    <row r="22802" spans="3:3">
      <c r="C22802"/>
    </row>
    <row r="22803" spans="3:3">
      <c r="C22803"/>
    </row>
    <row r="22804" spans="3:3">
      <c r="C22804"/>
    </row>
    <row r="22805" spans="3:3">
      <c r="C22805"/>
    </row>
    <row r="22806" spans="3:3">
      <c r="C22806"/>
    </row>
    <row r="22807" spans="3:3">
      <c r="C22807"/>
    </row>
    <row r="22808" spans="3:3">
      <c r="C22808"/>
    </row>
    <row r="22809" spans="3:3">
      <c r="C22809"/>
    </row>
    <row r="22810" spans="3:3">
      <c r="C22810"/>
    </row>
    <row r="22811" spans="3:3">
      <c r="C22811"/>
    </row>
    <row r="22812" spans="3:3">
      <c r="C22812"/>
    </row>
    <row r="22813" spans="3:3">
      <c r="C22813"/>
    </row>
    <row r="22814" spans="3:3">
      <c r="C22814"/>
    </row>
    <row r="22815" spans="3:3">
      <c r="C22815"/>
    </row>
    <row r="22816" spans="3:3">
      <c r="C22816"/>
    </row>
    <row r="22817" spans="3:3">
      <c r="C22817"/>
    </row>
    <row r="22818" spans="3:3">
      <c r="C22818"/>
    </row>
    <row r="22819" spans="3:3">
      <c r="C22819"/>
    </row>
    <row r="22820" spans="3:3">
      <c r="C22820"/>
    </row>
    <row r="22821" spans="3:3">
      <c r="C22821"/>
    </row>
    <row r="22822" spans="3:3">
      <c r="C22822"/>
    </row>
    <row r="22823" spans="3:3">
      <c r="C22823"/>
    </row>
    <row r="22824" spans="3:3">
      <c r="C22824"/>
    </row>
    <row r="22825" spans="3:3">
      <c r="C22825"/>
    </row>
    <row r="22826" spans="3:3">
      <c r="C22826"/>
    </row>
    <row r="22827" spans="3:3">
      <c r="C22827"/>
    </row>
    <row r="22828" spans="3:3">
      <c r="C22828"/>
    </row>
    <row r="22829" spans="3:3">
      <c r="C22829"/>
    </row>
    <row r="22830" spans="3:3">
      <c r="C22830"/>
    </row>
    <row r="22831" spans="3:3">
      <c r="C22831"/>
    </row>
    <row r="22832" spans="3:3">
      <c r="C22832"/>
    </row>
    <row r="22833" spans="3:3">
      <c r="C22833"/>
    </row>
    <row r="22834" spans="3:3">
      <c r="C22834"/>
    </row>
    <row r="22835" spans="3:3">
      <c r="C22835"/>
    </row>
    <row r="22836" spans="3:3">
      <c r="C22836"/>
    </row>
    <row r="22837" spans="3:3">
      <c r="C22837"/>
    </row>
    <row r="22838" spans="3:3">
      <c r="C22838"/>
    </row>
    <row r="22839" spans="3:3">
      <c r="C22839"/>
    </row>
    <row r="22840" spans="3:3">
      <c r="C22840"/>
    </row>
    <row r="22841" spans="3:3">
      <c r="C22841"/>
    </row>
    <row r="22842" spans="3:3">
      <c r="C22842"/>
    </row>
    <row r="22843" spans="3:3">
      <c r="C22843"/>
    </row>
    <row r="22844" spans="3:3">
      <c r="C22844"/>
    </row>
    <row r="22845" spans="3:3">
      <c r="C22845"/>
    </row>
    <row r="22846" spans="3:3">
      <c r="C22846"/>
    </row>
    <row r="22847" spans="3:3">
      <c r="C22847"/>
    </row>
    <row r="22848" spans="3:3">
      <c r="C22848"/>
    </row>
    <row r="22849" spans="3:3">
      <c r="C22849"/>
    </row>
    <row r="22850" spans="3:3">
      <c r="C22850"/>
    </row>
    <row r="22851" spans="3:3">
      <c r="C22851"/>
    </row>
    <row r="22852" spans="3:3">
      <c r="C22852"/>
    </row>
    <row r="22853" spans="3:3">
      <c r="C22853"/>
    </row>
    <row r="22854" spans="3:3">
      <c r="C22854"/>
    </row>
    <row r="22855" spans="3:3">
      <c r="C22855"/>
    </row>
    <row r="22856" spans="3:3">
      <c r="C22856"/>
    </row>
    <row r="22857" spans="3:3">
      <c r="C22857"/>
    </row>
    <row r="22858" spans="3:3">
      <c r="C22858"/>
    </row>
    <row r="22859" spans="3:3">
      <c r="C22859"/>
    </row>
    <row r="22860" spans="3:3">
      <c r="C22860"/>
    </row>
    <row r="22861" spans="3:3">
      <c r="C22861"/>
    </row>
    <row r="22862" spans="3:3">
      <c r="C22862"/>
    </row>
    <row r="22863" spans="3:3">
      <c r="C22863"/>
    </row>
    <row r="22864" spans="3:3">
      <c r="C22864"/>
    </row>
    <row r="22865" spans="3:3">
      <c r="C22865"/>
    </row>
    <row r="22866" spans="3:3">
      <c r="C22866"/>
    </row>
    <row r="22867" spans="3:3">
      <c r="C22867"/>
    </row>
    <row r="22868" spans="3:3">
      <c r="C22868"/>
    </row>
    <row r="22869" spans="3:3">
      <c r="C22869"/>
    </row>
    <row r="22870" spans="3:3">
      <c r="C22870"/>
    </row>
    <row r="22871" spans="3:3">
      <c r="C22871"/>
    </row>
    <row r="22872" spans="3:3">
      <c r="C22872"/>
    </row>
    <row r="22873" spans="3:3">
      <c r="C22873"/>
    </row>
    <row r="22874" spans="3:3">
      <c r="C22874"/>
    </row>
    <row r="22875" spans="3:3">
      <c r="C22875"/>
    </row>
    <row r="22876" spans="3:3">
      <c r="C22876"/>
    </row>
    <row r="22877" spans="3:3">
      <c r="C22877"/>
    </row>
    <row r="22878" spans="3:3">
      <c r="C22878"/>
    </row>
    <row r="22879" spans="3:3">
      <c r="C22879"/>
    </row>
    <row r="22880" spans="3:3">
      <c r="C22880"/>
    </row>
    <row r="22881" spans="3:3">
      <c r="C22881"/>
    </row>
    <row r="22882" spans="3:3">
      <c r="C22882"/>
    </row>
    <row r="22883" spans="3:3">
      <c r="C22883"/>
    </row>
    <row r="22884" spans="3:3">
      <c r="C22884"/>
    </row>
    <row r="22885" spans="3:3">
      <c r="C22885"/>
    </row>
    <row r="22886" spans="3:3">
      <c r="C22886"/>
    </row>
    <row r="22887" spans="3:3">
      <c r="C22887"/>
    </row>
    <row r="22888" spans="3:3">
      <c r="C22888"/>
    </row>
    <row r="22889" spans="3:3">
      <c r="C22889"/>
    </row>
    <row r="22890" spans="3:3">
      <c r="C22890"/>
    </row>
    <row r="22891" spans="3:3">
      <c r="C22891"/>
    </row>
    <row r="22892" spans="3:3">
      <c r="C22892"/>
    </row>
    <row r="22893" spans="3:3">
      <c r="C22893"/>
    </row>
    <row r="22894" spans="3:3">
      <c r="C22894"/>
    </row>
    <row r="22895" spans="3:3">
      <c r="C22895"/>
    </row>
    <row r="22896" spans="3:3">
      <c r="C22896"/>
    </row>
    <row r="22897" spans="3:3">
      <c r="C22897"/>
    </row>
    <row r="22898" spans="3:3">
      <c r="C22898"/>
    </row>
    <row r="22899" spans="3:3">
      <c r="C22899"/>
    </row>
    <row r="22900" spans="3:3">
      <c r="C22900"/>
    </row>
    <row r="22901" spans="3:3">
      <c r="C22901"/>
    </row>
    <row r="22902" spans="3:3">
      <c r="C22902"/>
    </row>
    <row r="22903" spans="3:3">
      <c r="C22903"/>
    </row>
    <row r="22904" spans="3:3">
      <c r="C22904"/>
    </row>
    <row r="22905" spans="3:3">
      <c r="C22905"/>
    </row>
    <row r="22906" spans="3:3">
      <c r="C22906"/>
    </row>
    <row r="22907" spans="3:3">
      <c r="C22907"/>
    </row>
    <row r="22908" spans="3:3">
      <c r="C22908"/>
    </row>
    <row r="22909" spans="3:3">
      <c r="C22909"/>
    </row>
    <row r="22910" spans="3:3">
      <c r="C22910"/>
    </row>
    <row r="22911" spans="3:3">
      <c r="C22911"/>
    </row>
    <row r="22912" spans="3:3">
      <c r="C22912"/>
    </row>
    <row r="22913" spans="3:3">
      <c r="C22913"/>
    </row>
    <row r="22914" spans="3:3">
      <c r="C22914"/>
    </row>
    <row r="22915" spans="3:3">
      <c r="C22915"/>
    </row>
    <row r="22916" spans="3:3">
      <c r="C22916"/>
    </row>
    <row r="22917" spans="3:3">
      <c r="C22917"/>
    </row>
    <row r="22918" spans="3:3">
      <c r="C22918"/>
    </row>
    <row r="22919" spans="3:3">
      <c r="C22919"/>
    </row>
    <row r="22920" spans="3:3">
      <c r="C22920"/>
    </row>
    <row r="22921" spans="3:3">
      <c r="C22921"/>
    </row>
    <row r="22922" spans="3:3">
      <c r="C22922"/>
    </row>
    <row r="22923" spans="3:3">
      <c r="C22923"/>
    </row>
    <row r="22924" spans="3:3">
      <c r="C22924"/>
    </row>
    <row r="22925" spans="3:3">
      <c r="C22925"/>
    </row>
    <row r="22926" spans="3:3">
      <c r="C22926"/>
    </row>
    <row r="22927" spans="3:3">
      <c r="C22927"/>
    </row>
    <row r="22928" spans="3:3">
      <c r="C22928"/>
    </row>
    <row r="22929" spans="3:3">
      <c r="C22929"/>
    </row>
    <row r="22930" spans="3:3">
      <c r="C22930"/>
    </row>
    <row r="22931" spans="3:3">
      <c r="C22931"/>
    </row>
    <row r="22932" spans="3:3">
      <c r="C22932"/>
    </row>
    <row r="22933" spans="3:3">
      <c r="C22933"/>
    </row>
    <row r="22934" spans="3:3">
      <c r="C22934"/>
    </row>
    <row r="22935" spans="3:3">
      <c r="C22935"/>
    </row>
    <row r="22936" spans="3:3">
      <c r="C22936"/>
    </row>
    <row r="22937" spans="3:3">
      <c r="C22937"/>
    </row>
    <row r="22938" spans="3:3">
      <c r="C22938"/>
    </row>
    <row r="22939" spans="3:3">
      <c r="C22939"/>
    </row>
    <row r="22940" spans="3:3">
      <c r="C22940"/>
    </row>
    <row r="22941" spans="3:3">
      <c r="C22941"/>
    </row>
    <row r="22942" spans="3:3">
      <c r="C22942"/>
    </row>
    <row r="22943" spans="3:3">
      <c r="C22943"/>
    </row>
    <row r="22944" spans="3:3">
      <c r="C22944"/>
    </row>
    <row r="22945" spans="3:3">
      <c r="C22945"/>
    </row>
    <row r="22946" spans="3:3">
      <c r="C22946"/>
    </row>
    <row r="22947" spans="3:3">
      <c r="C22947"/>
    </row>
    <row r="22948" spans="3:3">
      <c r="C22948"/>
    </row>
    <row r="22949" spans="3:3">
      <c r="C22949"/>
    </row>
    <row r="22950" spans="3:3">
      <c r="C22950"/>
    </row>
    <row r="22951" spans="3:3">
      <c r="C22951"/>
    </row>
    <row r="22952" spans="3:3">
      <c r="C22952"/>
    </row>
    <row r="22953" spans="3:3">
      <c r="C22953"/>
    </row>
    <row r="22954" spans="3:3">
      <c r="C22954"/>
    </row>
    <row r="22955" spans="3:3">
      <c r="C22955"/>
    </row>
    <row r="22956" spans="3:3">
      <c r="C22956"/>
    </row>
    <row r="22957" spans="3:3">
      <c r="C22957"/>
    </row>
    <row r="22958" spans="3:3">
      <c r="C22958"/>
    </row>
    <row r="22959" spans="3:3">
      <c r="C22959"/>
    </row>
    <row r="22960" spans="3:3">
      <c r="C22960"/>
    </row>
    <row r="22961" spans="3:3">
      <c r="C22961"/>
    </row>
    <row r="22962" spans="3:3">
      <c r="C22962"/>
    </row>
    <row r="22963" spans="3:3">
      <c r="C22963"/>
    </row>
    <row r="22964" spans="3:3">
      <c r="C22964"/>
    </row>
    <row r="22965" spans="3:3">
      <c r="C22965"/>
    </row>
    <row r="22966" spans="3:3">
      <c r="C22966"/>
    </row>
    <row r="22967" spans="3:3">
      <c r="C22967"/>
    </row>
    <row r="22968" spans="3:3">
      <c r="C22968"/>
    </row>
    <row r="22969" spans="3:3">
      <c r="C22969"/>
    </row>
    <row r="22970" spans="3:3">
      <c r="C22970"/>
    </row>
    <row r="22971" spans="3:3">
      <c r="C22971"/>
    </row>
    <row r="22972" spans="3:3">
      <c r="C22972"/>
    </row>
    <row r="22973" spans="3:3">
      <c r="C22973"/>
    </row>
    <row r="22974" spans="3:3">
      <c r="C22974"/>
    </row>
    <row r="22975" spans="3:3">
      <c r="C22975"/>
    </row>
    <row r="22976" spans="3:3">
      <c r="C22976"/>
    </row>
    <row r="22977" spans="3:3">
      <c r="C22977"/>
    </row>
    <row r="22978" spans="3:3">
      <c r="C22978"/>
    </row>
    <row r="22979" spans="3:3">
      <c r="C22979"/>
    </row>
    <row r="22980" spans="3:3">
      <c r="C22980"/>
    </row>
    <row r="22981" spans="3:3">
      <c r="C22981"/>
    </row>
    <row r="22982" spans="3:3">
      <c r="C22982"/>
    </row>
    <row r="22983" spans="3:3">
      <c r="C22983"/>
    </row>
    <row r="22984" spans="3:3">
      <c r="C22984"/>
    </row>
    <row r="22985" spans="3:3">
      <c r="C22985"/>
    </row>
    <row r="22986" spans="3:3">
      <c r="C22986"/>
    </row>
    <row r="22987" spans="3:3">
      <c r="C22987"/>
    </row>
    <row r="22988" spans="3:3">
      <c r="C22988"/>
    </row>
    <row r="22989" spans="3:3">
      <c r="C22989"/>
    </row>
    <row r="22990" spans="3:3">
      <c r="C22990"/>
    </row>
    <row r="22991" spans="3:3">
      <c r="C22991"/>
    </row>
    <row r="22992" spans="3:3">
      <c r="C22992"/>
    </row>
    <row r="22993" spans="3:3">
      <c r="C22993"/>
    </row>
    <row r="22994" spans="3:3">
      <c r="C22994"/>
    </row>
    <row r="22995" spans="3:3">
      <c r="C22995"/>
    </row>
    <row r="22996" spans="3:3">
      <c r="C22996"/>
    </row>
    <row r="22997" spans="3:3">
      <c r="C22997"/>
    </row>
    <row r="22998" spans="3:3">
      <c r="C22998"/>
    </row>
    <row r="22999" spans="3:3">
      <c r="C22999"/>
    </row>
    <row r="23000" spans="3:3">
      <c r="C23000"/>
    </row>
    <row r="23001" spans="3:3">
      <c r="C23001"/>
    </row>
    <row r="23002" spans="3:3">
      <c r="C23002"/>
    </row>
    <row r="23003" spans="3:3">
      <c r="C23003"/>
    </row>
    <row r="23004" spans="3:3">
      <c r="C23004"/>
    </row>
    <row r="23005" spans="3:3">
      <c r="C23005"/>
    </row>
    <row r="23006" spans="3:3">
      <c r="C23006"/>
    </row>
    <row r="23007" spans="3:3">
      <c r="C23007"/>
    </row>
    <row r="23008" spans="3:3">
      <c r="C23008"/>
    </row>
    <row r="23009" spans="3:3">
      <c r="C23009"/>
    </row>
    <row r="23010" spans="3:3">
      <c r="C23010"/>
    </row>
    <row r="23011" spans="3:3">
      <c r="C23011"/>
    </row>
    <row r="23012" spans="3:3">
      <c r="C23012"/>
    </row>
    <row r="23013" spans="3:3">
      <c r="C23013"/>
    </row>
    <row r="23014" spans="3:3">
      <c r="C23014"/>
    </row>
    <row r="23015" spans="3:3">
      <c r="C23015"/>
    </row>
    <row r="23016" spans="3:3">
      <c r="C23016"/>
    </row>
    <row r="23017" spans="3:3">
      <c r="C23017"/>
    </row>
    <row r="23018" spans="3:3">
      <c r="C23018"/>
    </row>
    <row r="23019" spans="3:3">
      <c r="C23019"/>
    </row>
    <row r="23020" spans="3:3">
      <c r="C23020"/>
    </row>
    <row r="23021" spans="3:3">
      <c r="C23021"/>
    </row>
    <row r="23022" spans="3:3">
      <c r="C23022"/>
    </row>
    <row r="23023" spans="3:3">
      <c r="C23023"/>
    </row>
    <row r="23024" spans="3:3">
      <c r="C23024"/>
    </row>
    <row r="23025" spans="3:3">
      <c r="C23025"/>
    </row>
    <row r="23026" spans="3:3">
      <c r="C23026"/>
    </row>
    <row r="23027" spans="3:3">
      <c r="C23027"/>
    </row>
    <row r="23028" spans="3:3">
      <c r="C23028"/>
    </row>
    <row r="23029" spans="3:3">
      <c r="C23029"/>
    </row>
    <row r="23030" spans="3:3">
      <c r="C23030"/>
    </row>
    <row r="23031" spans="3:3">
      <c r="C23031"/>
    </row>
    <row r="23032" spans="3:3">
      <c r="C23032"/>
    </row>
    <row r="23033" spans="3:3">
      <c r="C23033"/>
    </row>
    <row r="23034" spans="3:3">
      <c r="C23034"/>
    </row>
    <row r="23035" spans="3:3">
      <c r="C23035"/>
    </row>
    <row r="23036" spans="3:3">
      <c r="C23036"/>
    </row>
    <row r="23037" spans="3:3">
      <c r="C23037"/>
    </row>
    <row r="23038" spans="3:3">
      <c r="C23038"/>
    </row>
    <row r="23039" spans="3:3">
      <c r="C23039"/>
    </row>
    <row r="23040" spans="3:3">
      <c r="C23040"/>
    </row>
    <row r="23041" spans="3:3">
      <c r="C23041"/>
    </row>
    <row r="23042" spans="3:3">
      <c r="C23042"/>
    </row>
    <row r="23043" spans="3:3">
      <c r="C23043"/>
    </row>
    <row r="23044" spans="3:3">
      <c r="C23044"/>
    </row>
    <row r="23045" spans="3:3">
      <c r="C23045"/>
    </row>
    <row r="23046" spans="3:3">
      <c r="C23046"/>
    </row>
    <row r="23047" spans="3:3">
      <c r="C23047"/>
    </row>
    <row r="23048" spans="3:3">
      <c r="C23048"/>
    </row>
    <row r="23049" spans="3:3">
      <c r="C23049"/>
    </row>
    <row r="23050" spans="3:3">
      <c r="C23050"/>
    </row>
    <row r="23051" spans="3:3">
      <c r="C23051"/>
    </row>
    <row r="23052" spans="3:3">
      <c r="C23052"/>
    </row>
    <row r="23053" spans="3:3">
      <c r="C23053"/>
    </row>
    <row r="23054" spans="3:3">
      <c r="C23054"/>
    </row>
    <row r="23055" spans="3:3">
      <c r="C23055"/>
    </row>
    <row r="23056" spans="3:3">
      <c r="C23056"/>
    </row>
    <row r="23057" spans="3:3">
      <c r="C23057"/>
    </row>
    <row r="23058" spans="3:3">
      <c r="C23058"/>
    </row>
    <row r="23059" spans="3:3">
      <c r="C23059"/>
    </row>
    <row r="23060" spans="3:3">
      <c r="C23060"/>
    </row>
    <row r="23061" spans="3:3">
      <c r="C23061"/>
    </row>
    <row r="23062" spans="3:3">
      <c r="C23062"/>
    </row>
    <row r="23063" spans="3:3">
      <c r="C23063"/>
    </row>
    <row r="23064" spans="3:3">
      <c r="C23064"/>
    </row>
    <row r="23065" spans="3:3">
      <c r="C23065"/>
    </row>
    <row r="23066" spans="3:3">
      <c r="C23066"/>
    </row>
    <row r="23067" spans="3:3">
      <c r="C23067"/>
    </row>
    <row r="23068" spans="3:3">
      <c r="C23068"/>
    </row>
    <row r="23069" spans="3:3">
      <c r="C23069"/>
    </row>
    <row r="23070" spans="3:3">
      <c r="C23070"/>
    </row>
    <row r="23071" spans="3:3">
      <c r="C23071"/>
    </row>
    <row r="23072" spans="3:3">
      <c r="C23072"/>
    </row>
    <row r="23073" spans="3:3">
      <c r="C23073"/>
    </row>
    <row r="23074" spans="3:3">
      <c r="C23074"/>
    </row>
    <row r="23075" spans="3:3">
      <c r="C23075"/>
    </row>
    <row r="23076" spans="3:3">
      <c r="C23076"/>
    </row>
    <row r="23077" spans="3:3">
      <c r="C23077"/>
    </row>
    <row r="23078" spans="3:3">
      <c r="C23078"/>
    </row>
    <row r="23079" spans="3:3">
      <c r="C23079"/>
    </row>
    <row r="23080" spans="3:3">
      <c r="C23080"/>
    </row>
    <row r="23081" spans="3:3">
      <c r="C23081"/>
    </row>
    <row r="23082" spans="3:3">
      <c r="C23082"/>
    </row>
    <row r="23083" spans="3:3">
      <c r="C23083"/>
    </row>
    <row r="23084" spans="3:3">
      <c r="C23084"/>
    </row>
    <row r="23085" spans="3:3">
      <c r="C23085"/>
    </row>
    <row r="23086" spans="3:3">
      <c r="C23086"/>
    </row>
    <row r="23087" spans="3:3">
      <c r="C23087"/>
    </row>
    <row r="23088" spans="3:3">
      <c r="C23088"/>
    </row>
    <row r="23089" spans="3:3">
      <c r="C23089"/>
    </row>
    <row r="23090" spans="3:3">
      <c r="C23090"/>
    </row>
    <row r="23091" spans="3:3">
      <c r="C23091"/>
    </row>
    <row r="23092" spans="3:3">
      <c r="C23092"/>
    </row>
    <row r="23093" spans="3:3">
      <c r="C23093"/>
    </row>
    <row r="23094" spans="3:3">
      <c r="C23094"/>
    </row>
    <row r="23095" spans="3:3">
      <c r="C23095"/>
    </row>
    <row r="23096" spans="3:3">
      <c r="C23096"/>
    </row>
    <row r="23097" spans="3:3">
      <c r="C23097"/>
    </row>
    <row r="23098" spans="3:3">
      <c r="C23098"/>
    </row>
    <row r="23099" spans="3:3">
      <c r="C23099"/>
    </row>
    <row r="23100" spans="3:3">
      <c r="C23100"/>
    </row>
    <row r="23101" spans="3:3">
      <c r="C23101"/>
    </row>
    <row r="23102" spans="3:3">
      <c r="C23102"/>
    </row>
    <row r="23103" spans="3:3">
      <c r="C23103"/>
    </row>
    <row r="23104" spans="3:3">
      <c r="C23104"/>
    </row>
    <row r="23105" spans="3:3">
      <c r="C23105"/>
    </row>
    <row r="23106" spans="3:3">
      <c r="C23106"/>
    </row>
    <row r="23107" spans="3:3">
      <c r="C23107"/>
    </row>
    <row r="23108" spans="3:3">
      <c r="C23108"/>
    </row>
    <row r="23109" spans="3:3">
      <c r="C23109"/>
    </row>
    <row r="23110" spans="3:3">
      <c r="C23110"/>
    </row>
    <row r="23111" spans="3:3">
      <c r="C23111"/>
    </row>
    <row r="23112" spans="3:3">
      <c r="C23112"/>
    </row>
    <row r="23113" spans="3:3">
      <c r="C23113"/>
    </row>
    <row r="23114" spans="3:3">
      <c r="C23114"/>
    </row>
    <row r="23115" spans="3:3">
      <c r="C23115"/>
    </row>
    <row r="23116" spans="3:3">
      <c r="C23116"/>
    </row>
    <row r="23117" spans="3:3">
      <c r="C23117"/>
    </row>
    <row r="23118" spans="3:3">
      <c r="C23118"/>
    </row>
    <row r="23119" spans="3:3">
      <c r="C23119"/>
    </row>
    <row r="23120" spans="3:3">
      <c r="C23120"/>
    </row>
    <row r="23121" spans="3:3">
      <c r="C23121"/>
    </row>
    <row r="23122" spans="3:3">
      <c r="C23122"/>
    </row>
    <row r="23123" spans="3:3">
      <c r="C23123"/>
    </row>
    <row r="23124" spans="3:3">
      <c r="C23124"/>
    </row>
    <row r="23125" spans="3:3">
      <c r="C23125"/>
    </row>
    <row r="23126" spans="3:3">
      <c r="C23126"/>
    </row>
    <row r="23127" spans="3:3">
      <c r="C23127"/>
    </row>
    <row r="23128" spans="3:3">
      <c r="C23128"/>
    </row>
    <row r="23129" spans="3:3">
      <c r="C23129"/>
    </row>
    <row r="23130" spans="3:3">
      <c r="C23130"/>
    </row>
    <row r="23131" spans="3:3">
      <c r="C23131"/>
    </row>
    <row r="23132" spans="3:3">
      <c r="C23132"/>
    </row>
    <row r="23133" spans="3:3">
      <c r="C23133"/>
    </row>
    <row r="23134" spans="3:3">
      <c r="C23134"/>
    </row>
    <row r="23135" spans="3:3">
      <c r="C23135"/>
    </row>
    <row r="23136" spans="3:3">
      <c r="C23136"/>
    </row>
    <row r="23137" spans="3:3">
      <c r="C23137"/>
    </row>
    <row r="23138" spans="3:3">
      <c r="C23138"/>
    </row>
    <row r="23139" spans="3:3">
      <c r="C23139"/>
    </row>
    <row r="23140" spans="3:3">
      <c r="C23140"/>
    </row>
    <row r="23141" spans="3:3">
      <c r="C23141"/>
    </row>
    <row r="23142" spans="3:3">
      <c r="C23142"/>
    </row>
    <row r="23143" spans="3:3">
      <c r="C23143"/>
    </row>
    <row r="23144" spans="3:3">
      <c r="C23144"/>
    </row>
    <row r="23145" spans="3:3">
      <c r="C23145"/>
    </row>
    <row r="23146" spans="3:3">
      <c r="C23146"/>
    </row>
    <row r="23147" spans="3:3">
      <c r="C23147"/>
    </row>
    <row r="23148" spans="3:3">
      <c r="C23148"/>
    </row>
    <row r="23149" spans="3:3">
      <c r="C23149"/>
    </row>
    <row r="23150" spans="3:3">
      <c r="C23150"/>
    </row>
    <row r="23151" spans="3:3">
      <c r="C23151"/>
    </row>
    <row r="23152" spans="3:3">
      <c r="C23152"/>
    </row>
    <row r="23153" spans="3:3">
      <c r="C23153"/>
    </row>
    <row r="23154" spans="3:3">
      <c r="C23154"/>
    </row>
    <row r="23155" spans="3:3">
      <c r="C23155"/>
    </row>
    <row r="23156" spans="3:3">
      <c r="C23156"/>
    </row>
    <row r="23157" spans="3:3">
      <c r="C23157"/>
    </row>
    <row r="23158" spans="3:3">
      <c r="C23158"/>
    </row>
    <row r="23159" spans="3:3">
      <c r="C23159"/>
    </row>
    <row r="23160" spans="3:3">
      <c r="C23160"/>
    </row>
    <row r="23161" spans="3:3">
      <c r="C23161"/>
    </row>
    <row r="23162" spans="3:3">
      <c r="C23162"/>
    </row>
    <row r="23163" spans="3:3">
      <c r="C23163"/>
    </row>
    <row r="23164" spans="3:3">
      <c r="C23164"/>
    </row>
    <row r="23165" spans="3:3">
      <c r="C23165"/>
    </row>
    <row r="23166" spans="3:3">
      <c r="C23166"/>
    </row>
    <row r="23167" spans="3:3">
      <c r="C23167"/>
    </row>
    <row r="23168" spans="3:3">
      <c r="C23168"/>
    </row>
    <row r="23169" spans="3:3">
      <c r="C23169"/>
    </row>
    <row r="23170" spans="3:3">
      <c r="C23170"/>
    </row>
    <row r="23171" spans="3:3">
      <c r="C23171"/>
    </row>
    <row r="23172" spans="3:3">
      <c r="C23172"/>
    </row>
    <row r="23173" spans="3:3">
      <c r="C23173"/>
    </row>
    <row r="23174" spans="3:3">
      <c r="C23174"/>
    </row>
    <row r="23175" spans="3:3">
      <c r="C23175"/>
    </row>
    <row r="23176" spans="3:3">
      <c r="C23176"/>
    </row>
    <row r="23177" spans="3:3">
      <c r="C23177"/>
    </row>
    <row r="23178" spans="3:3">
      <c r="C23178"/>
    </row>
    <row r="23179" spans="3:3">
      <c r="C23179"/>
    </row>
    <row r="23180" spans="3:3">
      <c r="C23180"/>
    </row>
    <row r="23181" spans="3:3">
      <c r="C23181"/>
    </row>
    <row r="23182" spans="3:3">
      <c r="C23182"/>
    </row>
    <row r="23183" spans="3:3">
      <c r="C23183"/>
    </row>
    <row r="23184" spans="3:3">
      <c r="C23184"/>
    </row>
    <row r="23185" spans="3:3">
      <c r="C23185"/>
    </row>
    <row r="23186" spans="3:3">
      <c r="C23186"/>
    </row>
    <row r="23187" spans="3:3">
      <c r="C23187"/>
    </row>
    <row r="23188" spans="3:3">
      <c r="C23188"/>
    </row>
    <row r="23189" spans="3:3">
      <c r="C23189"/>
    </row>
    <row r="23190" spans="3:3">
      <c r="C23190"/>
    </row>
    <row r="23191" spans="3:3">
      <c r="C23191"/>
    </row>
    <row r="23192" spans="3:3">
      <c r="C23192"/>
    </row>
    <row r="23193" spans="3:3">
      <c r="C23193"/>
    </row>
    <row r="23194" spans="3:3">
      <c r="C23194"/>
    </row>
    <row r="23195" spans="3:3">
      <c r="C23195"/>
    </row>
    <row r="23196" spans="3:3">
      <c r="C23196"/>
    </row>
    <row r="23197" spans="3:3">
      <c r="C23197"/>
    </row>
    <row r="23198" spans="3:3">
      <c r="C23198"/>
    </row>
    <row r="23199" spans="3:3">
      <c r="C23199"/>
    </row>
    <row r="23200" spans="3:3">
      <c r="C23200"/>
    </row>
    <row r="23201" spans="3:3">
      <c r="C23201"/>
    </row>
    <row r="23202" spans="3:3">
      <c r="C23202"/>
    </row>
    <row r="23203" spans="3:3">
      <c r="C23203"/>
    </row>
    <row r="23204" spans="3:3">
      <c r="C23204"/>
    </row>
    <row r="23205" spans="3:3">
      <c r="C23205"/>
    </row>
    <row r="23206" spans="3:3">
      <c r="C23206"/>
    </row>
    <row r="23207" spans="3:3">
      <c r="C23207"/>
    </row>
    <row r="23208" spans="3:3">
      <c r="C23208"/>
    </row>
    <row r="23209" spans="3:3">
      <c r="C23209"/>
    </row>
    <row r="23210" spans="3:3">
      <c r="C23210"/>
    </row>
    <row r="23211" spans="3:3">
      <c r="C23211"/>
    </row>
    <row r="23212" spans="3:3">
      <c r="C23212"/>
    </row>
    <row r="23213" spans="3:3">
      <c r="C23213"/>
    </row>
    <row r="23214" spans="3:3">
      <c r="C23214"/>
    </row>
    <row r="23215" spans="3:3">
      <c r="C23215"/>
    </row>
    <row r="23216" spans="3:3">
      <c r="C23216"/>
    </row>
    <row r="23217" spans="3:3">
      <c r="C23217"/>
    </row>
    <row r="23218" spans="3:3">
      <c r="C23218"/>
    </row>
    <row r="23219" spans="3:3">
      <c r="C23219"/>
    </row>
    <row r="23220" spans="3:3">
      <c r="C23220"/>
    </row>
    <row r="23221" spans="3:3">
      <c r="C23221"/>
    </row>
    <row r="23222" spans="3:3">
      <c r="C23222"/>
    </row>
    <row r="23223" spans="3:3">
      <c r="C23223"/>
    </row>
    <row r="23224" spans="3:3">
      <c r="C23224"/>
    </row>
    <row r="23225" spans="3:3">
      <c r="C23225"/>
    </row>
    <row r="23226" spans="3:3">
      <c r="C23226"/>
    </row>
    <row r="23227" spans="3:3">
      <c r="C23227"/>
    </row>
    <row r="23228" spans="3:3">
      <c r="C23228"/>
    </row>
    <row r="23229" spans="3:3">
      <c r="C23229"/>
    </row>
    <row r="23230" spans="3:3">
      <c r="C23230"/>
    </row>
    <row r="23231" spans="3:3">
      <c r="C23231"/>
    </row>
    <row r="23232" spans="3:3">
      <c r="C23232"/>
    </row>
    <row r="23233" spans="3:3">
      <c r="C23233"/>
    </row>
    <row r="23234" spans="3:3">
      <c r="C23234"/>
    </row>
    <row r="23235" spans="3:3">
      <c r="C23235"/>
    </row>
    <row r="23236" spans="3:3">
      <c r="C23236"/>
    </row>
    <row r="23237" spans="3:3">
      <c r="C23237"/>
    </row>
    <row r="23238" spans="3:3">
      <c r="C23238"/>
    </row>
    <row r="23239" spans="3:3">
      <c r="C23239"/>
    </row>
    <row r="23240" spans="3:3">
      <c r="C23240"/>
    </row>
    <row r="23241" spans="3:3">
      <c r="C23241"/>
    </row>
    <row r="23242" spans="3:3">
      <c r="C23242"/>
    </row>
    <row r="23243" spans="3:3">
      <c r="C23243"/>
    </row>
    <row r="23244" spans="3:3">
      <c r="C23244"/>
    </row>
    <row r="23245" spans="3:3">
      <c r="C23245"/>
    </row>
    <row r="23246" spans="3:3">
      <c r="C23246"/>
    </row>
    <row r="23247" spans="3:3">
      <c r="C23247"/>
    </row>
    <row r="23248" spans="3:3">
      <c r="C23248"/>
    </row>
    <row r="23249" spans="3:3">
      <c r="C23249"/>
    </row>
    <row r="23250" spans="3:3">
      <c r="C23250"/>
    </row>
    <row r="23251" spans="3:3">
      <c r="C23251"/>
    </row>
    <row r="23252" spans="3:3">
      <c r="C23252"/>
    </row>
    <row r="23253" spans="3:3">
      <c r="C23253"/>
    </row>
    <row r="23254" spans="3:3">
      <c r="C23254"/>
    </row>
    <row r="23255" spans="3:3">
      <c r="C23255"/>
    </row>
    <row r="23256" spans="3:3">
      <c r="C23256"/>
    </row>
    <row r="23257" spans="3:3">
      <c r="C23257"/>
    </row>
    <row r="23258" spans="3:3">
      <c r="C23258"/>
    </row>
    <row r="23259" spans="3:3">
      <c r="C23259"/>
    </row>
    <row r="23260" spans="3:3">
      <c r="C23260"/>
    </row>
    <row r="23261" spans="3:3">
      <c r="C23261"/>
    </row>
    <row r="23262" spans="3:3">
      <c r="C23262"/>
    </row>
    <row r="23263" spans="3:3">
      <c r="C23263"/>
    </row>
    <row r="23264" spans="3:3">
      <c r="C23264"/>
    </row>
    <row r="23265" spans="3:3">
      <c r="C23265"/>
    </row>
    <row r="23266" spans="3:3">
      <c r="C23266"/>
    </row>
    <row r="23267" spans="3:3">
      <c r="C23267"/>
    </row>
    <row r="23268" spans="3:3">
      <c r="C23268"/>
    </row>
    <row r="23269" spans="3:3">
      <c r="C23269"/>
    </row>
    <row r="23270" spans="3:3">
      <c r="C23270"/>
    </row>
    <row r="23271" spans="3:3">
      <c r="C23271"/>
    </row>
    <row r="23272" spans="3:3">
      <c r="C23272"/>
    </row>
    <row r="23273" spans="3:3">
      <c r="C23273"/>
    </row>
    <row r="23274" spans="3:3">
      <c r="C23274"/>
    </row>
    <row r="23275" spans="3:3">
      <c r="C23275"/>
    </row>
    <row r="23276" spans="3:3">
      <c r="C23276"/>
    </row>
    <row r="23277" spans="3:3">
      <c r="C23277"/>
    </row>
    <row r="23278" spans="3:3">
      <c r="C23278"/>
    </row>
    <row r="23279" spans="3:3">
      <c r="C23279"/>
    </row>
    <row r="23280" spans="3:3">
      <c r="C23280"/>
    </row>
    <row r="23281" spans="3:3">
      <c r="C23281"/>
    </row>
    <row r="23282" spans="3:3">
      <c r="C23282"/>
    </row>
    <row r="23283" spans="3:3">
      <c r="C23283"/>
    </row>
    <row r="23284" spans="3:3">
      <c r="C23284"/>
    </row>
    <row r="23285" spans="3:3">
      <c r="C23285"/>
    </row>
    <row r="23286" spans="3:3">
      <c r="C23286"/>
    </row>
    <row r="23287" spans="3:3">
      <c r="C23287"/>
    </row>
    <row r="23288" spans="3:3">
      <c r="C23288"/>
    </row>
    <row r="23289" spans="3:3">
      <c r="C23289"/>
    </row>
    <row r="23290" spans="3:3">
      <c r="C23290"/>
    </row>
    <row r="23291" spans="3:3">
      <c r="C23291"/>
    </row>
    <row r="23292" spans="3:3">
      <c r="C23292"/>
    </row>
    <row r="23293" spans="3:3">
      <c r="C23293"/>
    </row>
    <row r="23294" spans="3:3">
      <c r="C23294"/>
    </row>
    <row r="23295" spans="3:3">
      <c r="C23295"/>
    </row>
    <row r="23296" spans="3:3">
      <c r="C23296"/>
    </row>
    <row r="23297" spans="3:3">
      <c r="C23297"/>
    </row>
    <row r="23298" spans="3:3">
      <c r="C23298"/>
    </row>
    <row r="23299" spans="3:3">
      <c r="C23299"/>
    </row>
    <row r="23300" spans="3:3">
      <c r="C23300"/>
    </row>
    <row r="23301" spans="3:3">
      <c r="C23301"/>
    </row>
    <row r="23302" spans="3:3">
      <c r="C23302"/>
    </row>
    <row r="23303" spans="3:3">
      <c r="C23303"/>
    </row>
    <row r="23304" spans="3:3">
      <c r="C23304"/>
    </row>
    <row r="23305" spans="3:3">
      <c r="C23305"/>
    </row>
    <row r="23306" spans="3:3">
      <c r="C23306"/>
    </row>
    <row r="23307" spans="3:3">
      <c r="C23307"/>
    </row>
    <row r="23308" spans="3:3">
      <c r="C23308"/>
    </row>
    <row r="23309" spans="3:3">
      <c r="C23309"/>
    </row>
    <row r="23310" spans="3:3">
      <c r="C23310"/>
    </row>
    <row r="23311" spans="3:3">
      <c r="C23311"/>
    </row>
    <row r="23312" spans="3:3">
      <c r="C23312"/>
    </row>
    <row r="23313" spans="3:3">
      <c r="C23313"/>
    </row>
    <row r="23314" spans="3:3">
      <c r="C23314"/>
    </row>
    <row r="23315" spans="3:3">
      <c r="C23315"/>
    </row>
    <row r="23316" spans="3:3">
      <c r="C23316"/>
    </row>
    <row r="23317" spans="3:3">
      <c r="C23317"/>
    </row>
    <row r="23318" spans="3:3">
      <c r="C23318"/>
    </row>
    <row r="23319" spans="3:3">
      <c r="C23319"/>
    </row>
    <row r="23320" spans="3:3">
      <c r="C23320"/>
    </row>
    <row r="23321" spans="3:3">
      <c r="C23321"/>
    </row>
    <row r="23322" spans="3:3">
      <c r="C23322"/>
    </row>
    <row r="23323" spans="3:3">
      <c r="C23323"/>
    </row>
    <row r="23324" spans="3:3">
      <c r="C23324"/>
    </row>
    <row r="23325" spans="3:3">
      <c r="C23325"/>
    </row>
    <row r="23326" spans="3:3">
      <c r="C23326"/>
    </row>
    <row r="23327" spans="3:3">
      <c r="C23327"/>
    </row>
    <row r="23328" spans="3:3">
      <c r="C23328"/>
    </row>
    <row r="23329" spans="3:3">
      <c r="C23329"/>
    </row>
    <row r="23330" spans="3:3">
      <c r="C23330"/>
    </row>
    <row r="23331" spans="3:3">
      <c r="C23331"/>
    </row>
    <row r="23332" spans="3:3">
      <c r="C23332"/>
    </row>
    <row r="23333" spans="3:3">
      <c r="C23333"/>
    </row>
    <row r="23334" spans="3:3">
      <c r="C23334"/>
    </row>
    <row r="23335" spans="3:3">
      <c r="C23335"/>
    </row>
    <row r="23336" spans="3:3">
      <c r="C23336"/>
    </row>
    <row r="23337" spans="3:3">
      <c r="C23337"/>
    </row>
    <row r="23338" spans="3:3">
      <c r="C23338"/>
    </row>
    <row r="23339" spans="3:3">
      <c r="C23339"/>
    </row>
    <row r="23340" spans="3:3">
      <c r="C23340"/>
    </row>
    <row r="23341" spans="3:3">
      <c r="C23341"/>
    </row>
    <row r="23342" spans="3:3">
      <c r="C23342"/>
    </row>
    <row r="23343" spans="3:3">
      <c r="C23343"/>
    </row>
    <row r="23344" spans="3:3">
      <c r="C23344"/>
    </row>
    <row r="23345" spans="3:3">
      <c r="C23345"/>
    </row>
    <row r="23346" spans="3:3">
      <c r="C23346"/>
    </row>
    <row r="23347" spans="3:3">
      <c r="C23347"/>
    </row>
    <row r="23348" spans="3:3">
      <c r="C23348"/>
    </row>
    <row r="23349" spans="3:3">
      <c r="C23349"/>
    </row>
    <row r="23350" spans="3:3">
      <c r="C23350"/>
    </row>
    <row r="23351" spans="3:3">
      <c r="C23351"/>
    </row>
    <row r="23352" spans="3:3">
      <c r="C23352"/>
    </row>
    <row r="23353" spans="3:3">
      <c r="C23353"/>
    </row>
    <row r="23354" spans="3:3">
      <c r="C23354"/>
    </row>
    <row r="23355" spans="3:3">
      <c r="C23355"/>
    </row>
    <row r="23356" spans="3:3">
      <c r="C23356"/>
    </row>
    <row r="23357" spans="3:3">
      <c r="C23357"/>
    </row>
    <row r="23358" spans="3:3">
      <c r="C23358"/>
    </row>
    <row r="23359" spans="3:3">
      <c r="C23359"/>
    </row>
    <row r="23360" spans="3:3">
      <c r="C23360"/>
    </row>
    <row r="23361" spans="3:3">
      <c r="C23361"/>
    </row>
    <row r="23362" spans="3:3">
      <c r="C23362"/>
    </row>
    <row r="23363" spans="3:3">
      <c r="C23363"/>
    </row>
    <row r="23364" spans="3:3">
      <c r="C23364"/>
    </row>
    <row r="23365" spans="3:3">
      <c r="C23365"/>
    </row>
    <row r="23366" spans="3:3">
      <c r="C23366"/>
    </row>
    <row r="23367" spans="3:3">
      <c r="C23367"/>
    </row>
    <row r="23368" spans="3:3">
      <c r="C23368"/>
    </row>
    <row r="23369" spans="3:3">
      <c r="C23369"/>
    </row>
    <row r="23370" spans="3:3">
      <c r="C23370"/>
    </row>
    <row r="23371" spans="3:3">
      <c r="C23371"/>
    </row>
    <row r="23372" spans="3:3">
      <c r="C23372"/>
    </row>
    <row r="23373" spans="3:3">
      <c r="C23373"/>
    </row>
    <row r="23374" spans="3:3">
      <c r="C23374"/>
    </row>
    <row r="23375" spans="3:3">
      <c r="C23375"/>
    </row>
    <row r="23376" spans="3:3">
      <c r="C23376"/>
    </row>
    <row r="23377" spans="3:3">
      <c r="C23377"/>
    </row>
    <row r="23378" spans="3:3">
      <c r="C23378"/>
    </row>
    <row r="23379" spans="3:3">
      <c r="C23379"/>
    </row>
    <row r="23380" spans="3:3">
      <c r="C23380"/>
    </row>
    <row r="23381" spans="3:3">
      <c r="C23381"/>
    </row>
    <row r="23382" spans="3:3">
      <c r="C23382"/>
    </row>
    <row r="23383" spans="3:3">
      <c r="C23383"/>
    </row>
    <row r="23384" spans="3:3">
      <c r="C23384"/>
    </row>
    <row r="23385" spans="3:3">
      <c r="C23385"/>
    </row>
    <row r="23386" spans="3:3">
      <c r="C23386"/>
    </row>
    <row r="23387" spans="3:3">
      <c r="C23387"/>
    </row>
    <row r="23388" spans="3:3">
      <c r="C23388"/>
    </row>
    <row r="23389" spans="3:3">
      <c r="C23389"/>
    </row>
    <row r="23390" spans="3:3">
      <c r="C23390"/>
    </row>
    <row r="23391" spans="3:3">
      <c r="C23391"/>
    </row>
    <row r="23392" spans="3:3">
      <c r="C23392"/>
    </row>
    <row r="23393" spans="3:3">
      <c r="C23393"/>
    </row>
    <row r="23394" spans="3:3">
      <c r="C23394"/>
    </row>
    <row r="23395" spans="3:3">
      <c r="C23395"/>
    </row>
    <row r="23396" spans="3:3">
      <c r="C23396"/>
    </row>
    <row r="23397" spans="3:3">
      <c r="C23397"/>
    </row>
    <row r="23398" spans="3:3">
      <c r="C23398"/>
    </row>
    <row r="23399" spans="3:3">
      <c r="C23399"/>
    </row>
    <row r="23400" spans="3:3">
      <c r="C23400"/>
    </row>
    <row r="23401" spans="3:3">
      <c r="C23401"/>
    </row>
    <row r="23402" spans="3:3">
      <c r="C23402"/>
    </row>
    <row r="23403" spans="3:3">
      <c r="C23403"/>
    </row>
    <row r="23404" spans="3:3">
      <c r="C23404"/>
    </row>
    <row r="23405" spans="3:3">
      <c r="C23405"/>
    </row>
    <row r="23406" spans="3:3">
      <c r="C23406"/>
    </row>
    <row r="23407" spans="3:3">
      <c r="C23407"/>
    </row>
    <row r="23408" spans="3:3">
      <c r="C23408"/>
    </row>
    <row r="23409" spans="3:3">
      <c r="C23409"/>
    </row>
    <row r="23410" spans="3:3">
      <c r="C23410"/>
    </row>
    <row r="23411" spans="3:3">
      <c r="C23411"/>
    </row>
    <row r="23412" spans="3:3">
      <c r="C23412"/>
    </row>
    <row r="23413" spans="3:3">
      <c r="C23413"/>
    </row>
    <row r="23414" spans="3:3">
      <c r="C23414"/>
    </row>
    <row r="23415" spans="3:3">
      <c r="C23415"/>
    </row>
    <row r="23416" spans="3:3">
      <c r="C23416"/>
    </row>
    <row r="23417" spans="3:3">
      <c r="C23417"/>
    </row>
    <row r="23418" spans="3:3">
      <c r="C23418"/>
    </row>
    <row r="23419" spans="3:3">
      <c r="C23419"/>
    </row>
    <row r="23420" spans="3:3">
      <c r="C23420"/>
    </row>
    <row r="23421" spans="3:3">
      <c r="C23421"/>
    </row>
    <row r="23422" spans="3:3">
      <c r="C23422"/>
    </row>
    <row r="23423" spans="3:3">
      <c r="C23423"/>
    </row>
    <row r="23424" spans="3:3">
      <c r="C23424"/>
    </row>
    <row r="23425" spans="3:3">
      <c r="C23425"/>
    </row>
    <row r="23426" spans="3:3">
      <c r="C23426"/>
    </row>
    <row r="23427" spans="3:3">
      <c r="C23427"/>
    </row>
    <row r="23428" spans="3:3">
      <c r="C23428"/>
    </row>
    <row r="23429" spans="3:3">
      <c r="C23429"/>
    </row>
    <row r="23430" spans="3:3">
      <c r="C23430"/>
    </row>
    <row r="23431" spans="3:3">
      <c r="C23431"/>
    </row>
    <row r="23432" spans="3:3">
      <c r="C23432"/>
    </row>
    <row r="23433" spans="3:3">
      <c r="C23433"/>
    </row>
    <row r="23434" spans="3:3">
      <c r="C23434"/>
    </row>
    <row r="23435" spans="3:3">
      <c r="C23435"/>
    </row>
    <row r="23436" spans="3:3">
      <c r="C23436"/>
    </row>
    <row r="23437" spans="3:3">
      <c r="C23437"/>
    </row>
    <row r="23438" spans="3:3">
      <c r="C23438"/>
    </row>
    <row r="23439" spans="3:3">
      <c r="C23439"/>
    </row>
    <row r="23440" spans="3:3">
      <c r="C23440"/>
    </row>
    <row r="23441" spans="3:3">
      <c r="C23441"/>
    </row>
    <row r="23442" spans="3:3">
      <c r="C23442"/>
    </row>
    <row r="23443" spans="3:3">
      <c r="C23443"/>
    </row>
    <row r="23444" spans="3:3">
      <c r="C23444"/>
    </row>
    <row r="23445" spans="3:3">
      <c r="C23445"/>
    </row>
    <row r="23446" spans="3:3">
      <c r="C23446"/>
    </row>
    <row r="23447" spans="3:3">
      <c r="C23447"/>
    </row>
    <row r="23448" spans="3:3">
      <c r="C23448"/>
    </row>
    <row r="23449" spans="3:3">
      <c r="C23449"/>
    </row>
    <row r="23450" spans="3:3">
      <c r="C23450"/>
    </row>
    <row r="23451" spans="3:3">
      <c r="C23451"/>
    </row>
    <row r="23452" spans="3:3">
      <c r="C23452"/>
    </row>
    <row r="23453" spans="3:3">
      <c r="C23453"/>
    </row>
    <row r="23454" spans="3:3">
      <c r="C23454"/>
    </row>
    <row r="23455" spans="3:3">
      <c r="C23455"/>
    </row>
    <row r="23456" spans="3:3">
      <c r="C23456"/>
    </row>
    <row r="23457" spans="3:3">
      <c r="C23457"/>
    </row>
    <row r="23458" spans="3:3">
      <c r="C23458"/>
    </row>
    <row r="23459" spans="3:3">
      <c r="C23459"/>
    </row>
    <row r="23460" spans="3:3">
      <c r="C23460"/>
    </row>
    <row r="23461" spans="3:3">
      <c r="C23461"/>
    </row>
    <row r="23462" spans="3:3">
      <c r="C23462"/>
    </row>
    <row r="23463" spans="3:3">
      <c r="C23463"/>
    </row>
    <row r="23464" spans="3:3">
      <c r="C23464"/>
    </row>
    <row r="23465" spans="3:3">
      <c r="C23465"/>
    </row>
    <row r="23466" spans="3:3">
      <c r="C23466"/>
    </row>
    <row r="23467" spans="3:3">
      <c r="C23467"/>
    </row>
    <row r="23468" spans="3:3">
      <c r="C23468"/>
    </row>
    <row r="23469" spans="3:3">
      <c r="C23469"/>
    </row>
    <row r="23470" spans="3:3">
      <c r="C23470"/>
    </row>
    <row r="23471" spans="3:3">
      <c r="C23471"/>
    </row>
    <row r="23472" spans="3:3">
      <c r="C23472"/>
    </row>
    <row r="23473" spans="3:3">
      <c r="C23473"/>
    </row>
    <row r="23474" spans="3:3">
      <c r="C23474"/>
    </row>
    <row r="23475" spans="3:3">
      <c r="C23475"/>
    </row>
    <row r="23476" spans="3:3">
      <c r="C23476"/>
    </row>
    <row r="23477" spans="3:3">
      <c r="C23477"/>
    </row>
    <row r="23478" spans="3:3">
      <c r="C23478"/>
    </row>
    <row r="23479" spans="3:3">
      <c r="C23479"/>
    </row>
    <row r="23480" spans="3:3">
      <c r="C23480"/>
    </row>
    <row r="23481" spans="3:3">
      <c r="C23481"/>
    </row>
    <row r="23482" spans="3:3">
      <c r="C23482"/>
    </row>
    <row r="23483" spans="3:3">
      <c r="C23483"/>
    </row>
    <row r="23484" spans="3:3">
      <c r="C23484"/>
    </row>
    <row r="23485" spans="3:3">
      <c r="C23485"/>
    </row>
    <row r="23486" spans="3:3">
      <c r="C23486"/>
    </row>
    <row r="23487" spans="3:3">
      <c r="C23487"/>
    </row>
    <row r="23488" spans="3:3">
      <c r="C23488"/>
    </row>
    <row r="23489" spans="3:3">
      <c r="C23489"/>
    </row>
    <row r="23490" spans="3:3">
      <c r="C23490"/>
    </row>
    <row r="23491" spans="3:3">
      <c r="C23491"/>
    </row>
    <row r="23492" spans="3:3">
      <c r="C23492"/>
    </row>
    <row r="23493" spans="3:3">
      <c r="C23493"/>
    </row>
    <row r="23494" spans="3:3">
      <c r="C23494"/>
    </row>
    <row r="23495" spans="3:3">
      <c r="C23495"/>
    </row>
    <row r="23496" spans="3:3">
      <c r="C23496"/>
    </row>
    <row r="23497" spans="3:3">
      <c r="C23497"/>
    </row>
    <row r="23498" spans="3:3">
      <c r="C23498"/>
    </row>
    <row r="23499" spans="3:3">
      <c r="C23499"/>
    </row>
    <row r="23500" spans="3:3">
      <c r="C23500"/>
    </row>
    <row r="23501" spans="3:3">
      <c r="C23501"/>
    </row>
    <row r="23502" spans="3:3">
      <c r="C23502"/>
    </row>
    <row r="23503" spans="3:3">
      <c r="C23503"/>
    </row>
    <row r="23504" spans="3:3">
      <c r="C23504"/>
    </row>
    <row r="23505" spans="3:3">
      <c r="C23505"/>
    </row>
    <row r="23506" spans="3:3">
      <c r="C23506"/>
    </row>
    <row r="23507" spans="3:3">
      <c r="C23507"/>
    </row>
    <row r="23508" spans="3:3">
      <c r="C23508"/>
    </row>
    <row r="23509" spans="3:3">
      <c r="C23509"/>
    </row>
    <row r="23510" spans="3:3">
      <c r="C23510"/>
    </row>
    <row r="23511" spans="3:3">
      <c r="C23511"/>
    </row>
    <row r="23512" spans="3:3">
      <c r="C23512"/>
    </row>
    <row r="23513" spans="3:3">
      <c r="C23513"/>
    </row>
    <row r="23514" spans="3:3">
      <c r="C23514"/>
    </row>
    <row r="23515" spans="3:3">
      <c r="C23515"/>
    </row>
    <row r="23516" spans="3:3">
      <c r="C23516"/>
    </row>
    <row r="23517" spans="3:3">
      <c r="C23517"/>
    </row>
    <row r="23518" spans="3:3">
      <c r="C23518"/>
    </row>
    <row r="23519" spans="3:3">
      <c r="C23519"/>
    </row>
    <row r="23520" spans="3:3">
      <c r="C23520"/>
    </row>
    <row r="23521" spans="3:3">
      <c r="C23521"/>
    </row>
    <row r="23522" spans="3:3">
      <c r="C23522"/>
    </row>
    <row r="23523" spans="3:3">
      <c r="C23523"/>
    </row>
    <row r="23524" spans="3:3">
      <c r="C23524"/>
    </row>
    <row r="23525" spans="3:3">
      <c r="C23525"/>
    </row>
    <row r="23526" spans="3:3">
      <c r="C23526"/>
    </row>
    <row r="23527" spans="3:3">
      <c r="C23527"/>
    </row>
    <row r="23528" spans="3:3">
      <c r="C23528"/>
    </row>
    <row r="23529" spans="3:3">
      <c r="C23529"/>
    </row>
    <row r="23530" spans="3:3">
      <c r="C23530"/>
    </row>
    <row r="23531" spans="3:3">
      <c r="C23531"/>
    </row>
    <row r="23532" spans="3:3">
      <c r="C23532"/>
    </row>
    <row r="23533" spans="3:3">
      <c r="C23533"/>
    </row>
    <row r="23534" spans="3:3">
      <c r="C23534"/>
    </row>
    <row r="23535" spans="3:3">
      <c r="C23535"/>
    </row>
    <row r="23536" spans="3:3">
      <c r="C23536"/>
    </row>
    <row r="23537" spans="3:3">
      <c r="C23537"/>
    </row>
    <row r="23538" spans="3:3">
      <c r="C23538"/>
    </row>
    <row r="23539" spans="3:3">
      <c r="C23539"/>
    </row>
    <row r="23540" spans="3:3">
      <c r="C23540"/>
    </row>
    <row r="23541" spans="3:3">
      <c r="C23541"/>
    </row>
    <row r="23542" spans="3:3">
      <c r="C23542"/>
    </row>
    <row r="23543" spans="3:3">
      <c r="C23543"/>
    </row>
    <row r="23544" spans="3:3">
      <c r="C23544"/>
    </row>
    <row r="23545" spans="3:3">
      <c r="C23545"/>
    </row>
    <row r="23546" spans="3:3">
      <c r="C23546"/>
    </row>
    <row r="23547" spans="3:3">
      <c r="C23547"/>
    </row>
    <row r="23548" spans="3:3">
      <c r="C23548"/>
    </row>
    <row r="23549" spans="3:3">
      <c r="C23549"/>
    </row>
    <row r="23550" spans="3:3">
      <c r="C23550"/>
    </row>
    <row r="23551" spans="3:3">
      <c r="C23551"/>
    </row>
    <row r="23552" spans="3:3">
      <c r="C23552"/>
    </row>
    <row r="23553" spans="3:3">
      <c r="C23553"/>
    </row>
    <row r="23554" spans="3:3">
      <c r="C23554"/>
    </row>
    <row r="23555" spans="3:3">
      <c r="C23555"/>
    </row>
    <row r="23556" spans="3:3">
      <c r="C23556"/>
    </row>
    <row r="23557" spans="3:3">
      <c r="C23557"/>
    </row>
    <row r="23558" spans="3:3">
      <c r="C23558"/>
    </row>
    <row r="23559" spans="3:3">
      <c r="C23559"/>
    </row>
    <row r="23560" spans="3:3">
      <c r="C23560"/>
    </row>
    <row r="23561" spans="3:3">
      <c r="C23561"/>
    </row>
    <row r="23562" spans="3:3">
      <c r="C23562"/>
    </row>
    <row r="23563" spans="3:3">
      <c r="C23563"/>
    </row>
    <row r="23564" spans="3:3">
      <c r="C23564"/>
    </row>
    <row r="23565" spans="3:3">
      <c r="C23565"/>
    </row>
    <row r="23566" spans="3:3">
      <c r="C23566"/>
    </row>
    <row r="23567" spans="3:3">
      <c r="C23567"/>
    </row>
    <row r="23568" spans="3:3">
      <c r="C23568"/>
    </row>
    <row r="23569" spans="3:3">
      <c r="C23569"/>
    </row>
    <row r="23570" spans="3:3">
      <c r="C23570"/>
    </row>
    <row r="23571" spans="3:3">
      <c r="C23571"/>
    </row>
    <row r="23572" spans="3:3">
      <c r="C23572"/>
    </row>
    <row r="23573" spans="3:3">
      <c r="C23573"/>
    </row>
    <row r="23574" spans="3:3">
      <c r="C23574"/>
    </row>
    <row r="23575" spans="3:3">
      <c r="C23575"/>
    </row>
    <row r="23576" spans="3:3">
      <c r="C23576"/>
    </row>
    <row r="23577" spans="3:3">
      <c r="C23577"/>
    </row>
    <row r="23578" spans="3:3">
      <c r="C23578"/>
    </row>
    <row r="23579" spans="3:3">
      <c r="C23579"/>
    </row>
    <row r="23580" spans="3:3">
      <c r="C23580"/>
    </row>
    <row r="23581" spans="3:3">
      <c r="C23581"/>
    </row>
    <row r="23582" spans="3:3">
      <c r="C23582"/>
    </row>
    <row r="23583" spans="3:3">
      <c r="C23583"/>
    </row>
    <row r="23584" spans="3:3">
      <c r="C23584"/>
    </row>
    <row r="23585" spans="3:3">
      <c r="C23585"/>
    </row>
    <row r="23586" spans="3:3">
      <c r="C23586"/>
    </row>
    <row r="23587" spans="3:3">
      <c r="C23587"/>
    </row>
    <row r="23588" spans="3:3">
      <c r="C23588"/>
    </row>
    <row r="23589" spans="3:3">
      <c r="C23589"/>
    </row>
    <row r="23590" spans="3:3">
      <c r="C23590"/>
    </row>
    <row r="23591" spans="3:3">
      <c r="C23591"/>
    </row>
    <row r="23592" spans="3:3">
      <c r="C23592"/>
    </row>
    <row r="23593" spans="3:3">
      <c r="C23593"/>
    </row>
    <row r="23594" spans="3:3">
      <c r="C23594"/>
    </row>
    <row r="23595" spans="3:3">
      <c r="C23595"/>
    </row>
    <row r="23596" spans="3:3">
      <c r="C23596"/>
    </row>
    <row r="23597" spans="3:3">
      <c r="C23597"/>
    </row>
    <row r="23598" spans="3:3">
      <c r="C23598"/>
    </row>
    <row r="23599" spans="3:3">
      <c r="C23599"/>
    </row>
    <row r="23600" spans="3:3">
      <c r="C23600"/>
    </row>
    <row r="23601" spans="3:3">
      <c r="C23601"/>
    </row>
    <row r="23602" spans="3:3">
      <c r="C23602"/>
    </row>
    <row r="23603" spans="3:3">
      <c r="C23603"/>
    </row>
    <row r="23604" spans="3:3">
      <c r="C23604"/>
    </row>
    <row r="23605" spans="3:3">
      <c r="C23605"/>
    </row>
    <row r="23606" spans="3:3">
      <c r="C23606"/>
    </row>
    <row r="23607" spans="3:3">
      <c r="C23607"/>
    </row>
    <row r="23608" spans="3:3">
      <c r="C23608"/>
    </row>
    <row r="23609" spans="3:3">
      <c r="C23609"/>
    </row>
    <row r="23610" spans="3:3">
      <c r="C23610"/>
    </row>
    <row r="23611" spans="3:3">
      <c r="C23611"/>
    </row>
    <row r="23612" spans="3:3">
      <c r="C23612"/>
    </row>
    <row r="23613" spans="3:3">
      <c r="C23613"/>
    </row>
    <row r="23614" spans="3:3">
      <c r="C23614"/>
    </row>
    <row r="23615" spans="3:3">
      <c r="C23615"/>
    </row>
    <row r="23616" spans="3:3">
      <c r="C23616"/>
    </row>
    <row r="23617" spans="3:3">
      <c r="C23617"/>
    </row>
    <row r="23618" spans="3:3">
      <c r="C23618"/>
    </row>
    <row r="23619" spans="3:3">
      <c r="C23619"/>
    </row>
    <row r="23620" spans="3:3">
      <c r="C23620"/>
    </row>
    <row r="23621" spans="3:3">
      <c r="C23621"/>
    </row>
    <row r="23622" spans="3:3">
      <c r="C23622"/>
    </row>
    <row r="23623" spans="3:3">
      <c r="C23623"/>
    </row>
    <row r="23624" spans="3:3">
      <c r="C23624"/>
    </row>
    <row r="23625" spans="3:3">
      <c r="C23625"/>
    </row>
    <row r="23626" spans="3:3">
      <c r="C23626"/>
    </row>
    <row r="23627" spans="3:3">
      <c r="C23627"/>
    </row>
    <row r="23628" spans="3:3">
      <c r="C23628"/>
    </row>
    <row r="23629" spans="3:3">
      <c r="C23629"/>
    </row>
    <row r="23630" spans="3:3">
      <c r="C23630"/>
    </row>
    <row r="23631" spans="3:3">
      <c r="C23631"/>
    </row>
    <row r="23632" spans="3:3">
      <c r="C23632"/>
    </row>
    <row r="23633" spans="3:3">
      <c r="C23633"/>
    </row>
    <row r="23634" spans="3:3">
      <c r="C23634"/>
    </row>
    <row r="23635" spans="3:3">
      <c r="C23635"/>
    </row>
    <row r="23636" spans="3:3">
      <c r="C23636"/>
    </row>
    <row r="23637" spans="3:3">
      <c r="C23637"/>
    </row>
    <row r="23638" spans="3:3">
      <c r="C23638"/>
    </row>
    <row r="23639" spans="3:3">
      <c r="C23639"/>
    </row>
    <row r="23640" spans="3:3">
      <c r="C23640"/>
    </row>
    <row r="23641" spans="3:3">
      <c r="C23641"/>
    </row>
    <row r="23642" spans="3:3">
      <c r="C23642"/>
    </row>
    <row r="23643" spans="3:3">
      <c r="C23643"/>
    </row>
    <row r="23644" spans="3:3">
      <c r="C23644"/>
    </row>
    <row r="23645" spans="3:3">
      <c r="C23645"/>
    </row>
    <row r="23646" spans="3:3">
      <c r="C23646"/>
    </row>
    <row r="23647" spans="3:3">
      <c r="C23647"/>
    </row>
    <row r="23648" spans="3:3">
      <c r="C23648"/>
    </row>
    <row r="23649" spans="3:3">
      <c r="C23649"/>
    </row>
    <row r="23650" spans="3:3">
      <c r="C23650"/>
    </row>
    <row r="23651" spans="3:3">
      <c r="C23651"/>
    </row>
    <row r="23652" spans="3:3">
      <c r="C23652"/>
    </row>
    <row r="23653" spans="3:3">
      <c r="C23653"/>
    </row>
    <row r="23654" spans="3:3">
      <c r="C23654"/>
    </row>
    <row r="23655" spans="3:3">
      <c r="C23655"/>
    </row>
    <row r="23656" spans="3:3">
      <c r="C23656"/>
    </row>
    <row r="23657" spans="3:3">
      <c r="C23657"/>
    </row>
    <row r="23658" spans="3:3">
      <c r="C23658"/>
    </row>
    <row r="23659" spans="3:3">
      <c r="C23659"/>
    </row>
    <row r="23660" spans="3:3">
      <c r="C23660"/>
    </row>
    <row r="23661" spans="3:3">
      <c r="C23661"/>
    </row>
    <row r="23662" spans="3:3">
      <c r="C23662"/>
    </row>
    <row r="23663" spans="3:3">
      <c r="C23663"/>
    </row>
    <row r="23664" spans="3:3">
      <c r="C23664"/>
    </row>
    <row r="23665" spans="3:3">
      <c r="C23665"/>
    </row>
    <row r="23666" spans="3:3">
      <c r="C23666"/>
    </row>
    <row r="23667" spans="3:3">
      <c r="C23667"/>
    </row>
    <row r="23668" spans="3:3">
      <c r="C23668"/>
    </row>
    <row r="23669" spans="3:3">
      <c r="C23669"/>
    </row>
    <row r="23670" spans="3:3">
      <c r="C23670"/>
    </row>
    <row r="23671" spans="3:3">
      <c r="C23671"/>
    </row>
    <row r="23672" spans="3:3">
      <c r="C23672"/>
    </row>
    <row r="23673" spans="3:3">
      <c r="C23673"/>
    </row>
    <row r="23674" spans="3:3">
      <c r="C23674"/>
    </row>
    <row r="23675" spans="3:3">
      <c r="C23675"/>
    </row>
    <row r="23676" spans="3:3">
      <c r="C23676"/>
    </row>
    <row r="23677" spans="3:3">
      <c r="C23677"/>
    </row>
    <row r="23678" spans="3:3">
      <c r="C23678"/>
    </row>
    <row r="23679" spans="3:3">
      <c r="C23679"/>
    </row>
    <row r="23680" spans="3:3">
      <c r="C23680"/>
    </row>
    <row r="23681" spans="3:3">
      <c r="C23681"/>
    </row>
    <row r="23682" spans="3:3">
      <c r="C23682"/>
    </row>
    <row r="23683" spans="3:3">
      <c r="C23683"/>
    </row>
    <row r="23684" spans="3:3">
      <c r="C23684"/>
    </row>
    <row r="23685" spans="3:3">
      <c r="C23685"/>
    </row>
    <row r="23686" spans="3:3">
      <c r="C23686"/>
    </row>
    <row r="23687" spans="3:3">
      <c r="C23687"/>
    </row>
    <row r="23688" spans="3:3">
      <c r="C23688"/>
    </row>
    <row r="23689" spans="3:3">
      <c r="C23689"/>
    </row>
    <row r="23690" spans="3:3">
      <c r="C23690"/>
    </row>
    <row r="23691" spans="3:3">
      <c r="C23691"/>
    </row>
    <row r="23692" spans="3:3">
      <c r="C23692"/>
    </row>
    <row r="23693" spans="3:3">
      <c r="C23693"/>
    </row>
    <row r="23694" spans="3:3">
      <c r="C23694"/>
    </row>
    <row r="23695" spans="3:3">
      <c r="C23695"/>
    </row>
    <row r="23696" spans="3:3">
      <c r="C23696"/>
    </row>
    <row r="23697" spans="3:3">
      <c r="C23697"/>
    </row>
    <row r="23698" spans="3:3">
      <c r="C23698"/>
    </row>
    <row r="23699" spans="3:3">
      <c r="C23699"/>
    </row>
    <row r="23700" spans="3:3">
      <c r="C23700"/>
    </row>
    <row r="23701" spans="3:3">
      <c r="C23701"/>
    </row>
    <row r="23702" spans="3:3">
      <c r="C23702"/>
    </row>
    <row r="23703" spans="3:3">
      <c r="C23703"/>
    </row>
    <row r="23704" spans="3:3">
      <c r="C23704"/>
    </row>
    <row r="23705" spans="3:3">
      <c r="C23705"/>
    </row>
    <row r="23706" spans="3:3">
      <c r="C23706"/>
    </row>
    <row r="23707" spans="3:3">
      <c r="C23707"/>
    </row>
    <row r="23708" spans="3:3">
      <c r="C23708"/>
    </row>
    <row r="23709" spans="3:3">
      <c r="C23709"/>
    </row>
    <row r="23710" spans="3:3">
      <c r="C23710"/>
    </row>
    <row r="23711" spans="3:3">
      <c r="C23711"/>
    </row>
    <row r="23712" spans="3:3">
      <c r="C23712"/>
    </row>
    <row r="23713" spans="3:3">
      <c r="C23713"/>
    </row>
    <row r="23714" spans="3:3">
      <c r="C23714"/>
    </row>
    <row r="23715" spans="3:3">
      <c r="C23715"/>
    </row>
    <row r="23716" spans="3:3">
      <c r="C23716"/>
    </row>
    <row r="23717" spans="3:3">
      <c r="C23717"/>
    </row>
    <row r="23718" spans="3:3">
      <c r="C23718"/>
    </row>
    <row r="23719" spans="3:3">
      <c r="C23719"/>
    </row>
    <row r="23720" spans="3:3">
      <c r="C23720"/>
    </row>
    <row r="23721" spans="3:3">
      <c r="C23721"/>
    </row>
    <row r="23722" spans="3:3">
      <c r="C23722"/>
    </row>
    <row r="23723" spans="3:3">
      <c r="C23723"/>
    </row>
    <row r="23724" spans="3:3">
      <c r="C23724"/>
    </row>
    <row r="23725" spans="3:3">
      <c r="C23725"/>
    </row>
    <row r="23726" spans="3:3">
      <c r="C23726"/>
    </row>
    <row r="23727" spans="3:3">
      <c r="C23727"/>
    </row>
    <row r="23728" spans="3:3">
      <c r="C23728"/>
    </row>
    <row r="23729" spans="3:3">
      <c r="C23729"/>
    </row>
    <row r="23730" spans="3:3">
      <c r="C23730"/>
    </row>
    <row r="23731" spans="3:3">
      <c r="C23731"/>
    </row>
    <row r="23732" spans="3:3">
      <c r="C23732"/>
    </row>
    <row r="23733" spans="3:3">
      <c r="C23733"/>
    </row>
    <row r="23734" spans="3:3">
      <c r="C23734"/>
    </row>
    <row r="23735" spans="3:3">
      <c r="C23735"/>
    </row>
    <row r="23736" spans="3:3">
      <c r="C23736"/>
    </row>
    <row r="23737" spans="3:3">
      <c r="C23737"/>
    </row>
    <row r="23738" spans="3:3">
      <c r="C23738"/>
    </row>
    <row r="23739" spans="3:3">
      <c r="C23739"/>
    </row>
    <row r="23740" spans="3:3">
      <c r="C23740"/>
    </row>
    <row r="23741" spans="3:3">
      <c r="C23741"/>
    </row>
    <row r="23742" spans="3:3">
      <c r="C23742"/>
    </row>
    <row r="23743" spans="3:3">
      <c r="C23743"/>
    </row>
    <row r="23744" spans="3:3">
      <c r="C23744"/>
    </row>
    <row r="23745" spans="3:3">
      <c r="C23745"/>
    </row>
    <row r="23746" spans="3:3">
      <c r="C23746"/>
    </row>
    <row r="23747" spans="3:3">
      <c r="C23747"/>
    </row>
    <row r="23748" spans="3:3">
      <c r="C23748"/>
    </row>
    <row r="23749" spans="3:3">
      <c r="C23749"/>
    </row>
    <row r="23750" spans="3:3">
      <c r="C23750"/>
    </row>
    <row r="23751" spans="3:3">
      <c r="C23751"/>
    </row>
    <row r="23752" spans="3:3">
      <c r="C23752"/>
    </row>
    <row r="23753" spans="3:3">
      <c r="C23753"/>
    </row>
    <row r="23754" spans="3:3">
      <c r="C23754"/>
    </row>
    <row r="23755" spans="3:3">
      <c r="C23755"/>
    </row>
    <row r="23756" spans="3:3">
      <c r="C23756"/>
    </row>
    <row r="23757" spans="3:3">
      <c r="C23757"/>
    </row>
    <row r="23758" spans="3:3">
      <c r="C23758"/>
    </row>
    <row r="23759" spans="3:3">
      <c r="C23759"/>
    </row>
    <row r="23760" spans="3:3">
      <c r="C23760"/>
    </row>
    <row r="23761" spans="3:3">
      <c r="C23761"/>
    </row>
    <row r="23762" spans="3:3">
      <c r="C23762"/>
    </row>
    <row r="23763" spans="3:3">
      <c r="C23763"/>
    </row>
    <row r="23764" spans="3:3">
      <c r="C23764"/>
    </row>
    <row r="23765" spans="3:3">
      <c r="C23765"/>
    </row>
    <row r="23766" spans="3:3">
      <c r="C23766"/>
    </row>
    <row r="23767" spans="3:3">
      <c r="C23767"/>
    </row>
    <row r="23768" spans="3:3">
      <c r="C23768"/>
    </row>
    <row r="23769" spans="3:3">
      <c r="C23769"/>
    </row>
    <row r="23770" spans="3:3">
      <c r="C23770"/>
    </row>
    <row r="23771" spans="3:3">
      <c r="C23771"/>
    </row>
    <row r="23772" spans="3:3">
      <c r="C23772"/>
    </row>
    <row r="23773" spans="3:3">
      <c r="C23773"/>
    </row>
    <row r="23774" spans="3:3">
      <c r="C23774"/>
    </row>
    <row r="23775" spans="3:3">
      <c r="C23775"/>
    </row>
    <row r="23776" spans="3:3">
      <c r="C23776"/>
    </row>
    <row r="23777" spans="3:3">
      <c r="C23777"/>
    </row>
    <row r="23778" spans="3:3">
      <c r="C23778"/>
    </row>
    <row r="23779" spans="3:3">
      <c r="C23779"/>
    </row>
    <row r="23780" spans="3:3">
      <c r="C23780"/>
    </row>
    <row r="23781" spans="3:3">
      <c r="C23781"/>
    </row>
    <row r="23782" spans="3:3">
      <c r="C23782"/>
    </row>
    <row r="23783" spans="3:3">
      <c r="C23783"/>
    </row>
    <row r="23784" spans="3:3">
      <c r="C23784"/>
    </row>
    <row r="23785" spans="3:3">
      <c r="C23785"/>
    </row>
    <row r="23786" spans="3:3">
      <c r="C23786"/>
    </row>
    <row r="23787" spans="3:3">
      <c r="C23787"/>
    </row>
    <row r="23788" spans="3:3">
      <c r="C23788"/>
    </row>
    <row r="23789" spans="3:3">
      <c r="C23789"/>
    </row>
    <row r="23790" spans="3:3">
      <c r="C23790"/>
    </row>
    <row r="23791" spans="3:3">
      <c r="C23791"/>
    </row>
    <row r="23792" spans="3:3">
      <c r="C23792"/>
    </row>
    <row r="23793" spans="3:3">
      <c r="C23793"/>
    </row>
    <row r="23794" spans="3:3">
      <c r="C23794"/>
    </row>
    <row r="23795" spans="3:3">
      <c r="C23795"/>
    </row>
    <row r="23796" spans="3:3">
      <c r="C23796"/>
    </row>
    <row r="23797" spans="3:3">
      <c r="C23797"/>
    </row>
    <row r="23798" spans="3:3">
      <c r="C23798"/>
    </row>
    <row r="23799" spans="3:3">
      <c r="C23799"/>
    </row>
    <row r="23800" spans="3:3">
      <c r="C23800"/>
    </row>
    <row r="23801" spans="3:3">
      <c r="C23801"/>
    </row>
    <row r="23802" spans="3:3">
      <c r="C23802"/>
    </row>
    <row r="23803" spans="3:3">
      <c r="C23803"/>
    </row>
    <row r="23804" spans="3:3">
      <c r="C23804"/>
    </row>
    <row r="23805" spans="3:3">
      <c r="C23805"/>
    </row>
    <row r="23806" spans="3:3">
      <c r="C23806"/>
    </row>
    <row r="23807" spans="3:3">
      <c r="C23807"/>
    </row>
    <row r="23808" spans="3:3">
      <c r="C23808"/>
    </row>
    <row r="23809" spans="3:3">
      <c r="C23809"/>
    </row>
    <row r="23810" spans="3:3">
      <c r="C23810"/>
    </row>
    <row r="23811" spans="3:3">
      <c r="C23811"/>
    </row>
    <row r="23812" spans="3:3">
      <c r="C23812"/>
    </row>
    <row r="23813" spans="3:3">
      <c r="C23813"/>
    </row>
    <row r="23814" spans="3:3">
      <c r="C23814"/>
    </row>
    <row r="23815" spans="3:3">
      <c r="C23815"/>
    </row>
    <row r="23816" spans="3:3">
      <c r="C23816"/>
    </row>
    <row r="23817" spans="3:3">
      <c r="C23817"/>
    </row>
    <row r="23818" spans="3:3">
      <c r="C23818"/>
    </row>
    <row r="23819" spans="3:3">
      <c r="C23819"/>
    </row>
    <row r="23820" spans="3:3">
      <c r="C23820"/>
    </row>
    <row r="23821" spans="3:3">
      <c r="C23821"/>
    </row>
    <row r="23822" spans="3:3">
      <c r="C23822"/>
    </row>
    <row r="23823" spans="3:3">
      <c r="C23823"/>
    </row>
    <row r="23824" spans="3:3">
      <c r="C23824"/>
    </row>
    <row r="23825" spans="3:3">
      <c r="C23825"/>
    </row>
    <row r="23826" spans="3:3">
      <c r="C23826"/>
    </row>
    <row r="23827" spans="3:3">
      <c r="C23827"/>
    </row>
    <row r="23828" spans="3:3">
      <c r="C23828"/>
    </row>
    <row r="23829" spans="3:3">
      <c r="C23829"/>
    </row>
    <row r="23830" spans="3:3">
      <c r="C23830"/>
    </row>
    <row r="23831" spans="3:3">
      <c r="C23831"/>
    </row>
    <row r="23832" spans="3:3">
      <c r="C23832"/>
    </row>
    <row r="23833" spans="3:3">
      <c r="C23833"/>
    </row>
    <row r="23834" spans="3:3">
      <c r="C23834"/>
    </row>
    <row r="23835" spans="3:3">
      <c r="C23835"/>
    </row>
    <row r="23836" spans="3:3">
      <c r="C23836"/>
    </row>
    <row r="23837" spans="3:3">
      <c r="C23837"/>
    </row>
    <row r="23838" spans="3:3">
      <c r="C23838"/>
    </row>
    <row r="23839" spans="3:3">
      <c r="C23839"/>
    </row>
    <row r="23840" spans="3:3">
      <c r="C23840"/>
    </row>
    <row r="23841" spans="3:3">
      <c r="C23841"/>
    </row>
    <row r="23842" spans="3:3">
      <c r="C23842"/>
    </row>
    <row r="23843" spans="3:3">
      <c r="C23843"/>
    </row>
    <row r="23844" spans="3:3">
      <c r="C23844"/>
    </row>
    <row r="23845" spans="3:3">
      <c r="C23845"/>
    </row>
    <row r="23846" spans="3:3">
      <c r="C23846"/>
    </row>
    <row r="23847" spans="3:3">
      <c r="C23847"/>
    </row>
    <row r="23848" spans="3:3">
      <c r="C23848"/>
    </row>
    <row r="23849" spans="3:3">
      <c r="C23849"/>
    </row>
    <row r="23850" spans="3:3">
      <c r="C23850"/>
    </row>
    <row r="23851" spans="3:3">
      <c r="C23851"/>
    </row>
    <row r="23852" spans="3:3">
      <c r="C23852"/>
    </row>
    <row r="23853" spans="3:3">
      <c r="C23853"/>
    </row>
    <row r="23854" spans="3:3">
      <c r="C23854"/>
    </row>
    <row r="23855" spans="3:3">
      <c r="C23855"/>
    </row>
    <row r="23856" spans="3:3">
      <c r="C23856"/>
    </row>
    <row r="23857" spans="3:3">
      <c r="C23857"/>
    </row>
    <row r="23858" spans="3:3">
      <c r="C23858"/>
    </row>
    <row r="23859" spans="3:3">
      <c r="C23859"/>
    </row>
    <row r="23860" spans="3:3">
      <c r="C23860"/>
    </row>
    <row r="23861" spans="3:3">
      <c r="C23861"/>
    </row>
    <row r="23862" spans="3:3">
      <c r="C23862"/>
    </row>
    <row r="23863" spans="3:3">
      <c r="C23863"/>
    </row>
    <row r="23864" spans="3:3">
      <c r="C23864"/>
    </row>
    <row r="23865" spans="3:3">
      <c r="C23865"/>
    </row>
    <row r="23866" spans="3:3">
      <c r="C23866"/>
    </row>
    <row r="23867" spans="3:3">
      <c r="C23867"/>
    </row>
    <row r="23868" spans="3:3">
      <c r="C23868"/>
    </row>
    <row r="23869" spans="3:3">
      <c r="C23869"/>
    </row>
    <row r="23870" spans="3:3">
      <c r="C23870"/>
    </row>
    <row r="23871" spans="3:3">
      <c r="C23871"/>
    </row>
    <row r="23872" spans="3:3">
      <c r="C23872"/>
    </row>
    <row r="23873" spans="3:3">
      <c r="C23873"/>
    </row>
    <row r="23874" spans="3:3">
      <c r="C23874"/>
    </row>
    <row r="23875" spans="3:3">
      <c r="C23875"/>
    </row>
    <row r="23876" spans="3:3">
      <c r="C23876"/>
    </row>
    <row r="23877" spans="3:3">
      <c r="C23877"/>
    </row>
    <row r="23878" spans="3:3">
      <c r="C23878"/>
    </row>
    <row r="23879" spans="3:3">
      <c r="C23879"/>
    </row>
    <row r="23880" spans="3:3">
      <c r="C23880"/>
    </row>
    <row r="23881" spans="3:3">
      <c r="C23881"/>
    </row>
    <row r="23882" spans="3:3">
      <c r="C23882"/>
    </row>
    <row r="23883" spans="3:3">
      <c r="C23883"/>
    </row>
    <row r="23884" spans="3:3">
      <c r="C23884"/>
    </row>
    <row r="23885" spans="3:3">
      <c r="C23885"/>
    </row>
    <row r="23886" spans="3:3">
      <c r="C23886"/>
    </row>
    <row r="23887" spans="3:3">
      <c r="C23887"/>
    </row>
    <row r="23888" spans="3:3">
      <c r="C23888"/>
    </row>
    <row r="23889" spans="3:3">
      <c r="C23889"/>
    </row>
    <row r="23890" spans="3:3">
      <c r="C23890"/>
    </row>
    <row r="23891" spans="3:3">
      <c r="C23891"/>
    </row>
    <row r="23892" spans="3:3">
      <c r="C23892"/>
    </row>
    <row r="23893" spans="3:3">
      <c r="C23893"/>
    </row>
    <row r="23894" spans="3:3">
      <c r="C23894"/>
    </row>
    <row r="23895" spans="3:3">
      <c r="C23895"/>
    </row>
    <row r="23896" spans="3:3">
      <c r="C23896"/>
    </row>
    <row r="23897" spans="3:3">
      <c r="C23897"/>
    </row>
    <row r="23898" spans="3:3">
      <c r="C23898"/>
    </row>
    <row r="23899" spans="3:3">
      <c r="C23899"/>
    </row>
    <row r="23900" spans="3:3">
      <c r="C23900"/>
    </row>
    <row r="23901" spans="3:3">
      <c r="C23901"/>
    </row>
    <row r="23902" spans="3:3">
      <c r="C23902"/>
    </row>
    <row r="23903" spans="3:3">
      <c r="C23903"/>
    </row>
    <row r="23904" spans="3:3">
      <c r="C23904"/>
    </row>
    <row r="23905" spans="3:3">
      <c r="C23905"/>
    </row>
    <row r="23906" spans="3:3">
      <c r="C23906"/>
    </row>
    <row r="23907" spans="3:3">
      <c r="C23907"/>
    </row>
    <row r="23908" spans="3:3">
      <c r="C23908"/>
    </row>
    <row r="23909" spans="3:3">
      <c r="C23909"/>
    </row>
    <row r="23910" spans="3:3">
      <c r="C23910"/>
    </row>
    <row r="23911" spans="3:3">
      <c r="C23911"/>
    </row>
    <row r="23912" spans="3:3">
      <c r="C23912"/>
    </row>
    <row r="23913" spans="3:3">
      <c r="C23913"/>
    </row>
    <row r="23914" spans="3:3">
      <c r="C23914"/>
    </row>
    <row r="23915" spans="3:3">
      <c r="C23915"/>
    </row>
    <row r="23916" spans="3:3">
      <c r="C23916"/>
    </row>
    <row r="23917" spans="3:3">
      <c r="C23917"/>
    </row>
    <row r="23918" spans="3:3">
      <c r="C23918"/>
    </row>
    <row r="23919" spans="3:3">
      <c r="C23919"/>
    </row>
    <row r="23920" spans="3:3">
      <c r="C23920"/>
    </row>
    <row r="23921" spans="3:3">
      <c r="C23921"/>
    </row>
    <row r="23922" spans="3:3">
      <c r="C23922"/>
    </row>
    <row r="23923" spans="3:3">
      <c r="C23923"/>
    </row>
    <row r="23924" spans="3:3">
      <c r="C23924"/>
    </row>
    <row r="23925" spans="3:3">
      <c r="C23925"/>
    </row>
    <row r="23926" spans="3:3">
      <c r="C23926"/>
    </row>
    <row r="23927" spans="3:3">
      <c r="C23927"/>
    </row>
    <row r="23928" spans="3:3">
      <c r="C23928"/>
    </row>
    <row r="23929" spans="3:3">
      <c r="C23929"/>
    </row>
    <row r="23930" spans="3:3">
      <c r="C23930"/>
    </row>
    <row r="23931" spans="3:3">
      <c r="C23931"/>
    </row>
    <row r="23932" spans="3:3">
      <c r="C23932"/>
    </row>
    <row r="23933" spans="3:3">
      <c r="C23933"/>
    </row>
    <row r="23934" spans="3:3">
      <c r="C23934"/>
    </row>
    <row r="23935" spans="3:3">
      <c r="C23935"/>
    </row>
    <row r="23936" spans="3:3">
      <c r="C23936"/>
    </row>
    <row r="23937" spans="3:3">
      <c r="C23937"/>
    </row>
    <row r="23938" spans="3:3">
      <c r="C23938"/>
    </row>
    <row r="23939" spans="3:3">
      <c r="C23939"/>
    </row>
    <row r="23940" spans="3:3">
      <c r="C23940"/>
    </row>
    <row r="23941" spans="3:3">
      <c r="C23941"/>
    </row>
    <row r="23942" spans="3:3">
      <c r="C23942"/>
    </row>
    <row r="23943" spans="3:3">
      <c r="C23943"/>
    </row>
    <row r="23944" spans="3:3">
      <c r="C23944"/>
    </row>
    <row r="23945" spans="3:3">
      <c r="C23945"/>
    </row>
    <row r="23946" spans="3:3">
      <c r="C23946"/>
    </row>
    <row r="23947" spans="3:3">
      <c r="C23947"/>
    </row>
    <row r="23948" spans="3:3">
      <c r="C23948"/>
    </row>
    <row r="23949" spans="3:3">
      <c r="C23949"/>
    </row>
    <row r="23950" spans="3:3">
      <c r="C23950"/>
    </row>
    <row r="23951" spans="3:3">
      <c r="C23951"/>
    </row>
    <row r="23952" spans="3:3">
      <c r="C23952"/>
    </row>
    <row r="23953" spans="3:3">
      <c r="C23953"/>
    </row>
    <row r="23954" spans="3:3">
      <c r="C23954"/>
    </row>
    <row r="23955" spans="3:3">
      <c r="C23955"/>
    </row>
    <row r="23956" spans="3:3">
      <c r="C23956"/>
    </row>
    <row r="23957" spans="3:3">
      <c r="C23957"/>
    </row>
    <row r="23958" spans="3:3">
      <c r="C23958"/>
    </row>
    <row r="23959" spans="3:3">
      <c r="C23959"/>
    </row>
    <row r="23960" spans="3:3">
      <c r="C23960"/>
    </row>
    <row r="23961" spans="3:3">
      <c r="C23961"/>
    </row>
    <row r="23962" spans="3:3">
      <c r="C23962"/>
    </row>
    <row r="23963" spans="3:3">
      <c r="C23963"/>
    </row>
    <row r="23964" spans="3:3">
      <c r="C23964"/>
    </row>
    <row r="23965" spans="3:3">
      <c r="C23965"/>
    </row>
    <row r="23966" spans="3:3">
      <c r="C23966"/>
    </row>
    <row r="23967" spans="3:3">
      <c r="C23967"/>
    </row>
    <row r="23968" spans="3:3">
      <c r="C23968"/>
    </row>
    <row r="23969" spans="3:3">
      <c r="C23969"/>
    </row>
    <row r="23970" spans="3:3">
      <c r="C23970"/>
    </row>
    <row r="23971" spans="3:3">
      <c r="C23971"/>
    </row>
    <row r="23972" spans="3:3">
      <c r="C23972"/>
    </row>
    <row r="23973" spans="3:3">
      <c r="C23973"/>
    </row>
    <row r="23974" spans="3:3">
      <c r="C23974"/>
    </row>
    <row r="23975" spans="3:3">
      <c r="C23975"/>
    </row>
    <row r="23976" spans="3:3">
      <c r="C23976"/>
    </row>
    <row r="23977" spans="3:3">
      <c r="C23977"/>
    </row>
    <row r="23978" spans="3:3">
      <c r="C23978"/>
    </row>
    <row r="23979" spans="3:3">
      <c r="C23979"/>
    </row>
    <row r="23980" spans="3:3">
      <c r="C23980"/>
    </row>
    <row r="23981" spans="3:3">
      <c r="C23981"/>
    </row>
    <row r="23982" spans="3:3">
      <c r="C23982"/>
    </row>
    <row r="23983" spans="3:3">
      <c r="C23983"/>
    </row>
    <row r="23984" spans="3:3">
      <c r="C23984"/>
    </row>
    <row r="23985" spans="3:3">
      <c r="C23985"/>
    </row>
    <row r="23986" spans="3:3">
      <c r="C23986"/>
    </row>
    <row r="23987" spans="3:3">
      <c r="C23987"/>
    </row>
    <row r="23988" spans="3:3">
      <c r="C23988"/>
    </row>
    <row r="23989" spans="3:3">
      <c r="C23989"/>
    </row>
    <row r="23990" spans="3:3">
      <c r="C23990"/>
    </row>
    <row r="23991" spans="3:3">
      <c r="C23991"/>
    </row>
    <row r="23992" spans="3:3">
      <c r="C23992"/>
    </row>
    <row r="23993" spans="3:3">
      <c r="C23993"/>
    </row>
    <row r="23994" spans="3:3">
      <c r="C23994"/>
    </row>
    <row r="23995" spans="3:3">
      <c r="C23995"/>
    </row>
    <row r="23996" spans="3:3">
      <c r="C23996"/>
    </row>
    <row r="23997" spans="3:3">
      <c r="C23997"/>
    </row>
    <row r="23998" spans="3:3">
      <c r="C23998"/>
    </row>
    <row r="23999" spans="3:3">
      <c r="C23999"/>
    </row>
    <row r="24000" spans="3:3">
      <c r="C24000"/>
    </row>
    <row r="24001" spans="3:3">
      <c r="C24001"/>
    </row>
    <row r="24002" spans="3:3">
      <c r="C24002"/>
    </row>
    <row r="24003" spans="3:3">
      <c r="C24003"/>
    </row>
    <row r="24004" spans="3:3">
      <c r="C24004"/>
    </row>
    <row r="24005" spans="3:3">
      <c r="C24005"/>
    </row>
    <row r="24006" spans="3:3">
      <c r="C24006"/>
    </row>
    <row r="24007" spans="3:3">
      <c r="C24007"/>
    </row>
    <row r="24008" spans="3:3">
      <c r="C24008"/>
    </row>
    <row r="24009" spans="3:3">
      <c r="C24009"/>
    </row>
    <row r="24010" spans="3:3">
      <c r="C24010"/>
    </row>
    <row r="24011" spans="3:3">
      <c r="C24011"/>
    </row>
    <row r="24012" spans="3:3">
      <c r="C24012"/>
    </row>
    <row r="24013" spans="3:3">
      <c r="C24013"/>
    </row>
    <row r="24014" spans="3:3">
      <c r="C24014"/>
    </row>
    <row r="24015" spans="3:3">
      <c r="C24015"/>
    </row>
    <row r="24016" spans="3:3">
      <c r="C24016"/>
    </row>
    <row r="24017" spans="3:3">
      <c r="C24017"/>
    </row>
    <row r="24018" spans="3:3">
      <c r="C24018"/>
    </row>
    <row r="24019" spans="3:3">
      <c r="C24019"/>
    </row>
    <row r="24020" spans="3:3">
      <c r="C24020"/>
    </row>
    <row r="24021" spans="3:3">
      <c r="C24021"/>
    </row>
    <row r="24022" spans="3:3">
      <c r="C24022"/>
    </row>
    <row r="24023" spans="3:3">
      <c r="C24023"/>
    </row>
    <row r="24024" spans="3:3">
      <c r="C24024"/>
    </row>
    <row r="24025" spans="3:3">
      <c r="C24025"/>
    </row>
    <row r="24026" spans="3:3">
      <c r="C24026"/>
    </row>
    <row r="24027" spans="3:3">
      <c r="C24027"/>
    </row>
    <row r="24028" spans="3:3">
      <c r="C24028"/>
    </row>
    <row r="24029" spans="3:3">
      <c r="C24029"/>
    </row>
    <row r="24030" spans="3:3">
      <c r="C24030"/>
    </row>
    <row r="24031" spans="3:3">
      <c r="C24031"/>
    </row>
    <row r="24032" spans="3:3">
      <c r="C24032"/>
    </row>
    <row r="24033" spans="3:3">
      <c r="C24033"/>
    </row>
    <row r="24034" spans="3:3">
      <c r="C24034"/>
    </row>
    <row r="24035" spans="3:3">
      <c r="C24035"/>
    </row>
    <row r="24036" spans="3:3">
      <c r="C24036"/>
    </row>
    <row r="24037" spans="3:3">
      <c r="C24037"/>
    </row>
    <row r="24038" spans="3:3">
      <c r="C24038"/>
    </row>
    <row r="24039" spans="3:3">
      <c r="C24039"/>
    </row>
    <row r="24040" spans="3:3">
      <c r="C24040"/>
    </row>
    <row r="24041" spans="3:3">
      <c r="C24041"/>
    </row>
    <row r="24042" spans="3:3">
      <c r="C24042"/>
    </row>
    <row r="24043" spans="3:3">
      <c r="C24043"/>
    </row>
    <row r="24044" spans="3:3">
      <c r="C24044"/>
    </row>
    <row r="24045" spans="3:3">
      <c r="C24045"/>
    </row>
    <row r="24046" spans="3:3">
      <c r="C24046"/>
    </row>
    <row r="24047" spans="3:3">
      <c r="C24047"/>
    </row>
    <row r="24048" spans="3:3">
      <c r="C24048"/>
    </row>
    <row r="24049" spans="3:3">
      <c r="C24049"/>
    </row>
    <row r="24050" spans="3:3">
      <c r="C24050"/>
    </row>
    <row r="24051" spans="3:3">
      <c r="C24051"/>
    </row>
    <row r="24052" spans="3:3">
      <c r="C24052"/>
    </row>
    <row r="24053" spans="3:3">
      <c r="C24053"/>
    </row>
    <row r="24054" spans="3:3">
      <c r="C24054"/>
    </row>
    <row r="24055" spans="3:3">
      <c r="C24055"/>
    </row>
    <row r="24056" spans="3:3">
      <c r="C24056"/>
    </row>
    <row r="24057" spans="3:3">
      <c r="C24057"/>
    </row>
    <row r="24058" spans="3:3">
      <c r="C24058"/>
    </row>
    <row r="24059" spans="3:3">
      <c r="C24059"/>
    </row>
    <row r="24060" spans="3:3">
      <c r="C24060"/>
    </row>
    <row r="24061" spans="3:3">
      <c r="C24061"/>
    </row>
    <row r="24062" spans="3:3">
      <c r="C24062"/>
    </row>
    <row r="24063" spans="3:3">
      <c r="C24063"/>
    </row>
    <row r="24064" spans="3:3">
      <c r="C24064"/>
    </row>
    <row r="24065" spans="3:3">
      <c r="C24065"/>
    </row>
    <row r="24066" spans="3:3">
      <c r="C24066"/>
    </row>
    <row r="24067" spans="3:3">
      <c r="C24067"/>
    </row>
    <row r="24068" spans="3:3">
      <c r="C24068"/>
    </row>
    <row r="24069" spans="3:3">
      <c r="C24069"/>
    </row>
    <row r="24070" spans="3:3">
      <c r="C24070"/>
    </row>
    <row r="24071" spans="3:3">
      <c r="C24071"/>
    </row>
    <row r="24072" spans="3:3">
      <c r="C24072"/>
    </row>
    <row r="24073" spans="3:3">
      <c r="C24073"/>
    </row>
    <row r="24074" spans="3:3">
      <c r="C24074"/>
    </row>
    <row r="24075" spans="3:3">
      <c r="C24075"/>
    </row>
    <row r="24076" spans="3:3">
      <c r="C24076"/>
    </row>
    <row r="24077" spans="3:3">
      <c r="C24077"/>
    </row>
    <row r="24078" spans="3:3">
      <c r="C24078"/>
    </row>
    <row r="24079" spans="3:3">
      <c r="C24079"/>
    </row>
    <row r="24080" spans="3:3">
      <c r="C24080"/>
    </row>
    <row r="24081" spans="3:3">
      <c r="C24081"/>
    </row>
    <row r="24082" spans="3:3">
      <c r="C24082"/>
    </row>
    <row r="24083" spans="3:3">
      <c r="C24083"/>
    </row>
    <row r="24084" spans="3:3">
      <c r="C24084"/>
    </row>
    <row r="24085" spans="3:3">
      <c r="C24085"/>
    </row>
    <row r="24086" spans="3:3">
      <c r="C24086"/>
    </row>
    <row r="24087" spans="3:3">
      <c r="C24087"/>
    </row>
    <row r="24088" spans="3:3">
      <c r="C24088"/>
    </row>
    <row r="24089" spans="3:3">
      <c r="C24089"/>
    </row>
    <row r="24090" spans="3:3">
      <c r="C24090"/>
    </row>
    <row r="24091" spans="3:3">
      <c r="C24091"/>
    </row>
    <row r="24092" spans="3:3">
      <c r="C24092"/>
    </row>
    <row r="24093" spans="3:3">
      <c r="C24093"/>
    </row>
    <row r="24094" spans="3:3">
      <c r="C24094"/>
    </row>
    <row r="24095" spans="3:3">
      <c r="C24095"/>
    </row>
    <row r="24096" spans="3:3">
      <c r="C24096"/>
    </row>
    <row r="24097" spans="3:3">
      <c r="C24097"/>
    </row>
    <row r="24098" spans="3:3">
      <c r="C24098"/>
    </row>
    <row r="24099" spans="3:3">
      <c r="C24099"/>
    </row>
    <row r="24100" spans="3:3">
      <c r="C24100"/>
    </row>
    <row r="24101" spans="3:3">
      <c r="C24101"/>
    </row>
    <row r="24102" spans="3:3">
      <c r="C24102"/>
    </row>
    <row r="24103" spans="3:3">
      <c r="C24103"/>
    </row>
    <row r="24104" spans="3:3">
      <c r="C24104"/>
    </row>
    <row r="24105" spans="3:3">
      <c r="C24105"/>
    </row>
    <row r="24106" spans="3:3">
      <c r="C24106"/>
    </row>
    <row r="24107" spans="3:3">
      <c r="C24107"/>
    </row>
    <row r="24108" spans="3:3">
      <c r="C24108"/>
    </row>
    <row r="24109" spans="3:3">
      <c r="C24109"/>
    </row>
    <row r="24110" spans="3:3">
      <c r="C24110"/>
    </row>
    <row r="24111" spans="3:3">
      <c r="C24111"/>
    </row>
    <row r="24112" spans="3:3">
      <c r="C24112"/>
    </row>
    <row r="24113" spans="3:3">
      <c r="C24113"/>
    </row>
    <row r="24114" spans="3:3">
      <c r="C24114"/>
    </row>
    <row r="24115" spans="3:3">
      <c r="C24115"/>
    </row>
    <row r="24116" spans="3:3">
      <c r="C24116"/>
    </row>
    <row r="24117" spans="3:3">
      <c r="C24117"/>
    </row>
    <row r="24118" spans="3:3">
      <c r="C24118"/>
    </row>
    <row r="24119" spans="3:3">
      <c r="C24119"/>
    </row>
    <row r="24120" spans="3:3">
      <c r="C24120"/>
    </row>
    <row r="24121" spans="3:3">
      <c r="C24121"/>
    </row>
    <row r="24122" spans="3:3">
      <c r="C24122"/>
    </row>
    <row r="24123" spans="3:3">
      <c r="C24123"/>
    </row>
    <row r="24124" spans="3:3">
      <c r="C24124"/>
    </row>
    <row r="24125" spans="3:3">
      <c r="C24125"/>
    </row>
    <row r="24126" spans="3:3">
      <c r="C24126"/>
    </row>
    <row r="24127" spans="3:3">
      <c r="C24127"/>
    </row>
    <row r="24128" spans="3:3">
      <c r="C24128"/>
    </row>
    <row r="24129" spans="3:3">
      <c r="C24129"/>
    </row>
    <row r="24130" spans="3:3">
      <c r="C24130"/>
    </row>
    <row r="24131" spans="3:3">
      <c r="C24131"/>
    </row>
    <row r="24132" spans="3:3">
      <c r="C24132"/>
    </row>
    <row r="24133" spans="3:3">
      <c r="C24133"/>
    </row>
    <row r="24134" spans="3:3">
      <c r="C24134"/>
    </row>
    <row r="24135" spans="3:3">
      <c r="C24135"/>
    </row>
    <row r="24136" spans="3:3">
      <c r="C24136"/>
    </row>
    <row r="24137" spans="3:3">
      <c r="C24137"/>
    </row>
    <row r="24138" spans="3:3">
      <c r="C24138"/>
    </row>
    <row r="24139" spans="3:3">
      <c r="C24139"/>
    </row>
    <row r="24140" spans="3:3">
      <c r="C24140"/>
    </row>
    <row r="24141" spans="3:3">
      <c r="C24141"/>
    </row>
    <row r="24142" spans="3:3">
      <c r="C24142"/>
    </row>
    <row r="24143" spans="3:3">
      <c r="C24143"/>
    </row>
    <row r="24144" spans="3:3">
      <c r="C24144"/>
    </row>
    <row r="24145" spans="3:3">
      <c r="C24145"/>
    </row>
    <row r="24146" spans="3:3">
      <c r="C24146"/>
    </row>
    <row r="24147" spans="3:3">
      <c r="C24147"/>
    </row>
    <row r="24148" spans="3:3">
      <c r="C24148"/>
    </row>
    <row r="24149" spans="3:3">
      <c r="C24149"/>
    </row>
    <row r="24150" spans="3:3">
      <c r="C24150"/>
    </row>
    <row r="24151" spans="3:3">
      <c r="C24151"/>
    </row>
    <row r="24152" spans="3:3">
      <c r="C24152"/>
    </row>
    <row r="24153" spans="3:3">
      <c r="C24153"/>
    </row>
    <row r="24154" spans="3:3">
      <c r="C24154"/>
    </row>
    <row r="24155" spans="3:3">
      <c r="C24155"/>
    </row>
    <row r="24156" spans="3:3">
      <c r="C24156"/>
    </row>
    <row r="24157" spans="3:3">
      <c r="C24157"/>
    </row>
    <row r="24158" spans="3:3">
      <c r="C24158"/>
    </row>
    <row r="24159" spans="3:3">
      <c r="C24159"/>
    </row>
    <row r="24160" spans="3:3">
      <c r="C24160"/>
    </row>
    <row r="24161" spans="3:3">
      <c r="C24161"/>
    </row>
    <row r="24162" spans="3:3">
      <c r="C24162"/>
    </row>
    <row r="24163" spans="3:3">
      <c r="C24163"/>
    </row>
    <row r="24164" spans="3:3">
      <c r="C24164"/>
    </row>
    <row r="24165" spans="3:3">
      <c r="C24165"/>
    </row>
    <row r="24166" spans="3:3">
      <c r="C24166"/>
    </row>
    <row r="24167" spans="3:3">
      <c r="C24167"/>
    </row>
    <row r="24168" spans="3:3">
      <c r="C24168"/>
    </row>
    <row r="24169" spans="3:3">
      <c r="C24169"/>
    </row>
    <row r="24170" spans="3:3">
      <c r="C24170"/>
    </row>
    <row r="24171" spans="3:3">
      <c r="C24171"/>
    </row>
    <row r="24172" spans="3:3">
      <c r="C24172"/>
    </row>
    <row r="24173" spans="3:3">
      <c r="C24173"/>
    </row>
    <row r="24174" spans="3:3">
      <c r="C24174"/>
    </row>
    <row r="24175" spans="3:3">
      <c r="C24175"/>
    </row>
    <row r="24176" spans="3:3">
      <c r="C24176"/>
    </row>
    <row r="24177" spans="3:3">
      <c r="C24177"/>
    </row>
    <row r="24178" spans="3:3">
      <c r="C24178"/>
    </row>
    <row r="24179" spans="3:3">
      <c r="C24179"/>
    </row>
    <row r="24180" spans="3:3">
      <c r="C24180"/>
    </row>
    <row r="24181" spans="3:3">
      <c r="C24181"/>
    </row>
    <row r="24182" spans="3:3">
      <c r="C24182"/>
    </row>
    <row r="24183" spans="3:3">
      <c r="C24183"/>
    </row>
    <row r="24184" spans="3:3">
      <c r="C24184"/>
    </row>
    <row r="24185" spans="3:3">
      <c r="C24185"/>
    </row>
    <row r="24186" spans="3:3">
      <c r="C24186"/>
    </row>
    <row r="24187" spans="3:3">
      <c r="C24187"/>
    </row>
    <row r="24188" spans="3:3">
      <c r="C24188"/>
    </row>
    <row r="24189" spans="3:3">
      <c r="C24189"/>
    </row>
    <row r="24190" spans="3:3">
      <c r="C24190"/>
    </row>
    <row r="24191" spans="3:3">
      <c r="C24191"/>
    </row>
    <row r="24192" spans="3:3">
      <c r="C24192"/>
    </row>
    <row r="24193" spans="3:3">
      <c r="C24193"/>
    </row>
    <row r="24194" spans="3:3">
      <c r="C24194"/>
    </row>
    <row r="24195" spans="3:3">
      <c r="C24195"/>
    </row>
    <row r="24196" spans="3:3">
      <c r="C24196"/>
    </row>
    <row r="24197" spans="3:3">
      <c r="C24197"/>
    </row>
    <row r="24198" spans="3:3">
      <c r="C24198"/>
    </row>
    <row r="24199" spans="3:3">
      <c r="C24199"/>
    </row>
    <row r="24200" spans="3:3">
      <c r="C24200"/>
    </row>
    <row r="24201" spans="3:3">
      <c r="C24201"/>
    </row>
    <row r="24202" spans="3:3">
      <c r="C24202"/>
    </row>
    <row r="24203" spans="3:3">
      <c r="C24203"/>
    </row>
    <row r="24204" spans="3:3">
      <c r="C24204"/>
    </row>
    <row r="24205" spans="3:3">
      <c r="C24205"/>
    </row>
    <row r="24206" spans="3:3">
      <c r="C24206"/>
    </row>
    <row r="24207" spans="3:3">
      <c r="C24207"/>
    </row>
    <row r="24208" spans="3:3">
      <c r="C24208"/>
    </row>
    <row r="24209" spans="3:3">
      <c r="C24209"/>
    </row>
    <row r="24210" spans="3:3">
      <c r="C24210"/>
    </row>
    <row r="24211" spans="3:3">
      <c r="C24211"/>
    </row>
    <row r="24212" spans="3:3">
      <c r="C24212"/>
    </row>
    <row r="24213" spans="3:3">
      <c r="C24213"/>
    </row>
    <row r="24214" spans="3:3">
      <c r="C24214"/>
    </row>
    <row r="24215" spans="3:3">
      <c r="C24215"/>
    </row>
    <row r="24216" spans="3:3">
      <c r="C24216"/>
    </row>
    <row r="24217" spans="3:3">
      <c r="C24217"/>
    </row>
    <row r="24218" spans="3:3">
      <c r="C24218"/>
    </row>
    <row r="24219" spans="3:3">
      <c r="C24219"/>
    </row>
    <row r="24220" spans="3:3">
      <c r="C24220"/>
    </row>
    <row r="24221" spans="3:3">
      <c r="C24221"/>
    </row>
    <row r="24222" spans="3:3">
      <c r="C24222"/>
    </row>
    <row r="24223" spans="3:3">
      <c r="C24223"/>
    </row>
    <row r="24224" spans="3:3">
      <c r="C24224"/>
    </row>
    <row r="24225" spans="3:3">
      <c r="C24225"/>
    </row>
    <row r="24226" spans="3:3">
      <c r="C24226"/>
    </row>
    <row r="24227" spans="3:3">
      <c r="C24227"/>
    </row>
    <row r="24228" spans="3:3">
      <c r="C24228"/>
    </row>
    <row r="24229" spans="3:3">
      <c r="C24229"/>
    </row>
    <row r="24230" spans="3:3">
      <c r="C24230"/>
    </row>
    <row r="24231" spans="3:3">
      <c r="C24231"/>
    </row>
    <row r="24232" spans="3:3">
      <c r="C24232"/>
    </row>
    <row r="24233" spans="3:3">
      <c r="C24233"/>
    </row>
    <row r="24234" spans="3:3">
      <c r="C24234"/>
    </row>
    <row r="24235" spans="3:3">
      <c r="C24235"/>
    </row>
    <row r="24236" spans="3:3">
      <c r="C24236"/>
    </row>
    <row r="24237" spans="3:3">
      <c r="C24237"/>
    </row>
    <row r="24238" spans="3:3">
      <c r="C24238"/>
    </row>
    <row r="24239" spans="3:3">
      <c r="C24239"/>
    </row>
    <row r="24240" spans="3:3">
      <c r="C24240"/>
    </row>
    <row r="24241" spans="3:3">
      <c r="C24241"/>
    </row>
    <row r="24242" spans="3:3">
      <c r="C24242"/>
    </row>
    <row r="24243" spans="3:3">
      <c r="C24243"/>
    </row>
    <row r="24244" spans="3:3">
      <c r="C24244"/>
    </row>
    <row r="24245" spans="3:3">
      <c r="C24245"/>
    </row>
    <row r="24246" spans="3:3">
      <c r="C24246"/>
    </row>
    <row r="24247" spans="3:3">
      <c r="C24247"/>
    </row>
    <row r="24248" spans="3:3">
      <c r="C24248"/>
    </row>
    <row r="24249" spans="3:3">
      <c r="C24249"/>
    </row>
    <row r="24250" spans="3:3">
      <c r="C24250"/>
    </row>
    <row r="24251" spans="3:3">
      <c r="C24251"/>
    </row>
    <row r="24252" spans="3:3">
      <c r="C24252"/>
    </row>
    <row r="24253" spans="3:3">
      <c r="C24253"/>
    </row>
    <row r="24254" spans="3:3">
      <c r="C24254"/>
    </row>
    <row r="24255" spans="3:3">
      <c r="C24255"/>
    </row>
    <row r="24256" spans="3:3">
      <c r="C24256"/>
    </row>
    <row r="24257" spans="3:3">
      <c r="C24257"/>
    </row>
    <row r="24258" spans="3:3">
      <c r="C24258"/>
    </row>
    <row r="24259" spans="3:3">
      <c r="C24259"/>
    </row>
    <row r="24260" spans="3:3">
      <c r="C24260"/>
    </row>
    <row r="24261" spans="3:3">
      <c r="C24261"/>
    </row>
    <row r="24262" spans="3:3">
      <c r="C24262"/>
    </row>
    <row r="24263" spans="3:3">
      <c r="C24263"/>
    </row>
    <row r="24264" spans="3:3">
      <c r="C24264"/>
    </row>
    <row r="24265" spans="3:3">
      <c r="C24265"/>
    </row>
    <row r="24266" spans="3:3">
      <c r="C24266"/>
    </row>
    <row r="24267" spans="3:3">
      <c r="C24267"/>
    </row>
    <row r="24268" spans="3:3">
      <c r="C24268"/>
    </row>
    <row r="24269" spans="3:3">
      <c r="C24269"/>
    </row>
    <row r="24270" spans="3:3">
      <c r="C24270"/>
    </row>
    <row r="24271" spans="3:3">
      <c r="C24271"/>
    </row>
    <row r="24272" spans="3:3">
      <c r="C24272"/>
    </row>
    <row r="24273" spans="3:3">
      <c r="C24273"/>
    </row>
    <row r="24274" spans="3:3">
      <c r="C24274"/>
    </row>
    <row r="24275" spans="3:3">
      <c r="C24275"/>
    </row>
    <row r="24276" spans="3:3">
      <c r="C24276"/>
    </row>
    <row r="24277" spans="3:3">
      <c r="C24277"/>
    </row>
    <row r="24278" spans="3:3">
      <c r="C24278"/>
    </row>
    <row r="24279" spans="3:3">
      <c r="C24279"/>
    </row>
    <row r="24280" spans="3:3">
      <c r="C24280"/>
    </row>
    <row r="24281" spans="3:3">
      <c r="C24281"/>
    </row>
    <row r="24282" spans="3:3">
      <c r="C24282"/>
    </row>
    <row r="24283" spans="3:3">
      <c r="C24283"/>
    </row>
    <row r="24284" spans="3:3">
      <c r="C24284"/>
    </row>
    <row r="24285" spans="3:3">
      <c r="C24285"/>
    </row>
    <row r="24286" spans="3:3">
      <c r="C24286"/>
    </row>
    <row r="24287" spans="3:3">
      <c r="C24287"/>
    </row>
    <row r="24288" spans="3:3">
      <c r="C24288"/>
    </row>
    <row r="24289" spans="3:3">
      <c r="C24289"/>
    </row>
    <row r="24290" spans="3:3">
      <c r="C24290"/>
    </row>
    <row r="24291" spans="3:3">
      <c r="C24291"/>
    </row>
    <row r="24292" spans="3:3">
      <c r="C24292"/>
    </row>
    <row r="24293" spans="3:3">
      <c r="C24293"/>
    </row>
    <row r="24294" spans="3:3">
      <c r="C24294"/>
    </row>
    <row r="24295" spans="3:3">
      <c r="C24295"/>
    </row>
    <row r="24296" spans="3:3">
      <c r="C24296"/>
    </row>
    <row r="24297" spans="3:3">
      <c r="C24297"/>
    </row>
    <row r="24298" spans="3:3">
      <c r="C24298"/>
    </row>
    <row r="24299" spans="3:3">
      <c r="C24299"/>
    </row>
    <row r="24300" spans="3:3">
      <c r="C24300"/>
    </row>
    <row r="24301" spans="3:3">
      <c r="C24301"/>
    </row>
    <row r="24302" spans="3:3">
      <c r="C24302"/>
    </row>
    <row r="24303" spans="3:3">
      <c r="C24303"/>
    </row>
    <row r="24304" spans="3:3">
      <c r="C24304"/>
    </row>
    <row r="24305" spans="3:3">
      <c r="C24305"/>
    </row>
    <row r="24306" spans="3:3">
      <c r="C24306"/>
    </row>
    <row r="24307" spans="3:3">
      <c r="C24307"/>
    </row>
    <row r="24308" spans="3:3">
      <c r="C24308"/>
    </row>
    <row r="24309" spans="3:3">
      <c r="C24309"/>
    </row>
    <row r="24310" spans="3:3">
      <c r="C24310"/>
    </row>
    <row r="24311" spans="3:3">
      <c r="C24311"/>
    </row>
    <row r="24312" spans="3:3">
      <c r="C24312"/>
    </row>
    <row r="24313" spans="3:3">
      <c r="C24313"/>
    </row>
    <row r="24314" spans="3:3">
      <c r="C24314"/>
    </row>
    <row r="24315" spans="3:3">
      <c r="C24315"/>
    </row>
    <row r="24316" spans="3:3">
      <c r="C24316"/>
    </row>
    <row r="24317" spans="3:3">
      <c r="C24317"/>
    </row>
    <row r="24318" spans="3:3">
      <c r="C24318"/>
    </row>
    <row r="24319" spans="3:3">
      <c r="C24319"/>
    </row>
    <row r="24320" spans="3:3">
      <c r="C24320"/>
    </row>
    <row r="24321" spans="3:3">
      <c r="C24321"/>
    </row>
    <row r="24322" spans="3:3">
      <c r="C24322"/>
    </row>
    <row r="24323" spans="3:3">
      <c r="C24323"/>
    </row>
    <row r="24324" spans="3:3">
      <c r="C24324"/>
    </row>
    <row r="24325" spans="3:3">
      <c r="C24325"/>
    </row>
    <row r="24326" spans="3:3">
      <c r="C24326"/>
    </row>
    <row r="24327" spans="3:3">
      <c r="C24327"/>
    </row>
    <row r="24328" spans="3:3">
      <c r="C24328"/>
    </row>
    <row r="24329" spans="3:3">
      <c r="C24329"/>
    </row>
    <row r="24330" spans="3:3">
      <c r="C24330"/>
    </row>
    <row r="24331" spans="3:3">
      <c r="C24331"/>
    </row>
    <row r="24332" spans="3:3">
      <c r="C24332"/>
    </row>
    <row r="24333" spans="3:3">
      <c r="C24333"/>
    </row>
    <row r="24334" spans="3:3">
      <c r="C24334"/>
    </row>
    <row r="24335" spans="3:3">
      <c r="C24335"/>
    </row>
    <row r="24336" spans="3:3">
      <c r="C24336"/>
    </row>
    <row r="24337" spans="3:3">
      <c r="C24337"/>
    </row>
    <row r="24338" spans="3:3">
      <c r="C24338"/>
    </row>
    <row r="24339" spans="3:3">
      <c r="C24339"/>
    </row>
    <row r="24340" spans="3:3">
      <c r="C24340"/>
    </row>
    <row r="24341" spans="3:3">
      <c r="C24341"/>
    </row>
    <row r="24342" spans="3:3">
      <c r="C24342"/>
    </row>
    <row r="24343" spans="3:3">
      <c r="C24343"/>
    </row>
    <row r="24344" spans="3:3">
      <c r="C24344"/>
    </row>
    <row r="24345" spans="3:3">
      <c r="C24345"/>
    </row>
    <row r="24346" spans="3:3">
      <c r="C24346"/>
    </row>
    <row r="24347" spans="3:3">
      <c r="C24347"/>
    </row>
    <row r="24348" spans="3:3">
      <c r="C24348"/>
    </row>
    <row r="24349" spans="3:3">
      <c r="C24349"/>
    </row>
    <row r="24350" spans="3:3">
      <c r="C24350"/>
    </row>
    <row r="24351" spans="3:3">
      <c r="C24351"/>
    </row>
    <row r="24352" spans="3:3">
      <c r="C24352"/>
    </row>
    <row r="24353" spans="3:3">
      <c r="C24353"/>
    </row>
    <row r="24354" spans="3:3">
      <c r="C24354"/>
    </row>
    <row r="24355" spans="3:3">
      <c r="C24355"/>
    </row>
    <row r="24356" spans="3:3">
      <c r="C24356"/>
    </row>
    <row r="24357" spans="3:3">
      <c r="C24357"/>
    </row>
    <row r="24358" spans="3:3">
      <c r="C24358"/>
    </row>
    <row r="24359" spans="3:3">
      <c r="C24359"/>
    </row>
    <row r="24360" spans="3:3">
      <c r="C24360"/>
    </row>
    <row r="24361" spans="3:3">
      <c r="C24361"/>
    </row>
    <row r="24362" spans="3:3">
      <c r="C24362"/>
    </row>
    <row r="24363" spans="3:3">
      <c r="C24363"/>
    </row>
    <row r="24364" spans="3:3">
      <c r="C24364"/>
    </row>
    <row r="24365" spans="3:3">
      <c r="C24365"/>
    </row>
    <row r="24366" spans="3:3">
      <c r="C24366"/>
    </row>
    <row r="24367" spans="3:3">
      <c r="C24367"/>
    </row>
    <row r="24368" spans="3:3">
      <c r="C24368"/>
    </row>
    <row r="24369" spans="3:3">
      <c r="C24369"/>
    </row>
    <row r="24370" spans="3:3">
      <c r="C24370"/>
    </row>
    <row r="24371" spans="3:3">
      <c r="C24371"/>
    </row>
    <row r="24372" spans="3:3">
      <c r="C24372"/>
    </row>
    <row r="24373" spans="3:3">
      <c r="C24373"/>
    </row>
    <row r="24374" spans="3:3">
      <c r="C24374"/>
    </row>
    <row r="24375" spans="3:3">
      <c r="C24375"/>
    </row>
    <row r="24376" spans="3:3">
      <c r="C24376"/>
    </row>
    <row r="24377" spans="3:3">
      <c r="C24377"/>
    </row>
    <row r="24378" spans="3:3">
      <c r="C24378"/>
    </row>
    <row r="24379" spans="3:3">
      <c r="C24379"/>
    </row>
    <row r="24380" spans="3:3">
      <c r="C24380"/>
    </row>
    <row r="24381" spans="3:3">
      <c r="C24381"/>
    </row>
    <row r="24382" spans="3:3">
      <c r="C24382"/>
    </row>
    <row r="24383" spans="3:3">
      <c r="C24383"/>
    </row>
    <row r="24384" spans="3:3">
      <c r="C24384"/>
    </row>
    <row r="24385" spans="3:3">
      <c r="C24385"/>
    </row>
    <row r="24386" spans="3:3">
      <c r="C24386"/>
    </row>
    <row r="24387" spans="3:3">
      <c r="C24387"/>
    </row>
    <row r="24388" spans="3:3">
      <c r="C24388"/>
    </row>
    <row r="24389" spans="3:3">
      <c r="C24389"/>
    </row>
    <row r="24390" spans="3:3">
      <c r="C24390"/>
    </row>
    <row r="24391" spans="3:3">
      <c r="C24391"/>
    </row>
    <row r="24392" spans="3:3">
      <c r="C24392"/>
    </row>
    <row r="24393" spans="3:3">
      <c r="C24393"/>
    </row>
    <row r="24394" spans="3:3">
      <c r="C24394"/>
    </row>
    <row r="24395" spans="3:3">
      <c r="C24395"/>
    </row>
    <row r="24396" spans="3:3">
      <c r="C24396"/>
    </row>
    <row r="24397" spans="3:3">
      <c r="C24397"/>
    </row>
    <row r="24398" spans="3:3">
      <c r="C24398"/>
    </row>
    <row r="24399" spans="3:3">
      <c r="C24399"/>
    </row>
    <row r="24400" spans="3:3">
      <c r="C24400"/>
    </row>
    <row r="24401" spans="3:3">
      <c r="C24401"/>
    </row>
    <row r="24402" spans="3:3">
      <c r="C24402"/>
    </row>
    <row r="24403" spans="3:3">
      <c r="C24403"/>
    </row>
    <row r="24404" spans="3:3">
      <c r="C24404"/>
    </row>
    <row r="24405" spans="3:3">
      <c r="C24405"/>
    </row>
    <row r="24406" spans="3:3">
      <c r="C24406"/>
    </row>
    <row r="24407" spans="3:3">
      <c r="C24407"/>
    </row>
    <row r="24408" spans="3:3">
      <c r="C24408"/>
    </row>
    <row r="24409" spans="3:3">
      <c r="C24409"/>
    </row>
    <row r="24410" spans="3:3">
      <c r="C24410"/>
    </row>
    <row r="24411" spans="3:3">
      <c r="C24411"/>
    </row>
    <row r="24412" spans="3:3">
      <c r="C24412"/>
    </row>
    <row r="24413" spans="3:3">
      <c r="C24413"/>
    </row>
    <row r="24414" spans="3:3">
      <c r="C24414"/>
    </row>
    <row r="24415" spans="3:3">
      <c r="C24415"/>
    </row>
    <row r="24416" spans="3:3">
      <c r="C24416"/>
    </row>
    <row r="24417" spans="3:3">
      <c r="C24417"/>
    </row>
    <row r="24418" spans="3:3">
      <c r="C24418"/>
    </row>
    <row r="24419" spans="3:3">
      <c r="C24419"/>
    </row>
    <row r="24420" spans="3:3">
      <c r="C24420"/>
    </row>
    <row r="24421" spans="3:3">
      <c r="C24421"/>
    </row>
    <row r="24422" spans="3:3">
      <c r="C24422"/>
    </row>
    <row r="24423" spans="3:3">
      <c r="C24423"/>
    </row>
    <row r="24424" spans="3:3">
      <c r="C24424"/>
    </row>
    <row r="24425" spans="3:3">
      <c r="C24425"/>
    </row>
    <row r="24426" spans="3:3">
      <c r="C24426"/>
    </row>
    <row r="24427" spans="3:3">
      <c r="C24427"/>
    </row>
    <row r="24428" spans="3:3">
      <c r="C24428"/>
    </row>
    <row r="24429" spans="3:3">
      <c r="C24429"/>
    </row>
    <row r="24430" spans="3:3">
      <c r="C24430"/>
    </row>
    <row r="24431" spans="3:3">
      <c r="C24431"/>
    </row>
    <row r="24432" spans="3:3">
      <c r="C24432"/>
    </row>
    <row r="24433" spans="3:3">
      <c r="C24433"/>
    </row>
    <row r="24434" spans="3:3">
      <c r="C24434"/>
    </row>
    <row r="24435" spans="3:3">
      <c r="C24435"/>
    </row>
    <row r="24436" spans="3:3">
      <c r="C24436"/>
    </row>
    <row r="24437" spans="3:3">
      <c r="C24437"/>
    </row>
    <row r="24438" spans="3:3">
      <c r="C24438"/>
    </row>
    <row r="24439" spans="3:3">
      <c r="C24439"/>
    </row>
    <row r="24440" spans="3:3">
      <c r="C24440"/>
    </row>
    <row r="24441" spans="3:3">
      <c r="C24441"/>
    </row>
    <row r="24442" spans="3:3">
      <c r="C24442"/>
    </row>
    <row r="24443" spans="3:3">
      <c r="C24443"/>
    </row>
    <row r="24444" spans="3:3">
      <c r="C24444"/>
    </row>
    <row r="24445" spans="3:3">
      <c r="C24445"/>
    </row>
    <row r="24446" spans="3:3">
      <c r="C24446"/>
    </row>
    <row r="24447" spans="3:3">
      <c r="C24447"/>
    </row>
    <row r="24448" spans="3:3">
      <c r="C24448"/>
    </row>
    <row r="24449" spans="3:3">
      <c r="C24449"/>
    </row>
    <row r="24450" spans="3:3">
      <c r="C24450"/>
    </row>
    <row r="24451" spans="3:3">
      <c r="C24451"/>
    </row>
    <row r="24452" spans="3:3">
      <c r="C24452"/>
    </row>
    <row r="24453" spans="3:3">
      <c r="C24453"/>
    </row>
    <row r="24454" spans="3:3">
      <c r="C24454"/>
    </row>
    <row r="24455" spans="3:3">
      <c r="C24455"/>
    </row>
    <row r="24456" spans="3:3">
      <c r="C24456"/>
    </row>
    <row r="24457" spans="3:3">
      <c r="C24457"/>
    </row>
    <row r="24458" spans="3:3">
      <c r="C24458"/>
    </row>
    <row r="24459" spans="3:3">
      <c r="C24459"/>
    </row>
    <row r="24460" spans="3:3">
      <c r="C24460"/>
    </row>
    <row r="24461" spans="3:3">
      <c r="C24461"/>
    </row>
    <row r="24462" spans="3:3">
      <c r="C24462"/>
    </row>
    <row r="24463" spans="3:3">
      <c r="C24463"/>
    </row>
    <row r="24464" spans="3:3">
      <c r="C24464"/>
    </row>
    <row r="24465" spans="3:3">
      <c r="C24465"/>
    </row>
    <row r="24466" spans="3:3">
      <c r="C24466"/>
    </row>
    <row r="24467" spans="3:3">
      <c r="C24467"/>
    </row>
    <row r="24468" spans="3:3">
      <c r="C24468"/>
    </row>
    <row r="24469" spans="3:3">
      <c r="C24469"/>
    </row>
    <row r="24470" spans="3:3">
      <c r="C24470"/>
    </row>
    <row r="24471" spans="3:3">
      <c r="C24471"/>
    </row>
    <row r="24472" spans="3:3">
      <c r="C24472"/>
    </row>
    <row r="24473" spans="3:3">
      <c r="C24473"/>
    </row>
    <row r="24474" spans="3:3">
      <c r="C24474"/>
    </row>
    <row r="24475" spans="3:3">
      <c r="C24475"/>
    </row>
    <row r="24476" spans="3:3">
      <c r="C24476"/>
    </row>
    <row r="24477" spans="3:3">
      <c r="C24477"/>
    </row>
    <row r="24478" spans="3:3">
      <c r="C24478"/>
    </row>
    <row r="24479" spans="3:3">
      <c r="C24479"/>
    </row>
    <row r="24480" spans="3:3">
      <c r="C24480"/>
    </row>
    <row r="24481" spans="3:3">
      <c r="C24481"/>
    </row>
    <row r="24482" spans="3:3">
      <c r="C24482"/>
    </row>
    <row r="24483" spans="3:3">
      <c r="C24483"/>
    </row>
    <row r="24484" spans="3:3">
      <c r="C24484"/>
    </row>
    <row r="24485" spans="3:3">
      <c r="C24485"/>
    </row>
    <row r="24486" spans="3:3">
      <c r="C24486"/>
    </row>
    <row r="24487" spans="3:3">
      <c r="C24487"/>
    </row>
    <row r="24488" spans="3:3">
      <c r="C24488"/>
    </row>
    <row r="24489" spans="3:3">
      <c r="C24489"/>
    </row>
    <row r="24490" spans="3:3">
      <c r="C24490"/>
    </row>
    <row r="24491" spans="3:3">
      <c r="C24491"/>
    </row>
    <row r="24492" spans="3:3">
      <c r="C24492"/>
    </row>
    <row r="24493" spans="3:3">
      <c r="C24493"/>
    </row>
    <row r="24494" spans="3:3">
      <c r="C24494"/>
    </row>
    <row r="24495" spans="3:3">
      <c r="C24495"/>
    </row>
    <row r="24496" spans="3:3">
      <c r="C24496"/>
    </row>
    <row r="24497" spans="3:3">
      <c r="C24497"/>
    </row>
    <row r="24498" spans="3:3">
      <c r="C24498"/>
    </row>
    <row r="24499" spans="3:3">
      <c r="C24499"/>
    </row>
    <row r="24500" spans="3:3">
      <c r="C24500"/>
    </row>
    <row r="24501" spans="3:3">
      <c r="C24501"/>
    </row>
    <row r="24502" spans="3:3">
      <c r="C24502"/>
    </row>
    <row r="24503" spans="3:3">
      <c r="C24503"/>
    </row>
    <row r="24504" spans="3:3">
      <c r="C24504"/>
    </row>
    <row r="24505" spans="3:3">
      <c r="C24505"/>
    </row>
    <row r="24506" spans="3:3">
      <c r="C24506"/>
    </row>
    <row r="24507" spans="3:3">
      <c r="C24507"/>
    </row>
    <row r="24508" spans="3:3">
      <c r="C24508"/>
    </row>
    <row r="24509" spans="3:3">
      <c r="C24509"/>
    </row>
    <row r="24510" spans="3:3">
      <c r="C24510"/>
    </row>
    <row r="24511" spans="3:3">
      <c r="C24511"/>
    </row>
    <row r="24512" spans="3:3">
      <c r="C24512"/>
    </row>
    <row r="24513" spans="3:3">
      <c r="C24513"/>
    </row>
    <row r="24514" spans="3:3">
      <c r="C24514"/>
    </row>
    <row r="24515" spans="3:3">
      <c r="C24515"/>
    </row>
    <row r="24516" spans="3:3">
      <c r="C24516"/>
    </row>
    <row r="24517" spans="3:3">
      <c r="C24517"/>
    </row>
    <row r="24518" spans="3:3">
      <c r="C24518"/>
    </row>
    <row r="24519" spans="3:3">
      <c r="C24519"/>
    </row>
    <row r="24520" spans="3:3">
      <c r="C24520"/>
    </row>
    <row r="24521" spans="3:3">
      <c r="C24521"/>
    </row>
    <row r="24522" spans="3:3">
      <c r="C24522"/>
    </row>
    <row r="24523" spans="3:3">
      <c r="C24523"/>
    </row>
    <row r="24524" spans="3:3">
      <c r="C24524"/>
    </row>
    <row r="24525" spans="3:3">
      <c r="C24525"/>
    </row>
    <row r="24526" spans="3:3">
      <c r="C24526"/>
    </row>
    <row r="24527" spans="3:3">
      <c r="C24527"/>
    </row>
    <row r="24528" spans="3:3">
      <c r="C24528"/>
    </row>
    <row r="24529" spans="3:3">
      <c r="C24529"/>
    </row>
    <row r="24530" spans="3:3">
      <c r="C24530"/>
    </row>
    <row r="24531" spans="3:3">
      <c r="C24531"/>
    </row>
    <row r="24532" spans="3:3">
      <c r="C24532"/>
    </row>
    <row r="24533" spans="3:3">
      <c r="C24533"/>
    </row>
    <row r="24534" spans="3:3">
      <c r="C24534"/>
    </row>
    <row r="24535" spans="3:3">
      <c r="C24535"/>
    </row>
    <row r="24536" spans="3:3">
      <c r="C24536"/>
    </row>
    <row r="24537" spans="3:3">
      <c r="C24537"/>
    </row>
    <row r="24538" spans="3:3">
      <c r="C24538"/>
    </row>
    <row r="24539" spans="3:3">
      <c r="C24539"/>
    </row>
    <row r="24540" spans="3:3">
      <c r="C24540"/>
    </row>
    <row r="24541" spans="3:3">
      <c r="C24541"/>
    </row>
    <row r="24542" spans="3:3">
      <c r="C24542"/>
    </row>
    <row r="24543" spans="3:3">
      <c r="C24543"/>
    </row>
    <row r="24544" spans="3:3">
      <c r="C24544"/>
    </row>
    <row r="24545" spans="3:3">
      <c r="C24545"/>
    </row>
    <row r="24546" spans="3:3">
      <c r="C24546"/>
    </row>
    <row r="24547" spans="3:3">
      <c r="C24547"/>
    </row>
    <row r="24548" spans="3:3">
      <c r="C24548"/>
    </row>
    <row r="24549" spans="3:3">
      <c r="C24549"/>
    </row>
    <row r="24550" spans="3:3">
      <c r="C24550"/>
    </row>
    <row r="24551" spans="3:3">
      <c r="C24551"/>
    </row>
    <row r="24552" spans="3:3">
      <c r="C24552"/>
    </row>
    <row r="24553" spans="3:3">
      <c r="C24553"/>
    </row>
    <row r="24554" spans="3:3">
      <c r="C24554"/>
    </row>
    <row r="24555" spans="3:3">
      <c r="C24555"/>
    </row>
    <row r="24556" spans="3:3">
      <c r="C24556"/>
    </row>
    <row r="24557" spans="3:3">
      <c r="C24557"/>
    </row>
    <row r="24558" spans="3:3">
      <c r="C24558"/>
    </row>
    <row r="24559" spans="3:3">
      <c r="C24559"/>
    </row>
    <row r="24560" spans="3:3">
      <c r="C24560"/>
    </row>
    <row r="24561" spans="3:3">
      <c r="C24561"/>
    </row>
    <row r="24562" spans="3:3">
      <c r="C24562"/>
    </row>
    <row r="24563" spans="3:3">
      <c r="C24563"/>
    </row>
    <row r="24564" spans="3:3">
      <c r="C24564"/>
    </row>
    <row r="24565" spans="3:3">
      <c r="C24565"/>
    </row>
    <row r="24566" spans="3:3">
      <c r="C24566"/>
    </row>
    <row r="24567" spans="3:3">
      <c r="C24567"/>
    </row>
    <row r="24568" spans="3:3">
      <c r="C24568"/>
    </row>
    <row r="24569" spans="3:3">
      <c r="C24569"/>
    </row>
    <row r="24570" spans="3:3">
      <c r="C24570"/>
    </row>
    <row r="24571" spans="3:3">
      <c r="C24571"/>
    </row>
    <row r="24572" spans="3:3">
      <c r="C24572"/>
    </row>
    <row r="24573" spans="3:3">
      <c r="C24573"/>
    </row>
    <row r="24574" spans="3:3">
      <c r="C24574"/>
    </row>
    <row r="24575" spans="3:3">
      <c r="C24575"/>
    </row>
    <row r="24576" spans="3:3">
      <c r="C24576"/>
    </row>
    <row r="24577" spans="3:3">
      <c r="C24577"/>
    </row>
    <row r="24578" spans="3:3">
      <c r="C24578"/>
    </row>
    <row r="24579" spans="3:3">
      <c r="C24579"/>
    </row>
    <row r="24580" spans="3:3">
      <c r="C24580"/>
    </row>
    <row r="24581" spans="3:3">
      <c r="C24581"/>
    </row>
    <row r="24582" spans="3:3">
      <c r="C24582"/>
    </row>
    <row r="24583" spans="3:3">
      <c r="C24583"/>
    </row>
    <row r="24584" spans="3:3">
      <c r="C24584"/>
    </row>
    <row r="24585" spans="3:3">
      <c r="C24585"/>
    </row>
    <row r="24586" spans="3:3">
      <c r="C24586"/>
    </row>
    <row r="24587" spans="3:3">
      <c r="C24587"/>
    </row>
    <row r="24588" spans="3:3">
      <c r="C24588"/>
    </row>
    <row r="24589" spans="3:3">
      <c r="C24589"/>
    </row>
    <row r="24590" spans="3:3">
      <c r="C24590"/>
    </row>
    <row r="24591" spans="3:3">
      <c r="C24591"/>
    </row>
    <row r="24592" spans="3:3">
      <c r="C24592"/>
    </row>
    <row r="24593" spans="3:3">
      <c r="C24593"/>
    </row>
    <row r="24594" spans="3:3">
      <c r="C24594"/>
    </row>
    <row r="24595" spans="3:3">
      <c r="C24595"/>
    </row>
    <row r="24596" spans="3:3">
      <c r="C24596"/>
    </row>
    <row r="24597" spans="3:3">
      <c r="C24597"/>
    </row>
    <row r="24598" spans="3:3">
      <c r="C24598"/>
    </row>
    <row r="24599" spans="3:3">
      <c r="C24599"/>
    </row>
    <row r="24600" spans="3:3">
      <c r="C24600"/>
    </row>
    <row r="24601" spans="3:3">
      <c r="C24601"/>
    </row>
    <row r="24602" spans="3:3">
      <c r="C24602"/>
    </row>
    <row r="24603" spans="3:3">
      <c r="C24603"/>
    </row>
    <row r="24604" spans="3:3">
      <c r="C24604"/>
    </row>
    <row r="24605" spans="3:3">
      <c r="C24605"/>
    </row>
    <row r="24606" spans="3:3">
      <c r="C24606"/>
    </row>
    <row r="24607" spans="3:3">
      <c r="C24607"/>
    </row>
    <row r="24608" spans="3:3">
      <c r="C24608"/>
    </row>
    <row r="24609" spans="3:3">
      <c r="C24609"/>
    </row>
    <row r="24610" spans="3:3">
      <c r="C24610"/>
    </row>
    <row r="24611" spans="3:3">
      <c r="C24611"/>
    </row>
    <row r="24612" spans="3:3">
      <c r="C24612"/>
    </row>
    <row r="24613" spans="3:3">
      <c r="C24613"/>
    </row>
    <row r="24614" spans="3:3">
      <c r="C24614"/>
    </row>
    <row r="24615" spans="3:3">
      <c r="C24615"/>
    </row>
    <row r="24616" spans="3:3">
      <c r="C24616"/>
    </row>
    <row r="24617" spans="3:3">
      <c r="C24617"/>
    </row>
    <row r="24618" spans="3:3">
      <c r="C24618"/>
    </row>
    <row r="24619" spans="3:3">
      <c r="C24619"/>
    </row>
    <row r="24620" spans="3:3">
      <c r="C24620"/>
    </row>
    <row r="24621" spans="3:3">
      <c r="C24621"/>
    </row>
    <row r="24622" spans="3:3">
      <c r="C24622"/>
    </row>
    <row r="24623" spans="3:3">
      <c r="C24623"/>
    </row>
    <row r="24624" spans="3:3">
      <c r="C24624"/>
    </row>
    <row r="24625" spans="3:3">
      <c r="C24625"/>
    </row>
    <row r="24626" spans="3:3">
      <c r="C24626"/>
    </row>
    <row r="24627" spans="3:3">
      <c r="C24627"/>
    </row>
    <row r="24628" spans="3:3">
      <c r="C24628"/>
    </row>
    <row r="24629" spans="3:3">
      <c r="C24629"/>
    </row>
    <row r="24630" spans="3:3">
      <c r="C24630"/>
    </row>
    <row r="24631" spans="3:3">
      <c r="C24631"/>
    </row>
    <row r="24632" spans="3:3">
      <c r="C24632"/>
    </row>
    <row r="24633" spans="3:3">
      <c r="C24633"/>
    </row>
    <row r="24634" spans="3:3">
      <c r="C24634"/>
    </row>
    <row r="24635" spans="3:3">
      <c r="C24635"/>
    </row>
    <row r="24636" spans="3:3">
      <c r="C24636"/>
    </row>
    <row r="24637" spans="3:3">
      <c r="C24637"/>
    </row>
    <row r="24638" spans="3:3">
      <c r="C24638"/>
    </row>
    <row r="24639" spans="3:3">
      <c r="C24639"/>
    </row>
    <row r="24640" spans="3:3">
      <c r="C24640"/>
    </row>
    <row r="24641" spans="3:3">
      <c r="C24641"/>
    </row>
    <row r="24642" spans="3:3">
      <c r="C24642"/>
    </row>
    <row r="24643" spans="3:3">
      <c r="C24643"/>
    </row>
    <row r="24644" spans="3:3">
      <c r="C24644"/>
    </row>
    <row r="24645" spans="3:3">
      <c r="C24645"/>
    </row>
    <row r="24646" spans="3:3">
      <c r="C24646"/>
    </row>
    <row r="24647" spans="3:3">
      <c r="C24647"/>
    </row>
    <row r="24648" spans="3:3">
      <c r="C24648"/>
    </row>
    <row r="24649" spans="3:3">
      <c r="C24649"/>
    </row>
    <row r="24650" spans="3:3">
      <c r="C24650"/>
    </row>
    <row r="24651" spans="3:3">
      <c r="C24651"/>
    </row>
    <row r="24652" spans="3:3">
      <c r="C24652"/>
    </row>
    <row r="24653" spans="3:3">
      <c r="C24653"/>
    </row>
    <row r="24654" spans="3:3">
      <c r="C24654"/>
    </row>
    <row r="24655" spans="3:3">
      <c r="C24655"/>
    </row>
    <row r="24656" spans="3:3">
      <c r="C24656"/>
    </row>
    <row r="24657" spans="3:3">
      <c r="C24657"/>
    </row>
    <row r="24658" spans="3:3">
      <c r="C24658"/>
    </row>
    <row r="24659" spans="3:3">
      <c r="C24659"/>
    </row>
    <row r="24660" spans="3:3">
      <c r="C24660"/>
    </row>
    <row r="24661" spans="3:3">
      <c r="C24661"/>
    </row>
    <row r="24662" spans="3:3">
      <c r="C24662"/>
    </row>
    <row r="24663" spans="3:3">
      <c r="C24663"/>
    </row>
    <row r="24664" spans="3:3">
      <c r="C24664"/>
    </row>
    <row r="24665" spans="3:3">
      <c r="C24665"/>
    </row>
    <row r="24666" spans="3:3">
      <c r="C24666"/>
    </row>
    <row r="24667" spans="3:3">
      <c r="C24667"/>
    </row>
    <row r="24668" spans="3:3">
      <c r="C24668"/>
    </row>
    <row r="24669" spans="3:3">
      <c r="C24669"/>
    </row>
    <row r="24670" spans="3:3">
      <c r="C24670"/>
    </row>
    <row r="24671" spans="3:3">
      <c r="C24671"/>
    </row>
    <row r="24672" spans="3:3">
      <c r="C24672"/>
    </row>
    <row r="24673" spans="3:3">
      <c r="C24673"/>
    </row>
    <row r="24674" spans="3:3">
      <c r="C24674"/>
    </row>
    <row r="24675" spans="3:3">
      <c r="C24675"/>
    </row>
    <row r="24676" spans="3:3">
      <c r="C24676"/>
    </row>
    <row r="24677" spans="3:3">
      <c r="C24677"/>
    </row>
    <row r="24678" spans="3:3">
      <c r="C24678"/>
    </row>
    <row r="24679" spans="3:3">
      <c r="C24679"/>
    </row>
    <row r="24680" spans="3:3">
      <c r="C24680"/>
    </row>
    <row r="24681" spans="3:3">
      <c r="C24681"/>
    </row>
    <row r="24682" spans="3:3">
      <c r="C24682"/>
    </row>
    <row r="24683" spans="3:3">
      <c r="C24683"/>
    </row>
    <row r="24684" spans="3:3">
      <c r="C24684"/>
    </row>
    <row r="24685" spans="3:3">
      <c r="C24685"/>
    </row>
    <row r="24686" spans="3:3">
      <c r="C24686"/>
    </row>
    <row r="24687" spans="3:3">
      <c r="C24687"/>
    </row>
    <row r="24688" spans="3:3">
      <c r="C24688"/>
    </row>
    <row r="24689" spans="3:3">
      <c r="C24689"/>
    </row>
    <row r="24690" spans="3:3">
      <c r="C24690"/>
    </row>
    <row r="24691" spans="3:3">
      <c r="C24691"/>
    </row>
    <row r="24692" spans="3:3">
      <c r="C24692"/>
    </row>
    <row r="24693" spans="3:3">
      <c r="C24693"/>
    </row>
    <row r="24694" spans="3:3">
      <c r="C24694"/>
    </row>
    <row r="24695" spans="3:3">
      <c r="C24695"/>
    </row>
    <row r="24696" spans="3:3">
      <c r="C24696"/>
    </row>
    <row r="24697" spans="3:3">
      <c r="C24697"/>
    </row>
    <row r="24698" spans="3:3">
      <c r="C24698"/>
    </row>
    <row r="24699" spans="3:3">
      <c r="C24699"/>
    </row>
    <row r="24700" spans="3:3">
      <c r="C24700"/>
    </row>
    <row r="24701" spans="3:3">
      <c r="C24701"/>
    </row>
    <row r="24702" spans="3:3">
      <c r="C24702"/>
    </row>
    <row r="24703" spans="3:3">
      <c r="C24703"/>
    </row>
    <row r="24704" spans="3:3">
      <c r="C24704"/>
    </row>
    <row r="24705" spans="3:3">
      <c r="C24705"/>
    </row>
    <row r="24706" spans="3:3">
      <c r="C24706"/>
    </row>
    <row r="24707" spans="3:3">
      <c r="C24707"/>
    </row>
    <row r="24708" spans="3:3">
      <c r="C24708"/>
    </row>
    <row r="24709" spans="3:3">
      <c r="C24709"/>
    </row>
    <row r="24710" spans="3:3">
      <c r="C24710"/>
    </row>
    <row r="24711" spans="3:3">
      <c r="C24711"/>
    </row>
    <row r="24712" spans="3:3">
      <c r="C24712"/>
    </row>
    <row r="24713" spans="3:3">
      <c r="C24713"/>
    </row>
    <row r="24714" spans="3:3">
      <c r="C24714"/>
    </row>
    <row r="24715" spans="3:3">
      <c r="C24715"/>
    </row>
    <row r="24716" spans="3:3">
      <c r="C24716"/>
    </row>
    <row r="24717" spans="3:3">
      <c r="C24717"/>
    </row>
    <row r="24718" spans="3:3">
      <c r="C24718"/>
    </row>
    <row r="24719" spans="3:3">
      <c r="C24719"/>
    </row>
    <row r="24720" spans="3:3">
      <c r="C24720"/>
    </row>
    <row r="24721" spans="3:3">
      <c r="C24721"/>
    </row>
    <row r="24722" spans="3:3">
      <c r="C24722"/>
    </row>
    <row r="24723" spans="3:3">
      <c r="C24723"/>
    </row>
    <row r="24724" spans="3:3">
      <c r="C24724"/>
    </row>
    <row r="24725" spans="3:3">
      <c r="C24725"/>
    </row>
    <row r="24726" spans="3:3">
      <c r="C24726"/>
    </row>
    <row r="24727" spans="3:3">
      <c r="C24727"/>
    </row>
    <row r="24728" spans="3:3">
      <c r="C24728"/>
    </row>
    <row r="24729" spans="3:3">
      <c r="C24729"/>
    </row>
    <row r="24730" spans="3:3">
      <c r="C24730"/>
    </row>
    <row r="24731" spans="3:3">
      <c r="C24731"/>
    </row>
    <row r="24732" spans="3:3">
      <c r="C24732"/>
    </row>
    <row r="24733" spans="3:3">
      <c r="C24733"/>
    </row>
    <row r="24734" spans="3:3">
      <c r="C24734"/>
    </row>
    <row r="24735" spans="3:3">
      <c r="C24735"/>
    </row>
    <row r="24736" spans="3:3">
      <c r="C24736"/>
    </row>
    <row r="24737" spans="3:3">
      <c r="C24737"/>
    </row>
    <row r="24738" spans="3:3">
      <c r="C24738"/>
    </row>
    <row r="24739" spans="3:3">
      <c r="C24739"/>
    </row>
    <row r="24740" spans="3:3">
      <c r="C24740"/>
    </row>
    <row r="24741" spans="3:3">
      <c r="C24741"/>
    </row>
    <row r="24742" spans="3:3">
      <c r="C24742"/>
    </row>
    <row r="24743" spans="3:3">
      <c r="C24743"/>
    </row>
    <row r="24744" spans="3:3">
      <c r="C24744"/>
    </row>
    <row r="24745" spans="3:3">
      <c r="C24745"/>
    </row>
    <row r="24746" spans="3:3">
      <c r="C24746"/>
    </row>
    <row r="24747" spans="3:3">
      <c r="C24747"/>
    </row>
    <row r="24748" spans="3:3">
      <c r="C24748"/>
    </row>
    <row r="24749" spans="3:3">
      <c r="C24749"/>
    </row>
    <row r="24750" spans="3:3">
      <c r="C24750"/>
    </row>
    <row r="24751" spans="3:3">
      <c r="C24751"/>
    </row>
    <row r="24752" spans="3:3">
      <c r="C24752"/>
    </row>
    <row r="24753" spans="3:3">
      <c r="C24753"/>
    </row>
    <row r="24754" spans="3:3">
      <c r="C24754"/>
    </row>
    <row r="24755" spans="3:3">
      <c r="C24755"/>
    </row>
    <row r="24756" spans="3:3">
      <c r="C24756"/>
    </row>
    <row r="24757" spans="3:3">
      <c r="C24757"/>
    </row>
    <row r="24758" spans="3:3">
      <c r="C24758"/>
    </row>
    <row r="24759" spans="3:3">
      <c r="C24759"/>
    </row>
    <row r="24760" spans="3:3">
      <c r="C24760"/>
    </row>
    <row r="24761" spans="3:3">
      <c r="C24761"/>
    </row>
    <row r="24762" spans="3:3">
      <c r="C24762"/>
    </row>
    <row r="24763" spans="3:3">
      <c r="C24763"/>
    </row>
    <row r="24764" spans="3:3">
      <c r="C24764"/>
    </row>
    <row r="24765" spans="3:3">
      <c r="C24765"/>
    </row>
    <row r="24766" spans="3:3">
      <c r="C24766"/>
    </row>
    <row r="24767" spans="3:3">
      <c r="C24767"/>
    </row>
    <row r="24768" spans="3:3">
      <c r="C24768"/>
    </row>
    <row r="24769" spans="3:3">
      <c r="C24769"/>
    </row>
    <row r="24770" spans="3:3">
      <c r="C24770"/>
    </row>
    <row r="24771" spans="3:3">
      <c r="C24771"/>
    </row>
    <row r="24772" spans="3:3">
      <c r="C24772"/>
    </row>
    <row r="24773" spans="3:3">
      <c r="C24773"/>
    </row>
    <row r="24774" spans="3:3">
      <c r="C24774"/>
    </row>
    <row r="24775" spans="3:3">
      <c r="C24775"/>
    </row>
    <row r="24776" spans="3:3">
      <c r="C24776"/>
    </row>
    <row r="24777" spans="3:3">
      <c r="C24777"/>
    </row>
    <row r="24778" spans="3:3">
      <c r="C24778"/>
    </row>
    <row r="24779" spans="3:3">
      <c r="C24779"/>
    </row>
    <row r="24780" spans="3:3">
      <c r="C24780"/>
    </row>
    <row r="24781" spans="3:3">
      <c r="C24781"/>
    </row>
    <row r="24782" spans="3:3">
      <c r="C24782"/>
    </row>
    <row r="24783" spans="3:3">
      <c r="C24783"/>
    </row>
    <row r="24784" spans="3:3">
      <c r="C24784"/>
    </row>
    <row r="24785" spans="3:3">
      <c r="C24785"/>
    </row>
    <row r="24786" spans="3:3">
      <c r="C24786"/>
    </row>
    <row r="24787" spans="3:3">
      <c r="C24787"/>
    </row>
    <row r="24788" spans="3:3">
      <c r="C24788"/>
    </row>
    <row r="24789" spans="3:3">
      <c r="C24789"/>
    </row>
    <row r="24790" spans="3:3">
      <c r="C24790"/>
    </row>
    <row r="24791" spans="3:3">
      <c r="C24791"/>
    </row>
    <row r="24792" spans="3:3">
      <c r="C24792"/>
    </row>
    <row r="24793" spans="3:3">
      <c r="C24793"/>
    </row>
    <row r="24794" spans="3:3">
      <c r="C24794"/>
    </row>
    <row r="24795" spans="3:3">
      <c r="C24795"/>
    </row>
    <row r="24796" spans="3:3">
      <c r="C24796"/>
    </row>
    <row r="24797" spans="3:3">
      <c r="C24797"/>
    </row>
    <row r="24798" spans="3:3">
      <c r="C24798"/>
    </row>
    <row r="24799" spans="3:3">
      <c r="C24799"/>
    </row>
    <row r="24800" spans="3:3">
      <c r="C24800"/>
    </row>
    <row r="24801" spans="3:3">
      <c r="C24801"/>
    </row>
    <row r="24802" spans="3:3">
      <c r="C24802"/>
    </row>
    <row r="24803" spans="3:3">
      <c r="C24803"/>
    </row>
    <row r="24804" spans="3:3">
      <c r="C24804"/>
    </row>
    <row r="24805" spans="3:3">
      <c r="C24805"/>
    </row>
    <row r="24806" spans="3:3">
      <c r="C24806"/>
    </row>
    <row r="24807" spans="3:3">
      <c r="C24807"/>
    </row>
    <row r="24808" spans="3:3">
      <c r="C24808"/>
    </row>
    <row r="24809" spans="3:3">
      <c r="C24809"/>
    </row>
    <row r="24810" spans="3:3">
      <c r="C24810"/>
    </row>
    <row r="24811" spans="3:3">
      <c r="C24811"/>
    </row>
    <row r="24812" spans="3:3">
      <c r="C24812"/>
    </row>
    <row r="24813" spans="3:3">
      <c r="C24813"/>
    </row>
    <row r="24814" spans="3:3">
      <c r="C24814"/>
    </row>
    <row r="24815" spans="3:3">
      <c r="C24815"/>
    </row>
    <row r="24816" spans="3:3">
      <c r="C24816"/>
    </row>
    <row r="24817" spans="3:3">
      <c r="C24817"/>
    </row>
    <row r="24818" spans="3:3">
      <c r="C24818"/>
    </row>
    <row r="24819" spans="3:3">
      <c r="C24819"/>
    </row>
    <row r="24820" spans="3:3">
      <c r="C24820"/>
    </row>
    <row r="24821" spans="3:3">
      <c r="C24821"/>
    </row>
    <row r="24822" spans="3:3">
      <c r="C24822"/>
    </row>
    <row r="24823" spans="3:3">
      <c r="C24823"/>
    </row>
    <row r="24824" spans="3:3">
      <c r="C24824"/>
    </row>
    <row r="24825" spans="3:3">
      <c r="C24825"/>
    </row>
    <row r="24826" spans="3:3">
      <c r="C24826"/>
    </row>
    <row r="24827" spans="3:3">
      <c r="C24827"/>
    </row>
    <row r="24828" spans="3:3">
      <c r="C24828"/>
    </row>
    <row r="24829" spans="3:3">
      <c r="C24829"/>
    </row>
    <row r="24830" spans="3:3">
      <c r="C24830"/>
    </row>
    <row r="24831" spans="3:3">
      <c r="C24831"/>
    </row>
    <row r="24832" spans="3:3">
      <c r="C24832"/>
    </row>
    <row r="24833" spans="3:3">
      <c r="C24833"/>
    </row>
    <row r="24834" spans="3:3">
      <c r="C24834"/>
    </row>
    <row r="24835" spans="3:3">
      <c r="C24835"/>
    </row>
    <row r="24836" spans="3:3">
      <c r="C24836"/>
    </row>
    <row r="24837" spans="3:3">
      <c r="C24837"/>
    </row>
    <row r="24838" spans="3:3">
      <c r="C24838"/>
    </row>
    <row r="24839" spans="3:3">
      <c r="C24839"/>
    </row>
    <row r="24840" spans="3:3">
      <c r="C24840"/>
    </row>
    <row r="24841" spans="3:3">
      <c r="C24841"/>
    </row>
    <row r="24842" spans="3:3">
      <c r="C24842"/>
    </row>
    <row r="24843" spans="3:3">
      <c r="C24843"/>
    </row>
    <row r="24844" spans="3:3">
      <c r="C24844"/>
    </row>
    <row r="24845" spans="3:3">
      <c r="C24845"/>
    </row>
    <row r="24846" spans="3:3">
      <c r="C24846"/>
    </row>
    <row r="24847" spans="3:3">
      <c r="C24847"/>
    </row>
    <row r="24848" spans="3:3">
      <c r="C24848"/>
    </row>
    <row r="24849" spans="3:3">
      <c r="C24849"/>
    </row>
    <row r="24850" spans="3:3">
      <c r="C24850"/>
    </row>
    <row r="24851" spans="3:3">
      <c r="C24851"/>
    </row>
    <row r="24852" spans="3:3">
      <c r="C24852"/>
    </row>
    <row r="24853" spans="3:3">
      <c r="C24853"/>
    </row>
    <row r="24854" spans="3:3">
      <c r="C24854"/>
    </row>
    <row r="24855" spans="3:3">
      <c r="C24855"/>
    </row>
    <row r="24856" spans="3:3">
      <c r="C24856"/>
    </row>
    <row r="24857" spans="3:3">
      <c r="C24857"/>
    </row>
    <row r="24858" spans="3:3">
      <c r="C24858"/>
    </row>
    <row r="24859" spans="3:3">
      <c r="C24859"/>
    </row>
    <row r="24860" spans="3:3">
      <c r="C24860"/>
    </row>
    <row r="24861" spans="3:3">
      <c r="C24861"/>
    </row>
    <row r="24862" spans="3:3">
      <c r="C24862"/>
    </row>
    <row r="24863" spans="3:3">
      <c r="C24863"/>
    </row>
    <row r="24864" spans="3:3">
      <c r="C24864"/>
    </row>
    <row r="24865" spans="3:3">
      <c r="C24865"/>
    </row>
    <row r="24866" spans="3:3">
      <c r="C24866"/>
    </row>
    <row r="24867" spans="3:3">
      <c r="C24867"/>
    </row>
    <row r="24868" spans="3:3">
      <c r="C24868"/>
    </row>
    <row r="24869" spans="3:3">
      <c r="C24869"/>
    </row>
    <row r="24870" spans="3:3">
      <c r="C24870"/>
    </row>
    <row r="24871" spans="3:3">
      <c r="C24871"/>
    </row>
    <row r="24872" spans="3:3">
      <c r="C24872"/>
    </row>
    <row r="24873" spans="3:3">
      <c r="C24873"/>
    </row>
    <row r="24874" spans="3:3">
      <c r="C24874"/>
    </row>
    <row r="24875" spans="3:3">
      <c r="C24875"/>
    </row>
    <row r="24876" spans="3:3">
      <c r="C24876"/>
    </row>
    <row r="24877" spans="3:3">
      <c r="C24877"/>
    </row>
    <row r="24878" spans="3:3">
      <c r="C24878"/>
    </row>
    <row r="24879" spans="3:3">
      <c r="C24879"/>
    </row>
    <row r="24880" spans="3:3">
      <c r="C24880"/>
    </row>
    <row r="24881" spans="3:3">
      <c r="C24881"/>
    </row>
    <row r="24882" spans="3:3">
      <c r="C24882"/>
    </row>
    <row r="24883" spans="3:3">
      <c r="C24883"/>
    </row>
    <row r="24884" spans="3:3">
      <c r="C24884"/>
    </row>
    <row r="24885" spans="3:3">
      <c r="C24885"/>
    </row>
    <row r="24886" spans="3:3">
      <c r="C24886"/>
    </row>
    <row r="24887" spans="3:3">
      <c r="C24887"/>
    </row>
    <row r="24888" spans="3:3">
      <c r="C24888"/>
    </row>
    <row r="24889" spans="3:3">
      <c r="C24889"/>
    </row>
    <row r="24890" spans="3:3">
      <c r="C24890"/>
    </row>
    <row r="24891" spans="3:3">
      <c r="C24891"/>
    </row>
    <row r="24892" spans="3:3">
      <c r="C24892"/>
    </row>
    <row r="24893" spans="3:3">
      <c r="C24893"/>
    </row>
    <row r="24894" spans="3:3">
      <c r="C24894"/>
    </row>
    <row r="24895" spans="3:3">
      <c r="C24895"/>
    </row>
    <row r="24896" spans="3:3">
      <c r="C24896"/>
    </row>
    <row r="24897" spans="3:3">
      <c r="C24897"/>
    </row>
    <row r="24898" spans="3:3">
      <c r="C24898"/>
    </row>
    <row r="24899" spans="3:3">
      <c r="C24899"/>
    </row>
    <row r="24900" spans="3:3">
      <c r="C24900"/>
    </row>
    <row r="24901" spans="3:3">
      <c r="C24901"/>
    </row>
    <row r="24902" spans="3:3">
      <c r="C24902"/>
    </row>
    <row r="24903" spans="3:3">
      <c r="C24903"/>
    </row>
    <row r="24904" spans="3:3">
      <c r="C24904"/>
    </row>
    <row r="24905" spans="3:3">
      <c r="C24905"/>
    </row>
    <row r="24906" spans="3:3">
      <c r="C24906"/>
    </row>
    <row r="24907" spans="3:3">
      <c r="C24907"/>
    </row>
    <row r="24908" spans="3:3">
      <c r="C24908"/>
    </row>
    <row r="24909" spans="3:3">
      <c r="C24909"/>
    </row>
    <row r="24910" spans="3:3">
      <c r="C24910"/>
    </row>
    <row r="24911" spans="3:3">
      <c r="C24911"/>
    </row>
    <row r="24912" spans="3:3">
      <c r="C24912"/>
    </row>
    <row r="24913" spans="3:3">
      <c r="C24913"/>
    </row>
    <row r="24914" spans="3:3">
      <c r="C24914"/>
    </row>
    <row r="24915" spans="3:3">
      <c r="C24915"/>
    </row>
    <row r="24916" spans="3:3">
      <c r="C24916"/>
    </row>
    <row r="24917" spans="3:3">
      <c r="C24917"/>
    </row>
    <row r="24918" spans="3:3">
      <c r="C24918"/>
    </row>
    <row r="24919" spans="3:3">
      <c r="C24919"/>
    </row>
    <row r="24920" spans="3:3">
      <c r="C24920"/>
    </row>
    <row r="24921" spans="3:3">
      <c r="C24921"/>
    </row>
    <row r="24922" spans="3:3">
      <c r="C24922"/>
    </row>
    <row r="24923" spans="3:3">
      <c r="C24923"/>
    </row>
    <row r="24924" spans="3:3">
      <c r="C24924"/>
    </row>
    <row r="24925" spans="3:3">
      <c r="C24925"/>
    </row>
    <row r="24926" spans="3:3">
      <c r="C24926"/>
    </row>
    <row r="24927" spans="3:3">
      <c r="C24927"/>
    </row>
    <row r="24928" spans="3:3">
      <c r="C24928"/>
    </row>
    <row r="24929" spans="3:3">
      <c r="C24929"/>
    </row>
    <row r="24930" spans="3:3">
      <c r="C24930"/>
    </row>
    <row r="24931" spans="3:3">
      <c r="C24931"/>
    </row>
    <row r="24932" spans="3:3">
      <c r="C24932"/>
    </row>
    <row r="24933" spans="3:3">
      <c r="C24933"/>
    </row>
    <row r="24934" spans="3:3">
      <c r="C24934"/>
    </row>
    <row r="24935" spans="3:3">
      <c r="C24935"/>
    </row>
    <row r="24936" spans="3:3">
      <c r="C24936"/>
    </row>
    <row r="24937" spans="3:3">
      <c r="C24937"/>
    </row>
    <row r="24938" spans="3:3">
      <c r="C24938"/>
    </row>
    <row r="24939" spans="3:3">
      <c r="C24939"/>
    </row>
    <row r="24940" spans="3:3">
      <c r="C24940"/>
    </row>
    <row r="24941" spans="3:3">
      <c r="C24941"/>
    </row>
    <row r="24942" spans="3:3">
      <c r="C24942"/>
    </row>
    <row r="24943" spans="3:3">
      <c r="C24943"/>
    </row>
    <row r="24944" spans="3:3">
      <c r="C24944"/>
    </row>
    <row r="24945" spans="3:3">
      <c r="C24945"/>
    </row>
    <row r="24946" spans="3:3">
      <c r="C24946"/>
    </row>
    <row r="24947" spans="3:3">
      <c r="C24947"/>
    </row>
    <row r="24948" spans="3:3">
      <c r="C24948"/>
    </row>
    <row r="24949" spans="3:3">
      <c r="C24949"/>
    </row>
    <row r="24950" spans="3:3">
      <c r="C24950"/>
    </row>
    <row r="24951" spans="3:3">
      <c r="C24951"/>
    </row>
    <row r="24952" spans="3:3">
      <c r="C24952"/>
    </row>
    <row r="24953" spans="3:3">
      <c r="C24953"/>
    </row>
    <row r="24954" spans="3:3">
      <c r="C24954"/>
    </row>
    <row r="24955" spans="3:3">
      <c r="C24955"/>
    </row>
    <row r="24956" spans="3:3">
      <c r="C24956"/>
    </row>
    <row r="24957" spans="3:3">
      <c r="C24957"/>
    </row>
    <row r="24958" spans="3:3">
      <c r="C24958"/>
    </row>
    <row r="24959" spans="3:3">
      <c r="C24959"/>
    </row>
    <row r="24960" spans="3:3">
      <c r="C24960"/>
    </row>
    <row r="24961" spans="3:3">
      <c r="C24961"/>
    </row>
    <row r="24962" spans="3:3">
      <c r="C24962"/>
    </row>
    <row r="24963" spans="3:3">
      <c r="C24963"/>
    </row>
    <row r="24964" spans="3:3">
      <c r="C24964"/>
    </row>
    <row r="24965" spans="3:3">
      <c r="C24965"/>
    </row>
    <row r="24966" spans="3:3">
      <c r="C24966"/>
    </row>
    <row r="24967" spans="3:3">
      <c r="C24967"/>
    </row>
    <row r="24968" spans="3:3">
      <c r="C24968"/>
    </row>
    <row r="24969" spans="3:3">
      <c r="C24969"/>
    </row>
    <row r="24970" spans="3:3">
      <c r="C24970"/>
    </row>
    <row r="24971" spans="3:3">
      <c r="C24971"/>
    </row>
    <row r="24972" spans="3:3">
      <c r="C24972"/>
    </row>
    <row r="24973" spans="3:3">
      <c r="C24973"/>
    </row>
    <row r="24974" spans="3:3">
      <c r="C24974"/>
    </row>
    <row r="24975" spans="3:3">
      <c r="C24975"/>
    </row>
    <row r="24976" spans="3:3">
      <c r="C24976"/>
    </row>
    <row r="24977" spans="3:3">
      <c r="C24977"/>
    </row>
    <row r="24978" spans="3:3">
      <c r="C24978"/>
    </row>
    <row r="24979" spans="3:3">
      <c r="C24979"/>
    </row>
    <row r="24980" spans="3:3">
      <c r="C24980"/>
    </row>
    <row r="24981" spans="3:3">
      <c r="C24981"/>
    </row>
    <row r="24982" spans="3:3">
      <c r="C24982"/>
    </row>
    <row r="24983" spans="3:3">
      <c r="C24983"/>
    </row>
    <row r="24984" spans="3:3">
      <c r="C24984"/>
    </row>
    <row r="24985" spans="3:3">
      <c r="C24985"/>
    </row>
    <row r="24986" spans="3:3">
      <c r="C24986"/>
    </row>
    <row r="24987" spans="3:3">
      <c r="C24987"/>
    </row>
    <row r="24988" spans="3:3">
      <c r="C24988"/>
    </row>
    <row r="24989" spans="3:3">
      <c r="C24989"/>
    </row>
    <row r="24990" spans="3:3">
      <c r="C24990"/>
    </row>
    <row r="24991" spans="3:3">
      <c r="C24991"/>
    </row>
    <row r="24992" spans="3:3">
      <c r="C24992"/>
    </row>
    <row r="24993" spans="3:3">
      <c r="C24993"/>
    </row>
    <row r="24994" spans="3:3">
      <c r="C24994"/>
    </row>
    <row r="24995" spans="3:3">
      <c r="C24995"/>
    </row>
    <row r="24996" spans="3:3">
      <c r="C24996"/>
    </row>
    <row r="24997" spans="3:3">
      <c r="C24997"/>
    </row>
    <row r="24998" spans="3:3">
      <c r="C24998"/>
    </row>
    <row r="24999" spans="3:3">
      <c r="C24999"/>
    </row>
    <row r="25000" spans="3:3">
      <c r="C25000"/>
    </row>
    <row r="25001" spans="3:3">
      <c r="C25001"/>
    </row>
    <row r="25002" spans="3:3">
      <c r="C25002"/>
    </row>
    <row r="25003" spans="3:3">
      <c r="C25003"/>
    </row>
    <row r="25004" spans="3:3">
      <c r="C25004"/>
    </row>
    <row r="25005" spans="3:3">
      <c r="C25005"/>
    </row>
    <row r="25006" spans="3:3">
      <c r="C25006"/>
    </row>
    <row r="25007" spans="3:3">
      <c r="C25007"/>
    </row>
    <row r="25008" spans="3:3">
      <c r="C25008"/>
    </row>
    <row r="25009" spans="3:3">
      <c r="C25009"/>
    </row>
    <row r="25010" spans="3:3">
      <c r="C25010"/>
    </row>
    <row r="25011" spans="3:3">
      <c r="C25011"/>
    </row>
    <row r="25012" spans="3:3">
      <c r="C25012"/>
    </row>
    <row r="25013" spans="3:3">
      <c r="C25013"/>
    </row>
    <row r="25014" spans="3:3">
      <c r="C25014"/>
    </row>
    <row r="25015" spans="3:3">
      <c r="C25015"/>
    </row>
    <row r="25016" spans="3:3">
      <c r="C25016"/>
    </row>
    <row r="25017" spans="3:3">
      <c r="C25017"/>
    </row>
    <row r="25018" spans="3:3">
      <c r="C25018"/>
    </row>
    <row r="25019" spans="3:3">
      <c r="C25019"/>
    </row>
    <row r="25020" spans="3:3">
      <c r="C25020"/>
    </row>
    <row r="25021" spans="3:3">
      <c r="C25021"/>
    </row>
    <row r="25022" spans="3:3">
      <c r="C25022"/>
    </row>
    <row r="25023" spans="3:3">
      <c r="C25023"/>
    </row>
    <row r="25024" spans="3:3">
      <c r="C25024"/>
    </row>
    <row r="25025" spans="3:3">
      <c r="C25025"/>
    </row>
    <row r="25026" spans="3:3">
      <c r="C25026"/>
    </row>
    <row r="25027" spans="3:3">
      <c r="C25027"/>
    </row>
    <row r="25028" spans="3:3">
      <c r="C25028"/>
    </row>
    <row r="25029" spans="3:3">
      <c r="C25029"/>
    </row>
    <row r="25030" spans="3:3">
      <c r="C25030"/>
    </row>
    <row r="25031" spans="3:3">
      <c r="C25031"/>
    </row>
    <row r="25032" spans="3:3">
      <c r="C25032"/>
    </row>
    <row r="25033" spans="3:3">
      <c r="C25033"/>
    </row>
    <row r="25034" spans="3:3">
      <c r="C25034"/>
    </row>
    <row r="25035" spans="3:3">
      <c r="C25035"/>
    </row>
    <row r="25036" spans="3:3">
      <c r="C25036"/>
    </row>
    <row r="25037" spans="3:3">
      <c r="C25037"/>
    </row>
    <row r="25038" spans="3:3">
      <c r="C25038"/>
    </row>
    <row r="25039" spans="3:3">
      <c r="C25039"/>
    </row>
    <row r="25040" spans="3:3">
      <c r="C25040"/>
    </row>
    <row r="25041" spans="3:3">
      <c r="C25041"/>
    </row>
    <row r="25042" spans="3:3">
      <c r="C25042"/>
    </row>
    <row r="25043" spans="3:3">
      <c r="C25043"/>
    </row>
    <row r="25044" spans="3:3">
      <c r="C25044"/>
    </row>
    <row r="25045" spans="3:3">
      <c r="C25045"/>
    </row>
    <row r="25046" spans="3:3">
      <c r="C25046"/>
    </row>
    <row r="25047" spans="3:3">
      <c r="C25047"/>
    </row>
    <row r="25048" spans="3:3">
      <c r="C25048"/>
    </row>
    <row r="25049" spans="3:3">
      <c r="C25049"/>
    </row>
    <row r="25050" spans="3:3">
      <c r="C25050"/>
    </row>
    <row r="25051" spans="3:3">
      <c r="C25051"/>
    </row>
    <row r="25052" spans="3:3">
      <c r="C25052"/>
    </row>
    <row r="25053" spans="3:3">
      <c r="C25053"/>
    </row>
    <row r="25054" spans="3:3">
      <c r="C25054"/>
    </row>
    <row r="25055" spans="3:3">
      <c r="C25055"/>
    </row>
    <row r="25056" spans="3:3">
      <c r="C25056"/>
    </row>
    <row r="25057" spans="3:3">
      <c r="C25057"/>
    </row>
    <row r="25058" spans="3:3">
      <c r="C25058"/>
    </row>
    <row r="25059" spans="3:3">
      <c r="C25059"/>
    </row>
    <row r="25060" spans="3:3">
      <c r="C25060"/>
    </row>
    <row r="25061" spans="3:3">
      <c r="C25061"/>
    </row>
    <row r="25062" spans="3:3">
      <c r="C25062"/>
    </row>
    <row r="25063" spans="3:3">
      <c r="C25063"/>
    </row>
    <row r="25064" spans="3:3">
      <c r="C25064"/>
    </row>
    <row r="25065" spans="3:3">
      <c r="C25065"/>
    </row>
    <row r="25066" spans="3:3">
      <c r="C25066"/>
    </row>
    <row r="25067" spans="3:3">
      <c r="C25067"/>
    </row>
    <row r="25068" spans="3:3">
      <c r="C25068"/>
    </row>
    <row r="25069" spans="3:3">
      <c r="C25069"/>
    </row>
    <row r="25070" spans="3:3">
      <c r="C25070"/>
    </row>
    <row r="25071" spans="3:3">
      <c r="C25071"/>
    </row>
    <row r="25072" spans="3:3">
      <c r="C25072"/>
    </row>
    <row r="25073" spans="3:3">
      <c r="C25073"/>
    </row>
    <row r="25074" spans="3:3">
      <c r="C25074"/>
    </row>
    <row r="25075" spans="3:3">
      <c r="C25075"/>
    </row>
    <row r="25076" spans="3:3">
      <c r="C25076"/>
    </row>
    <row r="25077" spans="3:3">
      <c r="C25077"/>
    </row>
    <row r="25078" spans="3:3">
      <c r="C25078"/>
    </row>
    <row r="25079" spans="3:3">
      <c r="C25079"/>
    </row>
    <row r="25080" spans="3:3">
      <c r="C25080"/>
    </row>
    <row r="25081" spans="3:3">
      <c r="C25081"/>
    </row>
    <row r="25082" spans="3:3">
      <c r="C25082"/>
    </row>
    <row r="25083" spans="3:3">
      <c r="C25083"/>
    </row>
    <row r="25084" spans="3:3">
      <c r="C25084"/>
    </row>
    <row r="25085" spans="3:3">
      <c r="C25085"/>
    </row>
    <row r="25086" spans="3:3">
      <c r="C25086"/>
    </row>
    <row r="25087" spans="3:3">
      <c r="C25087"/>
    </row>
    <row r="25088" spans="3:3">
      <c r="C25088"/>
    </row>
    <row r="25089" spans="3:3">
      <c r="C25089"/>
    </row>
    <row r="25090" spans="3:3">
      <c r="C25090"/>
    </row>
    <row r="25091" spans="3:3">
      <c r="C25091"/>
    </row>
    <row r="25092" spans="3:3">
      <c r="C25092"/>
    </row>
    <row r="25093" spans="3:3">
      <c r="C25093"/>
    </row>
    <row r="25094" spans="3:3">
      <c r="C25094"/>
    </row>
    <row r="25095" spans="3:3">
      <c r="C25095"/>
    </row>
    <row r="25096" spans="3:3">
      <c r="C25096"/>
    </row>
    <row r="25097" spans="3:3">
      <c r="C25097"/>
    </row>
    <row r="25098" spans="3:3">
      <c r="C25098"/>
    </row>
    <row r="25099" spans="3:3">
      <c r="C25099"/>
    </row>
    <row r="25100" spans="3:3">
      <c r="C25100"/>
    </row>
    <row r="25101" spans="3:3">
      <c r="C25101"/>
    </row>
    <row r="25102" spans="3:3">
      <c r="C25102"/>
    </row>
    <row r="25103" spans="3:3">
      <c r="C25103"/>
    </row>
    <row r="25104" spans="3:3">
      <c r="C25104"/>
    </row>
    <row r="25105" spans="3:3">
      <c r="C25105"/>
    </row>
    <row r="25106" spans="3:3">
      <c r="C25106"/>
    </row>
    <row r="25107" spans="3:3">
      <c r="C25107"/>
    </row>
    <row r="25108" spans="3:3">
      <c r="C25108"/>
    </row>
    <row r="25109" spans="3:3">
      <c r="C25109"/>
    </row>
    <row r="25110" spans="3:3">
      <c r="C25110"/>
    </row>
    <row r="25111" spans="3:3">
      <c r="C25111"/>
    </row>
    <row r="25112" spans="3:3">
      <c r="C25112"/>
    </row>
    <row r="25113" spans="3:3">
      <c r="C25113"/>
    </row>
    <row r="25114" spans="3:3">
      <c r="C25114"/>
    </row>
    <row r="25115" spans="3:3">
      <c r="C25115"/>
    </row>
    <row r="25116" spans="3:3">
      <c r="C25116"/>
    </row>
    <row r="25117" spans="3:3">
      <c r="C25117"/>
    </row>
    <row r="25118" spans="3:3">
      <c r="C25118"/>
    </row>
    <row r="25119" spans="3:3">
      <c r="C25119"/>
    </row>
    <row r="25120" spans="3:3">
      <c r="C25120"/>
    </row>
    <row r="25121" spans="3:3">
      <c r="C25121"/>
    </row>
    <row r="25122" spans="3:3">
      <c r="C25122"/>
    </row>
    <row r="25123" spans="3:3">
      <c r="C25123"/>
    </row>
    <row r="25124" spans="3:3">
      <c r="C25124"/>
    </row>
    <row r="25125" spans="3:3">
      <c r="C25125"/>
    </row>
    <row r="25126" spans="3:3">
      <c r="C25126"/>
    </row>
    <row r="25127" spans="3:3">
      <c r="C25127"/>
    </row>
    <row r="25128" spans="3:3">
      <c r="C25128"/>
    </row>
    <row r="25129" spans="3:3">
      <c r="C25129"/>
    </row>
    <row r="25130" spans="3:3">
      <c r="C25130"/>
    </row>
    <row r="25131" spans="3:3">
      <c r="C25131"/>
    </row>
    <row r="25132" spans="3:3">
      <c r="C25132"/>
    </row>
    <row r="25133" spans="3:3">
      <c r="C25133"/>
    </row>
    <row r="25134" spans="3:3">
      <c r="C25134"/>
    </row>
    <row r="25135" spans="3:3">
      <c r="C25135"/>
    </row>
    <row r="25136" spans="3:3">
      <c r="C25136"/>
    </row>
    <row r="25137" spans="3:3">
      <c r="C25137"/>
    </row>
    <row r="25138" spans="3:3">
      <c r="C25138"/>
    </row>
    <row r="25139" spans="3:3">
      <c r="C25139"/>
    </row>
    <row r="25140" spans="3:3">
      <c r="C25140"/>
    </row>
    <row r="25141" spans="3:3">
      <c r="C25141"/>
    </row>
    <row r="25142" spans="3:3">
      <c r="C25142"/>
    </row>
    <row r="25143" spans="3:3">
      <c r="C25143"/>
    </row>
    <row r="25144" spans="3:3">
      <c r="C25144"/>
    </row>
    <row r="25145" spans="3:3">
      <c r="C25145"/>
    </row>
    <row r="25146" spans="3:3">
      <c r="C25146"/>
    </row>
    <row r="25147" spans="3:3">
      <c r="C25147"/>
    </row>
    <row r="25148" spans="3:3">
      <c r="C25148"/>
    </row>
    <row r="25149" spans="3:3">
      <c r="C25149"/>
    </row>
    <row r="25150" spans="3:3">
      <c r="C25150"/>
    </row>
    <row r="25151" spans="3:3">
      <c r="C25151"/>
    </row>
    <row r="25152" spans="3:3">
      <c r="C25152"/>
    </row>
    <row r="25153" spans="3:3">
      <c r="C25153"/>
    </row>
    <row r="25154" spans="3:3">
      <c r="C25154"/>
    </row>
    <row r="25155" spans="3:3">
      <c r="C25155"/>
    </row>
    <row r="25156" spans="3:3">
      <c r="C25156"/>
    </row>
    <row r="25157" spans="3:3">
      <c r="C25157"/>
    </row>
    <row r="25158" spans="3:3">
      <c r="C25158"/>
    </row>
    <row r="25159" spans="3:3">
      <c r="C25159"/>
    </row>
    <row r="25160" spans="3:3">
      <c r="C25160"/>
    </row>
    <row r="25161" spans="3:3">
      <c r="C25161"/>
    </row>
    <row r="25162" spans="3:3">
      <c r="C25162"/>
    </row>
    <row r="25163" spans="3:3">
      <c r="C25163"/>
    </row>
    <row r="25164" spans="3:3">
      <c r="C25164"/>
    </row>
    <row r="25165" spans="3:3">
      <c r="C25165"/>
    </row>
    <row r="25166" spans="3:3">
      <c r="C25166"/>
    </row>
    <row r="25167" spans="3:3">
      <c r="C25167"/>
    </row>
    <row r="25168" spans="3:3">
      <c r="C25168"/>
    </row>
    <row r="25169" spans="3:3">
      <c r="C25169"/>
    </row>
    <row r="25170" spans="3:3">
      <c r="C25170"/>
    </row>
    <row r="25171" spans="3:3">
      <c r="C25171"/>
    </row>
    <row r="25172" spans="3:3">
      <c r="C25172"/>
    </row>
    <row r="25173" spans="3:3">
      <c r="C25173"/>
    </row>
    <row r="25174" spans="3:3">
      <c r="C25174"/>
    </row>
    <row r="25175" spans="3:3">
      <c r="C25175"/>
    </row>
    <row r="25176" spans="3:3">
      <c r="C25176"/>
    </row>
    <row r="25177" spans="3:3">
      <c r="C25177"/>
    </row>
    <row r="25178" spans="3:3">
      <c r="C25178"/>
    </row>
    <row r="25179" spans="3:3">
      <c r="C25179"/>
    </row>
    <row r="25180" spans="3:3">
      <c r="C25180"/>
    </row>
    <row r="25181" spans="3:3">
      <c r="C25181"/>
    </row>
    <row r="25182" spans="3:3">
      <c r="C25182"/>
    </row>
    <row r="25183" spans="3:3">
      <c r="C25183"/>
    </row>
    <row r="25184" spans="3:3">
      <c r="C25184"/>
    </row>
    <row r="25185" spans="3:3">
      <c r="C25185"/>
    </row>
    <row r="25186" spans="3:3">
      <c r="C25186"/>
    </row>
    <row r="25187" spans="3:3">
      <c r="C25187"/>
    </row>
    <row r="25188" spans="3:3">
      <c r="C25188"/>
    </row>
    <row r="25189" spans="3:3">
      <c r="C25189"/>
    </row>
    <row r="25190" spans="3:3">
      <c r="C25190"/>
    </row>
    <row r="25191" spans="3:3">
      <c r="C25191"/>
    </row>
    <row r="25192" spans="3:3">
      <c r="C25192"/>
    </row>
    <row r="25193" spans="3:3">
      <c r="C25193"/>
    </row>
    <row r="25194" spans="3:3">
      <c r="C25194"/>
    </row>
    <row r="25195" spans="3:3">
      <c r="C25195"/>
    </row>
    <row r="25196" spans="3:3">
      <c r="C25196"/>
    </row>
    <row r="25197" spans="3:3">
      <c r="C25197"/>
    </row>
    <row r="25198" spans="3:3">
      <c r="C25198"/>
    </row>
    <row r="25199" spans="3:3">
      <c r="C25199"/>
    </row>
    <row r="25200" spans="3:3">
      <c r="C25200"/>
    </row>
    <row r="25201" spans="3:3">
      <c r="C25201"/>
    </row>
    <row r="25202" spans="3:3">
      <c r="C25202"/>
    </row>
    <row r="25203" spans="3:3">
      <c r="C25203"/>
    </row>
    <row r="25204" spans="3:3">
      <c r="C25204"/>
    </row>
    <row r="25205" spans="3:3">
      <c r="C25205"/>
    </row>
    <row r="25206" spans="3:3">
      <c r="C25206"/>
    </row>
    <row r="25207" spans="3:3">
      <c r="C25207"/>
    </row>
    <row r="25208" spans="3:3">
      <c r="C25208"/>
    </row>
    <row r="25209" spans="3:3">
      <c r="C25209"/>
    </row>
    <row r="25210" spans="3:3">
      <c r="C25210"/>
    </row>
    <row r="25211" spans="3:3">
      <c r="C25211"/>
    </row>
    <row r="25212" spans="3:3">
      <c r="C25212"/>
    </row>
    <row r="25213" spans="3:3">
      <c r="C25213"/>
    </row>
    <row r="25214" spans="3:3">
      <c r="C25214"/>
    </row>
    <row r="25215" spans="3:3">
      <c r="C25215"/>
    </row>
    <row r="25216" spans="3:3">
      <c r="C25216"/>
    </row>
    <row r="25217" spans="3:3">
      <c r="C25217"/>
    </row>
    <row r="25218" spans="3:3">
      <c r="C25218"/>
    </row>
    <row r="25219" spans="3:3">
      <c r="C25219"/>
    </row>
    <row r="25220" spans="3:3">
      <c r="C25220"/>
    </row>
    <row r="25221" spans="3:3">
      <c r="C25221"/>
    </row>
    <row r="25222" spans="3:3">
      <c r="C25222"/>
    </row>
    <row r="25223" spans="3:3">
      <c r="C25223"/>
    </row>
    <row r="25224" spans="3:3">
      <c r="C25224"/>
    </row>
    <row r="25225" spans="3:3">
      <c r="C25225"/>
    </row>
    <row r="25226" spans="3:3">
      <c r="C25226"/>
    </row>
    <row r="25227" spans="3:3">
      <c r="C25227"/>
    </row>
    <row r="25228" spans="3:3">
      <c r="C25228"/>
    </row>
    <row r="25229" spans="3:3">
      <c r="C25229"/>
    </row>
    <row r="25230" spans="3:3">
      <c r="C25230"/>
    </row>
    <row r="25231" spans="3:3">
      <c r="C25231"/>
    </row>
    <row r="25232" spans="3:3">
      <c r="C25232"/>
    </row>
    <row r="25233" spans="3:3">
      <c r="C25233"/>
    </row>
    <row r="25234" spans="3:3">
      <c r="C25234"/>
    </row>
    <row r="25235" spans="3:3">
      <c r="C25235"/>
    </row>
    <row r="25236" spans="3:3">
      <c r="C25236"/>
    </row>
    <row r="25237" spans="3:3">
      <c r="C25237"/>
    </row>
    <row r="25238" spans="3:3">
      <c r="C25238"/>
    </row>
    <row r="25239" spans="3:3">
      <c r="C25239"/>
    </row>
    <row r="25240" spans="3:3">
      <c r="C25240"/>
    </row>
    <row r="25241" spans="3:3">
      <c r="C25241"/>
    </row>
    <row r="25242" spans="3:3">
      <c r="C25242"/>
    </row>
    <row r="25243" spans="3:3">
      <c r="C25243"/>
    </row>
    <row r="25244" spans="3:3">
      <c r="C25244"/>
    </row>
    <row r="25245" spans="3:3">
      <c r="C25245"/>
    </row>
    <row r="25246" spans="3:3">
      <c r="C25246"/>
    </row>
    <row r="25247" spans="3:3">
      <c r="C25247"/>
    </row>
    <row r="25248" spans="3:3">
      <c r="C25248"/>
    </row>
    <row r="25249" spans="3:3">
      <c r="C25249"/>
    </row>
    <row r="25250" spans="3:3">
      <c r="C25250"/>
    </row>
    <row r="25251" spans="3:3">
      <c r="C25251"/>
    </row>
    <row r="25252" spans="3:3">
      <c r="C25252"/>
    </row>
    <row r="25253" spans="3:3">
      <c r="C25253"/>
    </row>
    <row r="25254" spans="3:3">
      <c r="C25254"/>
    </row>
    <row r="25255" spans="3:3">
      <c r="C25255"/>
    </row>
    <row r="25256" spans="3:3">
      <c r="C25256"/>
    </row>
    <row r="25257" spans="3:3">
      <c r="C25257"/>
    </row>
    <row r="25258" spans="3:3">
      <c r="C25258"/>
    </row>
    <row r="25259" spans="3:3">
      <c r="C25259"/>
    </row>
    <row r="25260" spans="3:3">
      <c r="C25260"/>
    </row>
    <row r="25261" spans="3:3">
      <c r="C25261"/>
    </row>
    <row r="25262" spans="3:3">
      <c r="C25262"/>
    </row>
    <row r="25263" spans="3:3">
      <c r="C25263"/>
    </row>
    <row r="25264" spans="3:3">
      <c r="C25264"/>
    </row>
    <row r="25265" spans="3:3">
      <c r="C25265"/>
    </row>
    <row r="25266" spans="3:3">
      <c r="C25266"/>
    </row>
    <row r="25267" spans="3:3">
      <c r="C25267"/>
    </row>
    <row r="25268" spans="3:3">
      <c r="C25268"/>
    </row>
    <row r="25269" spans="3:3">
      <c r="C25269"/>
    </row>
    <row r="25270" spans="3:3">
      <c r="C25270"/>
    </row>
    <row r="25271" spans="3:3">
      <c r="C25271"/>
    </row>
    <row r="25272" spans="3:3">
      <c r="C25272"/>
    </row>
    <row r="25273" spans="3:3">
      <c r="C25273"/>
    </row>
    <row r="25274" spans="3:3">
      <c r="C25274"/>
    </row>
    <row r="25275" spans="3:3">
      <c r="C25275"/>
    </row>
    <row r="25276" spans="3:3">
      <c r="C25276"/>
    </row>
    <row r="25277" spans="3:3">
      <c r="C25277"/>
    </row>
    <row r="25278" spans="3:3">
      <c r="C25278"/>
    </row>
    <row r="25279" spans="3:3">
      <c r="C25279"/>
    </row>
    <row r="25280" spans="3:3">
      <c r="C25280"/>
    </row>
    <row r="25281" spans="3:3">
      <c r="C25281"/>
    </row>
    <row r="25282" spans="3:3">
      <c r="C25282"/>
    </row>
    <row r="25283" spans="3:3">
      <c r="C25283"/>
    </row>
    <row r="25284" spans="3:3">
      <c r="C25284"/>
    </row>
    <row r="25285" spans="3:3">
      <c r="C25285"/>
    </row>
    <row r="25286" spans="3:3">
      <c r="C25286"/>
    </row>
    <row r="25287" spans="3:3">
      <c r="C25287"/>
    </row>
    <row r="25288" spans="3:3">
      <c r="C25288"/>
    </row>
    <row r="25289" spans="3:3">
      <c r="C25289"/>
    </row>
    <row r="25290" spans="3:3">
      <c r="C25290"/>
    </row>
    <row r="25291" spans="3:3">
      <c r="C25291"/>
    </row>
    <row r="25292" spans="3:3">
      <c r="C25292"/>
    </row>
    <row r="25293" spans="3:3">
      <c r="C25293"/>
    </row>
    <row r="25294" spans="3:3">
      <c r="C25294"/>
    </row>
    <row r="25295" spans="3:3">
      <c r="C25295"/>
    </row>
    <row r="25296" spans="3:3">
      <c r="C25296"/>
    </row>
    <row r="25297" spans="3:3">
      <c r="C25297"/>
    </row>
    <row r="25298" spans="3:3">
      <c r="C25298"/>
    </row>
    <row r="25299" spans="3:3">
      <c r="C25299"/>
    </row>
    <row r="25300" spans="3:3">
      <c r="C25300"/>
    </row>
    <row r="25301" spans="3:3">
      <c r="C25301"/>
    </row>
    <row r="25302" spans="3:3">
      <c r="C25302"/>
    </row>
    <row r="25303" spans="3:3">
      <c r="C25303"/>
    </row>
    <row r="25304" spans="3:3">
      <c r="C25304"/>
    </row>
    <row r="25305" spans="3:3">
      <c r="C25305"/>
    </row>
    <row r="25306" spans="3:3">
      <c r="C25306"/>
    </row>
    <row r="25307" spans="3:3">
      <c r="C25307"/>
    </row>
    <row r="25308" spans="3:3">
      <c r="C25308"/>
    </row>
    <row r="25309" spans="3:3">
      <c r="C25309"/>
    </row>
    <row r="25310" spans="3:3">
      <c r="C25310"/>
    </row>
    <row r="25311" spans="3:3">
      <c r="C25311"/>
    </row>
    <row r="25312" spans="3:3">
      <c r="C25312"/>
    </row>
    <row r="25313" spans="3:3">
      <c r="C25313"/>
    </row>
    <row r="25314" spans="3:3">
      <c r="C25314"/>
    </row>
    <row r="25315" spans="3:3">
      <c r="C25315"/>
    </row>
    <row r="25316" spans="3:3">
      <c r="C25316"/>
    </row>
    <row r="25317" spans="3:3">
      <c r="C25317"/>
    </row>
    <row r="25318" spans="3:3">
      <c r="C25318"/>
    </row>
    <row r="25319" spans="3:3">
      <c r="C25319"/>
    </row>
    <row r="25320" spans="3:3">
      <c r="C25320"/>
    </row>
    <row r="25321" spans="3:3">
      <c r="C25321"/>
    </row>
    <row r="25322" spans="3:3">
      <c r="C25322"/>
    </row>
    <row r="25323" spans="3:3">
      <c r="C25323"/>
    </row>
    <row r="25324" spans="3:3">
      <c r="C25324"/>
    </row>
    <row r="25325" spans="3:3">
      <c r="C25325"/>
    </row>
    <row r="25326" spans="3:3">
      <c r="C25326"/>
    </row>
    <row r="25327" spans="3:3">
      <c r="C25327"/>
    </row>
    <row r="25328" spans="3:3">
      <c r="C25328"/>
    </row>
    <row r="25329" spans="3:3">
      <c r="C25329"/>
    </row>
    <row r="25330" spans="3:3">
      <c r="C25330"/>
    </row>
    <row r="25331" spans="3:3">
      <c r="C25331"/>
    </row>
    <row r="25332" spans="3:3">
      <c r="C25332"/>
    </row>
    <row r="25333" spans="3:3">
      <c r="C25333"/>
    </row>
    <row r="25334" spans="3:3">
      <c r="C25334"/>
    </row>
    <row r="25335" spans="3:3">
      <c r="C25335"/>
    </row>
    <row r="25336" spans="3:3">
      <c r="C25336"/>
    </row>
    <row r="25337" spans="3:3">
      <c r="C25337"/>
    </row>
    <row r="25338" spans="3:3">
      <c r="C25338"/>
    </row>
    <row r="25339" spans="3:3">
      <c r="C25339"/>
    </row>
    <row r="25340" spans="3:3">
      <c r="C25340"/>
    </row>
    <row r="25341" spans="3:3">
      <c r="C25341"/>
    </row>
    <row r="25342" spans="3:3">
      <c r="C25342"/>
    </row>
    <row r="25343" spans="3:3">
      <c r="C25343"/>
    </row>
    <row r="25344" spans="3:3">
      <c r="C25344"/>
    </row>
    <row r="25345" spans="3:3">
      <c r="C25345"/>
    </row>
    <row r="25346" spans="3:3">
      <c r="C25346"/>
    </row>
    <row r="25347" spans="3:3">
      <c r="C25347"/>
    </row>
    <row r="25348" spans="3:3">
      <c r="C25348"/>
    </row>
    <row r="25349" spans="3:3">
      <c r="C25349"/>
    </row>
    <row r="25350" spans="3:3">
      <c r="C25350"/>
    </row>
    <row r="25351" spans="3:3">
      <c r="C25351"/>
    </row>
    <row r="25352" spans="3:3">
      <c r="C25352"/>
    </row>
    <row r="25353" spans="3:3">
      <c r="C25353"/>
    </row>
    <row r="25354" spans="3:3">
      <c r="C25354"/>
    </row>
    <row r="25355" spans="3:3">
      <c r="C25355"/>
    </row>
    <row r="25356" spans="3:3">
      <c r="C25356"/>
    </row>
    <row r="25357" spans="3:3">
      <c r="C25357"/>
    </row>
    <row r="25358" spans="3:3">
      <c r="C25358"/>
    </row>
    <row r="25359" spans="3:3">
      <c r="C25359"/>
    </row>
    <row r="25360" spans="3:3">
      <c r="C25360"/>
    </row>
    <row r="25361" spans="3:3">
      <c r="C25361"/>
    </row>
    <row r="25362" spans="3:3">
      <c r="C25362"/>
    </row>
    <row r="25363" spans="3:3">
      <c r="C25363"/>
    </row>
    <row r="25364" spans="3:3">
      <c r="C25364"/>
    </row>
    <row r="25365" spans="3:3">
      <c r="C25365"/>
    </row>
    <row r="25366" spans="3:3">
      <c r="C25366"/>
    </row>
    <row r="25367" spans="3:3">
      <c r="C25367"/>
    </row>
    <row r="25368" spans="3:3">
      <c r="C25368"/>
    </row>
    <row r="25369" spans="3:3">
      <c r="C25369"/>
    </row>
    <row r="25370" spans="3:3">
      <c r="C25370"/>
    </row>
    <row r="25371" spans="3:3">
      <c r="C25371"/>
    </row>
    <row r="25372" spans="3:3">
      <c r="C25372"/>
    </row>
    <row r="25373" spans="3:3">
      <c r="C25373"/>
    </row>
    <row r="25374" spans="3:3">
      <c r="C25374"/>
    </row>
    <row r="25375" spans="3:3">
      <c r="C25375"/>
    </row>
    <row r="25376" spans="3:3">
      <c r="C25376"/>
    </row>
    <row r="25377" spans="3:3">
      <c r="C25377"/>
    </row>
    <row r="25378" spans="3:3">
      <c r="C25378"/>
    </row>
    <row r="25379" spans="3:3">
      <c r="C25379"/>
    </row>
    <row r="25380" spans="3:3">
      <c r="C25380"/>
    </row>
    <row r="25381" spans="3:3">
      <c r="C25381"/>
    </row>
    <row r="25382" spans="3:3">
      <c r="C25382"/>
    </row>
    <row r="25383" spans="3:3">
      <c r="C25383"/>
    </row>
    <row r="25384" spans="3:3">
      <c r="C25384"/>
    </row>
    <row r="25385" spans="3:3">
      <c r="C25385"/>
    </row>
    <row r="25386" spans="3:3">
      <c r="C25386"/>
    </row>
    <row r="25387" spans="3:3">
      <c r="C25387"/>
    </row>
    <row r="25388" spans="3:3">
      <c r="C25388"/>
    </row>
    <row r="25389" spans="3:3">
      <c r="C25389"/>
    </row>
    <row r="25390" spans="3:3">
      <c r="C25390"/>
    </row>
    <row r="25391" spans="3:3">
      <c r="C25391"/>
    </row>
    <row r="25392" spans="3:3">
      <c r="C25392"/>
    </row>
    <row r="25393" spans="3:3">
      <c r="C25393"/>
    </row>
    <row r="25394" spans="3:3">
      <c r="C25394"/>
    </row>
    <row r="25395" spans="3:3">
      <c r="C25395"/>
    </row>
    <row r="25396" spans="3:3">
      <c r="C25396"/>
    </row>
    <row r="25397" spans="3:3">
      <c r="C25397"/>
    </row>
    <row r="25398" spans="3:3">
      <c r="C25398"/>
    </row>
    <row r="25399" spans="3:3">
      <c r="C25399"/>
    </row>
    <row r="25400" spans="3:3">
      <c r="C25400"/>
    </row>
    <row r="25401" spans="3:3">
      <c r="C25401"/>
    </row>
    <row r="25402" spans="3:3">
      <c r="C25402"/>
    </row>
    <row r="25403" spans="3:3">
      <c r="C25403"/>
    </row>
    <row r="25404" spans="3:3">
      <c r="C25404"/>
    </row>
    <row r="25405" spans="3:3">
      <c r="C25405"/>
    </row>
    <row r="25406" spans="3:3">
      <c r="C25406"/>
    </row>
    <row r="25407" spans="3:3">
      <c r="C25407"/>
    </row>
    <row r="25408" spans="3:3">
      <c r="C25408"/>
    </row>
    <row r="25409" spans="3:3">
      <c r="C25409"/>
    </row>
    <row r="25410" spans="3:3">
      <c r="C25410"/>
    </row>
    <row r="25411" spans="3:3">
      <c r="C25411"/>
    </row>
    <row r="25412" spans="3:3">
      <c r="C25412"/>
    </row>
    <row r="25413" spans="3:3">
      <c r="C25413"/>
    </row>
    <row r="25414" spans="3:3">
      <c r="C25414"/>
    </row>
    <row r="25415" spans="3:3">
      <c r="C25415"/>
    </row>
    <row r="25416" spans="3:3">
      <c r="C25416"/>
    </row>
    <row r="25417" spans="3:3">
      <c r="C25417"/>
    </row>
    <row r="25418" spans="3:3">
      <c r="C25418"/>
    </row>
    <row r="25419" spans="3:3">
      <c r="C25419"/>
    </row>
    <row r="25420" spans="3:3">
      <c r="C25420"/>
    </row>
    <row r="25421" spans="3:3">
      <c r="C25421"/>
    </row>
    <row r="25422" spans="3:3">
      <c r="C25422"/>
    </row>
    <row r="25423" spans="3:3">
      <c r="C25423"/>
    </row>
    <row r="25424" spans="3:3">
      <c r="C25424"/>
    </row>
    <row r="25425" spans="3:3">
      <c r="C25425"/>
    </row>
    <row r="25426" spans="3:3">
      <c r="C25426"/>
    </row>
    <row r="25427" spans="3:3">
      <c r="C25427"/>
    </row>
    <row r="25428" spans="3:3">
      <c r="C25428"/>
    </row>
    <row r="25429" spans="3:3">
      <c r="C25429"/>
    </row>
    <row r="25430" spans="3:3">
      <c r="C25430"/>
    </row>
    <row r="25431" spans="3:3">
      <c r="C25431"/>
    </row>
    <row r="25432" spans="3:3">
      <c r="C25432"/>
    </row>
    <row r="25433" spans="3:3">
      <c r="C25433"/>
    </row>
    <row r="25434" spans="3:3">
      <c r="C25434"/>
    </row>
    <row r="25435" spans="3:3">
      <c r="C25435"/>
    </row>
    <row r="25436" spans="3:3">
      <c r="C25436"/>
    </row>
    <row r="25437" spans="3:3">
      <c r="C25437"/>
    </row>
    <row r="25438" spans="3:3">
      <c r="C25438"/>
    </row>
    <row r="25439" spans="3:3">
      <c r="C25439"/>
    </row>
    <row r="25440" spans="3:3">
      <c r="C25440"/>
    </row>
    <row r="25441" spans="3:3">
      <c r="C25441"/>
    </row>
    <row r="25442" spans="3:3">
      <c r="C25442"/>
    </row>
    <row r="25443" spans="3:3">
      <c r="C25443"/>
    </row>
    <row r="25444" spans="3:3">
      <c r="C25444"/>
    </row>
    <row r="25445" spans="3:3">
      <c r="C25445"/>
    </row>
    <row r="25446" spans="3:3">
      <c r="C25446"/>
    </row>
    <row r="25447" spans="3:3">
      <c r="C25447"/>
    </row>
    <row r="25448" spans="3:3">
      <c r="C25448"/>
    </row>
    <row r="25449" spans="3:3">
      <c r="C25449"/>
    </row>
    <row r="25450" spans="3:3">
      <c r="C25450"/>
    </row>
    <row r="25451" spans="3:3">
      <c r="C25451"/>
    </row>
    <row r="25452" spans="3:3">
      <c r="C25452"/>
    </row>
    <row r="25453" spans="3:3">
      <c r="C25453"/>
    </row>
    <row r="25454" spans="3:3">
      <c r="C25454"/>
    </row>
    <row r="25455" spans="3:3">
      <c r="C25455"/>
    </row>
    <row r="25456" spans="3:3">
      <c r="C25456"/>
    </row>
    <row r="25457" spans="3:3">
      <c r="C25457"/>
    </row>
    <row r="25458" spans="3:3">
      <c r="C25458"/>
    </row>
    <row r="25459" spans="3:3">
      <c r="C25459"/>
    </row>
    <row r="25460" spans="3:3">
      <c r="C25460"/>
    </row>
    <row r="25461" spans="3:3">
      <c r="C25461"/>
    </row>
    <row r="25462" spans="3:3">
      <c r="C25462"/>
    </row>
    <row r="25463" spans="3:3">
      <c r="C25463"/>
    </row>
    <row r="25464" spans="3:3">
      <c r="C25464"/>
    </row>
    <row r="25465" spans="3:3">
      <c r="C25465"/>
    </row>
    <row r="25466" spans="3:3">
      <c r="C25466"/>
    </row>
    <row r="25467" spans="3:3">
      <c r="C25467"/>
    </row>
    <row r="25468" spans="3:3">
      <c r="C25468"/>
    </row>
    <row r="25469" spans="3:3">
      <c r="C25469"/>
    </row>
    <row r="25470" spans="3:3">
      <c r="C25470"/>
    </row>
    <row r="25471" spans="3:3">
      <c r="C25471"/>
    </row>
    <row r="25472" spans="3:3">
      <c r="C25472"/>
    </row>
    <row r="25473" spans="3:3">
      <c r="C25473"/>
    </row>
    <row r="25474" spans="3:3">
      <c r="C25474"/>
    </row>
    <row r="25475" spans="3:3">
      <c r="C25475"/>
    </row>
    <row r="25476" spans="3:3">
      <c r="C25476"/>
    </row>
    <row r="25477" spans="3:3">
      <c r="C25477"/>
    </row>
    <row r="25478" spans="3:3">
      <c r="C25478"/>
    </row>
    <row r="25479" spans="3:3">
      <c r="C25479"/>
    </row>
    <row r="25480" spans="3:3">
      <c r="C25480"/>
    </row>
    <row r="25481" spans="3:3">
      <c r="C25481"/>
    </row>
    <row r="25482" spans="3:3">
      <c r="C25482"/>
    </row>
    <row r="25483" spans="3:3">
      <c r="C25483"/>
    </row>
    <row r="25484" spans="3:3">
      <c r="C25484"/>
    </row>
    <row r="25485" spans="3:3">
      <c r="C25485"/>
    </row>
    <row r="25486" spans="3:3">
      <c r="C25486"/>
    </row>
    <row r="25487" spans="3:3">
      <c r="C25487"/>
    </row>
    <row r="25488" spans="3:3">
      <c r="C25488"/>
    </row>
    <row r="25489" spans="3:3">
      <c r="C25489"/>
    </row>
    <row r="25490" spans="3:3">
      <c r="C25490"/>
    </row>
    <row r="25491" spans="3:3">
      <c r="C25491"/>
    </row>
    <row r="25492" spans="3:3">
      <c r="C25492"/>
    </row>
    <row r="25493" spans="3:3">
      <c r="C25493"/>
    </row>
    <row r="25494" spans="3:3">
      <c r="C25494"/>
    </row>
    <row r="25495" spans="3:3">
      <c r="C25495"/>
    </row>
    <row r="25496" spans="3:3">
      <c r="C25496"/>
    </row>
    <row r="25497" spans="3:3">
      <c r="C25497"/>
    </row>
    <row r="25498" spans="3:3">
      <c r="C25498"/>
    </row>
    <row r="25499" spans="3:3">
      <c r="C25499"/>
    </row>
    <row r="25500" spans="3:3">
      <c r="C25500"/>
    </row>
    <row r="25501" spans="3:3">
      <c r="C25501"/>
    </row>
    <row r="25502" spans="3:3">
      <c r="C25502"/>
    </row>
    <row r="25503" spans="3:3">
      <c r="C25503"/>
    </row>
    <row r="25504" spans="3:3">
      <c r="C25504"/>
    </row>
    <row r="25505" spans="3:3">
      <c r="C25505"/>
    </row>
    <row r="25506" spans="3:3">
      <c r="C25506"/>
    </row>
    <row r="25507" spans="3:3">
      <c r="C25507"/>
    </row>
    <row r="25508" spans="3:3">
      <c r="C25508"/>
    </row>
    <row r="25509" spans="3:3">
      <c r="C25509"/>
    </row>
    <row r="25510" spans="3:3">
      <c r="C25510"/>
    </row>
    <row r="25511" spans="3:3">
      <c r="C25511"/>
    </row>
    <row r="25512" spans="3:3">
      <c r="C25512"/>
    </row>
    <row r="25513" spans="3:3">
      <c r="C25513"/>
    </row>
    <row r="25514" spans="3:3">
      <c r="C25514"/>
    </row>
    <row r="25515" spans="3:3">
      <c r="C25515"/>
    </row>
    <row r="25516" spans="3:3">
      <c r="C25516"/>
    </row>
    <row r="25517" spans="3:3">
      <c r="C25517"/>
    </row>
    <row r="25518" spans="3:3">
      <c r="C25518"/>
    </row>
    <row r="25519" spans="3:3">
      <c r="C25519"/>
    </row>
    <row r="25520" spans="3:3">
      <c r="C25520"/>
    </row>
    <row r="25521" spans="3:3">
      <c r="C25521"/>
    </row>
    <row r="25522" spans="3:3">
      <c r="C25522"/>
    </row>
    <row r="25523" spans="3:3">
      <c r="C25523"/>
    </row>
    <row r="25524" spans="3:3">
      <c r="C25524"/>
    </row>
    <row r="25525" spans="3:3">
      <c r="C25525"/>
    </row>
    <row r="25526" spans="3:3">
      <c r="C25526"/>
    </row>
    <row r="25527" spans="3:3">
      <c r="C25527"/>
    </row>
    <row r="25528" spans="3:3">
      <c r="C25528"/>
    </row>
    <row r="25529" spans="3:3">
      <c r="C25529"/>
    </row>
    <row r="25530" spans="3:3">
      <c r="C25530"/>
    </row>
    <row r="25531" spans="3:3">
      <c r="C25531"/>
    </row>
    <row r="25532" spans="3:3">
      <c r="C25532"/>
    </row>
    <row r="25533" spans="3:3">
      <c r="C25533"/>
    </row>
    <row r="25534" spans="3:3">
      <c r="C25534"/>
    </row>
    <row r="25535" spans="3:3">
      <c r="C25535"/>
    </row>
    <row r="25536" spans="3:3">
      <c r="C25536"/>
    </row>
    <row r="25537" spans="3:3">
      <c r="C25537"/>
    </row>
    <row r="25538" spans="3:3">
      <c r="C25538"/>
    </row>
    <row r="25539" spans="3:3">
      <c r="C25539"/>
    </row>
    <row r="25540" spans="3:3">
      <c r="C25540"/>
    </row>
    <row r="25541" spans="3:3">
      <c r="C25541"/>
    </row>
    <row r="25542" spans="3:3">
      <c r="C25542"/>
    </row>
    <row r="25543" spans="3:3">
      <c r="C25543"/>
    </row>
    <row r="25544" spans="3:3">
      <c r="C25544"/>
    </row>
    <row r="25545" spans="3:3">
      <c r="C25545"/>
    </row>
    <row r="25546" spans="3:3">
      <c r="C25546"/>
    </row>
    <row r="25547" spans="3:3">
      <c r="C25547"/>
    </row>
    <row r="25548" spans="3:3">
      <c r="C25548"/>
    </row>
    <row r="25549" spans="3:3">
      <c r="C25549"/>
    </row>
    <row r="25550" spans="3:3">
      <c r="C25550"/>
    </row>
    <row r="25551" spans="3:3">
      <c r="C25551"/>
    </row>
    <row r="25552" spans="3:3">
      <c r="C25552"/>
    </row>
    <row r="25553" spans="3:3">
      <c r="C25553"/>
    </row>
    <row r="25554" spans="3:3">
      <c r="C25554"/>
    </row>
    <row r="25555" spans="3:3">
      <c r="C25555"/>
    </row>
    <row r="25556" spans="3:3">
      <c r="C25556"/>
    </row>
    <row r="25557" spans="3:3">
      <c r="C25557"/>
    </row>
    <row r="25558" spans="3:3">
      <c r="C25558"/>
    </row>
    <row r="25559" spans="3:3">
      <c r="C25559"/>
    </row>
    <row r="25560" spans="3:3">
      <c r="C25560"/>
    </row>
    <row r="25561" spans="3:3">
      <c r="C25561"/>
    </row>
    <row r="25562" spans="3:3">
      <c r="C25562"/>
    </row>
    <row r="25563" spans="3:3">
      <c r="C25563"/>
    </row>
    <row r="25564" spans="3:3">
      <c r="C25564"/>
    </row>
    <row r="25565" spans="3:3">
      <c r="C25565"/>
    </row>
    <row r="25566" spans="3:3">
      <c r="C25566"/>
    </row>
    <row r="25567" spans="3:3">
      <c r="C25567"/>
    </row>
    <row r="25568" spans="3:3">
      <c r="C25568"/>
    </row>
    <row r="25569" spans="3:3">
      <c r="C25569"/>
    </row>
    <row r="25570" spans="3:3">
      <c r="C25570"/>
    </row>
    <row r="25571" spans="3:3">
      <c r="C25571"/>
    </row>
    <row r="25572" spans="3:3">
      <c r="C25572"/>
    </row>
    <row r="25573" spans="3:3">
      <c r="C25573"/>
    </row>
    <row r="25574" spans="3:3">
      <c r="C25574"/>
    </row>
    <row r="25575" spans="3:3">
      <c r="C25575"/>
    </row>
    <row r="25576" spans="3:3">
      <c r="C25576"/>
    </row>
    <row r="25577" spans="3:3">
      <c r="C25577"/>
    </row>
    <row r="25578" spans="3:3">
      <c r="C25578"/>
    </row>
    <row r="25579" spans="3:3">
      <c r="C25579"/>
    </row>
    <row r="25580" spans="3:3">
      <c r="C25580"/>
    </row>
    <row r="25581" spans="3:3">
      <c r="C25581"/>
    </row>
    <row r="25582" spans="3:3">
      <c r="C25582"/>
    </row>
    <row r="25583" spans="3:3">
      <c r="C25583"/>
    </row>
    <row r="25584" spans="3:3">
      <c r="C25584"/>
    </row>
    <row r="25585" spans="3:3">
      <c r="C25585"/>
    </row>
    <row r="25586" spans="3:3">
      <c r="C25586"/>
    </row>
    <row r="25587" spans="3:3">
      <c r="C25587"/>
    </row>
    <row r="25588" spans="3:3">
      <c r="C25588"/>
    </row>
    <row r="25589" spans="3:3">
      <c r="C25589"/>
    </row>
    <row r="25590" spans="3:3">
      <c r="C25590"/>
    </row>
    <row r="25591" spans="3:3">
      <c r="C25591"/>
    </row>
    <row r="25592" spans="3:3">
      <c r="C25592"/>
    </row>
    <row r="25593" spans="3:3">
      <c r="C25593"/>
    </row>
    <row r="25594" spans="3:3">
      <c r="C25594"/>
    </row>
    <row r="25595" spans="3:3">
      <c r="C25595"/>
    </row>
    <row r="25596" spans="3:3">
      <c r="C25596"/>
    </row>
    <row r="25597" spans="3:3">
      <c r="C25597"/>
    </row>
    <row r="25598" spans="3:3">
      <c r="C25598"/>
    </row>
    <row r="25599" spans="3:3">
      <c r="C25599"/>
    </row>
    <row r="25600" spans="3:3">
      <c r="C25600"/>
    </row>
    <row r="25601" spans="3:3">
      <c r="C25601"/>
    </row>
    <row r="25602" spans="3:3">
      <c r="C25602"/>
    </row>
    <row r="25603" spans="3:3">
      <c r="C25603"/>
    </row>
    <row r="25604" spans="3:3">
      <c r="C25604"/>
    </row>
    <row r="25605" spans="3:3">
      <c r="C25605"/>
    </row>
    <row r="25606" spans="3:3">
      <c r="C25606"/>
    </row>
    <row r="25607" spans="3:3">
      <c r="C25607"/>
    </row>
    <row r="25608" spans="3:3">
      <c r="C25608"/>
    </row>
    <row r="25609" spans="3:3">
      <c r="C25609"/>
    </row>
    <row r="25610" spans="3:3">
      <c r="C25610"/>
    </row>
    <row r="25611" spans="3:3">
      <c r="C25611"/>
    </row>
    <row r="25612" spans="3:3">
      <c r="C25612"/>
    </row>
    <row r="25613" spans="3:3">
      <c r="C25613"/>
    </row>
    <row r="25614" spans="3:3">
      <c r="C25614"/>
    </row>
    <row r="25615" spans="3:3">
      <c r="C25615"/>
    </row>
    <row r="25616" spans="3:3">
      <c r="C25616"/>
    </row>
    <row r="25617" spans="3:3">
      <c r="C25617"/>
    </row>
    <row r="25618" spans="3:3">
      <c r="C25618"/>
    </row>
    <row r="25619" spans="3:3">
      <c r="C25619"/>
    </row>
    <row r="25620" spans="3:3">
      <c r="C25620"/>
    </row>
    <row r="25621" spans="3:3">
      <c r="C25621"/>
    </row>
    <row r="25622" spans="3:3">
      <c r="C25622"/>
    </row>
    <row r="25623" spans="3:3">
      <c r="C25623"/>
    </row>
    <row r="25624" spans="3:3">
      <c r="C25624"/>
    </row>
    <row r="25625" spans="3:3">
      <c r="C25625"/>
    </row>
    <row r="25626" spans="3:3">
      <c r="C25626"/>
    </row>
    <row r="25627" spans="3:3">
      <c r="C25627"/>
    </row>
    <row r="25628" spans="3:3">
      <c r="C25628"/>
    </row>
    <row r="25629" spans="3:3">
      <c r="C25629"/>
    </row>
    <row r="25630" spans="3:3">
      <c r="C25630"/>
    </row>
    <row r="25631" spans="3:3">
      <c r="C25631"/>
    </row>
    <row r="25632" spans="3:3">
      <c r="C25632"/>
    </row>
    <row r="25633" spans="3:3">
      <c r="C25633"/>
    </row>
    <row r="25634" spans="3:3">
      <c r="C25634"/>
    </row>
    <row r="25635" spans="3:3">
      <c r="C25635"/>
    </row>
    <row r="25636" spans="3:3">
      <c r="C25636"/>
    </row>
    <row r="25637" spans="3:3">
      <c r="C25637"/>
    </row>
    <row r="25638" spans="3:3">
      <c r="C25638"/>
    </row>
    <row r="25639" spans="3:3">
      <c r="C25639"/>
    </row>
    <row r="25640" spans="3:3">
      <c r="C25640"/>
    </row>
    <row r="25641" spans="3:3">
      <c r="C25641"/>
    </row>
    <row r="25642" spans="3:3">
      <c r="C25642"/>
    </row>
    <row r="25643" spans="3:3">
      <c r="C25643"/>
    </row>
    <row r="25644" spans="3:3">
      <c r="C25644"/>
    </row>
    <row r="25645" spans="3:3">
      <c r="C25645"/>
    </row>
    <row r="25646" spans="3:3">
      <c r="C25646"/>
    </row>
    <row r="25647" spans="3:3">
      <c r="C25647"/>
    </row>
    <row r="25648" spans="3:3">
      <c r="C25648"/>
    </row>
    <row r="25649" spans="3:3">
      <c r="C25649"/>
    </row>
    <row r="25650" spans="3:3">
      <c r="C25650"/>
    </row>
    <row r="25651" spans="3:3">
      <c r="C25651"/>
    </row>
    <row r="25652" spans="3:3">
      <c r="C25652"/>
    </row>
    <row r="25653" spans="3:3">
      <c r="C25653"/>
    </row>
    <row r="25654" spans="3:3">
      <c r="C25654"/>
    </row>
    <row r="25655" spans="3:3">
      <c r="C25655"/>
    </row>
    <row r="25656" spans="3:3">
      <c r="C25656"/>
    </row>
    <row r="25657" spans="3:3">
      <c r="C25657"/>
    </row>
    <row r="25658" spans="3:3">
      <c r="C25658"/>
    </row>
    <row r="25659" spans="3:3">
      <c r="C25659"/>
    </row>
    <row r="25660" spans="3:3">
      <c r="C25660"/>
    </row>
    <row r="25661" spans="3:3">
      <c r="C25661"/>
    </row>
    <row r="25662" spans="3:3">
      <c r="C25662"/>
    </row>
    <row r="25663" spans="3:3">
      <c r="C25663"/>
    </row>
    <row r="25664" spans="3:3">
      <c r="C25664"/>
    </row>
    <row r="25665" spans="3:3">
      <c r="C25665"/>
    </row>
    <row r="25666" spans="3:3">
      <c r="C25666"/>
    </row>
    <row r="25667" spans="3:3">
      <c r="C25667"/>
    </row>
    <row r="25668" spans="3:3">
      <c r="C25668"/>
    </row>
    <row r="25669" spans="3:3">
      <c r="C25669"/>
    </row>
    <row r="25670" spans="3:3">
      <c r="C25670"/>
    </row>
    <row r="25671" spans="3:3">
      <c r="C25671"/>
    </row>
    <row r="25672" spans="3:3">
      <c r="C25672"/>
    </row>
    <row r="25673" spans="3:3">
      <c r="C25673"/>
    </row>
    <row r="25674" spans="3:3">
      <c r="C25674"/>
    </row>
    <row r="25675" spans="3:3">
      <c r="C25675"/>
    </row>
    <row r="25676" spans="3:3">
      <c r="C25676"/>
    </row>
    <row r="25677" spans="3:3">
      <c r="C25677"/>
    </row>
    <row r="25678" spans="3:3">
      <c r="C25678"/>
    </row>
    <row r="25679" spans="3:3">
      <c r="C25679"/>
    </row>
    <row r="25680" spans="3:3">
      <c r="C25680"/>
    </row>
    <row r="25681" spans="3:3">
      <c r="C25681"/>
    </row>
    <row r="25682" spans="3:3">
      <c r="C25682"/>
    </row>
    <row r="25683" spans="3:3">
      <c r="C25683"/>
    </row>
    <row r="25684" spans="3:3">
      <c r="C25684"/>
    </row>
    <row r="25685" spans="3:3">
      <c r="C25685"/>
    </row>
    <row r="25686" spans="3:3">
      <c r="C25686"/>
    </row>
    <row r="25687" spans="3:3">
      <c r="C25687"/>
    </row>
    <row r="25688" spans="3:3">
      <c r="C25688"/>
    </row>
    <row r="25689" spans="3:3">
      <c r="C25689"/>
    </row>
    <row r="25690" spans="3:3">
      <c r="C25690"/>
    </row>
    <row r="25691" spans="3:3">
      <c r="C25691"/>
    </row>
    <row r="25692" spans="3:3">
      <c r="C25692"/>
    </row>
    <row r="25693" spans="3:3">
      <c r="C25693"/>
    </row>
    <row r="25694" spans="3:3">
      <c r="C25694"/>
    </row>
    <row r="25695" spans="3:3">
      <c r="C25695"/>
    </row>
    <row r="25696" spans="3:3">
      <c r="C25696"/>
    </row>
    <row r="25697" spans="3:3">
      <c r="C25697"/>
    </row>
    <row r="25698" spans="3:3">
      <c r="C25698"/>
    </row>
    <row r="25699" spans="3:3">
      <c r="C25699"/>
    </row>
    <row r="25700" spans="3:3">
      <c r="C25700"/>
    </row>
    <row r="25701" spans="3:3">
      <c r="C25701"/>
    </row>
    <row r="25702" spans="3:3">
      <c r="C25702"/>
    </row>
    <row r="25703" spans="3:3">
      <c r="C25703"/>
    </row>
    <row r="25704" spans="3:3">
      <c r="C25704"/>
    </row>
    <row r="25705" spans="3:3">
      <c r="C25705"/>
    </row>
    <row r="25706" spans="3:3">
      <c r="C25706"/>
    </row>
    <row r="25707" spans="3:3">
      <c r="C25707"/>
    </row>
    <row r="25708" spans="3:3">
      <c r="C25708"/>
    </row>
    <row r="25709" spans="3:3">
      <c r="C25709"/>
    </row>
    <row r="25710" spans="3:3">
      <c r="C25710"/>
    </row>
    <row r="25711" spans="3:3">
      <c r="C25711"/>
    </row>
    <row r="25712" spans="3:3">
      <c r="C25712"/>
    </row>
    <row r="25713" spans="3:3">
      <c r="C25713"/>
    </row>
    <row r="25714" spans="3:3">
      <c r="C25714"/>
    </row>
    <row r="25715" spans="3:3">
      <c r="C25715"/>
    </row>
    <row r="25716" spans="3:3">
      <c r="C25716"/>
    </row>
    <row r="25717" spans="3:3">
      <c r="C25717"/>
    </row>
    <row r="25718" spans="3:3">
      <c r="C25718"/>
    </row>
    <row r="25719" spans="3:3">
      <c r="C25719"/>
    </row>
    <row r="25720" spans="3:3">
      <c r="C25720"/>
    </row>
    <row r="25721" spans="3:3">
      <c r="C25721"/>
    </row>
    <row r="25722" spans="3:3">
      <c r="C25722"/>
    </row>
    <row r="25723" spans="3:3">
      <c r="C25723"/>
    </row>
    <row r="25724" spans="3:3">
      <c r="C25724"/>
    </row>
    <row r="25725" spans="3:3">
      <c r="C25725"/>
    </row>
    <row r="25726" spans="3:3">
      <c r="C25726"/>
    </row>
    <row r="25727" spans="3:3">
      <c r="C25727"/>
    </row>
    <row r="25728" spans="3:3">
      <c r="C25728"/>
    </row>
    <row r="25729" spans="3:3">
      <c r="C25729"/>
    </row>
    <row r="25730" spans="3:3">
      <c r="C25730"/>
    </row>
    <row r="25731" spans="3:3">
      <c r="C25731"/>
    </row>
    <row r="25732" spans="3:3">
      <c r="C25732"/>
    </row>
    <row r="25733" spans="3:3">
      <c r="C25733"/>
    </row>
    <row r="25734" spans="3:3">
      <c r="C25734"/>
    </row>
    <row r="25735" spans="3:3">
      <c r="C25735"/>
    </row>
    <row r="25736" spans="3:3">
      <c r="C25736"/>
    </row>
    <row r="25737" spans="3:3">
      <c r="C25737"/>
    </row>
    <row r="25738" spans="3:3">
      <c r="C25738"/>
    </row>
    <row r="25739" spans="3:3">
      <c r="C25739"/>
    </row>
    <row r="25740" spans="3:3">
      <c r="C25740"/>
    </row>
    <row r="25741" spans="3:3">
      <c r="C25741"/>
    </row>
    <row r="25742" spans="3:3">
      <c r="C25742"/>
    </row>
    <row r="25743" spans="3:3">
      <c r="C25743"/>
    </row>
    <row r="25744" spans="3:3">
      <c r="C25744"/>
    </row>
    <row r="25745" spans="3:3">
      <c r="C25745"/>
    </row>
    <row r="25746" spans="3:3">
      <c r="C25746"/>
    </row>
    <row r="25747" spans="3:3">
      <c r="C25747"/>
    </row>
    <row r="25748" spans="3:3">
      <c r="C25748"/>
    </row>
    <row r="25749" spans="3:3">
      <c r="C25749"/>
    </row>
    <row r="25750" spans="3:3">
      <c r="C25750"/>
    </row>
    <row r="25751" spans="3:3">
      <c r="C25751"/>
    </row>
    <row r="25752" spans="3:3">
      <c r="C25752"/>
    </row>
    <row r="25753" spans="3:3">
      <c r="C25753"/>
    </row>
    <row r="25754" spans="3:3">
      <c r="C25754"/>
    </row>
    <row r="25755" spans="3:3">
      <c r="C25755"/>
    </row>
    <row r="25756" spans="3:3">
      <c r="C25756"/>
    </row>
    <row r="25757" spans="3:3">
      <c r="C25757"/>
    </row>
    <row r="25758" spans="3:3">
      <c r="C25758"/>
    </row>
    <row r="25759" spans="3:3">
      <c r="C25759"/>
    </row>
    <row r="25760" spans="3:3">
      <c r="C25760"/>
    </row>
    <row r="25761" spans="3:3">
      <c r="C25761"/>
    </row>
    <row r="25762" spans="3:3">
      <c r="C25762"/>
    </row>
    <row r="25763" spans="3:3">
      <c r="C25763"/>
    </row>
    <row r="25764" spans="3:3">
      <c r="C25764"/>
    </row>
    <row r="25765" spans="3:3">
      <c r="C25765"/>
    </row>
    <row r="25766" spans="3:3">
      <c r="C25766"/>
    </row>
    <row r="25767" spans="3:3">
      <c r="C25767"/>
    </row>
    <row r="25768" spans="3:3">
      <c r="C25768"/>
    </row>
    <row r="25769" spans="3:3">
      <c r="C25769"/>
    </row>
    <row r="25770" spans="3:3">
      <c r="C25770"/>
    </row>
    <row r="25771" spans="3:3">
      <c r="C25771"/>
    </row>
    <row r="25772" spans="3:3">
      <c r="C25772"/>
    </row>
    <row r="25773" spans="3:3">
      <c r="C25773"/>
    </row>
    <row r="25774" spans="3:3">
      <c r="C25774"/>
    </row>
    <row r="25775" spans="3:3">
      <c r="C25775"/>
    </row>
    <row r="25776" spans="3:3">
      <c r="C25776"/>
    </row>
    <row r="25777" spans="3:3">
      <c r="C25777"/>
    </row>
    <row r="25778" spans="3:3">
      <c r="C25778"/>
    </row>
    <row r="25779" spans="3:3">
      <c r="C25779"/>
    </row>
    <row r="25780" spans="3:3">
      <c r="C25780"/>
    </row>
    <row r="25781" spans="3:3">
      <c r="C25781"/>
    </row>
    <row r="25782" spans="3:3">
      <c r="C25782"/>
    </row>
    <row r="25783" spans="3:3">
      <c r="C25783"/>
    </row>
    <row r="25784" spans="3:3">
      <c r="C25784"/>
    </row>
    <row r="25785" spans="3:3">
      <c r="C25785"/>
    </row>
    <row r="25786" spans="3:3">
      <c r="C25786"/>
    </row>
    <row r="25787" spans="3:3">
      <c r="C25787"/>
    </row>
    <row r="25788" spans="3:3">
      <c r="C25788"/>
    </row>
    <row r="25789" spans="3:3">
      <c r="C25789"/>
    </row>
    <row r="25790" spans="3:3">
      <c r="C25790"/>
    </row>
    <row r="25791" spans="3:3">
      <c r="C25791"/>
    </row>
    <row r="25792" spans="3:3">
      <c r="C25792"/>
    </row>
    <row r="25793" spans="3:3">
      <c r="C25793"/>
    </row>
    <row r="25794" spans="3:3">
      <c r="C25794"/>
    </row>
    <row r="25795" spans="3:3">
      <c r="C25795"/>
    </row>
    <row r="25796" spans="3:3">
      <c r="C25796"/>
    </row>
    <row r="25797" spans="3:3">
      <c r="C25797"/>
    </row>
    <row r="25798" spans="3:3">
      <c r="C25798"/>
    </row>
    <row r="25799" spans="3:3">
      <c r="C25799"/>
    </row>
    <row r="25800" spans="3:3">
      <c r="C25800"/>
    </row>
    <row r="25801" spans="3:3">
      <c r="C25801"/>
    </row>
    <row r="25802" spans="3:3">
      <c r="C25802"/>
    </row>
    <row r="25803" spans="3:3">
      <c r="C25803"/>
    </row>
    <row r="25804" spans="3:3">
      <c r="C25804"/>
    </row>
    <row r="25805" spans="3:3">
      <c r="C25805"/>
    </row>
    <row r="25806" spans="3:3">
      <c r="C25806"/>
    </row>
    <row r="25807" spans="3:3">
      <c r="C25807"/>
    </row>
    <row r="25808" spans="3:3">
      <c r="C25808"/>
    </row>
    <row r="25809" spans="3:3">
      <c r="C25809"/>
    </row>
    <row r="25810" spans="3:3">
      <c r="C25810"/>
    </row>
    <row r="25811" spans="3:3">
      <c r="C25811"/>
    </row>
    <row r="25812" spans="3:3">
      <c r="C25812"/>
    </row>
    <row r="25813" spans="3:3">
      <c r="C25813"/>
    </row>
    <row r="25814" spans="3:3">
      <c r="C25814"/>
    </row>
    <row r="25815" spans="3:3">
      <c r="C25815"/>
    </row>
    <row r="25816" spans="3:3">
      <c r="C25816"/>
    </row>
    <row r="25817" spans="3:3">
      <c r="C25817"/>
    </row>
    <row r="25818" spans="3:3">
      <c r="C25818"/>
    </row>
    <row r="25819" spans="3:3">
      <c r="C25819"/>
    </row>
    <row r="25820" spans="3:3">
      <c r="C25820"/>
    </row>
    <row r="25821" spans="3:3">
      <c r="C25821"/>
    </row>
    <row r="25822" spans="3:3">
      <c r="C25822"/>
    </row>
    <row r="25823" spans="3:3">
      <c r="C25823"/>
    </row>
    <row r="25824" spans="3:3">
      <c r="C25824"/>
    </row>
    <row r="25825" spans="3:3">
      <c r="C25825"/>
    </row>
    <row r="25826" spans="3:3">
      <c r="C25826"/>
    </row>
    <row r="25827" spans="3:3">
      <c r="C25827"/>
    </row>
    <row r="25828" spans="3:3">
      <c r="C25828"/>
    </row>
    <row r="25829" spans="3:3">
      <c r="C25829"/>
    </row>
    <row r="25830" spans="3:3">
      <c r="C25830"/>
    </row>
    <row r="25831" spans="3:3">
      <c r="C25831"/>
    </row>
    <row r="25832" spans="3:3">
      <c r="C25832"/>
    </row>
    <row r="25833" spans="3:3">
      <c r="C25833"/>
    </row>
    <row r="25834" spans="3:3">
      <c r="C25834"/>
    </row>
    <row r="25835" spans="3:3">
      <c r="C25835"/>
    </row>
    <row r="25836" spans="3:3">
      <c r="C25836"/>
    </row>
    <row r="25837" spans="3:3">
      <c r="C25837"/>
    </row>
    <row r="25838" spans="3:3">
      <c r="C25838"/>
    </row>
    <row r="25839" spans="3:3">
      <c r="C25839"/>
    </row>
    <row r="25840" spans="3:3">
      <c r="C25840"/>
    </row>
    <row r="25841" spans="3:3">
      <c r="C25841"/>
    </row>
    <row r="25842" spans="3:3">
      <c r="C25842"/>
    </row>
    <row r="25843" spans="3:3">
      <c r="C25843"/>
    </row>
    <row r="25844" spans="3:3">
      <c r="C25844"/>
    </row>
    <row r="25845" spans="3:3">
      <c r="C25845"/>
    </row>
    <row r="25846" spans="3:3">
      <c r="C25846"/>
    </row>
    <row r="25847" spans="3:3">
      <c r="C25847"/>
    </row>
    <row r="25848" spans="3:3">
      <c r="C25848"/>
    </row>
    <row r="25849" spans="3:3">
      <c r="C25849"/>
    </row>
    <row r="25850" spans="3:3">
      <c r="C25850"/>
    </row>
    <row r="25851" spans="3:3">
      <c r="C25851"/>
    </row>
    <row r="25852" spans="3:3">
      <c r="C25852"/>
    </row>
    <row r="25853" spans="3:3">
      <c r="C25853"/>
    </row>
    <row r="25854" spans="3:3">
      <c r="C25854"/>
    </row>
    <row r="25855" spans="3:3">
      <c r="C25855"/>
    </row>
    <row r="25856" spans="3:3">
      <c r="C25856"/>
    </row>
    <row r="25857" spans="3:3">
      <c r="C25857"/>
    </row>
    <row r="25858" spans="3:3">
      <c r="C25858"/>
    </row>
    <row r="25859" spans="3:3">
      <c r="C25859"/>
    </row>
    <row r="25860" spans="3:3">
      <c r="C25860"/>
    </row>
    <row r="25861" spans="3:3">
      <c r="C25861"/>
    </row>
    <row r="25862" spans="3:3">
      <c r="C25862"/>
    </row>
    <row r="25863" spans="3:3">
      <c r="C25863"/>
    </row>
    <row r="25864" spans="3:3">
      <c r="C25864"/>
    </row>
    <row r="25865" spans="3:3">
      <c r="C25865"/>
    </row>
    <row r="25866" spans="3:3">
      <c r="C25866"/>
    </row>
    <row r="25867" spans="3:3">
      <c r="C25867"/>
    </row>
    <row r="25868" spans="3:3">
      <c r="C25868"/>
    </row>
    <row r="25869" spans="3:3">
      <c r="C25869"/>
    </row>
    <row r="25870" spans="3:3">
      <c r="C25870"/>
    </row>
    <row r="25871" spans="3:3">
      <c r="C25871"/>
    </row>
    <row r="25872" spans="3:3">
      <c r="C25872"/>
    </row>
    <row r="25873" spans="3:3">
      <c r="C25873"/>
    </row>
    <row r="25874" spans="3:3">
      <c r="C25874"/>
    </row>
    <row r="25875" spans="3:3">
      <c r="C25875"/>
    </row>
    <row r="25876" spans="3:3">
      <c r="C25876"/>
    </row>
    <row r="25877" spans="3:3">
      <c r="C25877"/>
    </row>
    <row r="25878" spans="3:3">
      <c r="C25878"/>
    </row>
    <row r="25879" spans="3:3">
      <c r="C25879"/>
    </row>
    <row r="25880" spans="3:3">
      <c r="C25880"/>
    </row>
    <row r="25881" spans="3:3">
      <c r="C25881"/>
    </row>
    <row r="25882" spans="3:3">
      <c r="C25882"/>
    </row>
    <row r="25883" spans="3:3">
      <c r="C25883"/>
    </row>
    <row r="25884" spans="3:3">
      <c r="C25884"/>
    </row>
    <row r="25885" spans="3:3">
      <c r="C25885"/>
    </row>
    <row r="25886" spans="3:3">
      <c r="C25886"/>
    </row>
    <row r="25887" spans="3:3">
      <c r="C25887"/>
    </row>
    <row r="25888" spans="3:3">
      <c r="C25888"/>
    </row>
    <row r="25889" spans="3:3">
      <c r="C25889"/>
    </row>
    <row r="25890" spans="3:3">
      <c r="C25890"/>
    </row>
    <row r="25891" spans="3:3">
      <c r="C25891"/>
    </row>
    <row r="25892" spans="3:3">
      <c r="C25892"/>
    </row>
    <row r="25893" spans="3:3">
      <c r="C25893"/>
    </row>
    <row r="25894" spans="3:3">
      <c r="C25894"/>
    </row>
    <row r="25895" spans="3:3">
      <c r="C25895"/>
    </row>
    <row r="25896" spans="3:3">
      <c r="C25896"/>
    </row>
    <row r="25897" spans="3:3">
      <c r="C25897"/>
    </row>
    <row r="25898" spans="3:3">
      <c r="C25898"/>
    </row>
    <row r="25899" spans="3:3">
      <c r="C25899"/>
    </row>
    <row r="25900" spans="3:3">
      <c r="C25900"/>
    </row>
    <row r="25901" spans="3:3">
      <c r="C25901"/>
    </row>
    <row r="25902" spans="3:3">
      <c r="C25902"/>
    </row>
    <row r="25903" spans="3:3">
      <c r="C25903"/>
    </row>
    <row r="25904" spans="3:3">
      <c r="C25904"/>
    </row>
    <row r="25905" spans="3:3">
      <c r="C25905"/>
    </row>
    <row r="25906" spans="3:3">
      <c r="C25906"/>
    </row>
    <row r="25907" spans="3:3">
      <c r="C25907"/>
    </row>
    <row r="25908" spans="3:3">
      <c r="C25908"/>
    </row>
    <row r="25909" spans="3:3">
      <c r="C25909"/>
    </row>
    <row r="25910" spans="3:3">
      <c r="C25910"/>
    </row>
    <row r="25911" spans="3:3">
      <c r="C25911"/>
    </row>
    <row r="25912" spans="3:3">
      <c r="C25912"/>
    </row>
    <row r="25913" spans="3:3">
      <c r="C25913"/>
    </row>
    <row r="25914" spans="3:3">
      <c r="C25914"/>
    </row>
    <row r="25915" spans="3:3">
      <c r="C25915"/>
    </row>
    <row r="25916" spans="3:3">
      <c r="C25916"/>
    </row>
    <row r="25917" spans="3:3">
      <c r="C25917"/>
    </row>
    <row r="25918" spans="3:3">
      <c r="C25918"/>
    </row>
    <row r="25919" spans="3:3">
      <c r="C25919"/>
    </row>
    <row r="25920" spans="3:3">
      <c r="C25920"/>
    </row>
    <row r="25921" spans="3:3">
      <c r="C25921"/>
    </row>
    <row r="25922" spans="3:3">
      <c r="C25922"/>
    </row>
    <row r="25923" spans="3:3">
      <c r="C25923"/>
    </row>
    <row r="25924" spans="3:3">
      <c r="C25924"/>
    </row>
    <row r="25925" spans="3:3">
      <c r="C25925"/>
    </row>
    <row r="25926" spans="3:3">
      <c r="C25926"/>
    </row>
    <row r="25927" spans="3:3">
      <c r="C25927"/>
    </row>
    <row r="25928" spans="3:3">
      <c r="C25928"/>
    </row>
    <row r="25929" spans="3:3">
      <c r="C25929"/>
    </row>
    <row r="25930" spans="3:3">
      <c r="C25930"/>
    </row>
    <row r="25931" spans="3:3">
      <c r="C25931"/>
    </row>
    <row r="25932" spans="3:3">
      <c r="C25932"/>
    </row>
    <row r="25933" spans="3:3">
      <c r="C25933"/>
    </row>
    <row r="25934" spans="3:3">
      <c r="C25934"/>
    </row>
    <row r="25935" spans="3:3">
      <c r="C25935"/>
    </row>
    <row r="25936" spans="3:3">
      <c r="C25936"/>
    </row>
    <row r="25937" spans="3:3">
      <c r="C25937"/>
    </row>
    <row r="25938" spans="3:3">
      <c r="C25938"/>
    </row>
    <row r="25939" spans="3:3">
      <c r="C25939"/>
    </row>
    <row r="25940" spans="3:3">
      <c r="C25940"/>
    </row>
    <row r="25941" spans="3:3">
      <c r="C25941"/>
    </row>
    <row r="25942" spans="3:3">
      <c r="C25942"/>
    </row>
    <row r="25943" spans="3:3">
      <c r="C25943"/>
    </row>
    <row r="25944" spans="3:3">
      <c r="C25944"/>
    </row>
    <row r="25945" spans="3:3">
      <c r="C25945"/>
    </row>
    <row r="25946" spans="3:3">
      <c r="C25946"/>
    </row>
    <row r="25947" spans="3:3">
      <c r="C25947"/>
    </row>
    <row r="25948" spans="3:3">
      <c r="C25948"/>
    </row>
    <row r="25949" spans="3:3">
      <c r="C25949"/>
    </row>
    <row r="25950" spans="3:3">
      <c r="C25950"/>
    </row>
    <row r="25951" spans="3:3">
      <c r="C25951"/>
    </row>
    <row r="25952" spans="3:3">
      <c r="C25952"/>
    </row>
    <row r="25953" spans="3:3">
      <c r="C25953"/>
    </row>
    <row r="25954" spans="3:3">
      <c r="C25954"/>
    </row>
    <row r="25955" spans="3:3">
      <c r="C25955"/>
    </row>
    <row r="25956" spans="3:3">
      <c r="C25956"/>
    </row>
    <row r="25957" spans="3:3">
      <c r="C25957"/>
    </row>
    <row r="25958" spans="3:3">
      <c r="C25958"/>
    </row>
    <row r="25959" spans="3:3">
      <c r="C25959"/>
    </row>
    <row r="25960" spans="3:3">
      <c r="C25960"/>
    </row>
    <row r="25961" spans="3:3">
      <c r="C25961"/>
    </row>
    <row r="25962" spans="3:3">
      <c r="C25962"/>
    </row>
    <row r="25963" spans="3:3">
      <c r="C25963"/>
    </row>
    <row r="25964" spans="3:3">
      <c r="C25964"/>
    </row>
    <row r="25965" spans="3:3">
      <c r="C25965"/>
    </row>
    <row r="25966" spans="3:3">
      <c r="C25966"/>
    </row>
    <row r="25967" spans="3:3">
      <c r="C25967"/>
    </row>
    <row r="25968" spans="3:3">
      <c r="C25968"/>
    </row>
    <row r="25969" spans="3:3">
      <c r="C25969"/>
    </row>
    <row r="25970" spans="3:3">
      <c r="C25970"/>
    </row>
    <row r="25971" spans="3:3">
      <c r="C25971"/>
    </row>
    <row r="25972" spans="3:3">
      <c r="C25972"/>
    </row>
    <row r="25973" spans="3:3">
      <c r="C25973"/>
    </row>
    <row r="25974" spans="3:3">
      <c r="C25974"/>
    </row>
    <row r="25975" spans="3:3">
      <c r="C25975"/>
    </row>
    <row r="25976" spans="3:3">
      <c r="C25976"/>
    </row>
    <row r="25977" spans="3:3">
      <c r="C25977"/>
    </row>
    <row r="25978" spans="3:3">
      <c r="C25978"/>
    </row>
    <row r="25979" spans="3:3">
      <c r="C25979"/>
    </row>
    <row r="25980" spans="3:3">
      <c r="C25980"/>
    </row>
    <row r="25981" spans="3:3">
      <c r="C25981"/>
    </row>
    <row r="25982" spans="3:3">
      <c r="C25982"/>
    </row>
    <row r="25983" spans="3:3">
      <c r="C25983"/>
    </row>
    <row r="25984" spans="3:3">
      <c r="C25984"/>
    </row>
    <row r="25985" spans="3:3">
      <c r="C25985"/>
    </row>
    <row r="25986" spans="3:3">
      <c r="C25986"/>
    </row>
    <row r="25987" spans="3:3">
      <c r="C25987"/>
    </row>
    <row r="25988" spans="3:3">
      <c r="C25988"/>
    </row>
    <row r="25989" spans="3:3">
      <c r="C25989"/>
    </row>
    <row r="25990" spans="3:3">
      <c r="C25990"/>
    </row>
    <row r="25991" spans="3:3">
      <c r="C25991"/>
    </row>
    <row r="25992" spans="3:3">
      <c r="C25992"/>
    </row>
    <row r="25993" spans="3:3">
      <c r="C25993"/>
    </row>
    <row r="25994" spans="3:3">
      <c r="C25994"/>
    </row>
    <row r="25995" spans="3:3">
      <c r="C25995"/>
    </row>
    <row r="25996" spans="3:3">
      <c r="C25996"/>
    </row>
    <row r="25997" spans="3:3">
      <c r="C25997"/>
    </row>
    <row r="25998" spans="3:3">
      <c r="C25998"/>
    </row>
    <row r="25999" spans="3:3">
      <c r="C25999"/>
    </row>
    <row r="26000" spans="3:3">
      <c r="C26000"/>
    </row>
    <row r="26001" spans="3:3">
      <c r="C26001"/>
    </row>
    <row r="26002" spans="3:3">
      <c r="C26002"/>
    </row>
    <row r="26003" spans="3:3">
      <c r="C26003"/>
    </row>
    <row r="26004" spans="3:3">
      <c r="C26004"/>
    </row>
    <row r="26005" spans="3:3">
      <c r="C26005"/>
    </row>
    <row r="26006" spans="3:3">
      <c r="C26006"/>
    </row>
    <row r="26007" spans="3:3">
      <c r="C26007"/>
    </row>
    <row r="26008" spans="3:3">
      <c r="C26008"/>
    </row>
    <row r="26009" spans="3:3">
      <c r="C26009"/>
    </row>
    <row r="26010" spans="3:3">
      <c r="C26010"/>
    </row>
    <row r="26011" spans="3:3">
      <c r="C26011"/>
    </row>
    <row r="26012" spans="3:3">
      <c r="C26012"/>
    </row>
    <row r="26013" spans="3:3">
      <c r="C26013"/>
    </row>
    <row r="26014" spans="3:3">
      <c r="C26014"/>
    </row>
    <row r="26015" spans="3:3">
      <c r="C26015"/>
    </row>
    <row r="26016" spans="3:3">
      <c r="C26016"/>
    </row>
    <row r="26017" spans="3:3">
      <c r="C26017"/>
    </row>
    <row r="26018" spans="3:3">
      <c r="C26018"/>
    </row>
    <row r="26019" spans="3:3">
      <c r="C26019"/>
    </row>
    <row r="26020" spans="3:3">
      <c r="C26020"/>
    </row>
    <row r="26021" spans="3:3">
      <c r="C26021"/>
    </row>
    <row r="26022" spans="3:3">
      <c r="C26022"/>
    </row>
    <row r="26023" spans="3:3">
      <c r="C26023"/>
    </row>
    <row r="26024" spans="3:3">
      <c r="C26024"/>
    </row>
    <row r="26025" spans="3:3">
      <c r="C26025"/>
    </row>
    <row r="26026" spans="3:3">
      <c r="C26026"/>
    </row>
    <row r="26027" spans="3:3">
      <c r="C26027"/>
    </row>
    <row r="26028" spans="3:3">
      <c r="C26028"/>
    </row>
    <row r="26029" spans="3:3">
      <c r="C26029"/>
    </row>
    <row r="26030" spans="3:3">
      <c r="C26030"/>
    </row>
    <row r="26031" spans="3:3">
      <c r="C26031"/>
    </row>
    <row r="26032" spans="3:3">
      <c r="C26032"/>
    </row>
    <row r="26033" spans="3:3">
      <c r="C26033"/>
    </row>
    <row r="26034" spans="3:3">
      <c r="C26034"/>
    </row>
    <row r="26035" spans="3:3">
      <c r="C26035"/>
    </row>
    <row r="26036" spans="3:3">
      <c r="C26036"/>
    </row>
    <row r="26037" spans="3:3">
      <c r="C26037"/>
    </row>
    <row r="26038" spans="3:3">
      <c r="C26038"/>
    </row>
    <row r="26039" spans="3:3">
      <c r="C26039"/>
    </row>
    <row r="26040" spans="3:3">
      <c r="C26040"/>
    </row>
    <row r="26041" spans="3:3">
      <c r="C26041"/>
    </row>
    <row r="26042" spans="3:3">
      <c r="C26042"/>
    </row>
    <row r="26043" spans="3:3">
      <c r="C26043"/>
    </row>
    <row r="26044" spans="3:3">
      <c r="C26044"/>
    </row>
    <row r="26045" spans="3:3">
      <c r="C26045"/>
    </row>
    <row r="26046" spans="3:3">
      <c r="C26046"/>
    </row>
    <row r="26047" spans="3:3">
      <c r="C26047"/>
    </row>
    <row r="26048" spans="3:3">
      <c r="C26048"/>
    </row>
    <row r="26049" spans="3:3">
      <c r="C26049"/>
    </row>
    <row r="26050" spans="3:3">
      <c r="C26050"/>
    </row>
    <row r="26051" spans="3:3">
      <c r="C26051"/>
    </row>
    <row r="26052" spans="3:3">
      <c r="C26052"/>
    </row>
    <row r="26053" spans="3:3">
      <c r="C26053"/>
    </row>
    <row r="26054" spans="3:3">
      <c r="C26054"/>
    </row>
    <row r="26055" spans="3:3">
      <c r="C26055"/>
    </row>
    <row r="26056" spans="3:3">
      <c r="C26056"/>
    </row>
    <row r="26057" spans="3:3">
      <c r="C26057"/>
    </row>
    <row r="26058" spans="3:3">
      <c r="C26058"/>
    </row>
    <row r="26059" spans="3:3">
      <c r="C26059"/>
    </row>
    <row r="26060" spans="3:3">
      <c r="C26060"/>
    </row>
    <row r="26061" spans="3:3">
      <c r="C26061"/>
    </row>
    <row r="26062" spans="3:3">
      <c r="C26062"/>
    </row>
    <row r="26063" spans="3:3">
      <c r="C26063"/>
    </row>
    <row r="26064" spans="3:3">
      <c r="C26064"/>
    </row>
    <row r="26065" spans="3:3">
      <c r="C26065"/>
    </row>
    <row r="26066" spans="3:3">
      <c r="C26066"/>
    </row>
    <row r="26067" spans="3:3">
      <c r="C26067"/>
    </row>
    <row r="26068" spans="3:3">
      <c r="C26068"/>
    </row>
    <row r="26069" spans="3:3">
      <c r="C26069"/>
    </row>
    <row r="26070" spans="3:3">
      <c r="C26070"/>
    </row>
    <row r="26071" spans="3:3">
      <c r="C26071"/>
    </row>
    <row r="26072" spans="3:3">
      <c r="C26072"/>
    </row>
    <row r="26073" spans="3:3">
      <c r="C26073"/>
    </row>
    <row r="26074" spans="3:3">
      <c r="C26074"/>
    </row>
    <row r="26075" spans="3:3">
      <c r="C26075"/>
    </row>
    <row r="26076" spans="3:3">
      <c r="C26076"/>
    </row>
    <row r="26077" spans="3:3">
      <c r="C26077"/>
    </row>
    <row r="26078" spans="3:3">
      <c r="C26078"/>
    </row>
    <row r="26079" spans="3:3">
      <c r="C26079"/>
    </row>
    <row r="26080" spans="3:3">
      <c r="C26080"/>
    </row>
    <row r="26081" spans="3:3">
      <c r="C26081"/>
    </row>
    <row r="26082" spans="3:3">
      <c r="C26082"/>
    </row>
    <row r="26083" spans="3:3">
      <c r="C26083"/>
    </row>
    <row r="26084" spans="3:3">
      <c r="C26084"/>
    </row>
    <row r="26085" spans="3:3">
      <c r="C26085"/>
    </row>
    <row r="26086" spans="3:3">
      <c r="C26086"/>
    </row>
    <row r="26087" spans="3:3">
      <c r="C26087"/>
    </row>
    <row r="26088" spans="3:3">
      <c r="C26088"/>
    </row>
    <row r="26089" spans="3:3">
      <c r="C26089"/>
    </row>
    <row r="26090" spans="3:3">
      <c r="C26090"/>
    </row>
    <row r="26091" spans="3:3">
      <c r="C26091"/>
    </row>
    <row r="26092" spans="3:3">
      <c r="C26092"/>
    </row>
    <row r="26093" spans="3:3">
      <c r="C26093"/>
    </row>
    <row r="26094" spans="3:3">
      <c r="C26094"/>
    </row>
    <row r="26095" spans="3:3">
      <c r="C26095"/>
    </row>
    <row r="26096" spans="3:3">
      <c r="C26096"/>
    </row>
    <row r="26097" spans="3:3">
      <c r="C26097"/>
    </row>
    <row r="26098" spans="3:3">
      <c r="C26098"/>
    </row>
    <row r="26099" spans="3:3">
      <c r="C26099"/>
    </row>
    <row r="26100" spans="3:3">
      <c r="C26100"/>
    </row>
    <row r="26101" spans="3:3">
      <c r="C26101"/>
    </row>
    <row r="26102" spans="3:3">
      <c r="C26102"/>
    </row>
    <row r="26103" spans="3:3">
      <c r="C26103"/>
    </row>
    <row r="26104" spans="3:3">
      <c r="C26104"/>
    </row>
    <row r="26105" spans="3:3">
      <c r="C26105"/>
    </row>
    <row r="26106" spans="3:3">
      <c r="C26106"/>
    </row>
    <row r="26107" spans="3:3">
      <c r="C26107"/>
    </row>
    <row r="26108" spans="3:3">
      <c r="C26108"/>
    </row>
    <row r="26109" spans="3:3">
      <c r="C26109"/>
    </row>
    <row r="26110" spans="3:3">
      <c r="C26110"/>
    </row>
    <row r="26111" spans="3:3">
      <c r="C26111"/>
    </row>
    <row r="26112" spans="3:3">
      <c r="C26112"/>
    </row>
    <row r="26113" spans="3:3">
      <c r="C26113"/>
    </row>
    <row r="26114" spans="3:3">
      <c r="C26114"/>
    </row>
    <row r="26115" spans="3:3">
      <c r="C26115"/>
    </row>
    <row r="26116" spans="3:3">
      <c r="C26116"/>
    </row>
    <row r="26117" spans="3:3">
      <c r="C26117"/>
    </row>
    <row r="26118" spans="3:3">
      <c r="C26118"/>
    </row>
    <row r="26119" spans="3:3">
      <c r="C26119"/>
    </row>
    <row r="26120" spans="3:3">
      <c r="C26120"/>
    </row>
    <row r="26121" spans="3:3">
      <c r="C26121"/>
    </row>
    <row r="26122" spans="3:3">
      <c r="C26122"/>
    </row>
    <row r="26123" spans="3:3">
      <c r="C26123"/>
    </row>
    <row r="26124" spans="3:3">
      <c r="C26124"/>
    </row>
    <row r="26125" spans="3:3">
      <c r="C26125"/>
    </row>
    <row r="26126" spans="3:3">
      <c r="C26126"/>
    </row>
    <row r="26127" spans="3:3">
      <c r="C26127"/>
    </row>
    <row r="26128" spans="3:3">
      <c r="C26128"/>
    </row>
    <row r="26129" spans="3:3">
      <c r="C26129"/>
    </row>
    <row r="26130" spans="3:3">
      <c r="C26130"/>
    </row>
    <row r="26131" spans="3:3">
      <c r="C26131"/>
    </row>
    <row r="26132" spans="3:3">
      <c r="C26132"/>
    </row>
    <row r="26133" spans="3:3">
      <c r="C26133"/>
    </row>
    <row r="26134" spans="3:3">
      <c r="C26134"/>
    </row>
    <row r="26135" spans="3:3">
      <c r="C26135"/>
    </row>
    <row r="26136" spans="3:3">
      <c r="C26136"/>
    </row>
    <row r="26137" spans="3:3">
      <c r="C26137"/>
    </row>
    <row r="26138" spans="3:3">
      <c r="C26138"/>
    </row>
    <row r="26139" spans="3:3">
      <c r="C26139"/>
    </row>
    <row r="26140" spans="3:3">
      <c r="C26140"/>
    </row>
    <row r="26141" spans="3:3">
      <c r="C26141"/>
    </row>
    <row r="26142" spans="3:3">
      <c r="C26142"/>
    </row>
    <row r="26143" spans="3:3">
      <c r="C26143"/>
    </row>
    <row r="26144" spans="3:3">
      <c r="C26144"/>
    </row>
    <row r="26145" spans="3:3">
      <c r="C26145"/>
    </row>
    <row r="26146" spans="3:3">
      <c r="C26146"/>
    </row>
    <row r="26147" spans="3:3">
      <c r="C26147"/>
    </row>
    <row r="26148" spans="3:3">
      <c r="C26148"/>
    </row>
    <row r="26149" spans="3:3">
      <c r="C26149"/>
    </row>
    <row r="26150" spans="3:3">
      <c r="C26150"/>
    </row>
    <row r="26151" spans="3:3">
      <c r="C26151"/>
    </row>
    <row r="26152" spans="3:3">
      <c r="C26152"/>
    </row>
    <row r="26153" spans="3:3">
      <c r="C26153"/>
    </row>
    <row r="26154" spans="3:3">
      <c r="C26154"/>
    </row>
    <row r="26155" spans="3:3">
      <c r="C26155"/>
    </row>
    <row r="26156" spans="3:3">
      <c r="C26156"/>
    </row>
    <row r="26157" spans="3:3">
      <c r="C26157"/>
    </row>
    <row r="26158" spans="3:3">
      <c r="C26158"/>
    </row>
    <row r="26159" spans="3:3">
      <c r="C26159"/>
    </row>
    <row r="26160" spans="3:3">
      <c r="C26160"/>
    </row>
    <row r="26161" spans="3:3">
      <c r="C26161"/>
    </row>
    <row r="26162" spans="3:3">
      <c r="C26162"/>
    </row>
    <row r="26163" spans="3:3">
      <c r="C26163"/>
    </row>
    <row r="26164" spans="3:3">
      <c r="C26164"/>
    </row>
    <row r="26165" spans="3:3">
      <c r="C26165"/>
    </row>
    <row r="26166" spans="3:3">
      <c r="C26166"/>
    </row>
    <row r="26167" spans="3:3">
      <c r="C26167"/>
    </row>
    <row r="26168" spans="3:3">
      <c r="C26168"/>
    </row>
    <row r="26169" spans="3:3">
      <c r="C26169"/>
    </row>
    <row r="26170" spans="3:3">
      <c r="C26170"/>
    </row>
    <row r="26171" spans="3:3">
      <c r="C26171"/>
    </row>
    <row r="26172" spans="3:3">
      <c r="C26172"/>
    </row>
    <row r="26173" spans="3:3">
      <c r="C26173"/>
    </row>
    <row r="26174" spans="3:3">
      <c r="C26174"/>
    </row>
    <row r="26175" spans="3:3">
      <c r="C26175"/>
    </row>
    <row r="26176" spans="3:3">
      <c r="C26176"/>
    </row>
    <row r="26177" spans="3:3">
      <c r="C26177"/>
    </row>
    <row r="26178" spans="3:3">
      <c r="C26178"/>
    </row>
    <row r="26179" spans="3:3">
      <c r="C26179"/>
    </row>
    <row r="26180" spans="3:3">
      <c r="C26180"/>
    </row>
    <row r="26181" spans="3:3">
      <c r="C26181"/>
    </row>
    <row r="26182" spans="3:3">
      <c r="C26182"/>
    </row>
    <row r="26183" spans="3:3">
      <c r="C26183"/>
    </row>
    <row r="26184" spans="3:3">
      <c r="C26184"/>
    </row>
    <row r="26185" spans="3:3">
      <c r="C26185"/>
    </row>
    <row r="26186" spans="3:3">
      <c r="C26186"/>
    </row>
    <row r="26187" spans="3:3">
      <c r="C26187"/>
    </row>
    <row r="26188" spans="3:3">
      <c r="C26188"/>
    </row>
    <row r="26189" spans="3:3">
      <c r="C26189"/>
    </row>
    <row r="26190" spans="3:3">
      <c r="C26190"/>
    </row>
    <row r="26191" spans="3:3">
      <c r="C26191"/>
    </row>
    <row r="26192" spans="3:3">
      <c r="C26192"/>
    </row>
    <row r="26193" spans="3:3">
      <c r="C26193"/>
    </row>
    <row r="26194" spans="3:3">
      <c r="C26194"/>
    </row>
    <row r="26195" spans="3:3">
      <c r="C26195"/>
    </row>
    <row r="26196" spans="3:3">
      <c r="C26196"/>
    </row>
    <row r="26197" spans="3:3">
      <c r="C26197"/>
    </row>
    <row r="26198" spans="3:3">
      <c r="C26198"/>
    </row>
    <row r="26199" spans="3:3">
      <c r="C26199"/>
    </row>
    <row r="26200" spans="3:3">
      <c r="C26200"/>
    </row>
    <row r="26201" spans="3:3">
      <c r="C26201"/>
    </row>
    <row r="26202" spans="3:3">
      <c r="C26202"/>
    </row>
    <row r="26203" spans="3:3">
      <c r="C26203"/>
    </row>
    <row r="26204" spans="3:3">
      <c r="C26204"/>
    </row>
    <row r="26205" spans="3:3">
      <c r="C26205"/>
    </row>
    <row r="26206" spans="3:3">
      <c r="C26206"/>
    </row>
    <row r="26207" spans="3:3">
      <c r="C26207"/>
    </row>
    <row r="26208" spans="3:3">
      <c r="C26208"/>
    </row>
    <row r="26209" spans="3:3">
      <c r="C26209"/>
    </row>
    <row r="26210" spans="3:3">
      <c r="C26210"/>
    </row>
    <row r="26211" spans="3:3">
      <c r="C26211"/>
    </row>
    <row r="26212" spans="3:3">
      <c r="C26212"/>
    </row>
    <row r="26213" spans="3:3">
      <c r="C26213"/>
    </row>
    <row r="26214" spans="3:3">
      <c r="C26214"/>
    </row>
    <row r="26215" spans="3:3">
      <c r="C26215"/>
    </row>
    <row r="26216" spans="3:3">
      <c r="C26216"/>
    </row>
    <row r="26217" spans="3:3">
      <c r="C26217"/>
    </row>
    <row r="26218" spans="3:3">
      <c r="C26218"/>
    </row>
    <row r="26219" spans="3:3">
      <c r="C26219"/>
    </row>
    <row r="26220" spans="3:3">
      <c r="C26220"/>
    </row>
    <row r="26221" spans="3:3">
      <c r="C26221"/>
    </row>
    <row r="26222" spans="3:3">
      <c r="C26222"/>
    </row>
    <row r="26223" spans="3:3">
      <c r="C26223"/>
    </row>
    <row r="26224" spans="3:3">
      <c r="C26224"/>
    </row>
    <row r="26225" spans="3:3">
      <c r="C26225"/>
    </row>
    <row r="26226" spans="3:3">
      <c r="C26226"/>
    </row>
    <row r="26227" spans="3:3">
      <c r="C26227"/>
    </row>
    <row r="26228" spans="3:3">
      <c r="C26228"/>
    </row>
    <row r="26229" spans="3:3">
      <c r="C26229"/>
    </row>
    <row r="26230" spans="3:3">
      <c r="C26230"/>
    </row>
    <row r="26231" spans="3:3">
      <c r="C26231"/>
    </row>
    <row r="26232" spans="3:3">
      <c r="C26232"/>
    </row>
    <row r="26233" spans="3:3">
      <c r="C26233"/>
    </row>
    <row r="26234" spans="3:3">
      <c r="C26234"/>
    </row>
    <row r="26235" spans="3:3">
      <c r="C26235"/>
    </row>
    <row r="26236" spans="3:3">
      <c r="C26236"/>
    </row>
    <row r="26237" spans="3:3">
      <c r="C26237"/>
    </row>
    <row r="26238" spans="3:3">
      <c r="C26238"/>
    </row>
    <row r="26239" spans="3:3">
      <c r="C26239"/>
    </row>
    <row r="26240" spans="3:3">
      <c r="C26240"/>
    </row>
    <row r="26241" spans="3:3">
      <c r="C26241"/>
    </row>
    <row r="26242" spans="3:3">
      <c r="C26242"/>
    </row>
    <row r="26243" spans="3:3">
      <c r="C26243"/>
    </row>
    <row r="26244" spans="3:3">
      <c r="C26244"/>
    </row>
    <row r="26245" spans="3:3">
      <c r="C26245"/>
    </row>
    <row r="26246" spans="3:3">
      <c r="C26246"/>
    </row>
    <row r="26247" spans="3:3">
      <c r="C26247"/>
    </row>
    <row r="26248" spans="3:3">
      <c r="C26248"/>
    </row>
    <row r="26249" spans="3:3">
      <c r="C26249"/>
    </row>
    <row r="26250" spans="3:3">
      <c r="C26250"/>
    </row>
    <row r="26251" spans="3:3">
      <c r="C26251"/>
    </row>
    <row r="26252" spans="3:3">
      <c r="C26252"/>
    </row>
    <row r="26253" spans="3:3">
      <c r="C26253"/>
    </row>
    <row r="26254" spans="3:3">
      <c r="C26254"/>
    </row>
    <row r="26255" spans="3:3">
      <c r="C26255"/>
    </row>
    <row r="26256" spans="3:3">
      <c r="C26256"/>
    </row>
    <row r="26257" spans="3:3">
      <c r="C26257"/>
    </row>
    <row r="26258" spans="3:3">
      <c r="C26258"/>
    </row>
    <row r="26259" spans="3:3">
      <c r="C26259"/>
    </row>
    <row r="26260" spans="3:3">
      <c r="C26260"/>
    </row>
    <row r="26261" spans="3:3">
      <c r="C26261"/>
    </row>
    <row r="26262" spans="3:3">
      <c r="C26262"/>
    </row>
    <row r="26263" spans="3:3">
      <c r="C26263"/>
    </row>
    <row r="26264" spans="3:3">
      <c r="C26264"/>
    </row>
    <row r="26265" spans="3:3">
      <c r="C26265"/>
    </row>
    <row r="26266" spans="3:3">
      <c r="C26266"/>
    </row>
    <row r="26267" spans="3:3">
      <c r="C26267"/>
    </row>
    <row r="26268" spans="3:3">
      <c r="C26268"/>
    </row>
    <row r="26269" spans="3:3">
      <c r="C26269"/>
    </row>
    <row r="26270" spans="3:3">
      <c r="C26270"/>
    </row>
    <row r="26271" spans="3:3">
      <c r="C26271"/>
    </row>
    <row r="26272" spans="3:3">
      <c r="C26272"/>
    </row>
    <row r="26273" spans="3:3">
      <c r="C26273"/>
    </row>
    <row r="26274" spans="3:3">
      <c r="C26274"/>
    </row>
    <row r="26275" spans="3:3">
      <c r="C26275"/>
    </row>
    <row r="26276" spans="3:3">
      <c r="C26276"/>
    </row>
    <row r="26277" spans="3:3">
      <c r="C26277"/>
    </row>
    <row r="26278" spans="3:3">
      <c r="C26278"/>
    </row>
    <row r="26279" spans="3:3">
      <c r="C26279"/>
    </row>
    <row r="26280" spans="3:3">
      <c r="C26280"/>
    </row>
    <row r="26281" spans="3:3">
      <c r="C26281"/>
    </row>
    <row r="26282" spans="3:3">
      <c r="C26282"/>
    </row>
    <row r="26283" spans="3:3">
      <c r="C26283"/>
    </row>
    <row r="26284" spans="3:3">
      <c r="C26284"/>
    </row>
    <row r="26285" spans="3:3">
      <c r="C26285"/>
    </row>
    <row r="26286" spans="3:3">
      <c r="C26286"/>
    </row>
    <row r="26287" spans="3:3">
      <c r="C26287"/>
    </row>
    <row r="26288" spans="3:3">
      <c r="C26288"/>
    </row>
    <row r="26289" spans="3:3">
      <c r="C26289"/>
    </row>
    <row r="26290" spans="3:3">
      <c r="C26290"/>
    </row>
    <row r="26291" spans="3:3">
      <c r="C26291"/>
    </row>
    <row r="26292" spans="3:3">
      <c r="C26292"/>
    </row>
    <row r="26293" spans="3:3">
      <c r="C26293"/>
    </row>
    <row r="26294" spans="3:3">
      <c r="C26294"/>
    </row>
    <row r="26295" spans="3:3">
      <c r="C26295"/>
    </row>
    <row r="26296" spans="3:3">
      <c r="C26296"/>
    </row>
    <row r="26297" spans="3:3">
      <c r="C26297"/>
    </row>
    <row r="26298" spans="3:3">
      <c r="C26298"/>
    </row>
    <row r="26299" spans="3:3">
      <c r="C26299"/>
    </row>
    <row r="26300" spans="3:3">
      <c r="C26300"/>
    </row>
    <row r="26301" spans="3:3">
      <c r="C26301"/>
    </row>
    <row r="26302" spans="3:3">
      <c r="C26302"/>
    </row>
    <row r="26303" spans="3:3">
      <c r="C26303"/>
    </row>
    <row r="26304" spans="3:3">
      <c r="C26304"/>
    </row>
    <row r="26305" spans="3:3">
      <c r="C26305"/>
    </row>
    <row r="26306" spans="3:3">
      <c r="C26306"/>
    </row>
    <row r="26307" spans="3:3">
      <c r="C26307"/>
    </row>
    <row r="26308" spans="3:3">
      <c r="C26308"/>
    </row>
    <row r="26309" spans="3:3">
      <c r="C26309"/>
    </row>
    <row r="26310" spans="3:3">
      <c r="C26310"/>
    </row>
    <row r="26311" spans="3:3">
      <c r="C26311"/>
    </row>
    <row r="26312" spans="3:3">
      <c r="C26312"/>
    </row>
    <row r="26313" spans="3:3">
      <c r="C26313"/>
    </row>
    <row r="26314" spans="3:3">
      <c r="C26314"/>
    </row>
    <row r="26315" spans="3:3">
      <c r="C26315"/>
    </row>
    <row r="26316" spans="3:3">
      <c r="C26316"/>
    </row>
    <row r="26317" spans="3:3">
      <c r="C26317"/>
    </row>
    <row r="26318" spans="3:3">
      <c r="C26318"/>
    </row>
    <row r="26319" spans="3:3">
      <c r="C26319"/>
    </row>
    <row r="26320" spans="3:3">
      <c r="C26320"/>
    </row>
    <row r="26321" spans="3:3">
      <c r="C26321"/>
    </row>
    <row r="26322" spans="3:3">
      <c r="C26322"/>
    </row>
    <row r="26323" spans="3:3">
      <c r="C26323"/>
    </row>
    <row r="26324" spans="3:3">
      <c r="C26324"/>
    </row>
    <row r="26325" spans="3:3">
      <c r="C26325"/>
    </row>
    <row r="26326" spans="3:3">
      <c r="C26326"/>
    </row>
    <row r="26327" spans="3:3">
      <c r="C26327"/>
    </row>
    <row r="26328" spans="3:3">
      <c r="C26328"/>
    </row>
    <row r="26329" spans="3:3">
      <c r="C26329"/>
    </row>
    <row r="26330" spans="3:3">
      <c r="C26330"/>
    </row>
    <row r="26331" spans="3:3">
      <c r="C26331"/>
    </row>
    <row r="26332" spans="3:3">
      <c r="C26332"/>
    </row>
    <row r="26333" spans="3:3">
      <c r="C26333"/>
    </row>
    <row r="26334" spans="3:3">
      <c r="C26334"/>
    </row>
    <row r="26335" spans="3:3">
      <c r="C26335"/>
    </row>
    <row r="26336" spans="3:3">
      <c r="C26336"/>
    </row>
    <row r="26337" spans="3:3">
      <c r="C26337"/>
    </row>
    <row r="26338" spans="3:3">
      <c r="C26338"/>
    </row>
    <row r="26339" spans="3:3">
      <c r="C26339"/>
    </row>
    <row r="26340" spans="3:3">
      <c r="C26340"/>
    </row>
    <row r="26341" spans="3:3">
      <c r="C26341"/>
    </row>
    <row r="26342" spans="3:3">
      <c r="C26342"/>
    </row>
    <row r="26343" spans="3:3">
      <c r="C26343"/>
    </row>
    <row r="26344" spans="3:3">
      <c r="C26344"/>
    </row>
    <row r="26345" spans="3:3">
      <c r="C26345"/>
    </row>
    <row r="26346" spans="3:3">
      <c r="C26346"/>
    </row>
    <row r="26347" spans="3:3">
      <c r="C26347"/>
    </row>
    <row r="26348" spans="3:3">
      <c r="C26348"/>
    </row>
    <row r="26349" spans="3:3">
      <c r="C26349"/>
    </row>
    <row r="26350" spans="3:3">
      <c r="C26350"/>
    </row>
    <row r="26351" spans="3:3">
      <c r="C26351"/>
    </row>
    <row r="26352" spans="3:3">
      <c r="C26352"/>
    </row>
    <row r="26353" spans="3:3">
      <c r="C26353"/>
    </row>
    <row r="26354" spans="3:3">
      <c r="C26354"/>
    </row>
    <row r="26355" spans="3:3">
      <c r="C26355"/>
    </row>
    <row r="26356" spans="3:3">
      <c r="C26356"/>
    </row>
    <row r="26357" spans="3:3">
      <c r="C26357"/>
    </row>
    <row r="26358" spans="3:3">
      <c r="C26358"/>
    </row>
    <row r="26359" spans="3:3">
      <c r="C26359"/>
    </row>
    <row r="26360" spans="3:3">
      <c r="C26360"/>
    </row>
    <row r="26361" spans="3:3">
      <c r="C26361"/>
    </row>
    <row r="26362" spans="3:3">
      <c r="C26362"/>
    </row>
    <row r="26363" spans="3:3">
      <c r="C26363"/>
    </row>
    <row r="26364" spans="3:3">
      <c r="C26364"/>
    </row>
    <row r="26365" spans="3:3">
      <c r="C26365"/>
    </row>
    <row r="26366" spans="3:3">
      <c r="C26366"/>
    </row>
    <row r="26367" spans="3:3">
      <c r="C26367"/>
    </row>
    <row r="26368" spans="3:3">
      <c r="C26368"/>
    </row>
    <row r="26369" spans="3:3">
      <c r="C26369"/>
    </row>
    <row r="26370" spans="3:3">
      <c r="C26370"/>
    </row>
    <row r="26371" spans="3:3">
      <c r="C26371"/>
    </row>
    <row r="26372" spans="3:3">
      <c r="C26372"/>
    </row>
    <row r="26373" spans="3:3">
      <c r="C26373"/>
    </row>
    <row r="26374" spans="3:3">
      <c r="C26374"/>
    </row>
    <row r="26375" spans="3:3">
      <c r="C26375"/>
    </row>
    <row r="26376" spans="3:3">
      <c r="C26376"/>
    </row>
    <row r="26377" spans="3:3">
      <c r="C26377"/>
    </row>
    <row r="26378" spans="3:3">
      <c r="C26378"/>
    </row>
    <row r="26379" spans="3:3">
      <c r="C26379"/>
    </row>
    <row r="26380" spans="3:3">
      <c r="C26380"/>
    </row>
    <row r="26381" spans="3:3">
      <c r="C26381"/>
    </row>
    <row r="26382" spans="3:3">
      <c r="C26382"/>
    </row>
    <row r="26383" spans="3:3">
      <c r="C26383"/>
    </row>
    <row r="26384" spans="3:3">
      <c r="C26384"/>
    </row>
    <row r="26385" spans="3:3">
      <c r="C26385"/>
    </row>
    <row r="26386" spans="3:3">
      <c r="C26386"/>
    </row>
    <row r="26387" spans="3:3">
      <c r="C26387"/>
    </row>
    <row r="26388" spans="3:3">
      <c r="C26388"/>
    </row>
    <row r="26389" spans="3:3">
      <c r="C26389"/>
    </row>
    <row r="26390" spans="3:3">
      <c r="C26390"/>
    </row>
    <row r="26391" spans="3:3">
      <c r="C26391"/>
    </row>
    <row r="26392" spans="3:3">
      <c r="C26392"/>
    </row>
    <row r="26393" spans="3:3">
      <c r="C26393"/>
    </row>
    <row r="26394" spans="3:3">
      <c r="C26394"/>
    </row>
    <row r="26395" spans="3:3">
      <c r="C26395"/>
    </row>
    <row r="26396" spans="3:3">
      <c r="C26396"/>
    </row>
    <row r="26397" spans="3:3">
      <c r="C26397"/>
    </row>
    <row r="26398" spans="3:3">
      <c r="C26398"/>
    </row>
    <row r="26399" spans="3:3">
      <c r="C26399"/>
    </row>
    <row r="26400" spans="3:3">
      <c r="C26400"/>
    </row>
    <row r="26401" spans="3:3">
      <c r="C26401"/>
    </row>
    <row r="26402" spans="3:3">
      <c r="C26402"/>
    </row>
    <row r="26403" spans="3:3">
      <c r="C26403"/>
    </row>
    <row r="26404" spans="3:3">
      <c r="C26404"/>
    </row>
    <row r="26405" spans="3:3">
      <c r="C26405"/>
    </row>
    <row r="26406" spans="3:3">
      <c r="C26406"/>
    </row>
    <row r="26407" spans="3:3">
      <c r="C26407"/>
    </row>
    <row r="26408" spans="3:3">
      <c r="C26408"/>
    </row>
    <row r="26409" spans="3:3">
      <c r="C26409"/>
    </row>
    <row r="26410" spans="3:3">
      <c r="C26410"/>
    </row>
    <row r="26411" spans="3:3">
      <c r="C26411"/>
    </row>
    <row r="26412" spans="3:3">
      <c r="C26412"/>
    </row>
    <row r="26413" spans="3:3">
      <c r="C26413"/>
    </row>
    <row r="26414" spans="3:3">
      <c r="C26414"/>
    </row>
    <row r="26415" spans="3:3">
      <c r="C26415"/>
    </row>
    <row r="26416" spans="3:3">
      <c r="C26416"/>
    </row>
    <row r="26417" spans="3:3">
      <c r="C26417"/>
    </row>
    <row r="26418" spans="3:3">
      <c r="C26418"/>
    </row>
    <row r="26419" spans="3:3">
      <c r="C26419"/>
    </row>
    <row r="26420" spans="3:3">
      <c r="C26420"/>
    </row>
    <row r="26421" spans="3:3">
      <c r="C26421"/>
    </row>
    <row r="26422" spans="3:3">
      <c r="C26422"/>
    </row>
    <row r="26423" spans="3:3">
      <c r="C26423"/>
    </row>
    <row r="26424" spans="3:3">
      <c r="C26424"/>
    </row>
    <row r="26425" spans="3:3">
      <c r="C26425"/>
    </row>
    <row r="26426" spans="3:3">
      <c r="C26426"/>
    </row>
    <row r="26427" spans="3:3">
      <c r="C26427"/>
    </row>
    <row r="26428" spans="3:3">
      <c r="C26428"/>
    </row>
    <row r="26429" spans="3:3">
      <c r="C26429"/>
    </row>
    <row r="26430" spans="3:3">
      <c r="C26430"/>
    </row>
    <row r="26431" spans="3:3">
      <c r="C26431"/>
    </row>
    <row r="26432" spans="3:3">
      <c r="C26432"/>
    </row>
    <row r="26433" spans="3:3">
      <c r="C26433"/>
    </row>
    <row r="26434" spans="3:3">
      <c r="C26434"/>
    </row>
    <row r="26435" spans="3:3">
      <c r="C26435"/>
    </row>
    <row r="26436" spans="3:3">
      <c r="C26436"/>
    </row>
    <row r="26437" spans="3:3">
      <c r="C26437"/>
    </row>
    <row r="26438" spans="3:3">
      <c r="C26438"/>
    </row>
    <row r="26439" spans="3:3">
      <c r="C26439"/>
    </row>
    <row r="26440" spans="3:3">
      <c r="C26440"/>
    </row>
    <row r="26441" spans="3:3">
      <c r="C26441"/>
    </row>
    <row r="26442" spans="3:3">
      <c r="C26442"/>
    </row>
    <row r="26443" spans="3:3">
      <c r="C26443"/>
    </row>
    <row r="26444" spans="3:3">
      <c r="C26444"/>
    </row>
    <row r="26445" spans="3:3">
      <c r="C26445"/>
    </row>
    <row r="26446" spans="3:3">
      <c r="C26446"/>
    </row>
    <row r="26447" spans="3:3">
      <c r="C26447"/>
    </row>
    <row r="26448" spans="3:3">
      <c r="C26448"/>
    </row>
    <row r="26449" spans="3:3">
      <c r="C26449"/>
    </row>
    <row r="26450" spans="3:3">
      <c r="C26450"/>
    </row>
    <row r="26451" spans="3:3">
      <c r="C26451"/>
    </row>
    <row r="26452" spans="3:3">
      <c r="C26452"/>
    </row>
    <row r="26453" spans="3:3">
      <c r="C26453"/>
    </row>
    <row r="26454" spans="3:3">
      <c r="C26454"/>
    </row>
    <row r="26455" spans="3:3">
      <c r="C26455"/>
    </row>
    <row r="26456" spans="3:3">
      <c r="C26456"/>
    </row>
    <row r="26457" spans="3:3">
      <c r="C26457"/>
    </row>
    <row r="26458" spans="3:3">
      <c r="C26458"/>
    </row>
    <row r="26459" spans="3:3">
      <c r="C26459"/>
    </row>
    <row r="26460" spans="3:3">
      <c r="C26460"/>
    </row>
    <row r="26461" spans="3:3">
      <c r="C26461"/>
    </row>
    <row r="26462" spans="3:3">
      <c r="C26462"/>
    </row>
    <row r="26463" spans="3:3">
      <c r="C26463"/>
    </row>
    <row r="26464" spans="3:3">
      <c r="C26464"/>
    </row>
    <row r="26465" spans="3:3">
      <c r="C26465"/>
    </row>
    <row r="26466" spans="3:3">
      <c r="C26466"/>
    </row>
    <row r="26467" spans="3:3">
      <c r="C26467"/>
    </row>
    <row r="26468" spans="3:3">
      <c r="C26468"/>
    </row>
    <row r="26469" spans="3:3">
      <c r="C26469"/>
    </row>
    <row r="26470" spans="3:3">
      <c r="C26470"/>
    </row>
    <row r="26471" spans="3:3">
      <c r="C26471"/>
    </row>
    <row r="26472" spans="3:3">
      <c r="C26472"/>
    </row>
    <row r="26473" spans="3:3">
      <c r="C26473"/>
    </row>
    <row r="26474" spans="3:3">
      <c r="C26474"/>
    </row>
    <row r="26475" spans="3:3">
      <c r="C26475"/>
    </row>
    <row r="26476" spans="3:3">
      <c r="C26476"/>
    </row>
    <row r="26477" spans="3:3">
      <c r="C26477"/>
    </row>
    <row r="26478" spans="3:3">
      <c r="C26478"/>
    </row>
    <row r="26479" spans="3:3">
      <c r="C26479"/>
    </row>
    <row r="26480" spans="3:3">
      <c r="C26480"/>
    </row>
    <row r="26481" spans="3:3">
      <c r="C26481"/>
    </row>
    <row r="26482" spans="3:3">
      <c r="C26482"/>
    </row>
    <row r="26483" spans="3:3">
      <c r="C26483"/>
    </row>
    <row r="26484" spans="3:3">
      <c r="C26484"/>
    </row>
    <row r="26485" spans="3:3">
      <c r="C26485"/>
    </row>
    <row r="26486" spans="3:3">
      <c r="C26486"/>
    </row>
    <row r="26487" spans="3:3">
      <c r="C26487"/>
    </row>
    <row r="26488" spans="3:3">
      <c r="C26488"/>
    </row>
    <row r="26489" spans="3:3">
      <c r="C26489"/>
    </row>
    <row r="26490" spans="3:3">
      <c r="C26490"/>
    </row>
    <row r="26491" spans="3:3">
      <c r="C26491"/>
    </row>
    <row r="26492" spans="3:3">
      <c r="C26492"/>
    </row>
    <row r="26493" spans="3:3">
      <c r="C26493"/>
    </row>
    <row r="26494" spans="3:3">
      <c r="C26494"/>
    </row>
    <row r="26495" spans="3:3">
      <c r="C26495"/>
    </row>
    <row r="26496" spans="3:3">
      <c r="C26496"/>
    </row>
    <row r="26497" spans="3:3">
      <c r="C26497"/>
    </row>
    <row r="26498" spans="3:3">
      <c r="C26498"/>
    </row>
    <row r="26499" spans="3:3">
      <c r="C26499"/>
    </row>
    <row r="26500" spans="3:3">
      <c r="C26500"/>
    </row>
    <row r="26501" spans="3:3">
      <c r="C26501"/>
    </row>
    <row r="26502" spans="3:3">
      <c r="C26502"/>
    </row>
    <row r="26503" spans="3:3">
      <c r="C26503"/>
    </row>
    <row r="26504" spans="3:3">
      <c r="C26504"/>
    </row>
    <row r="26505" spans="3:3">
      <c r="C26505"/>
    </row>
    <row r="26506" spans="3:3">
      <c r="C26506"/>
    </row>
    <row r="26507" spans="3:3">
      <c r="C26507"/>
    </row>
    <row r="26508" spans="3:3">
      <c r="C26508"/>
    </row>
    <row r="26509" spans="3:3">
      <c r="C26509"/>
    </row>
    <row r="26510" spans="3:3">
      <c r="C26510"/>
    </row>
    <row r="26511" spans="3:3">
      <c r="C26511"/>
    </row>
    <row r="26512" spans="3:3">
      <c r="C26512"/>
    </row>
    <row r="26513" spans="3:3">
      <c r="C26513"/>
    </row>
    <row r="26514" spans="3:3">
      <c r="C26514"/>
    </row>
    <row r="26515" spans="3:3">
      <c r="C26515"/>
    </row>
    <row r="26516" spans="3:3">
      <c r="C26516"/>
    </row>
    <row r="26517" spans="3:3">
      <c r="C26517"/>
    </row>
    <row r="26518" spans="3:3">
      <c r="C26518"/>
    </row>
    <row r="26519" spans="3:3">
      <c r="C26519"/>
    </row>
    <row r="26520" spans="3:3">
      <c r="C26520"/>
    </row>
    <row r="26521" spans="3:3">
      <c r="C26521"/>
    </row>
    <row r="26522" spans="3:3">
      <c r="C26522"/>
    </row>
    <row r="26523" spans="3:3">
      <c r="C26523"/>
    </row>
    <row r="26524" spans="3:3">
      <c r="C26524"/>
    </row>
    <row r="26525" spans="3:3">
      <c r="C26525"/>
    </row>
    <row r="26526" spans="3:3">
      <c r="C26526"/>
    </row>
    <row r="26527" spans="3:3">
      <c r="C26527"/>
    </row>
    <row r="26528" spans="3:3">
      <c r="C26528"/>
    </row>
    <row r="26529" spans="3:3">
      <c r="C26529"/>
    </row>
    <row r="26530" spans="3:3">
      <c r="C26530"/>
    </row>
    <row r="26531" spans="3:3">
      <c r="C26531"/>
    </row>
    <row r="26532" spans="3:3">
      <c r="C26532"/>
    </row>
    <row r="26533" spans="3:3">
      <c r="C26533"/>
    </row>
    <row r="26534" spans="3:3">
      <c r="C26534"/>
    </row>
    <row r="26535" spans="3:3">
      <c r="C26535"/>
    </row>
    <row r="26536" spans="3:3">
      <c r="C26536"/>
    </row>
    <row r="26537" spans="3:3">
      <c r="C26537"/>
    </row>
    <row r="26538" spans="3:3">
      <c r="C26538"/>
    </row>
    <row r="26539" spans="3:3">
      <c r="C26539"/>
    </row>
    <row r="26540" spans="3:3">
      <c r="C26540"/>
    </row>
    <row r="26541" spans="3:3">
      <c r="C26541"/>
    </row>
    <row r="26542" spans="3:3">
      <c r="C26542"/>
    </row>
    <row r="26543" spans="3:3">
      <c r="C26543"/>
    </row>
    <row r="26544" spans="3:3">
      <c r="C26544"/>
    </row>
    <row r="26545" spans="3:3">
      <c r="C26545"/>
    </row>
    <row r="26546" spans="3:3">
      <c r="C26546"/>
    </row>
    <row r="26547" spans="3:3">
      <c r="C26547"/>
    </row>
    <row r="26548" spans="3:3">
      <c r="C26548"/>
    </row>
    <row r="26549" spans="3:3">
      <c r="C26549"/>
    </row>
    <row r="26550" spans="3:3">
      <c r="C26550"/>
    </row>
    <row r="26551" spans="3:3">
      <c r="C26551"/>
    </row>
    <row r="26552" spans="3:3">
      <c r="C26552"/>
    </row>
    <row r="26553" spans="3:3">
      <c r="C26553"/>
    </row>
    <row r="26554" spans="3:3">
      <c r="C26554"/>
    </row>
    <row r="26555" spans="3:3">
      <c r="C26555"/>
    </row>
    <row r="26556" spans="3:3">
      <c r="C26556"/>
    </row>
    <row r="26557" spans="3:3">
      <c r="C26557"/>
    </row>
    <row r="26558" spans="3:3">
      <c r="C26558"/>
    </row>
    <row r="26559" spans="3:3">
      <c r="C26559"/>
    </row>
    <row r="26560" spans="3:3">
      <c r="C26560"/>
    </row>
    <row r="26561" spans="3:3">
      <c r="C26561"/>
    </row>
    <row r="26562" spans="3:3">
      <c r="C26562"/>
    </row>
    <row r="26563" spans="3:3">
      <c r="C26563"/>
    </row>
    <row r="26564" spans="3:3">
      <c r="C26564"/>
    </row>
    <row r="26565" spans="3:3">
      <c r="C26565"/>
    </row>
    <row r="26566" spans="3:3">
      <c r="C26566"/>
    </row>
    <row r="26567" spans="3:3">
      <c r="C26567"/>
    </row>
    <row r="26568" spans="3:3">
      <c r="C26568"/>
    </row>
    <row r="26569" spans="3:3">
      <c r="C26569"/>
    </row>
    <row r="26570" spans="3:3">
      <c r="C26570"/>
    </row>
    <row r="26571" spans="3:3">
      <c r="C26571"/>
    </row>
    <row r="26572" spans="3:3">
      <c r="C26572"/>
    </row>
    <row r="26573" spans="3:3">
      <c r="C26573"/>
    </row>
    <row r="26574" spans="3:3">
      <c r="C26574"/>
    </row>
    <row r="26575" spans="3:3">
      <c r="C26575"/>
    </row>
    <row r="26576" spans="3:3">
      <c r="C26576"/>
    </row>
    <row r="26577" spans="3:3">
      <c r="C26577"/>
    </row>
    <row r="26578" spans="3:3">
      <c r="C26578"/>
    </row>
    <row r="26579" spans="3:3">
      <c r="C26579"/>
    </row>
    <row r="26580" spans="3:3">
      <c r="C26580"/>
    </row>
    <row r="26581" spans="3:3">
      <c r="C26581"/>
    </row>
    <row r="26582" spans="3:3">
      <c r="C26582"/>
    </row>
    <row r="26583" spans="3:3">
      <c r="C26583"/>
    </row>
    <row r="26584" spans="3:3">
      <c r="C26584"/>
    </row>
    <row r="26585" spans="3:3">
      <c r="C26585"/>
    </row>
    <row r="26586" spans="3:3">
      <c r="C26586"/>
    </row>
    <row r="26587" spans="3:3">
      <c r="C26587"/>
    </row>
    <row r="26588" spans="3:3">
      <c r="C26588"/>
    </row>
    <row r="26589" spans="3:3">
      <c r="C26589"/>
    </row>
    <row r="26590" spans="3:3">
      <c r="C26590"/>
    </row>
    <row r="26591" spans="3:3">
      <c r="C26591"/>
    </row>
    <row r="26592" spans="3:3">
      <c r="C26592"/>
    </row>
    <row r="26593" spans="3:3">
      <c r="C26593"/>
    </row>
    <row r="26594" spans="3:3">
      <c r="C26594"/>
    </row>
    <row r="26595" spans="3:3">
      <c r="C26595"/>
    </row>
    <row r="26596" spans="3:3">
      <c r="C26596"/>
    </row>
    <row r="26597" spans="3:3">
      <c r="C26597"/>
    </row>
    <row r="26598" spans="3:3">
      <c r="C26598"/>
    </row>
    <row r="26599" spans="3:3">
      <c r="C26599"/>
    </row>
    <row r="26600" spans="3:3">
      <c r="C26600"/>
    </row>
    <row r="26601" spans="3:3">
      <c r="C26601"/>
    </row>
    <row r="26602" spans="3:3">
      <c r="C26602"/>
    </row>
    <row r="26603" spans="3:3">
      <c r="C26603"/>
    </row>
    <row r="26604" spans="3:3">
      <c r="C26604"/>
    </row>
    <row r="26605" spans="3:3">
      <c r="C26605"/>
    </row>
    <row r="26606" spans="3:3">
      <c r="C26606"/>
    </row>
    <row r="26607" spans="3:3">
      <c r="C26607"/>
    </row>
    <row r="26608" spans="3:3">
      <c r="C26608"/>
    </row>
    <row r="26609" spans="3:3">
      <c r="C26609"/>
    </row>
    <row r="26610" spans="3:3">
      <c r="C26610"/>
    </row>
    <row r="26611" spans="3:3">
      <c r="C26611"/>
    </row>
    <row r="26612" spans="3:3">
      <c r="C26612"/>
    </row>
    <row r="26613" spans="3:3">
      <c r="C26613"/>
    </row>
    <row r="26614" spans="3:3">
      <c r="C26614"/>
    </row>
    <row r="26615" spans="3:3">
      <c r="C26615"/>
    </row>
    <row r="26616" spans="3:3">
      <c r="C26616"/>
    </row>
    <row r="26617" spans="3:3">
      <c r="C26617"/>
    </row>
    <row r="26618" spans="3:3">
      <c r="C26618"/>
    </row>
    <row r="26619" spans="3:3">
      <c r="C26619"/>
    </row>
    <row r="26620" spans="3:3">
      <c r="C26620"/>
    </row>
    <row r="26621" spans="3:3">
      <c r="C26621"/>
    </row>
    <row r="26622" spans="3:3">
      <c r="C26622"/>
    </row>
    <row r="26623" spans="3:3">
      <c r="C26623"/>
    </row>
    <row r="26624" spans="3:3">
      <c r="C26624"/>
    </row>
    <row r="26625" spans="3:3">
      <c r="C26625"/>
    </row>
    <row r="26626" spans="3:3">
      <c r="C26626"/>
    </row>
    <row r="26627" spans="3:3">
      <c r="C26627"/>
    </row>
    <row r="26628" spans="3:3">
      <c r="C26628"/>
    </row>
    <row r="26629" spans="3:3">
      <c r="C26629"/>
    </row>
    <row r="26630" spans="3:3">
      <c r="C26630"/>
    </row>
    <row r="26631" spans="3:3">
      <c r="C26631"/>
    </row>
    <row r="26632" spans="3:3">
      <c r="C26632"/>
    </row>
    <row r="26633" spans="3:3">
      <c r="C26633"/>
    </row>
    <row r="26634" spans="3:3">
      <c r="C26634"/>
    </row>
    <row r="26635" spans="3:3">
      <c r="C26635"/>
    </row>
    <row r="26636" spans="3:3">
      <c r="C26636"/>
    </row>
    <row r="26637" spans="3:3">
      <c r="C26637"/>
    </row>
    <row r="26638" spans="3:3">
      <c r="C26638"/>
    </row>
    <row r="26639" spans="3:3">
      <c r="C26639"/>
    </row>
    <row r="26640" spans="3:3">
      <c r="C26640"/>
    </row>
    <row r="26641" spans="3:3">
      <c r="C26641"/>
    </row>
    <row r="26642" spans="3:3">
      <c r="C26642"/>
    </row>
    <row r="26643" spans="3:3">
      <c r="C26643"/>
    </row>
    <row r="26644" spans="3:3">
      <c r="C26644"/>
    </row>
    <row r="26645" spans="3:3">
      <c r="C26645"/>
    </row>
    <row r="26646" spans="3:3">
      <c r="C26646"/>
    </row>
    <row r="26647" spans="3:3">
      <c r="C26647"/>
    </row>
    <row r="26648" spans="3:3">
      <c r="C26648"/>
    </row>
    <row r="26649" spans="3:3">
      <c r="C26649"/>
    </row>
    <row r="26650" spans="3:3">
      <c r="C26650"/>
    </row>
    <row r="26651" spans="3:3">
      <c r="C26651"/>
    </row>
    <row r="26652" spans="3:3">
      <c r="C26652"/>
    </row>
    <row r="26653" spans="3:3">
      <c r="C26653"/>
    </row>
    <row r="26654" spans="3:3">
      <c r="C26654"/>
    </row>
    <row r="26655" spans="3:3">
      <c r="C26655"/>
    </row>
    <row r="26656" spans="3:3">
      <c r="C26656"/>
    </row>
    <row r="26657" spans="3:3">
      <c r="C26657"/>
    </row>
    <row r="26658" spans="3:3">
      <c r="C26658"/>
    </row>
    <row r="26659" spans="3:3">
      <c r="C26659"/>
    </row>
    <row r="26660" spans="3:3">
      <c r="C26660"/>
    </row>
    <row r="26661" spans="3:3">
      <c r="C26661"/>
    </row>
    <row r="26662" spans="3:3">
      <c r="C26662"/>
    </row>
    <row r="26663" spans="3:3">
      <c r="C26663"/>
    </row>
    <row r="26664" spans="3:3">
      <c r="C26664"/>
    </row>
    <row r="26665" spans="3:3">
      <c r="C26665"/>
    </row>
    <row r="26666" spans="3:3">
      <c r="C26666"/>
    </row>
    <row r="26667" spans="3:3">
      <c r="C26667"/>
    </row>
    <row r="26668" spans="3:3">
      <c r="C26668"/>
    </row>
    <row r="26669" spans="3:3">
      <c r="C26669"/>
    </row>
    <row r="26670" spans="3:3">
      <c r="C26670"/>
    </row>
    <row r="26671" spans="3:3">
      <c r="C26671"/>
    </row>
    <row r="26672" spans="3:3">
      <c r="C26672"/>
    </row>
    <row r="26673" spans="3:3">
      <c r="C26673"/>
    </row>
    <row r="26674" spans="3:3">
      <c r="C26674"/>
    </row>
    <row r="26675" spans="3:3">
      <c r="C26675"/>
    </row>
    <row r="26676" spans="3:3">
      <c r="C26676"/>
    </row>
    <row r="26677" spans="3:3">
      <c r="C26677"/>
    </row>
    <row r="26678" spans="3:3">
      <c r="C26678"/>
    </row>
    <row r="26679" spans="3:3">
      <c r="C26679"/>
    </row>
    <row r="26680" spans="3:3">
      <c r="C26680"/>
    </row>
    <row r="26681" spans="3:3">
      <c r="C26681"/>
    </row>
    <row r="26682" spans="3:3">
      <c r="C26682"/>
    </row>
    <row r="26683" spans="3:3">
      <c r="C26683"/>
    </row>
    <row r="26684" spans="3:3">
      <c r="C26684"/>
    </row>
    <row r="26685" spans="3:3">
      <c r="C26685"/>
    </row>
    <row r="26686" spans="3:3">
      <c r="C26686"/>
    </row>
    <row r="26687" spans="3:3">
      <c r="C26687"/>
    </row>
    <row r="26688" spans="3:3">
      <c r="C26688"/>
    </row>
    <row r="26689" spans="3:3">
      <c r="C26689"/>
    </row>
    <row r="26690" spans="3:3">
      <c r="C26690"/>
    </row>
    <row r="26691" spans="3:3">
      <c r="C26691"/>
    </row>
    <row r="26692" spans="3:3">
      <c r="C26692"/>
    </row>
    <row r="26693" spans="3:3">
      <c r="C26693"/>
    </row>
    <row r="26694" spans="3:3">
      <c r="C26694"/>
    </row>
    <row r="26695" spans="3:3">
      <c r="C26695"/>
    </row>
    <row r="26696" spans="3:3">
      <c r="C26696"/>
    </row>
    <row r="26697" spans="3:3">
      <c r="C26697"/>
    </row>
    <row r="26698" spans="3:3">
      <c r="C26698"/>
    </row>
    <row r="26699" spans="3:3">
      <c r="C26699"/>
    </row>
    <row r="26700" spans="3:3">
      <c r="C26700"/>
    </row>
    <row r="26701" spans="3:3">
      <c r="C26701"/>
    </row>
    <row r="26702" spans="3:3">
      <c r="C26702"/>
    </row>
    <row r="26703" spans="3:3">
      <c r="C26703"/>
    </row>
    <row r="26704" spans="3:3">
      <c r="C26704"/>
    </row>
    <row r="26705" spans="3:3">
      <c r="C26705"/>
    </row>
    <row r="26706" spans="3:3">
      <c r="C26706"/>
    </row>
    <row r="26707" spans="3:3">
      <c r="C26707"/>
    </row>
    <row r="26708" spans="3:3">
      <c r="C26708"/>
    </row>
    <row r="26709" spans="3:3">
      <c r="C26709"/>
    </row>
    <row r="26710" spans="3:3">
      <c r="C26710"/>
    </row>
    <row r="26711" spans="3:3">
      <c r="C26711"/>
    </row>
    <row r="26712" spans="3:3">
      <c r="C26712"/>
    </row>
    <row r="26713" spans="3:3">
      <c r="C26713"/>
    </row>
    <row r="26714" spans="3:3">
      <c r="C26714"/>
    </row>
    <row r="26715" spans="3:3">
      <c r="C26715"/>
    </row>
    <row r="26716" spans="3:3">
      <c r="C26716"/>
    </row>
    <row r="26717" spans="3:3">
      <c r="C26717"/>
    </row>
    <row r="26718" spans="3:3">
      <c r="C26718"/>
    </row>
    <row r="26719" spans="3:3">
      <c r="C26719"/>
    </row>
    <row r="26720" spans="3:3">
      <c r="C26720"/>
    </row>
    <row r="26721" spans="3:3">
      <c r="C26721"/>
    </row>
    <row r="26722" spans="3:3">
      <c r="C26722"/>
    </row>
    <row r="26723" spans="3:3">
      <c r="C26723"/>
    </row>
    <row r="26724" spans="3:3">
      <c r="C26724"/>
    </row>
    <row r="26725" spans="3:3">
      <c r="C26725"/>
    </row>
    <row r="26726" spans="3:3">
      <c r="C26726"/>
    </row>
    <row r="26727" spans="3:3">
      <c r="C26727"/>
    </row>
    <row r="26728" spans="3:3">
      <c r="C26728"/>
    </row>
    <row r="26729" spans="3:3">
      <c r="C26729"/>
    </row>
    <row r="26730" spans="3:3">
      <c r="C26730"/>
    </row>
    <row r="26731" spans="3:3">
      <c r="C26731"/>
    </row>
    <row r="26732" spans="3:3">
      <c r="C26732"/>
    </row>
    <row r="26733" spans="3:3">
      <c r="C26733"/>
    </row>
    <row r="26734" spans="3:3">
      <c r="C26734"/>
    </row>
    <row r="26735" spans="3:3">
      <c r="C26735"/>
    </row>
    <row r="26736" spans="3:3">
      <c r="C26736"/>
    </row>
    <row r="26737" spans="3:3">
      <c r="C26737"/>
    </row>
    <row r="26738" spans="3:3">
      <c r="C26738"/>
    </row>
    <row r="26739" spans="3:3">
      <c r="C26739"/>
    </row>
    <row r="26740" spans="3:3">
      <c r="C26740"/>
    </row>
    <row r="26741" spans="3:3">
      <c r="C26741"/>
    </row>
    <row r="26742" spans="3:3">
      <c r="C26742"/>
    </row>
    <row r="26743" spans="3:3">
      <c r="C26743"/>
    </row>
    <row r="26744" spans="3:3">
      <c r="C26744"/>
    </row>
    <row r="26745" spans="3:3">
      <c r="C26745"/>
    </row>
    <row r="26746" spans="3:3">
      <c r="C26746"/>
    </row>
    <row r="26747" spans="3:3">
      <c r="C26747"/>
    </row>
    <row r="26748" spans="3:3">
      <c r="C26748"/>
    </row>
    <row r="26749" spans="3:3">
      <c r="C26749"/>
    </row>
    <row r="26750" spans="3:3">
      <c r="C26750"/>
    </row>
    <row r="26751" spans="3:3">
      <c r="C26751"/>
    </row>
    <row r="26752" spans="3:3">
      <c r="C26752"/>
    </row>
    <row r="26753" spans="3:3">
      <c r="C26753"/>
    </row>
    <row r="26754" spans="3:3">
      <c r="C26754"/>
    </row>
    <row r="26755" spans="3:3">
      <c r="C26755"/>
    </row>
    <row r="26756" spans="3:3">
      <c r="C26756"/>
    </row>
    <row r="26757" spans="3:3">
      <c r="C26757"/>
    </row>
    <row r="26758" spans="3:3">
      <c r="C26758"/>
    </row>
    <row r="26759" spans="3:3">
      <c r="C26759"/>
    </row>
    <row r="26760" spans="3:3">
      <c r="C26760"/>
    </row>
    <row r="26761" spans="3:3">
      <c r="C26761"/>
    </row>
    <row r="26762" spans="3:3">
      <c r="C26762"/>
    </row>
    <row r="26763" spans="3:3">
      <c r="C26763"/>
    </row>
    <row r="26764" spans="3:3">
      <c r="C26764"/>
    </row>
    <row r="26765" spans="3:3">
      <c r="C26765"/>
    </row>
    <row r="26766" spans="3:3">
      <c r="C26766"/>
    </row>
    <row r="26767" spans="3:3">
      <c r="C26767"/>
    </row>
    <row r="26768" spans="3:3">
      <c r="C26768"/>
    </row>
    <row r="26769" spans="3:3">
      <c r="C26769"/>
    </row>
    <row r="26770" spans="3:3">
      <c r="C26770"/>
    </row>
    <row r="26771" spans="3:3">
      <c r="C26771"/>
    </row>
    <row r="26772" spans="3:3">
      <c r="C26772"/>
    </row>
    <row r="26773" spans="3:3">
      <c r="C26773"/>
    </row>
    <row r="26774" spans="3:3">
      <c r="C26774"/>
    </row>
    <row r="26775" spans="3:3">
      <c r="C26775"/>
    </row>
    <row r="26776" spans="3:3">
      <c r="C26776"/>
    </row>
    <row r="26777" spans="3:3">
      <c r="C26777"/>
    </row>
    <row r="26778" spans="3:3">
      <c r="C26778"/>
    </row>
    <row r="26779" spans="3:3">
      <c r="C26779"/>
    </row>
    <row r="26780" spans="3:3">
      <c r="C26780"/>
    </row>
    <row r="26781" spans="3:3">
      <c r="C26781"/>
    </row>
    <row r="26782" spans="3:3">
      <c r="C26782"/>
    </row>
    <row r="26783" spans="3:3">
      <c r="C26783"/>
    </row>
    <row r="26784" spans="3:3">
      <c r="C26784"/>
    </row>
    <row r="26785" spans="3:3">
      <c r="C26785"/>
    </row>
    <row r="26786" spans="3:3">
      <c r="C26786"/>
    </row>
    <row r="26787" spans="3:3">
      <c r="C26787"/>
    </row>
    <row r="26788" spans="3:3">
      <c r="C26788"/>
    </row>
    <row r="26789" spans="3:3">
      <c r="C26789"/>
    </row>
    <row r="26790" spans="3:3">
      <c r="C26790"/>
    </row>
    <row r="26791" spans="3:3">
      <c r="C26791"/>
    </row>
    <row r="26792" spans="3:3">
      <c r="C26792"/>
    </row>
    <row r="26793" spans="3:3">
      <c r="C26793"/>
    </row>
    <row r="26794" spans="3:3">
      <c r="C26794"/>
    </row>
    <row r="26795" spans="3:3">
      <c r="C26795"/>
    </row>
    <row r="26796" spans="3:3">
      <c r="C26796"/>
    </row>
    <row r="26797" spans="3:3">
      <c r="C26797"/>
    </row>
    <row r="26798" spans="3:3">
      <c r="C26798"/>
    </row>
    <row r="26799" spans="3:3">
      <c r="C26799"/>
    </row>
    <row r="26800" spans="3:3">
      <c r="C26800"/>
    </row>
    <row r="26801" spans="3:3">
      <c r="C26801"/>
    </row>
    <row r="26802" spans="3:3">
      <c r="C26802"/>
    </row>
    <row r="26803" spans="3:3">
      <c r="C26803"/>
    </row>
    <row r="26804" spans="3:3">
      <c r="C26804"/>
    </row>
    <row r="26805" spans="3:3">
      <c r="C26805"/>
    </row>
    <row r="26806" spans="3:3">
      <c r="C26806"/>
    </row>
    <row r="26807" spans="3:3">
      <c r="C26807"/>
    </row>
    <row r="26808" spans="3:3">
      <c r="C26808"/>
    </row>
    <row r="26809" spans="3:3">
      <c r="C26809"/>
    </row>
    <row r="26810" spans="3:3">
      <c r="C26810"/>
    </row>
    <row r="26811" spans="3:3">
      <c r="C26811"/>
    </row>
    <row r="26812" spans="3:3">
      <c r="C26812"/>
    </row>
    <row r="26813" spans="3:3">
      <c r="C26813"/>
    </row>
    <row r="26814" spans="3:3">
      <c r="C26814"/>
    </row>
    <row r="26815" spans="3:3">
      <c r="C26815"/>
    </row>
    <row r="26816" spans="3:3">
      <c r="C26816"/>
    </row>
    <row r="26817" spans="3:3">
      <c r="C26817"/>
    </row>
    <row r="26818" spans="3:3">
      <c r="C26818"/>
    </row>
    <row r="26819" spans="3:3">
      <c r="C26819"/>
    </row>
    <row r="26820" spans="3:3">
      <c r="C26820"/>
    </row>
    <row r="26821" spans="3:3">
      <c r="C26821"/>
    </row>
    <row r="26822" spans="3:3">
      <c r="C26822"/>
    </row>
    <row r="26823" spans="3:3">
      <c r="C26823"/>
    </row>
    <row r="26824" spans="3:3">
      <c r="C26824"/>
    </row>
    <row r="26825" spans="3:3">
      <c r="C26825"/>
    </row>
    <row r="26826" spans="3:3">
      <c r="C26826"/>
    </row>
    <row r="26827" spans="3:3">
      <c r="C26827"/>
    </row>
    <row r="26828" spans="3:3">
      <c r="C26828"/>
    </row>
    <row r="26829" spans="3:3">
      <c r="C26829"/>
    </row>
    <row r="26830" spans="3:3">
      <c r="C26830"/>
    </row>
    <row r="26831" spans="3:3">
      <c r="C26831"/>
    </row>
    <row r="26832" spans="3:3">
      <c r="C26832"/>
    </row>
    <row r="26833" spans="3:3">
      <c r="C26833"/>
    </row>
    <row r="26834" spans="3:3">
      <c r="C26834"/>
    </row>
    <row r="26835" spans="3:3">
      <c r="C26835"/>
    </row>
    <row r="26836" spans="3:3">
      <c r="C26836"/>
    </row>
    <row r="26837" spans="3:3">
      <c r="C26837"/>
    </row>
    <row r="26838" spans="3:3">
      <c r="C26838"/>
    </row>
    <row r="26839" spans="3:3">
      <c r="C26839"/>
    </row>
    <row r="26840" spans="3:3">
      <c r="C26840"/>
    </row>
    <row r="26841" spans="3:3">
      <c r="C26841"/>
    </row>
    <row r="26842" spans="3:3">
      <c r="C26842"/>
    </row>
    <row r="26843" spans="3:3">
      <c r="C26843"/>
    </row>
    <row r="26844" spans="3:3">
      <c r="C26844"/>
    </row>
    <row r="26845" spans="3:3">
      <c r="C26845"/>
    </row>
    <row r="26846" spans="3:3">
      <c r="C26846"/>
    </row>
    <row r="26847" spans="3:3">
      <c r="C26847"/>
    </row>
    <row r="26848" spans="3:3">
      <c r="C26848"/>
    </row>
    <row r="26849" spans="3:3">
      <c r="C26849"/>
    </row>
    <row r="26850" spans="3:3">
      <c r="C26850"/>
    </row>
    <row r="26851" spans="3:3">
      <c r="C26851"/>
    </row>
    <row r="26852" spans="3:3">
      <c r="C26852"/>
    </row>
    <row r="26853" spans="3:3">
      <c r="C26853"/>
    </row>
    <row r="26854" spans="3:3">
      <c r="C26854"/>
    </row>
    <row r="26855" spans="3:3">
      <c r="C26855"/>
    </row>
    <row r="26856" spans="3:3">
      <c r="C26856"/>
    </row>
    <row r="26857" spans="3:3">
      <c r="C26857"/>
    </row>
    <row r="26858" spans="3:3">
      <c r="C26858"/>
    </row>
    <row r="26859" spans="3:3">
      <c r="C26859"/>
    </row>
    <row r="26860" spans="3:3">
      <c r="C26860"/>
    </row>
    <row r="26861" spans="3:3">
      <c r="C26861"/>
    </row>
    <row r="26862" spans="3:3">
      <c r="C26862"/>
    </row>
    <row r="26863" spans="3:3">
      <c r="C26863"/>
    </row>
    <row r="26864" spans="3:3">
      <c r="C26864"/>
    </row>
    <row r="26865" spans="3:3">
      <c r="C26865"/>
    </row>
    <row r="26866" spans="3:3">
      <c r="C26866"/>
    </row>
    <row r="26867" spans="3:3">
      <c r="C26867"/>
    </row>
    <row r="26868" spans="3:3">
      <c r="C26868"/>
    </row>
    <row r="26869" spans="3:3">
      <c r="C26869"/>
    </row>
    <row r="26870" spans="3:3">
      <c r="C26870"/>
    </row>
    <row r="26871" spans="3:3">
      <c r="C26871"/>
    </row>
    <row r="26872" spans="3:3">
      <c r="C26872"/>
    </row>
    <row r="26873" spans="3:3">
      <c r="C26873"/>
    </row>
    <row r="26874" spans="3:3">
      <c r="C26874"/>
    </row>
    <row r="26875" spans="3:3">
      <c r="C26875"/>
    </row>
    <row r="26876" spans="3:3">
      <c r="C26876"/>
    </row>
    <row r="26877" spans="3:3">
      <c r="C26877"/>
    </row>
    <row r="26878" spans="3:3">
      <c r="C26878"/>
    </row>
    <row r="26879" spans="3:3">
      <c r="C26879"/>
    </row>
    <row r="26880" spans="3:3">
      <c r="C26880"/>
    </row>
    <row r="26881" spans="3:3">
      <c r="C26881"/>
    </row>
    <row r="26882" spans="3:3">
      <c r="C26882"/>
    </row>
    <row r="26883" spans="3:3">
      <c r="C26883"/>
    </row>
    <row r="26884" spans="3:3">
      <c r="C26884"/>
    </row>
    <row r="26885" spans="3:3">
      <c r="C26885"/>
    </row>
    <row r="26886" spans="3:3">
      <c r="C26886"/>
    </row>
    <row r="26887" spans="3:3">
      <c r="C26887"/>
    </row>
    <row r="26888" spans="3:3">
      <c r="C26888"/>
    </row>
    <row r="26889" spans="3:3">
      <c r="C26889"/>
    </row>
    <row r="26890" spans="3:3">
      <c r="C26890"/>
    </row>
    <row r="26891" spans="3:3">
      <c r="C26891"/>
    </row>
    <row r="26892" spans="3:3">
      <c r="C26892"/>
    </row>
    <row r="26893" spans="3:3">
      <c r="C26893"/>
    </row>
    <row r="26894" spans="3:3">
      <c r="C26894"/>
    </row>
    <row r="26895" spans="3:3">
      <c r="C26895"/>
    </row>
    <row r="26896" spans="3:3">
      <c r="C26896"/>
    </row>
    <row r="26897" spans="3:3">
      <c r="C26897"/>
    </row>
    <row r="26898" spans="3:3">
      <c r="C26898"/>
    </row>
    <row r="26899" spans="3:3">
      <c r="C26899"/>
    </row>
    <row r="26900" spans="3:3">
      <c r="C26900"/>
    </row>
    <row r="26901" spans="3:3">
      <c r="C26901"/>
    </row>
    <row r="26902" spans="3:3">
      <c r="C26902"/>
    </row>
    <row r="26903" spans="3:3">
      <c r="C26903"/>
    </row>
    <row r="26904" spans="3:3">
      <c r="C26904"/>
    </row>
    <row r="26905" spans="3:3">
      <c r="C26905"/>
    </row>
    <row r="26906" spans="3:3">
      <c r="C26906"/>
    </row>
    <row r="26907" spans="3:3">
      <c r="C26907"/>
    </row>
    <row r="26908" spans="3:3">
      <c r="C26908"/>
    </row>
    <row r="26909" spans="3:3">
      <c r="C26909"/>
    </row>
    <row r="26910" spans="3:3">
      <c r="C26910"/>
    </row>
    <row r="26911" spans="3:3">
      <c r="C26911"/>
    </row>
    <row r="26912" spans="3:3">
      <c r="C26912"/>
    </row>
    <row r="26913" spans="3:3">
      <c r="C26913"/>
    </row>
    <row r="26914" spans="3:3">
      <c r="C26914"/>
    </row>
    <row r="26915" spans="3:3">
      <c r="C26915"/>
    </row>
    <row r="26916" spans="3:3">
      <c r="C26916"/>
    </row>
    <row r="26917" spans="3:3">
      <c r="C26917"/>
    </row>
    <row r="26918" spans="3:3">
      <c r="C26918"/>
    </row>
    <row r="26919" spans="3:3">
      <c r="C26919"/>
    </row>
    <row r="26920" spans="3:3">
      <c r="C26920"/>
    </row>
    <row r="26921" spans="3:3">
      <c r="C26921"/>
    </row>
    <row r="26922" spans="3:3">
      <c r="C26922"/>
    </row>
    <row r="26923" spans="3:3">
      <c r="C26923"/>
    </row>
    <row r="26924" spans="3:3">
      <c r="C26924"/>
    </row>
    <row r="26925" spans="3:3">
      <c r="C26925"/>
    </row>
    <row r="26926" spans="3:3">
      <c r="C26926"/>
    </row>
    <row r="26927" spans="3:3">
      <c r="C26927"/>
    </row>
    <row r="26928" spans="3:3">
      <c r="C26928"/>
    </row>
    <row r="26929" spans="3:3">
      <c r="C26929"/>
    </row>
    <row r="26930" spans="3:3">
      <c r="C26930"/>
    </row>
    <row r="26931" spans="3:3">
      <c r="C26931"/>
    </row>
    <row r="26932" spans="3:3">
      <c r="C26932"/>
    </row>
    <row r="26933" spans="3:3">
      <c r="C26933"/>
    </row>
    <row r="26934" spans="3:3">
      <c r="C26934"/>
    </row>
    <row r="26935" spans="3:3">
      <c r="C26935"/>
    </row>
    <row r="26936" spans="3:3">
      <c r="C26936"/>
    </row>
    <row r="26937" spans="3:3">
      <c r="C26937"/>
    </row>
    <row r="26938" spans="3:3">
      <c r="C26938"/>
    </row>
    <row r="26939" spans="3:3">
      <c r="C26939"/>
    </row>
    <row r="26940" spans="3:3">
      <c r="C26940"/>
    </row>
    <row r="26941" spans="3:3">
      <c r="C26941"/>
    </row>
    <row r="26942" spans="3:3">
      <c r="C26942"/>
    </row>
    <row r="26943" spans="3:3">
      <c r="C26943"/>
    </row>
    <row r="26944" spans="3:3">
      <c r="C26944"/>
    </row>
    <row r="26945" spans="3:3">
      <c r="C26945"/>
    </row>
    <row r="26946" spans="3:3">
      <c r="C26946"/>
    </row>
    <row r="26947" spans="3:3">
      <c r="C26947"/>
    </row>
    <row r="26948" spans="3:3">
      <c r="C26948"/>
    </row>
    <row r="26949" spans="3:3">
      <c r="C26949"/>
    </row>
    <row r="26950" spans="3:3">
      <c r="C26950"/>
    </row>
    <row r="26951" spans="3:3">
      <c r="C26951"/>
    </row>
    <row r="26952" spans="3:3">
      <c r="C26952"/>
    </row>
    <row r="26953" spans="3:3">
      <c r="C26953"/>
    </row>
    <row r="26954" spans="3:3">
      <c r="C26954"/>
    </row>
    <row r="26955" spans="3:3">
      <c r="C26955"/>
    </row>
    <row r="26956" spans="3:3">
      <c r="C26956"/>
    </row>
    <row r="26957" spans="3:3">
      <c r="C26957"/>
    </row>
    <row r="26958" spans="3:3">
      <c r="C26958"/>
    </row>
    <row r="26959" spans="3:3">
      <c r="C26959"/>
    </row>
    <row r="26960" spans="3:3">
      <c r="C26960"/>
    </row>
    <row r="26961" spans="3:3">
      <c r="C26961"/>
    </row>
    <row r="26962" spans="3:3">
      <c r="C26962"/>
    </row>
    <row r="26963" spans="3:3">
      <c r="C26963"/>
    </row>
    <row r="26964" spans="3:3">
      <c r="C26964"/>
    </row>
    <row r="26965" spans="3:3">
      <c r="C26965"/>
    </row>
    <row r="26966" spans="3:3">
      <c r="C26966"/>
    </row>
    <row r="26967" spans="3:3">
      <c r="C26967"/>
    </row>
    <row r="26968" spans="3:3">
      <c r="C26968"/>
    </row>
    <row r="26969" spans="3:3">
      <c r="C26969"/>
    </row>
    <row r="26970" spans="3:3">
      <c r="C26970"/>
    </row>
    <row r="26971" spans="3:3">
      <c r="C26971"/>
    </row>
    <row r="26972" spans="3:3">
      <c r="C26972"/>
    </row>
    <row r="26973" spans="3:3">
      <c r="C26973"/>
    </row>
    <row r="26974" spans="3:3">
      <c r="C26974"/>
    </row>
    <row r="26975" spans="3:3">
      <c r="C26975"/>
    </row>
    <row r="26976" spans="3:3">
      <c r="C26976"/>
    </row>
    <row r="26977" spans="3:3">
      <c r="C26977"/>
    </row>
    <row r="26978" spans="3:3">
      <c r="C26978"/>
    </row>
    <row r="26979" spans="3:3">
      <c r="C26979"/>
    </row>
    <row r="26980" spans="3:3">
      <c r="C26980"/>
    </row>
    <row r="26981" spans="3:3">
      <c r="C26981"/>
    </row>
    <row r="26982" spans="3:3">
      <c r="C26982"/>
    </row>
    <row r="26983" spans="3:3">
      <c r="C26983"/>
    </row>
    <row r="26984" spans="3:3">
      <c r="C26984"/>
    </row>
    <row r="26985" spans="3:3">
      <c r="C26985"/>
    </row>
    <row r="26986" spans="3:3">
      <c r="C26986"/>
    </row>
    <row r="26987" spans="3:3">
      <c r="C26987"/>
    </row>
    <row r="26988" spans="3:3">
      <c r="C26988"/>
    </row>
    <row r="26989" spans="3:3">
      <c r="C26989"/>
    </row>
    <row r="26990" spans="3:3">
      <c r="C26990"/>
    </row>
    <row r="26991" spans="3:3">
      <c r="C26991"/>
    </row>
    <row r="26992" spans="3:3">
      <c r="C26992"/>
    </row>
    <row r="26993" spans="3:3">
      <c r="C26993"/>
    </row>
    <row r="26994" spans="3:3">
      <c r="C26994"/>
    </row>
    <row r="26995" spans="3:3">
      <c r="C26995"/>
    </row>
    <row r="26996" spans="3:3">
      <c r="C26996"/>
    </row>
    <row r="26997" spans="3:3">
      <c r="C26997"/>
    </row>
    <row r="26998" spans="3:3">
      <c r="C26998"/>
    </row>
    <row r="26999" spans="3:3">
      <c r="C26999"/>
    </row>
    <row r="27000" spans="3:3">
      <c r="C27000"/>
    </row>
    <row r="27001" spans="3:3">
      <c r="C27001"/>
    </row>
    <row r="27002" spans="3:3">
      <c r="C27002"/>
    </row>
    <row r="27003" spans="3:3">
      <c r="C27003"/>
    </row>
    <row r="27004" spans="3:3">
      <c r="C27004"/>
    </row>
    <row r="27005" spans="3:3">
      <c r="C27005"/>
    </row>
    <row r="27006" spans="3:3">
      <c r="C27006"/>
    </row>
    <row r="27007" spans="3:3">
      <c r="C27007"/>
    </row>
    <row r="27008" spans="3:3">
      <c r="C27008"/>
    </row>
    <row r="27009" spans="3:3">
      <c r="C27009"/>
    </row>
    <row r="27010" spans="3:3">
      <c r="C27010"/>
    </row>
    <row r="27011" spans="3:3">
      <c r="C27011"/>
    </row>
    <row r="27012" spans="3:3">
      <c r="C27012"/>
    </row>
    <row r="27013" spans="3:3">
      <c r="C27013"/>
    </row>
    <row r="27014" spans="3:3">
      <c r="C27014"/>
    </row>
    <row r="27015" spans="3:3">
      <c r="C27015"/>
    </row>
    <row r="27016" spans="3:3">
      <c r="C27016"/>
    </row>
    <row r="27017" spans="3:3">
      <c r="C27017"/>
    </row>
    <row r="27018" spans="3:3">
      <c r="C27018"/>
    </row>
    <row r="27019" spans="3:3">
      <c r="C27019"/>
    </row>
    <row r="27020" spans="3:3">
      <c r="C27020"/>
    </row>
    <row r="27021" spans="3:3">
      <c r="C27021"/>
    </row>
    <row r="27022" spans="3:3">
      <c r="C27022"/>
    </row>
    <row r="27023" spans="3:3">
      <c r="C27023"/>
    </row>
    <row r="27024" spans="3:3">
      <c r="C27024"/>
    </row>
    <row r="27025" spans="3:3">
      <c r="C27025"/>
    </row>
    <row r="27026" spans="3:3">
      <c r="C27026"/>
    </row>
    <row r="27027" spans="3:3">
      <c r="C27027"/>
    </row>
    <row r="27028" spans="3:3">
      <c r="C27028"/>
    </row>
    <row r="27029" spans="3:3">
      <c r="C27029"/>
    </row>
    <row r="27030" spans="3:3">
      <c r="C27030"/>
    </row>
    <row r="27031" spans="3:3">
      <c r="C27031"/>
    </row>
    <row r="27032" spans="3:3">
      <c r="C27032"/>
    </row>
    <row r="27033" spans="3:3">
      <c r="C27033"/>
    </row>
    <row r="27034" spans="3:3">
      <c r="C27034"/>
    </row>
    <row r="27035" spans="3:3">
      <c r="C27035"/>
    </row>
    <row r="27036" spans="3:3">
      <c r="C27036"/>
    </row>
    <row r="27037" spans="3:3">
      <c r="C27037"/>
    </row>
    <row r="27038" spans="3:3">
      <c r="C27038"/>
    </row>
    <row r="27039" spans="3:3">
      <c r="C27039"/>
    </row>
    <row r="27040" spans="3:3">
      <c r="C27040"/>
    </row>
    <row r="27041" spans="3:3">
      <c r="C27041"/>
    </row>
    <row r="27042" spans="3:3">
      <c r="C27042"/>
    </row>
    <row r="27043" spans="3:3">
      <c r="C27043"/>
    </row>
    <row r="27044" spans="3:3">
      <c r="C27044"/>
    </row>
    <row r="27045" spans="3:3">
      <c r="C27045"/>
    </row>
    <row r="27046" spans="3:3">
      <c r="C27046"/>
    </row>
    <row r="27047" spans="3:3">
      <c r="C27047"/>
    </row>
    <row r="27048" spans="3:3">
      <c r="C27048"/>
    </row>
    <row r="27049" spans="3:3">
      <c r="C27049"/>
    </row>
    <row r="27050" spans="3:3">
      <c r="C27050"/>
    </row>
    <row r="27051" spans="3:3">
      <c r="C27051"/>
    </row>
    <row r="27052" spans="3:3">
      <c r="C27052"/>
    </row>
    <row r="27053" spans="3:3">
      <c r="C27053"/>
    </row>
    <row r="27054" spans="3:3">
      <c r="C27054"/>
    </row>
    <row r="27055" spans="3:3">
      <c r="C27055"/>
    </row>
    <row r="27056" spans="3:3">
      <c r="C27056"/>
    </row>
    <row r="27057" spans="3:3">
      <c r="C27057"/>
    </row>
    <row r="27058" spans="3:3">
      <c r="C27058"/>
    </row>
    <row r="27059" spans="3:3">
      <c r="C27059"/>
    </row>
    <row r="27060" spans="3:3">
      <c r="C27060"/>
    </row>
    <row r="27061" spans="3:3">
      <c r="C27061"/>
    </row>
    <row r="27062" spans="3:3">
      <c r="C27062"/>
    </row>
    <row r="27063" spans="3:3">
      <c r="C27063"/>
    </row>
    <row r="27064" spans="3:3">
      <c r="C27064"/>
    </row>
    <row r="27065" spans="3:3">
      <c r="C27065"/>
    </row>
    <row r="27066" spans="3:3">
      <c r="C27066"/>
    </row>
    <row r="27067" spans="3:3">
      <c r="C27067"/>
    </row>
    <row r="27068" spans="3:3">
      <c r="C27068"/>
    </row>
    <row r="27069" spans="3:3">
      <c r="C27069"/>
    </row>
    <row r="27070" spans="3:3">
      <c r="C27070"/>
    </row>
    <row r="27071" spans="3:3">
      <c r="C27071"/>
    </row>
    <row r="27072" spans="3:3">
      <c r="C27072"/>
    </row>
    <row r="27073" spans="3:3">
      <c r="C27073"/>
    </row>
    <row r="27074" spans="3:3">
      <c r="C27074"/>
    </row>
    <row r="27075" spans="3:3">
      <c r="C27075"/>
    </row>
    <row r="27076" spans="3:3">
      <c r="C27076"/>
    </row>
    <row r="27077" spans="3:3">
      <c r="C27077"/>
    </row>
    <row r="27078" spans="3:3">
      <c r="C27078"/>
    </row>
    <row r="27079" spans="3:3">
      <c r="C27079"/>
    </row>
    <row r="27080" spans="3:3">
      <c r="C27080"/>
    </row>
    <row r="27081" spans="3:3">
      <c r="C27081"/>
    </row>
    <row r="27082" spans="3:3">
      <c r="C27082"/>
    </row>
    <row r="27083" spans="3:3">
      <c r="C27083"/>
    </row>
    <row r="27084" spans="3:3">
      <c r="C27084"/>
    </row>
    <row r="27085" spans="3:3">
      <c r="C27085"/>
    </row>
    <row r="27086" spans="3:3">
      <c r="C27086"/>
    </row>
    <row r="27087" spans="3:3">
      <c r="C27087"/>
    </row>
    <row r="27088" spans="3:3">
      <c r="C27088"/>
    </row>
    <row r="27089" spans="3:3">
      <c r="C27089"/>
    </row>
    <row r="27090" spans="3:3">
      <c r="C27090"/>
    </row>
    <row r="27091" spans="3:3">
      <c r="C27091"/>
    </row>
    <row r="27092" spans="3:3">
      <c r="C27092"/>
    </row>
    <row r="27093" spans="3:3">
      <c r="C27093"/>
    </row>
    <row r="27094" spans="3:3">
      <c r="C27094"/>
    </row>
    <row r="27095" spans="3:3">
      <c r="C27095"/>
    </row>
    <row r="27096" spans="3:3">
      <c r="C27096"/>
    </row>
    <row r="27097" spans="3:3">
      <c r="C27097"/>
    </row>
    <row r="27098" spans="3:3">
      <c r="C27098"/>
    </row>
    <row r="27099" spans="3:3">
      <c r="C27099"/>
    </row>
    <row r="27100" spans="3:3">
      <c r="C27100"/>
    </row>
    <row r="27101" spans="3:3">
      <c r="C27101"/>
    </row>
    <row r="27102" spans="3:3">
      <c r="C27102"/>
    </row>
    <row r="27103" spans="3:3">
      <c r="C27103"/>
    </row>
    <row r="27104" spans="3:3">
      <c r="C27104"/>
    </row>
    <row r="27105" spans="3:3">
      <c r="C27105"/>
    </row>
    <row r="27106" spans="3:3">
      <c r="C27106"/>
    </row>
    <row r="27107" spans="3:3">
      <c r="C27107"/>
    </row>
    <row r="27108" spans="3:3">
      <c r="C27108"/>
    </row>
    <row r="27109" spans="3:3">
      <c r="C27109"/>
    </row>
    <row r="27110" spans="3:3">
      <c r="C27110"/>
    </row>
    <row r="27111" spans="3:3">
      <c r="C27111"/>
    </row>
    <row r="27112" spans="3:3">
      <c r="C27112"/>
    </row>
    <row r="27113" spans="3:3">
      <c r="C27113"/>
    </row>
    <row r="27114" spans="3:3">
      <c r="C27114"/>
    </row>
    <row r="27115" spans="3:3">
      <c r="C27115"/>
    </row>
    <row r="27116" spans="3:3">
      <c r="C27116"/>
    </row>
    <row r="27117" spans="3:3">
      <c r="C27117"/>
    </row>
    <row r="27118" spans="3:3">
      <c r="C27118"/>
    </row>
    <row r="27119" spans="3:3">
      <c r="C27119"/>
    </row>
    <row r="27120" spans="3:3">
      <c r="C27120"/>
    </row>
    <row r="27121" spans="3:3">
      <c r="C27121"/>
    </row>
    <row r="27122" spans="3:3">
      <c r="C27122"/>
    </row>
    <row r="27123" spans="3:3">
      <c r="C27123"/>
    </row>
    <row r="27124" spans="3:3">
      <c r="C27124"/>
    </row>
    <row r="27125" spans="3:3">
      <c r="C27125"/>
    </row>
    <row r="27126" spans="3:3">
      <c r="C27126"/>
    </row>
    <row r="27127" spans="3:3">
      <c r="C27127"/>
    </row>
    <row r="27128" spans="3:3">
      <c r="C27128"/>
    </row>
    <row r="27129" spans="3:3">
      <c r="C27129"/>
    </row>
    <row r="27130" spans="3:3">
      <c r="C27130"/>
    </row>
    <row r="27131" spans="3:3">
      <c r="C27131"/>
    </row>
    <row r="27132" spans="3:3">
      <c r="C27132"/>
    </row>
    <row r="27133" spans="3:3">
      <c r="C27133"/>
    </row>
    <row r="27134" spans="3:3">
      <c r="C27134"/>
    </row>
    <row r="27135" spans="3:3">
      <c r="C27135"/>
    </row>
    <row r="27136" spans="3:3">
      <c r="C27136"/>
    </row>
    <row r="27137" spans="3:3">
      <c r="C27137"/>
    </row>
    <row r="27138" spans="3:3">
      <c r="C27138"/>
    </row>
    <row r="27139" spans="3:3">
      <c r="C27139"/>
    </row>
    <row r="27140" spans="3:3">
      <c r="C27140"/>
    </row>
    <row r="27141" spans="3:3">
      <c r="C27141"/>
    </row>
    <row r="27142" spans="3:3">
      <c r="C27142"/>
    </row>
    <row r="27143" spans="3:3">
      <c r="C27143"/>
    </row>
    <row r="27144" spans="3:3">
      <c r="C27144"/>
    </row>
    <row r="27145" spans="3:3">
      <c r="C27145"/>
    </row>
    <row r="27146" spans="3:3">
      <c r="C27146"/>
    </row>
    <row r="27147" spans="3:3">
      <c r="C27147"/>
    </row>
    <row r="27148" spans="3:3">
      <c r="C27148"/>
    </row>
    <row r="27149" spans="3:3">
      <c r="C27149"/>
    </row>
    <row r="27150" spans="3:3">
      <c r="C27150"/>
    </row>
    <row r="27151" spans="3:3">
      <c r="C27151"/>
    </row>
    <row r="27152" spans="3:3">
      <c r="C27152"/>
    </row>
    <row r="27153" spans="3:3">
      <c r="C27153"/>
    </row>
    <row r="27154" spans="3:3">
      <c r="C27154"/>
    </row>
    <row r="27155" spans="3:3">
      <c r="C27155"/>
    </row>
    <row r="27156" spans="3:3">
      <c r="C27156"/>
    </row>
    <row r="27157" spans="3:3">
      <c r="C27157"/>
    </row>
    <row r="27158" spans="3:3">
      <c r="C27158"/>
    </row>
    <row r="27159" spans="3:3">
      <c r="C27159"/>
    </row>
    <row r="27160" spans="3:3">
      <c r="C27160"/>
    </row>
    <row r="27161" spans="3:3">
      <c r="C27161"/>
    </row>
    <row r="27162" spans="3:3">
      <c r="C27162"/>
    </row>
    <row r="27163" spans="3:3">
      <c r="C27163"/>
    </row>
    <row r="27164" spans="3:3">
      <c r="C27164"/>
    </row>
    <row r="27165" spans="3:3">
      <c r="C27165"/>
    </row>
    <row r="27166" spans="3:3">
      <c r="C27166"/>
    </row>
    <row r="27167" spans="3:3">
      <c r="C27167"/>
    </row>
    <row r="27168" spans="3:3">
      <c r="C27168"/>
    </row>
    <row r="27169" spans="3:3">
      <c r="C27169"/>
    </row>
    <row r="27170" spans="3:3">
      <c r="C27170"/>
    </row>
    <row r="27171" spans="3:3">
      <c r="C27171"/>
    </row>
    <row r="27172" spans="3:3">
      <c r="C27172"/>
    </row>
    <row r="27173" spans="3:3">
      <c r="C27173"/>
    </row>
    <row r="27174" spans="3:3">
      <c r="C27174"/>
    </row>
    <row r="27175" spans="3:3">
      <c r="C27175"/>
    </row>
    <row r="27176" spans="3:3">
      <c r="C27176"/>
    </row>
    <row r="27177" spans="3:3">
      <c r="C27177"/>
    </row>
    <row r="27178" spans="3:3">
      <c r="C27178"/>
    </row>
    <row r="27179" spans="3:3">
      <c r="C27179"/>
    </row>
    <row r="27180" spans="3:3">
      <c r="C27180"/>
    </row>
    <row r="27181" spans="3:3">
      <c r="C27181"/>
    </row>
    <row r="27182" spans="3:3">
      <c r="C27182"/>
    </row>
    <row r="27183" spans="3:3">
      <c r="C27183"/>
    </row>
    <row r="27184" spans="3:3">
      <c r="C27184"/>
    </row>
    <row r="27185" spans="3:3">
      <c r="C27185"/>
    </row>
    <row r="27186" spans="3:3">
      <c r="C27186"/>
    </row>
    <row r="27187" spans="3:3">
      <c r="C27187"/>
    </row>
    <row r="27188" spans="3:3">
      <c r="C27188"/>
    </row>
    <row r="27189" spans="3:3">
      <c r="C27189"/>
    </row>
    <row r="27190" spans="3:3">
      <c r="C27190"/>
    </row>
    <row r="27191" spans="3:3">
      <c r="C27191"/>
    </row>
    <row r="27192" spans="3:3">
      <c r="C27192"/>
    </row>
    <row r="27193" spans="3:3">
      <c r="C27193"/>
    </row>
    <row r="27194" spans="3:3">
      <c r="C27194"/>
    </row>
    <row r="27195" spans="3:3">
      <c r="C27195"/>
    </row>
    <row r="27196" spans="3:3">
      <c r="C27196"/>
    </row>
    <row r="27197" spans="3:3">
      <c r="C27197"/>
    </row>
    <row r="27198" spans="3:3">
      <c r="C27198"/>
    </row>
    <row r="27199" spans="3:3">
      <c r="C27199"/>
    </row>
    <row r="27200" spans="3:3">
      <c r="C27200"/>
    </row>
    <row r="27201" spans="3:3">
      <c r="C27201"/>
    </row>
    <row r="27202" spans="3:3">
      <c r="C27202"/>
    </row>
    <row r="27203" spans="3:3">
      <c r="C27203"/>
    </row>
    <row r="27204" spans="3:3">
      <c r="C27204"/>
    </row>
    <row r="27205" spans="3:3">
      <c r="C27205"/>
    </row>
    <row r="27206" spans="3:3">
      <c r="C27206"/>
    </row>
    <row r="27207" spans="3:3">
      <c r="C27207"/>
    </row>
    <row r="27208" spans="3:3">
      <c r="C27208"/>
    </row>
    <row r="27209" spans="3:3">
      <c r="C27209"/>
    </row>
    <row r="27210" spans="3:3">
      <c r="C27210"/>
    </row>
    <row r="27211" spans="3:3">
      <c r="C27211"/>
    </row>
    <row r="27212" spans="3:3">
      <c r="C27212"/>
    </row>
    <row r="27213" spans="3:3">
      <c r="C27213"/>
    </row>
    <row r="27214" spans="3:3">
      <c r="C27214"/>
    </row>
    <row r="27215" spans="3:3">
      <c r="C27215"/>
    </row>
    <row r="27216" spans="3:3">
      <c r="C27216"/>
    </row>
    <row r="27217" spans="3:3">
      <c r="C27217"/>
    </row>
    <row r="27218" spans="3:3">
      <c r="C27218"/>
    </row>
    <row r="27219" spans="3:3">
      <c r="C27219"/>
    </row>
    <row r="27220" spans="3:3">
      <c r="C27220"/>
    </row>
    <row r="27221" spans="3:3">
      <c r="C27221"/>
    </row>
    <row r="27222" spans="3:3">
      <c r="C27222"/>
    </row>
    <row r="27223" spans="3:3">
      <c r="C27223"/>
    </row>
    <row r="27224" spans="3:3">
      <c r="C27224"/>
    </row>
    <row r="27225" spans="3:3">
      <c r="C27225"/>
    </row>
    <row r="27226" spans="3:3">
      <c r="C27226"/>
    </row>
    <row r="27227" spans="3:3">
      <c r="C27227"/>
    </row>
    <row r="27228" spans="3:3">
      <c r="C27228"/>
    </row>
    <row r="27229" spans="3:3">
      <c r="C27229"/>
    </row>
    <row r="27230" spans="3:3">
      <c r="C27230"/>
    </row>
    <row r="27231" spans="3:3">
      <c r="C27231"/>
    </row>
    <row r="27232" spans="3:3">
      <c r="C27232"/>
    </row>
    <row r="27233" spans="3:3">
      <c r="C27233"/>
    </row>
    <row r="27234" spans="3:3">
      <c r="C27234"/>
    </row>
    <row r="27235" spans="3:3">
      <c r="C27235"/>
    </row>
    <row r="27236" spans="3:3">
      <c r="C27236"/>
    </row>
    <row r="27237" spans="3:3">
      <c r="C27237"/>
    </row>
    <row r="27238" spans="3:3">
      <c r="C27238"/>
    </row>
    <row r="27239" spans="3:3">
      <c r="C27239"/>
    </row>
    <row r="27240" spans="3:3">
      <c r="C27240"/>
    </row>
    <row r="27241" spans="3:3">
      <c r="C27241"/>
    </row>
    <row r="27242" spans="3:3">
      <c r="C27242"/>
    </row>
    <row r="27243" spans="3:3">
      <c r="C27243"/>
    </row>
    <row r="27244" spans="3:3">
      <c r="C27244"/>
    </row>
    <row r="27245" spans="3:3">
      <c r="C27245"/>
    </row>
    <row r="27246" spans="3:3">
      <c r="C27246"/>
    </row>
    <row r="27247" spans="3:3">
      <c r="C27247"/>
    </row>
    <row r="27248" spans="3:3">
      <c r="C27248"/>
    </row>
    <row r="27249" spans="3:3">
      <c r="C27249"/>
    </row>
    <row r="27250" spans="3:3">
      <c r="C27250"/>
    </row>
    <row r="27251" spans="3:3">
      <c r="C27251"/>
    </row>
    <row r="27252" spans="3:3">
      <c r="C27252"/>
    </row>
    <row r="27253" spans="3:3">
      <c r="C27253"/>
    </row>
    <row r="27254" spans="3:3">
      <c r="C27254"/>
    </row>
    <row r="27255" spans="3:3">
      <c r="C27255"/>
    </row>
    <row r="27256" spans="3:3">
      <c r="C27256"/>
    </row>
    <row r="27257" spans="3:3">
      <c r="C27257"/>
    </row>
    <row r="27258" spans="3:3">
      <c r="C27258"/>
    </row>
    <row r="27259" spans="3:3">
      <c r="C27259"/>
    </row>
    <row r="27260" spans="3:3">
      <c r="C27260"/>
    </row>
    <row r="27261" spans="3:3">
      <c r="C27261"/>
    </row>
    <row r="27262" spans="3:3">
      <c r="C27262"/>
    </row>
    <row r="27263" spans="3:3">
      <c r="C27263"/>
    </row>
    <row r="27264" spans="3:3">
      <c r="C27264"/>
    </row>
    <row r="27265" spans="3:3">
      <c r="C27265"/>
    </row>
    <row r="27266" spans="3:3">
      <c r="C27266"/>
    </row>
    <row r="27267" spans="3:3">
      <c r="C27267"/>
    </row>
    <row r="27268" spans="3:3">
      <c r="C27268"/>
    </row>
    <row r="27269" spans="3:3">
      <c r="C27269"/>
    </row>
    <row r="27270" spans="3:3">
      <c r="C27270"/>
    </row>
    <row r="27271" spans="3:3">
      <c r="C27271"/>
    </row>
    <row r="27272" spans="3:3">
      <c r="C27272"/>
    </row>
    <row r="27273" spans="3:3">
      <c r="C27273"/>
    </row>
    <row r="27274" spans="3:3">
      <c r="C27274"/>
    </row>
    <row r="27275" spans="3:3">
      <c r="C27275"/>
    </row>
    <row r="27276" spans="3:3">
      <c r="C27276"/>
    </row>
    <row r="27277" spans="3:3">
      <c r="C27277"/>
    </row>
    <row r="27278" spans="3:3">
      <c r="C27278"/>
    </row>
    <row r="27279" spans="3:3">
      <c r="C27279"/>
    </row>
    <row r="27280" spans="3:3">
      <c r="C27280"/>
    </row>
    <row r="27281" spans="3:3">
      <c r="C27281"/>
    </row>
    <row r="27282" spans="3:3">
      <c r="C27282"/>
    </row>
    <row r="27283" spans="3:3">
      <c r="C27283"/>
    </row>
    <row r="27284" spans="3:3">
      <c r="C27284"/>
    </row>
    <row r="27285" spans="3:3">
      <c r="C27285"/>
    </row>
    <row r="27286" spans="3:3">
      <c r="C27286"/>
    </row>
    <row r="27287" spans="3:3">
      <c r="C27287"/>
    </row>
    <row r="27288" spans="3:3">
      <c r="C27288"/>
    </row>
    <row r="27289" spans="3:3">
      <c r="C27289"/>
    </row>
    <row r="27290" spans="3:3">
      <c r="C27290"/>
    </row>
    <row r="27291" spans="3:3">
      <c r="C27291"/>
    </row>
    <row r="27292" spans="3:3">
      <c r="C27292"/>
    </row>
    <row r="27293" spans="3:3">
      <c r="C27293"/>
    </row>
    <row r="27294" spans="3:3">
      <c r="C27294"/>
    </row>
    <row r="27295" spans="3:3">
      <c r="C27295"/>
    </row>
    <row r="27296" spans="3:3">
      <c r="C27296"/>
    </row>
    <row r="27297" spans="3:3">
      <c r="C27297"/>
    </row>
    <row r="27298" spans="3:3">
      <c r="C27298"/>
    </row>
    <row r="27299" spans="3:3">
      <c r="C27299"/>
    </row>
    <row r="27300" spans="3:3">
      <c r="C27300"/>
    </row>
    <row r="27301" spans="3:3">
      <c r="C27301"/>
    </row>
    <row r="27302" spans="3:3">
      <c r="C27302"/>
    </row>
    <row r="27303" spans="3:3">
      <c r="C27303"/>
    </row>
    <row r="27304" spans="3:3">
      <c r="C27304"/>
    </row>
    <row r="27305" spans="3:3">
      <c r="C27305"/>
    </row>
    <row r="27306" spans="3:3">
      <c r="C27306"/>
    </row>
    <row r="27307" spans="3:3">
      <c r="C27307"/>
    </row>
    <row r="27308" spans="3:3">
      <c r="C27308"/>
    </row>
    <row r="27309" spans="3:3">
      <c r="C27309"/>
    </row>
    <row r="27310" spans="3:3">
      <c r="C27310"/>
    </row>
    <row r="27311" spans="3:3">
      <c r="C27311"/>
    </row>
    <row r="27312" spans="3:3">
      <c r="C27312"/>
    </row>
    <row r="27313" spans="3:3">
      <c r="C27313"/>
    </row>
    <row r="27314" spans="3:3">
      <c r="C27314"/>
    </row>
    <row r="27315" spans="3:3">
      <c r="C27315"/>
    </row>
    <row r="27316" spans="3:3">
      <c r="C27316"/>
    </row>
    <row r="27317" spans="3:3">
      <c r="C27317"/>
    </row>
    <row r="27318" spans="3:3">
      <c r="C27318"/>
    </row>
    <row r="27319" spans="3:3">
      <c r="C27319"/>
    </row>
    <row r="27320" spans="3:3">
      <c r="C27320"/>
    </row>
    <row r="27321" spans="3:3">
      <c r="C27321"/>
    </row>
    <row r="27322" spans="3:3">
      <c r="C27322"/>
    </row>
    <row r="27323" spans="3:3">
      <c r="C27323"/>
    </row>
    <row r="27324" spans="3:3">
      <c r="C27324"/>
    </row>
    <row r="27325" spans="3:3">
      <c r="C27325"/>
    </row>
    <row r="27326" spans="3:3">
      <c r="C27326"/>
    </row>
    <row r="27327" spans="3:3">
      <c r="C27327"/>
    </row>
    <row r="27328" spans="3:3">
      <c r="C27328"/>
    </row>
    <row r="27329" spans="3:3">
      <c r="C27329"/>
    </row>
    <row r="27330" spans="3:3">
      <c r="C27330"/>
    </row>
    <row r="27331" spans="3:3">
      <c r="C27331"/>
    </row>
    <row r="27332" spans="3:3">
      <c r="C27332"/>
    </row>
    <row r="27333" spans="3:3">
      <c r="C27333"/>
    </row>
    <row r="27334" spans="3:3">
      <c r="C27334"/>
    </row>
    <row r="27335" spans="3:3">
      <c r="C27335"/>
    </row>
    <row r="27336" spans="3:3">
      <c r="C27336"/>
    </row>
    <row r="27337" spans="3:3">
      <c r="C27337"/>
    </row>
    <row r="27338" spans="3:3">
      <c r="C27338"/>
    </row>
    <row r="27339" spans="3:3">
      <c r="C27339"/>
    </row>
    <row r="27340" spans="3:3">
      <c r="C27340"/>
    </row>
    <row r="27341" spans="3:3">
      <c r="C27341"/>
    </row>
    <row r="27342" spans="3:3">
      <c r="C27342"/>
    </row>
    <row r="27343" spans="3:3">
      <c r="C27343"/>
    </row>
    <row r="27344" spans="3:3">
      <c r="C27344"/>
    </row>
    <row r="27345" spans="3:3">
      <c r="C27345"/>
    </row>
    <row r="27346" spans="3:3">
      <c r="C27346"/>
    </row>
    <row r="27347" spans="3:3">
      <c r="C27347"/>
    </row>
    <row r="27348" spans="3:3">
      <c r="C27348"/>
    </row>
    <row r="27349" spans="3:3">
      <c r="C27349"/>
    </row>
    <row r="27350" spans="3:3">
      <c r="C27350"/>
    </row>
    <row r="27351" spans="3:3">
      <c r="C27351"/>
    </row>
    <row r="27352" spans="3:3">
      <c r="C27352"/>
    </row>
    <row r="27353" spans="3:3">
      <c r="C27353"/>
    </row>
    <row r="27354" spans="3:3">
      <c r="C27354"/>
    </row>
    <row r="27355" spans="3:3">
      <c r="C27355"/>
    </row>
    <row r="27356" spans="3:3">
      <c r="C27356"/>
    </row>
    <row r="27357" spans="3:3">
      <c r="C27357"/>
    </row>
    <row r="27358" spans="3:3">
      <c r="C27358"/>
    </row>
    <row r="27359" spans="3:3">
      <c r="C27359"/>
    </row>
    <row r="27360" spans="3:3">
      <c r="C27360"/>
    </row>
    <row r="27361" spans="3:3">
      <c r="C27361"/>
    </row>
    <row r="27362" spans="3:3">
      <c r="C27362"/>
    </row>
    <row r="27363" spans="3:3">
      <c r="C27363"/>
    </row>
    <row r="27364" spans="3:3">
      <c r="C27364"/>
    </row>
    <row r="27365" spans="3:3">
      <c r="C27365"/>
    </row>
    <row r="27366" spans="3:3">
      <c r="C27366"/>
    </row>
    <row r="27367" spans="3:3">
      <c r="C27367"/>
    </row>
    <row r="27368" spans="3:3">
      <c r="C27368"/>
    </row>
    <row r="27369" spans="3:3">
      <c r="C27369"/>
    </row>
    <row r="27370" spans="3:3">
      <c r="C27370"/>
    </row>
    <row r="27371" spans="3:3">
      <c r="C27371"/>
    </row>
    <row r="27372" spans="3:3">
      <c r="C27372"/>
    </row>
    <row r="27373" spans="3:3">
      <c r="C27373"/>
    </row>
    <row r="27374" spans="3:3">
      <c r="C27374"/>
    </row>
    <row r="27375" spans="3:3">
      <c r="C27375"/>
    </row>
    <row r="27376" spans="3:3">
      <c r="C27376"/>
    </row>
    <row r="27377" spans="3:3">
      <c r="C27377"/>
    </row>
    <row r="27378" spans="3:3">
      <c r="C27378"/>
    </row>
    <row r="27379" spans="3:3">
      <c r="C27379"/>
    </row>
    <row r="27380" spans="3:3">
      <c r="C27380"/>
    </row>
    <row r="27381" spans="3:3">
      <c r="C27381"/>
    </row>
    <row r="27382" spans="3:3">
      <c r="C27382"/>
    </row>
    <row r="27383" spans="3:3">
      <c r="C27383"/>
    </row>
    <row r="27384" spans="3:3">
      <c r="C27384"/>
    </row>
    <row r="27385" spans="3:3">
      <c r="C27385"/>
    </row>
    <row r="27386" spans="3:3">
      <c r="C27386"/>
    </row>
    <row r="27387" spans="3:3">
      <c r="C27387"/>
    </row>
    <row r="27388" spans="3:3">
      <c r="C27388"/>
    </row>
    <row r="27389" spans="3:3">
      <c r="C27389"/>
    </row>
    <row r="27390" spans="3:3">
      <c r="C27390"/>
    </row>
    <row r="27391" spans="3:3">
      <c r="C27391"/>
    </row>
    <row r="27392" spans="3:3">
      <c r="C27392"/>
    </row>
    <row r="27393" spans="3:3">
      <c r="C27393"/>
    </row>
    <row r="27394" spans="3:3">
      <c r="C27394"/>
    </row>
    <row r="27395" spans="3:3">
      <c r="C27395"/>
    </row>
    <row r="27396" spans="3:3">
      <c r="C27396"/>
    </row>
    <row r="27397" spans="3:3">
      <c r="C27397"/>
    </row>
    <row r="27398" spans="3:3">
      <c r="C27398"/>
    </row>
    <row r="27399" spans="3:3">
      <c r="C27399"/>
    </row>
    <row r="27400" spans="3:3">
      <c r="C27400"/>
    </row>
    <row r="27401" spans="3:3">
      <c r="C27401"/>
    </row>
    <row r="27402" spans="3:3">
      <c r="C27402"/>
    </row>
    <row r="27403" spans="3:3">
      <c r="C27403"/>
    </row>
    <row r="27404" spans="3:3">
      <c r="C27404"/>
    </row>
    <row r="27405" spans="3:3">
      <c r="C27405"/>
    </row>
    <row r="27406" spans="3:3">
      <c r="C27406"/>
    </row>
    <row r="27407" spans="3:3">
      <c r="C27407"/>
    </row>
    <row r="27408" spans="3:3">
      <c r="C27408"/>
    </row>
    <row r="27409" spans="3:3">
      <c r="C27409"/>
    </row>
    <row r="27410" spans="3:3">
      <c r="C27410"/>
    </row>
    <row r="27411" spans="3:3">
      <c r="C27411"/>
    </row>
    <row r="27412" spans="3:3">
      <c r="C27412"/>
    </row>
    <row r="27413" spans="3:3">
      <c r="C27413"/>
    </row>
    <row r="27414" spans="3:3">
      <c r="C27414"/>
    </row>
    <row r="27415" spans="3:3">
      <c r="C27415"/>
    </row>
    <row r="27416" spans="3:3">
      <c r="C27416"/>
    </row>
    <row r="27417" spans="3:3">
      <c r="C27417"/>
    </row>
    <row r="27418" spans="3:3">
      <c r="C27418"/>
    </row>
    <row r="27419" spans="3:3">
      <c r="C27419"/>
    </row>
    <row r="27420" spans="3:3">
      <c r="C27420"/>
    </row>
    <row r="27421" spans="3:3">
      <c r="C27421"/>
    </row>
    <row r="27422" spans="3:3">
      <c r="C27422"/>
    </row>
    <row r="27423" spans="3:3">
      <c r="C27423"/>
    </row>
    <row r="27424" spans="3:3">
      <c r="C27424"/>
    </row>
    <row r="27425" spans="3:3">
      <c r="C27425"/>
    </row>
    <row r="27426" spans="3:3">
      <c r="C27426"/>
    </row>
    <row r="27427" spans="3:3">
      <c r="C27427"/>
    </row>
    <row r="27428" spans="3:3">
      <c r="C27428"/>
    </row>
    <row r="27429" spans="3:3">
      <c r="C27429"/>
    </row>
    <row r="27430" spans="3:3">
      <c r="C27430"/>
    </row>
    <row r="27431" spans="3:3">
      <c r="C27431"/>
    </row>
    <row r="27432" spans="3:3">
      <c r="C27432"/>
    </row>
    <row r="27433" spans="3:3">
      <c r="C27433"/>
    </row>
    <row r="27434" spans="3:3">
      <c r="C27434"/>
    </row>
    <row r="27435" spans="3:3">
      <c r="C27435"/>
    </row>
    <row r="27436" spans="3:3">
      <c r="C27436"/>
    </row>
    <row r="27437" spans="3:3">
      <c r="C27437"/>
    </row>
    <row r="27438" spans="3:3">
      <c r="C27438"/>
    </row>
    <row r="27439" spans="3:3">
      <c r="C27439"/>
    </row>
    <row r="27440" spans="3:3">
      <c r="C27440"/>
    </row>
    <row r="27441" spans="3:3">
      <c r="C27441"/>
    </row>
    <row r="27442" spans="3:3">
      <c r="C27442"/>
    </row>
    <row r="27443" spans="3:3">
      <c r="C27443"/>
    </row>
    <row r="27444" spans="3:3">
      <c r="C27444"/>
    </row>
    <row r="27445" spans="3:3">
      <c r="C27445"/>
    </row>
    <row r="27446" spans="3:3">
      <c r="C27446"/>
    </row>
    <row r="27447" spans="3:3">
      <c r="C27447"/>
    </row>
    <row r="27448" spans="3:3">
      <c r="C27448"/>
    </row>
    <row r="27449" spans="3:3">
      <c r="C27449"/>
    </row>
    <row r="27450" spans="3:3">
      <c r="C27450"/>
    </row>
    <row r="27451" spans="3:3">
      <c r="C27451"/>
    </row>
    <row r="27452" spans="3:3">
      <c r="C27452"/>
    </row>
    <row r="27453" spans="3:3">
      <c r="C27453"/>
    </row>
    <row r="27454" spans="3:3">
      <c r="C27454"/>
    </row>
    <row r="27455" spans="3:3">
      <c r="C27455"/>
    </row>
    <row r="27456" spans="3:3">
      <c r="C27456"/>
    </row>
    <row r="27457" spans="3:3">
      <c r="C27457"/>
    </row>
    <row r="27458" spans="3:3">
      <c r="C27458"/>
    </row>
    <row r="27459" spans="3:3">
      <c r="C27459"/>
    </row>
    <row r="27460" spans="3:3">
      <c r="C27460"/>
    </row>
    <row r="27461" spans="3:3">
      <c r="C27461"/>
    </row>
    <row r="27462" spans="3:3">
      <c r="C27462"/>
    </row>
    <row r="27463" spans="3:3">
      <c r="C27463"/>
    </row>
    <row r="27464" spans="3:3">
      <c r="C27464"/>
    </row>
    <row r="27465" spans="3:3">
      <c r="C27465"/>
    </row>
    <row r="27466" spans="3:3">
      <c r="C27466"/>
    </row>
    <row r="27467" spans="3:3">
      <c r="C27467"/>
    </row>
    <row r="27468" spans="3:3">
      <c r="C27468"/>
    </row>
    <row r="27469" spans="3:3">
      <c r="C27469"/>
    </row>
    <row r="27470" spans="3:3">
      <c r="C27470"/>
    </row>
    <row r="27471" spans="3:3">
      <c r="C27471"/>
    </row>
    <row r="27472" spans="3:3">
      <c r="C27472"/>
    </row>
    <row r="27473" spans="3:3">
      <c r="C27473"/>
    </row>
    <row r="27474" spans="3:3">
      <c r="C27474"/>
    </row>
    <row r="27475" spans="3:3">
      <c r="C27475"/>
    </row>
    <row r="27476" spans="3:3">
      <c r="C27476"/>
    </row>
    <row r="27477" spans="3:3">
      <c r="C27477"/>
    </row>
    <row r="27478" spans="3:3">
      <c r="C27478"/>
    </row>
    <row r="27479" spans="3:3">
      <c r="C27479"/>
    </row>
    <row r="27480" spans="3:3">
      <c r="C27480"/>
    </row>
    <row r="27481" spans="3:3">
      <c r="C27481"/>
    </row>
    <row r="27482" spans="3:3">
      <c r="C27482"/>
    </row>
    <row r="27483" spans="3:3">
      <c r="C27483"/>
    </row>
    <row r="27484" spans="3:3">
      <c r="C27484"/>
    </row>
    <row r="27485" spans="3:3">
      <c r="C27485"/>
    </row>
    <row r="27486" spans="3:3">
      <c r="C27486"/>
    </row>
    <row r="27487" spans="3:3">
      <c r="C27487"/>
    </row>
    <row r="27488" spans="3:3">
      <c r="C27488"/>
    </row>
    <row r="27489" spans="3:3">
      <c r="C27489"/>
    </row>
    <row r="27490" spans="3:3">
      <c r="C27490"/>
    </row>
    <row r="27491" spans="3:3">
      <c r="C27491"/>
    </row>
    <row r="27492" spans="3:3">
      <c r="C27492"/>
    </row>
    <row r="27493" spans="3:3">
      <c r="C27493"/>
    </row>
    <row r="27494" spans="3:3">
      <c r="C27494"/>
    </row>
    <row r="27495" spans="3:3">
      <c r="C27495"/>
    </row>
    <row r="27496" spans="3:3">
      <c r="C27496"/>
    </row>
    <row r="27497" spans="3:3">
      <c r="C27497"/>
    </row>
    <row r="27498" spans="3:3">
      <c r="C27498"/>
    </row>
    <row r="27499" spans="3:3">
      <c r="C27499"/>
    </row>
    <row r="27500" spans="3:3">
      <c r="C27500"/>
    </row>
    <row r="27501" spans="3:3">
      <c r="C27501"/>
    </row>
    <row r="27502" spans="3:3">
      <c r="C27502"/>
    </row>
    <row r="27503" spans="3:3">
      <c r="C27503"/>
    </row>
    <row r="27504" spans="3:3">
      <c r="C27504"/>
    </row>
    <row r="27505" spans="3:3">
      <c r="C27505"/>
    </row>
    <row r="27506" spans="3:3">
      <c r="C27506"/>
    </row>
    <row r="27507" spans="3:3">
      <c r="C27507"/>
    </row>
    <row r="27508" spans="3:3">
      <c r="C27508"/>
    </row>
    <row r="27509" spans="3:3">
      <c r="C27509"/>
    </row>
    <row r="27510" spans="3:3">
      <c r="C27510"/>
    </row>
    <row r="27511" spans="3:3">
      <c r="C27511"/>
    </row>
    <row r="27512" spans="3:3">
      <c r="C27512"/>
    </row>
    <row r="27513" spans="3:3">
      <c r="C27513"/>
    </row>
    <row r="27514" spans="3:3">
      <c r="C27514"/>
    </row>
    <row r="27515" spans="3:3">
      <c r="C27515"/>
    </row>
    <row r="27516" spans="3:3">
      <c r="C27516"/>
    </row>
    <row r="27517" spans="3:3">
      <c r="C27517"/>
    </row>
    <row r="27518" spans="3:3">
      <c r="C27518"/>
    </row>
    <row r="27519" spans="3:3">
      <c r="C27519"/>
    </row>
    <row r="27520" spans="3:3">
      <c r="C27520"/>
    </row>
    <row r="27521" spans="3:3">
      <c r="C27521"/>
    </row>
    <row r="27522" spans="3:3">
      <c r="C27522"/>
    </row>
    <row r="27523" spans="3:3">
      <c r="C27523"/>
    </row>
    <row r="27524" spans="3:3">
      <c r="C27524"/>
    </row>
    <row r="27525" spans="3:3">
      <c r="C27525"/>
    </row>
    <row r="27526" spans="3:3">
      <c r="C27526"/>
    </row>
    <row r="27527" spans="3:3">
      <c r="C27527"/>
    </row>
    <row r="27528" spans="3:3">
      <c r="C27528"/>
    </row>
    <row r="27529" spans="3:3">
      <c r="C27529"/>
    </row>
    <row r="27530" spans="3:3">
      <c r="C27530"/>
    </row>
    <row r="27531" spans="3:3">
      <c r="C27531"/>
    </row>
    <row r="27532" spans="3:3">
      <c r="C27532"/>
    </row>
    <row r="27533" spans="3:3">
      <c r="C27533"/>
    </row>
    <row r="27534" spans="3:3">
      <c r="C27534"/>
    </row>
    <row r="27535" spans="3:3">
      <c r="C27535"/>
    </row>
    <row r="27536" spans="3:3">
      <c r="C27536"/>
    </row>
    <row r="27537" spans="3:3">
      <c r="C27537"/>
    </row>
    <row r="27538" spans="3:3">
      <c r="C27538"/>
    </row>
    <row r="27539" spans="3:3">
      <c r="C27539"/>
    </row>
    <row r="27540" spans="3:3">
      <c r="C27540"/>
    </row>
    <row r="27541" spans="3:3">
      <c r="C27541"/>
    </row>
    <row r="27542" spans="3:3">
      <c r="C27542"/>
    </row>
    <row r="27543" spans="3:3">
      <c r="C27543"/>
    </row>
    <row r="27544" spans="3:3">
      <c r="C27544"/>
    </row>
    <row r="27545" spans="3:3">
      <c r="C27545"/>
    </row>
    <row r="27546" spans="3:3">
      <c r="C27546"/>
    </row>
    <row r="27547" spans="3:3">
      <c r="C27547"/>
    </row>
    <row r="27548" spans="3:3">
      <c r="C27548"/>
    </row>
    <row r="27549" spans="3:3">
      <c r="C27549"/>
    </row>
    <row r="27550" spans="3:3">
      <c r="C27550"/>
    </row>
    <row r="27551" spans="3:3">
      <c r="C27551"/>
    </row>
    <row r="27552" spans="3:3">
      <c r="C27552"/>
    </row>
    <row r="27553" spans="3:3">
      <c r="C27553"/>
    </row>
    <row r="27554" spans="3:3">
      <c r="C27554"/>
    </row>
    <row r="27555" spans="3:3">
      <c r="C27555"/>
    </row>
    <row r="27556" spans="3:3">
      <c r="C27556"/>
    </row>
    <row r="27557" spans="3:3">
      <c r="C27557"/>
    </row>
    <row r="27558" spans="3:3">
      <c r="C27558"/>
    </row>
    <row r="27559" spans="3:3">
      <c r="C27559"/>
    </row>
    <row r="27560" spans="3:3">
      <c r="C27560"/>
    </row>
    <row r="27561" spans="3:3">
      <c r="C27561"/>
    </row>
    <row r="27562" spans="3:3">
      <c r="C27562"/>
    </row>
    <row r="27563" spans="3:3">
      <c r="C27563"/>
    </row>
    <row r="27564" spans="3:3">
      <c r="C27564"/>
    </row>
    <row r="27565" spans="3:3">
      <c r="C27565"/>
    </row>
    <row r="27566" spans="3:3">
      <c r="C27566"/>
    </row>
    <row r="27567" spans="3:3">
      <c r="C27567"/>
    </row>
    <row r="27568" spans="3:3">
      <c r="C27568"/>
    </row>
    <row r="27569" spans="3:3">
      <c r="C27569"/>
    </row>
    <row r="27570" spans="3:3">
      <c r="C27570"/>
    </row>
    <row r="27571" spans="3:3">
      <c r="C27571"/>
    </row>
    <row r="27572" spans="3:3">
      <c r="C27572"/>
    </row>
    <row r="27573" spans="3:3">
      <c r="C27573"/>
    </row>
    <row r="27574" spans="3:3">
      <c r="C27574"/>
    </row>
    <row r="27575" spans="3:3">
      <c r="C27575"/>
    </row>
    <row r="27576" spans="3:3">
      <c r="C27576"/>
    </row>
    <row r="27577" spans="3:3">
      <c r="C27577"/>
    </row>
    <row r="27578" spans="3:3">
      <c r="C27578"/>
    </row>
    <row r="27579" spans="3:3">
      <c r="C27579"/>
    </row>
    <row r="27580" spans="3:3">
      <c r="C27580"/>
    </row>
    <row r="27581" spans="3:3">
      <c r="C27581"/>
    </row>
    <row r="27582" spans="3:3">
      <c r="C27582"/>
    </row>
    <row r="27583" spans="3:3">
      <c r="C27583"/>
    </row>
    <row r="27584" spans="3:3">
      <c r="C27584"/>
    </row>
    <row r="27585" spans="3:3">
      <c r="C27585"/>
    </row>
    <row r="27586" spans="3:3">
      <c r="C27586"/>
    </row>
    <row r="27587" spans="3:3">
      <c r="C27587"/>
    </row>
    <row r="27588" spans="3:3">
      <c r="C27588"/>
    </row>
    <row r="27589" spans="3:3">
      <c r="C27589"/>
    </row>
    <row r="27590" spans="3:3">
      <c r="C27590"/>
    </row>
    <row r="27591" spans="3:3">
      <c r="C27591"/>
    </row>
    <row r="27592" spans="3:3">
      <c r="C27592"/>
    </row>
    <row r="27593" spans="3:3">
      <c r="C27593"/>
    </row>
    <row r="27594" spans="3:3">
      <c r="C27594"/>
    </row>
    <row r="27595" spans="3:3">
      <c r="C27595"/>
    </row>
    <row r="27596" spans="3:3">
      <c r="C27596"/>
    </row>
    <row r="27597" spans="3:3">
      <c r="C27597"/>
    </row>
    <row r="27598" spans="3:3">
      <c r="C27598"/>
    </row>
    <row r="27599" spans="3:3">
      <c r="C27599"/>
    </row>
    <row r="27600" spans="3:3">
      <c r="C27600"/>
    </row>
    <row r="27601" spans="3:3">
      <c r="C27601"/>
    </row>
    <row r="27602" spans="3:3">
      <c r="C27602"/>
    </row>
    <row r="27603" spans="3:3">
      <c r="C27603"/>
    </row>
    <row r="27604" spans="3:3">
      <c r="C27604"/>
    </row>
    <row r="27605" spans="3:3">
      <c r="C27605"/>
    </row>
    <row r="27606" spans="3:3">
      <c r="C27606"/>
    </row>
    <row r="27607" spans="3:3">
      <c r="C27607"/>
    </row>
    <row r="27608" spans="3:3">
      <c r="C27608"/>
    </row>
    <row r="27609" spans="3:3">
      <c r="C27609"/>
    </row>
    <row r="27610" spans="3:3">
      <c r="C27610"/>
    </row>
    <row r="27611" spans="3:3">
      <c r="C27611"/>
    </row>
    <row r="27612" spans="3:3">
      <c r="C27612"/>
    </row>
    <row r="27613" spans="3:3">
      <c r="C27613"/>
    </row>
    <row r="27614" spans="3:3">
      <c r="C27614"/>
    </row>
    <row r="27615" spans="3:3">
      <c r="C27615"/>
    </row>
    <row r="27616" spans="3:3">
      <c r="C27616"/>
    </row>
    <row r="27617" spans="3:3">
      <c r="C27617"/>
    </row>
    <row r="27618" spans="3:3">
      <c r="C27618"/>
    </row>
    <row r="27619" spans="3:3">
      <c r="C27619"/>
    </row>
    <row r="27620" spans="3:3">
      <c r="C27620"/>
    </row>
    <row r="27621" spans="3:3">
      <c r="C27621"/>
    </row>
    <row r="27622" spans="3:3">
      <c r="C27622"/>
    </row>
    <row r="27623" spans="3:3">
      <c r="C27623"/>
    </row>
    <row r="27624" spans="3:3">
      <c r="C27624"/>
    </row>
    <row r="27625" spans="3:3">
      <c r="C27625"/>
    </row>
    <row r="27626" spans="3:3">
      <c r="C27626"/>
    </row>
    <row r="27627" spans="3:3">
      <c r="C27627"/>
    </row>
    <row r="27628" spans="3:3">
      <c r="C27628"/>
    </row>
    <row r="27629" spans="3:3">
      <c r="C27629"/>
    </row>
    <row r="27630" spans="3:3">
      <c r="C27630"/>
    </row>
    <row r="27631" spans="3:3">
      <c r="C27631"/>
    </row>
    <row r="27632" spans="3:3">
      <c r="C27632"/>
    </row>
    <row r="27633" spans="3:3">
      <c r="C27633"/>
    </row>
    <row r="27634" spans="3:3">
      <c r="C27634"/>
    </row>
    <row r="27635" spans="3:3">
      <c r="C27635"/>
    </row>
    <row r="27636" spans="3:3">
      <c r="C27636"/>
    </row>
    <row r="27637" spans="3:3">
      <c r="C27637"/>
    </row>
    <row r="27638" spans="3:3">
      <c r="C27638"/>
    </row>
    <row r="27639" spans="3:3">
      <c r="C27639"/>
    </row>
    <row r="27640" spans="3:3">
      <c r="C27640"/>
    </row>
    <row r="27641" spans="3:3">
      <c r="C27641"/>
    </row>
    <row r="27642" spans="3:3">
      <c r="C27642"/>
    </row>
    <row r="27643" spans="3:3">
      <c r="C27643"/>
    </row>
    <row r="27644" spans="3:3">
      <c r="C27644"/>
    </row>
    <row r="27645" spans="3:3">
      <c r="C27645"/>
    </row>
    <row r="27646" spans="3:3">
      <c r="C27646"/>
    </row>
    <row r="27647" spans="3:3">
      <c r="C27647"/>
    </row>
    <row r="27648" spans="3:3">
      <c r="C27648"/>
    </row>
    <row r="27649" spans="3:3">
      <c r="C27649"/>
    </row>
    <row r="27650" spans="3:3">
      <c r="C27650"/>
    </row>
    <row r="27651" spans="3:3">
      <c r="C27651"/>
    </row>
    <row r="27652" spans="3:3">
      <c r="C27652"/>
    </row>
    <row r="27653" spans="3:3">
      <c r="C27653"/>
    </row>
    <row r="27654" spans="3:3">
      <c r="C27654"/>
    </row>
    <row r="27655" spans="3:3">
      <c r="C27655"/>
    </row>
    <row r="27656" spans="3:3">
      <c r="C27656"/>
    </row>
    <row r="27657" spans="3:3">
      <c r="C27657"/>
    </row>
    <row r="27658" spans="3:3">
      <c r="C27658"/>
    </row>
    <row r="27659" spans="3:3">
      <c r="C27659"/>
    </row>
    <row r="27660" spans="3:3">
      <c r="C27660"/>
    </row>
    <row r="27661" spans="3:3">
      <c r="C27661"/>
    </row>
    <row r="27662" spans="3:3">
      <c r="C27662"/>
    </row>
    <row r="27663" spans="3:3">
      <c r="C27663"/>
    </row>
    <row r="27664" spans="3:3">
      <c r="C27664"/>
    </row>
    <row r="27665" spans="3:3">
      <c r="C27665"/>
    </row>
    <row r="27666" spans="3:3">
      <c r="C27666"/>
    </row>
    <row r="27667" spans="3:3">
      <c r="C27667"/>
    </row>
    <row r="27668" spans="3:3">
      <c r="C27668"/>
    </row>
    <row r="27669" spans="3:3">
      <c r="C27669"/>
    </row>
    <row r="27670" spans="3:3">
      <c r="C27670"/>
    </row>
    <row r="27671" spans="3:3">
      <c r="C27671"/>
    </row>
    <row r="27672" spans="3:3">
      <c r="C27672"/>
    </row>
    <row r="27673" spans="3:3">
      <c r="C27673"/>
    </row>
    <row r="27674" spans="3:3">
      <c r="C27674"/>
    </row>
    <row r="27675" spans="3:3">
      <c r="C27675"/>
    </row>
    <row r="27676" spans="3:3">
      <c r="C27676"/>
    </row>
    <row r="27677" spans="3:3">
      <c r="C27677"/>
    </row>
    <row r="27678" spans="3:3">
      <c r="C27678"/>
    </row>
    <row r="27679" spans="3:3">
      <c r="C27679"/>
    </row>
    <row r="27680" spans="3:3">
      <c r="C27680"/>
    </row>
    <row r="27681" spans="3:3">
      <c r="C27681"/>
    </row>
    <row r="27682" spans="3:3">
      <c r="C27682"/>
    </row>
    <row r="27683" spans="3:3">
      <c r="C27683"/>
    </row>
    <row r="27684" spans="3:3">
      <c r="C27684"/>
    </row>
    <row r="27685" spans="3:3">
      <c r="C27685"/>
    </row>
    <row r="27686" spans="3:3">
      <c r="C27686"/>
    </row>
    <row r="27687" spans="3:3">
      <c r="C27687"/>
    </row>
    <row r="27688" spans="3:3">
      <c r="C27688"/>
    </row>
    <row r="27689" spans="3:3">
      <c r="C27689"/>
    </row>
    <row r="27690" spans="3:3">
      <c r="C27690"/>
    </row>
    <row r="27691" spans="3:3">
      <c r="C27691"/>
    </row>
    <row r="27692" spans="3:3">
      <c r="C27692"/>
    </row>
    <row r="27693" spans="3:3">
      <c r="C27693"/>
    </row>
    <row r="27694" spans="3:3">
      <c r="C27694"/>
    </row>
    <row r="27695" spans="3:3">
      <c r="C27695"/>
    </row>
    <row r="27696" spans="3:3">
      <c r="C27696"/>
    </row>
    <row r="27697" spans="3:3">
      <c r="C27697"/>
    </row>
    <row r="27698" spans="3:3">
      <c r="C27698"/>
    </row>
    <row r="27699" spans="3:3">
      <c r="C27699"/>
    </row>
    <row r="27700" spans="3:3">
      <c r="C27700"/>
    </row>
    <row r="27701" spans="3:3">
      <c r="C27701"/>
    </row>
    <row r="27702" spans="3:3">
      <c r="C27702"/>
    </row>
    <row r="27703" spans="3:3">
      <c r="C27703"/>
    </row>
    <row r="27704" spans="3:3">
      <c r="C27704"/>
    </row>
    <row r="27705" spans="3:3">
      <c r="C27705"/>
    </row>
    <row r="27706" spans="3:3">
      <c r="C27706"/>
    </row>
    <row r="27707" spans="3:3">
      <c r="C27707"/>
    </row>
    <row r="27708" spans="3:3">
      <c r="C27708"/>
    </row>
    <row r="27709" spans="3:3">
      <c r="C27709"/>
    </row>
    <row r="27710" spans="3:3">
      <c r="C27710"/>
    </row>
    <row r="27711" spans="3:3">
      <c r="C27711"/>
    </row>
    <row r="27712" spans="3:3">
      <c r="C27712"/>
    </row>
    <row r="27713" spans="3:3">
      <c r="C27713"/>
    </row>
    <row r="27714" spans="3:3">
      <c r="C27714"/>
    </row>
    <row r="27715" spans="3:3">
      <c r="C27715"/>
    </row>
    <row r="27716" spans="3:3">
      <c r="C27716"/>
    </row>
    <row r="27717" spans="3:3">
      <c r="C27717"/>
    </row>
    <row r="27718" spans="3:3">
      <c r="C27718"/>
    </row>
    <row r="27719" spans="3:3">
      <c r="C27719"/>
    </row>
    <row r="27720" spans="3:3">
      <c r="C27720"/>
    </row>
    <row r="27721" spans="3:3">
      <c r="C27721"/>
    </row>
    <row r="27722" spans="3:3">
      <c r="C27722"/>
    </row>
    <row r="27723" spans="3:3">
      <c r="C27723"/>
    </row>
    <row r="27724" spans="3:3">
      <c r="C27724"/>
    </row>
    <row r="27725" spans="3:3">
      <c r="C27725"/>
    </row>
    <row r="27726" spans="3:3">
      <c r="C27726"/>
    </row>
    <row r="27727" spans="3:3">
      <c r="C27727"/>
    </row>
    <row r="27728" spans="3:3">
      <c r="C27728"/>
    </row>
    <row r="27729" spans="3:3">
      <c r="C27729"/>
    </row>
    <row r="27730" spans="3:3">
      <c r="C27730"/>
    </row>
    <row r="27731" spans="3:3">
      <c r="C27731"/>
    </row>
    <row r="27732" spans="3:3">
      <c r="C27732"/>
    </row>
    <row r="27733" spans="3:3">
      <c r="C27733"/>
    </row>
    <row r="27734" spans="3:3">
      <c r="C27734"/>
    </row>
    <row r="27735" spans="3:3">
      <c r="C27735"/>
    </row>
    <row r="27736" spans="3:3">
      <c r="C27736"/>
    </row>
    <row r="27737" spans="3:3">
      <c r="C27737"/>
    </row>
    <row r="27738" spans="3:3">
      <c r="C27738"/>
    </row>
    <row r="27739" spans="3:3">
      <c r="C27739"/>
    </row>
    <row r="27740" spans="3:3">
      <c r="C27740"/>
    </row>
    <row r="27741" spans="3:3">
      <c r="C27741"/>
    </row>
    <row r="27742" spans="3:3">
      <c r="C27742"/>
    </row>
    <row r="27743" spans="3:3">
      <c r="C27743"/>
    </row>
    <row r="27744" spans="3:3">
      <c r="C27744"/>
    </row>
    <row r="27745" spans="3:3">
      <c r="C27745"/>
    </row>
    <row r="27746" spans="3:3">
      <c r="C27746"/>
    </row>
    <row r="27747" spans="3:3">
      <c r="C27747"/>
    </row>
    <row r="27748" spans="3:3">
      <c r="C27748"/>
    </row>
    <row r="27749" spans="3:3">
      <c r="C27749"/>
    </row>
    <row r="27750" spans="3:3">
      <c r="C27750"/>
    </row>
    <row r="27751" spans="3:3">
      <c r="C27751"/>
    </row>
    <row r="27752" spans="3:3">
      <c r="C27752"/>
    </row>
    <row r="27753" spans="3:3">
      <c r="C27753"/>
    </row>
    <row r="27754" spans="3:3">
      <c r="C27754"/>
    </row>
    <row r="27755" spans="3:3">
      <c r="C27755"/>
    </row>
    <row r="27756" spans="3:3">
      <c r="C27756"/>
    </row>
    <row r="27757" spans="3:3">
      <c r="C27757"/>
    </row>
    <row r="27758" spans="3:3">
      <c r="C27758"/>
    </row>
    <row r="27759" spans="3:3">
      <c r="C27759"/>
    </row>
    <row r="27760" spans="3:3">
      <c r="C27760"/>
    </row>
    <row r="27761" spans="3:3">
      <c r="C27761"/>
    </row>
    <row r="27762" spans="3:3">
      <c r="C27762"/>
    </row>
    <row r="27763" spans="3:3">
      <c r="C27763"/>
    </row>
    <row r="27764" spans="3:3">
      <c r="C27764"/>
    </row>
    <row r="27765" spans="3:3">
      <c r="C27765"/>
    </row>
    <row r="27766" spans="3:3">
      <c r="C27766"/>
    </row>
    <row r="27767" spans="3:3">
      <c r="C27767"/>
    </row>
    <row r="27768" spans="3:3">
      <c r="C27768"/>
    </row>
    <row r="27769" spans="3:3">
      <c r="C27769"/>
    </row>
    <row r="27770" spans="3:3">
      <c r="C27770"/>
    </row>
    <row r="27771" spans="3:3">
      <c r="C27771"/>
    </row>
    <row r="27772" spans="3:3">
      <c r="C27772"/>
    </row>
    <row r="27773" spans="3:3">
      <c r="C27773"/>
    </row>
    <row r="27774" spans="3:3">
      <c r="C27774"/>
    </row>
    <row r="27775" spans="3:3">
      <c r="C27775"/>
    </row>
    <row r="27776" spans="3:3">
      <c r="C27776"/>
    </row>
    <row r="27777" spans="3:3">
      <c r="C27777"/>
    </row>
    <row r="27778" spans="3:3">
      <c r="C27778"/>
    </row>
    <row r="27779" spans="3:3">
      <c r="C27779"/>
    </row>
    <row r="27780" spans="3:3">
      <c r="C27780"/>
    </row>
    <row r="27781" spans="3:3">
      <c r="C27781"/>
    </row>
    <row r="27782" spans="3:3">
      <c r="C27782"/>
    </row>
    <row r="27783" spans="3:3">
      <c r="C27783"/>
    </row>
    <row r="27784" spans="3:3">
      <c r="C27784"/>
    </row>
    <row r="27785" spans="3:3">
      <c r="C27785"/>
    </row>
    <row r="27786" spans="3:3">
      <c r="C27786"/>
    </row>
    <row r="27787" spans="3:3">
      <c r="C27787"/>
    </row>
    <row r="27788" spans="3:3">
      <c r="C27788"/>
    </row>
    <row r="27789" spans="3:3">
      <c r="C27789"/>
    </row>
    <row r="27790" spans="3:3">
      <c r="C27790"/>
    </row>
    <row r="27791" spans="3:3">
      <c r="C27791"/>
    </row>
    <row r="27792" spans="3:3">
      <c r="C27792"/>
    </row>
    <row r="27793" spans="3:3">
      <c r="C27793"/>
    </row>
    <row r="27794" spans="3:3">
      <c r="C27794"/>
    </row>
    <row r="27795" spans="3:3">
      <c r="C27795"/>
    </row>
    <row r="27796" spans="3:3">
      <c r="C27796"/>
    </row>
    <row r="27797" spans="3:3">
      <c r="C27797"/>
    </row>
    <row r="27798" spans="3:3">
      <c r="C27798"/>
    </row>
    <row r="27799" spans="3:3">
      <c r="C27799"/>
    </row>
    <row r="27800" spans="3:3">
      <c r="C27800"/>
    </row>
    <row r="27801" spans="3:3">
      <c r="C27801"/>
    </row>
    <row r="27802" spans="3:3">
      <c r="C27802"/>
    </row>
    <row r="27803" spans="3:3">
      <c r="C27803"/>
    </row>
    <row r="27804" spans="3:3">
      <c r="C27804"/>
    </row>
    <row r="27805" spans="3:3">
      <c r="C27805"/>
    </row>
    <row r="27806" spans="3:3">
      <c r="C27806"/>
    </row>
    <row r="27807" spans="3:3">
      <c r="C27807"/>
    </row>
    <row r="27808" spans="3:3">
      <c r="C27808"/>
    </row>
    <row r="27809" spans="3:3">
      <c r="C27809"/>
    </row>
    <row r="27810" spans="3:3">
      <c r="C27810"/>
    </row>
    <row r="27811" spans="3:3">
      <c r="C27811"/>
    </row>
    <row r="27812" spans="3:3">
      <c r="C27812"/>
    </row>
    <row r="27813" spans="3:3">
      <c r="C27813"/>
    </row>
    <row r="27814" spans="3:3">
      <c r="C27814"/>
    </row>
    <row r="27815" spans="3:3">
      <c r="C27815"/>
    </row>
    <row r="27816" spans="3:3">
      <c r="C27816"/>
    </row>
    <row r="27817" spans="3:3">
      <c r="C27817"/>
    </row>
    <row r="27818" spans="3:3">
      <c r="C27818"/>
    </row>
    <row r="27819" spans="3:3">
      <c r="C27819"/>
    </row>
    <row r="27820" spans="3:3">
      <c r="C27820"/>
    </row>
    <row r="27821" spans="3:3">
      <c r="C27821"/>
    </row>
    <row r="27822" spans="3:3">
      <c r="C27822"/>
    </row>
    <row r="27823" spans="3:3">
      <c r="C27823"/>
    </row>
    <row r="27824" spans="3:3">
      <c r="C27824"/>
    </row>
    <row r="27825" spans="3:3">
      <c r="C27825"/>
    </row>
    <row r="27826" spans="3:3">
      <c r="C27826"/>
    </row>
    <row r="27827" spans="3:3">
      <c r="C27827"/>
    </row>
    <row r="27828" spans="3:3">
      <c r="C27828"/>
    </row>
    <row r="27829" spans="3:3">
      <c r="C27829"/>
    </row>
    <row r="27830" spans="3:3">
      <c r="C27830"/>
    </row>
    <row r="27831" spans="3:3">
      <c r="C27831"/>
    </row>
    <row r="27832" spans="3:3">
      <c r="C27832"/>
    </row>
    <row r="27833" spans="3:3">
      <c r="C27833"/>
    </row>
    <row r="27834" spans="3:3">
      <c r="C27834"/>
    </row>
    <row r="27835" spans="3:3">
      <c r="C27835"/>
    </row>
    <row r="27836" spans="3:3">
      <c r="C27836"/>
    </row>
    <row r="27837" spans="3:3">
      <c r="C27837"/>
    </row>
    <row r="27838" spans="3:3">
      <c r="C27838"/>
    </row>
    <row r="27839" spans="3:3">
      <c r="C27839"/>
    </row>
    <row r="27840" spans="3:3">
      <c r="C27840"/>
    </row>
    <row r="27841" spans="3:3">
      <c r="C27841"/>
    </row>
    <row r="27842" spans="3:3">
      <c r="C27842"/>
    </row>
    <row r="27843" spans="3:3">
      <c r="C27843"/>
    </row>
    <row r="27844" spans="3:3">
      <c r="C27844"/>
    </row>
    <row r="27845" spans="3:3">
      <c r="C27845"/>
    </row>
    <row r="27846" spans="3:3">
      <c r="C27846"/>
    </row>
    <row r="27847" spans="3:3">
      <c r="C27847"/>
    </row>
    <row r="27848" spans="3:3">
      <c r="C27848"/>
    </row>
    <row r="27849" spans="3:3">
      <c r="C27849"/>
    </row>
    <row r="27850" spans="3:3">
      <c r="C27850"/>
    </row>
    <row r="27851" spans="3:3">
      <c r="C27851"/>
    </row>
    <row r="27852" spans="3:3">
      <c r="C27852"/>
    </row>
    <row r="27853" spans="3:3">
      <c r="C27853"/>
    </row>
    <row r="27854" spans="3:3">
      <c r="C27854"/>
    </row>
    <row r="27855" spans="3:3">
      <c r="C27855"/>
    </row>
    <row r="27856" spans="3:3">
      <c r="C27856"/>
    </row>
    <row r="27857" spans="3:3">
      <c r="C27857"/>
    </row>
    <row r="27858" spans="3:3">
      <c r="C27858"/>
    </row>
    <row r="27859" spans="3:3">
      <c r="C27859"/>
    </row>
    <row r="27860" spans="3:3">
      <c r="C27860"/>
    </row>
    <row r="27861" spans="3:3">
      <c r="C27861"/>
    </row>
    <row r="27862" spans="3:3">
      <c r="C27862"/>
    </row>
    <row r="27863" spans="3:3">
      <c r="C27863"/>
    </row>
    <row r="27864" spans="3:3">
      <c r="C27864"/>
    </row>
    <row r="27865" spans="3:3">
      <c r="C27865"/>
    </row>
    <row r="27866" spans="3:3">
      <c r="C27866"/>
    </row>
    <row r="27867" spans="3:3">
      <c r="C27867"/>
    </row>
    <row r="27868" spans="3:3">
      <c r="C27868"/>
    </row>
    <row r="27869" spans="3:3">
      <c r="C27869"/>
    </row>
    <row r="27870" spans="3:3">
      <c r="C27870"/>
    </row>
    <row r="27871" spans="3:3">
      <c r="C27871"/>
    </row>
    <row r="27872" spans="3:3">
      <c r="C27872"/>
    </row>
    <row r="27873" spans="3:3">
      <c r="C27873"/>
    </row>
    <row r="27874" spans="3:3">
      <c r="C27874"/>
    </row>
    <row r="27875" spans="3:3">
      <c r="C27875"/>
    </row>
    <row r="27876" spans="3:3">
      <c r="C27876"/>
    </row>
    <row r="27877" spans="3:3">
      <c r="C27877"/>
    </row>
    <row r="27878" spans="3:3">
      <c r="C27878"/>
    </row>
    <row r="27879" spans="3:3">
      <c r="C27879"/>
    </row>
    <row r="27880" spans="3:3">
      <c r="C27880"/>
    </row>
    <row r="27881" spans="3:3">
      <c r="C27881"/>
    </row>
    <row r="27882" spans="3:3">
      <c r="C27882"/>
    </row>
    <row r="27883" spans="3:3">
      <c r="C27883"/>
    </row>
    <row r="27884" spans="3:3">
      <c r="C27884"/>
    </row>
    <row r="27885" spans="3:3">
      <c r="C27885"/>
    </row>
    <row r="27886" spans="3:3">
      <c r="C27886"/>
    </row>
    <row r="27887" spans="3:3">
      <c r="C27887"/>
    </row>
    <row r="27888" spans="3:3">
      <c r="C27888"/>
    </row>
    <row r="27889" spans="3:3">
      <c r="C27889"/>
    </row>
    <row r="27890" spans="3:3">
      <c r="C27890"/>
    </row>
    <row r="27891" spans="3:3">
      <c r="C27891"/>
    </row>
    <row r="27892" spans="3:3">
      <c r="C27892"/>
    </row>
    <row r="27893" spans="3:3">
      <c r="C27893"/>
    </row>
    <row r="27894" spans="3:3">
      <c r="C27894"/>
    </row>
    <row r="27895" spans="3:3">
      <c r="C27895"/>
    </row>
    <row r="27896" spans="3:3">
      <c r="C27896"/>
    </row>
    <row r="27897" spans="3:3">
      <c r="C27897"/>
    </row>
    <row r="27898" spans="3:3">
      <c r="C27898"/>
    </row>
    <row r="27899" spans="3:3">
      <c r="C27899"/>
    </row>
    <row r="27900" spans="3:3">
      <c r="C27900"/>
    </row>
    <row r="27901" spans="3:3">
      <c r="C27901"/>
    </row>
    <row r="27902" spans="3:3">
      <c r="C27902"/>
    </row>
    <row r="27903" spans="3:3">
      <c r="C27903"/>
    </row>
    <row r="27904" spans="3:3">
      <c r="C27904"/>
    </row>
    <row r="27905" spans="3:3">
      <c r="C27905"/>
    </row>
    <row r="27906" spans="3:3">
      <c r="C27906"/>
    </row>
    <row r="27907" spans="3:3">
      <c r="C27907"/>
    </row>
    <row r="27908" spans="3:3">
      <c r="C27908"/>
    </row>
    <row r="27909" spans="3:3">
      <c r="C27909"/>
    </row>
    <row r="27910" spans="3:3">
      <c r="C27910"/>
    </row>
    <row r="27911" spans="3:3">
      <c r="C27911"/>
    </row>
    <row r="27912" spans="3:3">
      <c r="C27912"/>
    </row>
    <row r="27913" spans="3:3">
      <c r="C27913"/>
    </row>
    <row r="27914" spans="3:3">
      <c r="C27914"/>
    </row>
    <row r="27915" spans="3:3">
      <c r="C27915"/>
    </row>
    <row r="27916" spans="3:3">
      <c r="C27916"/>
    </row>
    <row r="27917" spans="3:3">
      <c r="C27917"/>
    </row>
    <row r="27918" spans="3:3">
      <c r="C27918"/>
    </row>
    <row r="27919" spans="3:3">
      <c r="C27919"/>
    </row>
    <row r="27920" spans="3:3">
      <c r="C27920"/>
    </row>
    <row r="27921" spans="3:3">
      <c r="C27921"/>
    </row>
    <row r="27922" spans="3:3">
      <c r="C27922"/>
    </row>
    <row r="27923" spans="3:3">
      <c r="C27923"/>
    </row>
    <row r="27924" spans="3:3">
      <c r="C27924"/>
    </row>
    <row r="27925" spans="3:3">
      <c r="C27925"/>
    </row>
    <row r="27926" spans="3:3">
      <c r="C27926"/>
    </row>
    <row r="27927" spans="3:3">
      <c r="C27927"/>
    </row>
    <row r="27928" spans="3:3">
      <c r="C27928"/>
    </row>
    <row r="27929" spans="3:3">
      <c r="C27929"/>
    </row>
    <row r="27930" spans="3:3">
      <c r="C27930"/>
    </row>
    <row r="27931" spans="3:3">
      <c r="C27931"/>
    </row>
    <row r="27932" spans="3:3">
      <c r="C27932"/>
    </row>
    <row r="27933" spans="3:3">
      <c r="C27933"/>
    </row>
    <row r="27934" spans="3:3">
      <c r="C27934"/>
    </row>
    <row r="27935" spans="3:3">
      <c r="C27935"/>
    </row>
    <row r="27936" spans="3:3">
      <c r="C27936"/>
    </row>
    <row r="27937" spans="3:3">
      <c r="C27937"/>
    </row>
    <row r="27938" spans="3:3">
      <c r="C27938"/>
    </row>
    <row r="27939" spans="3:3">
      <c r="C27939"/>
    </row>
    <row r="27940" spans="3:3">
      <c r="C27940"/>
    </row>
    <row r="27941" spans="3:3">
      <c r="C27941"/>
    </row>
    <row r="27942" spans="3:3">
      <c r="C27942"/>
    </row>
    <row r="27943" spans="3:3">
      <c r="C27943"/>
    </row>
    <row r="27944" spans="3:3">
      <c r="C27944"/>
    </row>
    <row r="27945" spans="3:3">
      <c r="C27945"/>
    </row>
    <row r="27946" spans="3:3">
      <c r="C27946"/>
    </row>
    <row r="27947" spans="3:3">
      <c r="C27947"/>
    </row>
    <row r="27948" spans="3:3">
      <c r="C27948"/>
    </row>
    <row r="27949" spans="3:3">
      <c r="C27949"/>
    </row>
    <row r="27950" spans="3:3">
      <c r="C27950"/>
    </row>
    <row r="27951" spans="3:3">
      <c r="C27951"/>
    </row>
    <row r="27952" spans="3:3">
      <c r="C27952"/>
    </row>
    <row r="27953" spans="3:3">
      <c r="C27953"/>
    </row>
    <row r="27954" spans="3:3">
      <c r="C27954"/>
    </row>
    <row r="27955" spans="3:3">
      <c r="C27955"/>
    </row>
    <row r="27956" spans="3:3">
      <c r="C27956"/>
    </row>
    <row r="27957" spans="3:3">
      <c r="C27957"/>
    </row>
    <row r="27958" spans="3:3">
      <c r="C27958"/>
    </row>
    <row r="27959" spans="3:3">
      <c r="C27959"/>
    </row>
    <row r="27960" spans="3:3">
      <c r="C27960"/>
    </row>
    <row r="27961" spans="3:3">
      <c r="C27961"/>
    </row>
    <row r="27962" spans="3:3">
      <c r="C27962"/>
    </row>
    <row r="27963" spans="3:3">
      <c r="C27963"/>
    </row>
    <row r="27964" spans="3:3">
      <c r="C27964"/>
    </row>
    <row r="27965" spans="3:3">
      <c r="C27965"/>
    </row>
    <row r="27966" spans="3:3">
      <c r="C27966"/>
    </row>
    <row r="27967" spans="3:3">
      <c r="C27967"/>
    </row>
    <row r="27968" spans="3:3">
      <c r="C27968"/>
    </row>
    <row r="27969" spans="3:3">
      <c r="C27969"/>
    </row>
    <row r="27970" spans="3:3">
      <c r="C27970"/>
    </row>
    <row r="27971" spans="3:3">
      <c r="C27971"/>
    </row>
    <row r="27972" spans="3:3">
      <c r="C27972"/>
    </row>
    <row r="27973" spans="3:3">
      <c r="C27973"/>
    </row>
    <row r="27974" spans="3:3">
      <c r="C27974"/>
    </row>
    <row r="27975" spans="3:3">
      <c r="C27975"/>
    </row>
    <row r="27976" spans="3:3">
      <c r="C27976"/>
    </row>
    <row r="27977" spans="3:3">
      <c r="C27977"/>
    </row>
    <row r="27978" spans="3:3">
      <c r="C27978"/>
    </row>
    <row r="27979" spans="3:3">
      <c r="C27979"/>
    </row>
    <row r="27980" spans="3:3">
      <c r="C27980"/>
    </row>
    <row r="27981" spans="3:3">
      <c r="C27981"/>
    </row>
    <row r="27982" spans="3:3">
      <c r="C27982"/>
    </row>
    <row r="27983" spans="3:3">
      <c r="C27983"/>
    </row>
    <row r="27984" spans="3:3">
      <c r="C27984"/>
    </row>
    <row r="27985" spans="3:3">
      <c r="C27985"/>
    </row>
    <row r="27986" spans="3:3">
      <c r="C27986"/>
    </row>
    <row r="27987" spans="3:3">
      <c r="C27987"/>
    </row>
    <row r="27988" spans="3:3">
      <c r="C27988"/>
    </row>
    <row r="27989" spans="3:3">
      <c r="C27989"/>
    </row>
    <row r="27990" spans="3:3">
      <c r="C27990"/>
    </row>
    <row r="27991" spans="3:3">
      <c r="C27991"/>
    </row>
    <row r="27992" spans="3:3">
      <c r="C27992"/>
    </row>
    <row r="27993" spans="3:3">
      <c r="C27993"/>
    </row>
    <row r="27994" spans="3:3">
      <c r="C27994"/>
    </row>
    <row r="27995" spans="3:3">
      <c r="C27995"/>
    </row>
    <row r="27996" spans="3:3">
      <c r="C27996"/>
    </row>
    <row r="27997" spans="3:3">
      <c r="C27997"/>
    </row>
    <row r="27998" spans="3:3">
      <c r="C27998"/>
    </row>
    <row r="27999" spans="3:3">
      <c r="C27999"/>
    </row>
    <row r="28000" spans="3:3">
      <c r="C28000"/>
    </row>
    <row r="28001" spans="3:3">
      <c r="C28001"/>
    </row>
    <row r="28002" spans="3:3">
      <c r="C28002"/>
    </row>
    <row r="28003" spans="3:3">
      <c r="C28003"/>
    </row>
    <row r="28004" spans="3:3">
      <c r="C28004"/>
    </row>
    <row r="28005" spans="3:3">
      <c r="C28005"/>
    </row>
    <row r="28006" spans="3:3">
      <c r="C28006"/>
    </row>
    <row r="28007" spans="3:3">
      <c r="C28007"/>
    </row>
    <row r="28008" spans="3:3">
      <c r="C28008"/>
    </row>
    <row r="28009" spans="3:3">
      <c r="C28009"/>
    </row>
    <row r="28010" spans="3:3">
      <c r="C28010"/>
    </row>
    <row r="28011" spans="3:3">
      <c r="C28011"/>
    </row>
    <row r="28012" spans="3:3">
      <c r="C28012"/>
    </row>
    <row r="28013" spans="3:3">
      <c r="C28013"/>
    </row>
    <row r="28014" spans="3:3">
      <c r="C28014"/>
    </row>
    <row r="28015" spans="3:3">
      <c r="C28015"/>
    </row>
    <row r="28016" spans="3:3">
      <c r="C28016"/>
    </row>
    <row r="28017" spans="3:3">
      <c r="C28017"/>
    </row>
    <row r="28018" spans="3:3">
      <c r="C28018"/>
    </row>
    <row r="28019" spans="3:3">
      <c r="C28019"/>
    </row>
    <row r="28020" spans="3:3">
      <c r="C28020"/>
    </row>
    <row r="28021" spans="3:3">
      <c r="C28021"/>
    </row>
    <row r="28022" spans="3:3">
      <c r="C28022"/>
    </row>
    <row r="28023" spans="3:3">
      <c r="C28023"/>
    </row>
    <row r="28024" spans="3:3">
      <c r="C28024"/>
    </row>
    <row r="28025" spans="3:3">
      <c r="C28025"/>
    </row>
    <row r="28026" spans="3:3">
      <c r="C28026"/>
    </row>
    <row r="28027" spans="3:3">
      <c r="C28027"/>
    </row>
    <row r="28028" spans="3:3">
      <c r="C28028"/>
    </row>
    <row r="28029" spans="3:3">
      <c r="C28029"/>
    </row>
    <row r="28030" spans="3:3">
      <c r="C28030"/>
    </row>
    <row r="28031" spans="3:3">
      <c r="C28031"/>
    </row>
    <row r="28032" spans="3:3">
      <c r="C28032"/>
    </row>
    <row r="28033" spans="3:3">
      <c r="C28033"/>
    </row>
    <row r="28034" spans="3:3">
      <c r="C28034"/>
    </row>
    <row r="28035" spans="3:3">
      <c r="C28035"/>
    </row>
    <row r="28036" spans="3:3">
      <c r="C28036"/>
    </row>
    <row r="28037" spans="3:3">
      <c r="C28037"/>
    </row>
    <row r="28038" spans="3:3">
      <c r="C28038"/>
    </row>
    <row r="28039" spans="3:3">
      <c r="C28039"/>
    </row>
    <row r="28040" spans="3:3">
      <c r="C28040"/>
    </row>
    <row r="28041" spans="3:3">
      <c r="C28041"/>
    </row>
    <row r="28042" spans="3:3">
      <c r="C28042"/>
    </row>
    <row r="28043" spans="3:3">
      <c r="C28043"/>
    </row>
    <row r="28044" spans="3:3">
      <c r="C28044"/>
    </row>
    <row r="28045" spans="3:3">
      <c r="C28045"/>
    </row>
    <row r="28046" spans="3:3">
      <c r="C28046"/>
    </row>
    <row r="28047" spans="3:3">
      <c r="C28047"/>
    </row>
    <row r="28048" spans="3:3">
      <c r="C28048"/>
    </row>
    <row r="28049" spans="3:3">
      <c r="C28049"/>
    </row>
    <row r="28050" spans="3:3">
      <c r="C28050"/>
    </row>
    <row r="28051" spans="3:3">
      <c r="C28051"/>
    </row>
    <row r="28052" spans="3:3">
      <c r="C28052"/>
    </row>
    <row r="28053" spans="3:3">
      <c r="C28053"/>
    </row>
    <row r="28054" spans="3:3">
      <c r="C28054"/>
    </row>
    <row r="28055" spans="3:3">
      <c r="C28055"/>
    </row>
    <row r="28056" spans="3:3">
      <c r="C28056"/>
    </row>
    <row r="28057" spans="3:3">
      <c r="C28057"/>
    </row>
    <row r="28058" spans="3:3">
      <c r="C28058"/>
    </row>
    <row r="28059" spans="3:3">
      <c r="C28059"/>
    </row>
    <row r="28060" spans="3:3">
      <c r="C28060"/>
    </row>
    <row r="28061" spans="3:3">
      <c r="C28061"/>
    </row>
    <row r="28062" spans="3:3">
      <c r="C28062"/>
    </row>
    <row r="28063" spans="3:3">
      <c r="C28063"/>
    </row>
    <row r="28064" spans="3:3">
      <c r="C28064"/>
    </row>
    <row r="28065" spans="3:3">
      <c r="C28065"/>
    </row>
    <row r="28066" spans="3:3">
      <c r="C28066"/>
    </row>
    <row r="28067" spans="3:3">
      <c r="C28067"/>
    </row>
    <row r="28068" spans="3:3">
      <c r="C28068"/>
    </row>
    <row r="28069" spans="3:3">
      <c r="C28069"/>
    </row>
    <row r="28070" spans="3:3">
      <c r="C28070"/>
    </row>
    <row r="28071" spans="3:3">
      <c r="C28071"/>
    </row>
    <row r="28072" spans="3:3">
      <c r="C28072"/>
    </row>
    <row r="28073" spans="3:3">
      <c r="C28073"/>
    </row>
    <row r="28074" spans="3:3">
      <c r="C28074"/>
    </row>
    <row r="28075" spans="3:3">
      <c r="C28075"/>
    </row>
    <row r="28076" spans="3:3">
      <c r="C28076"/>
    </row>
    <row r="28077" spans="3:3">
      <c r="C28077"/>
    </row>
    <row r="28078" spans="3:3">
      <c r="C28078"/>
    </row>
    <row r="28079" spans="3:3">
      <c r="C28079"/>
    </row>
    <row r="28080" spans="3:3">
      <c r="C28080"/>
    </row>
    <row r="28081" spans="3:3">
      <c r="C28081"/>
    </row>
    <row r="28082" spans="3:3">
      <c r="C28082"/>
    </row>
    <row r="28083" spans="3:3">
      <c r="C28083"/>
    </row>
    <row r="28084" spans="3:3">
      <c r="C28084"/>
    </row>
    <row r="28085" spans="3:3">
      <c r="C28085"/>
    </row>
    <row r="28086" spans="3:3">
      <c r="C28086"/>
    </row>
    <row r="28087" spans="3:3">
      <c r="C28087"/>
    </row>
    <row r="28088" spans="3:3">
      <c r="C28088"/>
    </row>
    <row r="28089" spans="3:3">
      <c r="C28089"/>
    </row>
    <row r="28090" spans="3:3">
      <c r="C28090"/>
    </row>
    <row r="28091" spans="3:3">
      <c r="C28091"/>
    </row>
    <row r="28092" spans="3:3">
      <c r="C28092"/>
    </row>
    <row r="28093" spans="3:3">
      <c r="C28093"/>
    </row>
    <row r="28094" spans="3:3">
      <c r="C28094"/>
    </row>
    <row r="28095" spans="3:3">
      <c r="C28095"/>
    </row>
    <row r="28096" spans="3:3">
      <c r="C28096"/>
    </row>
    <row r="28097" spans="3:3">
      <c r="C28097"/>
    </row>
    <row r="28098" spans="3:3">
      <c r="C28098"/>
    </row>
    <row r="28099" spans="3:3">
      <c r="C28099"/>
    </row>
    <row r="28100" spans="3:3">
      <c r="C28100"/>
    </row>
    <row r="28101" spans="3:3">
      <c r="C28101"/>
    </row>
    <row r="28102" spans="3:3">
      <c r="C28102"/>
    </row>
    <row r="28103" spans="3:3">
      <c r="C28103"/>
    </row>
    <row r="28104" spans="3:3">
      <c r="C28104"/>
    </row>
    <row r="28105" spans="3:3">
      <c r="C28105"/>
    </row>
    <row r="28106" spans="3:3">
      <c r="C28106"/>
    </row>
    <row r="28107" spans="3:3">
      <c r="C28107"/>
    </row>
    <row r="28108" spans="3:3">
      <c r="C28108"/>
    </row>
    <row r="28109" spans="3:3">
      <c r="C28109"/>
    </row>
    <row r="28110" spans="3:3">
      <c r="C28110"/>
    </row>
    <row r="28111" spans="3:3">
      <c r="C28111"/>
    </row>
    <row r="28112" spans="3:3">
      <c r="C28112"/>
    </row>
    <row r="28113" spans="3:3">
      <c r="C28113"/>
    </row>
    <row r="28114" spans="3:3">
      <c r="C28114"/>
    </row>
    <row r="28115" spans="3:3">
      <c r="C28115"/>
    </row>
    <row r="28116" spans="3:3">
      <c r="C28116"/>
    </row>
    <row r="28117" spans="3:3">
      <c r="C28117"/>
    </row>
    <row r="28118" spans="3:3">
      <c r="C28118"/>
    </row>
    <row r="28119" spans="3:3">
      <c r="C28119"/>
    </row>
    <row r="28120" spans="3:3">
      <c r="C28120"/>
    </row>
    <row r="28121" spans="3:3">
      <c r="C28121"/>
    </row>
    <row r="28122" spans="3:3">
      <c r="C28122"/>
    </row>
    <row r="28123" spans="3:3">
      <c r="C28123"/>
    </row>
    <row r="28124" spans="3:3">
      <c r="C28124"/>
    </row>
    <row r="28125" spans="3:3">
      <c r="C28125"/>
    </row>
    <row r="28126" spans="3:3">
      <c r="C28126"/>
    </row>
    <row r="28127" spans="3:3">
      <c r="C28127"/>
    </row>
    <row r="28128" spans="3:3">
      <c r="C28128"/>
    </row>
    <row r="28129" spans="3:3">
      <c r="C28129"/>
    </row>
    <row r="28130" spans="3:3">
      <c r="C28130"/>
    </row>
    <row r="28131" spans="3:3">
      <c r="C28131"/>
    </row>
    <row r="28132" spans="3:3">
      <c r="C28132"/>
    </row>
    <row r="28133" spans="3:3">
      <c r="C28133"/>
    </row>
    <row r="28134" spans="3:3">
      <c r="C28134"/>
    </row>
    <row r="28135" spans="3:3">
      <c r="C28135"/>
    </row>
    <row r="28136" spans="3:3">
      <c r="C28136"/>
    </row>
    <row r="28137" spans="3:3">
      <c r="C28137"/>
    </row>
    <row r="28138" spans="3:3">
      <c r="C28138"/>
    </row>
    <row r="28139" spans="3:3">
      <c r="C28139"/>
    </row>
    <row r="28140" spans="3:3">
      <c r="C28140"/>
    </row>
    <row r="28141" spans="3:3">
      <c r="C28141"/>
    </row>
    <row r="28142" spans="3:3">
      <c r="C28142"/>
    </row>
    <row r="28143" spans="3:3">
      <c r="C28143"/>
    </row>
    <row r="28144" spans="3:3">
      <c r="C28144"/>
    </row>
    <row r="28145" spans="3:3">
      <c r="C28145"/>
    </row>
    <row r="28146" spans="3:3">
      <c r="C28146"/>
    </row>
    <row r="28147" spans="3:3">
      <c r="C28147"/>
    </row>
    <row r="28148" spans="3:3">
      <c r="C28148"/>
    </row>
    <row r="28149" spans="3:3">
      <c r="C28149"/>
    </row>
    <row r="28150" spans="3:3">
      <c r="C28150"/>
    </row>
    <row r="28151" spans="3:3">
      <c r="C28151"/>
    </row>
    <row r="28152" spans="3:3">
      <c r="C28152"/>
    </row>
    <row r="28153" spans="3:3">
      <c r="C28153"/>
    </row>
    <row r="28154" spans="3:3">
      <c r="C28154"/>
    </row>
    <row r="28155" spans="3:3">
      <c r="C28155"/>
    </row>
    <row r="28156" spans="3:3">
      <c r="C28156"/>
    </row>
    <row r="28157" spans="3:3">
      <c r="C28157"/>
    </row>
    <row r="28158" spans="3:3">
      <c r="C28158"/>
    </row>
    <row r="28159" spans="3:3">
      <c r="C28159"/>
    </row>
    <row r="28160" spans="3:3">
      <c r="C28160"/>
    </row>
    <row r="28161" spans="3:3">
      <c r="C28161"/>
    </row>
    <row r="28162" spans="3:3">
      <c r="C28162"/>
    </row>
    <row r="28163" spans="3:3">
      <c r="C28163"/>
    </row>
    <row r="28164" spans="3:3">
      <c r="C28164"/>
    </row>
    <row r="28165" spans="3:3">
      <c r="C28165"/>
    </row>
    <row r="28166" spans="3:3">
      <c r="C28166"/>
    </row>
    <row r="28167" spans="3:3">
      <c r="C28167"/>
    </row>
    <row r="28168" spans="3:3">
      <c r="C28168"/>
    </row>
    <row r="28169" spans="3:3">
      <c r="C28169"/>
    </row>
    <row r="28170" spans="3:3">
      <c r="C28170"/>
    </row>
    <row r="28171" spans="3:3">
      <c r="C28171"/>
    </row>
    <row r="28172" spans="3:3">
      <c r="C28172"/>
    </row>
    <row r="28173" spans="3:3">
      <c r="C28173"/>
    </row>
    <row r="28174" spans="3:3">
      <c r="C28174"/>
    </row>
    <row r="28175" spans="3:3">
      <c r="C28175"/>
    </row>
    <row r="28176" spans="3:3">
      <c r="C28176"/>
    </row>
    <row r="28177" spans="3:3">
      <c r="C28177"/>
    </row>
    <row r="28178" spans="3:3">
      <c r="C28178"/>
    </row>
    <row r="28179" spans="3:3">
      <c r="C28179"/>
    </row>
    <row r="28180" spans="3:3">
      <c r="C28180"/>
    </row>
    <row r="28181" spans="3:3">
      <c r="C28181"/>
    </row>
    <row r="28182" spans="3:3">
      <c r="C28182"/>
    </row>
    <row r="28183" spans="3:3">
      <c r="C28183"/>
    </row>
    <row r="28184" spans="3:3">
      <c r="C28184"/>
    </row>
    <row r="28185" spans="3:3">
      <c r="C28185"/>
    </row>
    <row r="28186" spans="3:3">
      <c r="C28186"/>
    </row>
    <row r="28187" spans="3:3">
      <c r="C28187"/>
    </row>
    <row r="28188" spans="3:3">
      <c r="C28188"/>
    </row>
    <row r="28189" spans="3:3">
      <c r="C28189"/>
    </row>
    <row r="28190" spans="3:3">
      <c r="C28190"/>
    </row>
    <row r="28191" spans="3:3">
      <c r="C28191"/>
    </row>
    <row r="28192" spans="3:3">
      <c r="C28192"/>
    </row>
    <row r="28193" spans="3:3">
      <c r="C28193"/>
    </row>
    <row r="28194" spans="3:3">
      <c r="C28194"/>
    </row>
    <row r="28195" spans="3:3">
      <c r="C28195"/>
    </row>
    <row r="28196" spans="3:3">
      <c r="C28196"/>
    </row>
    <row r="28197" spans="3:3">
      <c r="C28197"/>
    </row>
    <row r="28198" spans="3:3">
      <c r="C28198"/>
    </row>
    <row r="28199" spans="3:3">
      <c r="C28199"/>
    </row>
    <row r="28200" spans="3:3">
      <c r="C28200"/>
    </row>
    <row r="28201" spans="3:3">
      <c r="C28201"/>
    </row>
    <row r="28202" spans="3:3">
      <c r="C28202"/>
    </row>
    <row r="28203" spans="3:3">
      <c r="C28203"/>
    </row>
    <row r="28204" spans="3:3">
      <c r="C28204"/>
    </row>
    <row r="28205" spans="3:3">
      <c r="C28205"/>
    </row>
    <row r="28206" spans="3:3">
      <c r="C28206"/>
    </row>
    <row r="28207" spans="3:3">
      <c r="C28207"/>
    </row>
    <row r="28208" spans="3:3">
      <c r="C28208"/>
    </row>
    <row r="28209" spans="3:3">
      <c r="C28209"/>
    </row>
    <row r="28210" spans="3:3">
      <c r="C28210"/>
    </row>
    <row r="28211" spans="3:3">
      <c r="C28211"/>
    </row>
    <row r="28212" spans="3:3">
      <c r="C28212"/>
    </row>
    <row r="28213" spans="3:3">
      <c r="C28213"/>
    </row>
    <row r="28214" spans="3:3">
      <c r="C28214"/>
    </row>
    <row r="28215" spans="3:3">
      <c r="C28215"/>
    </row>
    <row r="28216" spans="3:3">
      <c r="C28216"/>
    </row>
    <row r="28217" spans="3:3">
      <c r="C28217"/>
    </row>
    <row r="28218" spans="3:3">
      <c r="C28218"/>
    </row>
    <row r="28219" spans="3:3">
      <c r="C28219"/>
    </row>
    <row r="28220" spans="3:3">
      <c r="C28220"/>
    </row>
    <row r="28221" spans="3:3">
      <c r="C28221"/>
    </row>
    <row r="28222" spans="3:3">
      <c r="C28222"/>
    </row>
    <row r="28223" spans="3:3">
      <c r="C28223"/>
    </row>
    <row r="28224" spans="3:3">
      <c r="C28224"/>
    </row>
    <row r="28225" spans="3:3">
      <c r="C28225"/>
    </row>
    <row r="28226" spans="3:3">
      <c r="C28226"/>
    </row>
    <row r="28227" spans="3:3">
      <c r="C28227"/>
    </row>
    <row r="28228" spans="3:3">
      <c r="C28228"/>
    </row>
    <row r="28229" spans="3:3">
      <c r="C28229"/>
    </row>
    <row r="28230" spans="3:3">
      <c r="C28230"/>
    </row>
    <row r="28231" spans="3:3">
      <c r="C28231"/>
    </row>
    <row r="28232" spans="3:3">
      <c r="C28232"/>
    </row>
    <row r="28233" spans="3:3">
      <c r="C28233"/>
    </row>
    <row r="28234" spans="3:3">
      <c r="C28234"/>
    </row>
    <row r="28235" spans="3:3">
      <c r="C28235"/>
    </row>
    <row r="28236" spans="3:3">
      <c r="C28236"/>
    </row>
    <row r="28237" spans="3:3">
      <c r="C28237"/>
    </row>
    <row r="28238" spans="3:3">
      <c r="C28238"/>
    </row>
    <row r="28239" spans="3:3">
      <c r="C28239"/>
    </row>
    <row r="28240" spans="3:3">
      <c r="C28240"/>
    </row>
    <row r="28241" spans="3:3">
      <c r="C28241"/>
    </row>
    <row r="28242" spans="3:3">
      <c r="C28242"/>
    </row>
    <row r="28243" spans="3:3">
      <c r="C28243"/>
    </row>
    <row r="28244" spans="3:3">
      <c r="C28244"/>
    </row>
    <row r="28245" spans="3:3">
      <c r="C28245"/>
    </row>
    <row r="28246" spans="3:3">
      <c r="C28246"/>
    </row>
    <row r="28247" spans="3:3">
      <c r="C28247"/>
    </row>
    <row r="28248" spans="3:3">
      <c r="C28248"/>
    </row>
    <row r="28249" spans="3:3">
      <c r="C28249"/>
    </row>
    <row r="28250" spans="3:3">
      <c r="C28250"/>
    </row>
    <row r="28251" spans="3:3">
      <c r="C28251"/>
    </row>
    <row r="28252" spans="3:3">
      <c r="C28252"/>
    </row>
    <row r="28253" spans="3:3">
      <c r="C28253"/>
    </row>
    <row r="28254" spans="3:3">
      <c r="C28254"/>
    </row>
    <row r="28255" spans="3:3">
      <c r="C28255"/>
    </row>
    <row r="28256" spans="3:3">
      <c r="C28256"/>
    </row>
    <row r="28257" spans="3:3">
      <c r="C28257"/>
    </row>
    <row r="28258" spans="3:3">
      <c r="C28258"/>
    </row>
    <row r="28259" spans="3:3">
      <c r="C28259"/>
    </row>
    <row r="28260" spans="3:3">
      <c r="C28260"/>
    </row>
    <row r="28261" spans="3:3">
      <c r="C28261"/>
    </row>
    <row r="28262" spans="3:3">
      <c r="C28262"/>
    </row>
    <row r="28263" spans="3:3">
      <c r="C28263"/>
    </row>
    <row r="28264" spans="3:3">
      <c r="C28264"/>
    </row>
    <row r="28265" spans="3:3">
      <c r="C28265"/>
    </row>
    <row r="28266" spans="3:3">
      <c r="C28266"/>
    </row>
    <row r="28267" spans="3:3">
      <c r="C28267"/>
    </row>
    <row r="28268" spans="3:3">
      <c r="C28268"/>
    </row>
    <row r="28269" spans="3:3">
      <c r="C28269"/>
    </row>
    <row r="28270" spans="3:3">
      <c r="C28270"/>
    </row>
    <row r="28271" spans="3:3">
      <c r="C28271"/>
    </row>
    <row r="28272" spans="3:3">
      <c r="C28272"/>
    </row>
    <row r="28273" spans="3:3">
      <c r="C28273"/>
    </row>
    <row r="28274" spans="3:3">
      <c r="C28274"/>
    </row>
    <row r="28275" spans="3:3">
      <c r="C28275"/>
    </row>
    <row r="28276" spans="3:3">
      <c r="C28276"/>
    </row>
    <row r="28277" spans="3:3">
      <c r="C28277"/>
    </row>
    <row r="28278" spans="3:3">
      <c r="C28278"/>
    </row>
    <row r="28279" spans="3:3">
      <c r="C28279"/>
    </row>
    <row r="28280" spans="3:3">
      <c r="C28280"/>
    </row>
    <row r="28281" spans="3:3">
      <c r="C28281"/>
    </row>
    <row r="28282" spans="3:3">
      <c r="C28282"/>
    </row>
    <row r="28283" spans="3:3">
      <c r="C28283"/>
    </row>
    <row r="28284" spans="3:3">
      <c r="C28284"/>
    </row>
    <row r="28285" spans="3:3">
      <c r="C28285"/>
    </row>
    <row r="28286" spans="3:3">
      <c r="C28286"/>
    </row>
    <row r="28287" spans="3:3">
      <c r="C28287"/>
    </row>
    <row r="28288" spans="3:3">
      <c r="C28288"/>
    </row>
    <row r="28289" spans="3:3">
      <c r="C28289"/>
    </row>
    <row r="28290" spans="3:3">
      <c r="C28290"/>
    </row>
    <row r="28291" spans="3:3">
      <c r="C28291"/>
    </row>
    <row r="28292" spans="3:3">
      <c r="C28292"/>
    </row>
    <row r="28293" spans="3:3">
      <c r="C28293"/>
    </row>
    <row r="28294" spans="3:3">
      <c r="C28294"/>
    </row>
    <row r="28295" spans="3:3">
      <c r="C28295"/>
    </row>
    <row r="28296" spans="3:3">
      <c r="C28296"/>
    </row>
    <row r="28297" spans="3:3">
      <c r="C28297"/>
    </row>
    <row r="28298" spans="3:3">
      <c r="C28298"/>
    </row>
    <row r="28299" spans="3:3">
      <c r="C28299"/>
    </row>
    <row r="28300" spans="3:3">
      <c r="C28300"/>
    </row>
    <row r="28301" spans="3:3">
      <c r="C28301"/>
    </row>
    <row r="28302" spans="3:3">
      <c r="C28302"/>
    </row>
    <row r="28303" spans="3:3">
      <c r="C28303"/>
    </row>
    <row r="28304" spans="3:3">
      <c r="C28304"/>
    </row>
    <row r="28305" spans="3:3">
      <c r="C28305"/>
    </row>
    <row r="28306" spans="3:3">
      <c r="C28306"/>
    </row>
    <row r="28307" spans="3:3">
      <c r="C28307"/>
    </row>
    <row r="28308" spans="3:3">
      <c r="C28308"/>
    </row>
    <row r="28309" spans="3:3">
      <c r="C28309"/>
    </row>
    <row r="28310" spans="3:3">
      <c r="C28310"/>
    </row>
    <row r="28311" spans="3:3">
      <c r="C28311"/>
    </row>
    <row r="28312" spans="3:3">
      <c r="C28312"/>
    </row>
    <row r="28313" spans="3:3">
      <c r="C28313"/>
    </row>
    <row r="28314" spans="3:3">
      <c r="C28314"/>
    </row>
    <row r="28315" spans="3:3">
      <c r="C28315"/>
    </row>
    <row r="28316" spans="3:3">
      <c r="C28316"/>
    </row>
    <row r="28317" spans="3:3">
      <c r="C28317"/>
    </row>
    <row r="28318" spans="3:3">
      <c r="C28318"/>
    </row>
    <row r="28319" spans="3:3">
      <c r="C28319"/>
    </row>
    <row r="28320" spans="3:3">
      <c r="C28320"/>
    </row>
    <row r="28321" spans="3:3">
      <c r="C28321"/>
    </row>
    <row r="28322" spans="3:3">
      <c r="C28322"/>
    </row>
    <row r="28323" spans="3:3">
      <c r="C28323"/>
    </row>
    <row r="28324" spans="3:3">
      <c r="C28324"/>
    </row>
    <row r="28325" spans="3:3">
      <c r="C28325"/>
    </row>
    <row r="28326" spans="3:3">
      <c r="C28326"/>
    </row>
    <row r="28327" spans="3:3">
      <c r="C28327"/>
    </row>
    <row r="28328" spans="3:3">
      <c r="C28328"/>
    </row>
    <row r="28329" spans="3:3">
      <c r="C28329"/>
    </row>
    <row r="28330" spans="3:3">
      <c r="C28330"/>
    </row>
    <row r="28331" spans="3:3">
      <c r="C28331"/>
    </row>
    <row r="28332" spans="3:3">
      <c r="C28332"/>
    </row>
    <row r="28333" spans="3:3">
      <c r="C28333"/>
    </row>
    <row r="28334" spans="3:3">
      <c r="C28334"/>
    </row>
    <row r="28335" spans="3:3">
      <c r="C28335"/>
    </row>
    <row r="28336" spans="3:3">
      <c r="C28336"/>
    </row>
    <row r="28337" spans="3:3">
      <c r="C28337"/>
    </row>
    <row r="28338" spans="3:3">
      <c r="C28338"/>
    </row>
    <row r="28339" spans="3:3">
      <c r="C28339"/>
    </row>
    <row r="28340" spans="3:3">
      <c r="C28340"/>
    </row>
    <row r="28341" spans="3:3">
      <c r="C28341"/>
    </row>
    <row r="28342" spans="3:3">
      <c r="C28342"/>
    </row>
    <row r="28343" spans="3:3">
      <c r="C28343"/>
    </row>
    <row r="28344" spans="3:3">
      <c r="C28344"/>
    </row>
    <row r="28345" spans="3:3">
      <c r="C28345"/>
    </row>
    <row r="28346" spans="3:3">
      <c r="C28346"/>
    </row>
    <row r="28347" spans="3:3">
      <c r="C28347"/>
    </row>
    <row r="28348" spans="3:3">
      <c r="C28348"/>
    </row>
    <row r="28349" spans="3:3">
      <c r="C28349"/>
    </row>
    <row r="28350" spans="3:3">
      <c r="C28350"/>
    </row>
    <row r="28351" spans="3:3">
      <c r="C28351"/>
    </row>
    <row r="28352" spans="3:3">
      <c r="C28352"/>
    </row>
    <row r="28353" spans="3:3">
      <c r="C28353"/>
    </row>
    <row r="28354" spans="3:3">
      <c r="C28354"/>
    </row>
    <row r="28355" spans="3:3">
      <c r="C28355"/>
    </row>
    <row r="28356" spans="3:3">
      <c r="C28356"/>
    </row>
    <row r="28357" spans="3:3">
      <c r="C28357"/>
    </row>
    <row r="28358" spans="3:3">
      <c r="C28358"/>
    </row>
    <row r="28359" spans="3:3">
      <c r="C28359"/>
    </row>
    <row r="28360" spans="3:3">
      <c r="C28360"/>
    </row>
    <row r="28361" spans="3:3">
      <c r="C28361"/>
    </row>
    <row r="28362" spans="3:3">
      <c r="C28362"/>
    </row>
    <row r="28363" spans="3:3">
      <c r="C28363"/>
    </row>
    <row r="28364" spans="3:3">
      <c r="C28364"/>
    </row>
    <row r="28365" spans="3:3">
      <c r="C28365"/>
    </row>
    <row r="28366" spans="3:3">
      <c r="C28366"/>
    </row>
    <row r="28367" spans="3:3">
      <c r="C28367"/>
    </row>
    <row r="28368" spans="3:3">
      <c r="C28368"/>
    </row>
    <row r="28369" spans="3:3">
      <c r="C28369"/>
    </row>
    <row r="28370" spans="3:3">
      <c r="C28370"/>
    </row>
    <row r="28371" spans="3:3">
      <c r="C28371"/>
    </row>
    <row r="28372" spans="3:3">
      <c r="C28372"/>
    </row>
    <row r="28373" spans="3:3">
      <c r="C28373"/>
    </row>
    <row r="28374" spans="3:3">
      <c r="C28374"/>
    </row>
    <row r="28375" spans="3:3">
      <c r="C28375"/>
    </row>
    <row r="28376" spans="3:3">
      <c r="C28376"/>
    </row>
    <row r="28377" spans="3:3">
      <c r="C28377"/>
    </row>
    <row r="28378" spans="3:3">
      <c r="C28378"/>
    </row>
    <row r="28379" spans="3:3">
      <c r="C28379"/>
    </row>
    <row r="28380" spans="3:3">
      <c r="C28380"/>
    </row>
    <row r="28381" spans="3:3">
      <c r="C28381"/>
    </row>
    <row r="28382" spans="3:3">
      <c r="C28382"/>
    </row>
    <row r="28383" spans="3:3">
      <c r="C28383"/>
    </row>
    <row r="28384" spans="3:3">
      <c r="C28384"/>
    </row>
    <row r="28385" spans="3:3">
      <c r="C28385"/>
    </row>
    <row r="28386" spans="3:3">
      <c r="C28386"/>
    </row>
    <row r="28387" spans="3:3">
      <c r="C28387"/>
    </row>
    <row r="28388" spans="3:3">
      <c r="C28388"/>
    </row>
    <row r="28389" spans="3:3">
      <c r="C28389"/>
    </row>
    <row r="28390" spans="3:3">
      <c r="C28390"/>
    </row>
    <row r="28391" spans="3:3">
      <c r="C28391"/>
    </row>
    <row r="28392" spans="3:3">
      <c r="C28392"/>
    </row>
    <row r="28393" spans="3:3">
      <c r="C28393"/>
    </row>
    <row r="28394" spans="3:3">
      <c r="C28394"/>
    </row>
    <row r="28395" spans="3:3">
      <c r="C28395"/>
    </row>
    <row r="28396" spans="3:3">
      <c r="C28396"/>
    </row>
    <row r="28397" spans="3:3">
      <c r="C28397"/>
    </row>
    <row r="28398" spans="3:3">
      <c r="C28398"/>
    </row>
    <row r="28399" spans="3:3">
      <c r="C28399"/>
    </row>
    <row r="28400" spans="3:3">
      <c r="C28400"/>
    </row>
    <row r="28401" spans="3:3">
      <c r="C28401"/>
    </row>
    <row r="28402" spans="3:3">
      <c r="C28402"/>
    </row>
    <row r="28403" spans="3:3">
      <c r="C28403"/>
    </row>
    <row r="28404" spans="3:3">
      <c r="C28404"/>
    </row>
    <row r="28405" spans="3:3">
      <c r="C28405"/>
    </row>
    <row r="28406" spans="3:3">
      <c r="C28406"/>
    </row>
    <row r="28407" spans="3:3">
      <c r="C28407"/>
    </row>
    <row r="28408" spans="3:3">
      <c r="C28408"/>
    </row>
    <row r="28409" spans="3:3">
      <c r="C28409"/>
    </row>
    <row r="28410" spans="3:3">
      <c r="C28410"/>
    </row>
    <row r="28411" spans="3:3">
      <c r="C28411"/>
    </row>
    <row r="28412" spans="3:3">
      <c r="C28412"/>
    </row>
    <row r="28413" spans="3:3">
      <c r="C28413"/>
    </row>
    <row r="28414" spans="3:3">
      <c r="C28414"/>
    </row>
    <row r="28415" spans="3:3">
      <c r="C28415"/>
    </row>
    <row r="28416" spans="3:3">
      <c r="C28416"/>
    </row>
    <row r="28417" spans="3:3">
      <c r="C28417"/>
    </row>
    <row r="28418" spans="3:3">
      <c r="C28418"/>
    </row>
    <row r="28419" spans="3:3">
      <c r="C28419"/>
    </row>
    <row r="28420" spans="3:3">
      <c r="C28420"/>
    </row>
    <row r="28421" spans="3:3">
      <c r="C28421"/>
    </row>
    <row r="28422" spans="3:3">
      <c r="C28422"/>
    </row>
    <row r="28423" spans="3:3">
      <c r="C28423"/>
    </row>
    <row r="28424" spans="3:3">
      <c r="C28424"/>
    </row>
    <row r="28425" spans="3:3">
      <c r="C28425"/>
    </row>
    <row r="28426" spans="3:3">
      <c r="C28426"/>
    </row>
    <row r="28427" spans="3:3">
      <c r="C28427"/>
    </row>
    <row r="28428" spans="3:3">
      <c r="C28428"/>
    </row>
    <row r="28429" spans="3:3">
      <c r="C28429"/>
    </row>
    <row r="28430" spans="3:3">
      <c r="C28430"/>
    </row>
    <row r="28431" spans="3:3">
      <c r="C28431"/>
    </row>
    <row r="28432" spans="3:3">
      <c r="C28432"/>
    </row>
    <row r="28433" spans="3:3">
      <c r="C28433"/>
    </row>
    <row r="28434" spans="3:3">
      <c r="C28434"/>
    </row>
    <row r="28435" spans="3:3">
      <c r="C28435"/>
    </row>
    <row r="28436" spans="3:3">
      <c r="C28436"/>
    </row>
    <row r="28437" spans="3:3">
      <c r="C28437"/>
    </row>
    <row r="28438" spans="3:3">
      <c r="C28438"/>
    </row>
    <row r="28439" spans="3:3">
      <c r="C28439"/>
    </row>
    <row r="28440" spans="3:3">
      <c r="C28440"/>
    </row>
    <row r="28441" spans="3:3">
      <c r="C28441"/>
    </row>
    <row r="28442" spans="3:3">
      <c r="C28442"/>
    </row>
    <row r="28443" spans="3:3">
      <c r="C28443"/>
    </row>
    <row r="28444" spans="3:3">
      <c r="C28444"/>
    </row>
    <row r="28445" spans="3:3">
      <c r="C28445"/>
    </row>
    <row r="28446" spans="3:3">
      <c r="C28446"/>
    </row>
    <row r="28447" spans="3:3">
      <c r="C28447"/>
    </row>
    <row r="28448" spans="3:3">
      <c r="C28448"/>
    </row>
    <row r="28449" spans="3:3">
      <c r="C28449"/>
    </row>
    <row r="28450" spans="3:3">
      <c r="C28450"/>
    </row>
    <row r="28451" spans="3:3">
      <c r="C28451"/>
    </row>
    <row r="28452" spans="3:3">
      <c r="C28452"/>
    </row>
    <row r="28453" spans="3:3">
      <c r="C28453"/>
    </row>
    <row r="28454" spans="3:3">
      <c r="C28454"/>
    </row>
    <row r="28455" spans="3:3">
      <c r="C28455"/>
    </row>
    <row r="28456" spans="3:3">
      <c r="C28456"/>
    </row>
    <row r="28457" spans="3:3">
      <c r="C28457"/>
    </row>
    <row r="28458" spans="3:3">
      <c r="C28458"/>
    </row>
    <row r="28459" spans="3:3">
      <c r="C28459"/>
    </row>
    <row r="28460" spans="3:3">
      <c r="C28460"/>
    </row>
    <row r="28461" spans="3:3">
      <c r="C28461"/>
    </row>
    <row r="28462" spans="3:3">
      <c r="C28462"/>
    </row>
    <row r="28463" spans="3:3">
      <c r="C28463"/>
    </row>
    <row r="28464" spans="3:3">
      <c r="C28464"/>
    </row>
    <row r="28465" spans="3:3">
      <c r="C28465"/>
    </row>
    <row r="28466" spans="3:3">
      <c r="C28466"/>
    </row>
    <row r="28467" spans="3:3">
      <c r="C28467"/>
    </row>
    <row r="28468" spans="3:3">
      <c r="C28468"/>
    </row>
    <row r="28469" spans="3:3">
      <c r="C28469"/>
    </row>
    <row r="28470" spans="3:3">
      <c r="C28470"/>
    </row>
    <row r="28471" spans="3:3">
      <c r="C28471"/>
    </row>
    <row r="28472" spans="3:3">
      <c r="C28472"/>
    </row>
    <row r="28473" spans="3:3">
      <c r="C28473"/>
    </row>
    <row r="28474" spans="3:3">
      <c r="C28474"/>
    </row>
    <row r="28475" spans="3:3">
      <c r="C28475"/>
    </row>
    <row r="28476" spans="3:3">
      <c r="C28476"/>
    </row>
    <row r="28477" spans="3:3">
      <c r="C28477"/>
    </row>
    <row r="28478" spans="3:3">
      <c r="C28478"/>
    </row>
    <row r="28479" spans="3:3">
      <c r="C28479"/>
    </row>
    <row r="28480" spans="3:3">
      <c r="C28480"/>
    </row>
    <row r="28481" spans="3:3">
      <c r="C28481"/>
    </row>
    <row r="28482" spans="3:3">
      <c r="C28482"/>
    </row>
    <row r="28483" spans="3:3">
      <c r="C28483"/>
    </row>
    <row r="28484" spans="3:3">
      <c r="C28484"/>
    </row>
    <row r="28485" spans="3:3">
      <c r="C28485"/>
    </row>
    <row r="28486" spans="3:3">
      <c r="C28486"/>
    </row>
    <row r="28487" spans="3:3">
      <c r="C28487"/>
    </row>
    <row r="28488" spans="3:3">
      <c r="C28488"/>
    </row>
    <row r="28489" spans="3:3">
      <c r="C28489"/>
    </row>
    <row r="28490" spans="3:3">
      <c r="C28490"/>
    </row>
    <row r="28491" spans="3:3">
      <c r="C28491"/>
    </row>
    <row r="28492" spans="3:3">
      <c r="C28492"/>
    </row>
    <row r="28493" spans="3:3">
      <c r="C28493"/>
    </row>
    <row r="28494" spans="3:3">
      <c r="C28494"/>
    </row>
    <row r="28495" spans="3:3">
      <c r="C28495"/>
    </row>
    <row r="28496" spans="3:3">
      <c r="C28496"/>
    </row>
    <row r="28497" spans="3:3">
      <c r="C28497"/>
    </row>
    <row r="28498" spans="3:3">
      <c r="C28498"/>
    </row>
    <row r="28499" spans="3:3">
      <c r="C28499"/>
    </row>
    <row r="28500" spans="3:3">
      <c r="C28500"/>
    </row>
    <row r="28501" spans="3:3">
      <c r="C28501"/>
    </row>
    <row r="28502" spans="3:3">
      <c r="C28502"/>
    </row>
    <row r="28503" spans="3:3">
      <c r="C28503"/>
    </row>
    <row r="28504" spans="3:3">
      <c r="C28504"/>
    </row>
    <row r="28505" spans="3:3">
      <c r="C28505"/>
    </row>
    <row r="28506" spans="3:3">
      <c r="C28506"/>
    </row>
    <row r="28507" spans="3:3">
      <c r="C28507"/>
    </row>
    <row r="28508" spans="3:3">
      <c r="C28508"/>
    </row>
    <row r="28509" spans="3:3">
      <c r="C28509"/>
    </row>
    <row r="28510" spans="3:3">
      <c r="C28510"/>
    </row>
    <row r="28511" spans="3:3">
      <c r="C28511"/>
    </row>
    <row r="28512" spans="3:3">
      <c r="C28512"/>
    </row>
    <row r="28513" spans="3:3">
      <c r="C28513"/>
    </row>
    <row r="28514" spans="3:3">
      <c r="C28514"/>
    </row>
    <row r="28515" spans="3:3">
      <c r="C28515"/>
    </row>
    <row r="28516" spans="3:3">
      <c r="C28516"/>
    </row>
    <row r="28517" spans="3:3">
      <c r="C28517"/>
    </row>
    <row r="28518" spans="3:3">
      <c r="C28518"/>
    </row>
    <row r="28519" spans="3:3">
      <c r="C28519"/>
    </row>
    <row r="28520" spans="3:3">
      <c r="C28520"/>
    </row>
    <row r="28521" spans="3:3">
      <c r="C28521"/>
    </row>
    <row r="28522" spans="3:3">
      <c r="C28522"/>
    </row>
    <row r="28523" spans="3:3">
      <c r="C28523"/>
    </row>
    <row r="28524" spans="3:3">
      <c r="C28524"/>
    </row>
    <row r="28525" spans="3:3">
      <c r="C28525"/>
    </row>
    <row r="28526" spans="3:3">
      <c r="C28526"/>
    </row>
    <row r="28527" spans="3:3">
      <c r="C28527"/>
    </row>
    <row r="28528" spans="3:3">
      <c r="C28528"/>
    </row>
    <row r="28529" spans="3:3">
      <c r="C28529"/>
    </row>
    <row r="28530" spans="3:3">
      <c r="C28530"/>
    </row>
    <row r="28531" spans="3:3">
      <c r="C28531"/>
    </row>
    <row r="28532" spans="3:3">
      <c r="C28532"/>
    </row>
    <row r="28533" spans="3:3">
      <c r="C28533"/>
    </row>
    <row r="28534" spans="3:3">
      <c r="C28534"/>
    </row>
    <row r="28535" spans="3:3">
      <c r="C28535"/>
    </row>
    <row r="28536" spans="3:3">
      <c r="C28536"/>
    </row>
    <row r="28537" spans="3:3">
      <c r="C28537"/>
    </row>
    <row r="28538" spans="3:3">
      <c r="C28538"/>
    </row>
    <row r="28539" spans="3:3">
      <c r="C28539"/>
    </row>
    <row r="28540" spans="3:3">
      <c r="C28540"/>
    </row>
    <row r="28541" spans="3:3">
      <c r="C28541"/>
    </row>
    <row r="28542" spans="3:3">
      <c r="C28542"/>
    </row>
    <row r="28543" spans="3:3">
      <c r="C28543"/>
    </row>
    <row r="28544" spans="3:3">
      <c r="C28544"/>
    </row>
    <row r="28545" spans="3:3">
      <c r="C28545"/>
    </row>
    <row r="28546" spans="3:3">
      <c r="C28546"/>
    </row>
    <row r="28547" spans="3:3">
      <c r="C28547"/>
    </row>
    <row r="28548" spans="3:3">
      <c r="C28548"/>
    </row>
    <row r="28549" spans="3:3">
      <c r="C28549"/>
    </row>
    <row r="28550" spans="3:3">
      <c r="C28550"/>
    </row>
    <row r="28551" spans="3:3">
      <c r="C28551"/>
    </row>
    <row r="28552" spans="3:3">
      <c r="C28552"/>
    </row>
    <row r="28553" spans="3:3">
      <c r="C28553"/>
    </row>
    <row r="28554" spans="3:3">
      <c r="C28554"/>
    </row>
    <row r="28555" spans="3:3">
      <c r="C28555"/>
    </row>
    <row r="28556" spans="3:3">
      <c r="C28556"/>
    </row>
    <row r="28557" spans="3:3">
      <c r="C28557"/>
    </row>
    <row r="28558" spans="3:3">
      <c r="C28558"/>
    </row>
    <row r="28559" spans="3:3">
      <c r="C28559"/>
    </row>
    <row r="28560" spans="3:3">
      <c r="C28560"/>
    </row>
    <row r="28561" spans="3:3">
      <c r="C28561"/>
    </row>
    <row r="28562" spans="3:3">
      <c r="C28562"/>
    </row>
    <row r="28563" spans="3:3">
      <c r="C28563"/>
    </row>
    <row r="28564" spans="3:3">
      <c r="C28564"/>
    </row>
    <row r="28565" spans="3:3">
      <c r="C28565"/>
    </row>
    <row r="28566" spans="3:3">
      <c r="C28566"/>
    </row>
    <row r="28567" spans="3:3">
      <c r="C28567"/>
    </row>
    <row r="28568" spans="3:3">
      <c r="C28568"/>
    </row>
    <row r="28569" spans="3:3">
      <c r="C28569"/>
    </row>
    <row r="28570" spans="3:3">
      <c r="C28570"/>
    </row>
    <row r="28571" spans="3:3">
      <c r="C28571"/>
    </row>
    <row r="28572" spans="3:3">
      <c r="C28572"/>
    </row>
    <row r="28573" spans="3:3">
      <c r="C28573"/>
    </row>
    <row r="28574" spans="3:3">
      <c r="C28574"/>
    </row>
    <row r="28575" spans="3:3">
      <c r="C28575"/>
    </row>
    <row r="28576" spans="3:3">
      <c r="C28576"/>
    </row>
    <row r="28577" spans="3:3">
      <c r="C28577"/>
    </row>
    <row r="28578" spans="3:3">
      <c r="C28578"/>
    </row>
    <row r="28579" spans="3:3">
      <c r="C28579"/>
    </row>
    <row r="28580" spans="3:3">
      <c r="C28580"/>
    </row>
    <row r="28581" spans="3:3">
      <c r="C28581"/>
    </row>
    <row r="28582" spans="3:3">
      <c r="C28582"/>
    </row>
    <row r="28583" spans="3:3">
      <c r="C28583"/>
    </row>
    <row r="28584" spans="3:3">
      <c r="C28584"/>
    </row>
    <row r="28585" spans="3:3">
      <c r="C28585"/>
    </row>
    <row r="28586" spans="3:3">
      <c r="C28586"/>
    </row>
    <row r="28587" spans="3:3">
      <c r="C28587"/>
    </row>
    <row r="28588" spans="3:3">
      <c r="C28588"/>
    </row>
    <row r="28589" spans="3:3">
      <c r="C28589"/>
    </row>
    <row r="28590" spans="3:3">
      <c r="C28590"/>
    </row>
    <row r="28591" spans="3:3">
      <c r="C28591"/>
    </row>
    <row r="28592" spans="3:3">
      <c r="C28592"/>
    </row>
    <row r="28593" spans="3:3">
      <c r="C28593"/>
    </row>
    <row r="28594" spans="3:3">
      <c r="C28594"/>
    </row>
    <row r="28595" spans="3:3">
      <c r="C28595"/>
    </row>
    <row r="28596" spans="3:3">
      <c r="C28596"/>
    </row>
    <row r="28597" spans="3:3">
      <c r="C28597"/>
    </row>
    <row r="28598" spans="3:3">
      <c r="C28598"/>
    </row>
    <row r="28599" spans="3:3">
      <c r="C28599"/>
    </row>
    <row r="28600" spans="3:3">
      <c r="C28600"/>
    </row>
    <row r="28601" spans="3:3">
      <c r="C28601"/>
    </row>
    <row r="28602" spans="3:3">
      <c r="C28602"/>
    </row>
    <row r="28603" spans="3:3">
      <c r="C28603"/>
    </row>
    <row r="28604" spans="3:3">
      <c r="C28604"/>
    </row>
    <row r="28605" spans="3:3">
      <c r="C28605"/>
    </row>
    <row r="28606" spans="3:3">
      <c r="C28606"/>
    </row>
    <row r="28607" spans="3:3">
      <c r="C28607"/>
    </row>
    <row r="28608" spans="3:3">
      <c r="C28608"/>
    </row>
    <row r="28609" spans="3:3">
      <c r="C28609"/>
    </row>
    <row r="28610" spans="3:3">
      <c r="C28610"/>
    </row>
    <row r="28611" spans="3:3">
      <c r="C28611"/>
    </row>
    <row r="28612" spans="3:3">
      <c r="C28612"/>
    </row>
    <row r="28613" spans="3:3">
      <c r="C28613"/>
    </row>
    <row r="28614" spans="3:3">
      <c r="C28614"/>
    </row>
    <row r="28615" spans="3:3">
      <c r="C28615"/>
    </row>
    <row r="28616" spans="3:3">
      <c r="C28616"/>
    </row>
    <row r="28617" spans="3:3">
      <c r="C28617"/>
    </row>
    <row r="28618" spans="3:3">
      <c r="C28618"/>
    </row>
    <row r="28619" spans="3:3">
      <c r="C28619"/>
    </row>
    <row r="28620" spans="3:3">
      <c r="C28620"/>
    </row>
    <row r="28621" spans="3:3">
      <c r="C28621"/>
    </row>
    <row r="28622" spans="3:3">
      <c r="C28622"/>
    </row>
    <row r="28623" spans="3:3">
      <c r="C28623"/>
    </row>
    <row r="28624" spans="3:3">
      <c r="C28624"/>
    </row>
    <row r="28625" spans="3:3">
      <c r="C28625"/>
    </row>
    <row r="28626" spans="3:3">
      <c r="C28626"/>
    </row>
    <row r="28627" spans="3:3">
      <c r="C28627"/>
    </row>
    <row r="28628" spans="3:3">
      <c r="C28628"/>
    </row>
    <row r="28629" spans="3:3">
      <c r="C28629"/>
    </row>
    <row r="28630" spans="3:3">
      <c r="C28630"/>
    </row>
    <row r="28631" spans="3:3">
      <c r="C28631"/>
    </row>
    <row r="28632" spans="3:3">
      <c r="C28632"/>
    </row>
    <row r="28633" spans="3:3">
      <c r="C28633"/>
    </row>
    <row r="28634" spans="3:3">
      <c r="C28634"/>
    </row>
    <row r="28635" spans="3:3">
      <c r="C28635"/>
    </row>
    <row r="28636" spans="3:3">
      <c r="C28636"/>
    </row>
    <row r="28637" spans="3:3">
      <c r="C28637"/>
    </row>
    <row r="28638" spans="3:3">
      <c r="C28638"/>
    </row>
    <row r="28639" spans="3:3">
      <c r="C28639"/>
    </row>
    <row r="28640" spans="3:3">
      <c r="C28640"/>
    </row>
    <row r="28641" spans="3:3">
      <c r="C28641"/>
    </row>
    <row r="28642" spans="3:3">
      <c r="C28642"/>
    </row>
    <row r="28643" spans="3:3">
      <c r="C28643"/>
    </row>
    <row r="28644" spans="3:3">
      <c r="C28644"/>
    </row>
    <row r="28645" spans="3:3">
      <c r="C28645"/>
    </row>
    <row r="28646" spans="3:3">
      <c r="C28646"/>
    </row>
    <row r="28647" spans="3:3">
      <c r="C28647"/>
    </row>
    <row r="28648" spans="3:3">
      <c r="C28648"/>
    </row>
    <row r="28649" spans="3:3">
      <c r="C28649"/>
    </row>
    <row r="28650" spans="3:3">
      <c r="C28650"/>
    </row>
    <row r="28651" spans="3:3">
      <c r="C28651"/>
    </row>
    <row r="28652" spans="3:3">
      <c r="C28652"/>
    </row>
    <row r="28653" spans="3:3">
      <c r="C28653"/>
    </row>
    <row r="28654" spans="3:3">
      <c r="C28654"/>
    </row>
    <row r="28655" spans="3:3">
      <c r="C28655"/>
    </row>
    <row r="28656" spans="3:3">
      <c r="C28656"/>
    </row>
    <row r="28657" spans="3:3">
      <c r="C28657"/>
    </row>
    <row r="28658" spans="3:3">
      <c r="C28658"/>
    </row>
    <row r="28659" spans="3:3">
      <c r="C28659"/>
    </row>
    <row r="28660" spans="3:3">
      <c r="C28660"/>
    </row>
    <row r="28661" spans="3:3">
      <c r="C28661"/>
    </row>
    <row r="28662" spans="3:3">
      <c r="C28662"/>
    </row>
    <row r="28663" spans="3:3">
      <c r="C28663"/>
    </row>
    <row r="28664" spans="3:3">
      <c r="C28664"/>
    </row>
    <row r="28665" spans="3:3">
      <c r="C28665"/>
    </row>
    <row r="28666" spans="3:3">
      <c r="C28666"/>
    </row>
    <row r="28667" spans="3:3">
      <c r="C28667"/>
    </row>
    <row r="28668" spans="3:3">
      <c r="C28668"/>
    </row>
    <row r="28669" spans="3:3">
      <c r="C28669"/>
    </row>
    <row r="28670" spans="3:3">
      <c r="C28670"/>
    </row>
    <row r="28671" spans="3:3">
      <c r="C28671"/>
    </row>
    <row r="28672" spans="3:3">
      <c r="C28672"/>
    </row>
    <row r="28673" spans="3:3">
      <c r="C28673"/>
    </row>
    <row r="28674" spans="3:3">
      <c r="C28674"/>
    </row>
    <row r="28675" spans="3:3">
      <c r="C28675"/>
    </row>
    <row r="28676" spans="3:3">
      <c r="C28676"/>
    </row>
    <row r="28677" spans="3:3">
      <c r="C28677"/>
    </row>
    <row r="28678" spans="3:3">
      <c r="C28678"/>
    </row>
    <row r="28679" spans="3:3">
      <c r="C28679"/>
    </row>
    <row r="28680" spans="3:3">
      <c r="C28680"/>
    </row>
    <row r="28681" spans="3:3">
      <c r="C28681"/>
    </row>
    <row r="28682" spans="3:3">
      <c r="C28682"/>
    </row>
    <row r="28683" spans="3:3">
      <c r="C28683"/>
    </row>
    <row r="28684" spans="3:3">
      <c r="C28684"/>
    </row>
    <row r="28685" spans="3:3">
      <c r="C28685"/>
    </row>
    <row r="28686" spans="3:3">
      <c r="C28686"/>
    </row>
    <row r="28687" spans="3:3">
      <c r="C28687"/>
    </row>
    <row r="28688" spans="3:3">
      <c r="C28688"/>
    </row>
    <row r="28689" spans="3:3">
      <c r="C28689"/>
    </row>
    <row r="28690" spans="3:3">
      <c r="C28690"/>
    </row>
    <row r="28691" spans="3:3">
      <c r="C28691"/>
    </row>
    <row r="28692" spans="3:3">
      <c r="C28692"/>
    </row>
    <row r="28693" spans="3:3">
      <c r="C28693"/>
    </row>
    <row r="28694" spans="3:3">
      <c r="C28694"/>
    </row>
    <row r="28695" spans="3:3">
      <c r="C28695"/>
    </row>
    <row r="28696" spans="3:3">
      <c r="C28696"/>
    </row>
    <row r="28697" spans="3:3">
      <c r="C28697"/>
    </row>
    <row r="28698" spans="3:3">
      <c r="C28698"/>
    </row>
    <row r="28699" spans="3:3">
      <c r="C28699"/>
    </row>
    <row r="28700" spans="3:3">
      <c r="C28700"/>
    </row>
    <row r="28701" spans="3:3">
      <c r="C28701"/>
    </row>
    <row r="28702" spans="3:3">
      <c r="C28702"/>
    </row>
    <row r="28703" spans="3:3">
      <c r="C28703"/>
    </row>
    <row r="28704" spans="3:3">
      <c r="C28704"/>
    </row>
    <row r="28705" spans="3:3">
      <c r="C28705"/>
    </row>
    <row r="28706" spans="3:3">
      <c r="C28706"/>
    </row>
    <row r="28707" spans="3:3">
      <c r="C28707"/>
    </row>
    <row r="28708" spans="3:3">
      <c r="C28708"/>
    </row>
    <row r="28709" spans="3:3">
      <c r="C28709"/>
    </row>
    <row r="28710" spans="3:3">
      <c r="C28710"/>
    </row>
    <row r="28711" spans="3:3">
      <c r="C28711"/>
    </row>
    <row r="28712" spans="3:3">
      <c r="C28712"/>
    </row>
    <row r="28713" spans="3:3">
      <c r="C28713"/>
    </row>
    <row r="28714" spans="3:3">
      <c r="C28714"/>
    </row>
    <row r="28715" spans="3:3">
      <c r="C28715"/>
    </row>
    <row r="28716" spans="3:3">
      <c r="C28716"/>
    </row>
    <row r="28717" spans="3:3">
      <c r="C28717"/>
    </row>
    <row r="28718" spans="3:3">
      <c r="C28718"/>
    </row>
    <row r="28719" spans="3:3">
      <c r="C28719"/>
    </row>
    <row r="28720" spans="3:3">
      <c r="C28720"/>
    </row>
    <row r="28721" spans="3:3">
      <c r="C28721"/>
    </row>
    <row r="28722" spans="3:3">
      <c r="C28722"/>
    </row>
    <row r="28723" spans="3:3">
      <c r="C28723"/>
    </row>
    <row r="28724" spans="3:3">
      <c r="C28724"/>
    </row>
    <row r="28725" spans="3:3">
      <c r="C28725"/>
    </row>
    <row r="28726" spans="3:3">
      <c r="C28726"/>
    </row>
    <row r="28727" spans="3:3">
      <c r="C28727"/>
    </row>
    <row r="28728" spans="3:3">
      <c r="C28728"/>
    </row>
    <row r="28729" spans="3:3">
      <c r="C28729"/>
    </row>
    <row r="28730" spans="3:3">
      <c r="C28730"/>
    </row>
    <row r="28731" spans="3:3">
      <c r="C28731"/>
    </row>
    <row r="28732" spans="3:3">
      <c r="C28732"/>
    </row>
    <row r="28733" spans="3:3">
      <c r="C28733"/>
    </row>
    <row r="28734" spans="3:3">
      <c r="C28734"/>
    </row>
    <row r="28735" spans="3:3">
      <c r="C28735"/>
    </row>
    <row r="28736" spans="3:3">
      <c r="C28736"/>
    </row>
    <row r="28737" spans="3:3">
      <c r="C28737"/>
    </row>
    <row r="28738" spans="3:3">
      <c r="C28738"/>
    </row>
    <row r="28739" spans="3:3">
      <c r="C28739"/>
    </row>
    <row r="28740" spans="3:3">
      <c r="C28740"/>
    </row>
    <row r="28741" spans="3:3">
      <c r="C28741"/>
    </row>
    <row r="28742" spans="3:3">
      <c r="C28742"/>
    </row>
    <row r="28743" spans="3:3">
      <c r="C28743"/>
    </row>
    <row r="28744" spans="3:3">
      <c r="C28744"/>
    </row>
    <row r="28745" spans="3:3">
      <c r="C28745"/>
    </row>
    <row r="28746" spans="3:3">
      <c r="C28746"/>
    </row>
    <row r="28747" spans="3:3">
      <c r="C28747"/>
    </row>
    <row r="28748" spans="3:3">
      <c r="C28748"/>
    </row>
    <row r="28749" spans="3:3">
      <c r="C28749"/>
    </row>
    <row r="28750" spans="3:3">
      <c r="C28750"/>
    </row>
    <row r="28751" spans="3:3">
      <c r="C28751"/>
    </row>
    <row r="28752" spans="3:3">
      <c r="C28752"/>
    </row>
    <row r="28753" spans="3:3">
      <c r="C28753"/>
    </row>
    <row r="28754" spans="3:3">
      <c r="C28754"/>
    </row>
    <row r="28755" spans="3:3">
      <c r="C28755"/>
    </row>
    <row r="28756" spans="3:3">
      <c r="C28756"/>
    </row>
    <row r="28757" spans="3:3">
      <c r="C28757"/>
    </row>
    <row r="28758" spans="3:3">
      <c r="C28758"/>
    </row>
    <row r="28759" spans="3:3">
      <c r="C28759"/>
    </row>
    <row r="28760" spans="3:3">
      <c r="C28760"/>
    </row>
    <row r="28761" spans="3:3">
      <c r="C28761"/>
    </row>
    <row r="28762" spans="3:3">
      <c r="C28762"/>
    </row>
    <row r="28763" spans="3:3">
      <c r="C28763"/>
    </row>
    <row r="28764" spans="3:3">
      <c r="C28764"/>
    </row>
    <row r="28765" spans="3:3">
      <c r="C28765"/>
    </row>
    <row r="28766" spans="3:3">
      <c r="C28766"/>
    </row>
    <row r="28767" spans="3:3">
      <c r="C28767"/>
    </row>
    <row r="28768" spans="3:3">
      <c r="C28768"/>
    </row>
    <row r="28769" spans="3:3">
      <c r="C28769"/>
    </row>
    <row r="28770" spans="3:3">
      <c r="C28770"/>
    </row>
    <row r="28771" spans="3:3">
      <c r="C28771"/>
    </row>
    <row r="28772" spans="3:3">
      <c r="C28772"/>
    </row>
    <row r="28773" spans="3:3">
      <c r="C28773"/>
    </row>
    <row r="28774" spans="3:3">
      <c r="C28774"/>
    </row>
    <row r="28775" spans="3:3">
      <c r="C28775"/>
    </row>
    <row r="28776" spans="3:3">
      <c r="C28776"/>
    </row>
    <row r="28777" spans="3:3">
      <c r="C28777"/>
    </row>
    <row r="28778" spans="3:3">
      <c r="C28778"/>
    </row>
    <row r="28779" spans="3:3">
      <c r="C28779"/>
    </row>
    <row r="28780" spans="3:3">
      <c r="C28780"/>
    </row>
    <row r="28781" spans="3:3">
      <c r="C28781"/>
    </row>
    <row r="28782" spans="3:3">
      <c r="C28782"/>
    </row>
    <row r="28783" spans="3:3">
      <c r="C28783"/>
    </row>
    <row r="28784" spans="3:3">
      <c r="C28784"/>
    </row>
    <row r="28785" spans="3:3">
      <c r="C28785"/>
    </row>
    <row r="28786" spans="3:3">
      <c r="C28786"/>
    </row>
    <row r="28787" spans="3:3">
      <c r="C28787"/>
    </row>
    <row r="28788" spans="3:3">
      <c r="C28788"/>
    </row>
    <row r="28789" spans="3:3">
      <c r="C28789"/>
    </row>
    <row r="28790" spans="3:3">
      <c r="C28790"/>
    </row>
    <row r="28791" spans="3:3">
      <c r="C28791"/>
    </row>
    <row r="28792" spans="3:3">
      <c r="C28792"/>
    </row>
    <row r="28793" spans="3:3">
      <c r="C28793"/>
    </row>
    <row r="28794" spans="3:3">
      <c r="C28794"/>
    </row>
    <row r="28795" spans="3:3">
      <c r="C28795"/>
    </row>
    <row r="28796" spans="3:3">
      <c r="C28796"/>
    </row>
    <row r="28797" spans="3:3">
      <c r="C28797"/>
    </row>
    <row r="28798" spans="3:3">
      <c r="C28798"/>
    </row>
    <row r="28799" spans="3:3">
      <c r="C28799"/>
    </row>
    <row r="28800" spans="3:3">
      <c r="C28800"/>
    </row>
    <row r="28801" spans="3:3">
      <c r="C28801"/>
    </row>
    <row r="28802" spans="3:3">
      <c r="C28802"/>
    </row>
    <row r="28803" spans="3:3">
      <c r="C28803"/>
    </row>
    <row r="28804" spans="3:3">
      <c r="C28804"/>
    </row>
    <row r="28805" spans="3:3">
      <c r="C28805"/>
    </row>
    <row r="28806" spans="3:3">
      <c r="C28806"/>
    </row>
    <row r="28807" spans="3:3">
      <c r="C28807"/>
    </row>
    <row r="28808" spans="3:3">
      <c r="C28808"/>
    </row>
    <row r="28809" spans="3:3">
      <c r="C28809"/>
    </row>
    <row r="28810" spans="3:3">
      <c r="C28810"/>
    </row>
    <row r="28811" spans="3:3">
      <c r="C28811"/>
    </row>
    <row r="28812" spans="3:3">
      <c r="C28812"/>
    </row>
    <row r="28813" spans="3:3">
      <c r="C28813"/>
    </row>
    <row r="28814" spans="3:3">
      <c r="C28814"/>
    </row>
    <row r="28815" spans="3:3">
      <c r="C28815"/>
    </row>
    <row r="28816" spans="3:3">
      <c r="C28816"/>
    </row>
    <row r="28817" spans="3:3">
      <c r="C28817"/>
    </row>
    <row r="28818" spans="3:3">
      <c r="C28818"/>
    </row>
    <row r="28819" spans="3:3">
      <c r="C28819"/>
    </row>
    <row r="28820" spans="3:3">
      <c r="C28820"/>
    </row>
    <row r="28821" spans="3:3">
      <c r="C28821"/>
    </row>
    <row r="28822" spans="3:3">
      <c r="C28822"/>
    </row>
    <row r="28823" spans="3:3">
      <c r="C28823"/>
    </row>
    <row r="28824" spans="3:3">
      <c r="C28824"/>
    </row>
    <row r="28825" spans="3:3">
      <c r="C28825"/>
    </row>
    <row r="28826" spans="3:3">
      <c r="C28826"/>
    </row>
    <row r="28827" spans="3:3">
      <c r="C28827"/>
    </row>
    <row r="28828" spans="3:3">
      <c r="C28828"/>
    </row>
    <row r="28829" spans="3:3">
      <c r="C28829"/>
    </row>
    <row r="28830" spans="3:3">
      <c r="C28830"/>
    </row>
    <row r="28831" spans="3:3">
      <c r="C28831"/>
    </row>
    <row r="28832" spans="3:3">
      <c r="C28832"/>
    </row>
    <row r="28833" spans="3:3">
      <c r="C28833"/>
    </row>
    <row r="28834" spans="3:3">
      <c r="C28834"/>
    </row>
    <row r="28835" spans="3:3">
      <c r="C28835"/>
    </row>
    <row r="28836" spans="3:3">
      <c r="C28836"/>
    </row>
    <row r="28837" spans="3:3">
      <c r="C28837"/>
    </row>
    <row r="28838" spans="3:3">
      <c r="C28838"/>
    </row>
    <row r="28839" spans="3:3">
      <c r="C28839"/>
    </row>
    <row r="28840" spans="3:3">
      <c r="C28840"/>
    </row>
    <row r="28841" spans="3:3">
      <c r="C28841"/>
    </row>
    <row r="28842" spans="3:3">
      <c r="C28842"/>
    </row>
    <row r="28843" spans="3:3">
      <c r="C28843"/>
    </row>
    <row r="28844" spans="3:3">
      <c r="C28844"/>
    </row>
    <row r="28845" spans="3:3">
      <c r="C28845"/>
    </row>
    <row r="28846" spans="3:3">
      <c r="C28846"/>
    </row>
    <row r="28847" spans="3:3">
      <c r="C28847"/>
    </row>
    <row r="28848" spans="3:3">
      <c r="C28848"/>
    </row>
    <row r="28849" spans="3:3">
      <c r="C28849"/>
    </row>
    <row r="28850" spans="3:3">
      <c r="C28850"/>
    </row>
    <row r="28851" spans="3:3">
      <c r="C28851"/>
    </row>
    <row r="28852" spans="3:3">
      <c r="C28852"/>
    </row>
    <row r="28853" spans="3:3">
      <c r="C28853"/>
    </row>
    <row r="28854" spans="3:3">
      <c r="C28854"/>
    </row>
    <row r="28855" spans="3:3">
      <c r="C28855"/>
    </row>
    <row r="28856" spans="3:3">
      <c r="C28856"/>
    </row>
    <row r="28857" spans="3:3">
      <c r="C28857"/>
    </row>
    <row r="28858" spans="3:3">
      <c r="C28858"/>
    </row>
    <row r="28859" spans="3:3">
      <c r="C28859"/>
    </row>
    <row r="28860" spans="3:3">
      <c r="C28860"/>
    </row>
    <row r="28861" spans="3:3">
      <c r="C28861"/>
    </row>
    <row r="28862" spans="3:3">
      <c r="C28862"/>
    </row>
    <row r="28863" spans="3:3">
      <c r="C28863"/>
    </row>
    <row r="28864" spans="3:3">
      <c r="C28864"/>
    </row>
    <row r="28865" spans="3:3">
      <c r="C28865"/>
    </row>
    <row r="28866" spans="3:3">
      <c r="C28866"/>
    </row>
    <row r="28867" spans="3:3">
      <c r="C28867"/>
    </row>
    <row r="28868" spans="3:3">
      <c r="C28868"/>
    </row>
    <row r="28869" spans="3:3">
      <c r="C28869"/>
    </row>
    <row r="28870" spans="3:3">
      <c r="C28870"/>
    </row>
    <row r="28871" spans="3:3">
      <c r="C28871"/>
    </row>
    <row r="28872" spans="3:3">
      <c r="C28872"/>
    </row>
    <row r="28873" spans="3:3">
      <c r="C28873"/>
    </row>
    <row r="28874" spans="3:3">
      <c r="C28874"/>
    </row>
    <row r="28875" spans="3:3">
      <c r="C28875"/>
    </row>
    <row r="28876" spans="3:3">
      <c r="C28876"/>
    </row>
    <row r="28877" spans="3:3">
      <c r="C28877"/>
    </row>
    <row r="28878" spans="3:3">
      <c r="C28878"/>
    </row>
    <row r="28879" spans="3:3">
      <c r="C28879"/>
    </row>
    <row r="28880" spans="3:3">
      <c r="C28880"/>
    </row>
    <row r="28881" spans="3:3">
      <c r="C28881"/>
    </row>
    <row r="28882" spans="3:3">
      <c r="C28882"/>
    </row>
    <row r="28883" spans="3:3">
      <c r="C28883"/>
    </row>
    <row r="28884" spans="3:3">
      <c r="C28884"/>
    </row>
    <row r="28885" spans="3:3">
      <c r="C28885"/>
    </row>
    <row r="28886" spans="3:3">
      <c r="C28886"/>
    </row>
    <row r="28887" spans="3:3">
      <c r="C28887"/>
    </row>
    <row r="28888" spans="3:3">
      <c r="C28888"/>
    </row>
    <row r="28889" spans="3:3">
      <c r="C28889"/>
    </row>
    <row r="28890" spans="3:3">
      <c r="C28890"/>
    </row>
    <row r="28891" spans="3:3">
      <c r="C28891"/>
    </row>
    <row r="28892" spans="3:3">
      <c r="C28892"/>
    </row>
    <row r="28893" spans="3:3">
      <c r="C28893"/>
    </row>
    <row r="28894" spans="3:3">
      <c r="C28894"/>
    </row>
    <row r="28895" spans="3:3">
      <c r="C28895"/>
    </row>
    <row r="28896" spans="3:3">
      <c r="C28896"/>
    </row>
    <row r="28897" spans="3:3">
      <c r="C28897"/>
    </row>
    <row r="28898" spans="3:3">
      <c r="C28898"/>
    </row>
    <row r="28899" spans="3:3">
      <c r="C28899"/>
    </row>
    <row r="28900" spans="3:3">
      <c r="C28900"/>
    </row>
    <row r="28901" spans="3:3">
      <c r="C28901"/>
    </row>
    <row r="28902" spans="3:3">
      <c r="C28902"/>
    </row>
    <row r="28903" spans="3:3">
      <c r="C28903"/>
    </row>
    <row r="28904" spans="3:3">
      <c r="C28904"/>
    </row>
    <row r="28905" spans="3:3">
      <c r="C28905"/>
    </row>
    <row r="28906" spans="3:3">
      <c r="C28906"/>
    </row>
    <row r="28907" spans="3:3">
      <c r="C28907"/>
    </row>
    <row r="28908" spans="3:3">
      <c r="C28908"/>
    </row>
    <row r="28909" spans="3:3">
      <c r="C28909"/>
    </row>
    <row r="28910" spans="3:3">
      <c r="C28910"/>
    </row>
    <row r="28911" spans="3:3">
      <c r="C28911"/>
    </row>
    <row r="28912" spans="3:3">
      <c r="C28912"/>
    </row>
    <row r="28913" spans="3:3">
      <c r="C28913"/>
    </row>
    <row r="28914" spans="3:3">
      <c r="C28914"/>
    </row>
    <row r="28915" spans="3:3">
      <c r="C28915"/>
    </row>
    <row r="28916" spans="3:3">
      <c r="C28916"/>
    </row>
    <row r="28917" spans="3:3">
      <c r="C28917"/>
    </row>
    <row r="28918" spans="3:3">
      <c r="C28918"/>
    </row>
    <row r="28919" spans="3:3">
      <c r="C28919"/>
    </row>
    <row r="28920" spans="3:3">
      <c r="C28920"/>
    </row>
    <row r="28921" spans="3:3">
      <c r="C28921"/>
    </row>
    <row r="28922" spans="3:3">
      <c r="C28922"/>
    </row>
    <row r="28923" spans="3:3">
      <c r="C28923"/>
    </row>
    <row r="28924" spans="3:3">
      <c r="C28924"/>
    </row>
    <row r="28925" spans="3:3">
      <c r="C28925"/>
    </row>
    <row r="28926" spans="3:3">
      <c r="C28926"/>
    </row>
    <row r="28927" spans="3:3">
      <c r="C28927"/>
    </row>
    <row r="28928" spans="3:3">
      <c r="C28928"/>
    </row>
    <row r="28929" spans="3:3">
      <c r="C28929"/>
    </row>
    <row r="28930" spans="3:3">
      <c r="C28930"/>
    </row>
    <row r="28931" spans="3:3">
      <c r="C28931"/>
    </row>
    <row r="28932" spans="3:3">
      <c r="C28932"/>
    </row>
    <row r="28933" spans="3:3">
      <c r="C28933"/>
    </row>
    <row r="28934" spans="3:3">
      <c r="C28934"/>
    </row>
    <row r="28935" spans="3:3">
      <c r="C28935"/>
    </row>
    <row r="28936" spans="3:3">
      <c r="C28936"/>
    </row>
    <row r="28937" spans="3:3">
      <c r="C28937"/>
    </row>
    <row r="28938" spans="3:3">
      <c r="C28938"/>
    </row>
    <row r="28939" spans="3:3">
      <c r="C28939"/>
    </row>
    <row r="28940" spans="3:3">
      <c r="C28940"/>
    </row>
    <row r="28941" spans="3:3">
      <c r="C28941"/>
    </row>
    <row r="28942" spans="3:3">
      <c r="C28942"/>
    </row>
    <row r="28943" spans="3:3">
      <c r="C28943"/>
    </row>
    <row r="28944" spans="3:3">
      <c r="C28944"/>
    </row>
    <row r="28945" spans="3:3">
      <c r="C28945"/>
    </row>
    <row r="28946" spans="3:3">
      <c r="C28946"/>
    </row>
    <row r="28947" spans="3:3">
      <c r="C28947"/>
    </row>
    <row r="28948" spans="3:3">
      <c r="C28948"/>
    </row>
    <row r="28949" spans="3:3">
      <c r="C28949"/>
    </row>
    <row r="28950" spans="3:3">
      <c r="C28950"/>
    </row>
    <row r="28951" spans="3:3">
      <c r="C28951"/>
    </row>
    <row r="28952" spans="3:3">
      <c r="C28952"/>
    </row>
    <row r="28953" spans="3:3">
      <c r="C28953"/>
    </row>
    <row r="28954" spans="3:3">
      <c r="C28954"/>
    </row>
    <row r="28955" spans="3:3">
      <c r="C28955"/>
    </row>
    <row r="28956" spans="3:3">
      <c r="C28956"/>
    </row>
    <row r="28957" spans="3:3">
      <c r="C28957"/>
    </row>
    <row r="28958" spans="3:3">
      <c r="C28958"/>
    </row>
    <row r="28959" spans="3:3">
      <c r="C28959"/>
    </row>
    <row r="28960" spans="3:3">
      <c r="C28960"/>
    </row>
    <row r="28961" spans="3:3">
      <c r="C28961"/>
    </row>
    <row r="28962" spans="3:3">
      <c r="C28962"/>
    </row>
    <row r="28963" spans="3:3">
      <c r="C28963"/>
    </row>
    <row r="28964" spans="3:3">
      <c r="C28964"/>
    </row>
    <row r="28965" spans="3:3">
      <c r="C28965"/>
    </row>
    <row r="28966" spans="3:3">
      <c r="C28966"/>
    </row>
    <row r="28967" spans="3:3">
      <c r="C28967"/>
    </row>
    <row r="28968" spans="3:3">
      <c r="C28968"/>
    </row>
    <row r="28969" spans="3:3">
      <c r="C28969"/>
    </row>
    <row r="28970" spans="3:3">
      <c r="C28970"/>
    </row>
    <row r="28971" spans="3:3">
      <c r="C28971"/>
    </row>
    <row r="28972" spans="3:3">
      <c r="C28972"/>
    </row>
    <row r="28973" spans="3:3">
      <c r="C28973"/>
    </row>
    <row r="28974" spans="3:3">
      <c r="C28974"/>
    </row>
    <row r="28975" spans="3:3">
      <c r="C28975"/>
    </row>
    <row r="28976" spans="3:3">
      <c r="C28976"/>
    </row>
    <row r="28977" spans="3:3">
      <c r="C28977"/>
    </row>
    <row r="28978" spans="3:3">
      <c r="C28978"/>
    </row>
    <row r="28979" spans="3:3">
      <c r="C28979"/>
    </row>
    <row r="28980" spans="3:3">
      <c r="C28980"/>
    </row>
    <row r="28981" spans="3:3">
      <c r="C28981"/>
    </row>
    <row r="28982" spans="3:3">
      <c r="C28982"/>
    </row>
    <row r="28983" spans="3:3">
      <c r="C28983"/>
    </row>
    <row r="28984" spans="3:3">
      <c r="C28984"/>
    </row>
    <row r="28985" spans="3:3">
      <c r="C28985"/>
    </row>
    <row r="28986" spans="3:3">
      <c r="C28986"/>
    </row>
    <row r="28987" spans="3:3">
      <c r="C28987"/>
    </row>
    <row r="28988" spans="3:3">
      <c r="C28988"/>
    </row>
    <row r="28989" spans="3:3">
      <c r="C28989"/>
    </row>
    <row r="28990" spans="3:3">
      <c r="C28990"/>
    </row>
    <row r="28991" spans="3:3">
      <c r="C28991"/>
    </row>
    <row r="28992" spans="3:3">
      <c r="C28992"/>
    </row>
    <row r="28993" spans="3:3">
      <c r="C28993"/>
    </row>
    <row r="28994" spans="3:3">
      <c r="C28994"/>
    </row>
    <row r="28995" spans="3:3">
      <c r="C28995"/>
    </row>
    <row r="28996" spans="3:3">
      <c r="C28996"/>
    </row>
    <row r="28997" spans="3:3">
      <c r="C28997"/>
    </row>
    <row r="28998" spans="3:3">
      <c r="C28998"/>
    </row>
    <row r="28999" spans="3:3">
      <c r="C28999"/>
    </row>
    <row r="29000" spans="3:3">
      <c r="C29000"/>
    </row>
    <row r="29001" spans="3:3">
      <c r="C29001"/>
    </row>
    <row r="29002" spans="3:3">
      <c r="C29002"/>
    </row>
    <row r="29003" spans="3:3">
      <c r="C29003"/>
    </row>
    <row r="29004" spans="3:3">
      <c r="C29004"/>
    </row>
    <row r="29005" spans="3:3">
      <c r="C29005"/>
    </row>
    <row r="29006" spans="3:3">
      <c r="C29006"/>
    </row>
    <row r="29007" spans="3:3">
      <c r="C29007"/>
    </row>
    <row r="29008" spans="3:3">
      <c r="C29008"/>
    </row>
    <row r="29009" spans="3:3">
      <c r="C29009"/>
    </row>
    <row r="29010" spans="3:3">
      <c r="C29010"/>
    </row>
    <row r="29011" spans="3:3">
      <c r="C29011"/>
    </row>
    <row r="29012" spans="3:3">
      <c r="C29012"/>
    </row>
    <row r="29013" spans="3:3">
      <c r="C29013"/>
    </row>
    <row r="29014" spans="3:3">
      <c r="C29014"/>
    </row>
    <row r="29015" spans="3:3">
      <c r="C29015"/>
    </row>
    <row r="29016" spans="3:3">
      <c r="C29016"/>
    </row>
    <row r="29017" spans="3:3">
      <c r="C29017"/>
    </row>
    <row r="29018" spans="3:3">
      <c r="C29018"/>
    </row>
    <row r="29019" spans="3:3">
      <c r="C29019"/>
    </row>
    <row r="29020" spans="3:3">
      <c r="C29020"/>
    </row>
    <row r="29021" spans="3:3">
      <c r="C29021"/>
    </row>
    <row r="29022" spans="3:3">
      <c r="C29022"/>
    </row>
    <row r="29023" spans="3:3">
      <c r="C29023"/>
    </row>
    <row r="29024" spans="3:3">
      <c r="C29024"/>
    </row>
    <row r="29025" spans="3:3">
      <c r="C29025"/>
    </row>
    <row r="29026" spans="3:3">
      <c r="C29026"/>
    </row>
    <row r="29027" spans="3:3">
      <c r="C29027"/>
    </row>
    <row r="29028" spans="3:3">
      <c r="C29028"/>
    </row>
    <row r="29029" spans="3:3">
      <c r="C29029"/>
    </row>
    <row r="29030" spans="3:3">
      <c r="C29030"/>
    </row>
    <row r="29031" spans="3:3">
      <c r="C29031"/>
    </row>
    <row r="29032" spans="3:3">
      <c r="C29032"/>
    </row>
    <row r="29033" spans="3:3">
      <c r="C29033"/>
    </row>
    <row r="29034" spans="3:3">
      <c r="C29034"/>
    </row>
    <row r="29035" spans="3:3">
      <c r="C29035"/>
    </row>
    <row r="29036" spans="3:3">
      <c r="C29036"/>
    </row>
    <row r="29037" spans="3:3">
      <c r="C29037"/>
    </row>
    <row r="29038" spans="3:3">
      <c r="C29038"/>
    </row>
    <row r="29039" spans="3:3">
      <c r="C29039"/>
    </row>
    <row r="29040" spans="3:3">
      <c r="C29040"/>
    </row>
    <row r="29041" spans="3:3">
      <c r="C29041"/>
    </row>
    <row r="29042" spans="3:3">
      <c r="C29042"/>
    </row>
    <row r="29043" spans="3:3">
      <c r="C29043"/>
    </row>
    <row r="29044" spans="3:3">
      <c r="C29044"/>
    </row>
    <row r="29045" spans="3:3">
      <c r="C29045"/>
    </row>
    <row r="29046" spans="3:3">
      <c r="C29046"/>
    </row>
    <row r="29047" spans="3:3">
      <c r="C29047"/>
    </row>
    <row r="29048" spans="3:3">
      <c r="C29048"/>
    </row>
    <row r="29049" spans="3:3">
      <c r="C29049"/>
    </row>
    <row r="29050" spans="3:3">
      <c r="C29050"/>
    </row>
    <row r="29051" spans="3:3">
      <c r="C29051"/>
    </row>
    <row r="29052" spans="3:3">
      <c r="C29052"/>
    </row>
    <row r="29053" spans="3:3">
      <c r="C29053"/>
    </row>
    <row r="29054" spans="3:3">
      <c r="C29054"/>
    </row>
    <row r="29055" spans="3:3">
      <c r="C29055"/>
    </row>
    <row r="29056" spans="3:3">
      <c r="C29056"/>
    </row>
    <row r="29057" spans="3:3">
      <c r="C29057"/>
    </row>
    <row r="29058" spans="3:3">
      <c r="C29058"/>
    </row>
    <row r="29059" spans="3:3">
      <c r="C29059"/>
    </row>
    <row r="29060" spans="3:3">
      <c r="C29060"/>
    </row>
    <row r="29061" spans="3:3">
      <c r="C29061"/>
    </row>
    <row r="29062" spans="3:3">
      <c r="C29062"/>
    </row>
    <row r="29063" spans="3:3">
      <c r="C29063"/>
    </row>
    <row r="29064" spans="3:3">
      <c r="C29064"/>
    </row>
    <row r="29065" spans="3:3">
      <c r="C29065"/>
    </row>
    <row r="29066" spans="3:3">
      <c r="C29066"/>
    </row>
    <row r="29067" spans="3:3">
      <c r="C29067"/>
    </row>
    <row r="29068" spans="3:3">
      <c r="C29068"/>
    </row>
    <row r="29069" spans="3:3">
      <c r="C29069"/>
    </row>
    <row r="29070" spans="3:3">
      <c r="C29070"/>
    </row>
    <row r="29071" spans="3:3">
      <c r="C29071"/>
    </row>
    <row r="29072" spans="3:3">
      <c r="C29072"/>
    </row>
    <row r="29073" spans="3:3">
      <c r="C29073"/>
    </row>
    <row r="29074" spans="3:3">
      <c r="C29074"/>
    </row>
    <row r="29075" spans="3:3">
      <c r="C29075"/>
    </row>
    <row r="29076" spans="3:3">
      <c r="C29076"/>
    </row>
    <row r="29077" spans="3:3">
      <c r="C29077"/>
    </row>
    <row r="29078" spans="3:3">
      <c r="C29078"/>
    </row>
    <row r="29079" spans="3:3">
      <c r="C29079"/>
    </row>
    <row r="29080" spans="3:3">
      <c r="C29080"/>
    </row>
    <row r="29081" spans="3:3">
      <c r="C29081"/>
    </row>
    <row r="29082" spans="3:3">
      <c r="C29082"/>
    </row>
    <row r="29083" spans="3:3">
      <c r="C29083"/>
    </row>
    <row r="29084" spans="3:3">
      <c r="C29084"/>
    </row>
    <row r="29085" spans="3:3">
      <c r="C29085"/>
    </row>
    <row r="29086" spans="3:3">
      <c r="C29086"/>
    </row>
    <row r="29087" spans="3:3">
      <c r="C29087"/>
    </row>
    <row r="29088" spans="3:3">
      <c r="C29088"/>
    </row>
    <row r="29089" spans="3:3">
      <c r="C29089"/>
    </row>
    <row r="29090" spans="3:3">
      <c r="C29090"/>
    </row>
    <row r="29091" spans="3:3">
      <c r="C29091"/>
    </row>
    <row r="29092" spans="3:3">
      <c r="C29092"/>
    </row>
    <row r="29093" spans="3:3">
      <c r="C29093"/>
    </row>
    <row r="29094" spans="3:3">
      <c r="C29094"/>
    </row>
    <row r="29095" spans="3:3">
      <c r="C29095"/>
    </row>
    <row r="29096" spans="3:3">
      <c r="C29096"/>
    </row>
    <row r="29097" spans="3:3">
      <c r="C29097"/>
    </row>
    <row r="29098" spans="3:3">
      <c r="C29098"/>
    </row>
    <row r="29099" spans="3:3">
      <c r="C29099"/>
    </row>
    <row r="29100" spans="3:3">
      <c r="C29100"/>
    </row>
    <row r="29101" spans="3:3">
      <c r="C29101"/>
    </row>
    <row r="29102" spans="3:3">
      <c r="C29102"/>
    </row>
    <row r="29103" spans="3:3">
      <c r="C29103"/>
    </row>
    <row r="29104" spans="3:3">
      <c r="C29104"/>
    </row>
    <row r="29105" spans="3:3">
      <c r="C29105"/>
    </row>
    <row r="29106" spans="3:3">
      <c r="C29106"/>
    </row>
    <row r="29107" spans="3:3">
      <c r="C29107"/>
    </row>
    <row r="29108" spans="3:3">
      <c r="C29108"/>
    </row>
    <row r="29109" spans="3:3">
      <c r="C29109"/>
    </row>
    <row r="29110" spans="3:3">
      <c r="C29110"/>
    </row>
    <row r="29111" spans="3:3">
      <c r="C29111"/>
    </row>
    <row r="29112" spans="3:3">
      <c r="C29112"/>
    </row>
    <row r="29113" spans="3:3">
      <c r="C29113"/>
    </row>
    <row r="29114" spans="3:3">
      <c r="C29114"/>
    </row>
    <row r="29115" spans="3:3">
      <c r="C29115"/>
    </row>
    <row r="29116" spans="3:3">
      <c r="C29116"/>
    </row>
    <row r="29117" spans="3:3">
      <c r="C29117"/>
    </row>
    <row r="29118" spans="3:3">
      <c r="C29118"/>
    </row>
    <row r="29119" spans="3:3">
      <c r="C29119"/>
    </row>
    <row r="29120" spans="3:3">
      <c r="C29120"/>
    </row>
    <row r="29121" spans="3:3">
      <c r="C29121"/>
    </row>
    <row r="29122" spans="3:3">
      <c r="C29122"/>
    </row>
    <row r="29123" spans="3:3">
      <c r="C29123"/>
    </row>
    <row r="29124" spans="3:3">
      <c r="C29124"/>
    </row>
    <row r="29125" spans="3:3">
      <c r="C29125"/>
    </row>
    <row r="29126" spans="3:3">
      <c r="C29126"/>
    </row>
    <row r="29127" spans="3:3">
      <c r="C29127"/>
    </row>
    <row r="29128" spans="3:3">
      <c r="C29128"/>
    </row>
    <row r="29129" spans="3:3">
      <c r="C29129"/>
    </row>
    <row r="29130" spans="3:3">
      <c r="C29130"/>
    </row>
    <row r="29131" spans="3:3">
      <c r="C29131"/>
    </row>
    <row r="29132" spans="3:3">
      <c r="C29132"/>
    </row>
    <row r="29133" spans="3:3">
      <c r="C29133"/>
    </row>
    <row r="29134" spans="3:3">
      <c r="C29134"/>
    </row>
    <row r="29135" spans="3:3">
      <c r="C29135"/>
    </row>
    <row r="29136" spans="3:3">
      <c r="C29136"/>
    </row>
    <row r="29137" spans="3:3">
      <c r="C29137"/>
    </row>
    <row r="29138" spans="3:3">
      <c r="C29138"/>
    </row>
    <row r="29139" spans="3:3">
      <c r="C29139"/>
    </row>
    <row r="29140" spans="3:3">
      <c r="C29140"/>
    </row>
    <row r="29141" spans="3:3">
      <c r="C29141"/>
    </row>
    <row r="29142" spans="3:3">
      <c r="C29142"/>
    </row>
    <row r="29143" spans="3:3">
      <c r="C29143"/>
    </row>
    <row r="29144" spans="3:3">
      <c r="C29144"/>
    </row>
    <row r="29145" spans="3:3">
      <c r="C29145"/>
    </row>
    <row r="29146" spans="3:3">
      <c r="C29146"/>
    </row>
    <row r="29147" spans="3:3">
      <c r="C29147"/>
    </row>
    <row r="29148" spans="3:3">
      <c r="C29148"/>
    </row>
    <row r="29149" spans="3:3">
      <c r="C29149"/>
    </row>
    <row r="29150" spans="3:3">
      <c r="C29150"/>
    </row>
    <row r="29151" spans="3:3">
      <c r="C29151"/>
    </row>
    <row r="29152" spans="3:3">
      <c r="C29152"/>
    </row>
    <row r="29153" spans="3:3">
      <c r="C29153"/>
    </row>
    <row r="29154" spans="3:3">
      <c r="C29154"/>
    </row>
    <row r="29155" spans="3:3">
      <c r="C29155"/>
    </row>
    <row r="29156" spans="3:3">
      <c r="C29156"/>
    </row>
    <row r="29157" spans="3:3">
      <c r="C29157"/>
    </row>
    <row r="29158" spans="3:3">
      <c r="C29158"/>
    </row>
    <row r="29159" spans="3:3">
      <c r="C29159"/>
    </row>
    <row r="29160" spans="3:3">
      <c r="C29160"/>
    </row>
    <row r="29161" spans="3:3">
      <c r="C29161"/>
    </row>
    <row r="29162" spans="3:3">
      <c r="C29162"/>
    </row>
    <row r="29163" spans="3:3">
      <c r="C29163"/>
    </row>
    <row r="29164" spans="3:3">
      <c r="C29164"/>
    </row>
    <row r="29165" spans="3:3">
      <c r="C29165"/>
    </row>
    <row r="29166" spans="3:3">
      <c r="C29166"/>
    </row>
    <row r="29167" spans="3:3">
      <c r="C29167"/>
    </row>
    <row r="29168" spans="3:3">
      <c r="C29168"/>
    </row>
    <row r="29169" spans="3:3">
      <c r="C29169"/>
    </row>
    <row r="29170" spans="3:3">
      <c r="C29170"/>
    </row>
    <row r="29171" spans="3:3">
      <c r="C29171"/>
    </row>
    <row r="29172" spans="3:3">
      <c r="C29172"/>
    </row>
    <row r="29173" spans="3:3">
      <c r="C29173"/>
    </row>
    <row r="29174" spans="3:3">
      <c r="C29174"/>
    </row>
    <row r="29175" spans="3:3">
      <c r="C29175"/>
    </row>
    <row r="29176" spans="3:3">
      <c r="C29176"/>
    </row>
    <row r="29177" spans="3:3">
      <c r="C29177"/>
    </row>
    <row r="29178" spans="3:3">
      <c r="C29178"/>
    </row>
    <row r="29179" spans="3:3">
      <c r="C29179"/>
    </row>
    <row r="29180" spans="3:3">
      <c r="C29180"/>
    </row>
    <row r="29181" spans="3:3">
      <c r="C29181"/>
    </row>
    <row r="29182" spans="3:3">
      <c r="C29182"/>
    </row>
    <row r="29183" spans="3:3">
      <c r="C29183"/>
    </row>
    <row r="29184" spans="3:3">
      <c r="C29184"/>
    </row>
    <row r="29185" spans="3:3">
      <c r="C29185"/>
    </row>
    <row r="29186" spans="3:3">
      <c r="C29186"/>
    </row>
    <row r="29187" spans="3:3">
      <c r="C29187"/>
    </row>
    <row r="29188" spans="3:3">
      <c r="C29188"/>
    </row>
    <row r="29189" spans="3:3">
      <c r="C29189"/>
    </row>
    <row r="29190" spans="3:3">
      <c r="C29190"/>
    </row>
    <row r="29191" spans="3:3">
      <c r="C29191"/>
    </row>
    <row r="29192" spans="3:3">
      <c r="C29192"/>
    </row>
    <row r="29193" spans="3:3">
      <c r="C29193"/>
    </row>
    <row r="29194" spans="3:3">
      <c r="C29194"/>
    </row>
    <row r="29195" spans="3:3">
      <c r="C29195"/>
    </row>
    <row r="29196" spans="3:3">
      <c r="C29196"/>
    </row>
    <row r="29197" spans="3:3">
      <c r="C29197"/>
    </row>
    <row r="29198" spans="3:3">
      <c r="C29198"/>
    </row>
    <row r="29199" spans="3:3">
      <c r="C29199"/>
    </row>
    <row r="29200" spans="3:3">
      <c r="C29200"/>
    </row>
    <row r="29201" spans="3:3">
      <c r="C29201"/>
    </row>
    <row r="29202" spans="3:3">
      <c r="C29202"/>
    </row>
    <row r="29203" spans="3:3">
      <c r="C29203"/>
    </row>
    <row r="29204" spans="3:3">
      <c r="C29204"/>
    </row>
    <row r="29205" spans="3:3">
      <c r="C29205"/>
    </row>
    <row r="29206" spans="3:3">
      <c r="C29206"/>
    </row>
    <row r="29207" spans="3:3">
      <c r="C29207"/>
    </row>
    <row r="29208" spans="3:3">
      <c r="C29208"/>
    </row>
    <row r="29209" spans="3:3">
      <c r="C29209"/>
    </row>
    <row r="29210" spans="3:3">
      <c r="C29210"/>
    </row>
    <row r="29211" spans="3:3">
      <c r="C29211"/>
    </row>
    <row r="29212" spans="3:3">
      <c r="C29212"/>
    </row>
    <row r="29213" spans="3:3">
      <c r="C29213"/>
    </row>
    <row r="29214" spans="3:3">
      <c r="C29214"/>
    </row>
    <row r="29215" spans="3:3">
      <c r="C29215"/>
    </row>
    <row r="29216" spans="3:3">
      <c r="C29216"/>
    </row>
    <row r="29217" spans="3:3">
      <c r="C29217"/>
    </row>
    <row r="29218" spans="3:3">
      <c r="C29218"/>
    </row>
    <row r="29219" spans="3:3">
      <c r="C29219"/>
    </row>
    <row r="29220" spans="3:3">
      <c r="C29220"/>
    </row>
    <row r="29221" spans="3:3">
      <c r="C29221"/>
    </row>
    <row r="29222" spans="3:3">
      <c r="C29222"/>
    </row>
    <row r="29223" spans="3:3">
      <c r="C29223"/>
    </row>
    <row r="29224" spans="3:3">
      <c r="C29224"/>
    </row>
    <row r="29225" spans="3:3">
      <c r="C29225"/>
    </row>
    <row r="29226" spans="3:3">
      <c r="C29226"/>
    </row>
    <row r="29227" spans="3:3">
      <c r="C29227"/>
    </row>
    <row r="29228" spans="3:3">
      <c r="C29228"/>
    </row>
    <row r="29229" spans="3:3">
      <c r="C29229"/>
    </row>
    <row r="29230" spans="3:3">
      <c r="C29230"/>
    </row>
    <row r="29231" spans="3:3">
      <c r="C29231"/>
    </row>
    <row r="29232" spans="3:3">
      <c r="C29232"/>
    </row>
    <row r="29233" spans="3:3">
      <c r="C29233"/>
    </row>
    <row r="29234" spans="3:3">
      <c r="C29234"/>
    </row>
    <row r="29235" spans="3:3">
      <c r="C29235"/>
    </row>
    <row r="29236" spans="3:3">
      <c r="C29236"/>
    </row>
    <row r="29237" spans="3:3">
      <c r="C29237"/>
    </row>
    <row r="29238" spans="3:3">
      <c r="C29238"/>
    </row>
    <row r="29239" spans="3:3">
      <c r="C29239"/>
    </row>
    <row r="29240" spans="3:3">
      <c r="C29240"/>
    </row>
    <row r="29241" spans="3:3">
      <c r="C29241"/>
    </row>
    <row r="29242" spans="3:3">
      <c r="C29242"/>
    </row>
    <row r="29243" spans="3:3">
      <c r="C29243"/>
    </row>
    <row r="29244" spans="3:3">
      <c r="C29244"/>
    </row>
    <row r="29245" spans="3:3">
      <c r="C29245"/>
    </row>
    <row r="29246" spans="3:3">
      <c r="C29246"/>
    </row>
    <row r="29247" spans="3:3">
      <c r="C29247"/>
    </row>
    <row r="29248" spans="3:3">
      <c r="C29248"/>
    </row>
    <row r="29249" spans="3:3">
      <c r="C29249"/>
    </row>
    <row r="29250" spans="3:3">
      <c r="C29250"/>
    </row>
    <row r="29251" spans="3:3">
      <c r="C29251"/>
    </row>
    <row r="29252" spans="3:3">
      <c r="C29252"/>
    </row>
    <row r="29253" spans="3:3">
      <c r="C29253"/>
    </row>
    <row r="29254" spans="3:3">
      <c r="C29254"/>
    </row>
    <row r="29255" spans="3:3">
      <c r="C29255"/>
    </row>
    <row r="29256" spans="3:3">
      <c r="C29256"/>
    </row>
    <row r="29257" spans="3:3">
      <c r="C29257"/>
    </row>
    <row r="29258" spans="3:3">
      <c r="C29258"/>
    </row>
    <row r="29259" spans="3:3">
      <c r="C29259"/>
    </row>
    <row r="29260" spans="3:3">
      <c r="C29260"/>
    </row>
    <row r="29261" spans="3:3">
      <c r="C29261"/>
    </row>
    <row r="29262" spans="3:3">
      <c r="C29262"/>
    </row>
    <row r="29263" spans="3:3">
      <c r="C29263"/>
    </row>
    <row r="29264" spans="3:3">
      <c r="C29264"/>
    </row>
    <row r="29265" spans="3:3">
      <c r="C29265"/>
    </row>
    <row r="29266" spans="3:3">
      <c r="C29266"/>
    </row>
    <row r="29267" spans="3:3">
      <c r="C29267"/>
    </row>
    <row r="29268" spans="3:3">
      <c r="C29268"/>
    </row>
    <row r="29269" spans="3:3">
      <c r="C29269"/>
    </row>
    <row r="29270" spans="3:3">
      <c r="C29270"/>
    </row>
    <row r="29271" spans="3:3">
      <c r="C29271"/>
    </row>
    <row r="29272" spans="3:3">
      <c r="C29272"/>
    </row>
    <row r="29273" spans="3:3">
      <c r="C29273"/>
    </row>
    <row r="29274" spans="3:3">
      <c r="C29274"/>
    </row>
    <row r="29275" spans="3:3">
      <c r="C29275"/>
    </row>
    <row r="29276" spans="3:3">
      <c r="C29276"/>
    </row>
    <row r="29277" spans="3:3">
      <c r="C29277"/>
    </row>
    <row r="29278" spans="3:3">
      <c r="C29278"/>
    </row>
    <row r="29279" spans="3:3">
      <c r="C29279"/>
    </row>
    <row r="29280" spans="3:3">
      <c r="C29280"/>
    </row>
    <row r="29281" spans="3:3">
      <c r="C29281"/>
    </row>
    <row r="29282" spans="3:3">
      <c r="C29282"/>
    </row>
    <row r="29283" spans="3:3">
      <c r="C29283"/>
    </row>
    <row r="29284" spans="3:3">
      <c r="C29284"/>
    </row>
    <row r="29285" spans="3:3">
      <c r="C29285"/>
    </row>
    <row r="29286" spans="3:3">
      <c r="C29286"/>
    </row>
    <row r="29287" spans="3:3">
      <c r="C29287"/>
    </row>
    <row r="29288" spans="3:3">
      <c r="C29288"/>
    </row>
    <row r="29289" spans="3:3">
      <c r="C29289"/>
    </row>
    <row r="29290" spans="3:3">
      <c r="C29290"/>
    </row>
    <row r="29291" spans="3:3">
      <c r="C29291"/>
    </row>
    <row r="29292" spans="3:3">
      <c r="C29292"/>
    </row>
    <row r="29293" spans="3:3">
      <c r="C29293"/>
    </row>
    <row r="29294" spans="3:3">
      <c r="C29294"/>
    </row>
    <row r="29295" spans="3:3">
      <c r="C29295"/>
    </row>
    <row r="29296" spans="3:3">
      <c r="C29296"/>
    </row>
    <row r="29297" spans="3:3">
      <c r="C29297"/>
    </row>
    <row r="29298" spans="3:3">
      <c r="C29298"/>
    </row>
    <row r="29299" spans="3:3">
      <c r="C29299"/>
    </row>
    <row r="29300" spans="3:3">
      <c r="C29300"/>
    </row>
    <row r="29301" spans="3:3">
      <c r="C29301"/>
    </row>
    <row r="29302" spans="3:3">
      <c r="C29302"/>
    </row>
    <row r="29303" spans="3:3">
      <c r="C29303"/>
    </row>
    <row r="29304" spans="3:3">
      <c r="C29304"/>
    </row>
    <row r="29305" spans="3:3">
      <c r="C29305"/>
    </row>
    <row r="29306" spans="3:3">
      <c r="C29306"/>
    </row>
    <row r="29307" spans="3:3">
      <c r="C29307"/>
    </row>
    <row r="29308" spans="3:3">
      <c r="C29308"/>
    </row>
    <row r="29309" spans="3:3">
      <c r="C29309"/>
    </row>
    <row r="29310" spans="3:3">
      <c r="C29310"/>
    </row>
    <row r="29311" spans="3:3">
      <c r="C29311"/>
    </row>
    <row r="29312" spans="3:3">
      <c r="C29312"/>
    </row>
    <row r="29313" spans="3:3">
      <c r="C29313"/>
    </row>
    <row r="29314" spans="3:3">
      <c r="C29314"/>
    </row>
    <row r="29315" spans="3:3">
      <c r="C29315"/>
    </row>
    <row r="29316" spans="3:3">
      <c r="C29316"/>
    </row>
    <row r="29317" spans="3:3">
      <c r="C29317"/>
    </row>
    <row r="29318" spans="3:3">
      <c r="C29318"/>
    </row>
    <row r="29319" spans="3:3">
      <c r="C29319"/>
    </row>
    <row r="29320" spans="3:3">
      <c r="C29320"/>
    </row>
    <row r="29321" spans="3:3">
      <c r="C29321"/>
    </row>
    <row r="29322" spans="3:3">
      <c r="C29322"/>
    </row>
    <row r="29323" spans="3:3">
      <c r="C29323"/>
    </row>
    <row r="29324" spans="3:3">
      <c r="C29324"/>
    </row>
    <row r="29325" spans="3:3">
      <c r="C29325"/>
    </row>
    <row r="29326" spans="3:3">
      <c r="C29326"/>
    </row>
    <row r="29327" spans="3:3">
      <c r="C29327"/>
    </row>
    <row r="29328" spans="3:3">
      <c r="C29328"/>
    </row>
    <row r="29329" spans="3:3">
      <c r="C29329"/>
    </row>
    <row r="29330" spans="3:3">
      <c r="C29330"/>
    </row>
    <row r="29331" spans="3:3">
      <c r="C29331"/>
    </row>
    <row r="29332" spans="3:3">
      <c r="C29332"/>
    </row>
    <row r="29333" spans="3:3">
      <c r="C29333"/>
    </row>
    <row r="29334" spans="3:3">
      <c r="C29334"/>
    </row>
    <row r="29335" spans="3:3">
      <c r="C29335"/>
    </row>
    <row r="29336" spans="3:3">
      <c r="C29336"/>
    </row>
    <row r="29337" spans="3:3">
      <c r="C29337"/>
    </row>
    <row r="29338" spans="3:3">
      <c r="C29338"/>
    </row>
    <row r="29339" spans="3:3">
      <c r="C29339"/>
    </row>
    <row r="29340" spans="3:3">
      <c r="C29340"/>
    </row>
    <row r="29341" spans="3:3">
      <c r="C29341"/>
    </row>
    <row r="29342" spans="3:3">
      <c r="C29342"/>
    </row>
    <row r="29343" spans="3:3">
      <c r="C29343"/>
    </row>
    <row r="29344" spans="3:3">
      <c r="C29344"/>
    </row>
    <row r="29345" spans="3:3">
      <c r="C29345"/>
    </row>
    <row r="29346" spans="3:3">
      <c r="C29346"/>
    </row>
    <row r="29347" spans="3:3">
      <c r="C29347"/>
    </row>
    <row r="29348" spans="3:3">
      <c r="C29348"/>
    </row>
    <row r="29349" spans="3:3">
      <c r="C29349"/>
    </row>
    <row r="29350" spans="3:3">
      <c r="C29350"/>
    </row>
    <row r="29351" spans="3:3">
      <c r="C29351"/>
    </row>
    <row r="29352" spans="3:3">
      <c r="C29352"/>
    </row>
    <row r="29353" spans="3:3">
      <c r="C29353"/>
    </row>
    <row r="29354" spans="3:3">
      <c r="C29354"/>
    </row>
    <row r="29355" spans="3:3">
      <c r="C29355"/>
    </row>
    <row r="29356" spans="3:3">
      <c r="C29356"/>
    </row>
    <row r="29357" spans="3:3">
      <c r="C29357"/>
    </row>
    <row r="29358" spans="3:3">
      <c r="C29358"/>
    </row>
    <row r="29359" spans="3:3">
      <c r="C29359"/>
    </row>
    <row r="29360" spans="3:3">
      <c r="C29360"/>
    </row>
    <row r="29361" spans="3:3">
      <c r="C29361"/>
    </row>
    <row r="29362" spans="3:3">
      <c r="C29362"/>
    </row>
    <row r="29363" spans="3:3">
      <c r="C29363"/>
    </row>
    <row r="29364" spans="3:3">
      <c r="C29364"/>
    </row>
    <row r="29365" spans="3:3">
      <c r="C29365"/>
    </row>
    <row r="29366" spans="3:3">
      <c r="C29366"/>
    </row>
    <row r="29367" spans="3:3">
      <c r="C29367"/>
    </row>
    <row r="29368" spans="3:3">
      <c r="C29368"/>
    </row>
    <row r="29369" spans="3:3">
      <c r="C29369"/>
    </row>
    <row r="29370" spans="3:3">
      <c r="C29370"/>
    </row>
    <row r="29371" spans="3:3">
      <c r="C29371"/>
    </row>
    <row r="29372" spans="3:3">
      <c r="C29372"/>
    </row>
    <row r="29373" spans="3:3">
      <c r="C29373"/>
    </row>
    <row r="29374" spans="3:3">
      <c r="C29374"/>
    </row>
    <row r="29375" spans="3:3">
      <c r="C29375"/>
    </row>
    <row r="29376" spans="3:3">
      <c r="C29376"/>
    </row>
    <row r="29377" spans="3:3">
      <c r="C29377"/>
    </row>
    <row r="29378" spans="3:3">
      <c r="C29378"/>
    </row>
    <row r="29379" spans="3:3">
      <c r="C29379"/>
    </row>
    <row r="29380" spans="3:3">
      <c r="C29380"/>
    </row>
    <row r="29381" spans="3:3">
      <c r="C29381"/>
    </row>
    <row r="29382" spans="3:3">
      <c r="C29382"/>
    </row>
    <row r="29383" spans="3:3">
      <c r="C29383"/>
    </row>
    <row r="29384" spans="3:3">
      <c r="C29384"/>
    </row>
    <row r="29385" spans="3:3">
      <c r="C29385"/>
    </row>
    <row r="29386" spans="3:3">
      <c r="C29386"/>
    </row>
    <row r="29387" spans="3:3">
      <c r="C29387"/>
    </row>
    <row r="29388" spans="3:3">
      <c r="C29388"/>
    </row>
    <row r="29389" spans="3:3">
      <c r="C29389"/>
    </row>
    <row r="29390" spans="3:3">
      <c r="C29390"/>
    </row>
    <row r="29391" spans="3:3">
      <c r="C29391"/>
    </row>
    <row r="29392" spans="3:3">
      <c r="C29392"/>
    </row>
    <row r="29393" spans="3:3">
      <c r="C29393"/>
    </row>
    <row r="29394" spans="3:3">
      <c r="C29394"/>
    </row>
    <row r="29395" spans="3:3">
      <c r="C29395"/>
    </row>
    <row r="29396" spans="3:3">
      <c r="C29396"/>
    </row>
    <row r="29397" spans="3:3">
      <c r="C29397"/>
    </row>
    <row r="29398" spans="3:3">
      <c r="C29398"/>
    </row>
    <row r="29399" spans="3:3">
      <c r="C29399"/>
    </row>
    <row r="29400" spans="3:3">
      <c r="C29400"/>
    </row>
    <row r="29401" spans="3:3">
      <c r="C29401"/>
    </row>
    <row r="29402" spans="3:3">
      <c r="C29402"/>
    </row>
    <row r="29403" spans="3:3">
      <c r="C29403"/>
    </row>
    <row r="29404" spans="3:3">
      <c r="C29404"/>
    </row>
    <row r="29405" spans="3:3">
      <c r="C29405"/>
    </row>
    <row r="29406" spans="3:3">
      <c r="C29406"/>
    </row>
    <row r="29407" spans="3:3">
      <c r="C29407"/>
    </row>
    <row r="29408" spans="3:3">
      <c r="C29408"/>
    </row>
    <row r="29409" spans="3:3">
      <c r="C29409"/>
    </row>
    <row r="29410" spans="3:3">
      <c r="C29410"/>
    </row>
    <row r="29411" spans="3:3">
      <c r="C29411"/>
    </row>
    <row r="29412" spans="3:3">
      <c r="C29412"/>
    </row>
    <row r="29413" spans="3:3">
      <c r="C29413"/>
    </row>
    <row r="29414" spans="3:3">
      <c r="C29414"/>
    </row>
    <row r="29415" spans="3:3">
      <c r="C29415"/>
    </row>
    <row r="29416" spans="3:3">
      <c r="C29416"/>
    </row>
    <row r="29417" spans="3:3">
      <c r="C29417"/>
    </row>
    <row r="29418" spans="3:3">
      <c r="C29418"/>
    </row>
    <row r="29419" spans="3:3">
      <c r="C29419"/>
    </row>
    <row r="29420" spans="3:3">
      <c r="C29420"/>
    </row>
    <row r="29421" spans="3:3">
      <c r="C29421"/>
    </row>
    <row r="29422" spans="3:3">
      <c r="C29422"/>
    </row>
    <row r="29423" spans="3:3">
      <c r="C29423"/>
    </row>
    <row r="29424" spans="3:3">
      <c r="C29424"/>
    </row>
    <row r="29425" spans="3:3">
      <c r="C29425"/>
    </row>
    <row r="29426" spans="3:3">
      <c r="C29426"/>
    </row>
    <row r="29427" spans="3:3">
      <c r="C29427"/>
    </row>
    <row r="29428" spans="3:3">
      <c r="C29428"/>
    </row>
    <row r="29429" spans="3:3">
      <c r="C29429"/>
    </row>
    <row r="29430" spans="3:3">
      <c r="C29430"/>
    </row>
    <row r="29431" spans="3:3">
      <c r="C29431"/>
    </row>
    <row r="29432" spans="3:3">
      <c r="C29432"/>
    </row>
    <row r="29433" spans="3:3">
      <c r="C29433"/>
    </row>
    <row r="29434" spans="3:3">
      <c r="C29434"/>
    </row>
    <row r="29435" spans="3:3">
      <c r="C29435"/>
    </row>
    <row r="29436" spans="3:3">
      <c r="C29436"/>
    </row>
    <row r="29437" spans="3:3">
      <c r="C29437"/>
    </row>
    <row r="29438" spans="3:3">
      <c r="C29438"/>
    </row>
    <row r="29439" spans="3:3">
      <c r="C29439"/>
    </row>
    <row r="29440" spans="3:3">
      <c r="C29440"/>
    </row>
    <row r="29441" spans="3:3">
      <c r="C29441"/>
    </row>
    <row r="29442" spans="3:3">
      <c r="C29442"/>
    </row>
    <row r="29443" spans="3:3">
      <c r="C29443"/>
    </row>
    <row r="29444" spans="3:3">
      <c r="C29444"/>
    </row>
    <row r="29445" spans="3:3">
      <c r="C29445"/>
    </row>
    <row r="29446" spans="3:3">
      <c r="C29446"/>
    </row>
    <row r="29447" spans="3:3">
      <c r="C29447"/>
    </row>
    <row r="29448" spans="3:3">
      <c r="C29448"/>
    </row>
    <row r="29449" spans="3:3">
      <c r="C29449"/>
    </row>
    <row r="29450" spans="3:3">
      <c r="C29450"/>
    </row>
    <row r="29451" spans="3:3">
      <c r="C29451"/>
    </row>
    <row r="29452" spans="3:3">
      <c r="C29452"/>
    </row>
    <row r="29453" spans="3:3">
      <c r="C29453"/>
    </row>
    <row r="29454" spans="3:3">
      <c r="C29454"/>
    </row>
    <row r="29455" spans="3:3">
      <c r="C29455"/>
    </row>
    <row r="29456" spans="3:3">
      <c r="C29456"/>
    </row>
    <row r="29457" spans="3:3">
      <c r="C29457"/>
    </row>
    <row r="29458" spans="3:3">
      <c r="C29458"/>
    </row>
    <row r="29459" spans="3:3">
      <c r="C29459"/>
    </row>
    <row r="29460" spans="3:3">
      <c r="C29460"/>
    </row>
    <row r="29461" spans="3:3">
      <c r="C29461"/>
    </row>
    <row r="29462" spans="3:3">
      <c r="C29462"/>
    </row>
    <row r="29463" spans="3:3">
      <c r="C29463"/>
    </row>
    <row r="29464" spans="3:3">
      <c r="C29464"/>
    </row>
    <row r="29465" spans="3:3">
      <c r="C29465"/>
    </row>
    <row r="29466" spans="3:3">
      <c r="C29466"/>
    </row>
    <row r="29467" spans="3:3">
      <c r="C29467"/>
    </row>
    <row r="29468" spans="3:3">
      <c r="C29468"/>
    </row>
    <row r="29469" spans="3:3">
      <c r="C29469"/>
    </row>
    <row r="29470" spans="3:3">
      <c r="C29470"/>
    </row>
    <row r="29471" spans="3:3">
      <c r="C29471"/>
    </row>
    <row r="29472" spans="3:3">
      <c r="C29472"/>
    </row>
    <row r="29473" spans="3:3">
      <c r="C29473"/>
    </row>
    <row r="29474" spans="3:3">
      <c r="C29474"/>
    </row>
    <row r="29475" spans="3:3">
      <c r="C29475"/>
    </row>
    <row r="29476" spans="3:3">
      <c r="C29476"/>
    </row>
    <row r="29477" spans="3:3">
      <c r="C29477"/>
    </row>
    <row r="29478" spans="3:3">
      <c r="C29478"/>
    </row>
    <row r="29479" spans="3:3">
      <c r="C29479"/>
    </row>
    <row r="29480" spans="3:3">
      <c r="C29480"/>
    </row>
    <row r="29481" spans="3:3">
      <c r="C29481"/>
    </row>
    <row r="29482" spans="3:3">
      <c r="C29482"/>
    </row>
    <row r="29483" spans="3:3">
      <c r="C29483"/>
    </row>
    <row r="29484" spans="3:3">
      <c r="C29484"/>
    </row>
    <row r="29485" spans="3:3">
      <c r="C29485"/>
    </row>
    <row r="29486" spans="3:3">
      <c r="C29486"/>
    </row>
    <row r="29487" spans="3:3">
      <c r="C29487"/>
    </row>
    <row r="29488" spans="3:3">
      <c r="C29488"/>
    </row>
    <row r="29489" spans="3:3">
      <c r="C29489"/>
    </row>
    <row r="29490" spans="3:3">
      <c r="C29490"/>
    </row>
    <row r="29491" spans="3:3">
      <c r="C29491"/>
    </row>
    <row r="29492" spans="3:3">
      <c r="C29492"/>
    </row>
    <row r="29493" spans="3:3">
      <c r="C29493"/>
    </row>
    <row r="29494" spans="3:3">
      <c r="C29494"/>
    </row>
    <row r="29495" spans="3:3">
      <c r="C29495"/>
    </row>
    <row r="29496" spans="3:3">
      <c r="C29496"/>
    </row>
    <row r="29497" spans="3:3">
      <c r="C29497"/>
    </row>
    <row r="29498" spans="3:3">
      <c r="C29498"/>
    </row>
    <row r="29499" spans="3:3">
      <c r="C29499"/>
    </row>
    <row r="29500" spans="3:3">
      <c r="C29500"/>
    </row>
    <row r="29501" spans="3:3">
      <c r="C29501"/>
    </row>
    <row r="29502" spans="3:3">
      <c r="C29502"/>
    </row>
    <row r="29503" spans="3:3">
      <c r="C29503"/>
    </row>
    <row r="29504" spans="3:3">
      <c r="C29504"/>
    </row>
    <row r="29505" spans="3:3">
      <c r="C29505"/>
    </row>
    <row r="29506" spans="3:3">
      <c r="C29506"/>
    </row>
    <row r="29507" spans="3:3">
      <c r="C29507"/>
    </row>
    <row r="29508" spans="3:3">
      <c r="C29508"/>
    </row>
    <row r="29509" spans="3:3">
      <c r="C29509"/>
    </row>
    <row r="29510" spans="3:3">
      <c r="C29510"/>
    </row>
    <row r="29511" spans="3:3">
      <c r="C29511"/>
    </row>
    <row r="29512" spans="3:3">
      <c r="C29512"/>
    </row>
    <row r="29513" spans="3:3">
      <c r="C29513"/>
    </row>
    <row r="29514" spans="3:3">
      <c r="C29514"/>
    </row>
    <row r="29515" spans="3:3">
      <c r="C29515"/>
    </row>
    <row r="29516" spans="3:3">
      <c r="C29516"/>
    </row>
    <row r="29517" spans="3:3">
      <c r="C29517"/>
    </row>
    <row r="29518" spans="3:3">
      <c r="C29518"/>
    </row>
    <row r="29519" spans="3:3">
      <c r="C29519"/>
    </row>
    <row r="29520" spans="3:3">
      <c r="C29520"/>
    </row>
    <row r="29521" spans="3:3">
      <c r="C29521"/>
    </row>
    <row r="29522" spans="3:3">
      <c r="C29522"/>
    </row>
    <row r="29523" spans="3:3">
      <c r="C29523"/>
    </row>
    <row r="29524" spans="3:3">
      <c r="C29524"/>
    </row>
    <row r="29525" spans="3:3">
      <c r="C29525"/>
    </row>
    <row r="29526" spans="3:3">
      <c r="C29526"/>
    </row>
    <row r="29527" spans="3:3">
      <c r="C29527"/>
    </row>
    <row r="29528" spans="3:3">
      <c r="C29528"/>
    </row>
    <row r="29529" spans="3:3">
      <c r="C29529"/>
    </row>
    <row r="29530" spans="3:3">
      <c r="C29530"/>
    </row>
    <row r="29531" spans="3:3">
      <c r="C29531"/>
    </row>
    <row r="29532" spans="3:3">
      <c r="C29532"/>
    </row>
    <row r="29533" spans="3:3">
      <c r="C29533"/>
    </row>
    <row r="29534" spans="3:3">
      <c r="C29534"/>
    </row>
    <row r="29535" spans="3:3">
      <c r="C29535"/>
    </row>
    <row r="29536" spans="3:3">
      <c r="C29536"/>
    </row>
    <row r="29537" spans="3:3">
      <c r="C29537"/>
    </row>
    <row r="29538" spans="3:3">
      <c r="C29538"/>
    </row>
    <row r="29539" spans="3:3">
      <c r="C29539"/>
    </row>
    <row r="29540" spans="3:3">
      <c r="C29540"/>
    </row>
    <row r="29541" spans="3:3">
      <c r="C29541"/>
    </row>
    <row r="29542" spans="3:3">
      <c r="C29542"/>
    </row>
    <row r="29543" spans="3:3">
      <c r="C29543"/>
    </row>
    <row r="29544" spans="3:3">
      <c r="C29544"/>
    </row>
    <row r="29545" spans="3:3">
      <c r="C29545"/>
    </row>
    <row r="29546" spans="3:3">
      <c r="C29546"/>
    </row>
    <row r="29547" spans="3:3">
      <c r="C29547"/>
    </row>
    <row r="29548" spans="3:3">
      <c r="C29548"/>
    </row>
    <row r="29549" spans="3:3">
      <c r="C29549"/>
    </row>
    <row r="29550" spans="3:3">
      <c r="C29550"/>
    </row>
    <row r="29551" spans="3:3">
      <c r="C29551"/>
    </row>
    <row r="29552" spans="3:3">
      <c r="C29552"/>
    </row>
    <row r="29553" spans="3:3">
      <c r="C29553"/>
    </row>
    <row r="29554" spans="3:3">
      <c r="C29554"/>
    </row>
    <row r="29555" spans="3:3">
      <c r="C29555"/>
    </row>
    <row r="29556" spans="3:3">
      <c r="C29556"/>
    </row>
    <row r="29557" spans="3:3">
      <c r="C29557"/>
    </row>
    <row r="29558" spans="3:3">
      <c r="C29558"/>
    </row>
    <row r="29559" spans="3:3">
      <c r="C29559"/>
    </row>
    <row r="29560" spans="3:3">
      <c r="C29560"/>
    </row>
    <row r="29561" spans="3:3">
      <c r="C29561"/>
    </row>
    <row r="29562" spans="3:3">
      <c r="C29562"/>
    </row>
    <row r="29563" spans="3:3">
      <c r="C29563"/>
    </row>
    <row r="29564" spans="3:3">
      <c r="C29564"/>
    </row>
    <row r="29565" spans="3:3">
      <c r="C29565"/>
    </row>
    <row r="29566" spans="3:3">
      <c r="C29566"/>
    </row>
    <row r="29567" spans="3:3">
      <c r="C29567"/>
    </row>
    <row r="29568" spans="3:3">
      <c r="C29568"/>
    </row>
    <row r="29569" spans="3:3">
      <c r="C29569"/>
    </row>
    <row r="29570" spans="3:3">
      <c r="C29570"/>
    </row>
    <row r="29571" spans="3:3">
      <c r="C29571"/>
    </row>
    <row r="29572" spans="3:3">
      <c r="C29572"/>
    </row>
    <row r="29573" spans="3:3">
      <c r="C29573"/>
    </row>
    <row r="29574" spans="3:3">
      <c r="C29574"/>
    </row>
    <row r="29575" spans="3:3">
      <c r="C29575"/>
    </row>
    <row r="29576" spans="3:3">
      <c r="C29576"/>
    </row>
    <row r="29577" spans="3:3">
      <c r="C29577"/>
    </row>
    <row r="29578" spans="3:3">
      <c r="C29578"/>
    </row>
    <row r="29579" spans="3:3">
      <c r="C29579"/>
    </row>
    <row r="29580" spans="3:3">
      <c r="C29580"/>
    </row>
    <row r="29581" spans="3:3">
      <c r="C29581"/>
    </row>
    <row r="29582" spans="3:3">
      <c r="C29582"/>
    </row>
    <row r="29583" spans="3:3">
      <c r="C29583"/>
    </row>
    <row r="29584" spans="3:3">
      <c r="C29584"/>
    </row>
    <row r="29585" spans="3:3">
      <c r="C29585"/>
    </row>
    <row r="29586" spans="3:3">
      <c r="C29586"/>
    </row>
    <row r="29587" spans="3:3">
      <c r="C29587"/>
    </row>
    <row r="29588" spans="3:3">
      <c r="C29588"/>
    </row>
    <row r="29589" spans="3:3">
      <c r="C29589"/>
    </row>
    <row r="29590" spans="3:3">
      <c r="C29590"/>
    </row>
    <row r="29591" spans="3:3">
      <c r="C29591"/>
    </row>
    <row r="29592" spans="3:3">
      <c r="C29592"/>
    </row>
    <row r="29593" spans="3:3">
      <c r="C29593"/>
    </row>
    <row r="29594" spans="3:3">
      <c r="C29594"/>
    </row>
    <row r="29595" spans="3:3">
      <c r="C29595"/>
    </row>
    <row r="29596" spans="3:3">
      <c r="C29596"/>
    </row>
    <row r="29597" spans="3:3">
      <c r="C29597"/>
    </row>
    <row r="29598" spans="3:3">
      <c r="C29598"/>
    </row>
    <row r="29599" spans="3:3">
      <c r="C29599"/>
    </row>
    <row r="29600" spans="3:3">
      <c r="C29600"/>
    </row>
    <row r="29601" spans="3:3">
      <c r="C29601"/>
    </row>
    <row r="29602" spans="3:3">
      <c r="C29602"/>
    </row>
    <row r="29603" spans="3:3">
      <c r="C29603"/>
    </row>
    <row r="29604" spans="3:3">
      <c r="C29604"/>
    </row>
    <row r="29605" spans="3:3">
      <c r="C29605"/>
    </row>
    <row r="29606" spans="3:3">
      <c r="C29606"/>
    </row>
    <row r="29607" spans="3:3">
      <c r="C29607"/>
    </row>
    <row r="29608" spans="3:3">
      <c r="C29608"/>
    </row>
    <row r="29609" spans="3:3">
      <c r="C29609"/>
    </row>
    <row r="29610" spans="3:3">
      <c r="C29610"/>
    </row>
    <row r="29611" spans="3:3">
      <c r="C29611"/>
    </row>
    <row r="29612" spans="3:3">
      <c r="C29612"/>
    </row>
    <row r="29613" spans="3:3">
      <c r="C29613"/>
    </row>
    <row r="29614" spans="3:3">
      <c r="C29614"/>
    </row>
    <row r="29615" spans="3:3">
      <c r="C29615"/>
    </row>
    <row r="29616" spans="3:3">
      <c r="C29616"/>
    </row>
    <row r="29617" spans="3:3">
      <c r="C29617"/>
    </row>
    <row r="29618" spans="3:3">
      <c r="C29618"/>
    </row>
    <row r="29619" spans="3:3">
      <c r="C29619"/>
    </row>
    <row r="29620" spans="3:3">
      <c r="C29620"/>
    </row>
    <row r="29621" spans="3:3">
      <c r="C29621"/>
    </row>
    <row r="29622" spans="3:3">
      <c r="C29622"/>
    </row>
    <row r="29623" spans="3:3">
      <c r="C29623"/>
    </row>
    <row r="29624" spans="3:3">
      <c r="C29624"/>
    </row>
    <row r="29625" spans="3:3">
      <c r="C29625"/>
    </row>
    <row r="29626" spans="3:3">
      <c r="C29626"/>
    </row>
    <row r="29627" spans="3:3">
      <c r="C29627"/>
    </row>
    <row r="29628" spans="3:3">
      <c r="C29628"/>
    </row>
    <row r="29629" spans="3:3">
      <c r="C29629"/>
    </row>
    <row r="29630" spans="3:3">
      <c r="C29630"/>
    </row>
    <row r="29631" spans="3:3">
      <c r="C29631"/>
    </row>
    <row r="29632" spans="3:3">
      <c r="C29632"/>
    </row>
    <row r="29633" spans="3:3">
      <c r="C29633"/>
    </row>
    <row r="29634" spans="3:3">
      <c r="C29634"/>
    </row>
    <row r="29635" spans="3:3">
      <c r="C29635"/>
    </row>
    <row r="29636" spans="3:3">
      <c r="C29636"/>
    </row>
    <row r="29637" spans="3:3">
      <c r="C29637"/>
    </row>
    <row r="29638" spans="3:3">
      <c r="C29638"/>
    </row>
    <row r="29639" spans="3:3">
      <c r="C29639"/>
    </row>
    <row r="29640" spans="3:3">
      <c r="C29640"/>
    </row>
    <row r="29641" spans="3:3">
      <c r="C29641"/>
    </row>
    <row r="29642" spans="3:3">
      <c r="C29642"/>
    </row>
    <row r="29643" spans="3:3">
      <c r="C29643"/>
    </row>
    <row r="29644" spans="3:3">
      <c r="C29644"/>
    </row>
    <row r="29645" spans="3:3">
      <c r="C29645"/>
    </row>
    <row r="29646" spans="3:3">
      <c r="C29646"/>
    </row>
    <row r="29647" spans="3:3">
      <c r="C29647"/>
    </row>
    <row r="29648" spans="3:3">
      <c r="C29648"/>
    </row>
    <row r="29649" spans="3:3">
      <c r="C29649"/>
    </row>
    <row r="29650" spans="3:3">
      <c r="C29650"/>
    </row>
    <row r="29651" spans="3:3">
      <c r="C29651"/>
    </row>
    <row r="29652" spans="3:3">
      <c r="C29652"/>
    </row>
    <row r="29653" spans="3:3">
      <c r="C29653"/>
    </row>
    <row r="29654" spans="3:3">
      <c r="C29654"/>
    </row>
    <row r="29655" spans="3:3">
      <c r="C29655"/>
    </row>
    <row r="29656" spans="3:3">
      <c r="C29656"/>
    </row>
    <row r="29657" spans="3:3">
      <c r="C29657"/>
    </row>
    <row r="29658" spans="3:3">
      <c r="C29658"/>
    </row>
    <row r="29659" spans="3:3">
      <c r="C29659"/>
    </row>
    <row r="29660" spans="3:3">
      <c r="C29660"/>
    </row>
    <row r="29661" spans="3:3">
      <c r="C29661"/>
    </row>
    <row r="29662" spans="3:3">
      <c r="C29662"/>
    </row>
    <row r="29663" spans="3:3">
      <c r="C29663"/>
    </row>
    <row r="29664" spans="3:3">
      <c r="C29664"/>
    </row>
    <row r="29665" spans="3:3">
      <c r="C29665"/>
    </row>
    <row r="29666" spans="3:3">
      <c r="C29666"/>
    </row>
    <row r="29667" spans="3:3">
      <c r="C29667"/>
    </row>
    <row r="29668" spans="3:3">
      <c r="C29668"/>
    </row>
    <row r="29669" spans="3:3">
      <c r="C29669"/>
    </row>
    <row r="29670" spans="3:3">
      <c r="C29670"/>
    </row>
    <row r="29671" spans="3:3">
      <c r="C29671"/>
    </row>
    <row r="29672" spans="3:3">
      <c r="C29672"/>
    </row>
    <row r="29673" spans="3:3">
      <c r="C29673"/>
    </row>
    <row r="29674" spans="3:3">
      <c r="C29674"/>
    </row>
    <row r="29675" spans="3:3">
      <c r="C29675"/>
    </row>
    <row r="29676" spans="3:3">
      <c r="C29676"/>
    </row>
    <row r="29677" spans="3:3">
      <c r="C29677"/>
    </row>
    <row r="29678" spans="3:3">
      <c r="C29678"/>
    </row>
    <row r="29679" spans="3:3">
      <c r="C29679"/>
    </row>
    <row r="29680" spans="3:3">
      <c r="C29680"/>
    </row>
    <row r="29681" spans="3:3">
      <c r="C29681"/>
    </row>
    <row r="29682" spans="3:3">
      <c r="C29682"/>
    </row>
    <row r="29683" spans="3:3">
      <c r="C29683"/>
    </row>
    <row r="29684" spans="3:3">
      <c r="C29684"/>
    </row>
    <row r="29685" spans="3:3">
      <c r="C29685"/>
    </row>
    <row r="29686" spans="3:3">
      <c r="C29686"/>
    </row>
    <row r="29687" spans="3:3">
      <c r="C29687"/>
    </row>
    <row r="29688" spans="3:3">
      <c r="C29688"/>
    </row>
    <row r="29689" spans="3:3">
      <c r="C29689"/>
    </row>
    <row r="29690" spans="3:3">
      <c r="C29690"/>
    </row>
    <row r="29691" spans="3:3">
      <c r="C29691"/>
    </row>
    <row r="29692" spans="3:3">
      <c r="C29692"/>
    </row>
    <row r="29693" spans="3:3">
      <c r="C29693"/>
    </row>
    <row r="29694" spans="3:3">
      <c r="C29694"/>
    </row>
    <row r="29695" spans="3:3">
      <c r="C29695"/>
    </row>
    <row r="29696" spans="3:3">
      <c r="C29696"/>
    </row>
    <row r="29697" spans="3:3">
      <c r="C29697"/>
    </row>
    <row r="29698" spans="3:3">
      <c r="C29698"/>
    </row>
    <row r="29699" spans="3:3">
      <c r="C29699"/>
    </row>
    <row r="29700" spans="3:3">
      <c r="C29700"/>
    </row>
    <row r="29701" spans="3:3">
      <c r="C29701"/>
    </row>
    <row r="29702" spans="3:3">
      <c r="C29702"/>
    </row>
    <row r="29703" spans="3:3">
      <c r="C29703"/>
    </row>
    <row r="29704" spans="3:3">
      <c r="C29704"/>
    </row>
    <row r="29705" spans="3:3">
      <c r="C29705"/>
    </row>
    <row r="29706" spans="3:3">
      <c r="C29706"/>
    </row>
    <row r="29707" spans="3:3">
      <c r="C29707"/>
    </row>
    <row r="29708" spans="3:3">
      <c r="C29708"/>
    </row>
    <row r="29709" spans="3:3">
      <c r="C29709"/>
    </row>
    <row r="29710" spans="3:3">
      <c r="C29710"/>
    </row>
    <row r="29711" spans="3:3">
      <c r="C29711"/>
    </row>
    <row r="29712" spans="3:3">
      <c r="C29712"/>
    </row>
    <row r="29713" spans="3:3">
      <c r="C29713"/>
    </row>
    <row r="29714" spans="3:3">
      <c r="C29714"/>
    </row>
    <row r="29715" spans="3:3">
      <c r="C29715"/>
    </row>
    <row r="29716" spans="3:3">
      <c r="C29716"/>
    </row>
    <row r="29717" spans="3:3">
      <c r="C29717"/>
    </row>
    <row r="29718" spans="3:3">
      <c r="C29718"/>
    </row>
    <row r="29719" spans="3:3">
      <c r="C29719"/>
    </row>
    <row r="29720" spans="3:3">
      <c r="C29720"/>
    </row>
    <row r="29721" spans="3:3">
      <c r="C29721"/>
    </row>
    <row r="29722" spans="3:3">
      <c r="C29722"/>
    </row>
    <row r="29723" spans="3:3">
      <c r="C29723"/>
    </row>
    <row r="29724" spans="3:3">
      <c r="C29724"/>
    </row>
    <row r="29725" spans="3:3">
      <c r="C29725"/>
    </row>
    <row r="29726" spans="3:3">
      <c r="C29726"/>
    </row>
    <row r="29727" spans="3:3">
      <c r="C29727"/>
    </row>
    <row r="29728" spans="3:3">
      <c r="C29728"/>
    </row>
    <row r="29729" spans="3:3">
      <c r="C29729"/>
    </row>
    <row r="29730" spans="3:3">
      <c r="C29730"/>
    </row>
    <row r="29731" spans="3:3">
      <c r="C29731"/>
    </row>
    <row r="29732" spans="3:3">
      <c r="C29732"/>
    </row>
    <row r="29733" spans="3:3">
      <c r="C29733"/>
    </row>
    <row r="29734" spans="3:3">
      <c r="C29734"/>
    </row>
    <row r="29735" spans="3:3">
      <c r="C29735"/>
    </row>
    <row r="29736" spans="3:3">
      <c r="C29736"/>
    </row>
    <row r="29737" spans="3:3">
      <c r="C29737"/>
    </row>
    <row r="29738" spans="3:3">
      <c r="C29738"/>
    </row>
    <row r="29739" spans="3:3">
      <c r="C29739"/>
    </row>
    <row r="29740" spans="3:3">
      <c r="C29740"/>
    </row>
    <row r="29741" spans="3:3">
      <c r="C29741"/>
    </row>
    <row r="29742" spans="3:3">
      <c r="C29742"/>
    </row>
    <row r="29743" spans="3:3">
      <c r="C29743"/>
    </row>
    <row r="29744" spans="3:3">
      <c r="C29744"/>
    </row>
    <row r="29745" spans="3:3">
      <c r="C29745"/>
    </row>
    <row r="29746" spans="3:3">
      <c r="C29746"/>
    </row>
    <row r="29747" spans="3:3">
      <c r="C29747"/>
    </row>
    <row r="29748" spans="3:3">
      <c r="C29748"/>
    </row>
    <row r="29749" spans="3:3">
      <c r="C29749"/>
    </row>
    <row r="29750" spans="3:3">
      <c r="C29750"/>
    </row>
    <row r="29751" spans="3:3">
      <c r="C29751"/>
    </row>
    <row r="29752" spans="3:3">
      <c r="C29752"/>
    </row>
    <row r="29753" spans="3:3">
      <c r="C29753"/>
    </row>
    <row r="29754" spans="3:3">
      <c r="C29754"/>
    </row>
    <row r="29755" spans="3:3">
      <c r="C29755"/>
    </row>
    <row r="29756" spans="3:3">
      <c r="C29756"/>
    </row>
    <row r="29757" spans="3:3">
      <c r="C29757"/>
    </row>
    <row r="29758" spans="3:3">
      <c r="C29758"/>
    </row>
    <row r="29759" spans="3:3">
      <c r="C29759"/>
    </row>
    <row r="29760" spans="3:3">
      <c r="C29760"/>
    </row>
    <row r="29761" spans="3:3">
      <c r="C29761"/>
    </row>
    <row r="29762" spans="3:3">
      <c r="C29762"/>
    </row>
    <row r="29763" spans="3:3">
      <c r="C29763"/>
    </row>
    <row r="29764" spans="3:3">
      <c r="C29764"/>
    </row>
    <row r="29765" spans="3:3">
      <c r="C29765"/>
    </row>
    <row r="29766" spans="3:3">
      <c r="C29766"/>
    </row>
    <row r="29767" spans="3:3">
      <c r="C29767"/>
    </row>
    <row r="29768" spans="3:3">
      <c r="C29768"/>
    </row>
    <row r="29769" spans="3:3">
      <c r="C29769"/>
    </row>
    <row r="29770" spans="3:3">
      <c r="C29770"/>
    </row>
    <row r="29771" spans="3:3">
      <c r="C29771"/>
    </row>
    <row r="29772" spans="3:3">
      <c r="C29772"/>
    </row>
    <row r="29773" spans="3:3">
      <c r="C29773"/>
    </row>
    <row r="29774" spans="3:3">
      <c r="C29774"/>
    </row>
    <row r="29775" spans="3:3">
      <c r="C29775"/>
    </row>
    <row r="29776" spans="3:3">
      <c r="C29776"/>
    </row>
    <row r="29777" spans="3:3">
      <c r="C29777"/>
    </row>
    <row r="29778" spans="3:3">
      <c r="C29778"/>
    </row>
    <row r="29779" spans="3:3">
      <c r="C29779"/>
    </row>
    <row r="29780" spans="3:3">
      <c r="C29780"/>
    </row>
    <row r="29781" spans="3:3">
      <c r="C29781"/>
    </row>
    <row r="29782" spans="3:3">
      <c r="C29782"/>
    </row>
    <row r="29783" spans="3:3">
      <c r="C29783"/>
    </row>
    <row r="29784" spans="3:3">
      <c r="C29784"/>
    </row>
    <row r="29785" spans="3:3">
      <c r="C29785"/>
    </row>
    <row r="29786" spans="3:3">
      <c r="C29786"/>
    </row>
    <row r="29787" spans="3:3">
      <c r="C29787"/>
    </row>
    <row r="29788" spans="3:3">
      <c r="C29788"/>
    </row>
    <row r="29789" spans="3:3">
      <c r="C29789"/>
    </row>
    <row r="29790" spans="3:3">
      <c r="C29790"/>
    </row>
    <row r="29791" spans="3:3">
      <c r="C29791"/>
    </row>
    <row r="29792" spans="3:3">
      <c r="C29792"/>
    </row>
    <row r="29793" spans="3:3">
      <c r="C29793"/>
    </row>
    <row r="29794" spans="3:3">
      <c r="C29794"/>
    </row>
    <row r="29795" spans="3:3">
      <c r="C29795"/>
    </row>
    <row r="29796" spans="3:3">
      <c r="C29796"/>
    </row>
    <row r="29797" spans="3:3">
      <c r="C29797"/>
    </row>
    <row r="29798" spans="3:3">
      <c r="C29798"/>
    </row>
    <row r="29799" spans="3:3">
      <c r="C29799"/>
    </row>
    <row r="29800" spans="3:3">
      <c r="C29800"/>
    </row>
    <row r="29801" spans="3:3">
      <c r="C29801"/>
    </row>
    <row r="29802" spans="3:3">
      <c r="C29802"/>
    </row>
    <row r="29803" spans="3:3">
      <c r="C29803"/>
    </row>
    <row r="29804" spans="3:3">
      <c r="C29804"/>
    </row>
    <row r="29805" spans="3:3">
      <c r="C29805"/>
    </row>
    <row r="29806" spans="3:3">
      <c r="C29806"/>
    </row>
    <row r="29807" spans="3:3">
      <c r="C29807"/>
    </row>
    <row r="29808" spans="3:3">
      <c r="C29808"/>
    </row>
    <row r="29809" spans="3:3">
      <c r="C29809"/>
    </row>
    <row r="29810" spans="3:3">
      <c r="C29810"/>
    </row>
    <row r="29811" spans="3:3">
      <c r="C29811"/>
    </row>
    <row r="29812" spans="3:3">
      <c r="C29812"/>
    </row>
    <row r="29813" spans="3:3">
      <c r="C29813"/>
    </row>
    <row r="29814" spans="3:3">
      <c r="C29814"/>
    </row>
    <row r="29815" spans="3:3">
      <c r="C29815"/>
    </row>
    <row r="29816" spans="3:3">
      <c r="C29816"/>
    </row>
    <row r="29817" spans="3:3">
      <c r="C29817"/>
    </row>
    <row r="29818" spans="3:3">
      <c r="C29818"/>
    </row>
    <row r="29819" spans="3:3">
      <c r="C29819"/>
    </row>
    <row r="29820" spans="3:3">
      <c r="C29820"/>
    </row>
    <row r="29821" spans="3:3">
      <c r="C29821"/>
    </row>
    <row r="29822" spans="3:3">
      <c r="C29822"/>
    </row>
    <row r="29823" spans="3:3">
      <c r="C29823"/>
    </row>
    <row r="29824" spans="3:3">
      <c r="C29824"/>
    </row>
    <row r="29825" spans="3:3">
      <c r="C29825"/>
    </row>
    <row r="29826" spans="3:3">
      <c r="C29826"/>
    </row>
    <row r="29827" spans="3:3">
      <c r="C29827"/>
    </row>
    <row r="29828" spans="3:3">
      <c r="C29828"/>
    </row>
    <row r="29829" spans="3:3">
      <c r="C29829"/>
    </row>
    <row r="29830" spans="3:3">
      <c r="C29830"/>
    </row>
    <row r="29831" spans="3:3">
      <c r="C29831"/>
    </row>
    <row r="29832" spans="3:3">
      <c r="C29832"/>
    </row>
    <row r="29833" spans="3:3">
      <c r="C29833"/>
    </row>
    <row r="29834" spans="3:3">
      <c r="C29834"/>
    </row>
    <row r="29835" spans="3:3">
      <c r="C29835"/>
    </row>
    <row r="29836" spans="3:3">
      <c r="C29836"/>
    </row>
    <row r="29837" spans="3:3">
      <c r="C29837"/>
    </row>
    <row r="29838" spans="3:3">
      <c r="C29838"/>
    </row>
    <row r="29839" spans="3:3">
      <c r="C29839"/>
    </row>
    <row r="29840" spans="3:3">
      <c r="C29840"/>
    </row>
    <row r="29841" spans="3:3">
      <c r="C29841"/>
    </row>
    <row r="29842" spans="3:3">
      <c r="C29842"/>
    </row>
    <row r="29843" spans="3:3">
      <c r="C29843"/>
    </row>
    <row r="29844" spans="3:3">
      <c r="C29844"/>
    </row>
    <row r="29845" spans="3:3">
      <c r="C29845"/>
    </row>
    <row r="29846" spans="3:3">
      <c r="C29846"/>
    </row>
    <row r="29847" spans="3:3">
      <c r="C29847"/>
    </row>
    <row r="29848" spans="3:3">
      <c r="C29848"/>
    </row>
    <row r="29849" spans="3:3">
      <c r="C29849"/>
    </row>
    <row r="29850" spans="3:3">
      <c r="C29850"/>
    </row>
    <row r="29851" spans="3:3">
      <c r="C29851"/>
    </row>
    <row r="29852" spans="3:3">
      <c r="C29852"/>
    </row>
    <row r="29853" spans="3:3">
      <c r="C29853"/>
    </row>
    <row r="29854" spans="3:3">
      <c r="C29854"/>
    </row>
    <row r="29855" spans="3:3">
      <c r="C29855"/>
    </row>
    <row r="29856" spans="3:3">
      <c r="C29856"/>
    </row>
    <row r="29857" spans="3:3">
      <c r="C29857"/>
    </row>
    <row r="29858" spans="3:3">
      <c r="C29858"/>
    </row>
    <row r="29859" spans="3:3">
      <c r="C29859"/>
    </row>
    <row r="29860" spans="3:3">
      <c r="C29860"/>
    </row>
    <row r="29861" spans="3:3">
      <c r="C29861"/>
    </row>
    <row r="29862" spans="3:3">
      <c r="C29862"/>
    </row>
    <row r="29863" spans="3:3">
      <c r="C29863"/>
    </row>
    <row r="29864" spans="3:3">
      <c r="C29864"/>
    </row>
    <row r="29865" spans="3:3">
      <c r="C29865"/>
    </row>
    <row r="29866" spans="3:3">
      <c r="C29866"/>
    </row>
    <row r="29867" spans="3:3">
      <c r="C29867"/>
    </row>
    <row r="29868" spans="3:3">
      <c r="C29868"/>
    </row>
    <row r="29869" spans="3:3">
      <c r="C29869"/>
    </row>
    <row r="29870" spans="3:3">
      <c r="C29870"/>
    </row>
    <row r="29871" spans="3:3">
      <c r="C29871"/>
    </row>
    <row r="29872" spans="3:3">
      <c r="C29872"/>
    </row>
    <row r="29873" spans="3:3">
      <c r="C29873"/>
    </row>
    <row r="29874" spans="3:3">
      <c r="C29874"/>
    </row>
    <row r="29875" spans="3:3">
      <c r="C29875"/>
    </row>
    <row r="29876" spans="3:3">
      <c r="C29876"/>
    </row>
    <row r="29877" spans="3:3">
      <c r="C29877"/>
    </row>
    <row r="29878" spans="3:3">
      <c r="C29878"/>
    </row>
    <row r="29879" spans="3:3">
      <c r="C29879"/>
    </row>
    <row r="29880" spans="3:3">
      <c r="C29880"/>
    </row>
    <row r="29881" spans="3:3">
      <c r="C29881"/>
    </row>
    <row r="29882" spans="3:3">
      <c r="C29882"/>
    </row>
    <row r="29883" spans="3:3">
      <c r="C29883"/>
    </row>
    <row r="29884" spans="3:3">
      <c r="C29884"/>
    </row>
    <row r="29885" spans="3:3">
      <c r="C29885"/>
    </row>
    <row r="29886" spans="3:3">
      <c r="C29886"/>
    </row>
    <row r="29887" spans="3:3">
      <c r="C29887"/>
    </row>
    <row r="29888" spans="3:3">
      <c r="C29888"/>
    </row>
    <row r="29889" spans="3:3">
      <c r="C29889"/>
    </row>
    <row r="29890" spans="3:3">
      <c r="C29890"/>
    </row>
    <row r="29891" spans="3:3">
      <c r="C29891"/>
    </row>
    <row r="29892" spans="3:3">
      <c r="C29892"/>
    </row>
    <row r="29893" spans="3:3">
      <c r="C29893"/>
    </row>
    <row r="29894" spans="3:3">
      <c r="C29894"/>
    </row>
    <row r="29895" spans="3:3">
      <c r="C29895"/>
    </row>
    <row r="29896" spans="3:3">
      <c r="C29896"/>
    </row>
    <row r="29897" spans="3:3">
      <c r="C29897"/>
    </row>
    <row r="29898" spans="3:3">
      <c r="C29898"/>
    </row>
    <row r="29899" spans="3:3">
      <c r="C29899"/>
    </row>
    <row r="29900" spans="3:3">
      <c r="C29900"/>
    </row>
    <row r="29901" spans="3:3">
      <c r="C29901"/>
    </row>
    <row r="29902" spans="3:3">
      <c r="C29902"/>
    </row>
    <row r="29903" spans="3:3">
      <c r="C29903"/>
    </row>
    <row r="29904" spans="3:3">
      <c r="C29904"/>
    </row>
    <row r="29905" spans="3:3">
      <c r="C29905"/>
    </row>
    <row r="29906" spans="3:3">
      <c r="C29906"/>
    </row>
    <row r="29907" spans="3:3">
      <c r="C29907"/>
    </row>
    <row r="29908" spans="3:3">
      <c r="C29908"/>
    </row>
    <row r="29909" spans="3:3">
      <c r="C29909"/>
    </row>
    <row r="29910" spans="3:3">
      <c r="C29910"/>
    </row>
    <row r="29911" spans="3:3">
      <c r="C29911"/>
    </row>
    <row r="29912" spans="3:3">
      <c r="C29912"/>
    </row>
    <row r="29913" spans="3:3">
      <c r="C29913"/>
    </row>
    <row r="29914" spans="3:3">
      <c r="C29914"/>
    </row>
    <row r="29915" spans="3:3">
      <c r="C29915"/>
    </row>
    <row r="29916" spans="3:3">
      <c r="C29916"/>
    </row>
    <row r="29917" spans="3:3">
      <c r="C29917"/>
    </row>
    <row r="29918" spans="3:3">
      <c r="C29918"/>
    </row>
    <row r="29919" spans="3:3">
      <c r="C29919"/>
    </row>
    <row r="29920" spans="3:3">
      <c r="C29920"/>
    </row>
    <row r="29921" spans="3:3">
      <c r="C29921"/>
    </row>
    <row r="29922" spans="3:3">
      <c r="C29922"/>
    </row>
    <row r="29923" spans="3:3">
      <c r="C29923"/>
    </row>
    <row r="29924" spans="3:3">
      <c r="C29924"/>
    </row>
    <row r="29925" spans="3:3">
      <c r="C29925"/>
    </row>
    <row r="29926" spans="3:3">
      <c r="C29926"/>
    </row>
    <row r="29927" spans="3:3">
      <c r="C29927"/>
    </row>
    <row r="29928" spans="3:3">
      <c r="C29928"/>
    </row>
    <row r="29929" spans="3:3">
      <c r="C29929"/>
    </row>
    <row r="29930" spans="3:3">
      <c r="C29930"/>
    </row>
    <row r="29931" spans="3:3">
      <c r="C29931"/>
    </row>
    <row r="29932" spans="3:3">
      <c r="C29932"/>
    </row>
    <row r="29933" spans="3:3">
      <c r="C29933"/>
    </row>
    <row r="29934" spans="3:3">
      <c r="C29934"/>
    </row>
    <row r="29935" spans="3:3">
      <c r="C29935"/>
    </row>
    <row r="29936" spans="3:3">
      <c r="C29936"/>
    </row>
    <row r="29937" spans="3:3">
      <c r="C29937"/>
    </row>
    <row r="29938" spans="3:3">
      <c r="C29938"/>
    </row>
    <row r="29939" spans="3:3">
      <c r="C29939"/>
    </row>
    <row r="29940" spans="3:3">
      <c r="C29940"/>
    </row>
    <row r="29941" spans="3:3">
      <c r="C29941"/>
    </row>
    <row r="29942" spans="3:3">
      <c r="C29942"/>
    </row>
    <row r="29943" spans="3:3">
      <c r="C29943"/>
    </row>
    <row r="29944" spans="3:3">
      <c r="C29944"/>
    </row>
    <row r="29945" spans="3:3">
      <c r="C29945"/>
    </row>
    <row r="29946" spans="3:3">
      <c r="C29946"/>
    </row>
    <row r="29947" spans="3:3">
      <c r="C29947"/>
    </row>
    <row r="29948" spans="3:3">
      <c r="C29948"/>
    </row>
    <row r="29949" spans="3:3">
      <c r="C29949"/>
    </row>
    <row r="29950" spans="3:3">
      <c r="C29950"/>
    </row>
    <row r="29951" spans="3:3">
      <c r="C29951"/>
    </row>
    <row r="29952" spans="3:3">
      <c r="C29952"/>
    </row>
    <row r="29953" spans="3:3">
      <c r="C29953"/>
    </row>
    <row r="29954" spans="3:3">
      <c r="C29954"/>
    </row>
    <row r="29955" spans="3:3">
      <c r="C29955"/>
    </row>
    <row r="29956" spans="3:3">
      <c r="C29956"/>
    </row>
    <row r="29957" spans="3:3">
      <c r="C29957"/>
    </row>
    <row r="29958" spans="3:3">
      <c r="C29958"/>
    </row>
    <row r="29959" spans="3:3">
      <c r="C29959"/>
    </row>
    <row r="29960" spans="3:3">
      <c r="C29960"/>
    </row>
    <row r="29961" spans="3:3">
      <c r="C29961"/>
    </row>
    <row r="29962" spans="3:3">
      <c r="C29962"/>
    </row>
    <row r="29963" spans="3:3">
      <c r="C29963"/>
    </row>
    <row r="29964" spans="3:3">
      <c r="C29964"/>
    </row>
    <row r="29965" spans="3:3">
      <c r="C29965"/>
    </row>
    <row r="29966" spans="3:3">
      <c r="C29966"/>
    </row>
    <row r="29967" spans="3:3">
      <c r="C29967"/>
    </row>
    <row r="29968" spans="3:3">
      <c r="C29968"/>
    </row>
    <row r="29969" spans="3:3">
      <c r="C29969"/>
    </row>
    <row r="29970" spans="3:3">
      <c r="C29970"/>
    </row>
    <row r="29971" spans="3:3">
      <c r="C29971"/>
    </row>
    <row r="29972" spans="3:3">
      <c r="C29972"/>
    </row>
    <row r="29973" spans="3:3">
      <c r="C29973"/>
    </row>
    <row r="29974" spans="3:3">
      <c r="C29974"/>
    </row>
    <row r="29975" spans="3:3">
      <c r="C29975"/>
    </row>
    <row r="29976" spans="3:3">
      <c r="C29976"/>
    </row>
    <row r="29977" spans="3:3">
      <c r="C29977"/>
    </row>
    <row r="29978" spans="3:3">
      <c r="C29978"/>
    </row>
    <row r="29979" spans="3:3">
      <c r="C29979"/>
    </row>
    <row r="29980" spans="3:3">
      <c r="C29980"/>
    </row>
    <row r="29981" spans="3:3">
      <c r="C29981"/>
    </row>
    <row r="29982" spans="3:3">
      <c r="C29982"/>
    </row>
    <row r="29983" spans="3:3">
      <c r="C29983"/>
    </row>
    <row r="29984" spans="3:3">
      <c r="C29984"/>
    </row>
    <row r="29985" spans="3:3">
      <c r="C29985"/>
    </row>
    <row r="29986" spans="3:3">
      <c r="C29986"/>
    </row>
    <row r="29987" spans="3:3">
      <c r="C29987"/>
    </row>
    <row r="29988" spans="3:3">
      <c r="C29988"/>
    </row>
    <row r="29989" spans="3:3">
      <c r="C29989"/>
    </row>
    <row r="29990" spans="3:3">
      <c r="C29990"/>
    </row>
    <row r="29991" spans="3:3">
      <c r="C29991"/>
    </row>
    <row r="29992" spans="3:3">
      <c r="C29992"/>
    </row>
    <row r="29993" spans="3:3">
      <c r="C29993"/>
    </row>
    <row r="29994" spans="3:3">
      <c r="C29994"/>
    </row>
    <row r="29995" spans="3:3">
      <c r="C29995"/>
    </row>
    <row r="29996" spans="3:3">
      <c r="C29996"/>
    </row>
    <row r="29997" spans="3:3">
      <c r="C29997"/>
    </row>
    <row r="29998" spans="3:3">
      <c r="C29998"/>
    </row>
    <row r="29999" spans="3:3">
      <c r="C29999"/>
    </row>
    <row r="30000" spans="3:3">
      <c r="C30000"/>
    </row>
    <row r="30001" spans="3:3">
      <c r="C30001"/>
    </row>
    <row r="30002" spans="3:3">
      <c r="C30002"/>
    </row>
    <row r="30003" spans="3:3">
      <c r="C30003"/>
    </row>
    <row r="30004" spans="3:3">
      <c r="C30004"/>
    </row>
    <row r="30005" spans="3:3">
      <c r="C30005"/>
    </row>
    <row r="30006" spans="3:3">
      <c r="C30006"/>
    </row>
    <row r="30007" spans="3:3">
      <c r="C30007"/>
    </row>
    <row r="30008" spans="3:3">
      <c r="C30008"/>
    </row>
    <row r="30009" spans="3:3">
      <c r="C30009"/>
    </row>
    <row r="30010" spans="3:3">
      <c r="C30010"/>
    </row>
    <row r="30011" spans="3:3">
      <c r="C30011"/>
    </row>
    <row r="30012" spans="3:3">
      <c r="C30012"/>
    </row>
    <row r="30013" spans="3:3">
      <c r="C30013"/>
    </row>
    <row r="30014" spans="3:3">
      <c r="C30014"/>
    </row>
    <row r="30015" spans="3:3">
      <c r="C30015"/>
    </row>
    <row r="30016" spans="3:3">
      <c r="C30016"/>
    </row>
    <row r="30017" spans="3:3">
      <c r="C30017"/>
    </row>
    <row r="30018" spans="3:3">
      <c r="C30018"/>
    </row>
    <row r="30019" spans="3:3">
      <c r="C30019"/>
    </row>
    <row r="30020" spans="3:3">
      <c r="C30020"/>
    </row>
    <row r="30021" spans="3:3">
      <c r="C30021"/>
    </row>
    <row r="30022" spans="3:3">
      <c r="C30022"/>
    </row>
    <row r="30023" spans="3:3">
      <c r="C30023"/>
    </row>
    <row r="30024" spans="3:3">
      <c r="C30024"/>
    </row>
    <row r="30025" spans="3:3">
      <c r="C30025"/>
    </row>
    <row r="30026" spans="3:3">
      <c r="C30026"/>
    </row>
    <row r="30027" spans="3:3">
      <c r="C30027"/>
    </row>
    <row r="30028" spans="3:3">
      <c r="C30028"/>
    </row>
    <row r="30029" spans="3:3">
      <c r="C30029"/>
    </row>
    <row r="30030" spans="3:3">
      <c r="C30030"/>
    </row>
    <row r="30031" spans="3:3">
      <c r="C30031"/>
    </row>
    <row r="30032" spans="3:3">
      <c r="C30032"/>
    </row>
    <row r="30033" spans="3:3">
      <c r="C30033"/>
    </row>
    <row r="30034" spans="3:3">
      <c r="C30034"/>
    </row>
    <row r="30035" spans="3:3">
      <c r="C30035"/>
    </row>
    <row r="30036" spans="3:3">
      <c r="C30036"/>
    </row>
    <row r="30037" spans="3:3">
      <c r="C30037"/>
    </row>
    <row r="30038" spans="3:3">
      <c r="C30038"/>
    </row>
    <row r="30039" spans="3:3">
      <c r="C30039"/>
    </row>
    <row r="30040" spans="3:3">
      <c r="C30040"/>
    </row>
    <row r="30041" spans="3:3">
      <c r="C30041"/>
    </row>
    <row r="30042" spans="3:3">
      <c r="C30042"/>
    </row>
    <row r="30043" spans="3:3">
      <c r="C30043"/>
    </row>
    <row r="30044" spans="3:3">
      <c r="C30044"/>
    </row>
    <row r="30045" spans="3:3">
      <c r="C30045"/>
    </row>
    <row r="30046" spans="3:3">
      <c r="C30046"/>
    </row>
    <row r="30047" spans="3:3">
      <c r="C30047"/>
    </row>
    <row r="30048" spans="3:3">
      <c r="C30048"/>
    </row>
    <row r="30049" spans="3:3">
      <c r="C30049"/>
    </row>
    <row r="30050" spans="3:3">
      <c r="C30050"/>
    </row>
    <row r="30051" spans="3:3">
      <c r="C30051"/>
    </row>
    <row r="30052" spans="3:3">
      <c r="C30052"/>
    </row>
    <row r="30053" spans="3:3">
      <c r="C30053"/>
    </row>
    <row r="30054" spans="3:3">
      <c r="C30054"/>
    </row>
    <row r="30055" spans="3:3">
      <c r="C30055"/>
    </row>
    <row r="30056" spans="3:3">
      <c r="C30056"/>
    </row>
    <row r="30057" spans="3:3">
      <c r="C30057"/>
    </row>
    <row r="30058" spans="3:3">
      <c r="C30058"/>
    </row>
    <row r="30059" spans="3:3">
      <c r="C30059"/>
    </row>
    <row r="30060" spans="3:3">
      <c r="C30060"/>
    </row>
    <row r="30061" spans="3:3">
      <c r="C30061"/>
    </row>
    <row r="30062" spans="3:3">
      <c r="C30062"/>
    </row>
    <row r="30063" spans="3:3">
      <c r="C30063"/>
    </row>
    <row r="30064" spans="3:3">
      <c r="C30064"/>
    </row>
    <row r="30065" spans="3:3">
      <c r="C30065"/>
    </row>
    <row r="30066" spans="3:3">
      <c r="C30066"/>
    </row>
    <row r="30067" spans="3:3">
      <c r="C30067"/>
    </row>
    <row r="30068" spans="3:3">
      <c r="C30068"/>
    </row>
    <row r="30069" spans="3:3">
      <c r="C30069"/>
    </row>
    <row r="30070" spans="3:3">
      <c r="C30070"/>
    </row>
    <row r="30071" spans="3:3">
      <c r="C30071"/>
    </row>
    <row r="30072" spans="3:3">
      <c r="C30072"/>
    </row>
    <row r="30073" spans="3:3">
      <c r="C30073"/>
    </row>
    <row r="30074" spans="3:3">
      <c r="C30074"/>
    </row>
    <row r="30075" spans="3:3">
      <c r="C30075"/>
    </row>
    <row r="30076" spans="3:3">
      <c r="C30076"/>
    </row>
    <row r="30077" spans="3:3">
      <c r="C30077"/>
    </row>
    <row r="30078" spans="3:3">
      <c r="C30078"/>
    </row>
    <row r="30079" spans="3:3">
      <c r="C30079"/>
    </row>
    <row r="30080" spans="3:3">
      <c r="C30080"/>
    </row>
    <row r="30081" spans="3:3">
      <c r="C30081"/>
    </row>
    <row r="30082" spans="3:3">
      <c r="C30082"/>
    </row>
    <row r="30083" spans="3:3">
      <c r="C30083"/>
    </row>
    <row r="30084" spans="3:3">
      <c r="C30084"/>
    </row>
    <row r="30085" spans="3:3">
      <c r="C30085"/>
    </row>
    <row r="30086" spans="3:3">
      <c r="C30086"/>
    </row>
    <row r="30087" spans="3:3">
      <c r="C30087"/>
    </row>
    <row r="30088" spans="3:3">
      <c r="C30088"/>
    </row>
    <row r="30089" spans="3:3">
      <c r="C30089"/>
    </row>
    <row r="30090" spans="3:3">
      <c r="C30090"/>
    </row>
    <row r="30091" spans="3:3">
      <c r="C30091"/>
    </row>
    <row r="30092" spans="3:3">
      <c r="C30092"/>
    </row>
    <row r="30093" spans="3:3">
      <c r="C30093"/>
    </row>
    <row r="30094" spans="3:3">
      <c r="C30094"/>
    </row>
    <row r="30095" spans="3:3">
      <c r="C30095"/>
    </row>
    <row r="30096" spans="3:3">
      <c r="C30096"/>
    </row>
    <row r="30097" spans="3:3">
      <c r="C30097"/>
    </row>
    <row r="30098" spans="3:3">
      <c r="C30098"/>
    </row>
    <row r="30099" spans="3:3">
      <c r="C30099"/>
    </row>
    <row r="30100" spans="3:3">
      <c r="C30100"/>
    </row>
    <row r="30101" spans="3:3">
      <c r="C30101"/>
    </row>
    <row r="30102" spans="3:3">
      <c r="C30102"/>
    </row>
    <row r="30103" spans="3:3">
      <c r="C30103"/>
    </row>
    <row r="30104" spans="3:3">
      <c r="C30104"/>
    </row>
    <row r="30105" spans="3:3">
      <c r="C30105"/>
    </row>
    <row r="30106" spans="3:3">
      <c r="C30106"/>
    </row>
    <row r="30107" spans="3:3">
      <c r="C30107"/>
    </row>
    <row r="30108" spans="3:3">
      <c r="C30108"/>
    </row>
    <row r="30109" spans="3:3">
      <c r="C30109"/>
    </row>
    <row r="30110" spans="3:3">
      <c r="C30110"/>
    </row>
    <row r="30111" spans="3:3">
      <c r="C30111"/>
    </row>
    <row r="30112" spans="3:3">
      <c r="C30112"/>
    </row>
    <row r="30113" spans="3:3">
      <c r="C30113"/>
    </row>
    <row r="30114" spans="3:3">
      <c r="C30114"/>
    </row>
    <row r="30115" spans="3:3">
      <c r="C30115"/>
    </row>
    <row r="30116" spans="3:3">
      <c r="C30116"/>
    </row>
    <row r="30117" spans="3:3">
      <c r="C30117"/>
    </row>
    <row r="30118" spans="3:3">
      <c r="C30118"/>
    </row>
    <row r="30119" spans="3:3">
      <c r="C30119"/>
    </row>
    <row r="30120" spans="3:3">
      <c r="C30120"/>
    </row>
    <row r="30121" spans="3:3">
      <c r="C30121"/>
    </row>
    <row r="30122" spans="3:3">
      <c r="C30122"/>
    </row>
    <row r="30123" spans="3:3">
      <c r="C30123"/>
    </row>
    <row r="30124" spans="3:3">
      <c r="C30124"/>
    </row>
    <row r="30125" spans="3:3">
      <c r="C30125"/>
    </row>
    <row r="30126" spans="3:3">
      <c r="C30126"/>
    </row>
    <row r="30127" spans="3:3">
      <c r="C30127"/>
    </row>
    <row r="30128" spans="3:3">
      <c r="C30128"/>
    </row>
    <row r="30129" spans="3:3">
      <c r="C30129"/>
    </row>
    <row r="30130" spans="3:3">
      <c r="C30130"/>
    </row>
    <row r="30131" spans="3:3">
      <c r="C30131"/>
    </row>
    <row r="30132" spans="3:3">
      <c r="C30132"/>
    </row>
    <row r="30133" spans="3:3">
      <c r="C30133"/>
    </row>
    <row r="30134" spans="3:3">
      <c r="C30134"/>
    </row>
    <row r="30135" spans="3:3">
      <c r="C30135"/>
    </row>
    <row r="30136" spans="3:3">
      <c r="C30136"/>
    </row>
    <row r="30137" spans="3:3">
      <c r="C30137"/>
    </row>
    <row r="30138" spans="3:3">
      <c r="C30138"/>
    </row>
    <row r="30139" spans="3:3">
      <c r="C30139"/>
    </row>
    <row r="30140" spans="3:3">
      <c r="C30140"/>
    </row>
    <row r="30141" spans="3:3">
      <c r="C30141"/>
    </row>
    <row r="30142" spans="3:3">
      <c r="C30142"/>
    </row>
    <row r="30143" spans="3:3">
      <c r="C30143"/>
    </row>
    <row r="30144" spans="3:3">
      <c r="C30144"/>
    </row>
    <row r="30145" spans="3:3">
      <c r="C30145"/>
    </row>
    <row r="30146" spans="3:3">
      <c r="C30146"/>
    </row>
    <row r="30147" spans="3:3">
      <c r="C30147"/>
    </row>
    <row r="30148" spans="3:3">
      <c r="C30148"/>
    </row>
    <row r="30149" spans="3:3">
      <c r="C30149"/>
    </row>
    <row r="30150" spans="3:3">
      <c r="C30150"/>
    </row>
    <row r="30151" spans="3:3">
      <c r="C30151"/>
    </row>
    <row r="30152" spans="3:3">
      <c r="C30152"/>
    </row>
    <row r="30153" spans="3:3">
      <c r="C30153"/>
    </row>
    <row r="30154" spans="3:3">
      <c r="C30154"/>
    </row>
    <row r="30155" spans="3:3">
      <c r="C30155"/>
    </row>
    <row r="30156" spans="3:3">
      <c r="C30156"/>
    </row>
    <row r="30157" spans="3:3">
      <c r="C30157"/>
    </row>
    <row r="30158" spans="3:3">
      <c r="C30158"/>
    </row>
    <row r="30159" spans="3:3">
      <c r="C30159"/>
    </row>
    <row r="30160" spans="3:3">
      <c r="C30160"/>
    </row>
    <row r="30161" spans="3:3">
      <c r="C30161"/>
    </row>
    <row r="30162" spans="3:3">
      <c r="C30162"/>
    </row>
    <row r="30163" spans="3:3">
      <c r="C30163"/>
    </row>
    <row r="30164" spans="3:3">
      <c r="C30164"/>
    </row>
    <row r="30165" spans="3:3">
      <c r="C30165"/>
    </row>
    <row r="30166" spans="3:3">
      <c r="C30166"/>
    </row>
    <row r="30167" spans="3:3">
      <c r="C30167"/>
    </row>
    <row r="30168" spans="3:3">
      <c r="C30168"/>
    </row>
    <row r="30169" spans="3:3">
      <c r="C30169"/>
    </row>
    <row r="30170" spans="3:3">
      <c r="C30170"/>
    </row>
    <row r="30171" spans="3:3">
      <c r="C30171"/>
    </row>
    <row r="30172" spans="3:3">
      <c r="C30172"/>
    </row>
    <row r="30173" spans="3:3">
      <c r="C30173"/>
    </row>
    <row r="30174" spans="3:3">
      <c r="C30174"/>
    </row>
    <row r="30175" spans="3:3">
      <c r="C30175"/>
    </row>
    <row r="30176" spans="3:3">
      <c r="C30176"/>
    </row>
    <row r="30177" spans="3:3">
      <c r="C30177"/>
    </row>
    <row r="30178" spans="3:3">
      <c r="C30178"/>
    </row>
    <row r="30179" spans="3:3">
      <c r="C30179"/>
    </row>
    <row r="30180" spans="3:3">
      <c r="C30180"/>
    </row>
    <row r="30181" spans="3:3">
      <c r="C30181"/>
    </row>
    <row r="30182" spans="3:3">
      <c r="C30182"/>
    </row>
    <row r="30183" spans="3:3">
      <c r="C30183"/>
    </row>
    <row r="30184" spans="3:3">
      <c r="C30184"/>
    </row>
    <row r="30185" spans="3:3">
      <c r="C30185"/>
    </row>
    <row r="30186" spans="3:3">
      <c r="C30186"/>
    </row>
    <row r="30187" spans="3:3">
      <c r="C30187"/>
    </row>
    <row r="30188" spans="3:3">
      <c r="C30188"/>
    </row>
    <row r="30189" spans="3:3">
      <c r="C30189"/>
    </row>
    <row r="30190" spans="3:3">
      <c r="C30190"/>
    </row>
    <row r="30191" spans="3:3">
      <c r="C30191"/>
    </row>
    <row r="30192" spans="3:3">
      <c r="C30192"/>
    </row>
    <row r="30193" spans="3:3">
      <c r="C30193"/>
    </row>
    <row r="30194" spans="3:3">
      <c r="C30194"/>
    </row>
    <row r="30195" spans="3:3">
      <c r="C30195"/>
    </row>
    <row r="30196" spans="3:3">
      <c r="C30196"/>
    </row>
    <row r="30197" spans="3:3">
      <c r="C30197"/>
    </row>
    <row r="30198" spans="3:3">
      <c r="C30198"/>
    </row>
    <row r="30199" spans="3:3">
      <c r="C30199"/>
    </row>
    <row r="30200" spans="3:3">
      <c r="C30200"/>
    </row>
    <row r="30201" spans="3:3">
      <c r="C30201"/>
    </row>
    <row r="30202" spans="3:3">
      <c r="C30202"/>
    </row>
    <row r="30203" spans="3:3">
      <c r="C30203"/>
    </row>
    <row r="30204" spans="3:3">
      <c r="C30204"/>
    </row>
    <row r="30205" spans="3:3">
      <c r="C30205"/>
    </row>
    <row r="30206" spans="3:3">
      <c r="C30206"/>
    </row>
    <row r="30207" spans="3:3">
      <c r="C30207"/>
    </row>
    <row r="30208" spans="3:3">
      <c r="C30208"/>
    </row>
    <row r="30209" spans="3:3">
      <c r="C30209"/>
    </row>
    <row r="30210" spans="3:3">
      <c r="C30210"/>
    </row>
    <row r="30211" spans="3:3">
      <c r="C30211"/>
    </row>
    <row r="30212" spans="3:3">
      <c r="C30212"/>
    </row>
    <row r="30213" spans="3:3">
      <c r="C30213"/>
    </row>
    <row r="30214" spans="3:3">
      <c r="C30214"/>
    </row>
    <row r="30215" spans="3:3">
      <c r="C30215"/>
    </row>
    <row r="30216" spans="3:3">
      <c r="C30216"/>
    </row>
    <row r="30217" spans="3:3">
      <c r="C30217"/>
    </row>
    <row r="30218" spans="3:3">
      <c r="C30218"/>
    </row>
    <row r="30219" spans="3:3">
      <c r="C30219"/>
    </row>
    <row r="30220" spans="3:3">
      <c r="C30220"/>
    </row>
    <row r="30221" spans="3:3">
      <c r="C30221"/>
    </row>
    <row r="30222" spans="3:3">
      <c r="C30222"/>
    </row>
    <row r="30223" spans="3:3">
      <c r="C30223"/>
    </row>
    <row r="30224" spans="3:3">
      <c r="C30224"/>
    </row>
    <row r="30225" spans="3:3">
      <c r="C30225"/>
    </row>
    <row r="30226" spans="3:3">
      <c r="C30226"/>
    </row>
    <row r="30227" spans="3:3">
      <c r="C30227"/>
    </row>
    <row r="30228" spans="3:3">
      <c r="C30228"/>
    </row>
    <row r="30229" spans="3:3">
      <c r="C30229"/>
    </row>
    <row r="30230" spans="3:3">
      <c r="C30230"/>
    </row>
    <row r="30231" spans="3:3">
      <c r="C30231"/>
    </row>
    <row r="30232" spans="3:3">
      <c r="C30232"/>
    </row>
    <row r="30233" spans="3:3">
      <c r="C30233"/>
    </row>
    <row r="30234" spans="3:3">
      <c r="C30234"/>
    </row>
    <row r="30235" spans="3:3">
      <c r="C30235"/>
    </row>
    <row r="30236" spans="3:3">
      <c r="C30236"/>
    </row>
    <row r="30237" spans="3:3">
      <c r="C30237"/>
    </row>
    <row r="30238" spans="3:3">
      <c r="C30238"/>
    </row>
    <row r="30239" spans="3:3">
      <c r="C30239"/>
    </row>
    <row r="30240" spans="3:3">
      <c r="C30240"/>
    </row>
    <row r="30241" spans="3:3">
      <c r="C30241"/>
    </row>
    <row r="30242" spans="3:3">
      <c r="C30242"/>
    </row>
    <row r="30243" spans="3:3">
      <c r="C30243"/>
    </row>
    <row r="30244" spans="3:3">
      <c r="C30244"/>
    </row>
    <row r="30245" spans="3:3">
      <c r="C30245"/>
    </row>
    <row r="30246" spans="3:3">
      <c r="C30246"/>
    </row>
    <row r="30247" spans="3:3">
      <c r="C30247"/>
    </row>
    <row r="30248" spans="3:3">
      <c r="C30248"/>
    </row>
    <row r="30249" spans="3:3">
      <c r="C30249"/>
    </row>
    <row r="30250" spans="3:3">
      <c r="C30250"/>
    </row>
    <row r="30251" spans="3:3">
      <c r="C30251"/>
    </row>
    <row r="30252" spans="3:3">
      <c r="C30252"/>
    </row>
    <row r="30253" spans="3:3">
      <c r="C30253"/>
    </row>
    <row r="30254" spans="3:3">
      <c r="C30254"/>
    </row>
    <row r="30255" spans="3:3">
      <c r="C30255"/>
    </row>
    <row r="30256" spans="3:3">
      <c r="C30256"/>
    </row>
    <row r="30257" spans="3:3">
      <c r="C30257"/>
    </row>
    <row r="30258" spans="3:3">
      <c r="C30258"/>
    </row>
    <row r="30259" spans="3:3">
      <c r="C30259"/>
    </row>
    <row r="30260" spans="3:3">
      <c r="C30260"/>
    </row>
    <row r="30261" spans="3:3">
      <c r="C30261"/>
    </row>
    <row r="30262" spans="3:3">
      <c r="C30262"/>
    </row>
    <row r="30263" spans="3:3">
      <c r="C30263"/>
    </row>
    <row r="30264" spans="3:3">
      <c r="C30264"/>
    </row>
    <row r="30265" spans="3:3">
      <c r="C30265"/>
    </row>
    <row r="30266" spans="3:3">
      <c r="C30266"/>
    </row>
    <row r="30267" spans="3:3">
      <c r="C30267"/>
    </row>
    <row r="30268" spans="3:3">
      <c r="C30268"/>
    </row>
    <row r="30269" spans="3:3">
      <c r="C30269"/>
    </row>
    <row r="30270" spans="3:3">
      <c r="C30270"/>
    </row>
    <row r="30271" spans="3:3">
      <c r="C30271"/>
    </row>
    <row r="30272" spans="3:3">
      <c r="C30272"/>
    </row>
    <row r="30273" spans="3:3">
      <c r="C30273"/>
    </row>
    <row r="30274" spans="3:3">
      <c r="C30274"/>
    </row>
    <row r="30275" spans="3:3">
      <c r="C30275"/>
    </row>
    <row r="30276" spans="3:3">
      <c r="C30276"/>
    </row>
    <row r="30277" spans="3:3">
      <c r="C30277"/>
    </row>
    <row r="30278" spans="3:3">
      <c r="C30278"/>
    </row>
    <row r="30279" spans="3:3">
      <c r="C30279"/>
    </row>
    <row r="30280" spans="3:3">
      <c r="C30280"/>
    </row>
    <row r="30281" spans="3:3">
      <c r="C30281"/>
    </row>
    <row r="30282" spans="3:3">
      <c r="C30282"/>
    </row>
    <row r="30283" spans="3:3">
      <c r="C30283"/>
    </row>
    <row r="30284" spans="3:3">
      <c r="C30284"/>
    </row>
    <row r="30285" spans="3:3">
      <c r="C30285"/>
    </row>
    <row r="30286" spans="3:3">
      <c r="C30286"/>
    </row>
    <row r="30287" spans="3:3">
      <c r="C30287"/>
    </row>
    <row r="30288" spans="3:3">
      <c r="C30288"/>
    </row>
    <row r="30289" spans="3:3">
      <c r="C30289"/>
    </row>
    <row r="30290" spans="3:3">
      <c r="C30290"/>
    </row>
    <row r="30291" spans="3:3">
      <c r="C30291"/>
    </row>
    <row r="30292" spans="3:3">
      <c r="C30292"/>
    </row>
    <row r="30293" spans="3:3">
      <c r="C30293"/>
    </row>
    <row r="30294" spans="3:3">
      <c r="C30294"/>
    </row>
    <row r="30295" spans="3:3">
      <c r="C30295"/>
    </row>
    <row r="30296" spans="3:3">
      <c r="C30296"/>
    </row>
    <row r="30297" spans="3:3">
      <c r="C30297"/>
    </row>
    <row r="30298" spans="3:3">
      <c r="C30298"/>
    </row>
    <row r="30299" spans="3:3">
      <c r="C30299"/>
    </row>
    <row r="30300" spans="3:3">
      <c r="C30300"/>
    </row>
    <row r="30301" spans="3:3">
      <c r="C30301"/>
    </row>
    <row r="30302" spans="3:3">
      <c r="C30302"/>
    </row>
    <row r="30303" spans="3:3">
      <c r="C30303"/>
    </row>
    <row r="30304" spans="3:3">
      <c r="C30304"/>
    </row>
    <row r="30305" spans="3:3">
      <c r="C30305"/>
    </row>
    <row r="30306" spans="3:3">
      <c r="C30306"/>
    </row>
    <row r="30307" spans="3:3">
      <c r="C30307"/>
    </row>
    <row r="30308" spans="3:3">
      <c r="C30308"/>
    </row>
    <row r="30309" spans="3:3">
      <c r="C30309"/>
    </row>
    <row r="30310" spans="3:3">
      <c r="C30310"/>
    </row>
    <row r="30311" spans="3:3">
      <c r="C30311"/>
    </row>
    <row r="30312" spans="3:3">
      <c r="C30312"/>
    </row>
    <row r="30313" spans="3:3">
      <c r="C30313"/>
    </row>
    <row r="30314" spans="3:3">
      <c r="C30314"/>
    </row>
    <row r="30315" spans="3:3">
      <c r="C30315"/>
    </row>
    <row r="30316" spans="3:3">
      <c r="C30316"/>
    </row>
    <row r="30317" spans="3:3">
      <c r="C30317"/>
    </row>
    <row r="30318" spans="3:3">
      <c r="C30318"/>
    </row>
    <row r="30319" spans="3:3">
      <c r="C30319"/>
    </row>
    <row r="30320" spans="3:3">
      <c r="C30320"/>
    </row>
    <row r="30321" spans="3:3">
      <c r="C30321"/>
    </row>
    <row r="30322" spans="3:3">
      <c r="C30322"/>
    </row>
    <row r="30323" spans="3:3">
      <c r="C30323"/>
    </row>
    <row r="30324" spans="3:3">
      <c r="C30324"/>
    </row>
    <row r="30325" spans="3:3">
      <c r="C30325"/>
    </row>
    <row r="30326" spans="3:3">
      <c r="C30326"/>
    </row>
    <row r="30327" spans="3:3">
      <c r="C30327"/>
    </row>
    <row r="30328" spans="3:3">
      <c r="C30328"/>
    </row>
    <row r="30329" spans="3:3">
      <c r="C30329"/>
    </row>
    <row r="30330" spans="3:3">
      <c r="C30330"/>
    </row>
    <row r="30331" spans="3:3">
      <c r="C30331"/>
    </row>
    <row r="30332" spans="3:3">
      <c r="C30332"/>
    </row>
    <row r="30333" spans="3:3">
      <c r="C30333"/>
    </row>
    <row r="30334" spans="3:3">
      <c r="C30334"/>
    </row>
    <row r="30335" spans="3:3">
      <c r="C30335"/>
    </row>
    <row r="30336" spans="3:3">
      <c r="C30336"/>
    </row>
    <row r="30337" spans="3:3">
      <c r="C30337"/>
    </row>
    <row r="30338" spans="3:3">
      <c r="C30338"/>
    </row>
    <row r="30339" spans="3:3">
      <c r="C30339"/>
    </row>
    <row r="30340" spans="3:3">
      <c r="C30340"/>
    </row>
    <row r="30341" spans="3:3">
      <c r="C30341"/>
    </row>
    <row r="30342" spans="3:3">
      <c r="C30342"/>
    </row>
    <row r="30343" spans="3:3">
      <c r="C30343"/>
    </row>
    <row r="30344" spans="3:3">
      <c r="C30344"/>
    </row>
    <row r="30345" spans="3:3">
      <c r="C30345"/>
    </row>
    <row r="30346" spans="3:3">
      <c r="C30346"/>
    </row>
    <row r="30347" spans="3:3">
      <c r="C30347"/>
    </row>
    <row r="30348" spans="3:3">
      <c r="C30348"/>
    </row>
    <row r="30349" spans="3:3">
      <c r="C30349"/>
    </row>
    <row r="30350" spans="3:3">
      <c r="C30350"/>
    </row>
    <row r="30351" spans="3:3">
      <c r="C30351"/>
    </row>
    <row r="30352" spans="3:3">
      <c r="C30352"/>
    </row>
    <row r="30353" spans="3:3">
      <c r="C30353"/>
    </row>
    <row r="30354" spans="3:3">
      <c r="C30354"/>
    </row>
    <row r="30355" spans="3:3">
      <c r="C30355"/>
    </row>
    <row r="30356" spans="3:3">
      <c r="C30356"/>
    </row>
    <row r="30357" spans="3:3">
      <c r="C30357"/>
    </row>
    <row r="30358" spans="3:3">
      <c r="C30358"/>
    </row>
    <row r="30359" spans="3:3">
      <c r="C30359"/>
    </row>
    <row r="30360" spans="3:3">
      <c r="C30360"/>
    </row>
    <row r="30361" spans="3:3">
      <c r="C30361"/>
    </row>
    <row r="30362" spans="3:3">
      <c r="C30362"/>
    </row>
    <row r="30363" spans="3:3">
      <c r="C30363"/>
    </row>
    <row r="30364" spans="3:3">
      <c r="C30364"/>
    </row>
    <row r="30365" spans="3:3">
      <c r="C30365"/>
    </row>
    <row r="30366" spans="3:3">
      <c r="C30366"/>
    </row>
    <row r="30367" spans="3:3">
      <c r="C30367"/>
    </row>
    <row r="30368" spans="3:3">
      <c r="C30368"/>
    </row>
    <row r="30369" spans="3:3">
      <c r="C30369"/>
    </row>
    <row r="30370" spans="3:3">
      <c r="C30370"/>
    </row>
    <row r="30371" spans="3:3">
      <c r="C30371"/>
    </row>
    <row r="30372" spans="3:3">
      <c r="C30372"/>
    </row>
    <row r="30373" spans="3:3">
      <c r="C30373"/>
    </row>
    <row r="30374" spans="3:3">
      <c r="C30374"/>
    </row>
    <row r="30375" spans="3:3">
      <c r="C30375"/>
    </row>
    <row r="30376" spans="3:3">
      <c r="C30376"/>
    </row>
    <row r="30377" spans="3:3">
      <c r="C30377"/>
    </row>
    <row r="30378" spans="3:3">
      <c r="C30378"/>
    </row>
    <row r="30379" spans="3:3">
      <c r="C30379"/>
    </row>
    <row r="30380" spans="3:3">
      <c r="C30380"/>
    </row>
    <row r="30381" spans="3:3">
      <c r="C30381"/>
    </row>
    <row r="30382" spans="3:3">
      <c r="C30382"/>
    </row>
    <row r="30383" spans="3:3">
      <c r="C30383"/>
    </row>
    <row r="30384" spans="3:3">
      <c r="C30384"/>
    </row>
    <row r="30385" spans="3:3">
      <c r="C30385"/>
    </row>
    <row r="30386" spans="3:3">
      <c r="C30386"/>
    </row>
    <row r="30387" spans="3:3">
      <c r="C30387"/>
    </row>
    <row r="30388" spans="3:3">
      <c r="C30388"/>
    </row>
    <row r="30389" spans="3:3">
      <c r="C30389"/>
    </row>
    <row r="30390" spans="3:3">
      <c r="C30390"/>
    </row>
    <row r="30391" spans="3:3">
      <c r="C30391"/>
    </row>
    <row r="30392" spans="3:3">
      <c r="C30392"/>
    </row>
    <row r="30393" spans="3:3">
      <c r="C30393"/>
    </row>
    <row r="30394" spans="3:3">
      <c r="C30394"/>
    </row>
    <row r="30395" spans="3:3">
      <c r="C30395"/>
    </row>
    <row r="30396" spans="3:3">
      <c r="C30396"/>
    </row>
    <row r="30397" spans="3:3">
      <c r="C30397"/>
    </row>
    <row r="30398" spans="3:3">
      <c r="C30398"/>
    </row>
    <row r="30399" spans="3:3">
      <c r="C30399"/>
    </row>
    <row r="30400" spans="3:3">
      <c r="C30400"/>
    </row>
    <row r="30401" spans="3:3">
      <c r="C30401"/>
    </row>
    <row r="30402" spans="3:3">
      <c r="C30402"/>
    </row>
    <row r="30403" spans="3:3">
      <c r="C30403"/>
    </row>
    <row r="30404" spans="3:3">
      <c r="C30404"/>
    </row>
    <row r="30405" spans="3:3">
      <c r="C30405"/>
    </row>
    <row r="30406" spans="3:3">
      <c r="C30406"/>
    </row>
    <row r="30407" spans="3:3">
      <c r="C30407"/>
    </row>
    <row r="30408" spans="3:3">
      <c r="C30408"/>
    </row>
    <row r="30409" spans="3:3">
      <c r="C30409"/>
    </row>
    <row r="30410" spans="3:3">
      <c r="C30410"/>
    </row>
    <row r="30411" spans="3:3">
      <c r="C30411"/>
    </row>
    <row r="30412" spans="3:3">
      <c r="C30412"/>
    </row>
    <row r="30413" spans="3:3">
      <c r="C30413"/>
    </row>
    <row r="30414" spans="3:3">
      <c r="C30414"/>
    </row>
    <row r="30415" spans="3:3">
      <c r="C30415"/>
    </row>
    <row r="30416" spans="3:3">
      <c r="C30416"/>
    </row>
    <row r="30417" spans="3:3">
      <c r="C30417"/>
    </row>
    <row r="30418" spans="3:3">
      <c r="C30418"/>
    </row>
    <row r="30419" spans="3:3">
      <c r="C30419"/>
    </row>
    <row r="30420" spans="3:3">
      <c r="C30420"/>
    </row>
    <row r="30421" spans="3:3">
      <c r="C30421"/>
    </row>
    <row r="30422" spans="3:3">
      <c r="C30422"/>
    </row>
    <row r="30423" spans="3:3">
      <c r="C30423"/>
    </row>
    <row r="30424" spans="3:3">
      <c r="C30424"/>
    </row>
    <row r="30425" spans="3:3">
      <c r="C30425"/>
    </row>
    <row r="30426" spans="3:3">
      <c r="C30426"/>
    </row>
    <row r="30427" spans="3:3">
      <c r="C30427"/>
    </row>
    <row r="30428" spans="3:3">
      <c r="C30428"/>
    </row>
    <row r="30429" spans="3:3">
      <c r="C30429"/>
    </row>
    <row r="30430" spans="3:3">
      <c r="C30430"/>
    </row>
    <row r="30431" spans="3:3">
      <c r="C30431"/>
    </row>
    <row r="30432" spans="3:3">
      <c r="C30432"/>
    </row>
    <row r="30433" spans="3:3">
      <c r="C30433"/>
    </row>
    <row r="30434" spans="3:3">
      <c r="C30434"/>
    </row>
    <row r="30435" spans="3:3">
      <c r="C30435"/>
    </row>
    <row r="30436" spans="3:3">
      <c r="C30436"/>
    </row>
    <row r="30437" spans="3:3">
      <c r="C30437"/>
    </row>
    <row r="30438" spans="3:3">
      <c r="C30438"/>
    </row>
    <row r="30439" spans="3:3">
      <c r="C30439"/>
    </row>
    <row r="30440" spans="3:3">
      <c r="C30440"/>
    </row>
    <row r="30441" spans="3:3">
      <c r="C30441"/>
    </row>
    <row r="30442" spans="3:3">
      <c r="C30442"/>
    </row>
    <row r="30443" spans="3:3">
      <c r="C30443"/>
    </row>
    <row r="30444" spans="3:3">
      <c r="C30444"/>
    </row>
    <row r="30445" spans="3:3">
      <c r="C30445"/>
    </row>
    <row r="30446" spans="3:3">
      <c r="C30446"/>
    </row>
    <row r="30447" spans="3:3">
      <c r="C30447"/>
    </row>
    <row r="30448" spans="3:3">
      <c r="C30448"/>
    </row>
    <row r="30449" spans="3:3">
      <c r="C30449"/>
    </row>
    <row r="30450" spans="3:3">
      <c r="C30450"/>
    </row>
    <row r="30451" spans="3:3">
      <c r="C30451"/>
    </row>
    <row r="30452" spans="3:3">
      <c r="C30452"/>
    </row>
    <row r="30453" spans="3:3">
      <c r="C30453"/>
    </row>
    <row r="30454" spans="3:3">
      <c r="C30454"/>
    </row>
    <row r="30455" spans="3:3">
      <c r="C30455"/>
    </row>
    <row r="30456" spans="3:3">
      <c r="C30456"/>
    </row>
    <row r="30457" spans="3:3">
      <c r="C30457"/>
    </row>
    <row r="30458" spans="3:3">
      <c r="C30458"/>
    </row>
    <row r="30459" spans="3:3">
      <c r="C30459"/>
    </row>
    <row r="30460" spans="3:3">
      <c r="C30460"/>
    </row>
    <row r="30461" spans="3:3">
      <c r="C30461"/>
    </row>
    <row r="30462" spans="3:3">
      <c r="C30462"/>
    </row>
    <row r="30463" spans="3:3">
      <c r="C30463"/>
    </row>
    <row r="30464" spans="3:3">
      <c r="C30464"/>
    </row>
    <row r="30465" spans="3:3">
      <c r="C30465"/>
    </row>
    <row r="30466" spans="3:3">
      <c r="C30466"/>
    </row>
    <row r="30467" spans="3:3">
      <c r="C30467"/>
    </row>
    <row r="30468" spans="3:3">
      <c r="C30468"/>
    </row>
    <row r="30469" spans="3:3">
      <c r="C30469"/>
    </row>
    <row r="30470" spans="3:3">
      <c r="C30470"/>
    </row>
    <row r="30471" spans="3:3">
      <c r="C30471"/>
    </row>
    <row r="30472" spans="3:3">
      <c r="C30472"/>
    </row>
    <row r="30473" spans="3:3">
      <c r="C30473"/>
    </row>
    <row r="30474" spans="3:3">
      <c r="C30474"/>
    </row>
    <row r="30475" spans="3:3">
      <c r="C30475"/>
    </row>
    <row r="30476" spans="3:3">
      <c r="C30476"/>
    </row>
    <row r="30477" spans="3:3">
      <c r="C30477"/>
    </row>
    <row r="30478" spans="3:3">
      <c r="C30478"/>
    </row>
    <row r="30479" spans="3:3">
      <c r="C30479"/>
    </row>
    <row r="30480" spans="3:3">
      <c r="C30480"/>
    </row>
    <row r="30481" spans="3:3">
      <c r="C30481"/>
    </row>
    <row r="30482" spans="3:3">
      <c r="C30482"/>
    </row>
    <row r="30483" spans="3:3">
      <c r="C30483"/>
    </row>
    <row r="30484" spans="3:3">
      <c r="C30484"/>
    </row>
    <row r="30485" spans="3:3">
      <c r="C30485"/>
    </row>
    <row r="30486" spans="3:3">
      <c r="C30486"/>
    </row>
    <row r="30487" spans="3:3">
      <c r="C30487"/>
    </row>
    <row r="30488" spans="3:3">
      <c r="C30488"/>
    </row>
    <row r="30489" spans="3:3">
      <c r="C30489"/>
    </row>
    <row r="30490" spans="3:3">
      <c r="C30490"/>
    </row>
    <row r="30491" spans="3:3">
      <c r="C30491"/>
    </row>
    <row r="30492" spans="3:3">
      <c r="C30492"/>
    </row>
    <row r="30493" spans="3:3">
      <c r="C30493"/>
    </row>
    <row r="30494" spans="3:3">
      <c r="C30494"/>
    </row>
    <row r="30495" spans="3:3">
      <c r="C30495"/>
    </row>
    <row r="30496" spans="3:3">
      <c r="C30496"/>
    </row>
    <row r="30497" spans="3:3">
      <c r="C30497"/>
    </row>
    <row r="30498" spans="3:3">
      <c r="C30498"/>
    </row>
    <row r="30499" spans="3:3">
      <c r="C30499"/>
    </row>
    <row r="30500" spans="3:3">
      <c r="C30500"/>
    </row>
    <row r="30501" spans="3:3">
      <c r="C30501"/>
    </row>
    <row r="30502" spans="3:3">
      <c r="C30502"/>
    </row>
    <row r="30503" spans="3:3">
      <c r="C30503"/>
    </row>
    <row r="30504" spans="3:3">
      <c r="C30504"/>
    </row>
    <row r="30505" spans="3:3">
      <c r="C30505"/>
    </row>
    <row r="30506" spans="3:3">
      <c r="C30506"/>
    </row>
    <row r="30507" spans="3:3">
      <c r="C30507"/>
    </row>
    <row r="30508" spans="3:3">
      <c r="C30508"/>
    </row>
    <row r="30509" spans="3:3">
      <c r="C30509"/>
    </row>
    <row r="30510" spans="3:3">
      <c r="C30510"/>
    </row>
    <row r="30511" spans="3:3">
      <c r="C30511"/>
    </row>
    <row r="30512" spans="3:3">
      <c r="C30512"/>
    </row>
    <row r="30513" spans="3:3">
      <c r="C30513"/>
    </row>
    <row r="30514" spans="3:3">
      <c r="C30514"/>
    </row>
    <row r="30515" spans="3:3">
      <c r="C30515"/>
    </row>
    <row r="30516" spans="3:3">
      <c r="C30516"/>
    </row>
    <row r="30517" spans="3:3">
      <c r="C30517"/>
    </row>
    <row r="30518" spans="3:3">
      <c r="C30518"/>
    </row>
    <row r="30519" spans="3:3">
      <c r="C30519"/>
    </row>
    <row r="30520" spans="3:3">
      <c r="C30520"/>
    </row>
    <row r="30521" spans="3:3">
      <c r="C30521"/>
    </row>
    <row r="30522" spans="3:3">
      <c r="C30522"/>
    </row>
    <row r="30523" spans="3:3">
      <c r="C30523"/>
    </row>
    <row r="30524" spans="3:3">
      <c r="C30524"/>
    </row>
    <row r="30525" spans="3:3">
      <c r="C30525"/>
    </row>
    <row r="30526" spans="3:3">
      <c r="C30526"/>
    </row>
    <row r="30527" spans="3:3">
      <c r="C30527"/>
    </row>
    <row r="30528" spans="3:3">
      <c r="C30528"/>
    </row>
    <row r="30529" spans="3:3">
      <c r="C30529"/>
    </row>
    <row r="30530" spans="3:3">
      <c r="C30530"/>
    </row>
    <row r="30531" spans="3:3">
      <c r="C30531"/>
    </row>
    <row r="30532" spans="3:3">
      <c r="C30532"/>
    </row>
    <row r="30533" spans="3:3">
      <c r="C30533"/>
    </row>
    <row r="30534" spans="3:3">
      <c r="C30534"/>
    </row>
    <row r="30535" spans="3:3">
      <c r="C30535"/>
    </row>
    <row r="30536" spans="3:3">
      <c r="C30536"/>
    </row>
    <row r="30537" spans="3:3">
      <c r="C30537"/>
    </row>
    <row r="30538" spans="3:3">
      <c r="C30538"/>
    </row>
    <row r="30539" spans="3:3">
      <c r="C30539"/>
    </row>
    <row r="30540" spans="3:3">
      <c r="C30540"/>
    </row>
    <row r="30541" spans="3:3">
      <c r="C30541"/>
    </row>
    <row r="30542" spans="3:3">
      <c r="C30542"/>
    </row>
    <row r="30543" spans="3:3">
      <c r="C30543"/>
    </row>
    <row r="30544" spans="3:3">
      <c r="C30544"/>
    </row>
    <row r="30545" spans="3:3">
      <c r="C30545"/>
    </row>
    <row r="30546" spans="3:3">
      <c r="C30546"/>
    </row>
    <row r="30547" spans="3:3">
      <c r="C30547"/>
    </row>
    <row r="30548" spans="3:3">
      <c r="C30548"/>
    </row>
    <row r="30549" spans="3:3">
      <c r="C30549"/>
    </row>
    <row r="30550" spans="3:3">
      <c r="C30550"/>
    </row>
    <row r="30551" spans="3:3">
      <c r="C30551"/>
    </row>
    <row r="30552" spans="3:3">
      <c r="C30552"/>
    </row>
    <row r="30553" spans="3:3">
      <c r="C30553"/>
    </row>
    <row r="30554" spans="3:3">
      <c r="C30554"/>
    </row>
    <row r="30555" spans="3:3">
      <c r="C30555"/>
    </row>
    <row r="30556" spans="3:3">
      <c r="C30556"/>
    </row>
    <row r="30557" spans="3:3">
      <c r="C30557"/>
    </row>
    <row r="30558" spans="3:3">
      <c r="C30558"/>
    </row>
    <row r="30559" spans="3:3">
      <c r="C30559"/>
    </row>
    <row r="30560" spans="3:3">
      <c r="C30560"/>
    </row>
    <row r="30561" spans="3:3">
      <c r="C30561"/>
    </row>
    <row r="30562" spans="3:3">
      <c r="C30562"/>
    </row>
    <row r="30563" spans="3:3">
      <c r="C30563"/>
    </row>
    <row r="30564" spans="3:3">
      <c r="C30564"/>
    </row>
    <row r="30565" spans="3:3">
      <c r="C30565"/>
    </row>
    <row r="30566" spans="3:3">
      <c r="C30566"/>
    </row>
    <row r="30567" spans="3:3">
      <c r="C30567"/>
    </row>
    <row r="30568" spans="3:3">
      <c r="C30568"/>
    </row>
    <row r="30569" spans="3:3">
      <c r="C30569"/>
    </row>
    <row r="30570" spans="3:3">
      <c r="C30570"/>
    </row>
    <row r="30571" spans="3:3">
      <c r="C30571"/>
    </row>
    <row r="30572" spans="3:3">
      <c r="C30572"/>
    </row>
    <row r="30573" spans="3:3">
      <c r="C30573"/>
    </row>
    <row r="30574" spans="3:3">
      <c r="C30574"/>
    </row>
    <row r="30575" spans="3:3">
      <c r="C30575"/>
    </row>
    <row r="30576" spans="3:3">
      <c r="C30576"/>
    </row>
    <row r="30577" spans="3:3">
      <c r="C30577"/>
    </row>
    <row r="30578" spans="3:3">
      <c r="C30578"/>
    </row>
    <row r="30579" spans="3:3">
      <c r="C30579"/>
    </row>
    <row r="30580" spans="3:3">
      <c r="C30580"/>
    </row>
    <row r="30581" spans="3:3">
      <c r="C30581"/>
    </row>
    <row r="30582" spans="3:3">
      <c r="C30582"/>
    </row>
    <row r="30583" spans="3:3">
      <c r="C30583"/>
    </row>
    <row r="30584" spans="3:3">
      <c r="C30584"/>
    </row>
    <row r="30585" spans="3:3">
      <c r="C30585"/>
    </row>
    <row r="30586" spans="3:3">
      <c r="C30586"/>
    </row>
    <row r="30587" spans="3:3">
      <c r="C30587"/>
    </row>
    <row r="30588" spans="3:3">
      <c r="C30588"/>
    </row>
    <row r="30589" spans="3:3">
      <c r="C30589"/>
    </row>
    <row r="30590" spans="3:3">
      <c r="C30590"/>
    </row>
    <row r="30591" spans="3:3">
      <c r="C30591"/>
    </row>
    <row r="30592" spans="3:3">
      <c r="C30592"/>
    </row>
    <row r="30593" spans="3:3">
      <c r="C30593"/>
    </row>
    <row r="30594" spans="3:3">
      <c r="C30594"/>
    </row>
    <row r="30595" spans="3:3">
      <c r="C30595"/>
    </row>
    <row r="30596" spans="3:3">
      <c r="C30596"/>
    </row>
    <row r="30597" spans="3:3">
      <c r="C30597"/>
    </row>
    <row r="30598" spans="3:3">
      <c r="C30598"/>
    </row>
    <row r="30599" spans="3:3">
      <c r="C30599"/>
    </row>
    <row r="30600" spans="3:3">
      <c r="C30600"/>
    </row>
    <row r="30601" spans="3:3">
      <c r="C30601"/>
    </row>
    <row r="30602" spans="3:3">
      <c r="C30602"/>
    </row>
    <row r="30603" spans="3:3">
      <c r="C30603"/>
    </row>
    <row r="30604" spans="3:3">
      <c r="C30604"/>
    </row>
    <row r="30605" spans="3:3">
      <c r="C30605"/>
    </row>
    <row r="30606" spans="3:3">
      <c r="C30606"/>
    </row>
    <row r="30607" spans="3:3">
      <c r="C30607"/>
    </row>
    <row r="30608" spans="3:3">
      <c r="C30608"/>
    </row>
    <row r="30609" spans="3:3">
      <c r="C30609"/>
    </row>
    <row r="30610" spans="3:3">
      <c r="C30610"/>
    </row>
    <row r="30611" spans="3:3">
      <c r="C30611"/>
    </row>
    <row r="30612" spans="3:3">
      <c r="C30612"/>
    </row>
    <row r="30613" spans="3:3">
      <c r="C30613"/>
    </row>
    <row r="30614" spans="3:3">
      <c r="C30614"/>
    </row>
    <row r="30615" spans="3:3">
      <c r="C30615"/>
    </row>
    <row r="30616" spans="3:3">
      <c r="C30616"/>
    </row>
    <row r="30617" spans="3:3">
      <c r="C30617"/>
    </row>
    <row r="30618" spans="3:3">
      <c r="C30618"/>
    </row>
    <row r="30619" spans="3:3">
      <c r="C30619"/>
    </row>
    <row r="30620" spans="3:3">
      <c r="C30620"/>
    </row>
    <row r="30621" spans="3:3">
      <c r="C30621"/>
    </row>
    <row r="30622" spans="3:3">
      <c r="C30622"/>
    </row>
    <row r="30623" spans="3:3">
      <c r="C30623"/>
    </row>
    <row r="30624" spans="3:3">
      <c r="C30624"/>
    </row>
    <row r="30625" spans="3:3">
      <c r="C30625"/>
    </row>
    <row r="30626" spans="3:3">
      <c r="C30626"/>
    </row>
    <row r="30627" spans="3:3">
      <c r="C30627"/>
    </row>
    <row r="30628" spans="3:3">
      <c r="C30628"/>
    </row>
    <row r="30629" spans="3:3">
      <c r="C30629"/>
    </row>
    <row r="30630" spans="3:3">
      <c r="C30630"/>
    </row>
    <row r="30631" spans="3:3">
      <c r="C30631"/>
    </row>
    <row r="30632" spans="3:3">
      <c r="C30632"/>
    </row>
    <row r="30633" spans="3:3">
      <c r="C30633"/>
    </row>
    <row r="30634" spans="3:3">
      <c r="C30634"/>
    </row>
    <row r="30635" spans="3:3">
      <c r="C30635"/>
    </row>
    <row r="30636" spans="3:3">
      <c r="C30636"/>
    </row>
    <row r="30637" spans="3:3">
      <c r="C30637"/>
    </row>
    <row r="30638" spans="3:3">
      <c r="C30638"/>
    </row>
    <row r="30639" spans="3:3">
      <c r="C30639"/>
    </row>
    <row r="30640" spans="3:3">
      <c r="C30640"/>
    </row>
    <row r="30641" spans="3:3">
      <c r="C30641"/>
    </row>
    <row r="30642" spans="3:3">
      <c r="C30642"/>
    </row>
    <row r="30643" spans="3:3">
      <c r="C30643"/>
    </row>
    <row r="30644" spans="3:3">
      <c r="C30644"/>
    </row>
    <row r="30645" spans="3:3">
      <c r="C30645"/>
    </row>
    <row r="30646" spans="3:3">
      <c r="C30646"/>
    </row>
    <row r="30647" spans="3:3">
      <c r="C30647"/>
    </row>
    <row r="30648" spans="3:3">
      <c r="C30648"/>
    </row>
    <row r="30649" spans="3:3">
      <c r="C30649"/>
    </row>
    <row r="30650" spans="3:3">
      <c r="C30650"/>
    </row>
    <row r="30651" spans="3:3">
      <c r="C30651"/>
    </row>
    <row r="30652" spans="3:3">
      <c r="C30652"/>
    </row>
    <row r="30653" spans="3:3">
      <c r="C30653"/>
    </row>
    <row r="30654" spans="3:3">
      <c r="C30654"/>
    </row>
    <row r="30655" spans="3:3">
      <c r="C30655"/>
    </row>
    <row r="30656" spans="3:3">
      <c r="C30656"/>
    </row>
    <row r="30657" spans="3:3">
      <c r="C30657"/>
    </row>
    <row r="30658" spans="3:3">
      <c r="C30658"/>
    </row>
    <row r="30659" spans="3:3">
      <c r="C30659"/>
    </row>
    <row r="30660" spans="3:3">
      <c r="C30660"/>
    </row>
    <row r="30661" spans="3:3">
      <c r="C30661"/>
    </row>
    <row r="30662" spans="3:3">
      <c r="C30662"/>
    </row>
    <row r="30663" spans="3:3">
      <c r="C30663"/>
    </row>
    <row r="30664" spans="3:3">
      <c r="C30664"/>
    </row>
    <row r="30665" spans="3:3">
      <c r="C30665"/>
    </row>
    <row r="30666" spans="3:3">
      <c r="C30666"/>
    </row>
    <row r="30667" spans="3:3">
      <c r="C30667"/>
    </row>
    <row r="30668" spans="3:3">
      <c r="C30668"/>
    </row>
    <row r="30669" spans="3:3">
      <c r="C30669"/>
    </row>
    <row r="30670" spans="3:3">
      <c r="C30670"/>
    </row>
    <row r="30671" spans="3:3">
      <c r="C30671"/>
    </row>
    <row r="30672" spans="3:3">
      <c r="C30672"/>
    </row>
    <row r="30673" spans="3:3">
      <c r="C30673"/>
    </row>
    <row r="30674" spans="3:3">
      <c r="C30674"/>
    </row>
    <row r="30675" spans="3:3">
      <c r="C30675"/>
    </row>
    <row r="30676" spans="3:3">
      <c r="C30676"/>
    </row>
    <row r="30677" spans="3:3">
      <c r="C30677"/>
    </row>
    <row r="30678" spans="3:3">
      <c r="C30678"/>
    </row>
    <row r="30679" spans="3:3">
      <c r="C30679"/>
    </row>
    <row r="30680" spans="3:3">
      <c r="C30680"/>
    </row>
    <row r="30681" spans="3:3">
      <c r="C30681"/>
    </row>
    <row r="30682" spans="3:3">
      <c r="C30682"/>
    </row>
    <row r="30683" spans="3:3">
      <c r="C30683"/>
    </row>
    <row r="30684" spans="3:3">
      <c r="C30684"/>
    </row>
    <row r="30685" spans="3:3">
      <c r="C30685"/>
    </row>
    <row r="30686" spans="3:3">
      <c r="C30686"/>
    </row>
    <row r="30687" spans="3:3">
      <c r="C30687"/>
    </row>
    <row r="30688" spans="3:3">
      <c r="C30688"/>
    </row>
    <row r="30689" spans="3:3">
      <c r="C30689"/>
    </row>
    <row r="30690" spans="3:3">
      <c r="C30690"/>
    </row>
    <row r="30691" spans="3:3">
      <c r="C30691"/>
    </row>
    <row r="30692" spans="3:3">
      <c r="C30692"/>
    </row>
    <row r="30693" spans="3:3">
      <c r="C30693"/>
    </row>
    <row r="30694" spans="3:3">
      <c r="C30694"/>
    </row>
    <row r="30695" spans="3:3">
      <c r="C30695"/>
    </row>
    <row r="30696" spans="3:3">
      <c r="C30696"/>
    </row>
    <row r="30697" spans="3:3">
      <c r="C30697"/>
    </row>
    <row r="30698" spans="3:3">
      <c r="C30698"/>
    </row>
    <row r="30699" spans="3:3">
      <c r="C30699"/>
    </row>
    <row r="30700" spans="3:3">
      <c r="C30700"/>
    </row>
    <row r="30701" spans="3:3">
      <c r="C30701"/>
    </row>
    <row r="30702" spans="3:3">
      <c r="C30702"/>
    </row>
    <row r="30703" spans="3:3">
      <c r="C30703"/>
    </row>
    <row r="30704" spans="3:3">
      <c r="C30704"/>
    </row>
    <row r="30705" spans="3:3">
      <c r="C30705"/>
    </row>
    <row r="30706" spans="3:3">
      <c r="C30706"/>
    </row>
    <row r="30707" spans="3:3">
      <c r="C30707"/>
    </row>
    <row r="30708" spans="3:3">
      <c r="C30708"/>
    </row>
    <row r="30709" spans="3:3">
      <c r="C30709"/>
    </row>
    <row r="30710" spans="3:3">
      <c r="C30710"/>
    </row>
    <row r="30711" spans="3:3">
      <c r="C30711"/>
    </row>
    <row r="30712" spans="3:3">
      <c r="C30712"/>
    </row>
    <row r="30713" spans="3:3">
      <c r="C30713"/>
    </row>
    <row r="30714" spans="3:3">
      <c r="C30714"/>
    </row>
    <row r="30715" spans="3:3">
      <c r="C30715"/>
    </row>
    <row r="30716" spans="3:3">
      <c r="C30716"/>
    </row>
    <row r="30717" spans="3:3">
      <c r="C30717"/>
    </row>
    <row r="30718" spans="3:3">
      <c r="C30718"/>
    </row>
    <row r="30719" spans="3:3">
      <c r="C30719"/>
    </row>
    <row r="30720" spans="3:3">
      <c r="C30720"/>
    </row>
    <row r="30721" spans="3:3">
      <c r="C30721"/>
    </row>
    <row r="30722" spans="3:3">
      <c r="C30722"/>
    </row>
    <row r="30723" spans="3:3">
      <c r="C30723"/>
    </row>
    <row r="30724" spans="3:3">
      <c r="C30724"/>
    </row>
    <row r="30725" spans="3:3">
      <c r="C30725"/>
    </row>
    <row r="30726" spans="3:3">
      <c r="C30726"/>
    </row>
    <row r="30727" spans="3:3">
      <c r="C30727"/>
    </row>
    <row r="30728" spans="3:3">
      <c r="C30728"/>
    </row>
    <row r="30729" spans="3:3">
      <c r="C30729"/>
    </row>
    <row r="30730" spans="3:3">
      <c r="C30730"/>
    </row>
    <row r="30731" spans="3:3">
      <c r="C30731"/>
    </row>
    <row r="30732" spans="3:3">
      <c r="C30732"/>
    </row>
    <row r="30733" spans="3:3">
      <c r="C30733"/>
    </row>
    <row r="30734" spans="3:3">
      <c r="C30734"/>
    </row>
    <row r="30735" spans="3:3">
      <c r="C30735"/>
    </row>
    <row r="30736" spans="3:3">
      <c r="C30736"/>
    </row>
    <row r="30737" spans="3:3">
      <c r="C30737"/>
    </row>
    <row r="30738" spans="3:3">
      <c r="C30738"/>
    </row>
    <row r="30739" spans="3:3">
      <c r="C30739"/>
    </row>
    <row r="30740" spans="3:3">
      <c r="C30740"/>
    </row>
    <row r="30741" spans="3:3">
      <c r="C30741"/>
    </row>
    <row r="30742" spans="3:3">
      <c r="C30742"/>
    </row>
    <row r="30743" spans="3:3">
      <c r="C30743"/>
    </row>
    <row r="30744" spans="3:3">
      <c r="C30744"/>
    </row>
    <row r="30745" spans="3:3">
      <c r="C30745"/>
    </row>
    <row r="30746" spans="3:3">
      <c r="C30746"/>
    </row>
    <row r="30747" spans="3:3">
      <c r="C30747"/>
    </row>
    <row r="30748" spans="3:3">
      <c r="C30748"/>
    </row>
    <row r="30749" spans="3:3">
      <c r="C30749"/>
    </row>
    <row r="30750" spans="3:3">
      <c r="C30750"/>
    </row>
    <row r="30751" spans="3:3">
      <c r="C30751"/>
    </row>
    <row r="30752" spans="3:3">
      <c r="C30752"/>
    </row>
    <row r="30753" spans="3:3">
      <c r="C30753"/>
    </row>
    <row r="30754" spans="3:3">
      <c r="C30754"/>
    </row>
    <row r="30755" spans="3:3">
      <c r="C30755"/>
    </row>
    <row r="30756" spans="3:3">
      <c r="C30756"/>
    </row>
    <row r="30757" spans="3:3">
      <c r="C30757"/>
    </row>
    <row r="30758" spans="3:3">
      <c r="C30758"/>
    </row>
    <row r="30759" spans="3:3">
      <c r="C30759"/>
    </row>
    <row r="30760" spans="3:3">
      <c r="C30760"/>
    </row>
    <row r="30761" spans="3:3">
      <c r="C30761"/>
    </row>
    <row r="30762" spans="3:3">
      <c r="C30762"/>
    </row>
    <row r="30763" spans="3:3">
      <c r="C30763"/>
    </row>
    <row r="30764" spans="3:3">
      <c r="C30764"/>
    </row>
    <row r="30765" spans="3:3">
      <c r="C30765"/>
    </row>
    <row r="30766" spans="3:3">
      <c r="C30766"/>
    </row>
    <row r="30767" spans="3:3">
      <c r="C30767"/>
    </row>
    <row r="30768" spans="3:3">
      <c r="C30768"/>
    </row>
    <row r="30769" spans="3:3">
      <c r="C30769"/>
    </row>
    <row r="30770" spans="3:3">
      <c r="C30770"/>
    </row>
    <row r="30771" spans="3:3">
      <c r="C30771"/>
    </row>
    <row r="30772" spans="3:3">
      <c r="C30772"/>
    </row>
    <row r="30773" spans="3:3">
      <c r="C30773"/>
    </row>
    <row r="30774" spans="3:3">
      <c r="C30774"/>
    </row>
    <row r="30775" spans="3:3">
      <c r="C30775"/>
    </row>
    <row r="30776" spans="3:3">
      <c r="C30776"/>
    </row>
    <row r="30777" spans="3:3">
      <c r="C30777"/>
    </row>
    <row r="30778" spans="3:3">
      <c r="C30778"/>
    </row>
    <row r="30779" spans="3:3">
      <c r="C30779"/>
    </row>
    <row r="30780" spans="3:3">
      <c r="C30780"/>
    </row>
    <row r="30781" spans="3:3">
      <c r="C30781"/>
    </row>
    <row r="30782" spans="3:3">
      <c r="C30782"/>
    </row>
    <row r="30783" spans="3:3">
      <c r="C30783"/>
    </row>
    <row r="30784" spans="3:3">
      <c r="C30784"/>
    </row>
    <row r="30785" spans="3:3">
      <c r="C30785"/>
    </row>
    <row r="30786" spans="3:3">
      <c r="C30786"/>
    </row>
    <row r="30787" spans="3:3">
      <c r="C30787"/>
    </row>
    <row r="30788" spans="3:3">
      <c r="C30788"/>
    </row>
    <row r="30789" spans="3:3">
      <c r="C30789"/>
    </row>
    <row r="30790" spans="3:3">
      <c r="C30790"/>
    </row>
    <row r="30791" spans="3:3">
      <c r="C30791"/>
    </row>
    <row r="30792" spans="3:3">
      <c r="C30792"/>
    </row>
    <row r="30793" spans="3:3">
      <c r="C30793"/>
    </row>
    <row r="30794" spans="3:3">
      <c r="C30794"/>
    </row>
    <row r="30795" spans="3:3">
      <c r="C30795"/>
    </row>
    <row r="30796" spans="3:3">
      <c r="C30796"/>
    </row>
    <row r="30797" spans="3:3">
      <c r="C30797"/>
    </row>
    <row r="30798" spans="3:3">
      <c r="C30798"/>
    </row>
    <row r="30799" spans="3:3">
      <c r="C30799"/>
    </row>
    <row r="30800" spans="3:3">
      <c r="C30800"/>
    </row>
    <row r="30801" spans="3:3">
      <c r="C30801"/>
    </row>
    <row r="30802" spans="3:3">
      <c r="C30802"/>
    </row>
    <row r="30803" spans="3:3">
      <c r="C30803"/>
    </row>
    <row r="30804" spans="3:3">
      <c r="C30804"/>
    </row>
    <row r="30805" spans="3:3">
      <c r="C30805"/>
    </row>
    <row r="30806" spans="3:3">
      <c r="C30806"/>
    </row>
    <row r="30807" spans="3:3">
      <c r="C30807"/>
    </row>
    <row r="30808" spans="3:3">
      <c r="C30808"/>
    </row>
    <row r="30809" spans="3:3">
      <c r="C30809"/>
    </row>
    <row r="30810" spans="3:3">
      <c r="C30810"/>
    </row>
    <row r="30811" spans="3:3">
      <c r="C30811"/>
    </row>
    <row r="30812" spans="3:3">
      <c r="C30812"/>
    </row>
    <row r="30813" spans="3:3">
      <c r="C30813"/>
    </row>
    <row r="30814" spans="3:3">
      <c r="C30814"/>
    </row>
    <row r="30815" spans="3:3">
      <c r="C30815"/>
    </row>
    <row r="30816" spans="3:3">
      <c r="C30816"/>
    </row>
    <row r="30817" spans="3:3">
      <c r="C30817"/>
    </row>
    <row r="30818" spans="3:3">
      <c r="C30818"/>
    </row>
    <row r="30819" spans="3:3">
      <c r="C30819"/>
    </row>
    <row r="30820" spans="3:3">
      <c r="C30820"/>
    </row>
    <row r="30821" spans="3:3">
      <c r="C30821"/>
    </row>
    <row r="30822" spans="3:3">
      <c r="C30822"/>
    </row>
    <row r="30823" spans="3:3">
      <c r="C30823"/>
    </row>
    <row r="30824" spans="3:3">
      <c r="C30824"/>
    </row>
    <row r="30825" spans="3:3">
      <c r="C30825"/>
    </row>
    <row r="30826" spans="3:3">
      <c r="C30826"/>
    </row>
    <row r="30827" spans="3:3">
      <c r="C30827"/>
    </row>
    <row r="30828" spans="3:3">
      <c r="C30828"/>
    </row>
    <row r="30829" spans="3:3">
      <c r="C30829"/>
    </row>
    <row r="30830" spans="3:3">
      <c r="C30830"/>
    </row>
    <row r="30831" spans="3:3">
      <c r="C30831"/>
    </row>
    <row r="30832" spans="3:3">
      <c r="C30832"/>
    </row>
    <row r="30833" spans="3:3">
      <c r="C30833"/>
    </row>
    <row r="30834" spans="3:3">
      <c r="C30834"/>
    </row>
    <row r="30835" spans="3:3">
      <c r="C30835"/>
    </row>
    <row r="30836" spans="3:3">
      <c r="C30836"/>
    </row>
    <row r="30837" spans="3:3">
      <c r="C30837"/>
    </row>
    <row r="30838" spans="3:3">
      <c r="C30838"/>
    </row>
    <row r="30839" spans="3:3">
      <c r="C30839"/>
    </row>
    <row r="30840" spans="3:3">
      <c r="C30840"/>
    </row>
    <row r="30841" spans="3:3">
      <c r="C30841"/>
    </row>
    <row r="30842" spans="3:3">
      <c r="C30842"/>
    </row>
    <row r="30843" spans="3:3">
      <c r="C30843"/>
    </row>
    <row r="30844" spans="3:3">
      <c r="C30844"/>
    </row>
    <row r="30845" spans="3:3">
      <c r="C30845"/>
    </row>
    <row r="30846" spans="3:3">
      <c r="C30846"/>
    </row>
    <row r="30847" spans="3:3">
      <c r="C30847"/>
    </row>
    <row r="30848" spans="3:3">
      <c r="C30848"/>
    </row>
    <row r="30849" spans="3:3">
      <c r="C30849"/>
    </row>
    <row r="30850" spans="3:3">
      <c r="C30850"/>
    </row>
    <row r="30851" spans="3:3">
      <c r="C30851"/>
    </row>
    <row r="30852" spans="3:3">
      <c r="C30852"/>
    </row>
    <row r="30853" spans="3:3">
      <c r="C30853"/>
    </row>
    <row r="30854" spans="3:3">
      <c r="C30854"/>
    </row>
    <row r="30855" spans="3:3">
      <c r="C30855"/>
    </row>
    <row r="30856" spans="3:3">
      <c r="C30856"/>
    </row>
    <row r="30857" spans="3:3">
      <c r="C30857"/>
    </row>
    <row r="30858" spans="3:3">
      <c r="C30858"/>
    </row>
    <row r="30859" spans="3:3">
      <c r="C30859"/>
    </row>
    <row r="30860" spans="3:3">
      <c r="C30860"/>
    </row>
    <row r="30861" spans="3:3">
      <c r="C30861"/>
    </row>
    <row r="30862" spans="3:3">
      <c r="C30862"/>
    </row>
    <row r="30863" spans="3:3">
      <c r="C30863"/>
    </row>
    <row r="30864" spans="3:3">
      <c r="C30864"/>
    </row>
    <row r="30865" spans="3:3">
      <c r="C30865"/>
    </row>
    <row r="30866" spans="3:3">
      <c r="C30866"/>
    </row>
    <row r="30867" spans="3:3">
      <c r="C30867"/>
    </row>
    <row r="30868" spans="3:3">
      <c r="C30868"/>
    </row>
    <row r="30869" spans="3:3">
      <c r="C30869"/>
    </row>
    <row r="30870" spans="3:3">
      <c r="C30870"/>
    </row>
    <row r="30871" spans="3:3">
      <c r="C30871"/>
    </row>
    <row r="30872" spans="3:3">
      <c r="C30872"/>
    </row>
    <row r="30873" spans="3:3">
      <c r="C30873"/>
    </row>
    <row r="30874" spans="3:3">
      <c r="C30874"/>
    </row>
    <row r="30875" spans="3:3">
      <c r="C30875"/>
    </row>
    <row r="30876" spans="3:3">
      <c r="C30876"/>
    </row>
    <row r="30877" spans="3:3">
      <c r="C30877"/>
    </row>
    <row r="30878" spans="3:3">
      <c r="C30878"/>
    </row>
    <row r="30879" spans="3:3">
      <c r="C30879"/>
    </row>
    <row r="30880" spans="3:3">
      <c r="C30880"/>
    </row>
    <row r="30881" spans="3:3">
      <c r="C30881"/>
    </row>
    <row r="30882" spans="3:3">
      <c r="C30882"/>
    </row>
    <row r="30883" spans="3:3">
      <c r="C30883"/>
    </row>
    <row r="30884" spans="3:3">
      <c r="C30884"/>
    </row>
    <row r="30885" spans="3:3">
      <c r="C30885"/>
    </row>
    <row r="30886" spans="3:3">
      <c r="C30886"/>
    </row>
    <row r="30887" spans="3:3">
      <c r="C30887"/>
    </row>
    <row r="30888" spans="3:3">
      <c r="C30888"/>
    </row>
    <row r="30889" spans="3:3">
      <c r="C30889"/>
    </row>
    <row r="30890" spans="3:3">
      <c r="C30890"/>
    </row>
    <row r="30891" spans="3:3">
      <c r="C30891"/>
    </row>
    <row r="30892" spans="3:3">
      <c r="C30892"/>
    </row>
    <row r="30893" spans="3:3">
      <c r="C30893"/>
    </row>
    <row r="30894" spans="3:3">
      <c r="C30894"/>
    </row>
    <row r="30895" spans="3:3">
      <c r="C30895"/>
    </row>
    <row r="30896" spans="3:3">
      <c r="C30896"/>
    </row>
    <row r="30897" spans="3:3">
      <c r="C30897"/>
    </row>
    <row r="30898" spans="3:3">
      <c r="C30898"/>
    </row>
    <row r="30899" spans="3:3">
      <c r="C30899"/>
    </row>
    <row r="30900" spans="3:3">
      <c r="C30900"/>
    </row>
    <row r="30901" spans="3:3">
      <c r="C30901"/>
    </row>
    <row r="30902" spans="3:3">
      <c r="C30902"/>
    </row>
    <row r="30903" spans="3:3">
      <c r="C30903"/>
    </row>
    <row r="30904" spans="3:3">
      <c r="C30904"/>
    </row>
    <row r="30905" spans="3:3">
      <c r="C30905"/>
    </row>
    <row r="30906" spans="3:3">
      <c r="C30906"/>
    </row>
    <row r="30907" spans="3:3">
      <c r="C30907"/>
    </row>
    <row r="30908" spans="3:3">
      <c r="C30908"/>
    </row>
    <row r="30909" spans="3:3">
      <c r="C30909"/>
    </row>
    <row r="30910" spans="3:3">
      <c r="C30910"/>
    </row>
    <row r="30911" spans="3:3">
      <c r="C30911"/>
    </row>
    <row r="30912" spans="3:3">
      <c r="C30912"/>
    </row>
    <row r="30913" spans="3:3">
      <c r="C30913"/>
    </row>
    <row r="30914" spans="3:3">
      <c r="C30914"/>
    </row>
    <row r="30915" spans="3:3">
      <c r="C30915"/>
    </row>
    <row r="30916" spans="3:3">
      <c r="C30916"/>
    </row>
    <row r="30917" spans="3:3">
      <c r="C30917"/>
    </row>
    <row r="30918" spans="3:3">
      <c r="C30918"/>
    </row>
    <row r="30919" spans="3:3">
      <c r="C30919"/>
    </row>
    <row r="30920" spans="3:3">
      <c r="C30920"/>
    </row>
    <row r="30921" spans="3:3">
      <c r="C30921"/>
    </row>
    <row r="30922" spans="3:3">
      <c r="C30922"/>
    </row>
    <row r="30923" spans="3:3">
      <c r="C30923"/>
    </row>
    <row r="30924" spans="3:3">
      <c r="C30924"/>
    </row>
    <row r="30925" spans="3:3">
      <c r="C30925"/>
    </row>
    <row r="30926" spans="3:3">
      <c r="C30926"/>
    </row>
    <row r="30927" spans="3:3">
      <c r="C30927"/>
    </row>
    <row r="30928" spans="3:3">
      <c r="C30928"/>
    </row>
    <row r="30929" spans="3:3">
      <c r="C30929"/>
    </row>
    <row r="30930" spans="3:3">
      <c r="C30930"/>
    </row>
    <row r="30931" spans="3:3">
      <c r="C30931"/>
    </row>
    <row r="30932" spans="3:3">
      <c r="C30932"/>
    </row>
    <row r="30933" spans="3:3">
      <c r="C30933"/>
    </row>
    <row r="30934" spans="3:3">
      <c r="C30934"/>
    </row>
    <row r="30935" spans="3:3">
      <c r="C30935"/>
    </row>
    <row r="30936" spans="3:3">
      <c r="C30936"/>
    </row>
    <row r="30937" spans="3:3">
      <c r="C30937"/>
    </row>
    <row r="30938" spans="3:3">
      <c r="C30938"/>
    </row>
    <row r="30939" spans="3:3">
      <c r="C30939"/>
    </row>
    <row r="30940" spans="3:3">
      <c r="C30940"/>
    </row>
    <row r="30941" spans="3:3">
      <c r="C30941"/>
    </row>
    <row r="30942" spans="3:3">
      <c r="C30942"/>
    </row>
    <row r="30943" spans="3:3">
      <c r="C30943"/>
    </row>
    <row r="30944" spans="3:3">
      <c r="C30944"/>
    </row>
    <row r="30945" spans="3:3">
      <c r="C30945"/>
    </row>
    <row r="30946" spans="3:3">
      <c r="C30946"/>
    </row>
    <row r="30947" spans="3:3">
      <c r="C30947"/>
    </row>
    <row r="30948" spans="3:3">
      <c r="C30948"/>
    </row>
    <row r="30949" spans="3:3">
      <c r="C30949"/>
    </row>
    <row r="30950" spans="3:3">
      <c r="C30950"/>
    </row>
    <row r="30951" spans="3:3">
      <c r="C30951"/>
    </row>
    <row r="30952" spans="3:3">
      <c r="C30952"/>
    </row>
    <row r="30953" spans="3:3">
      <c r="C30953"/>
    </row>
    <row r="30954" spans="3:3">
      <c r="C30954"/>
    </row>
    <row r="30955" spans="3:3">
      <c r="C30955"/>
    </row>
    <row r="30956" spans="3:3">
      <c r="C30956"/>
    </row>
    <row r="30957" spans="3:3">
      <c r="C30957"/>
    </row>
    <row r="30958" spans="3:3">
      <c r="C30958"/>
    </row>
    <row r="30959" spans="3:3">
      <c r="C30959"/>
    </row>
    <row r="30960" spans="3:3">
      <c r="C30960"/>
    </row>
    <row r="30961" spans="3:3">
      <c r="C30961"/>
    </row>
    <row r="30962" spans="3:3">
      <c r="C30962"/>
    </row>
    <row r="30963" spans="3:3">
      <c r="C30963"/>
    </row>
    <row r="30964" spans="3:3">
      <c r="C30964"/>
    </row>
    <row r="30965" spans="3:3">
      <c r="C30965"/>
    </row>
    <row r="30966" spans="3:3">
      <c r="C30966"/>
    </row>
    <row r="30967" spans="3:3">
      <c r="C30967"/>
    </row>
    <row r="30968" spans="3:3">
      <c r="C30968"/>
    </row>
    <row r="30969" spans="3:3">
      <c r="C30969"/>
    </row>
    <row r="30970" spans="3:3">
      <c r="C30970"/>
    </row>
    <row r="30971" spans="3:3">
      <c r="C30971"/>
    </row>
    <row r="30972" spans="3:3">
      <c r="C30972"/>
    </row>
    <row r="30973" spans="3:3">
      <c r="C30973"/>
    </row>
    <row r="30974" spans="3:3">
      <c r="C30974"/>
    </row>
    <row r="30975" spans="3:3">
      <c r="C30975"/>
    </row>
    <row r="30976" spans="3:3">
      <c r="C30976"/>
    </row>
    <row r="30977" spans="3:3">
      <c r="C30977"/>
    </row>
    <row r="30978" spans="3:3">
      <c r="C30978"/>
    </row>
    <row r="30979" spans="3:3">
      <c r="C30979"/>
    </row>
    <row r="30980" spans="3:3">
      <c r="C30980"/>
    </row>
    <row r="30981" spans="3:3">
      <c r="C30981"/>
    </row>
    <row r="30982" spans="3:3">
      <c r="C30982"/>
    </row>
    <row r="30983" spans="3:3">
      <c r="C30983"/>
    </row>
    <row r="30984" spans="3:3">
      <c r="C30984"/>
    </row>
    <row r="30985" spans="3:3">
      <c r="C30985"/>
    </row>
    <row r="30986" spans="3:3">
      <c r="C30986"/>
    </row>
    <row r="30987" spans="3:3">
      <c r="C30987"/>
    </row>
    <row r="30988" spans="3:3">
      <c r="C30988"/>
    </row>
    <row r="30989" spans="3:3">
      <c r="C30989"/>
    </row>
    <row r="30990" spans="3:3">
      <c r="C30990"/>
    </row>
    <row r="30991" spans="3:3">
      <c r="C30991"/>
    </row>
    <row r="30992" spans="3:3">
      <c r="C30992"/>
    </row>
    <row r="30993" spans="3:3">
      <c r="C30993"/>
    </row>
    <row r="30994" spans="3:3">
      <c r="C30994"/>
    </row>
    <row r="30995" spans="3:3">
      <c r="C30995"/>
    </row>
    <row r="30996" spans="3:3">
      <c r="C30996"/>
    </row>
    <row r="30997" spans="3:3">
      <c r="C30997"/>
    </row>
    <row r="30998" spans="3:3">
      <c r="C30998"/>
    </row>
    <row r="30999" spans="3:3">
      <c r="C30999"/>
    </row>
    <row r="31000" spans="3:3">
      <c r="C31000"/>
    </row>
    <row r="31001" spans="3:3">
      <c r="C31001"/>
    </row>
    <row r="31002" spans="3:3">
      <c r="C31002"/>
    </row>
    <row r="31003" spans="3:3">
      <c r="C31003"/>
    </row>
    <row r="31004" spans="3:3">
      <c r="C31004"/>
    </row>
    <row r="31005" spans="3:3">
      <c r="C31005"/>
    </row>
    <row r="31006" spans="3:3">
      <c r="C31006"/>
    </row>
    <row r="31007" spans="3:3">
      <c r="C31007"/>
    </row>
    <row r="31008" spans="3:3">
      <c r="C31008"/>
    </row>
    <row r="31009" spans="3:3">
      <c r="C31009"/>
    </row>
    <row r="31010" spans="3:3">
      <c r="C31010"/>
    </row>
    <row r="31011" spans="3:3">
      <c r="C31011"/>
    </row>
    <row r="31012" spans="3:3">
      <c r="C31012"/>
    </row>
    <row r="31013" spans="3:3">
      <c r="C31013"/>
    </row>
    <row r="31014" spans="3:3">
      <c r="C31014"/>
    </row>
    <row r="31015" spans="3:3">
      <c r="C31015"/>
    </row>
    <row r="31016" spans="3:3">
      <c r="C31016"/>
    </row>
    <row r="31017" spans="3:3">
      <c r="C31017"/>
    </row>
    <row r="31018" spans="3:3">
      <c r="C31018"/>
    </row>
    <row r="31019" spans="3:3">
      <c r="C31019"/>
    </row>
    <row r="31020" spans="3:3">
      <c r="C31020"/>
    </row>
    <row r="31021" spans="3:3">
      <c r="C31021"/>
    </row>
    <row r="31022" spans="3:3">
      <c r="C31022"/>
    </row>
    <row r="31023" spans="3:3">
      <c r="C31023"/>
    </row>
    <row r="31024" spans="3:3">
      <c r="C31024"/>
    </row>
    <row r="31025" spans="3:3">
      <c r="C31025"/>
    </row>
    <row r="31026" spans="3:3">
      <c r="C31026"/>
    </row>
    <row r="31027" spans="3:3">
      <c r="C31027"/>
    </row>
    <row r="31028" spans="3:3">
      <c r="C31028"/>
    </row>
    <row r="31029" spans="3:3">
      <c r="C31029"/>
    </row>
    <row r="31030" spans="3:3">
      <c r="C31030"/>
    </row>
    <row r="31031" spans="3:3">
      <c r="C31031"/>
    </row>
    <row r="31032" spans="3:3">
      <c r="C31032"/>
    </row>
    <row r="31033" spans="3:3">
      <c r="C31033"/>
    </row>
    <row r="31034" spans="3:3">
      <c r="C31034"/>
    </row>
    <row r="31035" spans="3:3">
      <c r="C31035"/>
    </row>
    <row r="31036" spans="3:3">
      <c r="C31036"/>
    </row>
    <row r="31037" spans="3:3">
      <c r="C31037"/>
    </row>
    <row r="31038" spans="3:3">
      <c r="C31038"/>
    </row>
    <row r="31039" spans="3:3">
      <c r="C31039"/>
    </row>
    <row r="31040" spans="3:3">
      <c r="C31040"/>
    </row>
    <row r="31041" spans="3:3">
      <c r="C31041"/>
    </row>
    <row r="31042" spans="3:3">
      <c r="C31042"/>
    </row>
    <row r="31043" spans="3:3">
      <c r="C31043"/>
    </row>
    <row r="31044" spans="3:3">
      <c r="C31044"/>
    </row>
    <row r="31045" spans="3:3">
      <c r="C31045"/>
    </row>
    <row r="31046" spans="3:3">
      <c r="C31046"/>
    </row>
    <row r="31047" spans="3:3">
      <c r="C31047"/>
    </row>
    <row r="31048" spans="3:3">
      <c r="C31048"/>
    </row>
    <row r="31049" spans="3:3">
      <c r="C31049"/>
    </row>
    <row r="31050" spans="3:3">
      <c r="C31050"/>
    </row>
    <row r="31051" spans="3:3">
      <c r="C31051"/>
    </row>
    <row r="31052" spans="3:3">
      <c r="C31052"/>
    </row>
    <row r="31053" spans="3:3">
      <c r="C31053"/>
    </row>
    <row r="31054" spans="3:3">
      <c r="C31054"/>
    </row>
    <row r="31055" spans="3:3">
      <c r="C31055"/>
    </row>
    <row r="31056" spans="3:3">
      <c r="C31056"/>
    </row>
    <row r="31057" spans="3:3">
      <c r="C31057"/>
    </row>
    <row r="31058" spans="3:3">
      <c r="C31058"/>
    </row>
    <row r="31059" spans="3:3">
      <c r="C31059"/>
    </row>
    <row r="31060" spans="3:3">
      <c r="C31060"/>
    </row>
    <row r="31061" spans="3:3">
      <c r="C31061"/>
    </row>
    <row r="31062" spans="3:3">
      <c r="C31062"/>
    </row>
    <row r="31063" spans="3:3">
      <c r="C31063"/>
    </row>
    <row r="31064" spans="3:3">
      <c r="C31064"/>
    </row>
    <row r="31065" spans="3:3">
      <c r="C31065"/>
    </row>
    <row r="31066" spans="3:3">
      <c r="C31066"/>
    </row>
    <row r="31067" spans="3:3">
      <c r="C31067"/>
    </row>
    <row r="31068" spans="3:3">
      <c r="C31068"/>
    </row>
    <row r="31069" spans="3:3">
      <c r="C31069"/>
    </row>
    <row r="31070" spans="3:3">
      <c r="C31070"/>
    </row>
    <row r="31071" spans="3:3">
      <c r="C31071"/>
    </row>
    <row r="31072" spans="3:3">
      <c r="C31072"/>
    </row>
    <row r="31073" spans="3:3">
      <c r="C31073"/>
    </row>
    <row r="31074" spans="3:3">
      <c r="C31074"/>
    </row>
    <row r="31075" spans="3:3">
      <c r="C31075"/>
    </row>
    <row r="31076" spans="3:3">
      <c r="C31076"/>
    </row>
    <row r="31077" spans="3:3">
      <c r="C31077"/>
    </row>
    <row r="31078" spans="3:3">
      <c r="C31078"/>
    </row>
    <row r="31079" spans="3:3">
      <c r="C31079"/>
    </row>
    <row r="31080" spans="3:3">
      <c r="C31080"/>
    </row>
    <row r="31081" spans="3:3">
      <c r="C31081"/>
    </row>
    <row r="31082" spans="3:3">
      <c r="C31082"/>
    </row>
    <row r="31083" spans="3:3">
      <c r="C31083"/>
    </row>
    <row r="31084" spans="3:3">
      <c r="C31084"/>
    </row>
    <row r="31085" spans="3:3">
      <c r="C31085"/>
    </row>
    <row r="31086" spans="3:3">
      <c r="C31086"/>
    </row>
    <row r="31087" spans="3:3">
      <c r="C31087"/>
    </row>
    <row r="31088" spans="3:3">
      <c r="C31088"/>
    </row>
    <row r="31089" spans="3:3">
      <c r="C31089"/>
    </row>
    <row r="31090" spans="3:3">
      <c r="C31090"/>
    </row>
    <row r="31091" spans="3:3">
      <c r="C31091"/>
    </row>
    <row r="31092" spans="3:3">
      <c r="C31092"/>
    </row>
    <row r="31093" spans="3:3">
      <c r="C31093"/>
    </row>
    <row r="31094" spans="3:3">
      <c r="C31094"/>
    </row>
    <row r="31095" spans="3:3">
      <c r="C31095"/>
    </row>
    <row r="31096" spans="3:3">
      <c r="C31096"/>
    </row>
    <row r="31097" spans="3:3">
      <c r="C31097"/>
    </row>
    <row r="31098" spans="3:3">
      <c r="C31098"/>
    </row>
    <row r="31099" spans="3:3">
      <c r="C31099"/>
    </row>
    <row r="31100" spans="3:3">
      <c r="C31100"/>
    </row>
    <row r="31101" spans="3:3">
      <c r="C31101"/>
    </row>
    <row r="31102" spans="3:3">
      <c r="C31102"/>
    </row>
    <row r="31103" spans="3:3">
      <c r="C31103"/>
    </row>
    <row r="31104" spans="3:3">
      <c r="C31104"/>
    </row>
    <row r="31105" spans="3:3">
      <c r="C31105"/>
    </row>
    <row r="31106" spans="3:3">
      <c r="C31106"/>
    </row>
    <row r="31107" spans="3:3">
      <c r="C31107"/>
    </row>
    <row r="31108" spans="3:3">
      <c r="C31108"/>
    </row>
    <row r="31109" spans="3:3">
      <c r="C31109"/>
    </row>
    <row r="31110" spans="3:3">
      <c r="C31110"/>
    </row>
    <row r="31111" spans="3:3">
      <c r="C31111"/>
    </row>
    <row r="31112" spans="3:3">
      <c r="C31112"/>
    </row>
    <row r="31113" spans="3:3">
      <c r="C31113"/>
    </row>
    <row r="31114" spans="3:3">
      <c r="C31114"/>
    </row>
    <row r="31115" spans="3:3">
      <c r="C31115"/>
    </row>
    <row r="31116" spans="3:3">
      <c r="C31116"/>
    </row>
    <row r="31117" spans="3:3">
      <c r="C31117"/>
    </row>
    <row r="31118" spans="3:3">
      <c r="C31118"/>
    </row>
    <row r="31119" spans="3:3">
      <c r="C31119"/>
    </row>
    <row r="31120" spans="3:3">
      <c r="C31120"/>
    </row>
    <row r="31121" spans="3:3">
      <c r="C31121"/>
    </row>
    <row r="31122" spans="3:3">
      <c r="C31122"/>
    </row>
    <row r="31123" spans="3:3">
      <c r="C31123"/>
    </row>
    <row r="31124" spans="3:3">
      <c r="C31124"/>
    </row>
    <row r="31125" spans="3:3">
      <c r="C31125"/>
    </row>
    <row r="31126" spans="3:3">
      <c r="C31126"/>
    </row>
    <row r="31127" spans="3:3">
      <c r="C31127"/>
    </row>
    <row r="31128" spans="3:3">
      <c r="C31128"/>
    </row>
    <row r="31129" spans="3:3">
      <c r="C31129"/>
    </row>
    <row r="31130" spans="3:3">
      <c r="C31130"/>
    </row>
    <row r="31131" spans="3:3">
      <c r="C31131"/>
    </row>
    <row r="31132" spans="3:3">
      <c r="C31132"/>
    </row>
    <row r="31133" spans="3:3">
      <c r="C31133"/>
    </row>
    <row r="31134" spans="3:3">
      <c r="C31134"/>
    </row>
    <row r="31135" spans="3:3">
      <c r="C31135"/>
    </row>
    <row r="31136" spans="3:3">
      <c r="C31136"/>
    </row>
    <row r="31137" spans="3:3">
      <c r="C31137"/>
    </row>
    <row r="31138" spans="3:3">
      <c r="C31138"/>
    </row>
    <row r="31139" spans="3:3">
      <c r="C31139"/>
    </row>
    <row r="31140" spans="3:3">
      <c r="C31140"/>
    </row>
    <row r="31141" spans="3:3">
      <c r="C31141"/>
    </row>
    <row r="31142" spans="3:3">
      <c r="C31142"/>
    </row>
    <row r="31143" spans="3:3">
      <c r="C31143"/>
    </row>
    <row r="31144" spans="3:3">
      <c r="C31144"/>
    </row>
    <row r="31145" spans="3:3">
      <c r="C31145"/>
    </row>
    <row r="31146" spans="3:3">
      <c r="C31146"/>
    </row>
    <row r="31147" spans="3:3">
      <c r="C31147"/>
    </row>
    <row r="31148" spans="3:3">
      <c r="C31148"/>
    </row>
    <row r="31149" spans="3:3">
      <c r="C31149"/>
    </row>
    <row r="31150" spans="3:3">
      <c r="C31150"/>
    </row>
    <row r="31151" spans="3:3">
      <c r="C31151"/>
    </row>
    <row r="31152" spans="3:3">
      <c r="C31152"/>
    </row>
    <row r="31153" spans="3:3">
      <c r="C31153"/>
    </row>
    <row r="31154" spans="3:3">
      <c r="C31154"/>
    </row>
    <row r="31155" spans="3:3">
      <c r="C31155"/>
    </row>
    <row r="31156" spans="3:3">
      <c r="C31156"/>
    </row>
    <row r="31157" spans="3:3">
      <c r="C31157"/>
    </row>
    <row r="31158" spans="3:3">
      <c r="C31158"/>
    </row>
    <row r="31159" spans="3:3">
      <c r="C31159"/>
    </row>
    <row r="31160" spans="3:3">
      <c r="C31160"/>
    </row>
    <row r="31161" spans="3:3">
      <c r="C31161"/>
    </row>
    <row r="31162" spans="3:3">
      <c r="C31162"/>
    </row>
    <row r="31163" spans="3:3">
      <c r="C31163"/>
    </row>
    <row r="31164" spans="3:3">
      <c r="C31164"/>
    </row>
    <row r="31165" spans="3:3">
      <c r="C31165"/>
    </row>
    <row r="31166" spans="3:3">
      <c r="C31166"/>
    </row>
    <row r="31167" spans="3:3">
      <c r="C31167"/>
    </row>
    <row r="31168" spans="3:3">
      <c r="C31168"/>
    </row>
    <row r="31169" spans="3:3">
      <c r="C31169"/>
    </row>
    <row r="31170" spans="3:3">
      <c r="C31170"/>
    </row>
    <row r="31171" spans="3:3">
      <c r="C31171"/>
    </row>
    <row r="31172" spans="3:3">
      <c r="C31172"/>
    </row>
    <row r="31173" spans="3:3">
      <c r="C31173"/>
    </row>
    <row r="31174" spans="3:3">
      <c r="C31174"/>
    </row>
    <row r="31175" spans="3:3">
      <c r="C31175"/>
    </row>
    <row r="31176" spans="3:3">
      <c r="C31176"/>
    </row>
    <row r="31177" spans="3:3">
      <c r="C31177"/>
    </row>
    <row r="31178" spans="3:3">
      <c r="C31178"/>
    </row>
    <row r="31179" spans="3:3">
      <c r="C31179"/>
    </row>
    <row r="31180" spans="3:3">
      <c r="C31180"/>
    </row>
    <row r="31181" spans="3:3">
      <c r="C31181"/>
    </row>
    <row r="31182" spans="3:3">
      <c r="C31182"/>
    </row>
    <row r="31183" spans="3:3">
      <c r="C31183"/>
    </row>
    <row r="31184" spans="3:3">
      <c r="C31184"/>
    </row>
    <row r="31185" spans="3:3">
      <c r="C31185"/>
    </row>
    <row r="31186" spans="3:3">
      <c r="C31186"/>
    </row>
    <row r="31187" spans="3:3">
      <c r="C31187"/>
    </row>
    <row r="31188" spans="3:3">
      <c r="C31188"/>
    </row>
    <row r="31189" spans="3:3">
      <c r="C31189"/>
    </row>
    <row r="31190" spans="3:3">
      <c r="C31190"/>
    </row>
    <row r="31191" spans="3:3">
      <c r="C31191"/>
    </row>
    <row r="31192" spans="3:3">
      <c r="C31192"/>
    </row>
    <row r="31193" spans="3:3">
      <c r="C31193"/>
    </row>
    <row r="31194" spans="3:3">
      <c r="C31194"/>
    </row>
    <row r="31195" spans="3:3">
      <c r="C31195"/>
    </row>
    <row r="31196" spans="3:3">
      <c r="C31196"/>
    </row>
    <row r="31197" spans="3:3">
      <c r="C31197"/>
    </row>
    <row r="31198" spans="3:3">
      <c r="C31198"/>
    </row>
    <row r="31199" spans="3:3">
      <c r="C31199"/>
    </row>
    <row r="31200" spans="3:3">
      <c r="C31200"/>
    </row>
    <row r="31201" spans="3:3">
      <c r="C31201"/>
    </row>
    <row r="31202" spans="3:3">
      <c r="C31202"/>
    </row>
    <row r="31203" spans="3:3">
      <c r="C31203"/>
    </row>
    <row r="31204" spans="3:3">
      <c r="C31204"/>
    </row>
    <row r="31205" spans="3:3">
      <c r="C31205"/>
    </row>
    <row r="31206" spans="3:3">
      <c r="C31206"/>
    </row>
    <row r="31207" spans="3:3">
      <c r="C31207"/>
    </row>
    <row r="31208" spans="3:3">
      <c r="C31208"/>
    </row>
    <row r="31209" spans="3:3">
      <c r="C31209"/>
    </row>
    <row r="31210" spans="3:3">
      <c r="C31210"/>
    </row>
    <row r="31211" spans="3:3">
      <c r="C31211"/>
    </row>
    <row r="31212" spans="3:3">
      <c r="C31212"/>
    </row>
    <row r="31213" spans="3:3">
      <c r="C31213"/>
    </row>
    <row r="31214" spans="3:3">
      <c r="C31214"/>
    </row>
    <row r="31215" spans="3:3">
      <c r="C31215"/>
    </row>
    <row r="31216" spans="3:3">
      <c r="C31216"/>
    </row>
    <row r="31217" spans="3:3">
      <c r="C31217"/>
    </row>
    <row r="31218" spans="3:3">
      <c r="C31218"/>
    </row>
    <row r="31219" spans="3:3">
      <c r="C31219"/>
    </row>
    <row r="31220" spans="3:3">
      <c r="C31220"/>
    </row>
    <row r="31221" spans="3:3">
      <c r="C31221"/>
    </row>
    <row r="31222" spans="3:3">
      <c r="C31222"/>
    </row>
    <row r="31223" spans="3:3">
      <c r="C31223"/>
    </row>
    <row r="31224" spans="3:3">
      <c r="C31224"/>
    </row>
    <row r="31225" spans="3:3">
      <c r="C31225"/>
    </row>
    <row r="31226" spans="3:3">
      <c r="C31226"/>
    </row>
    <row r="31227" spans="3:3">
      <c r="C31227"/>
    </row>
    <row r="31228" spans="3:3">
      <c r="C31228"/>
    </row>
    <row r="31229" spans="3:3">
      <c r="C31229"/>
    </row>
    <row r="31230" spans="3:3">
      <c r="C31230"/>
    </row>
    <row r="31231" spans="3:3">
      <c r="C31231"/>
    </row>
    <row r="31232" spans="3:3">
      <c r="C31232"/>
    </row>
    <row r="31233" spans="3:3">
      <c r="C31233"/>
    </row>
    <row r="31234" spans="3:3">
      <c r="C31234"/>
    </row>
    <row r="31235" spans="3:3">
      <c r="C31235"/>
    </row>
    <row r="31236" spans="3:3">
      <c r="C31236"/>
    </row>
    <row r="31237" spans="3:3">
      <c r="C31237"/>
    </row>
    <row r="31238" spans="3:3">
      <c r="C31238"/>
    </row>
    <row r="31239" spans="3:3">
      <c r="C31239"/>
    </row>
    <row r="31240" spans="3:3">
      <c r="C31240"/>
    </row>
    <row r="31241" spans="3:3">
      <c r="C31241"/>
    </row>
    <row r="31242" spans="3:3">
      <c r="C31242"/>
    </row>
    <row r="31243" spans="3:3">
      <c r="C31243"/>
    </row>
    <row r="31244" spans="3:3">
      <c r="C31244"/>
    </row>
    <row r="31245" spans="3:3">
      <c r="C31245"/>
    </row>
    <row r="31246" spans="3:3">
      <c r="C31246"/>
    </row>
    <row r="31247" spans="3:3">
      <c r="C31247"/>
    </row>
    <row r="31248" spans="3:3">
      <c r="C31248"/>
    </row>
    <row r="31249" spans="3:3">
      <c r="C31249"/>
    </row>
    <row r="31250" spans="3:3">
      <c r="C31250"/>
    </row>
    <row r="31251" spans="3:3">
      <c r="C31251"/>
    </row>
    <row r="31252" spans="3:3">
      <c r="C31252"/>
    </row>
    <row r="31253" spans="3:3">
      <c r="C31253"/>
    </row>
    <row r="31254" spans="3:3">
      <c r="C31254"/>
    </row>
    <row r="31255" spans="3:3">
      <c r="C31255"/>
    </row>
    <row r="31256" spans="3:3">
      <c r="C31256"/>
    </row>
    <row r="31257" spans="3:3">
      <c r="C31257"/>
    </row>
    <row r="31258" spans="3:3">
      <c r="C31258"/>
    </row>
    <row r="31259" spans="3:3">
      <c r="C31259"/>
    </row>
    <row r="31260" spans="3:3">
      <c r="C31260"/>
    </row>
    <row r="31261" spans="3:3">
      <c r="C31261"/>
    </row>
    <row r="31262" spans="3:3">
      <c r="C31262"/>
    </row>
    <row r="31263" spans="3:3">
      <c r="C31263"/>
    </row>
    <row r="31264" spans="3:3">
      <c r="C31264"/>
    </row>
    <row r="31265" spans="3:3">
      <c r="C31265"/>
    </row>
    <row r="31266" spans="3:3">
      <c r="C31266"/>
    </row>
    <row r="31267" spans="3:3">
      <c r="C31267"/>
    </row>
    <row r="31268" spans="3:3">
      <c r="C31268"/>
    </row>
    <row r="31269" spans="3:3">
      <c r="C31269"/>
    </row>
    <row r="31270" spans="3:3">
      <c r="C31270"/>
    </row>
    <row r="31271" spans="3:3">
      <c r="C31271"/>
    </row>
    <row r="31272" spans="3:3">
      <c r="C31272"/>
    </row>
    <row r="31273" spans="3:3">
      <c r="C31273"/>
    </row>
    <row r="31274" spans="3:3">
      <c r="C31274"/>
    </row>
    <row r="31275" spans="3:3">
      <c r="C31275"/>
    </row>
    <row r="31276" spans="3:3">
      <c r="C31276"/>
    </row>
    <row r="31277" spans="3:3">
      <c r="C31277"/>
    </row>
    <row r="31278" spans="3:3">
      <c r="C31278"/>
    </row>
    <row r="31279" spans="3:3">
      <c r="C31279"/>
    </row>
    <row r="31280" spans="3:3">
      <c r="C31280"/>
    </row>
    <row r="31281" spans="3:3">
      <c r="C31281"/>
    </row>
    <row r="31282" spans="3:3">
      <c r="C31282"/>
    </row>
    <row r="31283" spans="3:3">
      <c r="C31283"/>
    </row>
    <row r="31284" spans="3:3">
      <c r="C31284"/>
    </row>
    <row r="31285" spans="3:3">
      <c r="C31285"/>
    </row>
    <row r="31286" spans="3:3">
      <c r="C31286"/>
    </row>
    <row r="31287" spans="3:3">
      <c r="C31287"/>
    </row>
    <row r="31288" spans="3:3">
      <c r="C31288"/>
    </row>
    <row r="31289" spans="3:3">
      <c r="C31289"/>
    </row>
    <row r="31290" spans="3:3">
      <c r="C31290"/>
    </row>
    <row r="31291" spans="3:3">
      <c r="C31291"/>
    </row>
    <row r="31292" spans="3:3">
      <c r="C31292"/>
    </row>
    <row r="31293" spans="3:3">
      <c r="C31293"/>
    </row>
    <row r="31294" spans="3:3">
      <c r="C31294"/>
    </row>
    <row r="31295" spans="3:3">
      <c r="C31295"/>
    </row>
    <row r="31296" spans="3:3">
      <c r="C31296"/>
    </row>
    <row r="31297" spans="3:3">
      <c r="C31297"/>
    </row>
    <row r="31298" spans="3:3">
      <c r="C31298"/>
    </row>
    <row r="31299" spans="3:3">
      <c r="C31299"/>
    </row>
    <row r="31300" spans="3:3">
      <c r="C31300"/>
    </row>
    <row r="31301" spans="3:3">
      <c r="C31301"/>
    </row>
    <row r="31302" spans="3:3">
      <c r="C31302"/>
    </row>
    <row r="31303" spans="3:3">
      <c r="C31303"/>
    </row>
    <row r="31304" spans="3:3">
      <c r="C31304"/>
    </row>
    <row r="31305" spans="3:3">
      <c r="C31305"/>
    </row>
    <row r="31306" spans="3:3">
      <c r="C31306"/>
    </row>
    <row r="31307" spans="3:3">
      <c r="C31307"/>
    </row>
    <row r="31308" spans="3:3">
      <c r="C31308"/>
    </row>
    <row r="31309" spans="3:3">
      <c r="C31309"/>
    </row>
    <row r="31310" spans="3:3">
      <c r="C31310"/>
    </row>
    <row r="31311" spans="3:3">
      <c r="C31311"/>
    </row>
    <row r="31312" spans="3:3">
      <c r="C31312"/>
    </row>
    <row r="31313" spans="3:3">
      <c r="C31313"/>
    </row>
    <row r="31314" spans="3:3">
      <c r="C31314"/>
    </row>
    <row r="31315" spans="3:3">
      <c r="C31315"/>
    </row>
    <row r="31316" spans="3:3">
      <c r="C31316"/>
    </row>
    <row r="31317" spans="3:3">
      <c r="C31317"/>
    </row>
    <row r="31318" spans="3:3">
      <c r="C31318"/>
    </row>
    <row r="31319" spans="3:3">
      <c r="C31319"/>
    </row>
    <row r="31320" spans="3:3">
      <c r="C31320"/>
    </row>
    <row r="31321" spans="3:3">
      <c r="C31321"/>
    </row>
    <row r="31322" spans="3:3">
      <c r="C31322"/>
    </row>
    <row r="31323" spans="3:3">
      <c r="C31323"/>
    </row>
    <row r="31324" spans="3:3">
      <c r="C31324"/>
    </row>
    <row r="31325" spans="3:3">
      <c r="C31325"/>
    </row>
    <row r="31326" spans="3:3">
      <c r="C31326"/>
    </row>
    <row r="31327" spans="3:3">
      <c r="C31327"/>
    </row>
    <row r="31328" spans="3:3">
      <c r="C31328"/>
    </row>
    <row r="31329" spans="3:3">
      <c r="C31329"/>
    </row>
    <row r="31330" spans="3:3">
      <c r="C31330"/>
    </row>
    <row r="31331" spans="3:3">
      <c r="C31331"/>
    </row>
    <row r="31332" spans="3:3">
      <c r="C31332"/>
    </row>
    <row r="31333" spans="3:3">
      <c r="C31333"/>
    </row>
    <row r="31334" spans="3:3">
      <c r="C31334"/>
    </row>
    <row r="31335" spans="3:3">
      <c r="C31335"/>
    </row>
    <row r="31336" spans="3:3">
      <c r="C31336"/>
    </row>
    <row r="31337" spans="3:3">
      <c r="C31337"/>
    </row>
    <row r="31338" spans="3:3">
      <c r="C31338"/>
    </row>
    <row r="31339" spans="3:3">
      <c r="C31339"/>
    </row>
    <row r="31340" spans="3:3">
      <c r="C31340"/>
    </row>
    <row r="31341" spans="3:3">
      <c r="C31341"/>
    </row>
    <row r="31342" spans="3:3">
      <c r="C31342"/>
    </row>
    <row r="31343" spans="3:3">
      <c r="C31343"/>
    </row>
    <row r="31344" spans="3:3">
      <c r="C31344"/>
    </row>
    <row r="31345" spans="3:3">
      <c r="C31345"/>
    </row>
    <row r="31346" spans="3:3">
      <c r="C31346"/>
    </row>
    <row r="31347" spans="3:3">
      <c r="C31347"/>
    </row>
    <row r="31348" spans="3:3">
      <c r="C31348"/>
    </row>
    <row r="31349" spans="3:3">
      <c r="C31349"/>
    </row>
    <row r="31350" spans="3:3">
      <c r="C31350"/>
    </row>
    <row r="31351" spans="3:3">
      <c r="C31351"/>
    </row>
    <row r="31352" spans="3:3">
      <c r="C31352"/>
    </row>
    <row r="31353" spans="3:3">
      <c r="C31353"/>
    </row>
    <row r="31354" spans="3:3">
      <c r="C31354"/>
    </row>
    <row r="31355" spans="3:3">
      <c r="C31355"/>
    </row>
    <row r="31356" spans="3:3">
      <c r="C31356"/>
    </row>
    <row r="31357" spans="3:3">
      <c r="C31357"/>
    </row>
    <row r="31358" spans="3:3">
      <c r="C31358"/>
    </row>
    <row r="31359" spans="3:3">
      <c r="C31359"/>
    </row>
    <row r="31360" spans="3:3">
      <c r="C31360"/>
    </row>
    <row r="31361" spans="3:3">
      <c r="C31361"/>
    </row>
    <row r="31362" spans="3:3">
      <c r="C31362"/>
    </row>
    <row r="31363" spans="3:3">
      <c r="C31363"/>
    </row>
    <row r="31364" spans="3:3">
      <c r="C31364"/>
    </row>
    <row r="31365" spans="3:3">
      <c r="C31365"/>
    </row>
    <row r="31366" spans="3:3">
      <c r="C31366"/>
    </row>
    <row r="31367" spans="3:3">
      <c r="C31367"/>
    </row>
    <row r="31368" spans="3:3">
      <c r="C31368"/>
    </row>
    <row r="31369" spans="3:3">
      <c r="C31369"/>
    </row>
    <row r="31370" spans="3:3">
      <c r="C31370"/>
    </row>
    <row r="31371" spans="3:3">
      <c r="C31371"/>
    </row>
    <row r="31372" spans="3:3">
      <c r="C31372"/>
    </row>
    <row r="31373" spans="3:3">
      <c r="C31373"/>
    </row>
    <row r="31374" spans="3:3">
      <c r="C31374"/>
    </row>
    <row r="31375" spans="3:3">
      <c r="C31375"/>
    </row>
    <row r="31376" spans="3:3">
      <c r="C31376"/>
    </row>
    <row r="31377" spans="3:3">
      <c r="C31377"/>
    </row>
    <row r="31378" spans="3:3">
      <c r="C31378"/>
    </row>
    <row r="31379" spans="3:3">
      <c r="C31379"/>
    </row>
    <row r="31380" spans="3:3">
      <c r="C31380"/>
    </row>
    <row r="31381" spans="3:3">
      <c r="C31381"/>
    </row>
    <row r="31382" spans="3:3">
      <c r="C31382"/>
    </row>
    <row r="31383" spans="3:3">
      <c r="C31383"/>
    </row>
    <row r="31384" spans="3:3">
      <c r="C31384"/>
    </row>
    <row r="31385" spans="3:3">
      <c r="C31385"/>
    </row>
    <row r="31386" spans="3:3">
      <c r="C31386"/>
    </row>
    <row r="31387" spans="3:3">
      <c r="C31387"/>
    </row>
    <row r="31388" spans="3:3">
      <c r="C31388"/>
    </row>
    <row r="31389" spans="3:3">
      <c r="C31389"/>
    </row>
    <row r="31390" spans="3:3">
      <c r="C31390"/>
    </row>
    <row r="31391" spans="3:3">
      <c r="C31391"/>
    </row>
    <row r="31392" spans="3:3">
      <c r="C31392"/>
    </row>
    <row r="31393" spans="3:3">
      <c r="C31393"/>
    </row>
    <row r="31394" spans="3:3">
      <c r="C31394"/>
    </row>
    <row r="31395" spans="3:3">
      <c r="C31395"/>
    </row>
    <row r="31396" spans="3:3">
      <c r="C31396"/>
    </row>
    <row r="31397" spans="3:3">
      <c r="C31397"/>
    </row>
    <row r="31398" spans="3:3">
      <c r="C31398"/>
    </row>
    <row r="31399" spans="3:3">
      <c r="C31399"/>
    </row>
    <row r="31400" spans="3:3">
      <c r="C31400"/>
    </row>
    <row r="31401" spans="3:3">
      <c r="C31401"/>
    </row>
    <row r="31402" spans="3:3">
      <c r="C31402"/>
    </row>
    <row r="31403" spans="3:3">
      <c r="C31403"/>
    </row>
    <row r="31404" spans="3:3">
      <c r="C31404"/>
    </row>
    <row r="31405" spans="3:3">
      <c r="C31405"/>
    </row>
    <row r="31406" spans="3:3">
      <c r="C31406"/>
    </row>
    <row r="31407" spans="3:3">
      <c r="C31407"/>
    </row>
    <row r="31408" spans="3:3">
      <c r="C31408"/>
    </row>
    <row r="31409" spans="3:3">
      <c r="C31409"/>
    </row>
    <row r="31410" spans="3:3">
      <c r="C31410"/>
    </row>
    <row r="31411" spans="3:3">
      <c r="C31411"/>
    </row>
    <row r="31412" spans="3:3">
      <c r="C31412"/>
    </row>
    <row r="31413" spans="3:3">
      <c r="C31413"/>
    </row>
    <row r="31414" spans="3:3">
      <c r="C31414"/>
    </row>
    <row r="31415" spans="3:3">
      <c r="C31415"/>
    </row>
    <row r="31416" spans="3:3">
      <c r="C31416"/>
    </row>
    <row r="31417" spans="3:3">
      <c r="C31417"/>
    </row>
    <row r="31418" spans="3:3">
      <c r="C31418"/>
    </row>
    <row r="31419" spans="3:3">
      <c r="C31419"/>
    </row>
    <row r="31420" spans="3:3">
      <c r="C31420"/>
    </row>
    <row r="31421" spans="3:3">
      <c r="C31421"/>
    </row>
    <row r="31422" spans="3:3">
      <c r="C31422"/>
    </row>
    <row r="31423" spans="3:3">
      <c r="C31423"/>
    </row>
    <row r="31424" spans="3:3">
      <c r="C31424"/>
    </row>
    <row r="31425" spans="3:3">
      <c r="C31425"/>
    </row>
    <row r="31426" spans="3:3">
      <c r="C31426"/>
    </row>
    <row r="31427" spans="3:3">
      <c r="C31427"/>
    </row>
    <row r="31428" spans="3:3">
      <c r="C31428"/>
    </row>
    <row r="31429" spans="3:3">
      <c r="C31429"/>
    </row>
    <row r="31430" spans="3:3">
      <c r="C31430"/>
    </row>
    <row r="31431" spans="3:3">
      <c r="C31431"/>
    </row>
    <row r="31432" spans="3:3">
      <c r="C31432"/>
    </row>
    <row r="31433" spans="3:3">
      <c r="C31433"/>
    </row>
    <row r="31434" spans="3:3">
      <c r="C31434"/>
    </row>
    <row r="31435" spans="3:3">
      <c r="C31435"/>
    </row>
    <row r="31436" spans="3:3">
      <c r="C31436"/>
    </row>
    <row r="31437" spans="3:3">
      <c r="C31437"/>
    </row>
    <row r="31438" spans="3:3">
      <c r="C31438"/>
    </row>
    <row r="31439" spans="3:3">
      <c r="C31439"/>
    </row>
    <row r="31440" spans="3:3">
      <c r="C31440"/>
    </row>
    <row r="31441" spans="3:3">
      <c r="C31441"/>
    </row>
    <row r="31442" spans="3:3">
      <c r="C31442"/>
    </row>
    <row r="31443" spans="3:3">
      <c r="C31443"/>
    </row>
    <row r="31444" spans="3:3">
      <c r="C31444"/>
    </row>
    <row r="31445" spans="3:3">
      <c r="C31445"/>
    </row>
    <row r="31446" spans="3:3">
      <c r="C31446"/>
    </row>
    <row r="31447" spans="3:3">
      <c r="C31447"/>
    </row>
    <row r="31448" spans="3:3">
      <c r="C31448"/>
    </row>
    <row r="31449" spans="3:3">
      <c r="C31449"/>
    </row>
    <row r="31450" spans="3:3">
      <c r="C31450"/>
    </row>
    <row r="31451" spans="3:3">
      <c r="C31451"/>
    </row>
    <row r="31452" spans="3:3">
      <c r="C31452"/>
    </row>
    <row r="31453" spans="3:3">
      <c r="C31453"/>
    </row>
    <row r="31454" spans="3:3">
      <c r="C31454"/>
    </row>
    <row r="31455" spans="3:3">
      <c r="C31455"/>
    </row>
    <row r="31456" spans="3:3">
      <c r="C31456"/>
    </row>
    <row r="31457" spans="3:3">
      <c r="C31457"/>
    </row>
    <row r="31458" spans="3:3">
      <c r="C31458"/>
    </row>
    <row r="31459" spans="3:3">
      <c r="C31459"/>
    </row>
    <row r="31460" spans="3:3">
      <c r="C31460"/>
    </row>
    <row r="31461" spans="3:3">
      <c r="C31461"/>
    </row>
    <row r="31462" spans="3:3">
      <c r="C31462"/>
    </row>
    <row r="31463" spans="3:3">
      <c r="C31463"/>
    </row>
    <row r="31464" spans="3:3">
      <c r="C31464"/>
    </row>
    <row r="31465" spans="3:3">
      <c r="C31465"/>
    </row>
    <row r="31466" spans="3:3">
      <c r="C31466"/>
    </row>
    <row r="31467" spans="3:3">
      <c r="C31467"/>
    </row>
    <row r="31468" spans="3:3">
      <c r="C31468"/>
    </row>
    <row r="31469" spans="3:3">
      <c r="C31469"/>
    </row>
    <row r="31470" spans="3:3">
      <c r="C31470"/>
    </row>
    <row r="31471" spans="3:3">
      <c r="C31471"/>
    </row>
    <row r="31472" spans="3:3">
      <c r="C31472"/>
    </row>
    <row r="31473" spans="3:3">
      <c r="C31473"/>
    </row>
    <row r="31474" spans="3:3">
      <c r="C31474"/>
    </row>
    <row r="31475" spans="3:3">
      <c r="C31475"/>
    </row>
    <row r="31476" spans="3:3">
      <c r="C31476"/>
    </row>
    <row r="31477" spans="3:3">
      <c r="C31477"/>
    </row>
    <row r="31478" spans="3:3">
      <c r="C31478"/>
    </row>
    <row r="31479" spans="3:3">
      <c r="C31479"/>
    </row>
    <row r="31480" spans="3:3">
      <c r="C31480"/>
    </row>
    <row r="31481" spans="3:3">
      <c r="C31481"/>
    </row>
    <row r="31482" spans="3:3">
      <c r="C31482"/>
    </row>
    <row r="31483" spans="3:3">
      <c r="C31483"/>
    </row>
    <row r="31484" spans="3:3">
      <c r="C31484"/>
    </row>
    <row r="31485" spans="3:3">
      <c r="C31485"/>
    </row>
    <row r="31486" spans="3:3">
      <c r="C31486"/>
    </row>
    <row r="31487" spans="3:3">
      <c r="C31487"/>
    </row>
    <row r="31488" spans="3:3">
      <c r="C31488"/>
    </row>
    <row r="31489" spans="3:3">
      <c r="C31489"/>
    </row>
    <row r="31490" spans="3:3">
      <c r="C31490"/>
    </row>
    <row r="31491" spans="3:3">
      <c r="C31491"/>
    </row>
    <row r="31492" spans="3:3">
      <c r="C31492"/>
    </row>
    <row r="31493" spans="3:3">
      <c r="C31493"/>
    </row>
    <row r="31494" spans="3:3">
      <c r="C31494"/>
    </row>
    <row r="31495" spans="3:3">
      <c r="C31495"/>
    </row>
    <row r="31496" spans="3:3">
      <c r="C31496"/>
    </row>
    <row r="31497" spans="3:3">
      <c r="C31497"/>
    </row>
    <row r="31498" spans="3:3">
      <c r="C31498"/>
    </row>
    <row r="31499" spans="3:3">
      <c r="C31499"/>
    </row>
    <row r="31500" spans="3:3">
      <c r="C31500"/>
    </row>
    <row r="31501" spans="3:3">
      <c r="C31501"/>
    </row>
    <row r="31502" spans="3:3">
      <c r="C31502"/>
    </row>
    <row r="31503" spans="3:3">
      <c r="C31503"/>
    </row>
    <row r="31504" spans="3:3">
      <c r="C31504"/>
    </row>
    <row r="31505" spans="3:3">
      <c r="C31505"/>
    </row>
    <row r="31506" spans="3:3">
      <c r="C31506"/>
    </row>
    <row r="31507" spans="3:3">
      <c r="C31507"/>
    </row>
    <row r="31508" spans="3:3">
      <c r="C31508"/>
    </row>
    <row r="31509" spans="3:3">
      <c r="C31509"/>
    </row>
    <row r="31510" spans="3:3">
      <c r="C31510"/>
    </row>
    <row r="31511" spans="3:3">
      <c r="C31511"/>
    </row>
    <row r="31512" spans="3:3">
      <c r="C31512"/>
    </row>
    <row r="31513" spans="3:3">
      <c r="C31513"/>
    </row>
    <row r="31514" spans="3:3">
      <c r="C31514"/>
    </row>
    <row r="31515" spans="3:3">
      <c r="C31515"/>
    </row>
    <row r="31516" spans="3:3">
      <c r="C31516"/>
    </row>
    <row r="31517" spans="3:3">
      <c r="C31517"/>
    </row>
    <row r="31518" spans="3:3">
      <c r="C31518"/>
    </row>
    <row r="31519" spans="3:3">
      <c r="C31519"/>
    </row>
    <row r="31520" spans="3:3">
      <c r="C31520"/>
    </row>
    <row r="31521" spans="3:3">
      <c r="C31521"/>
    </row>
    <row r="31522" spans="3:3">
      <c r="C31522"/>
    </row>
    <row r="31523" spans="3:3">
      <c r="C31523"/>
    </row>
    <row r="31524" spans="3:3">
      <c r="C31524"/>
    </row>
    <row r="31525" spans="3:3">
      <c r="C31525"/>
    </row>
    <row r="31526" spans="3:3">
      <c r="C31526"/>
    </row>
    <row r="31527" spans="3:3">
      <c r="C31527"/>
    </row>
    <row r="31528" spans="3:3">
      <c r="C31528"/>
    </row>
    <row r="31529" spans="3:3">
      <c r="C31529"/>
    </row>
    <row r="31530" spans="3:3">
      <c r="C31530"/>
    </row>
    <row r="31531" spans="3:3">
      <c r="C31531"/>
    </row>
    <row r="31532" spans="3:3">
      <c r="C31532"/>
    </row>
    <row r="31533" spans="3:3">
      <c r="C31533"/>
    </row>
    <row r="31534" spans="3:3">
      <c r="C31534"/>
    </row>
    <row r="31535" spans="3:3">
      <c r="C31535"/>
    </row>
    <row r="31536" spans="3:3">
      <c r="C31536"/>
    </row>
    <row r="31537" spans="3:3">
      <c r="C31537"/>
    </row>
    <row r="31538" spans="3:3">
      <c r="C31538"/>
    </row>
    <row r="31539" spans="3:3">
      <c r="C31539"/>
    </row>
    <row r="31540" spans="3:3">
      <c r="C31540"/>
    </row>
    <row r="31541" spans="3:3">
      <c r="C31541"/>
    </row>
    <row r="31542" spans="3:3">
      <c r="C31542"/>
    </row>
    <row r="31543" spans="3:3">
      <c r="C31543"/>
    </row>
    <row r="31544" spans="3:3">
      <c r="C31544"/>
    </row>
    <row r="31545" spans="3:3">
      <c r="C31545"/>
    </row>
    <row r="31546" spans="3:3">
      <c r="C31546"/>
    </row>
    <row r="31547" spans="3:3">
      <c r="C31547"/>
    </row>
    <row r="31548" spans="3:3">
      <c r="C31548"/>
    </row>
    <row r="31549" spans="3:3">
      <c r="C31549"/>
    </row>
    <row r="31550" spans="3:3">
      <c r="C31550"/>
    </row>
    <row r="31551" spans="3:3">
      <c r="C31551"/>
    </row>
    <row r="31552" spans="3:3">
      <c r="C31552"/>
    </row>
    <row r="31553" spans="3:3">
      <c r="C31553"/>
    </row>
    <row r="31554" spans="3:3">
      <c r="C31554"/>
    </row>
    <row r="31555" spans="3:3">
      <c r="C31555"/>
    </row>
    <row r="31556" spans="3:3">
      <c r="C31556"/>
    </row>
    <row r="31557" spans="3:3">
      <c r="C31557"/>
    </row>
    <row r="31558" spans="3:3">
      <c r="C31558"/>
    </row>
    <row r="31559" spans="3:3">
      <c r="C31559"/>
    </row>
    <row r="31560" spans="3:3">
      <c r="C31560"/>
    </row>
    <row r="31561" spans="3:3">
      <c r="C31561"/>
    </row>
    <row r="31562" spans="3:3">
      <c r="C31562"/>
    </row>
    <row r="31563" spans="3:3">
      <c r="C31563"/>
    </row>
    <row r="31564" spans="3:3">
      <c r="C31564"/>
    </row>
    <row r="31565" spans="3:3">
      <c r="C31565"/>
    </row>
    <row r="31566" spans="3:3">
      <c r="C31566"/>
    </row>
    <row r="31567" spans="3:3">
      <c r="C31567"/>
    </row>
    <row r="31568" spans="3:3">
      <c r="C31568"/>
    </row>
    <row r="31569" spans="3:3">
      <c r="C31569"/>
    </row>
    <row r="31570" spans="3:3">
      <c r="C31570"/>
    </row>
    <row r="31571" spans="3:3">
      <c r="C31571"/>
    </row>
    <row r="31572" spans="3:3">
      <c r="C31572"/>
    </row>
    <row r="31573" spans="3:3">
      <c r="C31573"/>
    </row>
    <row r="31574" spans="3:3">
      <c r="C31574"/>
    </row>
    <row r="31575" spans="3:3">
      <c r="C31575"/>
    </row>
    <row r="31576" spans="3:3">
      <c r="C31576"/>
    </row>
    <row r="31577" spans="3:3">
      <c r="C31577"/>
    </row>
    <row r="31578" spans="3:3">
      <c r="C31578"/>
    </row>
    <row r="31579" spans="3:3">
      <c r="C31579"/>
    </row>
    <row r="31580" spans="3:3">
      <c r="C31580"/>
    </row>
    <row r="31581" spans="3:3">
      <c r="C31581"/>
    </row>
    <row r="31582" spans="3:3">
      <c r="C31582"/>
    </row>
    <row r="31583" spans="3:3">
      <c r="C31583"/>
    </row>
    <row r="31584" spans="3:3">
      <c r="C31584"/>
    </row>
    <row r="31585" spans="3:3">
      <c r="C31585"/>
    </row>
    <row r="31586" spans="3:3">
      <c r="C31586"/>
    </row>
    <row r="31587" spans="3:3">
      <c r="C31587"/>
    </row>
    <row r="31588" spans="3:3">
      <c r="C31588"/>
    </row>
    <row r="31589" spans="3:3">
      <c r="C31589"/>
    </row>
    <row r="31590" spans="3:3">
      <c r="C31590"/>
    </row>
    <row r="31591" spans="3:3">
      <c r="C31591"/>
    </row>
    <row r="31592" spans="3:3">
      <c r="C31592"/>
    </row>
    <row r="31593" spans="3:3">
      <c r="C31593"/>
    </row>
    <row r="31594" spans="3:3">
      <c r="C31594"/>
    </row>
    <row r="31595" spans="3:3">
      <c r="C31595"/>
    </row>
    <row r="31596" spans="3:3">
      <c r="C31596"/>
    </row>
    <row r="31597" spans="3:3">
      <c r="C31597"/>
    </row>
    <row r="31598" spans="3:3">
      <c r="C31598"/>
    </row>
    <row r="31599" spans="3:3">
      <c r="C31599"/>
    </row>
    <row r="31600" spans="3:3">
      <c r="C31600"/>
    </row>
    <row r="31601" spans="3:3">
      <c r="C31601"/>
    </row>
    <row r="31602" spans="3:3">
      <c r="C31602"/>
    </row>
    <row r="31603" spans="3:3">
      <c r="C31603"/>
    </row>
    <row r="31604" spans="3:3">
      <c r="C31604"/>
    </row>
    <row r="31605" spans="3:3">
      <c r="C31605"/>
    </row>
    <row r="31606" spans="3:3">
      <c r="C31606"/>
    </row>
    <row r="31607" spans="3:3">
      <c r="C31607"/>
    </row>
    <row r="31608" spans="3:3">
      <c r="C31608"/>
    </row>
    <row r="31609" spans="3:3">
      <c r="C31609"/>
    </row>
    <row r="31610" spans="3:3">
      <c r="C31610"/>
    </row>
    <row r="31611" spans="3:3">
      <c r="C31611"/>
    </row>
    <row r="31612" spans="3:3">
      <c r="C31612"/>
    </row>
    <row r="31613" spans="3:3">
      <c r="C31613"/>
    </row>
    <row r="31614" spans="3:3">
      <c r="C31614"/>
    </row>
    <row r="31615" spans="3:3">
      <c r="C31615"/>
    </row>
    <row r="31616" spans="3:3">
      <c r="C31616"/>
    </row>
    <row r="31617" spans="3:3">
      <c r="C31617"/>
    </row>
    <row r="31618" spans="3:3">
      <c r="C31618"/>
    </row>
    <row r="31619" spans="3:3">
      <c r="C31619"/>
    </row>
    <row r="31620" spans="3:3">
      <c r="C31620"/>
    </row>
    <row r="31621" spans="3:3">
      <c r="C31621"/>
    </row>
    <row r="31622" spans="3:3">
      <c r="C31622"/>
    </row>
    <row r="31623" spans="3:3">
      <c r="C31623"/>
    </row>
    <row r="31624" spans="3:3">
      <c r="C31624"/>
    </row>
    <row r="31625" spans="3:3">
      <c r="C31625"/>
    </row>
    <row r="31626" spans="3:3">
      <c r="C31626"/>
    </row>
    <row r="31627" spans="3:3">
      <c r="C31627"/>
    </row>
    <row r="31628" spans="3:3">
      <c r="C31628"/>
    </row>
    <row r="31629" spans="3:3">
      <c r="C31629"/>
    </row>
    <row r="31630" spans="3:3">
      <c r="C31630"/>
    </row>
    <row r="31631" spans="3:3">
      <c r="C31631"/>
    </row>
    <row r="31632" spans="3:3">
      <c r="C31632"/>
    </row>
    <row r="31633" spans="3:3">
      <c r="C31633"/>
    </row>
    <row r="31634" spans="3:3">
      <c r="C31634"/>
    </row>
    <row r="31635" spans="3:3">
      <c r="C31635"/>
    </row>
    <row r="31636" spans="3:3">
      <c r="C31636"/>
    </row>
    <row r="31637" spans="3:3">
      <c r="C31637"/>
    </row>
    <row r="31638" spans="3:3">
      <c r="C31638"/>
    </row>
    <row r="31639" spans="3:3">
      <c r="C31639"/>
    </row>
    <row r="31640" spans="3:3">
      <c r="C31640"/>
    </row>
    <row r="31641" spans="3:3">
      <c r="C31641"/>
    </row>
    <row r="31642" spans="3:3">
      <c r="C31642"/>
    </row>
    <row r="31643" spans="3:3">
      <c r="C31643"/>
    </row>
    <row r="31644" spans="3:3">
      <c r="C31644"/>
    </row>
    <row r="31645" spans="3:3">
      <c r="C31645"/>
    </row>
    <row r="31646" spans="3:3">
      <c r="C31646"/>
    </row>
    <row r="31647" spans="3:3">
      <c r="C31647"/>
    </row>
    <row r="31648" spans="3:3">
      <c r="C31648"/>
    </row>
    <row r="31649" spans="3:3">
      <c r="C31649"/>
    </row>
    <row r="31650" spans="3:3">
      <c r="C31650"/>
    </row>
    <row r="31651" spans="3:3">
      <c r="C31651"/>
    </row>
    <row r="31652" spans="3:3">
      <c r="C31652"/>
    </row>
    <row r="31653" spans="3:3">
      <c r="C31653"/>
    </row>
    <row r="31654" spans="3:3">
      <c r="C31654"/>
    </row>
    <row r="31655" spans="3:3">
      <c r="C31655"/>
    </row>
    <row r="31656" spans="3:3">
      <c r="C31656"/>
    </row>
    <row r="31657" spans="3:3">
      <c r="C31657"/>
    </row>
    <row r="31658" spans="3:3">
      <c r="C31658"/>
    </row>
    <row r="31659" spans="3:3">
      <c r="C31659"/>
    </row>
    <row r="31660" spans="3:3">
      <c r="C31660"/>
    </row>
    <row r="31661" spans="3:3">
      <c r="C31661"/>
    </row>
    <row r="31662" spans="3:3">
      <c r="C31662"/>
    </row>
    <row r="31663" spans="3:3">
      <c r="C31663"/>
    </row>
    <row r="31664" spans="3:3">
      <c r="C31664"/>
    </row>
    <row r="31665" spans="3:3">
      <c r="C31665"/>
    </row>
    <row r="31666" spans="3:3">
      <c r="C31666"/>
    </row>
    <row r="31667" spans="3:3">
      <c r="C31667"/>
    </row>
    <row r="31668" spans="3:3">
      <c r="C31668"/>
    </row>
    <row r="31669" spans="3:3">
      <c r="C31669"/>
    </row>
    <row r="31670" spans="3:3">
      <c r="C31670"/>
    </row>
    <row r="31671" spans="3:3">
      <c r="C31671"/>
    </row>
    <row r="31672" spans="3:3">
      <c r="C31672"/>
    </row>
    <row r="31673" spans="3:3">
      <c r="C31673"/>
    </row>
    <row r="31674" spans="3:3">
      <c r="C31674"/>
    </row>
    <row r="31675" spans="3:3">
      <c r="C31675"/>
    </row>
    <row r="31676" spans="3:3">
      <c r="C31676"/>
    </row>
    <row r="31677" spans="3:3">
      <c r="C31677"/>
    </row>
    <row r="31678" spans="3:3">
      <c r="C31678"/>
    </row>
    <row r="31679" spans="3:3">
      <c r="C31679"/>
    </row>
    <row r="31680" spans="3:3">
      <c r="C31680"/>
    </row>
    <row r="31681" spans="3:3">
      <c r="C31681"/>
    </row>
    <row r="31682" spans="3:3">
      <c r="C31682"/>
    </row>
    <row r="31683" spans="3:3">
      <c r="C31683"/>
    </row>
    <row r="31684" spans="3:3">
      <c r="C31684"/>
    </row>
    <row r="31685" spans="3:3">
      <c r="C31685"/>
    </row>
    <row r="31686" spans="3:3">
      <c r="C31686"/>
    </row>
    <row r="31687" spans="3:3">
      <c r="C31687"/>
    </row>
    <row r="31688" spans="3:3">
      <c r="C31688"/>
    </row>
    <row r="31689" spans="3:3">
      <c r="C31689"/>
    </row>
    <row r="31690" spans="3:3">
      <c r="C31690"/>
    </row>
    <row r="31691" spans="3:3">
      <c r="C31691"/>
    </row>
    <row r="31692" spans="3:3">
      <c r="C31692"/>
    </row>
    <row r="31693" spans="3:3">
      <c r="C31693"/>
    </row>
    <row r="31694" spans="3:3">
      <c r="C31694"/>
    </row>
    <row r="31695" spans="3:3">
      <c r="C31695"/>
    </row>
    <row r="31696" spans="3:3">
      <c r="C31696"/>
    </row>
    <row r="31697" spans="3:3">
      <c r="C31697"/>
    </row>
    <row r="31698" spans="3:3">
      <c r="C31698"/>
    </row>
    <row r="31699" spans="3:3">
      <c r="C31699"/>
    </row>
    <row r="31700" spans="3:3">
      <c r="C31700"/>
    </row>
    <row r="31701" spans="3:3">
      <c r="C31701"/>
    </row>
    <row r="31702" spans="3:3">
      <c r="C31702"/>
    </row>
    <row r="31703" spans="3:3">
      <c r="C31703"/>
    </row>
    <row r="31704" spans="3:3">
      <c r="C31704"/>
    </row>
    <row r="31705" spans="3:3">
      <c r="C31705"/>
    </row>
    <row r="31706" spans="3:3">
      <c r="C31706"/>
    </row>
    <row r="31707" spans="3:3">
      <c r="C31707"/>
    </row>
    <row r="31708" spans="3:3">
      <c r="C31708"/>
    </row>
    <row r="31709" spans="3:3">
      <c r="C31709"/>
    </row>
    <row r="31710" spans="3:3">
      <c r="C31710"/>
    </row>
    <row r="31711" spans="3:3">
      <c r="C31711"/>
    </row>
    <row r="31712" spans="3:3">
      <c r="C31712"/>
    </row>
    <row r="31713" spans="3:3">
      <c r="C31713"/>
    </row>
    <row r="31714" spans="3:3">
      <c r="C31714"/>
    </row>
    <row r="31715" spans="3:3">
      <c r="C31715"/>
    </row>
    <row r="31716" spans="3:3">
      <c r="C31716"/>
    </row>
    <row r="31717" spans="3:3">
      <c r="C31717"/>
    </row>
    <row r="31718" spans="3:3">
      <c r="C31718"/>
    </row>
    <row r="31719" spans="3:3">
      <c r="C31719"/>
    </row>
    <row r="31720" spans="3:3">
      <c r="C31720"/>
    </row>
    <row r="31721" spans="3:3">
      <c r="C31721"/>
    </row>
    <row r="31722" spans="3:3">
      <c r="C31722"/>
    </row>
    <row r="31723" spans="3:3">
      <c r="C31723"/>
    </row>
    <row r="31724" spans="3:3">
      <c r="C31724"/>
    </row>
    <row r="31725" spans="3:3">
      <c r="C31725"/>
    </row>
    <row r="31726" spans="3:3">
      <c r="C31726"/>
    </row>
    <row r="31727" spans="3:3">
      <c r="C31727"/>
    </row>
    <row r="31728" spans="3:3">
      <c r="C31728"/>
    </row>
    <row r="31729" spans="3:3">
      <c r="C31729"/>
    </row>
    <row r="31730" spans="3:3">
      <c r="C31730"/>
    </row>
    <row r="31731" spans="3:3">
      <c r="C31731"/>
    </row>
    <row r="31732" spans="3:3">
      <c r="C31732"/>
    </row>
    <row r="31733" spans="3:3">
      <c r="C31733"/>
    </row>
    <row r="31734" spans="3:3">
      <c r="C31734"/>
    </row>
    <row r="31735" spans="3:3">
      <c r="C31735"/>
    </row>
    <row r="31736" spans="3:3">
      <c r="C31736"/>
    </row>
    <row r="31737" spans="3:3">
      <c r="C31737"/>
    </row>
    <row r="31738" spans="3:3">
      <c r="C31738"/>
    </row>
    <row r="31739" spans="3:3">
      <c r="C31739"/>
    </row>
    <row r="31740" spans="3:3">
      <c r="C31740"/>
    </row>
    <row r="31741" spans="3:3">
      <c r="C31741"/>
    </row>
    <row r="31742" spans="3:3">
      <c r="C31742"/>
    </row>
    <row r="31743" spans="3:3">
      <c r="C31743"/>
    </row>
    <row r="31744" spans="3:3">
      <c r="C31744"/>
    </row>
    <row r="31745" spans="3:3">
      <c r="C31745"/>
    </row>
    <row r="31746" spans="3:3">
      <c r="C31746"/>
    </row>
    <row r="31747" spans="3:3">
      <c r="C31747"/>
    </row>
    <row r="31748" spans="3:3">
      <c r="C31748"/>
    </row>
    <row r="31749" spans="3:3">
      <c r="C31749"/>
    </row>
    <row r="31750" spans="3:3">
      <c r="C31750"/>
    </row>
    <row r="31751" spans="3:3">
      <c r="C31751"/>
    </row>
    <row r="31752" spans="3:3">
      <c r="C31752"/>
    </row>
    <row r="31753" spans="3:3">
      <c r="C31753"/>
    </row>
    <row r="31754" spans="3:3">
      <c r="C31754"/>
    </row>
    <row r="31755" spans="3:3">
      <c r="C31755"/>
    </row>
    <row r="31756" spans="3:3">
      <c r="C31756"/>
    </row>
    <row r="31757" spans="3:3">
      <c r="C31757"/>
    </row>
    <row r="31758" spans="3:3">
      <c r="C31758"/>
    </row>
    <row r="31759" spans="3:3">
      <c r="C31759"/>
    </row>
    <row r="31760" spans="3:3">
      <c r="C31760"/>
    </row>
    <row r="31761" spans="3:3">
      <c r="C31761"/>
    </row>
    <row r="31762" spans="3:3">
      <c r="C31762"/>
    </row>
    <row r="31763" spans="3:3">
      <c r="C31763"/>
    </row>
    <row r="31764" spans="3:3">
      <c r="C31764"/>
    </row>
    <row r="31765" spans="3:3">
      <c r="C31765"/>
    </row>
    <row r="31766" spans="3:3">
      <c r="C31766"/>
    </row>
    <row r="31767" spans="3:3">
      <c r="C31767"/>
    </row>
    <row r="31768" spans="3:3">
      <c r="C31768"/>
    </row>
    <row r="31769" spans="3:3">
      <c r="C31769"/>
    </row>
    <row r="31770" spans="3:3">
      <c r="C31770"/>
    </row>
    <row r="31771" spans="3:3">
      <c r="C31771"/>
    </row>
    <row r="31772" spans="3:3">
      <c r="C31772"/>
    </row>
    <row r="31773" spans="3:3">
      <c r="C31773"/>
    </row>
    <row r="31774" spans="3:3">
      <c r="C31774"/>
    </row>
    <row r="31775" spans="3:3">
      <c r="C31775"/>
    </row>
    <row r="31776" spans="3:3">
      <c r="C31776"/>
    </row>
    <row r="31777" spans="3:3">
      <c r="C31777"/>
    </row>
    <row r="31778" spans="3:3">
      <c r="C31778"/>
    </row>
    <row r="31779" spans="3:3">
      <c r="C31779"/>
    </row>
    <row r="31780" spans="3:3">
      <c r="C31780"/>
    </row>
    <row r="31781" spans="3:3">
      <c r="C31781"/>
    </row>
    <row r="31782" spans="3:3">
      <c r="C31782"/>
    </row>
    <row r="31783" spans="3:3">
      <c r="C31783"/>
    </row>
    <row r="31784" spans="3:3">
      <c r="C31784"/>
    </row>
    <row r="31785" spans="3:3">
      <c r="C31785"/>
    </row>
    <row r="31786" spans="3:3">
      <c r="C31786"/>
    </row>
    <row r="31787" spans="3:3">
      <c r="C31787"/>
    </row>
    <row r="31788" spans="3:3">
      <c r="C31788"/>
    </row>
    <row r="31789" spans="3:3">
      <c r="C31789"/>
    </row>
    <row r="31790" spans="3:3">
      <c r="C31790"/>
    </row>
    <row r="31791" spans="3:3">
      <c r="C31791"/>
    </row>
    <row r="31792" spans="3:3">
      <c r="C31792"/>
    </row>
    <row r="31793" spans="3:3">
      <c r="C31793"/>
    </row>
    <row r="31794" spans="3:3">
      <c r="C31794"/>
    </row>
    <row r="31795" spans="3:3">
      <c r="C31795"/>
    </row>
    <row r="31796" spans="3:3">
      <c r="C31796"/>
    </row>
    <row r="31797" spans="3:3">
      <c r="C31797"/>
    </row>
    <row r="31798" spans="3:3">
      <c r="C31798"/>
    </row>
    <row r="31799" spans="3:3">
      <c r="C31799"/>
    </row>
    <row r="31800" spans="3:3">
      <c r="C31800"/>
    </row>
    <row r="31801" spans="3:3">
      <c r="C31801"/>
    </row>
    <row r="31802" spans="3:3">
      <c r="C31802"/>
    </row>
    <row r="31803" spans="3:3">
      <c r="C31803"/>
    </row>
    <row r="31804" spans="3:3">
      <c r="C31804"/>
    </row>
    <row r="31805" spans="3:3">
      <c r="C31805"/>
    </row>
    <row r="31806" spans="3:3">
      <c r="C31806"/>
    </row>
    <row r="31807" spans="3:3">
      <c r="C31807"/>
    </row>
    <row r="31808" spans="3:3">
      <c r="C31808"/>
    </row>
    <row r="31809" spans="3:3">
      <c r="C31809"/>
    </row>
    <row r="31810" spans="3:3">
      <c r="C31810"/>
    </row>
    <row r="31811" spans="3:3">
      <c r="C31811"/>
    </row>
    <row r="31812" spans="3:3">
      <c r="C31812"/>
    </row>
    <row r="31813" spans="3:3">
      <c r="C31813"/>
    </row>
    <row r="31814" spans="3:3">
      <c r="C31814"/>
    </row>
    <row r="31815" spans="3:3">
      <c r="C31815"/>
    </row>
    <row r="31816" spans="3:3">
      <c r="C31816"/>
    </row>
    <row r="31817" spans="3:3">
      <c r="C31817"/>
    </row>
    <row r="31818" spans="3:3">
      <c r="C31818"/>
    </row>
    <row r="31819" spans="3:3">
      <c r="C31819"/>
    </row>
    <row r="31820" spans="3:3">
      <c r="C31820"/>
    </row>
    <row r="31821" spans="3:3">
      <c r="C31821"/>
    </row>
    <row r="31822" spans="3:3">
      <c r="C31822"/>
    </row>
    <row r="31823" spans="3:3">
      <c r="C31823"/>
    </row>
    <row r="31824" spans="3:3">
      <c r="C31824"/>
    </row>
    <row r="31825" spans="3:3">
      <c r="C31825"/>
    </row>
    <row r="31826" spans="3:3">
      <c r="C31826"/>
    </row>
    <row r="31827" spans="3:3">
      <c r="C31827"/>
    </row>
    <row r="31828" spans="3:3">
      <c r="C31828"/>
    </row>
    <row r="31829" spans="3:3">
      <c r="C31829"/>
    </row>
    <row r="31830" spans="3:3">
      <c r="C31830"/>
    </row>
    <row r="31831" spans="3:3">
      <c r="C31831"/>
    </row>
    <row r="31832" spans="3:3">
      <c r="C31832"/>
    </row>
    <row r="31833" spans="3:3">
      <c r="C31833"/>
    </row>
    <row r="31834" spans="3:3">
      <c r="C31834"/>
    </row>
    <row r="31835" spans="3:3">
      <c r="C31835"/>
    </row>
    <row r="31836" spans="3:3">
      <c r="C31836"/>
    </row>
    <row r="31837" spans="3:3">
      <c r="C31837"/>
    </row>
    <row r="31838" spans="3:3">
      <c r="C31838"/>
    </row>
    <row r="31839" spans="3:3">
      <c r="C31839"/>
    </row>
    <row r="31840" spans="3:3">
      <c r="C31840"/>
    </row>
    <row r="31841" spans="3:3">
      <c r="C31841"/>
    </row>
    <row r="31842" spans="3:3">
      <c r="C31842"/>
    </row>
    <row r="31843" spans="3:3">
      <c r="C31843"/>
    </row>
    <row r="31844" spans="3:3">
      <c r="C31844"/>
    </row>
    <row r="31845" spans="3:3">
      <c r="C31845"/>
    </row>
    <row r="31846" spans="3:3">
      <c r="C31846"/>
    </row>
    <row r="31847" spans="3:3">
      <c r="C31847"/>
    </row>
    <row r="31848" spans="3:3">
      <c r="C31848"/>
    </row>
    <row r="31849" spans="3:3">
      <c r="C31849"/>
    </row>
    <row r="31850" spans="3:3">
      <c r="C31850"/>
    </row>
    <row r="31851" spans="3:3">
      <c r="C31851"/>
    </row>
    <row r="31852" spans="3:3">
      <c r="C31852"/>
    </row>
    <row r="31853" spans="3:3">
      <c r="C31853"/>
    </row>
    <row r="31854" spans="3:3">
      <c r="C31854"/>
    </row>
    <row r="31855" spans="3:3">
      <c r="C31855"/>
    </row>
    <row r="31856" spans="3:3">
      <c r="C31856"/>
    </row>
    <row r="31857" spans="3:3">
      <c r="C31857"/>
    </row>
    <row r="31858" spans="3:3">
      <c r="C31858"/>
    </row>
    <row r="31859" spans="3:3">
      <c r="C31859"/>
    </row>
    <row r="31860" spans="3:3">
      <c r="C31860"/>
    </row>
    <row r="31861" spans="3:3">
      <c r="C31861"/>
    </row>
    <row r="31862" spans="3:3">
      <c r="C31862"/>
    </row>
    <row r="31863" spans="3:3">
      <c r="C31863"/>
    </row>
    <row r="31864" spans="3:3">
      <c r="C31864"/>
    </row>
    <row r="31865" spans="3:3">
      <c r="C31865"/>
    </row>
    <row r="31866" spans="3:3">
      <c r="C31866"/>
    </row>
    <row r="31867" spans="3:3">
      <c r="C31867"/>
    </row>
    <row r="31868" spans="3:3">
      <c r="C31868"/>
    </row>
    <row r="31869" spans="3:3">
      <c r="C31869"/>
    </row>
    <row r="31870" spans="3:3">
      <c r="C31870"/>
    </row>
    <row r="31871" spans="3:3">
      <c r="C31871"/>
    </row>
    <row r="31872" spans="3:3">
      <c r="C31872"/>
    </row>
    <row r="31873" spans="3:3">
      <c r="C31873"/>
    </row>
    <row r="31874" spans="3:3">
      <c r="C31874"/>
    </row>
    <row r="31875" spans="3:3">
      <c r="C31875"/>
    </row>
    <row r="31876" spans="3:3">
      <c r="C31876"/>
    </row>
    <row r="31877" spans="3:3">
      <c r="C31877"/>
    </row>
    <row r="31878" spans="3:3">
      <c r="C31878"/>
    </row>
    <row r="31879" spans="3:3">
      <c r="C31879"/>
    </row>
    <row r="31880" spans="3:3">
      <c r="C31880"/>
    </row>
    <row r="31881" spans="3:3">
      <c r="C31881"/>
    </row>
    <row r="31882" spans="3:3">
      <c r="C31882"/>
    </row>
    <row r="31883" spans="3:3">
      <c r="C31883"/>
    </row>
    <row r="31884" spans="3:3">
      <c r="C31884"/>
    </row>
    <row r="31885" spans="3:3">
      <c r="C31885"/>
    </row>
    <row r="31886" spans="3:3">
      <c r="C31886"/>
    </row>
    <row r="31887" spans="3:3">
      <c r="C31887"/>
    </row>
    <row r="31888" spans="3:3">
      <c r="C31888"/>
    </row>
    <row r="31889" spans="3:3">
      <c r="C31889"/>
    </row>
    <row r="31890" spans="3:3">
      <c r="C31890"/>
    </row>
    <row r="31891" spans="3:3">
      <c r="C31891"/>
    </row>
    <row r="31892" spans="3:3">
      <c r="C31892"/>
    </row>
    <row r="31893" spans="3:3">
      <c r="C31893"/>
    </row>
    <row r="31894" spans="3:3">
      <c r="C31894"/>
    </row>
    <row r="31895" spans="3:3">
      <c r="C31895"/>
    </row>
    <row r="31896" spans="3:3">
      <c r="C31896"/>
    </row>
    <row r="31897" spans="3:3">
      <c r="C31897"/>
    </row>
    <row r="31898" spans="3:3">
      <c r="C31898"/>
    </row>
    <row r="31899" spans="3:3">
      <c r="C31899"/>
    </row>
    <row r="31900" spans="3:3">
      <c r="C31900"/>
    </row>
    <row r="31901" spans="3:3">
      <c r="C31901"/>
    </row>
    <row r="31902" spans="3:3">
      <c r="C31902"/>
    </row>
    <row r="31903" spans="3:3">
      <c r="C31903"/>
    </row>
    <row r="31904" spans="3:3">
      <c r="C31904"/>
    </row>
    <row r="31905" spans="3:3">
      <c r="C31905"/>
    </row>
    <row r="31906" spans="3:3">
      <c r="C31906"/>
    </row>
    <row r="31907" spans="3:3">
      <c r="C31907"/>
    </row>
    <row r="31908" spans="3:3">
      <c r="C31908"/>
    </row>
    <row r="31909" spans="3:3">
      <c r="C31909"/>
    </row>
    <row r="31910" spans="3:3">
      <c r="C31910"/>
    </row>
    <row r="31911" spans="3:3">
      <c r="C31911"/>
    </row>
    <row r="31912" spans="3:3">
      <c r="C31912"/>
    </row>
    <row r="31913" spans="3:3">
      <c r="C31913"/>
    </row>
    <row r="31914" spans="3:3">
      <c r="C31914"/>
    </row>
    <row r="31915" spans="3:3">
      <c r="C31915"/>
    </row>
    <row r="31916" spans="3:3">
      <c r="C31916"/>
    </row>
    <row r="31917" spans="3:3">
      <c r="C31917"/>
    </row>
    <row r="31918" spans="3:3">
      <c r="C31918"/>
    </row>
    <row r="31919" spans="3:3">
      <c r="C31919"/>
    </row>
    <row r="31920" spans="3:3">
      <c r="C31920"/>
    </row>
    <row r="31921" spans="3:3">
      <c r="C31921"/>
    </row>
    <row r="31922" spans="3:3">
      <c r="C31922"/>
    </row>
    <row r="31923" spans="3:3">
      <c r="C31923"/>
    </row>
    <row r="31924" spans="3:3">
      <c r="C31924"/>
    </row>
    <row r="31925" spans="3:3">
      <c r="C31925"/>
    </row>
    <row r="31926" spans="3:3">
      <c r="C31926"/>
    </row>
    <row r="31927" spans="3:3">
      <c r="C31927"/>
    </row>
    <row r="31928" spans="3:3">
      <c r="C31928"/>
    </row>
    <row r="31929" spans="3:3">
      <c r="C31929"/>
    </row>
    <row r="31930" spans="3:3">
      <c r="C31930"/>
    </row>
    <row r="31931" spans="3:3">
      <c r="C31931"/>
    </row>
    <row r="31932" spans="3:3">
      <c r="C31932"/>
    </row>
    <row r="31933" spans="3:3">
      <c r="C31933"/>
    </row>
    <row r="31934" spans="3:3">
      <c r="C31934"/>
    </row>
    <row r="31935" spans="3:3">
      <c r="C31935"/>
    </row>
    <row r="31936" spans="3:3">
      <c r="C31936"/>
    </row>
    <row r="31937" spans="3:3">
      <c r="C31937"/>
    </row>
    <row r="31938" spans="3:3">
      <c r="C31938"/>
    </row>
    <row r="31939" spans="3:3">
      <c r="C31939"/>
    </row>
    <row r="31940" spans="3:3">
      <c r="C31940"/>
    </row>
    <row r="31941" spans="3:3">
      <c r="C31941"/>
    </row>
    <row r="31942" spans="3:3">
      <c r="C31942"/>
    </row>
    <row r="31943" spans="3:3">
      <c r="C31943"/>
    </row>
    <row r="31944" spans="3:3">
      <c r="C31944"/>
    </row>
    <row r="31945" spans="3:3">
      <c r="C31945"/>
    </row>
    <row r="31946" spans="3:3">
      <c r="C31946"/>
    </row>
    <row r="31947" spans="3:3">
      <c r="C31947"/>
    </row>
    <row r="31948" spans="3:3">
      <c r="C31948"/>
    </row>
    <row r="31949" spans="3:3">
      <c r="C31949"/>
    </row>
    <row r="31950" spans="3:3">
      <c r="C31950"/>
    </row>
    <row r="31951" spans="3:3">
      <c r="C31951"/>
    </row>
    <row r="31952" spans="3:3">
      <c r="C31952"/>
    </row>
    <row r="31953" spans="3:3">
      <c r="C31953"/>
    </row>
    <row r="31954" spans="3:3">
      <c r="C31954"/>
    </row>
    <row r="31955" spans="3:3">
      <c r="C31955"/>
    </row>
    <row r="31956" spans="3:3">
      <c r="C31956"/>
    </row>
    <row r="31957" spans="3:3">
      <c r="C31957"/>
    </row>
    <row r="31958" spans="3:3">
      <c r="C31958"/>
    </row>
    <row r="31959" spans="3:3">
      <c r="C31959"/>
    </row>
    <row r="31960" spans="3:3">
      <c r="C31960"/>
    </row>
    <row r="31961" spans="3:3">
      <c r="C31961"/>
    </row>
    <row r="31962" spans="3:3">
      <c r="C31962"/>
    </row>
    <row r="31963" spans="3:3">
      <c r="C31963"/>
    </row>
    <row r="31964" spans="3:3">
      <c r="C31964"/>
    </row>
    <row r="31965" spans="3:3">
      <c r="C31965"/>
    </row>
    <row r="31966" spans="3:3">
      <c r="C31966"/>
    </row>
    <row r="31967" spans="3:3">
      <c r="C31967"/>
    </row>
    <row r="31968" spans="3:3">
      <c r="C31968"/>
    </row>
    <row r="31969" spans="3:3">
      <c r="C31969"/>
    </row>
    <row r="31970" spans="3:3">
      <c r="C31970"/>
    </row>
    <row r="31971" spans="3:3">
      <c r="C31971"/>
    </row>
    <row r="31972" spans="3:3">
      <c r="C31972"/>
    </row>
    <row r="31973" spans="3:3">
      <c r="C31973"/>
    </row>
    <row r="31974" spans="3:3">
      <c r="C31974"/>
    </row>
    <row r="31975" spans="3:3">
      <c r="C31975"/>
    </row>
    <row r="31976" spans="3:3">
      <c r="C31976"/>
    </row>
    <row r="31977" spans="3:3">
      <c r="C31977"/>
    </row>
    <row r="31978" spans="3:3">
      <c r="C31978"/>
    </row>
    <row r="31979" spans="3:3">
      <c r="C31979"/>
    </row>
    <row r="31980" spans="3:3">
      <c r="C31980"/>
    </row>
    <row r="31981" spans="3:3">
      <c r="C31981"/>
    </row>
    <row r="31982" spans="3:3">
      <c r="C31982"/>
    </row>
    <row r="31983" spans="3:3">
      <c r="C31983"/>
    </row>
    <row r="31984" spans="3:3">
      <c r="C31984"/>
    </row>
    <row r="31985" spans="3:3">
      <c r="C31985"/>
    </row>
    <row r="31986" spans="3:3">
      <c r="C31986"/>
    </row>
    <row r="31987" spans="3:3">
      <c r="C31987"/>
    </row>
    <row r="31988" spans="3:3">
      <c r="C31988"/>
    </row>
    <row r="31989" spans="3:3">
      <c r="C31989"/>
    </row>
    <row r="31990" spans="3:3">
      <c r="C31990"/>
    </row>
    <row r="31991" spans="3:3">
      <c r="C31991"/>
    </row>
    <row r="31992" spans="3:3">
      <c r="C31992"/>
    </row>
    <row r="31993" spans="3:3">
      <c r="C31993"/>
    </row>
    <row r="31994" spans="3:3">
      <c r="C31994"/>
    </row>
    <row r="31995" spans="3:3">
      <c r="C31995"/>
    </row>
    <row r="31996" spans="3:3">
      <c r="C31996"/>
    </row>
    <row r="31997" spans="3:3">
      <c r="C31997"/>
    </row>
    <row r="31998" spans="3:3">
      <c r="C31998"/>
    </row>
    <row r="31999" spans="3:3">
      <c r="C31999"/>
    </row>
    <row r="32000" spans="3:3">
      <c r="C32000"/>
    </row>
    <row r="32001" spans="3:3">
      <c r="C32001"/>
    </row>
    <row r="32002" spans="3:3">
      <c r="C32002"/>
    </row>
    <row r="32003" spans="3:3">
      <c r="C32003"/>
    </row>
    <row r="32004" spans="3:3">
      <c r="C32004"/>
    </row>
    <row r="32005" spans="3:3">
      <c r="C32005"/>
    </row>
    <row r="32006" spans="3:3">
      <c r="C32006"/>
    </row>
    <row r="32007" spans="3:3">
      <c r="C32007"/>
    </row>
    <row r="32008" spans="3:3">
      <c r="C32008"/>
    </row>
    <row r="32009" spans="3:3">
      <c r="C32009"/>
    </row>
    <row r="32010" spans="3:3">
      <c r="C32010"/>
    </row>
    <row r="32011" spans="3:3">
      <c r="C32011"/>
    </row>
    <row r="32012" spans="3:3">
      <c r="C32012"/>
    </row>
    <row r="32013" spans="3:3">
      <c r="C32013"/>
    </row>
    <row r="32014" spans="3:3">
      <c r="C32014"/>
    </row>
    <row r="32015" spans="3:3">
      <c r="C32015"/>
    </row>
    <row r="32016" spans="3:3">
      <c r="C32016"/>
    </row>
    <row r="32017" spans="3:3">
      <c r="C32017"/>
    </row>
    <row r="32018" spans="3:3">
      <c r="C32018"/>
    </row>
    <row r="32019" spans="3:3">
      <c r="C32019"/>
    </row>
    <row r="32020" spans="3:3">
      <c r="C32020"/>
    </row>
    <row r="32021" spans="3:3">
      <c r="C32021"/>
    </row>
    <row r="32022" spans="3:3">
      <c r="C32022"/>
    </row>
    <row r="32023" spans="3:3">
      <c r="C32023"/>
    </row>
    <row r="32024" spans="3:3">
      <c r="C32024"/>
    </row>
    <row r="32025" spans="3:3">
      <c r="C32025"/>
    </row>
    <row r="32026" spans="3:3">
      <c r="C32026"/>
    </row>
    <row r="32027" spans="3:3">
      <c r="C32027"/>
    </row>
    <row r="32028" spans="3:3">
      <c r="C32028"/>
    </row>
    <row r="32029" spans="3:3">
      <c r="C32029"/>
    </row>
    <row r="32030" spans="3:3">
      <c r="C32030"/>
    </row>
    <row r="32031" spans="3:3">
      <c r="C32031"/>
    </row>
    <row r="32032" spans="3:3">
      <c r="C32032"/>
    </row>
    <row r="32033" spans="3:3">
      <c r="C32033"/>
    </row>
    <row r="32034" spans="3:3">
      <c r="C32034"/>
    </row>
    <row r="32035" spans="3:3">
      <c r="C32035"/>
    </row>
    <row r="32036" spans="3:3">
      <c r="C32036"/>
    </row>
    <row r="32037" spans="3:3">
      <c r="C32037"/>
    </row>
    <row r="32038" spans="3:3">
      <c r="C32038"/>
    </row>
    <row r="32039" spans="3:3">
      <c r="C32039"/>
    </row>
    <row r="32040" spans="3:3">
      <c r="C32040"/>
    </row>
    <row r="32041" spans="3:3">
      <c r="C32041"/>
    </row>
    <row r="32042" spans="3:3">
      <c r="C32042"/>
    </row>
    <row r="32043" spans="3:3">
      <c r="C32043"/>
    </row>
    <row r="32044" spans="3:3">
      <c r="C32044"/>
    </row>
    <row r="32045" spans="3:3">
      <c r="C32045"/>
    </row>
    <row r="32046" spans="3:3">
      <c r="C32046"/>
    </row>
    <row r="32047" spans="3:3">
      <c r="C32047"/>
    </row>
    <row r="32048" spans="3:3">
      <c r="C32048"/>
    </row>
    <row r="32049" spans="3:3">
      <c r="C32049"/>
    </row>
    <row r="32050" spans="3:3">
      <c r="C32050"/>
    </row>
    <row r="32051" spans="3:3">
      <c r="C32051"/>
    </row>
    <row r="32052" spans="3:3">
      <c r="C32052"/>
    </row>
    <row r="32053" spans="3:3">
      <c r="C32053"/>
    </row>
    <row r="32054" spans="3:3">
      <c r="C32054"/>
    </row>
    <row r="32055" spans="3:3">
      <c r="C32055"/>
    </row>
    <row r="32056" spans="3:3">
      <c r="C32056"/>
    </row>
    <row r="32057" spans="3:3">
      <c r="C32057"/>
    </row>
    <row r="32058" spans="3:3">
      <c r="C32058"/>
    </row>
    <row r="32059" spans="3:3">
      <c r="C32059"/>
    </row>
    <row r="32060" spans="3:3">
      <c r="C32060"/>
    </row>
    <row r="32061" spans="3:3">
      <c r="C32061"/>
    </row>
    <row r="32062" spans="3:3">
      <c r="C32062"/>
    </row>
    <row r="32063" spans="3:3">
      <c r="C32063"/>
    </row>
    <row r="32064" spans="3:3">
      <c r="C32064"/>
    </row>
    <row r="32065" spans="3:3">
      <c r="C32065"/>
    </row>
    <row r="32066" spans="3:3">
      <c r="C32066"/>
    </row>
    <row r="32067" spans="3:3">
      <c r="C32067"/>
    </row>
    <row r="32068" spans="3:3">
      <c r="C32068"/>
    </row>
    <row r="32069" spans="3:3">
      <c r="C32069"/>
    </row>
    <row r="32070" spans="3:3">
      <c r="C32070"/>
    </row>
    <row r="32071" spans="3:3">
      <c r="C32071"/>
    </row>
    <row r="32072" spans="3:3">
      <c r="C32072"/>
    </row>
    <row r="32073" spans="3:3">
      <c r="C32073"/>
    </row>
    <row r="32074" spans="3:3">
      <c r="C32074"/>
    </row>
    <row r="32075" spans="3:3">
      <c r="C32075"/>
    </row>
    <row r="32076" spans="3:3">
      <c r="C32076"/>
    </row>
    <row r="32077" spans="3:3">
      <c r="C32077"/>
    </row>
    <row r="32078" spans="3:3">
      <c r="C32078"/>
    </row>
    <row r="32079" spans="3:3">
      <c r="C32079"/>
    </row>
    <row r="32080" spans="3:3">
      <c r="C32080"/>
    </row>
    <row r="32081" spans="3:3">
      <c r="C32081"/>
    </row>
    <row r="32082" spans="3:3">
      <c r="C32082"/>
    </row>
    <row r="32083" spans="3:3">
      <c r="C32083"/>
    </row>
    <row r="32084" spans="3:3">
      <c r="C32084"/>
    </row>
    <row r="32085" spans="3:3">
      <c r="C32085"/>
    </row>
    <row r="32086" spans="3:3">
      <c r="C32086"/>
    </row>
    <row r="32087" spans="3:3">
      <c r="C32087"/>
    </row>
    <row r="32088" spans="3:3">
      <c r="C32088"/>
    </row>
    <row r="32089" spans="3:3">
      <c r="C32089"/>
    </row>
    <row r="32090" spans="3:3">
      <c r="C32090"/>
    </row>
    <row r="32091" spans="3:3">
      <c r="C32091"/>
    </row>
    <row r="32092" spans="3:3">
      <c r="C32092"/>
    </row>
    <row r="32093" spans="3:3">
      <c r="C32093"/>
    </row>
    <row r="32094" spans="3:3">
      <c r="C32094"/>
    </row>
    <row r="32095" spans="3:3">
      <c r="C32095"/>
    </row>
    <row r="32096" spans="3:3">
      <c r="C32096"/>
    </row>
    <row r="32097" spans="3:3">
      <c r="C32097"/>
    </row>
    <row r="32098" spans="3:3">
      <c r="C32098"/>
    </row>
    <row r="32099" spans="3:3">
      <c r="C32099"/>
    </row>
    <row r="32100" spans="3:3">
      <c r="C32100"/>
    </row>
    <row r="32101" spans="3:3">
      <c r="C32101"/>
    </row>
    <row r="32102" spans="3:3">
      <c r="C32102"/>
    </row>
    <row r="32103" spans="3:3">
      <c r="C32103"/>
    </row>
    <row r="32104" spans="3:3">
      <c r="C32104"/>
    </row>
    <row r="32105" spans="3:3">
      <c r="C32105"/>
    </row>
    <row r="32106" spans="3:3">
      <c r="C32106"/>
    </row>
    <row r="32107" spans="3:3">
      <c r="C32107"/>
    </row>
    <row r="32108" spans="3:3">
      <c r="C32108"/>
    </row>
    <row r="32109" spans="3:3">
      <c r="C32109"/>
    </row>
    <row r="32110" spans="3:3">
      <c r="C32110"/>
    </row>
    <row r="32111" spans="3:3">
      <c r="C32111"/>
    </row>
    <row r="32112" spans="3:3">
      <c r="C32112"/>
    </row>
    <row r="32113" spans="3:3">
      <c r="C32113"/>
    </row>
    <row r="32114" spans="3:3">
      <c r="C32114"/>
    </row>
    <row r="32115" spans="3:3">
      <c r="C32115"/>
    </row>
    <row r="32116" spans="3:3">
      <c r="C32116"/>
    </row>
    <row r="32117" spans="3:3">
      <c r="C32117"/>
    </row>
    <row r="32118" spans="3:3">
      <c r="C32118"/>
    </row>
    <row r="32119" spans="3:3">
      <c r="C32119"/>
    </row>
    <row r="32120" spans="3:3">
      <c r="C32120"/>
    </row>
    <row r="32121" spans="3:3">
      <c r="C32121"/>
    </row>
    <row r="32122" spans="3:3">
      <c r="C32122"/>
    </row>
    <row r="32123" spans="3:3">
      <c r="C32123"/>
    </row>
    <row r="32124" spans="3:3">
      <c r="C32124"/>
    </row>
    <row r="32125" spans="3:3">
      <c r="C32125"/>
    </row>
    <row r="32126" spans="3:3">
      <c r="C32126"/>
    </row>
    <row r="32127" spans="3:3">
      <c r="C32127"/>
    </row>
    <row r="32128" spans="3:3">
      <c r="C32128"/>
    </row>
    <row r="32129" spans="3:3">
      <c r="C32129"/>
    </row>
    <row r="32130" spans="3:3">
      <c r="C32130"/>
    </row>
    <row r="32131" spans="3:3">
      <c r="C32131"/>
    </row>
    <row r="32132" spans="3:3">
      <c r="C32132"/>
    </row>
    <row r="32133" spans="3:3">
      <c r="C32133"/>
    </row>
    <row r="32134" spans="3:3">
      <c r="C32134"/>
    </row>
    <row r="32135" spans="3:3">
      <c r="C32135"/>
    </row>
    <row r="32136" spans="3:3">
      <c r="C32136"/>
    </row>
    <row r="32137" spans="3:3">
      <c r="C32137"/>
    </row>
    <row r="32138" spans="3:3">
      <c r="C32138"/>
    </row>
    <row r="32139" spans="3:3">
      <c r="C32139"/>
    </row>
    <row r="32140" spans="3:3">
      <c r="C32140"/>
    </row>
    <row r="32141" spans="3:3">
      <c r="C32141"/>
    </row>
    <row r="32142" spans="3:3">
      <c r="C32142"/>
    </row>
    <row r="32143" spans="3:3">
      <c r="C32143"/>
    </row>
    <row r="32144" spans="3:3">
      <c r="C32144"/>
    </row>
    <row r="32145" spans="3:3">
      <c r="C32145"/>
    </row>
    <row r="32146" spans="3:3">
      <c r="C32146"/>
    </row>
    <row r="32147" spans="3:3">
      <c r="C32147"/>
    </row>
    <row r="32148" spans="3:3">
      <c r="C32148"/>
    </row>
    <row r="32149" spans="3:3">
      <c r="C32149"/>
    </row>
    <row r="32150" spans="3:3">
      <c r="C32150"/>
    </row>
    <row r="32151" spans="3:3">
      <c r="C32151"/>
    </row>
    <row r="32152" spans="3:3">
      <c r="C32152"/>
    </row>
    <row r="32153" spans="3:3">
      <c r="C32153"/>
    </row>
    <row r="32154" spans="3:3">
      <c r="C32154"/>
    </row>
    <row r="32155" spans="3:3">
      <c r="C32155"/>
    </row>
    <row r="32156" spans="3:3">
      <c r="C32156"/>
    </row>
    <row r="32157" spans="3:3">
      <c r="C32157"/>
    </row>
    <row r="32158" spans="3:3">
      <c r="C32158"/>
    </row>
    <row r="32159" spans="3:3">
      <c r="C32159"/>
    </row>
    <row r="32160" spans="3:3">
      <c r="C32160"/>
    </row>
    <row r="32161" spans="3:3">
      <c r="C32161"/>
    </row>
    <row r="32162" spans="3:3">
      <c r="C32162"/>
    </row>
    <row r="32163" spans="3:3">
      <c r="C32163"/>
    </row>
    <row r="32164" spans="3:3">
      <c r="C32164"/>
    </row>
    <row r="32165" spans="3:3">
      <c r="C32165"/>
    </row>
    <row r="32166" spans="3:3">
      <c r="C32166"/>
    </row>
    <row r="32167" spans="3:3">
      <c r="C32167"/>
    </row>
    <row r="32168" spans="3:3">
      <c r="C32168"/>
    </row>
    <row r="32169" spans="3:3">
      <c r="C32169"/>
    </row>
    <row r="32170" spans="3:3">
      <c r="C32170"/>
    </row>
    <row r="32171" spans="3:3">
      <c r="C32171"/>
    </row>
    <row r="32172" spans="3:3">
      <c r="C32172"/>
    </row>
    <row r="32173" spans="3:3">
      <c r="C32173"/>
    </row>
    <row r="32174" spans="3:3">
      <c r="C32174"/>
    </row>
    <row r="32175" spans="3:3">
      <c r="C32175"/>
    </row>
    <row r="32176" spans="3:3">
      <c r="C32176"/>
    </row>
    <row r="32177" spans="3:3">
      <c r="C32177"/>
    </row>
    <row r="32178" spans="3:3">
      <c r="C32178"/>
    </row>
    <row r="32179" spans="3:3">
      <c r="C32179"/>
    </row>
    <row r="32180" spans="3:3">
      <c r="C32180"/>
    </row>
    <row r="32181" spans="3:3">
      <c r="C32181"/>
    </row>
    <row r="32182" spans="3:3">
      <c r="C32182"/>
    </row>
    <row r="32183" spans="3:3">
      <c r="C32183"/>
    </row>
    <row r="32184" spans="3:3">
      <c r="C32184"/>
    </row>
    <row r="32185" spans="3:3">
      <c r="C32185"/>
    </row>
    <row r="32186" spans="3:3">
      <c r="C32186"/>
    </row>
    <row r="32187" spans="3:3">
      <c r="C32187"/>
    </row>
    <row r="32188" spans="3:3">
      <c r="C32188"/>
    </row>
    <row r="32189" spans="3:3">
      <c r="C32189"/>
    </row>
    <row r="32190" spans="3:3">
      <c r="C32190"/>
    </row>
    <row r="32191" spans="3:3">
      <c r="C32191"/>
    </row>
    <row r="32192" spans="3:3">
      <c r="C32192"/>
    </row>
    <row r="32193" spans="3:3">
      <c r="C32193"/>
    </row>
    <row r="32194" spans="3:3">
      <c r="C32194"/>
    </row>
    <row r="32195" spans="3:3">
      <c r="C32195"/>
    </row>
    <row r="32196" spans="3:3">
      <c r="C32196"/>
    </row>
    <row r="32197" spans="3:3">
      <c r="C32197"/>
    </row>
    <row r="32198" spans="3:3">
      <c r="C32198"/>
    </row>
    <row r="32199" spans="3:3">
      <c r="C32199"/>
    </row>
    <row r="32200" spans="3:3">
      <c r="C32200"/>
    </row>
    <row r="32201" spans="3:3">
      <c r="C32201"/>
    </row>
    <row r="32202" spans="3:3">
      <c r="C32202"/>
    </row>
    <row r="32203" spans="3:3">
      <c r="C32203"/>
    </row>
    <row r="32204" spans="3:3">
      <c r="C32204"/>
    </row>
    <row r="32205" spans="3:3">
      <c r="C32205"/>
    </row>
    <row r="32206" spans="3:3">
      <c r="C32206"/>
    </row>
    <row r="32207" spans="3:3">
      <c r="C32207"/>
    </row>
    <row r="32208" spans="3:3">
      <c r="C32208"/>
    </row>
    <row r="32209" spans="3:3">
      <c r="C32209"/>
    </row>
    <row r="32210" spans="3:3">
      <c r="C32210"/>
    </row>
    <row r="32211" spans="3:3">
      <c r="C32211"/>
    </row>
    <row r="32212" spans="3:3">
      <c r="C32212"/>
    </row>
    <row r="32213" spans="3:3">
      <c r="C32213"/>
    </row>
    <row r="32214" spans="3:3">
      <c r="C32214"/>
    </row>
    <row r="32215" spans="3:3">
      <c r="C32215"/>
    </row>
    <row r="32216" spans="3:3">
      <c r="C32216"/>
    </row>
    <row r="32217" spans="3:3">
      <c r="C32217"/>
    </row>
    <row r="32218" spans="3:3">
      <c r="C32218"/>
    </row>
    <row r="32219" spans="3:3">
      <c r="C32219"/>
    </row>
    <row r="32220" spans="3:3">
      <c r="C32220"/>
    </row>
    <row r="32221" spans="3:3">
      <c r="C32221"/>
    </row>
    <row r="32222" spans="3:3">
      <c r="C32222"/>
    </row>
    <row r="32223" spans="3:3">
      <c r="C32223"/>
    </row>
    <row r="32224" spans="3:3">
      <c r="C32224"/>
    </row>
    <row r="32225" spans="3:3">
      <c r="C32225"/>
    </row>
    <row r="32226" spans="3:3">
      <c r="C32226"/>
    </row>
    <row r="32227" spans="3:3">
      <c r="C32227"/>
    </row>
    <row r="32228" spans="3:3">
      <c r="C32228"/>
    </row>
    <row r="32229" spans="3:3">
      <c r="C32229"/>
    </row>
    <row r="32230" spans="3:3">
      <c r="C32230"/>
    </row>
    <row r="32231" spans="3:3">
      <c r="C32231"/>
    </row>
    <row r="32232" spans="3:3">
      <c r="C32232"/>
    </row>
    <row r="32233" spans="3:3">
      <c r="C32233"/>
    </row>
    <row r="32234" spans="3:3">
      <c r="C32234"/>
    </row>
    <row r="32235" spans="3:3">
      <c r="C32235"/>
    </row>
    <row r="32236" spans="3:3">
      <c r="C32236"/>
    </row>
    <row r="32237" spans="3:3">
      <c r="C32237"/>
    </row>
    <row r="32238" spans="3:3">
      <c r="C32238"/>
    </row>
    <row r="32239" spans="3:3">
      <c r="C32239"/>
    </row>
    <row r="32240" spans="3:3">
      <c r="C32240"/>
    </row>
    <row r="32241" spans="3:3">
      <c r="C32241"/>
    </row>
    <row r="32242" spans="3:3">
      <c r="C32242"/>
    </row>
    <row r="32243" spans="3:3">
      <c r="C32243"/>
    </row>
    <row r="32244" spans="3:3">
      <c r="C32244"/>
    </row>
    <row r="32245" spans="3:3">
      <c r="C32245"/>
    </row>
    <row r="32246" spans="3:3">
      <c r="C32246"/>
    </row>
    <row r="32247" spans="3:3">
      <c r="C32247"/>
    </row>
    <row r="32248" spans="3:3">
      <c r="C32248"/>
    </row>
    <row r="32249" spans="3:3">
      <c r="C32249"/>
    </row>
    <row r="32250" spans="3:3">
      <c r="C32250"/>
    </row>
    <row r="32251" spans="3:3">
      <c r="C32251"/>
    </row>
    <row r="32252" spans="3:3">
      <c r="C32252"/>
    </row>
    <row r="32253" spans="3:3">
      <c r="C32253"/>
    </row>
    <row r="32254" spans="3:3">
      <c r="C32254"/>
    </row>
    <row r="32255" spans="3:3">
      <c r="C32255"/>
    </row>
    <row r="32256" spans="3:3">
      <c r="C32256"/>
    </row>
    <row r="32257" spans="3:3">
      <c r="C32257"/>
    </row>
    <row r="32258" spans="3:3">
      <c r="C32258"/>
    </row>
    <row r="32259" spans="3:3">
      <c r="C32259"/>
    </row>
    <row r="32260" spans="3:3">
      <c r="C32260"/>
    </row>
    <row r="32261" spans="3:3">
      <c r="C32261"/>
    </row>
    <row r="32262" spans="3:3">
      <c r="C32262"/>
    </row>
    <row r="32263" spans="3:3">
      <c r="C32263"/>
    </row>
    <row r="32264" spans="3:3">
      <c r="C32264"/>
    </row>
    <row r="32265" spans="3:3">
      <c r="C32265"/>
    </row>
    <row r="32266" spans="3:3">
      <c r="C32266"/>
    </row>
    <row r="32267" spans="3:3">
      <c r="C32267"/>
    </row>
    <row r="32268" spans="3:3">
      <c r="C32268"/>
    </row>
    <row r="32269" spans="3:3">
      <c r="C32269"/>
    </row>
    <row r="32270" spans="3:3">
      <c r="C32270"/>
    </row>
    <row r="32271" spans="3:3">
      <c r="C32271"/>
    </row>
    <row r="32272" spans="3:3">
      <c r="C32272"/>
    </row>
    <row r="32273" spans="3:3">
      <c r="C32273"/>
    </row>
    <row r="32274" spans="3:3">
      <c r="C32274"/>
    </row>
    <row r="32275" spans="3:3">
      <c r="C32275"/>
    </row>
    <row r="32276" spans="3:3">
      <c r="C32276"/>
    </row>
    <row r="32277" spans="3:3">
      <c r="C32277"/>
    </row>
    <row r="32278" spans="3:3">
      <c r="C32278"/>
    </row>
    <row r="32279" spans="3:3">
      <c r="C32279"/>
    </row>
    <row r="32280" spans="3:3">
      <c r="C32280"/>
    </row>
    <row r="32281" spans="3:3">
      <c r="C32281"/>
    </row>
    <row r="32282" spans="3:3">
      <c r="C32282"/>
    </row>
    <row r="32283" spans="3:3">
      <c r="C32283"/>
    </row>
    <row r="32284" spans="3:3">
      <c r="C32284"/>
    </row>
    <row r="32285" spans="3:3">
      <c r="C32285"/>
    </row>
    <row r="32286" spans="3:3">
      <c r="C32286"/>
    </row>
    <row r="32287" spans="3:3">
      <c r="C32287"/>
    </row>
    <row r="32288" spans="3:3">
      <c r="C32288"/>
    </row>
    <row r="32289" spans="3:3">
      <c r="C32289"/>
    </row>
    <row r="32290" spans="3:3">
      <c r="C32290"/>
    </row>
    <row r="32291" spans="3:3">
      <c r="C32291"/>
    </row>
    <row r="32292" spans="3:3">
      <c r="C32292"/>
    </row>
    <row r="32293" spans="3:3">
      <c r="C32293"/>
    </row>
    <row r="32294" spans="3:3">
      <c r="C32294"/>
    </row>
    <row r="32295" spans="3:3">
      <c r="C32295"/>
    </row>
    <row r="32296" spans="3:3">
      <c r="C32296"/>
    </row>
    <row r="32297" spans="3:3">
      <c r="C32297"/>
    </row>
    <row r="32298" spans="3:3">
      <c r="C32298"/>
    </row>
    <row r="32299" spans="3:3">
      <c r="C32299"/>
    </row>
    <row r="32300" spans="3:3">
      <c r="C32300"/>
    </row>
    <row r="32301" spans="3:3">
      <c r="C32301"/>
    </row>
    <row r="32302" spans="3:3">
      <c r="C32302"/>
    </row>
    <row r="32303" spans="3:3">
      <c r="C32303"/>
    </row>
    <row r="32304" spans="3:3">
      <c r="C32304"/>
    </row>
    <row r="32305" spans="3:3">
      <c r="C32305"/>
    </row>
    <row r="32306" spans="3:3">
      <c r="C32306"/>
    </row>
    <row r="32307" spans="3:3">
      <c r="C32307"/>
    </row>
    <row r="32308" spans="3:3">
      <c r="C32308"/>
    </row>
    <row r="32309" spans="3:3">
      <c r="C32309"/>
    </row>
    <row r="32310" spans="3:3">
      <c r="C32310"/>
    </row>
    <row r="32311" spans="3:3">
      <c r="C32311"/>
    </row>
    <row r="32312" spans="3:3">
      <c r="C32312"/>
    </row>
    <row r="32313" spans="3:3">
      <c r="C32313"/>
    </row>
    <row r="32314" spans="3:3">
      <c r="C32314"/>
    </row>
    <row r="32315" spans="3:3">
      <c r="C32315"/>
    </row>
    <row r="32316" spans="3:3">
      <c r="C32316"/>
    </row>
    <row r="32317" spans="3:3">
      <c r="C32317"/>
    </row>
    <row r="32318" spans="3:3">
      <c r="C32318"/>
    </row>
    <row r="32319" spans="3:3">
      <c r="C32319"/>
    </row>
    <row r="32320" spans="3:3">
      <c r="C32320"/>
    </row>
    <row r="32321" spans="3:3">
      <c r="C32321"/>
    </row>
    <row r="32322" spans="3:3">
      <c r="C32322"/>
    </row>
    <row r="32323" spans="3:3">
      <c r="C32323"/>
    </row>
    <row r="32324" spans="3:3">
      <c r="C32324"/>
    </row>
    <row r="32325" spans="3:3">
      <c r="C32325"/>
    </row>
    <row r="32326" spans="3:3">
      <c r="C32326"/>
    </row>
    <row r="32327" spans="3:3">
      <c r="C32327"/>
    </row>
    <row r="32328" spans="3:3">
      <c r="C32328"/>
    </row>
    <row r="32329" spans="3:3">
      <c r="C32329"/>
    </row>
    <row r="32330" spans="3:3">
      <c r="C32330"/>
    </row>
    <row r="32331" spans="3:3">
      <c r="C32331"/>
    </row>
    <row r="32332" spans="3:3">
      <c r="C32332"/>
    </row>
    <row r="32333" spans="3:3">
      <c r="C32333"/>
    </row>
    <row r="32334" spans="3:3">
      <c r="C32334"/>
    </row>
    <row r="32335" spans="3:3">
      <c r="C32335"/>
    </row>
    <row r="32336" spans="3:3">
      <c r="C32336"/>
    </row>
    <row r="32337" spans="3:3">
      <c r="C32337"/>
    </row>
    <row r="32338" spans="3:3">
      <c r="C32338"/>
    </row>
    <row r="32339" spans="3:3">
      <c r="C32339"/>
    </row>
    <row r="32340" spans="3:3">
      <c r="C32340"/>
    </row>
    <row r="32341" spans="3:3">
      <c r="C32341"/>
    </row>
    <row r="32342" spans="3:3">
      <c r="C32342"/>
    </row>
    <row r="32343" spans="3:3">
      <c r="C32343"/>
    </row>
    <row r="32344" spans="3:3">
      <c r="C32344"/>
    </row>
    <row r="32345" spans="3:3">
      <c r="C32345"/>
    </row>
    <row r="32346" spans="3:3">
      <c r="C32346"/>
    </row>
    <row r="32347" spans="3:3">
      <c r="C32347"/>
    </row>
    <row r="32348" spans="3:3">
      <c r="C32348"/>
    </row>
    <row r="32349" spans="3:3">
      <c r="C32349"/>
    </row>
    <row r="32350" spans="3:3">
      <c r="C32350"/>
    </row>
    <row r="32351" spans="3:3">
      <c r="C32351"/>
    </row>
    <row r="32352" spans="3:3">
      <c r="C32352"/>
    </row>
    <row r="32353" spans="3:3">
      <c r="C32353"/>
    </row>
    <row r="32354" spans="3:3">
      <c r="C32354"/>
    </row>
    <row r="32355" spans="3:3">
      <c r="C32355"/>
    </row>
    <row r="32356" spans="3:3">
      <c r="C32356"/>
    </row>
    <row r="32357" spans="3:3">
      <c r="C32357"/>
    </row>
    <row r="32358" spans="3:3">
      <c r="C32358"/>
    </row>
    <row r="32359" spans="3:3">
      <c r="C32359"/>
    </row>
    <row r="32360" spans="3:3">
      <c r="C32360"/>
    </row>
    <row r="32361" spans="3:3">
      <c r="C32361"/>
    </row>
    <row r="32362" spans="3:3">
      <c r="C32362"/>
    </row>
    <row r="32363" spans="3:3">
      <c r="C32363"/>
    </row>
    <row r="32364" spans="3:3">
      <c r="C32364"/>
    </row>
    <row r="32365" spans="3:3">
      <c r="C32365"/>
    </row>
    <row r="32366" spans="3:3">
      <c r="C32366"/>
    </row>
    <row r="32367" spans="3:3">
      <c r="C32367"/>
    </row>
    <row r="32368" spans="3:3">
      <c r="C32368"/>
    </row>
    <row r="32369" spans="3:3">
      <c r="C32369"/>
    </row>
    <row r="32370" spans="3:3">
      <c r="C32370"/>
    </row>
    <row r="32371" spans="3:3">
      <c r="C32371"/>
    </row>
    <row r="32372" spans="3:3">
      <c r="C32372"/>
    </row>
    <row r="32373" spans="3:3">
      <c r="C32373"/>
    </row>
    <row r="32374" spans="3:3">
      <c r="C32374"/>
    </row>
    <row r="32375" spans="3:3">
      <c r="C32375"/>
    </row>
    <row r="32376" spans="3:3">
      <c r="C32376"/>
    </row>
    <row r="32377" spans="3:3">
      <c r="C32377"/>
    </row>
    <row r="32378" spans="3:3">
      <c r="C32378"/>
    </row>
    <row r="32379" spans="3:3">
      <c r="C32379"/>
    </row>
    <row r="32380" spans="3:3">
      <c r="C32380"/>
    </row>
    <row r="32381" spans="3:3">
      <c r="C32381"/>
    </row>
    <row r="32382" spans="3:3">
      <c r="C32382"/>
    </row>
    <row r="32383" spans="3:3">
      <c r="C32383"/>
    </row>
    <row r="32384" spans="3:3">
      <c r="C32384"/>
    </row>
    <row r="32385" spans="3:3">
      <c r="C32385"/>
    </row>
    <row r="32386" spans="3:3">
      <c r="C32386"/>
    </row>
    <row r="32387" spans="3:3">
      <c r="C32387"/>
    </row>
    <row r="32388" spans="3:3">
      <c r="C32388"/>
    </row>
    <row r="32389" spans="3:3">
      <c r="C32389"/>
    </row>
    <row r="32390" spans="3:3">
      <c r="C32390"/>
    </row>
    <row r="32391" spans="3:3">
      <c r="C32391"/>
    </row>
    <row r="32392" spans="3:3">
      <c r="C32392"/>
    </row>
    <row r="32393" spans="3:3">
      <c r="C32393"/>
    </row>
    <row r="32394" spans="3:3">
      <c r="C32394"/>
    </row>
    <row r="32395" spans="3:3">
      <c r="C32395"/>
    </row>
    <row r="32396" spans="3:3">
      <c r="C32396"/>
    </row>
    <row r="32397" spans="3:3">
      <c r="C32397"/>
    </row>
    <row r="32398" spans="3:3">
      <c r="C32398"/>
    </row>
    <row r="32399" spans="3:3">
      <c r="C32399"/>
    </row>
    <row r="32400" spans="3:3">
      <c r="C32400"/>
    </row>
    <row r="32401" spans="3:3">
      <c r="C32401"/>
    </row>
    <row r="32402" spans="3:3">
      <c r="C32402"/>
    </row>
    <row r="32403" spans="3:3">
      <c r="C32403"/>
    </row>
    <row r="32404" spans="3:3">
      <c r="C32404"/>
    </row>
    <row r="32405" spans="3:3">
      <c r="C32405"/>
    </row>
    <row r="32406" spans="3:3">
      <c r="C32406"/>
    </row>
    <row r="32407" spans="3:3">
      <c r="C32407"/>
    </row>
    <row r="32408" spans="3:3">
      <c r="C32408"/>
    </row>
    <row r="32409" spans="3:3">
      <c r="C32409"/>
    </row>
    <row r="32410" spans="3:3">
      <c r="C32410"/>
    </row>
    <row r="32411" spans="3:3">
      <c r="C32411"/>
    </row>
    <row r="32412" spans="3:3">
      <c r="C32412"/>
    </row>
    <row r="32413" spans="3:3">
      <c r="C32413"/>
    </row>
    <row r="32414" spans="3:3">
      <c r="C32414"/>
    </row>
    <row r="32415" spans="3:3">
      <c r="C32415"/>
    </row>
    <row r="32416" spans="3:3">
      <c r="C32416"/>
    </row>
    <row r="32417" spans="3:3">
      <c r="C32417"/>
    </row>
    <row r="32418" spans="3:3">
      <c r="C32418"/>
    </row>
    <row r="32419" spans="3:3">
      <c r="C32419"/>
    </row>
    <row r="32420" spans="3:3">
      <c r="C32420"/>
    </row>
    <row r="32421" spans="3:3">
      <c r="C32421"/>
    </row>
    <row r="32422" spans="3:3">
      <c r="C32422"/>
    </row>
    <row r="32423" spans="3:3">
      <c r="C32423"/>
    </row>
    <row r="32424" spans="3:3">
      <c r="C32424"/>
    </row>
    <row r="32425" spans="3:3">
      <c r="C32425"/>
    </row>
    <row r="32426" spans="3:3">
      <c r="C32426"/>
    </row>
    <row r="32427" spans="3:3">
      <c r="C32427"/>
    </row>
    <row r="32428" spans="3:3">
      <c r="C32428"/>
    </row>
    <row r="32429" spans="3:3">
      <c r="C32429"/>
    </row>
    <row r="32430" spans="3:3">
      <c r="C32430"/>
    </row>
    <row r="32431" spans="3:3">
      <c r="C32431"/>
    </row>
    <row r="32432" spans="3:3">
      <c r="C32432"/>
    </row>
    <row r="32433" spans="3:3">
      <c r="C32433"/>
    </row>
    <row r="32434" spans="3:3">
      <c r="C32434"/>
    </row>
    <row r="32435" spans="3:3">
      <c r="C32435"/>
    </row>
    <row r="32436" spans="3:3">
      <c r="C32436"/>
    </row>
    <row r="32437" spans="3:3">
      <c r="C32437"/>
    </row>
    <row r="32438" spans="3:3">
      <c r="C32438"/>
    </row>
    <row r="32439" spans="3:3">
      <c r="C32439"/>
    </row>
    <row r="32440" spans="3:3">
      <c r="C32440"/>
    </row>
    <row r="32441" spans="3:3">
      <c r="C32441"/>
    </row>
    <row r="32442" spans="3:3">
      <c r="C32442"/>
    </row>
    <row r="32443" spans="3:3">
      <c r="C32443"/>
    </row>
    <row r="32444" spans="3:3">
      <c r="C32444"/>
    </row>
    <row r="32445" spans="3:3">
      <c r="C32445"/>
    </row>
    <row r="32446" spans="3:3">
      <c r="C32446"/>
    </row>
    <row r="32447" spans="3:3">
      <c r="C32447"/>
    </row>
    <row r="32448" spans="3:3">
      <c r="C32448"/>
    </row>
    <row r="32449" spans="3:3">
      <c r="C32449"/>
    </row>
    <row r="32450" spans="3:3">
      <c r="C32450"/>
    </row>
    <row r="32451" spans="3:3">
      <c r="C32451"/>
    </row>
    <row r="32452" spans="3:3">
      <c r="C32452"/>
    </row>
    <row r="32453" spans="3:3">
      <c r="C32453"/>
    </row>
    <row r="32454" spans="3:3">
      <c r="C32454"/>
    </row>
    <row r="32455" spans="3:3">
      <c r="C32455"/>
    </row>
    <row r="32456" spans="3:3">
      <c r="C32456"/>
    </row>
    <row r="32457" spans="3:3">
      <c r="C32457"/>
    </row>
    <row r="32458" spans="3:3">
      <c r="C32458"/>
    </row>
    <row r="32459" spans="3:3">
      <c r="C32459"/>
    </row>
    <row r="32460" spans="3:3">
      <c r="C32460"/>
    </row>
    <row r="32461" spans="3:3">
      <c r="C32461"/>
    </row>
    <row r="32462" spans="3:3">
      <c r="C32462"/>
    </row>
    <row r="32463" spans="3:3">
      <c r="C32463"/>
    </row>
    <row r="32464" spans="3:3">
      <c r="C32464"/>
    </row>
    <row r="32465" spans="3:3">
      <c r="C32465"/>
    </row>
    <row r="32466" spans="3:3">
      <c r="C32466"/>
    </row>
    <row r="32467" spans="3:3">
      <c r="C32467"/>
    </row>
    <row r="32468" spans="3:3">
      <c r="C32468"/>
    </row>
    <row r="32469" spans="3:3">
      <c r="C32469"/>
    </row>
    <row r="32470" spans="3:3">
      <c r="C32470"/>
    </row>
    <row r="32471" spans="3:3">
      <c r="C32471"/>
    </row>
    <row r="32472" spans="3:3">
      <c r="C32472"/>
    </row>
    <row r="32473" spans="3:3">
      <c r="C32473"/>
    </row>
    <row r="32474" spans="3:3">
      <c r="C32474"/>
    </row>
    <row r="32475" spans="3:3">
      <c r="C32475"/>
    </row>
    <row r="32476" spans="3:3">
      <c r="C32476"/>
    </row>
    <row r="32477" spans="3:3">
      <c r="C32477"/>
    </row>
    <row r="32478" spans="3:3">
      <c r="C32478"/>
    </row>
    <row r="32479" spans="3:3">
      <c r="C32479"/>
    </row>
    <row r="32480" spans="3:3">
      <c r="C32480"/>
    </row>
    <row r="32481" spans="3:3">
      <c r="C32481"/>
    </row>
    <row r="32482" spans="3:3">
      <c r="C32482"/>
    </row>
    <row r="32483" spans="3:3">
      <c r="C32483"/>
    </row>
    <row r="32484" spans="3:3">
      <c r="C32484"/>
    </row>
    <row r="32485" spans="3:3">
      <c r="C32485"/>
    </row>
    <row r="32486" spans="3:3">
      <c r="C32486"/>
    </row>
    <row r="32487" spans="3:3">
      <c r="C32487"/>
    </row>
    <row r="32488" spans="3:3">
      <c r="C32488"/>
    </row>
    <row r="32489" spans="3:3">
      <c r="C32489"/>
    </row>
    <row r="32490" spans="3:3">
      <c r="C32490"/>
    </row>
    <row r="32491" spans="3:3">
      <c r="C32491"/>
    </row>
    <row r="32492" spans="3:3">
      <c r="C32492"/>
    </row>
    <row r="32493" spans="3:3">
      <c r="C32493"/>
    </row>
    <row r="32494" spans="3:3">
      <c r="C32494"/>
    </row>
    <row r="32495" spans="3:3">
      <c r="C32495"/>
    </row>
    <row r="32496" spans="3:3">
      <c r="C32496"/>
    </row>
    <row r="32497" spans="3:3">
      <c r="C32497"/>
    </row>
    <row r="32498" spans="3:3">
      <c r="C32498"/>
    </row>
    <row r="32499" spans="3:3">
      <c r="C32499"/>
    </row>
    <row r="32500" spans="3:3">
      <c r="C32500"/>
    </row>
    <row r="32501" spans="3:3">
      <c r="C32501"/>
    </row>
    <row r="32502" spans="3:3">
      <c r="C32502"/>
    </row>
    <row r="32503" spans="3:3">
      <c r="C32503"/>
    </row>
    <row r="32504" spans="3:3">
      <c r="C32504"/>
    </row>
    <row r="32505" spans="3:3">
      <c r="C32505"/>
    </row>
    <row r="32506" spans="3:3">
      <c r="C32506"/>
    </row>
    <row r="32507" spans="3:3">
      <c r="C32507"/>
    </row>
    <row r="32508" spans="3:3">
      <c r="C32508"/>
    </row>
    <row r="32509" spans="3:3">
      <c r="C32509"/>
    </row>
    <row r="32510" spans="3:3">
      <c r="C32510"/>
    </row>
    <row r="32511" spans="3:3">
      <c r="C32511"/>
    </row>
    <row r="32512" spans="3:3">
      <c r="C32512"/>
    </row>
    <row r="32513" spans="3:3">
      <c r="C32513"/>
    </row>
    <row r="32514" spans="3:3">
      <c r="C32514"/>
    </row>
    <row r="32515" spans="3:3">
      <c r="C32515"/>
    </row>
    <row r="32516" spans="3:3">
      <c r="C32516"/>
    </row>
    <row r="32517" spans="3:3">
      <c r="C32517"/>
    </row>
    <row r="32518" spans="3:3">
      <c r="C32518"/>
    </row>
    <row r="32519" spans="3:3">
      <c r="C32519"/>
    </row>
    <row r="32520" spans="3:3">
      <c r="C32520"/>
    </row>
    <row r="32521" spans="3:3">
      <c r="C32521"/>
    </row>
    <row r="32522" spans="3:3">
      <c r="C32522"/>
    </row>
    <row r="32523" spans="3:3">
      <c r="C32523"/>
    </row>
    <row r="32524" spans="3:3">
      <c r="C32524"/>
    </row>
    <row r="32525" spans="3:3">
      <c r="C32525"/>
    </row>
    <row r="32526" spans="3:3">
      <c r="C32526"/>
    </row>
    <row r="32527" spans="3:3">
      <c r="C32527"/>
    </row>
    <row r="32528" spans="3:3">
      <c r="C32528"/>
    </row>
    <row r="32529" spans="3:3">
      <c r="C32529"/>
    </row>
    <row r="32530" spans="3:3">
      <c r="C32530"/>
    </row>
    <row r="32531" spans="3:3">
      <c r="C32531"/>
    </row>
    <row r="32532" spans="3:3">
      <c r="C32532"/>
    </row>
    <row r="32533" spans="3:3">
      <c r="C32533"/>
    </row>
    <row r="32534" spans="3:3">
      <c r="C32534"/>
    </row>
    <row r="32535" spans="3:3">
      <c r="C32535"/>
    </row>
    <row r="32536" spans="3:3">
      <c r="C32536"/>
    </row>
    <row r="32537" spans="3:3">
      <c r="C32537"/>
    </row>
    <row r="32538" spans="3:3">
      <c r="C32538"/>
    </row>
    <row r="32539" spans="3:3">
      <c r="C32539"/>
    </row>
    <row r="32540" spans="3:3">
      <c r="C32540"/>
    </row>
    <row r="32541" spans="3:3">
      <c r="C32541"/>
    </row>
    <row r="32542" spans="3:3">
      <c r="C32542"/>
    </row>
    <row r="32543" spans="3:3">
      <c r="C32543"/>
    </row>
    <row r="32544" spans="3:3">
      <c r="C32544"/>
    </row>
    <row r="32545" spans="3:3">
      <c r="C32545"/>
    </row>
    <row r="32546" spans="3:3">
      <c r="C32546"/>
    </row>
    <row r="32547" spans="3:3">
      <c r="C32547"/>
    </row>
    <row r="32548" spans="3:3">
      <c r="C32548"/>
    </row>
    <row r="32549" spans="3:3">
      <c r="C32549"/>
    </row>
    <row r="32550" spans="3:3">
      <c r="C32550"/>
    </row>
    <row r="32551" spans="3:3">
      <c r="C32551"/>
    </row>
    <row r="32552" spans="3:3">
      <c r="C32552"/>
    </row>
    <row r="32553" spans="3:3">
      <c r="C32553"/>
    </row>
    <row r="32554" spans="3:3">
      <c r="C32554"/>
    </row>
    <row r="32555" spans="3:3">
      <c r="C32555"/>
    </row>
    <row r="32556" spans="3:3">
      <c r="C32556"/>
    </row>
    <row r="32557" spans="3:3">
      <c r="C32557"/>
    </row>
    <row r="32558" spans="3:3">
      <c r="C32558"/>
    </row>
    <row r="32559" spans="3:3">
      <c r="C32559"/>
    </row>
    <row r="32560" spans="3:3">
      <c r="C32560"/>
    </row>
    <row r="32561" spans="3:3">
      <c r="C32561"/>
    </row>
    <row r="32562" spans="3:3">
      <c r="C32562"/>
    </row>
    <row r="32563" spans="3:3">
      <c r="C32563"/>
    </row>
    <row r="32564" spans="3:3">
      <c r="C32564"/>
    </row>
    <row r="32565" spans="3:3">
      <c r="C32565"/>
    </row>
    <row r="32566" spans="3:3">
      <c r="C32566"/>
    </row>
    <row r="32567" spans="3:3">
      <c r="C32567"/>
    </row>
    <row r="32568" spans="3:3">
      <c r="C32568"/>
    </row>
    <row r="32569" spans="3:3">
      <c r="C32569"/>
    </row>
    <row r="32570" spans="3:3">
      <c r="C32570"/>
    </row>
    <row r="32571" spans="3:3">
      <c r="C32571"/>
    </row>
    <row r="32572" spans="3:3">
      <c r="C32572"/>
    </row>
    <row r="32573" spans="3:3">
      <c r="C32573"/>
    </row>
    <row r="32574" spans="3:3">
      <c r="C32574"/>
    </row>
    <row r="32575" spans="3:3">
      <c r="C32575"/>
    </row>
    <row r="32576" spans="3:3">
      <c r="C32576"/>
    </row>
    <row r="32577" spans="3:3">
      <c r="C32577"/>
    </row>
    <row r="32578" spans="3:3">
      <c r="C32578"/>
    </row>
    <row r="32579" spans="3:3">
      <c r="C32579"/>
    </row>
    <row r="32580" spans="3:3">
      <c r="C32580"/>
    </row>
    <row r="32581" spans="3:3">
      <c r="C32581"/>
    </row>
    <row r="32582" spans="3:3">
      <c r="C32582"/>
    </row>
    <row r="32583" spans="3:3">
      <c r="C32583"/>
    </row>
    <row r="32584" spans="3:3">
      <c r="C32584"/>
    </row>
    <row r="32585" spans="3:3">
      <c r="C32585"/>
    </row>
    <row r="32586" spans="3:3">
      <c r="C32586"/>
    </row>
    <row r="32587" spans="3:3">
      <c r="C32587"/>
    </row>
    <row r="32588" spans="3:3">
      <c r="C32588"/>
    </row>
    <row r="32589" spans="3:3">
      <c r="C32589"/>
    </row>
    <row r="32590" spans="3:3">
      <c r="C32590"/>
    </row>
    <row r="32591" spans="3:3">
      <c r="C32591"/>
    </row>
    <row r="32592" spans="3:3">
      <c r="C32592"/>
    </row>
    <row r="32593" spans="3:3">
      <c r="C32593"/>
    </row>
    <row r="32594" spans="3:3">
      <c r="C32594"/>
    </row>
    <row r="32595" spans="3:3">
      <c r="C32595"/>
    </row>
    <row r="32596" spans="3:3">
      <c r="C32596"/>
    </row>
    <row r="32597" spans="3:3">
      <c r="C32597"/>
    </row>
    <row r="32598" spans="3:3">
      <c r="C32598"/>
    </row>
    <row r="32599" spans="3:3">
      <c r="C32599"/>
    </row>
    <row r="32600" spans="3:3">
      <c r="C32600"/>
    </row>
    <row r="32601" spans="3:3">
      <c r="C32601"/>
    </row>
    <row r="32602" spans="3:3">
      <c r="C32602"/>
    </row>
    <row r="32603" spans="3:3">
      <c r="C32603"/>
    </row>
    <row r="32604" spans="3:3">
      <c r="C32604"/>
    </row>
    <row r="32605" spans="3:3">
      <c r="C32605"/>
    </row>
    <row r="32606" spans="3:3">
      <c r="C32606"/>
    </row>
    <row r="32607" spans="3:3">
      <c r="C32607"/>
    </row>
    <row r="32608" spans="3:3">
      <c r="C32608"/>
    </row>
    <row r="32609" spans="3:3">
      <c r="C32609"/>
    </row>
    <row r="32610" spans="3:3">
      <c r="C32610"/>
    </row>
    <row r="32611" spans="3:3">
      <c r="C32611"/>
    </row>
    <row r="32612" spans="3:3">
      <c r="C32612"/>
    </row>
    <row r="32613" spans="3:3">
      <c r="C32613"/>
    </row>
    <row r="32614" spans="3:3">
      <c r="C32614"/>
    </row>
    <row r="32615" spans="3:3">
      <c r="C32615"/>
    </row>
    <row r="32616" spans="3:3">
      <c r="C32616"/>
    </row>
    <row r="32617" spans="3:3">
      <c r="C32617"/>
    </row>
    <row r="32618" spans="3:3">
      <c r="C32618"/>
    </row>
    <row r="32619" spans="3:3">
      <c r="C32619"/>
    </row>
    <row r="32620" spans="3:3">
      <c r="C32620"/>
    </row>
    <row r="32621" spans="3:3">
      <c r="C32621"/>
    </row>
    <row r="32622" spans="3:3">
      <c r="C32622"/>
    </row>
    <row r="32623" spans="3:3">
      <c r="C32623"/>
    </row>
    <row r="32624" spans="3:3">
      <c r="C32624"/>
    </row>
    <row r="32625" spans="3:3">
      <c r="C32625"/>
    </row>
    <row r="32626" spans="3:3">
      <c r="C32626"/>
    </row>
    <row r="32627" spans="3:3">
      <c r="C32627"/>
    </row>
    <row r="32628" spans="3:3">
      <c r="C32628"/>
    </row>
    <row r="32629" spans="3:3">
      <c r="C32629"/>
    </row>
    <row r="32630" spans="3:3">
      <c r="C32630"/>
    </row>
    <row r="32631" spans="3:3">
      <c r="C32631"/>
    </row>
    <row r="32632" spans="3:3">
      <c r="C32632"/>
    </row>
    <row r="32633" spans="3:3">
      <c r="C32633"/>
    </row>
    <row r="32634" spans="3:3">
      <c r="C32634"/>
    </row>
    <row r="32635" spans="3:3">
      <c r="C32635"/>
    </row>
    <row r="32636" spans="3:3">
      <c r="C32636"/>
    </row>
    <row r="32637" spans="3:3">
      <c r="C32637"/>
    </row>
    <row r="32638" spans="3:3">
      <c r="C32638"/>
    </row>
    <row r="32639" spans="3:3">
      <c r="C32639"/>
    </row>
    <row r="32640" spans="3:3">
      <c r="C32640"/>
    </row>
    <row r="32641" spans="3:3">
      <c r="C32641"/>
    </row>
    <row r="32642" spans="3:3">
      <c r="C32642"/>
    </row>
    <row r="32643" spans="3:3">
      <c r="C32643"/>
    </row>
    <row r="32644" spans="3:3">
      <c r="C32644"/>
    </row>
    <row r="32645" spans="3:3">
      <c r="C32645"/>
    </row>
    <row r="32646" spans="3:3">
      <c r="C32646"/>
    </row>
    <row r="32647" spans="3:3">
      <c r="C32647"/>
    </row>
    <row r="32648" spans="3:3">
      <c r="C32648"/>
    </row>
    <row r="32649" spans="3:3">
      <c r="C32649"/>
    </row>
    <row r="32650" spans="3:3">
      <c r="C32650"/>
    </row>
    <row r="32651" spans="3:3">
      <c r="C32651"/>
    </row>
    <row r="32652" spans="3:3">
      <c r="C32652"/>
    </row>
    <row r="32653" spans="3:3">
      <c r="C32653"/>
    </row>
    <row r="32654" spans="3:3">
      <c r="C32654"/>
    </row>
    <row r="32655" spans="3:3">
      <c r="C32655"/>
    </row>
    <row r="32656" spans="3:3">
      <c r="C32656"/>
    </row>
    <row r="32657" spans="3:3">
      <c r="C32657"/>
    </row>
    <row r="32658" spans="3:3">
      <c r="C32658"/>
    </row>
    <row r="32659" spans="3:3">
      <c r="C32659"/>
    </row>
    <row r="32660" spans="3:3">
      <c r="C32660"/>
    </row>
    <row r="32661" spans="3:3">
      <c r="C32661"/>
    </row>
    <row r="32662" spans="3:3">
      <c r="C32662"/>
    </row>
    <row r="32663" spans="3:3">
      <c r="C32663"/>
    </row>
    <row r="32664" spans="3:3">
      <c r="C32664"/>
    </row>
    <row r="32665" spans="3:3">
      <c r="C32665"/>
    </row>
    <row r="32666" spans="3:3">
      <c r="C32666"/>
    </row>
    <row r="32667" spans="3:3">
      <c r="C32667"/>
    </row>
    <row r="32668" spans="3:3">
      <c r="C32668"/>
    </row>
    <row r="32669" spans="3:3">
      <c r="C32669"/>
    </row>
    <row r="32670" spans="3:3">
      <c r="C32670"/>
    </row>
    <row r="32671" spans="3:3">
      <c r="C32671"/>
    </row>
    <row r="32672" spans="3:3">
      <c r="C32672"/>
    </row>
    <row r="32673" spans="3:3">
      <c r="C32673"/>
    </row>
    <row r="32674" spans="3:3">
      <c r="C32674"/>
    </row>
    <row r="32675" spans="3:3">
      <c r="C32675"/>
    </row>
    <row r="32676" spans="3:3">
      <c r="C32676"/>
    </row>
    <row r="32677" spans="3:3">
      <c r="C32677"/>
    </row>
    <row r="32678" spans="3:3">
      <c r="C32678"/>
    </row>
    <row r="32679" spans="3:3">
      <c r="C32679"/>
    </row>
    <row r="32680" spans="3:3">
      <c r="C32680"/>
    </row>
    <row r="32681" spans="3:3">
      <c r="C32681"/>
    </row>
    <row r="32682" spans="3:3">
      <c r="C32682"/>
    </row>
    <row r="32683" spans="3:3">
      <c r="C32683"/>
    </row>
    <row r="32684" spans="3:3">
      <c r="C32684"/>
    </row>
    <row r="32685" spans="3:3">
      <c r="C32685"/>
    </row>
    <row r="32686" spans="3:3">
      <c r="C32686"/>
    </row>
    <row r="32687" spans="3:3">
      <c r="C32687"/>
    </row>
    <row r="32688" spans="3:3">
      <c r="C32688"/>
    </row>
    <row r="32689" spans="3:3">
      <c r="C32689"/>
    </row>
    <row r="32690" spans="3:3">
      <c r="C32690"/>
    </row>
    <row r="32691" spans="3:3">
      <c r="C32691"/>
    </row>
    <row r="32692" spans="3:3">
      <c r="C32692"/>
    </row>
    <row r="32693" spans="3:3">
      <c r="C32693"/>
    </row>
    <row r="32694" spans="3:3">
      <c r="C32694"/>
    </row>
    <row r="32695" spans="3:3">
      <c r="C32695"/>
    </row>
    <row r="32696" spans="3:3">
      <c r="C32696"/>
    </row>
    <row r="32697" spans="3:3">
      <c r="C32697"/>
    </row>
    <row r="32698" spans="3:3">
      <c r="C32698"/>
    </row>
    <row r="32699" spans="3:3">
      <c r="C32699"/>
    </row>
    <row r="32700" spans="3:3">
      <c r="C32700"/>
    </row>
    <row r="32701" spans="3:3">
      <c r="C32701"/>
    </row>
    <row r="32702" spans="3:3">
      <c r="C32702"/>
    </row>
    <row r="32703" spans="3:3">
      <c r="C32703"/>
    </row>
    <row r="32704" spans="3:3">
      <c r="C32704"/>
    </row>
    <row r="32705" spans="3:3">
      <c r="C32705"/>
    </row>
    <row r="32706" spans="3:3">
      <c r="C32706"/>
    </row>
    <row r="32707" spans="3:3">
      <c r="C32707"/>
    </row>
    <row r="32708" spans="3:3">
      <c r="C32708"/>
    </row>
    <row r="32709" spans="3:3">
      <c r="C32709"/>
    </row>
    <row r="32710" spans="3:3">
      <c r="C32710"/>
    </row>
    <row r="32711" spans="3:3">
      <c r="C32711"/>
    </row>
    <row r="32712" spans="3:3">
      <c r="C32712"/>
    </row>
    <row r="32713" spans="3:3">
      <c r="C32713"/>
    </row>
    <row r="32714" spans="3:3">
      <c r="C32714"/>
    </row>
    <row r="32715" spans="3:3">
      <c r="C32715"/>
    </row>
    <row r="32716" spans="3:3">
      <c r="C32716"/>
    </row>
    <row r="32717" spans="3:3">
      <c r="C32717"/>
    </row>
    <row r="32718" spans="3:3">
      <c r="C32718"/>
    </row>
    <row r="32719" spans="3:3">
      <c r="C32719"/>
    </row>
    <row r="32720" spans="3:3">
      <c r="C32720"/>
    </row>
    <row r="32721" spans="3:3">
      <c r="C32721"/>
    </row>
    <row r="32722" spans="3:3">
      <c r="C32722"/>
    </row>
    <row r="32723" spans="3:3">
      <c r="C32723"/>
    </row>
    <row r="32724" spans="3:3">
      <c r="C32724"/>
    </row>
    <row r="32725" spans="3:3">
      <c r="C32725"/>
    </row>
    <row r="32726" spans="3:3">
      <c r="C32726"/>
    </row>
    <row r="32727" spans="3:3">
      <c r="C32727"/>
    </row>
    <row r="32728" spans="3:3">
      <c r="C32728"/>
    </row>
    <row r="32729" spans="3:3">
      <c r="C32729"/>
    </row>
    <row r="32730" spans="3:3">
      <c r="C32730"/>
    </row>
    <row r="32731" spans="3:3">
      <c r="C32731"/>
    </row>
    <row r="32732" spans="3:3">
      <c r="C32732"/>
    </row>
    <row r="32733" spans="3:3">
      <c r="C32733"/>
    </row>
    <row r="32734" spans="3:3">
      <c r="C32734"/>
    </row>
    <row r="32735" spans="3:3">
      <c r="C32735"/>
    </row>
    <row r="32736" spans="3:3">
      <c r="C32736"/>
    </row>
    <row r="32737" spans="3:3">
      <c r="C32737"/>
    </row>
    <row r="32738" spans="3:3">
      <c r="C32738"/>
    </row>
    <row r="32739" spans="3:3">
      <c r="C32739"/>
    </row>
    <row r="32740" spans="3:3">
      <c r="C32740"/>
    </row>
    <row r="32741" spans="3:3">
      <c r="C32741"/>
    </row>
    <row r="32742" spans="3:3">
      <c r="C32742"/>
    </row>
    <row r="32743" spans="3:3">
      <c r="C32743"/>
    </row>
    <row r="32744" spans="3:3">
      <c r="C32744"/>
    </row>
    <row r="32745" spans="3:3">
      <c r="C32745"/>
    </row>
    <row r="32746" spans="3:3">
      <c r="C32746"/>
    </row>
    <row r="32747" spans="3:3">
      <c r="C32747"/>
    </row>
    <row r="32748" spans="3:3">
      <c r="C32748"/>
    </row>
    <row r="32749" spans="3:3">
      <c r="C32749"/>
    </row>
    <row r="32750" spans="3:3">
      <c r="C32750"/>
    </row>
    <row r="32751" spans="3:3">
      <c r="C32751"/>
    </row>
    <row r="32752" spans="3:3">
      <c r="C32752"/>
    </row>
    <row r="32753" spans="3:3">
      <c r="C32753"/>
    </row>
    <row r="32754" spans="3:3">
      <c r="C32754"/>
    </row>
    <row r="32755" spans="3:3">
      <c r="C32755"/>
    </row>
    <row r="32756" spans="3:3">
      <c r="C32756"/>
    </row>
    <row r="32757" spans="3:3">
      <c r="C32757"/>
    </row>
    <row r="32758" spans="3:3">
      <c r="C32758"/>
    </row>
    <row r="32759" spans="3:3">
      <c r="C32759"/>
    </row>
    <row r="32760" spans="3:3">
      <c r="C32760"/>
    </row>
    <row r="32761" spans="3:3">
      <c r="C32761"/>
    </row>
    <row r="32762" spans="3:3">
      <c r="C32762"/>
    </row>
    <row r="32763" spans="3:3">
      <c r="C32763"/>
    </row>
    <row r="32764" spans="3:3">
      <c r="C32764"/>
    </row>
    <row r="32765" spans="3:3">
      <c r="C32765"/>
    </row>
    <row r="32766" spans="3:3">
      <c r="C32766"/>
    </row>
    <row r="32767" spans="3:3">
      <c r="C32767"/>
    </row>
    <row r="32768" spans="3:3">
      <c r="C32768"/>
    </row>
    <row r="32769" spans="3:3">
      <c r="C32769"/>
    </row>
    <row r="32770" spans="3:3">
      <c r="C32770"/>
    </row>
    <row r="32771" spans="3:3">
      <c r="C32771"/>
    </row>
    <row r="32772" spans="3:3">
      <c r="C32772"/>
    </row>
    <row r="32773" spans="3:3">
      <c r="C32773"/>
    </row>
    <row r="32774" spans="3:3">
      <c r="C32774"/>
    </row>
    <row r="32775" spans="3:3">
      <c r="C32775"/>
    </row>
    <row r="32776" spans="3:3">
      <c r="C32776"/>
    </row>
    <row r="32777" spans="3:3">
      <c r="C32777"/>
    </row>
    <row r="32778" spans="3:3">
      <c r="C32778"/>
    </row>
    <row r="32779" spans="3:3">
      <c r="C32779"/>
    </row>
    <row r="32780" spans="3:3">
      <c r="C32780"/>
    </row>
    <row r="32781" spans="3:3">
      <c r="C32781"/>
    </row>
    <row r="32782" spans="3:3">
      <c r="C32782"/>
    </row>
    <row r="32783" spans="3:3">
      <c r="C32783"/>
    </row>
    <row r="32784" spans="3:3">
      <c r="C32784"/>
    </row>
    <row r="32785" spans="3:3">
      <c r="C32785"/>
    </row>
    <row r="32786" spans="3:3">
      <c r="C32786"/>
    </row>
    <row r="32787" spans="3:3">
      <c r="C32787"/>
    </row>
    <row r="32788" spans="3:3">
      <c r="C32788"/>
    </row>
    <row r="32789" spans="3:3">
      <c r="C32789"/>
    </row>
    <row r="32790" spans="3:3">
      <c r="C32790"/>
    </row>
    <row r="32791" spans="3:3">
      <c r="C32791"/>
    </row>
    <row r="32792" spans="3:3">
      <c r="C32792"/>
    </row>
    <row r="32793" spans="3:3">
      <c r="C32793"/>
    </row>
    <row r="32794" spans="3:3">
      <c r="C32794"/>
    </row>
    <row r="32795" spans="3:3">
      <c r="C32795"/>
    </row>
    <row r="32796" spans="3:3">
      <c r="C32796"/>
    </row>
    <row r="32797" spans="3:3">
      <c r="C32797"/>
    </row>
    <row r="32798" spans="3:3">
      <c r="C32798"/>
    </row>
    <row r="32799" spans="3:3">
      <c r="C32799"/>
    </row>
    <row r="32800" spans="3:3">
      <c r="C32800"/>
    </row>
    <row r="32801" spans="3:3">
      <c r="C32801"/>
    </row>
    <row r="32802" spans="3:3">
      <c r="C32802"/>
    </row>
    <row r="32803" spans="3:3">
      <c r="C32803"/>
    </row>
    <row r="32804" spans="3:3">
      <c r="C32804"/>
    </row>
    <row r="32805" spans="3:3">
      <c r="C32805"/>
    </row>
    <row r="32806" spans="3:3">
      <c r="C32806"/>
    </row>
    <row r="32807" spans="3:3">
      <c r="C32807"/>
    </row>
    <row r="32808" spans="3:3">
      <c r="C32808"/>
    </row>
    <row r="32809" spans="3:3">
      <c r="C32809"/>
    </row>
    <row r="32810" spans="3:3">
      <c r="C32810"/>
    </row>
    <row r="32811" spans="3:3">
      <c r="C32811"/>
    </row>
    <row r="32812" spans="3:3">
      <c r="C32812"/>
    </row>
    <row r="32813" spans="3:3">
      <c r="C32813"/>
    </row>
    <row r="32814" spans="3:3">
      <c r="C32814"/>
    </row>
    <row r="32815" spans="3:3">
      <c r="C32815"/>
    </row>
    <row r="32816" spans="3:3">
      <c r="C32816"/>
    </row>
    <row r="32817" spans="3:3">
      <c r="C32817"/>
    </row>
    <row r="32818" spans="3:3">
      <c r="C32818"/>
    </row>
    <row r="32819" spans="3:3">
      <c r="C32819"/>
    </row>
    <row r="32820" spans="3:3">
      <c r="C32820"/>
    </row>
    <row r="32821" spans="3:3">
      <c r="C32821"/>
    </row>
    <row r="32822" spans="3:3">
      <c r="C32822"/>
    </row>
    <row r="32823" spans="3:3">
      <c r="C32823"/>
    </row>
    <row r="32824" spans="3:3">
      <c r="C32824"/>
    </row>
    <row r="32825" spans="3:3">
      <c r="C32825"/>
    </row>
    <row r="32826" spans="3:3">
      <c r="C32826"/>
    </row>
    <row r="32827" spans="3:3">
      <c r="C32827"/>
    </row>
    <row r="32828" spans="3:3">
      <c r="C32828"/>
    </row>
    <row r="32829" spans="3:3">
      <c r="C32829"/>
    </row>
    <row r="32830" spans="3:3">
      <c r="C32830"/>
    </row>
    <row r="32831" spans="3:3">
      <c r="C32831"/>
    </row>
    <row r="32832" spans="3:3">
      <c r="C32832"/>
    </row>
    <row r="32833" spans="3:3">
      <c r="C32833"/>
    </row>
    <row r="32834" spans="3:3">
      <c r="C32834"/>
    </row>
    <row r="32835" spans="3:3">
      <c r="C32835"/>
    </row>
    <row r="32836" spans="3:3">
      <c r="C32836"/>
    </row>
    <row r="32837" spans="3:3">
      <c r="C32837"/>
    </row>
    <row r="32838" spans="3:3">
      <c r="C32838"/>
    </row>
    <row r="32839" spans="3:3">
      <c r="C32839"/>
    </row>
    <row r="32840" spans="3:3">
      <c r="C32840"/>
    </row>
    <row r="32841" spans="3:3">
      <c r="C32841"/>
    </row>
    <row r="32842" spans="3:3">
      <c r="C32842"/>
    </row>
    <row r="32843" spans="3:3">
      <c r="C32843"/>
    </row>
    <row r="32844" spans="3:3">
      <c r="C32844"/>
    </row>
    <row r="32845" spans="3:3">
      <c r="C32845"/>
    </row>
    <row r="32846" spans="3:3">
      <c r="C32846"/>
    </row>
    <row r="32847" spans="3:3">
      <c r="C32847"/>
    </row>
    <row r="32848" spans="3:3">
      <c r="C32848"/>
    </row>
    <row r="32849" spans="3:3">
      <c r="C32849"/>
    </row>
    <row r="32850" spans="3:3">
      <c r="C32850"/>
    </row>
    <row r="32851" spans="3:3">
      <c r="C32851"/>
    </row>
    <row r="32852" spans="3:3">
      <c r="C32852"/>
    </row>
    <row r="32853" spans="3:3">
      <c r="C32853"/>
    </row>
    <row r="32854" spans="3:3">
      <c r="C32854"/>
    </row>
    <row r="32855" spans="3:3">
      <c r="C32855"/>
    </row>
    <row r="32856" spans="3:3">
      <c r="C32856"/>
    </row>
    <row r="32857" spans="3:3">
      <c r="C32857"/>
    </row>
    <row r="32858" spans="3:3">
      <c r="C32858"/>
    </row>
    <row r="32859" spans="3:3">
      <c r="C32859"/>
    </row>
    <row r="32860" spans="3:3">
      <c r="C32860"/>
    </row>
    <row r="32861" spans="3:3">
      <c r="C32861"/>
    </row>
    <row r="32862" spans="3:3">
      <c r="C32862"/>
    </row>
    <row r="32863" spans="3:3">
      <c r="C32863"/>
    </row>
    <row r="32864" spans="3:3">
      <c r="C32864"/>
    </row>
    <row r="32865" spans="3:3">
      <c r="C32865"/>
    </row>
    <row r="32866" spans="3:3">
      <c r="C32866"/>
    </row>
    <row r="32867" spans="3:3">
      <c r="C32867"/>
    </row>
    <row r="32868" spans="3:3">
      <c r="C32868"/>
    </row>
    <row r="32869" spans="3:3">
      <c r="C32869"/>
    </row>
    <row r="32870" spans="3:3">
      <c r="C32870"/>
    </row>
    <row r="32871" spans="3:3">
      <c r="C32871"/>
    </row>
    <row r="32872" spans="3:3">
      <c r="C32872"/>
    </row>
    <row r="32873" spans="3:3">
      <c r="C32873"/>
    </row>
    <row r="32874" spans="3:3">
      <c r="C32874"/>
    </row>
    <row r="32875" spans="3:3">
      <c r="C32875"/>
    </row>
    <row r="32876" spans="3:3">
      <c r="C32876"/>
    </row>
    <row r="32877" spans="3:3">
      <c r="C32877"/>
    </row>
    <row r="32878" spans="3:3">
      <c r="C32878"/>
    </row>
    <row r="32879" spans="3:3">
      <c r="C32879"/>
    </row>
    <row r="32880" spans="3:3">
      <c r="C32880"/>
    </row>
    <row r="32881" spans="3:3">
      <c r="C32881"/>
    </row>
    <row r="32882" spans="3:3">
      <c r="C32882"/>
    </row>
    <row r="32883" spans="3:3">
      <c r="C32883"/>
    </row>
    <row r="32884" spans="3:3">
      <c r="C32884"/>
    </row>
    <row r="32885" spans="3:3">
      <c r="C32885"/>
    </row>
    <row r="32886" spans="3:3">
      <c r="C32886"/>
    </row>
    <row r="32887" spans="3:3">
      <c r="C32887"/>
    </row>
    <row r="32888" spans="3:3">
      <c r="C32888"/>
    </row>
    <row r="32889" spans="3:3">
      <c r="C32889"/>
    </row>
    <row r="32890" spans="3:3">
      <c r="C32890"/>
    </row>
    <row r="32891" spans="3:3">
      <c r="C32891"/>
    </row>
    <row r="32892" spans="3:3">
      <c r="C32892"/>
    </row>
    <row r="32893" spans="3:3">
      <c r="C32893"/>
    </row>
    <row r="32894" spans="3:3">
      <c r="C32894"/>
    </row>
    <row r="32895" spans="3:3">
      <c r="C32895"/>
    </row>
    <row r="32896" spans="3:3">
      <c r="C32896"/>
    </row>
    <row r="32897" spans="3:3">
      <c r="C32897"/>
    </row>
    <row r="32898" spans="3:3">
      <c r="C32898"/>
    </row>
    <row r="32899" spans="3:3">
      <c r="C32899"/>
    </row>
    <row r="32900" spans="3:3">
      <c r="C32900"/>
    </row>
    <row r="32901" spans="3:3">
      <c r="C32901"/>
    </row>
    <row r="32902" spans="3:3">
      <c r="C32902"/>
    </row>
    <row r="32903" spans="3:3">
      <c r="C32903"/>
    </row>
    <row r="32904" spans="3:3">
      <c r="C32904"/>
    </row>
    <row r="32905" spans="3:3">
      <c r="C32905"/>
    </row>
    <row r="32906" spans="3:3">
      <c r="C32906"/>
    </row>
    <row r="32907" spans="3:3">
      <c r="C32907"/>
    </row>
    <row r="32908" spans="3:3">
      <c r="C32908"/>
    </row>
    <row r="32909" spans="3:3">
      <c r="C32909"/>
    </row>
    <row r="32910" spans="3:3">
      <c r="C32910"/>
    </row>
    <row r="32911" spans="3:3">
      <c r="C32911"/>
    </row>
    <row r="32912" spans="3:3">
      <c r="C32912"/>
    </row>
    <row r="32913" spans="3:3">
      <c r="C32913"/>
    </row>
    <row r="32914" spans="3:3">
      <c r="C32914"/>
    </row>
    <row r="32915" spans="3:3">
      <c r="C32915"/>
    </row>
    <row r="32916" spans="3:3">
      <c r="C32916"/>
    </row>
    <row r="32917" spans="3:3">
      <c r="C32917"/>
    </row>
    <row r="32918" spans="3:3">
      <c r="C32918"/>
    </row>
    <row r="32919" spans="3:3">
      <c r="C32919"/>
    </row>
    <row r="32920" spans="3:3">
      <c r="C32920"/>
    </row>
    <row r="32921" spans="3:3">
      <c r="C32921"/>
    </row>
    <row r="32922" spans="3:3">
      <c r="C32922"/>
    </row>
    <row r="32923" spans="3:3">
      <c r="C32923"/>
    </row>
    <row r="32924" spans="3:3">
      <c r="C32924"/>
    </row>
    <row r="32925" spans="3:3">
      <c r="C32925"/>
    </row>
    <row r="32926" spans="3:3">
      <c r="C32926"/>
    </row>
    <row r="32927" spans="3:3">
      <c r="C32927"/>
    </row>
    <row r="32928" spans="3:3">
      <c r="C32928"/>
    </row>
    <row r="32929" spans="3:3">
      <c r="C32929"/>
    </row>
    <row r="32930" spans="3:3">
      <c r="C32930"/>
    </row>
    <row r="32931" spans="3:3">
      <c r="C32931"/>
    </row>
    <row r="32932" spans="3:3">
      <c r="C32932"/>
    </row>
    <row r="32933" spans="3:3">
      <c r="C32933"/>
    </row>
    <row r="32934" spans="3:3">
      <c r="C32934"/>
    </row>
    <row r="32935" spans="3:3">
      <c r="C32935"/>
    </row>
    <row r="32936" spans="3:3">
      <c r="C32936"/>
    </row>
    <row r="32937" spans="3:3">
      <c r="C32937"/>
    </row>
    <row r="32938" spans="3:3">
      <c r="C32938"/>
    </row>
    <row r="32939" spans="3:3">
      <c r="C32939"/>
    </row>
    <row r="32940" spans="3:3">
      <c r="C32940"/>
    </row>
    <row r="32941" spans="3:3">
      <c r="C32941"/>
    </row>
    <row r="32942" spans="3:3">
      <c r="C32942"/>
    </row>
    <row r="32943" spans="3:3">
      <c r="C32943"/>
    </row>
    <row r="32944" spans="3:3">
      <c r="C32944"/>
    </row>
    <row r="32945" spans="3:3">
      <c r="C32945"/>
    </row>
    <row r="32946" spans="3:3">
      <c r="C32946"/>
    </row>
    <row r="32947" spans="3:3">
      <c r="C32947"/>
    </row>
    <row r="32948" spans="3:3">
      <c r="C32948"/>
    </row>
    <row r="32949" spans="3:3">
      <c r="C32949"/>
    </row>
    <row r="32950" spans="3:3">
      <c r="C32950"/>
    </row>
    <row r="32951" spans="3:3">
      <c r="C32951"/>
    </row>
    <row r="32952" spans="3:3">
      <c r="C32952"/>
    </row>
    <row r="32953" spans="3:3">
      <c r="C32953"/>
    </row>
    <row r="32954" spans="3:3">
      <c r="C32954"/>
    </row>
    <row r="32955" spans="3:3">
      <c r="C32955"/>
    </row>
    <row r="32956" spans="3:3">
      <c r="C32956"/>
    </row>
    <row r="32957" spans="3:3">
      <c r="C32957"/>
    </row>
    <row r="32958" spans="3:3">
      <c r="C32958"/>
    </row>
    <row r="32959" spans="3:3">
      <c r="C32959"/>
    </row>
    <row r="32960" spans="3:3">
      <c r="C32960"/>
    </row>
    <row r="32961" spans="3:3">
      <c r="C32961"/>
    </row>
    <row r="32962" spans="3:3">
      <c r="C32962"/>
    </row>
    <row r="32963" spans="3:3">
      <c r="C32963"/>
    </row>
    <row r="32964" spans="3:3">
      <c r="C32964"/>
    </row>
    <row r="32965" spans="3:3">
      <c r="C32965"/>
    </row>
    <row r="32966" spans="3:3">
      <c r="C32966"/>
    </row>
    <row r="32967" spans="3:3">
      <c r="C32967"/>
    </row>
    <row r="32968" spans="3:3">
      <c r="C32968"/>
    </row>
    <row r="32969" spans="3:3">
      <c r="C32969"/>
    </row>
    <row r="32970" spans="3:3">
      <c r="C32970"/>
    </row>
    <row r="32971" spans="3:3">
      <c r="C32971"/>
    </row>
    <row r="32972" spans="3:3">
      <c r="C32972"/>
    </row>
    <row r="32973" spans="3:3">
      <c r="C32973"/>
    </row>
    <row r="32974" spans="3:3">
      <c r="C32974"/>
    </row>
    <row r="32975" spans="3:3">
      <c r="C32975"/>
    </row>
    <row r="32976" spans="3:3">
      <c r="C32976"/>
    </row>
    <row r="32977" spans="3:3">
      <c r="C32977"/>
    </row>
    <row r="32978" spans="3:3">
      <c r="C32978"/>
    </row>
    <row r="32979" spans="3:3">
      <c r="C32979"/>
    </row>
    <row r="32980" spans="3:3">
      <c r="C32980"/>
    </row>
    <row r="32981" spans="3:3">
      <c r="C32981"/>
    </row>
    <row r="32982" spans="3:3">
      <c r="C32982"/>
    </row>
    <row r="32983" spans="3:3">
      <c r="C32983"/>
    </row>
    <row r="32984" spans="3:3">
      <c r="C32984"/>
    </row>
    <row r="32985" spans="3:3">
      <c r="C32985"/>
    </row>
    <row r="32986" spans="3:3">
      <c r="C32986"/>
    </row>
    <row r="32987" spans="3:3">
      <c r="C32987"/>
    </row>
    <row r="32988" spans="3:3">
      <c r="C32988"/>
    </row>
    <row r="32989" spans="3:3">
      <c r="C32989"/>
    </row>
    <row r="32990" spans="3:3">
      <c r="C32990"/>
    </row>
    <row r="32991" spans="3:3">
      <c r="C32991"/>
    </row>
    <row r="32992" spans="3:3">
      <c r="C32992"/>
    </row>
    <row r="32993" spans="3:3">
      <c r="C32993"/>
    </row>
    <row r="32994" spans="3:3">
      <c r="C32994"/>
    </row>
    <row r="32995" spans="3:3">
      <c r="C32995"/>
    </row>
    <row r="32996" spans="3:3">
      <c r="C32996"/>
    </row>
    <row r="32997" spans="3:3">
      <c r="C32997"/>
    </row>
    <row r="32998" spans="3:3">
      <c r="C32998"/>
    </row>
    <row r="32999" spans="3:3">
      <c r="C32999"/>
    </row>
    <row r="33000" spans="3:3">
      <c r="C33000"/>
    </row>
    <row r="33001" spans="3:3">
      <c r="C33001"/>
    </row>
    <row r="33002" spans="3:3">
      <c r="C33002"/>
    </row>
    <row r="33003" spans="3:3">
      <c r="C33003"/>
    </row>
    <row r="33004" spans="3:3">
      <c r="C33004"/>
    </row>
    <row r="33005" spans="3:3">
      <c r="C33005"/>
    </row>
    <row r="33006" spans="3:3">
      <c r="C33006"/>
    </row>
    <row r="33007" spans="3:3">
      <c r="C33007"/>
    </row>
    <row r="33008" spans="3:3">
      <c r="C33008"/>
    </row>
    <row r="33009" spans="3:3">
      <c r="C33009"/>
    </row>
    <row r="33010" spans="3:3">
      <c r="C33010"/>
    </row>
    <row r="33011" spans="3:3">
      <c r="C33011"/>
    </row>
    <row r="33012" spans="3:3">
      <c r="C33012"/>
    </row>
    <row r="33013" spans="3:3">
      <c r="C33013"/>
    </row>
    <row r="33014" spans="3:3">
      <c r="C33014"/>
    </row>
    <row r="33015" spans="3:3">
      <c r="C33015"/>
    </row>
    <row r="33016" spans="3:3">
      <c r="C33016"/>
    </row>
    <row r="33017" spans="3:3">
      <c r="C33017"/>
    </row>
    <row r="33018" spans="3:3">
      <c r="C33018"/>
    </row>
    <row r="33019" spans="3:3">
      <c r="C33019"/>
    </row>
    <row r="33020" spans="3:3">
      <c r="C33020"/>
    </row>
    <row r="33021" spans="3:3">
      <c r="C33021"/>
    </row>
    <row r="33022" spans="3:3">
      <c r="C33022"/>
    </row>
    <row r="33023" spans="3:3">
      <c r="C33023"/>
    </row>
    <row r="33024" spans="3:3">
      <c r="C33024"/>
    </row>
    <row r="33025" spans="3:3">
      <c r="C33025"/>
    </row>
    <row r="33026" spans="3:3">
      <c r="C33026"/>
    </row>
    <row r="33027" spans="3:3">
      <c r="C33027"/>
    </row>
    <row r="33028" spans="3:3">
      <c r="C33028"/>
    </row>
    <row r="33029" spans="3:3">
      <c r="C33029"/>
    </row>
    <row r="33030" spans="3:3">
      <c r="C33030"/>
    </row>
    <row r="33031" spans="3:3">
      <c r="C33031"/>
    </row>
    <row r="33032" spans="3:3">
      <c r="C33032"/>
    </row>
    <row r="33033" spans="3:3">
      <c r="C33033"/>
    </row>
    <row r="33034" spans="3:3">
      <c r="C33034"/>
    </row>
    <row r="33035" spans="3:3">
      <c r="C33035"/>
    </row>
    <row r="33036" spans="3:3">
      <c r="C33036"/>
    </row>
    <row r="33037" spans="3:3">
      <c r="C33037"/>
    </row>
    <row r="33038" spans="3:3">
      <c r="C33038"/>
    </row>
    <row r="33039" spans="3:3">
      <c r="C33039"/>
    </row>
    <row r="33040" spans="3:3">
      <c r="C33040"/>
    </row>
    <row r="33041" spans="3:3">
      <c r="C33041"/>
    </row>
    <row r="33042" spans="3:3">
      <c r="C33042"/>
    </row>
    <row r="33043" spans="3:3">
      <c r="C33043"/>
    </row>
    <row r="33044" spans="3:3">
      <c r="C33044"/>
    </row>
    <row r="33045" spans="3:3">
      <c r="C33045"/>
    </row>
    <row r="33046" spans="3:3">
      <c r="C33046"/>
    </row>
    <row r="33047" spans="3:3">
      <c r="C33047"/>
    </row>
    <row r="33048" spans="3:3">
      <c r="C33048"/>
    </row>
    <row r="33049" spans="3:3">
      <c r="C33049"/>
    </row>
    <row r="33050" spans="3:3">
      <c r="C33050"/>
    </row>
    <row r="33051" spans="3:3">
      <c r="C33051"/>
    </row>
    <row r="33052" spans="3:3">
      <c r="C33052"/>
    </row>
    <row r="33053" spans="3:3">
      <c r="C33053"/>
    </row>
    <row r="33054" spans="3:3">
      <c r="C33054"/>
    </row>
    <row r="33055" spans="3:3">
      <c r="C33055"/>
    </row>
    <row r="33056" spans="3:3">
      <c r="C33056"/>
    </row>
    <row r="33057" spans="3:3">
      <c r="C33057"/>
    </row>
    <row r="33058" spans="3:3">
      <c r="C33058"/>
    </row>
    <row r="33059" spans="3:3">
      <c r="C33059"/>
    </row>
    <row r="33060" spans="3:3">
      <c r="C33060"/>
    </row>
    <row r="33061" spans="3:3">
      <c r="C33061"/>
    </row>
    <row r="33062" spans="3:3">
      <c r="C33062"/>
    </row>
    <row r="33063" spans="3:3">
      <c r="C33063"/>
    </row>
    <row r="33064" spans="3:3">
      <c r="C33064"/>
    </row>
    <row r="33065" spans="3:3">
      <c r="C33065"/>
    </row>
    <row r="33066" spans="3:3">
      <c r="C33066"/>
    </row>
    <row r="33067" spans="3:3">
      <c r="C33067"/>
    </row>
    <row r="33068" spans="3:3">
      <c r="C33068"/>
    </row>
    <row r="33069" spans="3:3">
      <c r="C33069"/>
    </row>
    <row r="33070" spans="3:3">
      <c r="C33070"/>
    </row>
    <row r="33071" spans="3:3">
      <c r="C33071"/>
    </row>
    <row r="33072" spans="3:3">
      <c r="C33072"/>
    </row>
    <row r="33073" spans="3:3">
      <c r="C33073"/>
    </row>
    <row r="33074" spans="3:3">
      <c r="C33074"/>
    </row>
    <row r="33075" spans="3:3">
      <c r="C33075"/>
    </row>
    <row r="33076" spans="3:3">
      <c r="C33076"/>
    </row>
    <row r="33077" spans="3:3">
      <c r="C33077"/>
    </row>
    <row r="33078" spans="3:3">
      <c r="C33078"/>
    </row>
    <row r="33079" spans="3:3">
      <c r="C33079"/>
    </row>
    <row r="33080" spans="3:3">
      <c r="C33080"/>
    </row>
    <row r="33081" spans="3:3">
      <c r="C33081"/>
    </row>
    <row r="33082" spans="3:3">
      <c r="C33082"/>
    </row>
    <row r="33083" spans="3:3">
      <c r="C33083"/>
    </row>
    <row r="33084" spans="3:3">
      <c r="C33084"/>
    </row>
    <row r="33085" spans="3:3">
      <c r="C33085"/>
    </row>
    <row r="33086" spans="3:3">
      <c r="C33086"/>
    </row>
    <row r="33087" spans="3:3">
      <c r="C33087"/>
    </row>
    <row r="33088" spans="3:3">
      <c r="C33088"/>
    </row>
    <row r="33089" spans="3:3">
      <c r="C33089"/>
    </row>
    <row r="33090" spans="3:3">
      <c r="C33090"/>
    </row>
    <row r="33091" spans="3:3">
      <c r="C33091"/>
    </row>
    <row r="33092" spans="3:3">
      <c r="C33092"/>
    </row>
    <row r="33093" spans="3:3">
      <c r="C33093"/>
    </row>
    <row r="33094" spans="3:3">
      <c r="C33094"/>
    </row>
    <row r="33095" spans="3:3">
      <c r="C33095"/>
    </row>
    <row r="33096" spans="3:3">
      <c r="C33096"/>
    </row>
    <row r="33097" spans="3:3">
      <c r="C33097"/>
    </row>
    <row r="33098" spans="3:3">
      <c r="C33098"/>
    </row>
    <row r="33099" spans="3:3">
      <c r="C33099"/>
    </row>
    <row r="33100" spans="3:3">
      <c r="C33100"/>
    </row>
    <row r="33101" spans="3:3">
      <c r="C33101"/>
    </row>
    <row r="33102" spans="3:3">
      <c r="C33102"/>
    </row>
    <row r="33103" spans="3:3">
      <c r="C33103"/>
    </row>
    <row r="33104" spans="3:3">
      <c r="C33104"/>
    </row>
    <row r="33105" spans="3:3">
      <c r="C33105"/>
    </row>
    <row r="33106" spans="3:3">
      <c r="C33106"/>
    </row>
    <row r="33107" spans="3:3">
      <c r="C33107"/>
    </row>
    <row r="33108" spans="3:3">
      <c r="C33108"/>
    </row>
    <row r="33109" spans="3:3">
      <c r="C33109"/>
    </row>
    <row r="33110" spans="3:3">
      <c r="C33110"/>
    </row>
    <row r="33111" spans="3:3">
      <c r="C33111"/>
    </row>
    <row r="33112" spans="3:3">
      <c r="C33112"/>
    </row>
    <row r="33113" spans="3:3">
      <c r="C33113"/>
    </row>
    <row r="33114" spans="3:3">
      <c r="C33114"/>
    </row>
    <row r="33115" spans="3:3">
      <c r="C33115"/>
    </row>
    <row r="33116" spans="3:3">
      <c r="C33116"/>
    </row>
    <row r="33117" spans="3:3">
      <c r="C33117"/>
    </row>
    <row r="33118" spans="3:3">
      <c r="C33118"/>
    </row>
    <row r="33119" spans="3:3">
      <c r="C33119"/>
    </row>
    <row r="33120" spans="3:3">
      <c r="C33120"/>
    </row>
    <row r="33121" spans="3:3">
      <c r="C33121"/>
    </row>
    <row r="33122" spans="3:3">
      <c r="C33122"/>
    </row>
    <row r="33123" spans="3:3">
      <c r="C33123"/>
    </row>
    <row r="33124" spans="3:3">
      <c r="C33124"/>
    </row>
    <row r="33125" spans="3:3">
      <c r="C33125"/>
    </row>
    <row r="33126" spans="3:3">
      <c r="C33126"/>
    </row>
    <row r="33127" spans="3:3">
      <c r="C33127"/>
    </row>
    <row r="33128" spans="3:3">
      <c r="C33128"/>
    </row>
    <row r="33129" spans="3:3">
      <c r="C33129"/>
    </row>
    <row r="33130" spans="3:3">
      <c r="C33130"/>
    </row>
    <row r="33131" spans="3:3">
      <c r="C33131"/>
    </row>
    <row r="33132" spans="3:3">
      <c r="C33132"/>
    </row>
    <row r="33133" spans="3:3">
      <c r="C33133"/>
    </row>
    <row r="33134" spans="3:3">
      <c r="C33134"/>
    </row>
    <row r="33135" spans="3:3">
      <c r="C33135"/>
    </row>
    <row r="33136" spans="3:3">
      <c r="C33136"/>
    </row>
    <row r="33137" spans="3:3">
      <c r="C33137"/>
    </row>
    <row r="33138" spans="3:3">
      <c r="C33138"/>
    </row>
    <row r="33139" spans="3:3">
      <c r="C33139"/>
    </row>
    <row r="33140" spans="3:3">
      <c r="C33140"/>
    </row>
    <row r="33141" spans="3:3">
      <c r="C33141"/>
    </row>
    <row r="33142" spans="3:3">
      <c r="C33142"/>
    </row>
    <row r="33143" spans="3:3">
      <c r="C33143"/>
    </row>
    <row r="33144" spans="3:3">
      <c r="C33144"/>
    </row>
    <row r="33145" spans="3:3">
      <c r="C33145"/>
    </row>
    <row r="33146" spans="3:3">
      <c r="C33146"/>
    </row>
    <row r="33147" spans="3:3">
      <c r="C33147"/>
    </row>
    <row r="33148" spans="3:3">
      <c r="C33148"/>
    </row>
    <row r="33149" spans="3:3">
      <c r="C33149"/>
    </row>
    <row r="33150" spans="3:3">
      <c r="C33150"/>
    </row>
    <row r="33151" spans="3:3">
      <c r="C33151"/>
    </row>
    <row r="33152" spans="3:3">
      <c r="C33152"/>
    </row>
    <row r="33153" spans="3:3">
      <c r="C33153"/>
    </row>
    <row r="33154" spans="3:3">
      <c r="C33154"/>
    </row>
    <row r="33155" spans="3:3">
      <c r="C33155"/>
    </row>
    <row r="33156" spans="3:3">
      <c r="C33156"/>
    </row>
    <row r="33157" spans="3:3">
      <c r="C33157"/>
    </row>
    <row r="33158" spans="3:3">
      <c r="C33158"/>
    </row>
    <row r="33159" spans="3:3">
      <c r="C33159"/>
    </row>
    <row r="33160" spans="3:3">
      <c r="C33160"/>
    </row>
    <row r="33161" spans="3:3">
      <c r="C33161"/>
    </row>
    <row r="33162" spans="3:3">
      <c r="C33162"/>
    </row>
    <row r="33163" spans="3:3">
      <c r="C33163"/>
    </row>
    <row r="33164" spans="3:3">
      <c r="C33164"/>
    </row>
    <row r="33165" spans="3:3">
      <c r="C33165"/>
    </row>
    <row r="33166" spans="3:3">
      <c r="C33166"/>
    </row>
    <row r="33167" spans="3:3">
      <c r="C33167"/>
    </row>
    <row r="33168" spans="3:3">
      <c r="C33168"/>
    </row>
    <row r="33169" spans="3:3">
      <c r="C33169"/>
    </row>
    <row r="33170" spans="3:3">
      <c r="C33170"/>
    </row>
    <row r="33171" spans="3:3">
      <c r="C33171"/>
    </row>
    <row r="33172" spans="3:3">
      <c r="C33172"/>
    </row>
    <row r="33173" spans="3:3">
      <c r="C33173"/>
    </row>
    <row r="33174" spans="3:3">
      <c r="C33174"/>
    </row>
    <row r="33175" spans="3:3">
      <c r="C33175"/>
    </row>
    <row r="33176" spans="3:3">
      <c r="C33176"/>
    </row>
    <row r="33177" spans="3:3">
      <c r="C33177"/>
    </row>
    <row r="33178" spans="3:3">
      <c r="C33178"/>
    </row>
    <row r="33179" spans="3:3">
      <c r="C33179"/>
    </row>
    <row r="33180" spans="3:3">
      <c r="C33180"/>
    </row>
    <row r="33181" spans="3:3">
      <c r="C33181"/>
    </row>
    <row r="33182" spans="3:3">
      <c r="C33182"/>
    </row>
    <row r="33183" spans="3:3">
      <c r="C33183"/>
    </row>
    <row r="33184" spans="3:3">
      <c r="C33184"/>
    </row>
    <row r="33185" spans="3:3">
      <c r="C33185"/>
    </row>
    <row r="33186" spans="3:3">
      <c r="C33186"/>
    </row>
    <row r="33187" spans="3:3">
      <c r="C33187"/>
    </row>
    <row r="33188" spans="3:3">
      <c r="C33188"/>
    </row>
    <row r="33189" spans="3:3">
      <c r="C33189"/>
    </row>
    <row r="33190" spans="3:3">
      <c r="C33190"/>
    </row>
    <row r="33191" spans="3:3">
      <c r="C33191"/>
    </row>
    <row r="33192" spans="3:3">
      <c r="C33192"/>
    </row>
    <row r="33193" spans="3:3">
      <c r="C33193"/>
    </row>
    <row r="33194" spans="3:3">
      <c r="C33194"/>
    </row>
    <row r="33195" spans="3:3">
      <c r="C33195"/>
    </row>
    <row r="33196" spans="3:3">
      <c r="C33196"/>
    </row>
    <row r="33197" spans="3:3">
      <c r="C33197"/>
    </row>
    <row r="33198" spans="3:3">
      <c r="C33198"/>
    </row>
    <row r="33199" spans="3:3">
      <c r="C33199"/>
    </row>
    <row r="33200" spans="3:3">
      <c r="C33200"/>
    </row>
    <row r="33201" spans="3:3">
      <c r="C33201"/>
    </row>
    <row r="33202" spans="3:3">
      <c r="C33202"/>
    </row>
    <row r="33203" spans="3:3">
      <c r="C33203"/>
    </row>
    <row r="33204" spans="3:3">
      <c r="C33204"/>
    </row>
    <row r="33205" spans="3:3">
      <c r="C33205"/>
    </row>
    <row r="33206" spans="3:3">
      <c r="C33206"/>
    </row>
    <row r="33207" spans="3:3">
      <c r="C33207"/>
    </row>
    <row r="33208" spans="3:3">
      <c r="C33208"/>
    </row>
    <row r="33209" spans="3:3">
      <c r="C33209"/>
    </row>
    <row r="33210" spans="3:3">
      <c r="C33210"/>
    </row>
    <row r="33211" spans="3:3">
      <c r="C33211"/>
    </row>
    <row r="33212" spans="3:3">
      <c r="C33212"/>
    </row>
    <row r="33213" spans="3:3">
      <c r="C33213"/>
    </row>
    <row r="33214" spans="3:3">
      <c r="C33214"/>
    </row>
    <row r="33215" spans="3:3">
      <c r="C33215"/>
    </row>
    <row r="33216" spans="3:3">
      <c r="C33216"/>
    </row>
    <row r="33217" spans="3:3">
      <c r="C33217"/>
    </row>
    <row r="33218" spans="3:3">
      <c r="C33218"/>
    </row>
    <row r="33219" spans="3:3">
      <c r="C33219"/>
    </row>
    <row r="33220" spans="3:3">
      <c r="C33220"/>
    </row>
    <row r="33221" spans="3:3">
      <c r="C33221"/>
    </row>
    <row r="33222" spans="3:3">
      <c r="C33222"/>
    </row>
    <row r="33223" spans="3:3">
      <c r="C33223"/>
    </row>
    <row r="33224" spans="3:3">
      <c r="C33224"/>
    </row>
    <row r="33225" spans="3:3">
      <c r="C33225"/>
    </row>
    <row r="33226" spans="3:3">
      <c r="C33226"/>
    </row>
    <row r="33227" spans="3:3">
      <c r="C33227"/>
    </row>
    <row r="33228" spans="3:3">
      <c r="C33228"/>
    </row>
    <row r="33229" spans="3:3">
      <c r="C33229"/>
    </row>
    <row r="33230" spans="3:3">
      <c r="C33230"/>
    </row>
    <row r="33231" spans="3:3">
      <c r="C33231"/>
    </row>
    <row r="33232" spans="3:3">
      <c r="C33232"/>
    </row>
    <row r="33233" spans="3:3">
      <c r="C33233"/>
    </row>
    <row r="33234" spans="3:3">
      <c r="C33234"/>
    </row>
    <row r="33235" spans="3:3">
      <c r="C33235"/>
    </row>
    <row r="33236" spans="3:3">
      <c r="C33236"/>
    </row>
    <row r="33237" spans="3:3">
      <c r="C33237"/>
    </row>
    <row r="33238" spans="3:3">
      <c r="C33238"/>
    </row>
    <row r="33239" spans="3:3">
      <c r="C33239"/>
    </row>
    <row r="33240" spans="3:3">
      <c r="C33240"/>
    </row>
    <row r="33241" spans="3:3">
      <c r="C33241"/>
    </row>
    <row r="33242" spans="3:3">
      <c r="C33242"/>
    </row>
    <row r="33243" spans="3:3">
      <c r="C33243"/>
    </row>
    <row r="33244" spans="3:3">
      <c r="C33244"/>
    </row>
    <row r="33245" spans="3:3">
      <c r="C33245"/>
    </row>
    <row r="33246" spans="3:3">
      <c r="C33246"/>
    </row>
    <row r="33247" spans="3:3">
      <c r="C33247"/>
    </row>
    <row r="33248" spans="3:3">
      <c r="C33248"/>
    </row>
    <row r="33249" spans="3:3">
      <c r="C33249"/>
    </row>
    <row r="33250" spans="3:3">
      <c r="C33250"/>
    </row>
    <row r="33251" spans="3:3">
      <c r="C33251"/>
    </row>
    <row r="33252" spans="3:3">
      <c r="C33252"/>
    </row>
    <row r="33253" spans="3:3">
      <c r="C33253"/>
    </row>
    <row r="33254" spans="3:3">
      <c r="C33254"/>
    </row>
    <row r="33255" spans="3:3">
      <c r="C33255"/>
    </row>
    <row r="33256" spans="3:3">
      <c r="C33256"/>
    </row>
    <row r="33257" spans="3:3">
      <c r="C33257"/>
    </row>
    <row r="33258" spans="3:3">
      <c r="C33258"/>
    </row>
    <row r="33259" spans="3:3">
      <c r="C33259"/>
    </row>
    <row r="33260" spans="3:3">
      <c r="C33260"/>
    </row>
    <row r="33261" spans="3:3">
      <c r="C33261"/>
    </row>
    <row r="33262" spans="3:3">
      <c r="C33262"/>
    </row>
    <row r="33263" spans="3:3">
      <c r="C33263"/>
    </row>
    <row r="33264" spans="3:3">
      <c r="C33264"/>
    </row>
    <row r="33265" spans="3:3">
      <c r="C33265"/>
    </row>
    <row r="33266" spans="3:3">
      <c r="C33266"/>
    </row>
    <row r="33267" spans="3:3">
      <c r="C33267"/>
    </row>
    <row r="33268" spans="3:3">
      <c r="C33268"/>
    </row>
    <row r="33269" spans="3:3">
      <c r="C33269"/>
    </row>
    <row r="33270" spans="3:3">
      <c r="C33270"/>
    </row>
    <row r="33271" spans="3:3">
      <c r="C33271"/>
    </row>
    <row r="33272" spans="3:3">
      <c r="C33272"/>
    </row>
    <row r="33273" spans="3:3">
      <c r="C33273"/>
    </row>
    <row r="33274" spans="3:3">
      <c r="C33274"/>
    </row>
    <row r="33275" spans="3:3">
      <c r="C33275"/>
    </row>
    <row r="33276" spans="3:3">
      <c r="C33276"/>
    </row>
    <row r="33277" spans="3:3">
      <c r="C33277"/>
    </row>
    <row r="33278" spans="3:3">
      <c r="C33278"/>
    </row>
    <row r="33279" spans="3:3">
      <c r="C33279"/>
    </row>
    <row r="33280" spans="3:3">
      <c r="C33280"/>
    </row>
    <row r="33281" spans="3:3">
      <c r="C33281"/>
    </row>
    <row r="33282" spans="3:3">
      <c r="C33282"/>
    </row>
    <row r="33283" spans="3:3">
      <c r="C33283"/>
    </row>
    <row r="33284" spans="3:3">
      <c r="C33284"/>
    </row>
    <row r="33285" spans="3:3">
      <c r="C33285"/>
    </row>
    <row r="33286" spans="3:3">
      <c r="C33286"/>
    </row>
    <row r="33287" spans="3:3">
      <c r="C33287"/>
    </row>
    <row r="33288" spans="3:3">
      <c r="C33288"/>
    </row>
    <row r="33289" spans="3:3">
      <c r="C33289"/>
    </row>
    <row r="33290" spans="3:3">
      <c r="C33290"/>
    </row>
    <row r="33291" spans="3:3">
      <c r="C33291"/>
    </row>
    <row r="33292" spans="3:3">
      <c r="C33292"/>
    </row>
    <row r="33293" spans="3:3">
      <c r="C33293"/>
    </row>
    <row r="33294" spans="3:3">
      <c r="C33294"/>
    </row>
    <row r="33295" spans="3:3">
      <c r="C33295"/>
    </row>
    <row r="33296" spans="3:3">
      <c r="C33296"/>
    </row>
    <row r="33297" spans="3:3">
      <c r="C33297"/>
    </row>
    <row r="33298" spans="3:3">
      <c r="C33298"/>
    </row>
    <row r="33299" spans="3:3">
      <c r="C33299"/>
    </row>
    <row r="33300" spans="3:3">
      <c r="C33300"/>
    </row>
    <row r="33301" spans="3:3">
      <c r="C33301"/>
    </row>
    <row r="33302" spans="3:3">
      <c r="C33302"/>
    </row>
    <row r="33303" spans="3:3">
      <c r="C33303"/>
    </row>
    <row r="33304" spans="3:3">
      <c r="C33304"/>
    </row>
    <row r="33305" spans="3:3">
      <c r="C33305"/>
    </row>
    <row r="33306" spans="3:3">
      <c r="C33306"/>
    </row>
    <row r="33307" spans="3:3">
      <c r="C33307"/>
    </row>
    <row r="33308" spans="3:3">
      <c r="C33308"/>
    </row>
    <row r="33309" spans="3:3">
      <c r="C33309"/>
    </row>
    <row r="33310" spans="3:3">
      <c r="C33310"/>
    </row>
    <row r="33311" spans="3:3">
      <c r="C33311"/>
    </row>
    <row r="33312" spans="3:3">
      <c r="C33312"/>
    </row>
    <row r="33313" spans="3:3">
      <c r="C33313"/>
    </row>
    <row r="33314" spans="3:3">
      <c r="C33314"/>
    </row>
    <row r="33315" spans="3:3">
      <c r="C33315"/>
    </row>
    <row r="33316" spans="3:3">
      <c r="C33316"/>
    </row>
    <row r="33317" spans="3:3">
      <c r="C33317"/>
    </row>
    <row r="33318" spans="3:3">
      <c r="C33318"/>
    </row>
    <row r="33319" spans="3:3">
      <c r="C33319"/>
    </row>
    <row r="33320" spans="3:3">
      <c r="C33320"/>
    </row>
    <row r="33321" spans="3:3">
      <c r="C33321"/>
    </row>
    <row r="33322" spans="3:3">
      <c r="C33322"/>
    </row>
    <row r="33323" spans="3:3">
      <c r="C33323"/>
    </row>
    <row r="33324" spans="3:3">
      <c r="C33324"/>
    </row>
    <row r="33325" spans="3:3">
      <c r="C33325"/>
    </row>
    <row r="33326" spans="3:3">
      <c r="C33326"/>
    </row>
    <row r="33327" spans="3:3">
      <c r="C33327"/>
    </row>
    <row r="33328" spans="3:3">
      <c r="C33328"/>
    </row>
    <row r="33329" spans="3:3">
      <c r="C33329"/>
    </row>
    <row r="33330" spans="3:3">
      <c r="C33330"/>
    </row>
    <row r="33331" spans="3:3">
      <c r="C33331"/>
    </row>
    <row r="33332" spans="3:3">
      <c r="C33332"/>
    </row>
    <row r="33333" spans="3:3">
      <c r="C33333"/>
    </row>
    <row r="33334" spans="3:3">
      <c r="C33334"/>
    </row>
    <row r="33335" spans="3:3">
      <c r="C33335"/>
    </row>
    <row r="33336" spans="3:3">
      <c r="C33336"/>
    </row>
    <row r="33337" spans="3:3">
      <c r="C33337"/>
    </row>
    <row r="33338" spans="3:3">
      <c r="C33338"/>
    </row>
    <row r="33339" spans="3:3">
      <c r="C33339"/>
    </row>
    <row r="33340" spans="3:3">
      <c r="C33340"/>
    </row>
    <row r="33341" spans="3:3">
      <c r="C33341"/>
    </row>
    <row r="33342" spans="3:3">
      <c r="C33342"/>
    </row>
    <row r="33343" spans="3:3">
      <c r="C33343"/>
    </row>
    <row r="33344" spans="3:3">
      <c r="C33344"/>
    </row>
    <row r="33345" spans="3:3">
      <c r="C33345"/>
    </row>
    <row r="33346" spans="3:3">
      <c r="C33346"/>
    </row>
    <row r="33347" spans="3:3">
      <c r="C33347"/>
    </row>
    <row r="33348" spans="3:3">
      <c r="C33348"/>
    </row>
    <row r="33349" spans="3:3">
      <c r="C33349"/>
    </row>
    <row r="33350" spans="3:3">
      <c r="C33350"/>
    </row>
    <row r="33351" spans="3:3">
      <c r="C33351"/>
    </row>
    <row r="33352" spans="3:3">
      <c r="C33352"/>
    </row>
    <row r="33353" spans="3:3">
      <c r="C33353"/>
    </row>
    <row r="33354" spans="3:3">
      <c r="C33354"/>
    </row>
    <row r="33355" spans="3:3">
      <c r="C33355"/>
    </row>
    <row r="33356" spans="3:3">
      <c r="C33356"/>
    </row>
    <row r="33357" spans="3:3">
      <c r="C33357"/>
    </row>
    <row r="33358" spans="3:3">
      <c r="C33358"/>
    </row>
    <row r="33359" spans="3:3">
      <c r="C33359"/>
    </row>
    <row r="33360" spans="3:3">
      <c r="C33360"/>
    </row>
    <row r="33361" spans="3:3">
      <c r="C33361"/>
    </row>
    <row r="33362" spans="3:3">
      <c r="C33362"/>
    </row>
    <row r="33363" spans="3:3">
      <c r="C33363"/>
    </row>
    <row r="33364" spans="3:3">
      <c r="C33364"/>
    </row>
    <row r="33365" spans="3:3">
      <c r="C33365"/>
    </row>
    <row r="33366" spans="3:3">
      <c r="C33366"/>
    </row>
    <row r="33367" spans="3:3">
      <c r="C33367"/>
    </row>
    <row r="33368" spans="3:3">
      <c r="C33368"/>
    </row>
    <row r="33369" spans="3:3">
      <c r="C33369"/>
    </row>
    <row r="33370" spans="3:3">
      <c r="C33370"/>
    </row>
    <row r="33371" spans="3:3">
      <c r="C33371"/>
    </row>
    <row r="33372" spans="3:3">
      <c r="C33372"/>
    </row>
    <row r="33373" spans="3:3">
      <c r="C33373"/>
    </row>
    <row r="33374" spans="3:3">
      <c r="C33374"/>
    </row>
    <row r="33375" spans="3:3">
      <c r="C33375"/>
    </row>
    <row r="33376" spans="3:3">
      <c r="C33376"/>
    </row>
    <row r="33377" spans="3:3">
      <c r="C33377"/>
    </row>
    <row r="33378" spans="3:3">
      <c r="C33378"/>
    </row>
    <row r="33379" spans="3:3">
      <c r="C33379"/>
    </row>
    <row r="33380" spans="3:3">
      <c r="C33380"/>
    </row>
    <row r="33381" spans="3:3">
      <c r="C33381"/>
    </row>
    <row r="33382" spans="3:3">
      <c r="C33382"/>
    </row>
    <row r="33383" spans="3:3">
      <c r="C33383"/>
    </row>
    <row r="33384" spans="3:3">
      <c r="C33384"/>
    </row>
    <row r="33385" spans="3:3">
      <c r="C33385"/>
    </row>
    <row r="33386" spans="3:3">
      <c r="C33386"/>
    </row>
    <row r="33387" spans="3:3">
      <c r="C33387"/>
    </row>
    <row r="33388" spans="3:3">
      <c r="C33388"/>
    </row>
    <row r="33389" spans="3:3">
      <c r="C33389"/>
    </row>
    <row r="33390" spans="3:3">
      <c r="C33390"/>
    </row>
    <row r="33391" spans="3:3">
      <c r="C33391"/>
    </row>
    <row r="33392" spans="3:3">
      <c r="C33392"/>
    </row>
    <row r="33393" spans="3:3">
      <c r="C33393"/>
    </row>
    <row r="33394" spans="3:3">
      <c r="C33394"/>
    </row>
    <row r="33395" spans="3:3">
      <c r="C33395"/>
    </row>
    <row r="33396" spans="3:3">
      <c r="C33396"/>
    </row>
    <row r="33397" spans="3:3">
      <c r="C33397"/>
    </row>
    <row r="33398" spans="3:3">
      <c r="C33398"/>
    </row>
    <row r="33399" spans="3:3">
      <c r="C33399"/>
    </row>
    <row r="33400" spans="3:3">
      <c r="C33400"/>
    </row>
    <row r="33401" spans="3:3">
      <c r="C33401"/>
    </row>
    <row r="33402" spans="3:3">
      <c r="C33402"/>
    </row>
    <row r="33403" spans="3:3">
      <c r="C33403"/>
    </row>
    <row r="33404" spans="3:3">
      <c r="C33404"/>
    </row>
    <row r="33405" spans="3:3">
      <c r="C33405"/>
    </row>
    <row r="33406" spans="3:3">
      <c r="C33406"/>
    </row>
    <row r="33407" spans="3:3">
      <c r="C33407"/>
    </row>
    <row r="33408" spans="3:3">
      <c r="C33408"/>
    </row>
    <row r="33409" spans="3:3">
      <c r="C33409"/>
    </row>
    <row r="33410" spans="3:3">
      <c r="C33410"/>
    </row>
    <row r="33411" spans="3:3">
      <c r="C33411"/>
    </row>
    <row r="33412" spans="3:3">
      <c r="C33412"/>
    </row>
    <row r="33413" spans="3:3">
      <c r="C33413"/>
    </row>
    <row r="33414" spans="3:3">
      <c r="C33414"/>
    </row>
    <row r="33415" spans="3:3">
      <c r="C33415"/>
    </row>
    <row r="33416" spans="3:3">
      <c r="C33416"/>
    </row>
    <row r="33417" spans="3:3">
      <c r="C33417"/>
    </row>
    <row r="33418" spans="3:3">
      <c r="C33418"/>
    </row>
    <row r="33419" spans="3:3">
      <c r="C33419"/>
    </row>
    <row r="33420" spans="3:3">
      <c r="C33420"/>
    </row>
    <row r="33421" spans="3:3">
      <c r="C33421"/>
    </row>
    <row r="33422" spans="3:3">
      <c r="C33422"/>
    </row>
    <row r="33423" spans="3:3">
      <c r="C33423"/>
    </row>
    <row r="33424" spans="3:3">
      <c r="C33424"/>
    </row>
    <row r="33425" spans="3:3">
      <c r="C33425"/>
    </row>
    <row r="33426" spans="3:3">
      <c r="C33426"/>
    </row>
    <row r="33427" spans="3:3">
      <c r="C33427"/>
    </row>
    <row r="33428" spans="3:3">
      <c r="C33428"/>
    </row>
    <row r="33429" spans="3:3">
      <c r="C33429"/>
    </row>
    <row r="33430" spans="3:3">
      <c r="C33430"/>
    </row>
    <row r="33431" spans="3:3">
      <c r="C33431"/>
    </row>
    <row r="33432" spans="3:3">
      <c r="C33432"/>
    </row>
    <row r="33433" spans="3:3">
      <c r="C33433"/>
    </row>
    <row r="33434" spans="3:3">
      <c r="C33434"/>
    </row>
    <row r="33435" spans="3:3">
      <c r="C33435"/>
    </row>
    <row r="33436" spans="3:3">
      <c r="C33436"/>
    </row>
    <row r="33437" spans="3:3">
      <c r="C33437"/>
    </row>
    <row r="33438" spans="3:3">
      <c r="C33438"/>
    </row>
    <row r="33439" spans="3:3">
      <c r="C33439"/>
    </row>
    <row r="33440" spans="3:3">
      <c r="C33440"/>
    </row>
    <row r="33441" spans="3:3">
      <c r="C33441"/>
    </row>
    <row r="33442" spans="3:3">
      <c r="C33442"/>
    </row>
    <row r="33443" spans="3:3">
      <c r="C33443"/>
    </row>
    <row r="33444" spans="3:3">
      <c r="C33444"/>
    </row>
    <row r="33445" spans="3:3">
      <c r="C33445"/>
    </row>
    <row r="33446" spans="3:3">
      <c r="C33446"/>
    </row>
    <row r="33447" spans="3:3">
      <c r="C33447"/>
    </row>
    <row r="33448" spans="3:3">
      <c r="C33448"/>
    </row>
    <row r="33449" spans="3:3">
      <c r="C33449"/>
    </row>
    <row r="33450" spans="3:3">
      <c r="C33450"/>
    </row>
    <row r="33451" spans="3:3">
      <c r="C33451"/>
    </row>
    <row r="33452" spans="3:3">
      <c r="C33452"/>
    </row>
    <row r="33453" spans="3:3">
      <c r="C33453"/>
    </row>
    <row r="33454" spans="3:3">
      <c r="C33454"/>
    </row>
    <row r="33455" spans="3:3">
      <c r="C33455"/>
    </row>
    <row r="33456" spans="3:3">
      <c r="C33456"/>
    </row>
    <row r="33457" spans="3:3">
      <c r="C33457"/>
    </row>
    <row r="33458" spans="3:3">
      <c r="C33458"/>
    </row>
    <row r="33459" spans="3:3">
      <c r="C33459"/>
    </row>
    <row r="33460" spans="3:3">
      <c r="C33460"/>
    </row>
    <row r="33461" spans="3:3">
      <c r="C33461"/>
    </row>
    <row r="33462" spans="3:3">
      <c r="C33462"/>
    </row>
    <row r="33463" spans="3:3">
      <c r="C33463"/>
    </row>
    <row r="33464" spans="3:3">
      <c r="C33464"/>
    </row>
    <row r="33465" spans="3:3">
      <c r="C33465"/>
    </row>
    <row r="33466" spans="3:3">
      <c r="C33466"/>
    </row>
    <row r="33467" spans="3:3">
      <c r="C33467"/>
    </row>
    <row r="33468" spans="3:3">
      <c r="C33468"/>
    </row>
    <row r="33469" spans="3:3">
      <c r="C33469"/>
    </row>
    <row r="33470" spans="3:3">
      <c r="C33470"/>
    </row>
    <row r="33471" spans="3:3">
      <c r="C33471"/>
    </row>
    <row r="33472" spans="3:3">
      <c r="C33472"/>
    </row>
    <row r="33473" spans="3:3">
      <c r="C33473"/>
    </row>
    <row r="33474" spans="3:3">
      <c r="C33474"/>
    </row>
    <row r="33475" spans="3:3">
      <c r="C33475"/>
    </row>
    <row r="33476" spans="3:3">
      <c r="C33476"/>
    </row>
    <row r="33477" spans="3:3">
      <c r="C33477"/>
    </row>
    <row r="33478" spans="3:3">
      <c r="C33478"/>
    </row>
    <row r="33479" spans="3:3">
      <c r="C33479"/>
    </row>
    <row r="33480" spans="3:3">
      <c r="C33480"/>
    </row>
    <row r="33481" spans="3:3">
      <c r="C33481"/>
    </row>
    <row r="33482" spans="3:3">
      <c r="C33482"/>
    </row>
    <row r="33483" spans="3:3">
      <c r="C33483"/>
    </row>
    <row r="33484" spans="3:3">
      <c r="C33484"/>
    </row>
    <row r="33485" spans="3:3">
      <c r="C33485"/>
    </row>
    <row r="33486" spans="3:3">
      <c r="C33486"/>
    </row>
    <row r="33487" spans="3:3">
      <c r="C33487"/>
    </row>
    <row r="33488" spans="3:3">
      <c r="C33488"/>
    </row>
    <row r="33489" spans="3:3">
      <c r="C33489"/>
    </row>
    <row r="33490" spans="3:3">
      <c r="C33490"/>
    </row>
    <row r="33491" spans="3:3">
      <c r="C33491"/>
    </row>
    <row r="33492" spans="3:3">
      <c r="C33492"/>
    </row>
    <row r="33493" spans="3:3">
      <c r="C33493"/>
    </row>
    <row r="33494" spans="3:3">
      <c r="C33494"/>
    </row>
    <row r="33495" spans="3:3">
      <c r="C33495"/>
    </row>
    <row r="33496" spans="3:3">
      <c r="C33496"/>
    </row>
    <row r="33497" spans="3:3">
      <c r="C33497"/>
    </row>
    <row r="33498" spans="3:3">
      <c r="C33498"/>
    </row>
    <row r="33499" spans="3:3">
      <c r="C33499"/>
    </row>
    <row r="33500" spans="3:3">
      <c r="C33500"/>
    </row>
    <row r="33501" spans="3:3">
      <c r="C33501"/>
    </row>
    <row r="33502" spans="3:3">
      <c r="C33502"/>
    </row>
    <row r="33503" spans="3:3">
      <c r="C33503"/>
    </row>
    <row r="33504" spans="3:3">
      <c r="C33504"/>
    </row>
    <row r="33505" spans="3:3">
      <c r="C33505"/>
    </row>
    <row r="33506" spans="3:3">
      <c r="C33506"/>
    </row>
    <row r="33507" spans="3:3">
      <c r="C33507"/>
    </row>
    <row r="33508" spans="3:3">
      <c r="C33508"/>
    </row>
    <row r="33509" spans="3:3">
      <c r="C33509"/>
    </row>
    <row r="33510" spans="3:3">
      <c r="C33510"/>
    </row>
    <row r="33511" spans="3:3">
      <c r="C33511"/>
    </row>
    <row r="33512" spans="3:3">
      <c r="C33512"/>
    </row>
    <row r="33513" spans="3:3">
      <c r="C33513"/>
    </row>
    <row r="33514" spans="3:3">
      <c r="C33514"/>
    </row>
    <row r="33515" spans="3:3">
      <c r="C33515"/>
    </row>
    <row r="33516" spans="3:3">
      <c r="C33516"/>
    </row>
    <row r="33517" spans="3:3">
      <c r="C33517"/>
    </row>
    <row r="33518" spans="3:3">
      <c r="C33518"/>
    </row>
    <row r="33519" spans="3:3">
      <c r="C33519"/>
    </row>
    <row r="33520" spans="3:3">
      <c r="C33520"/>
    </row>
    <row r="33521" spans="3:3">
      <c r="C33521"/>
    </row>
    <row r="33522" spans="3:3">
      <c r="C33522"/>
    </row>
    <row r="33523" spans="3:3">
      <c r="C33523"/>
    </row>
    <row r="33524" spans="3:3">
      <c r="C33524"/>
    </row>
    <row r="33525" spans="3:3">
      <c r="C33525"/>
    </row>
    <row r="33526" spans="3:3">
      <c r="C33526"/>
    </row>
    <row r="33527" spans="3:3">
      <c r="C33527"/>
    </row>
    <row r="33528" spans="3:3">
      <c r="C33528"/>
    </row>
    <row r="33529" spans="3:3">
      <c r="C33529"/>
    </row>
    <row r="33530" spans="3:3">
      <c r="C33530"/>
    </row>
    <row r="33531" spans="3:3">
      <c r="C33531"/>
    </row>
    <row r="33532" spans="3:3">
      <c r="C33532"/>
    </row>
    <row r="33533" spans="3:3">
      <c r="C33533"/>
    </row>
    <row r="33534" spans="3:3">
      <c r="C33534"/>
    </row>
    <row r="33535" spans="3:3">
      <c r="C33535"/>
    </row>
    <row r="33536" spans="3:3">
      <c r="C33536"/>
    </row>
    <row r="33537" spans="3:3">
      <c r="C33537"/>
    </row>
    <row r="33538" spans="3:3">
      <c r="C33538"/>
    </row>
    <row r="33539" spans="3:3">
      <c r="C33539"/>
    </row>
    <row r="33540" spans="3:3">
      <c r="C33540"/>
    </row>
    <row r="33541" spans="3:3">
      <c r="C33541"/>
    </row>
    <row r="33542" spans="3:3">
      <c r="C33542"/>
    </row>
    <row r="33543" spans="3:3">
      <c r="C33543"/>
    </row>
    <row r="33544" spans="3:3">
      <c r="C33544"/>
    </row>
    <row r="33545" spans="3:3">
      <c r="C33545"/>
    </row>
    <row r="33546" spans="3:3">
      <c r="C33546"/>
    </row>
    <row r="33547" spans="3:3">
      <c r="C33547"/>
    </row>
    <row r="33548" spans="3:3">
      <c r="C33548"/>
    </row>
    <row r="33549" spans="3:3">
      <c r="C33549"/>
    </row>
    <row r="33550" spans="3:3">
      <c r="C33550"/>
    </row>
    <row r="33551" spans="3:3">
      <c r="C33551"/>
    </row>
    <row r="33552" spans="3:3">
      <c r="C33552"/>
    </row>
    <row r="33553" spans="3:3">
      <c r="C33553"/>
    </row>
    <row r="33554" spans="3:3">
      <c r="C33554"/>
    </row>
    <row r="33555" spans="3:3">
      <c r="C33555"/>
    </row>
    <row r="33556" spans="3:3">
      <c r="C33556"/>
    </row>
    <row r="33557" spans="3:3">
      <c r="C33557"/>
    </row>
    <row r="33558" spans="3:3">
      <c r="C33558"/>
    </row>
    <row r="33559" spans="3:3">
      <c r="C33559"/>
    </row>
    <row r="33560" spans="3:3">
      <c r="C33560"/>
    </row>
    <row r="33561" spans="3:3">
      <c r="C33561"/>
    </row>
    <row r="33562" spans="3:3">
      <c r="C33562"/>
    </row>
    <row r="33563" spans="3:3">
      <c r="C33563"/>
    </row>
    <row r="33564" spans="3:3">
      <c r="C33564"/>
    </row>
    <row r="33565" spans="3:3">
      <c r="C33565"/>
    </row>
    <row r="33566" spans="3:3">
      <c r="C33566"/>
    </row>
    <row r="33567" spans="3:3">
      <c r="C33567"/>
    </row>
    <row r="33568" spans="3:3">
      <c r="C33568"/>
    </row>
    <row r="33569" spans="3:3">
      <c r="C33569"/>
    </row>
    <row r="33570" spans="3:3">
      <c r="C33570"/>
    </row>
    <row r="33571" spans="3:3">
      <c r="C33571"/>
    </row>
    <row r="33572" spans="3:3">
      <c r="C33572"/>
    </row>
    <row r="33573" spans="3:3">
      <c r="C33573"/>
    </row>
    <row r="33574" spans="3:3">
      <c r="C33574"/>
    </row>
    <row r="33575" spans="3:3">
      <c r="C33575"/>
    </row>
    <row r="33576" spans="3:3">
      <c r="C33576"/>
    </row>
    <row r="33577" spans="3:3">
      <c r="C33577"/>
    </row>
    <row r="33578" spans="3:3">
      <c r="C33578"/>
    </row>
    <row r="33579" spans="3:3">
      <c r="C33579"/>
    </row>
    <row r="33580" spans="3:3">
      <c r="C33580"/>
    </row>
    <row r="33581" spans="3:3">
      <c r="C33581"/>
    </row>
    <row r="33582" spans="3:3">
      <c r="C33582"/>
    </row>
    <row r="33583" spans="3:3">
      <c r="C33583"/>
    </row>
    <row r="33584" spans="3:3">
      <c r="C33584"/>
    </row>
    <row r="33585" spans="3:3">
      <c r="C33585"/>
    </row>
    <row r="33586" spans="3:3">
      <c r="C33586"/>
    </row>
    <row r="33587" spans="3:3">
      <c r="C33587"/>
    </row>
    <row r="33588" spans="3:3">
      <c r="C33588"/>
    </row>
    <row r="33589" spans="3:3">
      <c r="C33589"/>
    </row>
    <row r="33590" spans="3:3">
      <c r="C33590"/>
    </row>
    <row r="33591" spans="3:3">
      <c r="C33591"/>
    </row>
    <row r="33592" spans="3:3">
      <c r="C33592"/>
    </row>
    <row r="33593" spans="3:3">
      <c r="C33593"/>
    </row>
    <row r="33594" spans="3:3">
      <c r="C33594"/>
    </row>
    <row r="33595" spans="3:3">
      <c r="C33595"/>
    </row>
    <row r="33596" spans="3:3">
      <c r="C33596"/>
    </row>
    <row r="33597" spans="3:3">
      <c r="C33597"/>
    </row>
    <row r="33598" spans="3:3">
      <c r="C33598"/>
    </row>
    <row r="33599" spans="3:3">
      <c r="C33599"/>
    </row>
    <row r="33600" spans="3:3">
      <c r="C33600"/>
    </row>
    <row r="33601" spans="3:3">
      <c r="C33601"/>
    </row>
    <row r="33602" spans="3:3">
      <c r="C33602"/>
    </row>
    <row r="33603" spans="3:3">
      <c r="C33603"/>
    </row>
    <row r="33604" spans="3:3">
      <c r="C33604"/>
    </row>
    <row r="33605" spans="3:3">
      <c r="C33605"/>
    </row>
    <row r="33606" spans="3:3">
      <c r="C33606"/>
    </row>
    <row r="33607" spans="3:3">
      <c r="C33607"/>
    </row>
    <row r="33608" spans="3:3">
      <c r="C33608"/>
    </row>
    <row r="33609" spans="3:3">
      <c r="C33609"/>
    </row>
    <row r="33610" spans="3:3">
      <c r="C33610"/>
    </row>
    <row r="33611" spans="3:3">
      <c r="C33611"/>
    </row>
    <row r="33612" spans="3:3">
      <c r="C33612"/>
    </row>
    <row r="33613" spans="3:3">
      <c r="C33613"/>
    </row>
    <row r="33614" spans="3:3">
      <c r="C33614"/>
    </row>
    <row r="33615" spans="3:3">
      <c r="C33615"/>
    </row>
    <row r="33616" spans="3:3">
      <c r="C33616"/>
    </row>
    <row r="33617" spans="3:3">
      <c r="C33617"/>
    </row>
    <row r="33618" spans="3:3">
      <c r="C33618"/>
    </row>
    <row r="33619" spans="3:3">
      <c r="C33619"/>
    </row>
    <row r="33620" spans="3:3">
      <c r="C33620"/>
    </row>
    <row r="33621" spans="3:3">
      <c r="C33621"/>
    </row>
    <row r="33622" spans="3:3">
      <c r="C33622"/>
    </row>
    <row r="33623" spans="3:3">
      <c r="C33623"/>
    </row>
    <row r="33624" spans="3:3">
      <c r="C33624"/>
    </row>
    <row r="33625" spans="3:3">
      <c r="C33625"/>
    </row>
    <row r="33626" spans="3:3">
      <c r="C33626"/>
    </row>
    <row r="33627" spans="3:3">
      <c r="C33627"/>
    </row>
    <row r="33628" spans="3:3">
      <c r="C33628"/>
    </row>
    <row r="33629" spans="3:3">
      <c r="C33629"/>
    </row>
    <row r="33630" spans="3:3">
      <c r="C33630"/>
    </row>
    <row r="33631" spans="3:3">
      <c r="C33631"/>
    </row>
    <row r="33632" spans="3:3">
      <c r="C33632"/>
    </row>
    <row r="33633" spans="3:3">
      <c r="C33633"/>
    </row>
    <row r="33634" spans="3:3">
      <c r="C33634"/>
    </row>
    <row r="33635" spans="3:3">
      <c r="C33635"/>
    </row>
    <row r="33636" spans="3:3">
      <c r="C33636"/>
    </row>
    <row r="33637" spans="3:3">
      <c r="C33637"/>
    </row>
    <row r="33638" spans="3:3">
      <c r="C33638"/>
    </row>
    <row r="33639" spans="3:3">
      <c r="C33639"/>
    </row>
    <row r="33640" spans="3:3">
      <c r="C33640"/>
    </row>
    <row r="33641" spans="3:3">
      <c r="C33641"/>
    </row>
    <row r="33642" spans="3:3">
      <c r="C33642"/>
    </row>
    <row r="33643" spans="3:3">
      <c r="C33643"/>
    </row>
    <row r="33644" spans="3:3">
      <c r="C33644"/>
    </row>
    <row r="33645" spans="3:3">
      <c r="C33645"/>
    </row>
    <row r="33646" spans="3:3">
      <c r="C33646"/>
    </row>
    <row r="33647" spans="3:3">
      <c r="C33647"/>
    </row>
    <row r="33648" spans="3:3">
      <c r="C33648"/>
    </row>
    <row r="33649" spans="3:3">
      <c r="C33649"/>
    </row>
    <row r="33650" spans="3:3">
      <c r="C33650"/>
    </row>
    <row r="33651" spans="3:3">
      <c r="C33651"/>
    </row>
    <row r="33652" spans="3:3">
      <c r="C33652"/>
    </row>
    <row r="33653" spans="3:3">
      <c r="C33653"/>
    </row>
    <row r="33654" spans="3:3">
      <c r="C33654"/>
    </row>
    <row r="33655" spans="3:3">
      <c r="C33655"/>
    </row>
    <row r="33656" spans="3:3">
      <c r="C33656"/>
    </row>
    <row r="33657" spans="3:3">
      <c r="C33657"/>
    </row>
    <row r="33658" spans="3:3">
      <c r="C33658"/>
    </row>
    <row r="33659" spans="3:3">
      <c r="C33659"/>
    </row>
    <row r="33660" spans="3:3">
      <c r="C33660"/>
    </row>
    <row r="33661" spans="3:3">
      <c r="C33661"/>
    </row>
    <row r="33662" spans="3:3">
      <c r="C33662"/>
    </row>
    <row r="33663" spans="3:3">
      <c r="C33663"/>
    </row>
    <row r="33664" spans="3:3">
      <c r="C33664"/>
    </row>
    <row r="33665" spans="3:3">
      <c r="C33665"/>
    </row>
    <row r="33666" spans="3:3">
      <c r="C33666"/>
    </row>
    <row r="33667" spans="3:3">
      <c r="C33667"/>
    </row>
    <row r="33668" spans="3:3">
      <c r="C33668"/>
    </row>
    <row r="33669" spans="3:3">
      <c r="C33669"/>
    </row>
    <row r="33670" spans="3:3">
      <c r="C33670"/>
    </row>
    <row r="33671" spans="3:3">
      <c r="C33671"/>
    </row>
    <row r="33672" spans="3:3">
      <c r="C33672"/>
    </row>
    <row r="33673" spans="3:3">
      <c r="C33673"/>
    </row>
    <row r="33674" spans="3:3">
      <c r="C33674"/>
    </row>
    <row r="33675" spans="3:3">
      <c r="C33675"/>
    </row>
    <row r="33676" spans="3:3">
      <c r="C33676"/>
    </row>
    <row r="33677" spans="3:3">
      <c r="C33677"/>
    </row>
    <row r="33678" spans="3:3">
      <c r="C33678"/>
    </row>
    <row r="33679" spans="3:3">
      <c r="C33679"/>
    </row>
    <row r="33680" spans="3:3">
      <c r="C33680"/>
    </row>
    <row r="33681" spans="3:3">
      <c r="C33681"/>
    </row>
    <row r="33682" spans="3:3">
      <c r="C33682"/>
    </row>
    <row r="33683" spans="3:3">
      <c r="C33683"/>
    </row>
    <row r="33684" spans="3:3">
      <c r="C33684"/>
    </row>
    <row r="33685" spans="3:3">
      <c r="C33685"/>
    </row>
    <row r="33686" spans="3:3">
      <c r="C33686"/>
    </row>
    <row r="33687" spans="3:3">
      <c r="C33687"/>
    </row>
    <row r="33688" spans="3:3">
      <c r="C33688"/>
    </row>
    <row r="33689" spans="3:3">
      <c r="C33689"/>
    </row>
    <row r="33690" spans="3:3">
      <c r="C33690"/>
    </row>
    <row r="33691" spans="3:3">
      <c r="C33691"/>
    </row>
    <row r="33692" spans="3:3">
      <c r="C33692"/>
    </row>
    <row r="33693" spans="3:3">
      <c r="C33693"/>
    </row>
    <row r="33694" spans="3:3">
      <c r="C33694"/>
    </row>
    <row r="33695" spans="3:3">
      <c r="C33695"/>
    </row>
    <row r="33696" spans="3:3">
      <c r="C33696"/>
    </row>
    <row r="33697" spans="3:3">
      <c r="C33697"/>
    </row>
    <row r="33698" spans="3:3">
      <c r="C33698"/>
    </row>
    <row r="33699" spans="3:3">
      <c r="C33699"/>
    </row>
    <row r="33700" spans="3:3">
      <c r="C33700"/>
    </row>
    <row r="33701" spans="3:3">
      <c r="C33701"/>
    </row>
    <row r="33702" spans="3:3">
      <c r="C33702"/>
    </row>
    <row r="33703" spans="3:3">
      <c r="C33703"/>
    </row>
    <row r="33704" spans="3:3">
      <c r="C33704"/>
    </row>
    <row r="33705" spans="3:3">
      <c r="C33705"/>
    </row>
    <row r="33706" spans="3:3">
      <c r="C33706"/>
    </row>
    <row r="33707" spans="3:3">
      <c r="C33707"/>
    </row>
    <row r="33708" spans="3:3">
      <c r="C33708"/>
    </row>
    <row r="33709" spans="3:3">
      <c r="C33709"/>
    </row>
    <row r="33710" spans="3:3">
      <c r="C33710"/>
    </row>
    <row r="33711" spans="3:3">
      <c r="C33711"/>
    </row>
    <row r="33712" spans="3:3">
      <c r="C33712"/>
    </row>
    <row r="33713" spans="3:3">
      <c r="C33713"/>
    </row>
    <row r="33714" spans="3:3">
      <c r="C33714"/>
    </row>
    <row r="33715" spans="3:3">
      <c r="C33715"/>
    </row>
    <row r="33716" spans="3:3">
      <c r="C33716"/>
    </row>
    <row r="33717" spans="3:3">
      <c r="C33717"/>
    </row>
    <row r="33718" spans="3:3">
      <c r="C33718"/>
    </row>
    <row r="33719" spans="3:3">
      <c r="C33719"/>
    </row>
    <row r="33720" spans="3:3">
      <c r="C33720"/>
    </row>
    <row r="33721" spans="3:3">
      <c r="C33721"/>
    </row>
    <row r="33722" spans="3:3">
      <c r="C33722"/>
    </row>
    <row r="33723" spans="3:3">
      <c r="C33723"/>
    </row>
    <row r="33724" spans="3:3">
      <c r="C33724"/>
    </row>
    <row r="33725" spans="3:3">
      <c r="C33725"/>
    </row>
    <row r="33726" spans="3:3">
      <c r="C33726"/>
    </row>
    <row r="33727" spans="3:3">
      <c r="C33727"/>
    </row>
    <row r="33728" spans="3:3">
      <c r="C33728"/>
    </row>
    <row r="33729" spans="3:3">
      <c r="C33729"/>
    </row>
    <row r="33730" spans="3:3">
      <c r="C33730"/>
    </row>
    <row r="33731" spans="3:3">
      <c r="C33731"/>
    </row>
    <row r="33732" spans="3:3">
      <c r="C33732"/>
    </row>
    <row r="33733" spans="3:3">
      <c r="C33733"/>
    </row>
    <row r="33734" spans="3:3">
      <c r="C33734"/>
    </row>
    <row r="33735" spans="3:3">
      <c r="C33735"/>
    </row>
    <row r="33736" spans="3:3">
      <c r="C33736"/>
    </row>
    <row r="33737" spans="3:3">
      <c r="C33737"/>
    </row>
    <row r="33738" spans="3:3">
      <c r="C33738"/>
    </row>
    <row r="33739" spans="3:3">
      <c r="C33739"/>
    </row>
    <row r="33740" spans="3:3">
      <c r="C33740"/>
    </row>
    <row r="33741" spans="3:3">
      <c r="C33741"/>
    </row>
    <row r="33742" spans="3:3">
      <c r="C33742"/>
    </row>
    <row r="33743" spans="3:3">
      <c r="C33743"/>
    </row>
    <row r="33744" spans="3:3">
      <c r="C33744"/>
    </row>
    <row r="33745" spans="3:3">
      <c r="C33745"/>
    </row>
    <row r="33746" spans="3:3">
      <c r="C33746"/>
    </row>
    <row r="33747" spans="3:3">
      <c r="C33747"/>
    </row>
    <row r="33748" spans="3:3">
      <c r="C33748"/>
    </row>
    <row r="33749" spans="3:3">
      <c r="C33749"/>
    </row>
    <row r="33750" spans="3:3">
      <c r="C33750"/>
    </row>
    <row r="33751" spans="3:3">
      <c r="C33751"/>
    </row>
    <row r="33752" spans="3:3">
      <c r="C33752"/>
    </row>
    <row r="33753" spans="3:3">
      <c r="C33753"/>
    </row>
    <row r="33754" spans="3:3">
      <c r="C33754"/>
    </row>
    <row r="33755" spans="3:3">
      <c r="C33755"/>
    </row>
    <row r="33756" spans="3:3">
      <c r="C33756"/>
    </row>
    <row r="33757" spans="3:3">
      <c r="C33757"/>
    </row>
    <row r="33758" spans="3:3">
      <c r="C33758"/>
    </row>
    <row r="33759" spans="3:3">
      <c r="C33759"/>
    </row>
    <row r="33760" spans="3:3">
      <c r="C33760"/>
    </row>
    <row r="33761" spans="3:3">
      <c r="C33761"/>
    </row>
    <row r="33762" spans="3:3">
      <c r="C33762"/>
    </row>
    <row r="33763" spans="3:3">
      <c r="C33763"/>
    </row>
    <row r="33764" spans="3:3">
      <c r="C33764"/>
    </row>
    <row r="33765" spans="3:3">
      <c r="C33765"/>
    </row>
    <row r="33766" spans="3:3">
      <c r="C33766"/>
    </row>
    <row r="33767" spans="3:3">
      <c r="C33767"/>
    </row>
    <row r="33768" spans="3:3">
      <c r="C33768"/>
    </row>
    <row r="33769" spans="3:3">
      <c r="C33769"/>
    </row>
    <row r="33770" spans="3:3">
      <c r="C33770"/>
    </row>
    <row r="33771" spans="3:3">
      <c r="C33771"/>
    </row>
    <row r="33772" spans="3:3">
      <c r="C33772"/>
    </row>
    <row r="33773" spans="3:3">
      <c r="C33773"/>
    </row>
    <row r="33774" spans="3:3">
      <c r="C33774"/>
    </row>
    <row r="33775" spans="3:3">
      <c r="C33775"/>
    </row>
    <row r="33776" spans="3:3">
      <c r="C33776"/>
    </row>
    <row r="33777" spans="3:3">
      <c r="C33777"/>
    </row>
    <row r="33778" spans="3:3">
      <c r="C33778"/>
    </row>
    <row r="33779" spans="3:3">
      <c r="C33779"/>
    </row>
    <row r="33780" spans="3:3">
      <c r="C33780"/>
    </row>
    <row r="33781" spans="3:3">
      <c r="C33781"/>
    </row>
    <row r="33782" spans="3:3">
      <c r="C33782"/>
    </row>
    <row r="33783" spans="3:3">
      <c r="C33783"/>
    </row>
    <row r="33784" spans="3:3">
      <c r="C33784"/>
    </row>
    <row r="33785" spans="3:3">
      <c r="C33785"/>
    </row>
    <row r="33786" spans="3:3">
      <c r="C33786"/>
    </row>
    <row r="33787" spans="3:3">
      <c r="C33787"/>
    </row>
    <row r="33788" spans="3:3">
      <c r="C33788"/>
    </row>
    <row r="33789" spans="3:3">
      <c r="C33789"/>
    </row>
    <row r="33790" spans="3:3">
      <c r="C33790"/>
    </row>
    <row r="33791" spans="3:3">
      <c r="C33791"/>
    </row>
    <row r="33792" spans="3:3">
      <c r="C33792"/>
    </row>
    <row r="33793" spans="3:3">
      <c r="C33793"/>
    </row>
    <row r="33794" spans="3:3">
      <c r="C33794"/>
    </row>
    <row r="33795" spans="3:3">
      <c r="C33795"/>
    </row>
    <row r="33796" spans="3:3">
      <c r="C33796"/>
    </row>
    <row r="33797" spans="3:3">
      <c r="C33797"/>
    </row>
    <row r="33798" spans="3:3">
      <c r="C33798"/>
    </row>
    <row r="33799" spans="3:3">
      <c r="C33799"/>
    </row>
    <row r="33800" spans="3:3">
      <c r="C33800"/>
    </row>
    <row r="33801" spans="3:3">
      <c r="C33801"/>
    </row>
    <row r="33802" spans="3:3">
      <c r="C33802"/>
    </row>
    <row r="33803" spans="3:3">
      <c r="C33803"/>
    </row>
    <row r="33804" spans="3:3">
      <c r="C33804"/>
    </row>
    <row r="33805" spans="3:3">
      <c r="C33805"/>
    </row>
    <row r="33806" spans="3:3">
      <c r="C33806"/>
    </row>
    <row r="33807" spans="3:3">
      <c r="C33807"/>
    </row>
    <row r="33808" spans="3:3">
      <c r="C33808"/>
    </row>
    <row r="33809" spans="3:3">
      <c r="C33809"/>
    </row>
    <row r="33810" spans="3:3">
      <c r="C33810"/>
    </row>
    <row r="33811" spans="3:3">
      <c r="C33811"/>
    </row>
    <row r="33812" spans="3:3">
      <c r="C33812"/>
    </row>
    <row r="33813" spans="3:3">
      <c r="C33813"/>
    </row>
    <row r="33814" spans="3:3">
      <c r="C33814"/>
    </row>
    <row r="33815" spans="3:3">
      <c r="C33815"/>
    </row>
    <row r="33816" spans="3:3">
      <c r="C33816"/>
    </row>
    <row r="33817" spans="3:3">
      <c r="C33817"/>
    </row>
    <row r="33818" spans="3:3">
      <c r="C33818"/>
    </row>
    <row r="33819" spans="3:3">
      <c r="C33819"/>
    </row>
    <row r="33820" spans="3:3">
      <c r="C33820"/>
    </row>
    <row r="33821" spans="3:3">
      <c r="C33821"/>
    </row>
    <row r="33822" spans="3:3">
      <c r="C33822"/>
    </row>
    <row r="33823" spans="3:3">
      <c r="C33823"/>
    </row>
    <row r="33824" spans="3:3">
      <c r="C33824"/>
    </row>
    <row r="33825" spans="3:3">
      <c r="C33825"/>
    </row>
    <row r="33826" spans="3:3">
      <c r="C33826"/>
    </row>
    <row r="33827" spans="3:3">
      <c r="C33827"/>
    </row>
    <row r="33828" spans="3:3">
      <c r="C33828"/>
    </row>
    <row r="33829" spans="3:3">
      <c r="C33829"/>
    </row>
    <row r="33830" spans="3:3">
      <c r="C33830"/>
    </row>
    <row r="33831" spans="3:3">
      <c r="C33831"/>
    </row>
    <row r="33832" spans="3:3">
      <c r="C33832"/>
    </row>
    <row r="33833" spans="3:3">
      <c r="C33833"/>
    </row>
    <row r="33834" spans="3:3">
      <c r="C33834"/>
    </row>
    <row r="33835" spans="3:3">
      <c r="C33835"/>
    </row>
    <row r="33836" spans="3:3">
      <c r="C33836"/>
    </row>
    <row r="33837" spans="3:3">
      <c r="C33837"/>
    </row>
    <row r="33838" spans="3:3">
      <c r="C33838"/>
    </row>
    <row r="33839" spans="3:3">
      <c r="C33839"/>
    </row>
    <row r="33840" spans="3:3">
      <c r="C33840"/>
    </row>
    <row r="33841" spans="3:3">
      <c r="C33841"/>
    </row>
    <row r="33842" spans="3:3">
      <c r="C33842"/>
    </row>
    <row r="33843" spans="3:3">
      <c r="C33843"/>
    </row>
    <row r="33844" spans="3:3">
      <c r="C33844"/>
    </row>
    <row r="33845" spans="3:3">
      <c r="C33845"/>
    </row>
    <row r="33846" spans="3:3">
      <c r="C33846"/>
    </row>
    <row r="33847" spans="3:3">
      <c r="C33847"/>
    </row>
    <row r="33848" spans="3:3">
      <c r="C33848"/>
    </row>
    <row r="33849" spans="3:3">
      <c r="C33849"/>
    </row>
    <row r="33850" spans="3:3">
      <c r="C33850"/>
    </row>
    <row r="33851" spans="3:3">
      <c r="C33851"/>
    </row>
    <row r="33852" spans="3:3">
      <c r="C33852"/>
    </row>
    <row r="33853" spans="3:3">
      <c r="C33853"/>
    </row>
    <row r="33854" spans="3:3">
      <c r="C33854"/>
    </row>
    <row r="33855" spans="3:3">
      <c r="C33855"/>
    </row>
    <row r="33856" spans="3:3">
      <c r="C33856"/>
    </row>
    <row r="33857" spans="3:3">
      <c r="C33857"/>
    </row>
    <row r="33858" spans="3:3">
      <c r="C33858"/>
    </row>
    <row r="33859" spans="3:3">
      <c r="C33859"/>
    </row>
    <row r="33860" spans="3:3">
      <c r="C33860"/>
    </row>
    <row r="33861" spans="3:3">
      <c r="C33861"/>
    </row>
    <row r="33862" spans="3:3">
      <c r="C33862"/>
    </row>
    <row r="33863" spans="3:3">
      <c r="C33863"/>
    </row>
    <row r="33864" spans="3:3">
      <c r="C33864"/>
    </row>
    <row r="33865" spans="3:3">
      <c r="C33865"/>
    </row>
    <row r="33866" spans="3:3">
      <c r="C33866"/>
    </row>
    <row r="33867" spans="3:3">
      <c r="C33867"/>
    </row>
    <row r="33868" spans="3:3">
      <c r="C33868"/>
    </row>
    <row r="33869" spans="3:3">
      <c r="C33869"/>
    </row>
    <row r="33870" spans="3:3">
      <c r="C33870"/>
    </row>
    <row r="33871" spans="3:3">
      <c r="C33871"/>
    </row>
    <row r="33872" spans="3:3">
      <c r="C33872"/>
    </row>
    <row r="33873" spans="3:3">
      <c r="C33873"/>
    </row>
    <row r="33874" spans="3:3">
      <c r="C33874"/>
    </row>
    <row r="33875" spans="3:3">
      <c r="C33875"/>
    </row>
    <row r="33876" spans="3:3">
      <c r="C33876"/>
    </row>
    <row r="33877" spans="3:3">
      <c r="C33877"/>
    </row>
    <row r="33878" spans="3:3">
      <c r="C33878"/>
    </row>
    <row r="33879" spans="3:3">
      <c r="C33879"/>
    </row>
    <row r="33880" spans="3:3">
      <c r="C33880"/>
    </row>
    <row r="33881" spans="3:3">
      <c r="C33881"/>
    </row>
    <row r="33882" spans="3:3">
      <c r="C33882"/>
    </row>
    <row r="33883" spans="3:3">
      <c r="C33883"/>
    </row>
    <row r="33884" spans="3:3">
      <c r="C33884"/>
    </row>
    <row r="33885" spans="3:3">
      <c r="C33885"/>
    </row>
    <row r="33886" spans="3:3">
      <c r="C33886"/>
    </row>
    <row r="33887" spans="3:3">
      <c r="C33887"/>
    </row>
    <row r="33888" spans="3:3">
      <c r="C33888"/>
    </row>
    <row r="33889" spans="3:3">
      <c r="C33889"/>
    </row>
    <row r="33890" spans="3:3">
      <c r="C33890"/>
    </row>
    <row r="33891" spans="3:3">
      <c r="C33891"/>
    </row>
    <row r="33892" spans="3:3">
      <c r="C33892"/>
    </row>
    <row r="33893" spans="3:3">
      <c r="C33893"/>
    </row>
    <row r="33894" spans="3:3">
      <c r="C33894"/>
    </row>
    <row r="33895" spans="3:3">
      <c r="C33895"/>
    </row>
    <row r="33896" spans="3:3">
      <c r="C33896"/>
    </row>
    <row r="33897" spans="3:3">
      <c r="C33897"/>
    </row>
    <row r="33898" spans="3:3">
      <c r="C33898"/>
    </row>
    <row r="33899" spans="3:3">
      <c r="C33899"/>
    </row>
    <row r="33900" spans="3:3">
      <c r="C33900"/>
    </row>
    <row r="33901" spans="3:3">
      <c r="C33901"/>
    </row>
    <row r="33902" spans="3:3">
      <c r="C33902"/>
    </row>
    <row r="33903" spans="3:3">
      <c r="C33903"/>
    </row>
    <row r="33904" spans="3:3">
      <c r="C33904"/>
    </row>
    <row r="33905" spans="3:3">
      <c r="C33905"/>
    </row>
    <row r="33906" spans="3:3">
      <c r="C33906"/>
    </row>
    <row r="33907" spans="3:3">
      <c r="C33907"/>
    </row>
    <row r="33908" spans="3:3">
      <c r="C33908"/>
    </row>
    <row r="33909" spans="3:3">
      <c r="C33909"/>
    </row>
    <row r="33910" spans="3:3">
      <c r="C33910"/>
    </row>
    <row r="33911" spans="3:3">
      <c r="C33911"/>
    </row>
    <row r="33912" spans="3:3">
      <c r="C33912"/>
    </row>
    <row r="33913" spans="3:3">
      <c r="C33913"/>
    </row>
    <row r="33914" spans="3:3">
      <c r="C33914"/>
    </row>
    <row r="33915" spans="3:3">
      <c r="C33915"/>
    </row>
    <row r="33916" spans="3:3">
      <c r="C33916"/>
    </row>
    <row r="33917" spans="3:3">
      <c r="C33917"/>
    </row>
    <row r="33918" spans="3:3">
      <c r="C33918"/>
    </row>
    <row r="33919" spans="3:3">
      <c r="C33919"/>
    </row>
    <row r="33920" spans="3:3">
      <c r="C33920"/>
    </row>
    <row r="33921" spans="3:3">
      <c r="C33921"/>
    </row>
    <row r="33922" spans="3:3">
      <c r="C33922"/>
    </row>
    <row r="33923" spans="3:3">
      <c r="C33923"/>
    </row>
    <row r="33924" spans="3:3">
      <c r="C33924"/>
    </row>
    <row r="33925" spans="3:3">
      <c r="C33925"/>
    </row>
    <row r="33926" spans="3:3">
      <c r="C33926"/>
    </row>
    <row r="33927" spans="3:3">
      <c r="C33927"/>
    </row>
    <row r="33928" spans="3:3">
      <c r="C33928"/>
    </row>
    <row r="33929" spans="3:3">
      <c r="C33929"/>
    </row>
    <row r="33930" spans="3:3">
      <c r="C33930"/>
    </row>
    <row r="33931" spans="3:3">
      <c r="C33931"/>
    </row>
    <row r="33932" spans="3:3">
      <c r="C33932"/>
    </row>
    <row r="33933" spans="3:3">
      <c r="C33933"/>
    </row>
    <row r="33934" spans="3:3">
      <c r="C33934"/>
    </row>
    <row r="33935" spans="3:3">
      <c r="C33935"/>
    </row>
    <row r="33936" spans="3:3">
      <c r="C33936"/>
    </row>
    <row r="33937" spans="3:3">
      <c r="C33937"/>
    </row>
    <row r="33938" spans="3:3">
      <c r="C33938"/>
    </row>
    <row r="33939" spans="3:3">
      <c r="C33939"/>
    </row>
    <row r="33940" spans="3:3">
      <c r="C33940"/>
    </row>
    <row r="33941" spans="3:3">
      <c r="C33941"/>
    </row>
    <row r="33942" spans="3:3">
      <c r="C33942"/>
    </row>
    <row r="33943" spans="3:3">
      <c r="C33943"/>
    </row>
    <row r="33944" spans="3:3">
      <c r="C33944"/>
    </row>
    <row r="33945" spans="3:3">
      <c r="C33945"/>
    </row>
    <row r="33946" spans="3:3">
      <c r="C33946"/>
    </row>
    <row r="33947" spans="3:3">
      <c r="C33947"/>
    </row>
    <row r="33948" spans="3:3">
      <c r="C33948"/>
    </row>
    <row r="33949" spans="3:3">
      <c r="C33949"/>
    </row>
    <row r="33950" spans="3:3">
      <c r="C33950"/>
    </row>
    <row r="33951" spans="3:3">
      <c r="C33951"/>
    </row>
    <row r="33952" spans="3:3">
      <c r="C33952"/>
    </row>
    <row r="33953" spans="3:3">
      <c r="C33953"/>
    </row>
    <row r="33954" spans="3:3">
      <c r="C33954"/>
    </row>
    <row r="33955" spans="3:3">
      <c r="C33955"/>
    </row>
    <row r="33956" spans="3:3">
      <c r="C33956"/>
    </row>
    <row r="33957" spans="3:3">
      <c r="C33957"/>
    </row>
    <row r="33958" spans="3:3">
      <c r="C33958"/>
    </row>
    <row r="33959" spans="3:3">
      <c r="C33959"/>
    </row>
    <row r="33960" spans="3:3">
      <c r="C33960"/>
    </row>
    <row r="33961" spans="3:3">
      <c r="C33961"/>
    </row>
    <row r="33962" spans="3:3">
      <c r="C33962"/>
    </row>
    <row r="33963" spans="3:3">
      <c r="C33963"/>
    </row>
    <row r="33964" spans="3:3">
      <c r="C33964"/>
    </row>
    <row r="33965" spans="3:3">
      <c r="C33965"/>
    </row>
    <row r="33966" spans="3:3">
      <c r="C33966"/>
    </row>
    <row r="33967" spans="3:3">
      <c r="C33967"/>
    </row>
    <row r="33968" spans="3:3">
      <c r="C33968"/>
    </row>
    <row r="33969" spans="3:3">
      <c r="C33969"/>
    </row>
    <row r="33970" spans="3:3">
      <c r="C33970"/>
    </row>
    <row r="33971" spans="3:3">
      <c r="C33971"/>
    </row>
    <row r="33972" spans="3:3">
      <c r="C33972"/>
    </row>
    <row r="33973" spans="3:3">
      <c r="C33973"/>
    </row>
    <row r="33974" spans="3:3">
      <c r="C33974"/>
    </row>
    <row r="33975" spans="3:3">
      <c r="C33975"/>
    </row>
    <row r="33976" spans="3:3">
      <c r="C33976"/>
    </row>
    <row r="33977" spans="3:3">
      <c r="C33977"/>
    </row>
    <row r="33978" spans="3:3">
      <c r="C33978"/>
    </row>
    <row r="33979" spans="3:3">
      <c r="C33979"/>
    </row>
    <row r="33980" spans="3:3">
      <c r="C33980"/>
    </row>
    <row r="33981" spans="3:3">
      <c r="C33981"/>
    </row>
    <row r="33982" spans="3:3">
      <c r="C33982"/>
    </row>
    <row r="33983" spans="3:3">
      <c r="C33983"/>
    </row>
    <row r="33984" spans="3:3">
      <c r="C33984"/>
    </row>
    <row r="33985" spans="3:3">
      <c r="C33985"/>
    </row>
    <row r="33986" spans="3:3">
      <c r="C33986"/>
    </row>
    <row r="33987" spans="3:3">
      <c r="C33987"/>
    </row>
    <row r="33988" spans="3:3">
      <c r="C33988"/>
    </row>
    <row r="33989" spans="3:3">
      <c r="C33989"/>
    </row>
    <row r="33990" spans="3:3">
      <c r="C33990"/>
    </row>
    <row r="33991" spans="3:3">
      <c r="C33991"/>
    </row>
    <row r="33992" spans="3:3">
      <c r="C33992"/>
    </row>
    <row r="33993" spans="3:3">
      <c r="C33993"/>
    </row>
    <row r="33994" spans="3:3">
      <c r="C33994"/>
    </row>
    <row r="33995" spans="3:3">
      <c r="C33995"/>
    </row>
    <row r="33996" spans="3:3">
      <c r="C33996"/>
    </row>
    <row r="33997" spans="3:3">
      <c r="C33997"/>
    </row>
    <row r="33998" spans="3:3">
      <c r="C33998"/>
    </row>
    <row r="33999" spans="3:3">
      <c r="C33999"/>
    </row>
    <row r="34000" spans="3:3">
      <c r="C34000"/>
    </row>
    <row r="34001" spans="3:3">
      <c r="C34001"/>
    </row>
    <row r="34002" spans="3:3">
      <c r="C34002"/>
    </row>
    <row r="34003" spans="3:3">
      <c r="C34003"/>
    </row>
    <row r="34004" spans="3:3">
      <c r="C34004"/>
    </row>
    <row r="34005" spans="3:3">
      <c r="C34005"/>
    </row>
    <row r="34006" spans="3:3">
      <c r="C34006"/>
    </row>
    <row r="34007" spans="3:3">
      <c r="C34007"/>
    </row>
    <row r="34008" spans="3:3">
      <c r="C34008"/>
    </row>
    <row r="34009" spans="3:3">
      <c r="C34009"/>
    </row>
    <row r="34010" spans="3:3">
      <c r="C34010"/>
    </row>
    <row r="34011" spans="3:3">
      <c r="C34011"/>
    </row>
    <row r="34012" spans="3:3">
      <c r="C34012"/>
    </row>
    <row r="34013" spans="3:3">
      <c r="C34013"/>
    </row>
    <row r="34014" spans="3:3">
      <c r="C34014"/>
    </row>
    <row r="34015" spans="3:3">
      <c r="C34015"/>
    </row>
    <row r="34016" spans="3:3">
      <c r="C34016"/>
    </row>
    <row r="34017" spans="3:3">
      <c r="C34017"/>
    </row>
    <row r="34018" spans="3:3">
      <c r="C34018"/>
    </row>
    <row r="34019" spans="3:3">
      <c r="C34019"/>
    </row>
    <row r="34020" spans="3:3">
      <c r="C34020"/>
    </row>
    <row r="34021" spans="3:3">
      <c r="C34021"/>
    </row>
    <row r="34022" spans="3:3">
      <c r="C34022"/>
    </row>
    <row r="34023" spans="3:3">
      <c r="C34023"/>
    </row>
    <row r="34024" spans="3:3">
      <c r="C34024"/>
    </row>
    <row r="34025" spans="3:3">
      <c r="C34025"/>
    </row>
    <row r="34026" spans="3:3">
      <c r="C34026"/>
    </row>
    <row r="34027" spans="3:3">
      <c r="C34027"/>
    </row>
    <row r="34028" spans="3:3">
      <c r="C34028"/>
    </row>
    <row r="34029" spans="3:3">
      <c r="C34029"/>
    </row>
    <row r="34030" spans="3:3">
      <c r="C34030"/>
    </row>
    <row r="34031" spans="3:3">
      <c r="C34031"/>
    </row>
    <row r="34032" spans="3:3">
      <c r="C34032"/>
    </row>
    <row r="34033" spans="3:3">
      <c r="C34033"/>
    </row>
    <row r="34034" spans="3:3">
      <c r="C34034"/>
    </row>
    <row r="34035" spans="3:3">
      <c r="C34035"/>
    </row>
    <row r="34036" spans="3:3">
      <c r="C34036"/>
    </row>
    <row r="34037" spans="3:3">
      <c r="C34037"/>
    </row>
    <row r="34038" spans="3:3">
      <c r="C34038"/>
    </row>
    <row r="34039" spans="3:3">
      <c r="C34039"/>
    </row>
    <row r="34040" spans="3:3">
      <c r="C34040"/>
    </row>
    <row r="34041" spans="3:3">
      <c r="C34041"/>
    </row>
    <row r="34042" spans="3:3">
      <c r="C34042"/>
    </row>
    <row r="34043" spans="3:3">
      <c r="C34043"/>
    </row>
    <row r="34044" spans="3:3">
      <c r="C34044"/>
    </row>
    <row r="34045" spans="3:3">
      <c r="C34045"/>
    </row>
    <row r="34046" spans="3:3">
      <c r="C34046"/>
    </row>
    <row r="34047" spans="3:3">
      <c r="C34047"/>
    </row>
    <row r="34048" spans="3:3">
      <c r="C34048"/>
    </row>
    <row r="34049" spans="3:3">
      <c r="C34049"/>
    </row>
    <row r="34050" spans="3:3">
      <c r="C34050"/>
    </row>
    <row r="34051" spans="3:3">
      <c r="C34051"/>
    </row>
    <row r="34052" spans="3:3">
      <c r="C34052"/>
    </row>
    <row r="34053" spans="3:3">
      <c r="C34053"/>
    </row>
    <row r="34054" spans="3:3">
      <c r="C34054"/>
    </row>
    <row r="34055" spans="3:3">
      <c r="C34055"/>
    </row>
    <row r="34056" spans="3:3">
      <c r="C34056"/>
    </row>
    <row r="34057" spans="3:3">
      <c r="C34057"/>
    </row>
    <row r="34058" spans="3:3">
      <c r="C34058"/>
    </row>
    <row r="34059" spans="3:3">
      <c r="C34059"/>
    </row>
    <row r="34060" spans="3:3">
      <c r="C34060"/>
    </row>
    <row r="34061" spans="3:3">
      <c r="C34061"/>
    </row>
    <row r="34062" spans="3:3">
      <c r="C34062"/>
    </row>
    <row r="34063" spans="3:3">
      <c r="C34063"/>
    </row>
    <row r="34064" spans="3:3">
      <c r="C34064"/>
    </row>
    <row r="34065" spans="3:3">
      <c r="C34065"/>
    </row>
    <row r="34066" spans="3:3">
      <c r="C34066"/>
    </row>
    <row r="34067" spans="3:3">
      <c r="C34067"/>
    </row>
    <row r="34068" spans="3:3">
      <c r="C34068"/>
    </row>
    <row r="34069" spans="3:3">
      <c r="C34069"/>
    </row>
    <row r="34070" spans="3:3">
      <c r="C34070"/>
    </row>
    <row r="34071" spans="3:3">
      <c r="C34071"/>
    </row>
    <row r="34072" spans="3:3">
      <c r="C34072"/>
    </row>
    <row r="34073" spans="3:3">
      <c r="C34073"/>
    </row>
    <row r="34074" spans="3:3">
      <c r="C34074"/>
    </row>
    <row r="34075" spans="3:3">
      <c r="C34075"/>
    </row>
    <row r="34076" spans="3:3">
      <c r="C34076"/>
    </row>
    <row r="34077" spans="3:3">
      <c r="C34077"/>
    </row>
    <row r="34078" spans="3:3">
      <c r="C34078"/>
    </row>
    <row r="34079" spans="3:3">
      <c r="C34079"/>
    </row>
    <row r="34080" spans="3:3">
      <c r="C34080"/>
    </row>
    <row r="34081" spans="3:3">
      <c r="C34081"/>
    </row>
    <row r="34082" spans="3:3">
      <c r="C34082"/>
    </row>
    <row r="34083" spans="3:3">
      <c r="C34083"/>
    </row>
    <row r="34084" spans="3:3">
      <c r="C34084"/>
    </row>
    <row r="34085" spans="3:3">
      <c r="C34085"/>
    </row>
    <row r="34086" spans="3:3">
      <c r="C34086"/>
    </row>
    <row r="34087" spans="3:3">
      <c r="C34087"/>
    </row>
    <row r="34088" spans="3:3">
      <c r="C34088"/>
    </row>
    <row r="34089" spans="3:3">
      <c r="C34089"/>
    </row>
    <row r="34090" spans="3:3">
      <c r="C34090"/>
    </row>
    <row r="34091" spans="3:3">
      <c r="C34091"/>
    </row>
    <row r="34092" spans="3:3">
      <c r="C34092"/>
    </row>
    <row r="34093" spans="3:3">
      <c r="C34093"/>
    </row>
    <row r="34094" spans="3:3">
      <c r="C34094"/>
    </row>
    <row r="34095" spans="3:3">
      <c r="C34095"/>
    </row>
    <row r="34096" spans="3:3">
      <c r="C34096"/>
    </row>
    <row r="34097" spans="3:3">
      <c r="C34097"/>
    </row>
    <row r="34098" spans="3:3">
      <c r="C34098"/>
    </row>
    <row r="34099" spans="3:3">
      <c r="C34099"/>
    </row>
    <row r="34100" spans="3:3">
      <c r="C34100"/>
    </row>
    <row r="34101" spans="3:3">
      <c r="C34101"/>
    </row>
    <row r="34102" spans="3:3">
      <c r="C34102"/>
    </row>
    <row r="34103" spans="3:3">
      <c r="C34103"/>
    </row>
    <row r="34104" spans="3:3">
      <c r="C34104"/>
    </row>
    <row r="34105" spans="3:3">
      <c r="C34105"/>
    </row>
    <row r="34106" spans="3:3">
      <c r="C34106"/>
    </row>
    <row r="34107" spans="3:3">
      <c r="C34107"/>
    </row>
    <row r="34108" spans="3:3">
      <c r="C34108"/>
    </row>
    <row r="34109" spans="3:3">
      <c r="C34109"/>
    </row>
    <row r="34110" spans="3:3">
      <c r="C34110"/>
    </row>
    <row r="34111" spans="3:3">
      <c r="C34111"/>
    </row>
    <row r="34112" spans="3:3">
      <c r="C34112"/>
    </row>
    <row r="34113" spans="3:3">
      <c r="C34113"/>
    </row>
    <row r="34114" spans="3:3">
      <c r="C34114"/>
    </row>
    <row r="34115" spans="3:3">
      <c r="C34115"/>
    </row>
    <row r="34116" spans="3:3">
      <c r="C34116"/>
    </row>
    <row r="34117" spans="3:3">
      <c r="C34117"/>
    </row>
    <row r="34118" spans="3:3">
      <c r="C34118"/>
    </row>
    <row r="34119" spans="3:3">
      <c r="C34119"/>
    </row>
    <row r="34120" spans="3:3">
      <c r="C34120"/>
    </row>
    <row r="34121" spans="3:3">
      <c r="C34121"/>
    </row>
    <row r="34122" spans="3:3">
      <c r="C34122"/>
    </row>
    <row r="34123" spans="3:3">
      <c r="C34123"/>
    </row>
    <row r="34124" spans="3:3">
      <c r="C34124"/>
    </row>
    <row r="34125" spans="3:3">
      <c r="C34125"/>
    </row>
    <row r="34126" spans="3:3">
      <c r="C34126"/>
    </row>
    <row r="34127" spans="3:3">
      <c r="C34127"/>
    </row>
    <row r="34128" spans="3:3">
      <c r="C34128"/>
    </row>
    <row r="34129" spans="3:3">
      <c r="C34129"/>
    </row>
    <row r="34130" spans="3:3">
      <c r="C34130"/>
    </row>
    <row r="34131" spans="3:3">
      <c r="C34131"/>
    </row>
    <row r="34132" spans="3:3">
      <c r="C34132"/>
    </row>
    <row r="34133" spans="3:3">
      <c r="C34133"/>
    </row>
    <row r="34134" spans="3:3">
      <c r="C34134"/>
    </row>
    <row r="34135" spans="3:3">
      <c r="C34135"/>
    </row>
    <row r="34136" spans="3:3">
      <c r="C34136"/>
    </row>
    <row r="34137" spans="3:3">
      <c r="C34137"/>
    </row>
    <row r="34138" spans="3:3">
      <c r="C34138"/>
    </row>
    <row r="34139" spans="3:3">
      <c r="C34139"/>
    </row>
    <row r="34140" spans="3:3">
      <c r="C34140"/>
    </row>
    <row r="34141" spans="3:3">
      <c r="C34141"/>
    </row>
    <row r="34142" spans="3:3">
      <c r="C34142"/>
    </row>
    <row r="34143" spans="3:3">
      <c r="C34143"/>
    </row>
    <row r="34144" spans="3:3">
      <c r="C34144"/>
    </row>
    <row r="34145" spans="3:3">
      <c r="C34145"/>
    </row>
    <row r="34146" spans="3:3">
      <c r="C34146"/>
    </row>
    <row r="34147" spans="3:3">
      <c r="C34147"/>
    </row>
    <row r="34148" spans="3:3">
      <c r="C34148"/>
    </row>
    <row r="34149" spans="3:3">
      <c r="C34149"/>
    </row>
    <row r="34150" spans="3:3">
      <c r="C34150"/>
    </row>
    <row r="34151" spans="3:3">
      <c r="C34151"/>
    </row>
    <row r="34152" spans="3:3">
      <c r="C34152"/>
    </row>
    <row r="34153" spans="3:3">
      <c r="C34153"/>
    </row>
    <row r="34154" spans="3:3">
      <c r="C34154"/>
    </row>
    <row r="34155" spans="3:3">
      <c r="C34155"/>
    </row>
    <row r="34156" spans="3:3">
      <c r="C34156"/>
    </row>
    <row r="34157" spans="3:3">
      <c r="C34157"/>
    </row>
    <row r="34158" spans="3:3">
      <c r="C34158"/>
    </row>
    <row r="34159" spans="3:3">
      <c r="C34159"/>
    </row>
    <row r="34160" spans="3:3">
      <c r="C34160"/>
    </row>
    <row r="34161" spans="3:3">
      <c r="C34161"/>
    </row>
    <row r="34162" spans="3:3">
      <c r="C34162"/>
    </row>
    <row r="34163" spans="3:3">
      <c r="C34163"/>
    </row>
    <row r="34164" spans="3:3">
      <c r="C34164"/>
    </row>
    <row r="34165" spans="3:3">
      <c r="C34165"/>
    </row>
    <row r="34166" spans="3:3">
      <c r="C34166"/>
    </row>
    <row r="34167" spans="3:3">
      <c r="C34167"/>
    </row>
    <row r="34168" spans="3:3">
      <c r="C34168"/>
    </row>
    <row r="34169" spans="3:3">
      <c r="C34169"/>
    </row>
    <row r="34170" spans="3:3">
      <c r="C34170"/>
    </row>
    <row r="34171" spans="3:3">
      <c r="C34171"/>
    </row>
    <row r="34172" spans="3:3">
      <c r="C34172"/>
    </row>
    <row r="34173" spans="3:3">
      <c r="C34173"/>
    </row>
    <row r="34174" spans="3:3">
      <c r="C34174"/>
    </row>
    <row r="34175" spans="3:3">
      <c r="C34175"/>
    </row>
    <row r="34176" spans="3:3">
      <c r="C34176"/>
    </row>
    <row r="34177" spans="3:3">
      <c r="C34177"/>
    </row>
    <row r="34178" spans="3:3">
      <c r="C34178"/>
    </row>
    <row r="34179" spans="3:3">
      <c r="C34179"/>
    </row>
    <row r="34180" spans="3:3">
      <c r="C34180"/>
    </row>
    <row r="34181" spans="3:3">
      <c r="C34181"/>
    </row>
    <row r="34182" spans="3:3">
      <c r="C34182"/>
    </row>
    <row r="34183" spans="3:3">
      <c r="C34183"/>
    </row>
    <row r="34184" spans="3:3">
      <c r="C34184"/>
    </row>
    <row r="34185" spans="3:3">
      <c r="C34185"/>
    </row>
    <row r="34186" spans="3:3">
      <c r="C34186"/>
    </row>
    <row r="34187" spans="3:3">
      <c r="C34187"/>
    </row>
    <row r="34188" spans="3:3">
      <c r="C34188"/>
    </row>
    <row r="34189" spans="3:3">
      <c r="C34189"/>
    </row>
    <row r="34190" spans="3:3">
      <c r="C34190"/>
    </row>
    <row r="34191" spans="3:3">
      <c r="C34191"/>
    </row>
    <row r="34192" spans="3:3">
      <c r="C34192"/>
    </row>
    <row r="34193" spans="3:3">
      <c r="C34193"/>
    </row>
    <row r="34194" spans="3:3">
      <c r="C34194"/>
    </row>
    <row r="34195" spans="3:3">
      <c r="C34195"/>
    </row>
    <row r="34196" spans="3:3">
      <c r="C34196"/>
    </row>
    <row r="34197" spans="3:3">
      <c r="C34197"/>
    </row>
    <row r="34198" spans="3:3">
      <c r="C34198"/>
    </row>
    <row r="34199" spans="3:3">
      <c r="C34199"/>
    </row>
    <row r="34200" spans="3:3">
      <c r="C34200"/>
    </row>
    <row r="34201" spans="3:3">
      <c r="C34201"/>
    </row>
    <row r="34202" spans="3:3">
      <c r="C34202"/>
    </row>
    <row r="34203" spans="3:3">
      <c r="C34203"/>
    </row>
    <row r="34204" spans="3:3">
      <c r="C34204"/>
    </row>
    <row r="34205" spans="3:3">
      <c r="C34205"/>
    </row>
    <row r="34206" spans="3:3">
      <c r="C34206"/>
    </row>
    <row r="34207" spans="3:3">
      <c r="C34207"/>
    </row>
    <row r="34208" spans="3:3">
      <c r="C34208"/>
    </row>
    <row r="34209" spans="3:3">
      <c r="C34209"/>
    </row>
    <row r="34210" spans="3:3">
      <c r="C34210"/>
    </row>
    <row r="34211" spans="3:3">
      <c r="C34211"/>
    </row>
    <row r="34212" spans="3:3">
      <c r="C34212"/>
    </row>
    <row r="34213" spans="3:3">
      <c r="C34213"/>
    </row>
    <row r="34214" spans="3:3">
      <c r="C34214"/>
    </row>
    <row r="34215" spans="3:3">
      <c r="C34215"/>
    </row>
    <row r="34216" spans="3:3">
      <c r="C34216"/>
    </row>
    <row r="34217" spans="3:3">
      <c r="C34217"/>
    </row>
    <row r="34218" spans="3:3">
      <c r="C34218"/>
    </row>
    <row r="34219" spans="3:3">
      <c r="C34219"/>
    </row>
    <row r="34220" spans="3:3">
      <c r="C34220"/>
    </row>
    <row r="34221" spans="3:3">
      <c r="C34221"/>
    </row>
    <row r="34222" spans="3:3">
      <c r="C34222"/>
    </row>
    <row r="34223" spans="3:3">
      <c r="C34223"/>
    </row>
    <row r="34224" spans="3:3">
      <c r="C34224"/>
    </row>
    <row r="34225" spans="3:3">
      <c r="C34225"/>
    </row>
    <row r="34226" spans="3:3">
      <c r="C34226"/>
    </row>
    <row r="34227" spans="3:3">
      <c r="C34227"/>
    </row>
    <row r="34228" spans="3:3">
      <c r="C34228"/>
    </row>
    <row r="34229" spans="3:3">
      <c r="C34229"/>
    </row>
    <row r="34230" spans="3:3">
      <c r="C34230"/>
    </row>
    <row r="34231" spans="3:3">
      <c r="C34231"/>
    </row>
    <row r="34232" spans="3:3">
      <c r="C34232"/>
    </row>
    <row r="34233" spans="3:3">
      <c r="C34233"/>
    </row>
    <row r="34234" spans="3:3">
      <c r="C34234"/>
    </row>
    <row r="34235" spans="3:3">
      <c r="C34235"/>
    </row>
    <row r="34236" spans="3:3">
      <c r="C34236"/>
    </row>
    <row r="34237" spans="3:3">
      <c r="C34237"/>
    </row>
    <row r="34238" spans="3:3">
      <c r="C34238"/>
    </row>
    <row r="34239" spans="3:3">
      <c r="C34239"/>
    </row>
    <row r="34240" spans="3:3">
      <c r="C34240"/>
    </row>
    <row r="34241" spans="3:3">
      <c r="C34241"/>
    </row>
    <row r="34242" spans="3:3">
      <c r="C34242"/>
    </row>
    <row r="34243" spans="3:3">
      <c r="C34243"/>
    </row>
    <row r="34244" spans="3:3">
      <c r="C34244"/>
    </row>
    <row r="34245" spans="3:3">
      <c r="C34245"/>
    </row>
    <row r="34246" spans="3:3">
      <c r="C34246"/>
    </row>
    <row r="34247" spans="3:3">
      <c r="C34247"/>
    </row>
    <row r="34248" spans="3:3">
      <c r="C34248"/>
    </row>
    <row r="34249" spans="3:3">
      <c r="C34249"/>
    </row>
    <row r="34250" spans="3:3">
      <c r="C34250"/>
    </row>
    <row r="34251" spans="3:3">
      <c r="C34251"/>
    </row>
    <row r="34252" spans="3:3">
      <c r="C34252"/>
    </row>
    <row r="34253" spans="3:3">
      <c r="C34253"/>
    </row>
    <row r="34254" spans="3:3">
      <c r="C34254"/>
    </row>
    <row r="34255" spans="3:3">
      <c r="C34255"/>
    </row>
    <row r="34256" spans="3:3">
      <c r="C34256"/>
    </row>
    <row r="34257" spans="3:3">
      <c r="C34257"/>
    </row>
    <row r="34258" spans="3:3">
      <c r="C34258"/>
    </row>
    <row r="34259" spans="3:3">
      <c r="C34259"/>
    </row>
    <row r="34260" spans="3:3">
      <c r="C34260"/>
    </row>
    <row r="34261" spans="3:3">
      <c r="C34261"/>
    </row>
    <row r="34262" spans="3:3">
      <c r="C34262"/>
    </row>
    <row r="34263" spans="3:3">
      <c r="C34263"/>
    </row>
    <row r="34264" spans="3:3">
      <c r="C34264"/>
    </row>
    <row r="34265" spans="3:3">
      <c r="C34265"/>
    </row>
    <row r="34266" spans="3:3">
      <c r="C34266"/>
    </row>
    <row r="34267" spans="3:3">
      <c r="C34267"/>
    </row>
    <row r="34268" spans="3:3">
      <c r="C34268"/>
    </row>
    <row r="34269" spans="3:3">
      <c r="C34269"/>
    </row>
    <row r="34270" spans="3:3">
      <c r="C34270"/>
    </row>
    <row r="34271" spans="3:3">
      <c r="C34271"/>
    </row>
    <row r="34272" spans="3:3">
      <c r="C34272"/>
    </row>
    <row r="34273" spans="3:3">
      <c r="C34273"/>
    </row>
    <row r="34274" spans="3:3">
      <c r="C34274"/>
    </row>
    <row r="34275" spans="3:3">
      <c r="C34275"/>
    </row>
    <row r="34276" spans="3:3">
      <c r="C34276"/>
    </row>
    <row r="34277" spans="3:3">
      <c r="C34277"/>
    </row>
    <row r="34278" spans="3:3">
      <c r="C34278"/>
    </row>
    <row r="34279" spans="3:3">
      <c r="C34279"/>
    </row>
    <row r="34280" spans="3:3">
      <c r="C34280"/>
    </row>
    <row r="34281" spans="3:3">
      <c r="C34281"/>
    </row>
    <row r="34282" spans="3:3">
      <c r="C34282"/>
    </row>
    <row r="34283" spans="3:3">
      <c r="C34283"/>
    </row>
    <row r="34284" spans="3:3">
      <c r="C34284"/>
    </row>
    <row r="34285" spans="3:3">
      <c r="C34285"/>
    </row>
    <row r="34286" spans="3:3">
      <c r="C34286"/>
    </row>
    <row r="34287" spans="3:3">
      <c r="C34287"/>
    </row>
    <row r="34288" spans="3:3">
      <c r="C34288"/>
    </row>
    <row r="34289" spans="3:3">
      <c r="C34289"/>
    </row>
    <row r="34290" spans="3:3">
      <c r="C34290"/>
    </row>
    <row r="34291" spans="3:3">
      <c r="C34291"/>
    </row>
    <row r="34292" spans="3:3">
      <c r="C34292"/>
    </row>
    <row r="34293" spans="3:3">
      <c r="C34293"/>
    </row>
    <row r="34294" spans="3:3">
      <c r="C34294"/>
    </row>
    <row r="34295" spans="3:3">
      <c r="C34295"/>
    </row>
    <row r="34296" spans="3:3">
      <c r="C34296"/>
    </row>
    <row r="34297" spans="3:3">
      <c r="C34297"/>
    </row>
    <row r="34298" spans="3:3">
      <c r="C34298"/>
    </row>
    <row r="34299" spans="3:3">
      <c r="C34299"/>
    </row>
    <row r="34300" spans="3:3">
      <c r="C34300"/>
    </row>
    <row r="34301" spans="3:3">
      <c r="C34301"/>
    </row>
    <row r="34302" spans="3:3">
      <c r="C34302"/>
    </row>
    <row r="34303" spans="3:3">
      <c r="C34303"/>
    </row>
    <row r="34304" spans="3:3">
      <c r="C34304"/>
    </row>
    <row r="34305" spans="3:3">
      <c r="C34305"/>
    </row>
    <row r="34306" spans="3:3">
      <c r="C34306"/>
    </row>
    <row r="34307" spans="3:3">
      <c r="C34307"/>
    </row>
    <row r="34308" spans="3:3">
      <c r="C34308"/>
    </row>
    <row r="34309" spans="3:3">
      <c r="C34309"/>
    </row>
    <row r="34310" spans="3:3">
      <c r="C34310"/>
    </row>
    <row r="34311" spans="3:3">
      <c r="C34311"/>
    </row>
    <row r="34312" spans="3:3">
      <c r="C34312"/>
    </row>
    <row r="34313" spans="3:3">
      <c r="C34313"/>
    </row>
    <row r="34314" spans="3:3">
      <c r="C34314"/>
    </row>
    <row r="34315" spans="3:3">
      <c r="C34315"/>
    </row>
    <row r="34316" spans="3:3">
      <c r="C34316"/>
    </row>
    <row r="34317" spans="3:3">
      <c r="C34317"/>
    </row>
    <row r="34318" spans="3:3">
      <c r="C34318"/>
    </row>
    <row r="34319" spans="3:3">
      <c r="C34319"/>
    </row>
    <row r="34320" spans="3:3">
      <c r="C34320"/>
    </row>
    <row r="34321" spans="3:3">
      <c r="C34321"/>
    </row>
    <row r="34322" spans="3:3">
      <c r="C34322"/>
    </row>
    <row r="34323" spans="3:3">
      <c r="C34323"/>
    </row>
    <row r="34324" spans="3:3">
      <c r="C34324"/>
    </row>
    <row r="34325" spans="3:3">
      <c r="C34325"/>
    </row>
    <row r="34326" spans="3:3">
      <c r="C34326"/>
    </row>
    <row r="34327" spans="3:3">
      <c r="C34327"/>
    </row>
    <row r="34328" spans="3:3">
      <c r="C34328"/>
    </row>
    <row r="34329" spans="3:3">
      <c r="C34329"/>
    </row>
    <row r="34330" spans="3:3">
      <c r="C34330"/>
    </row>
    <row r="34331" spans="3:3">
      <c r="C34331"/>
    </row>
    <row r="34332" spans="3:3">
      <c r="C34332"/>
    </row>
    <row r="34333" spans="3:3">
      <c r="C34333"/>
    </row>
    <row r="34334" spans="3:3">
      <c r="C34334"/>
    </row>
    <row r="34335" spans="3:3">
      <c r="C34335"/>
    </row>
    <row r="34336" spans="3:3">
      <c r="C34336"/>
    </row>
    <row r="34337" spans="3:3">
      <c r="C34337"/>
    </row>
    <row r="34338" spans="3:3">
      <c r="C34338"/>
    </row>
    <row r="34339" spans="3:3">
      <c r="C34339"/>
    </row>
    <row r="34340" spans="3:3">
      <c r="C34340"/>
    </row>
    <row r="34341" spans="3:3">
      <c r="C34341"/>
    </row>
    <row r="34342" spans="3:3">
      <c r="C34342"/>
    </row>
    <row r="34343" spans="3:3">
      <c r="C34343"/>
    </row>
    <row r="34344" spans="3:3">
      <c r="C34344"/>
    </row>
    <row r="34345" spans="3:3">
      <c r="C34345"/>
    </row>
    <row r="34346" spans="3:3">
      <c r="C34346"/>
    </row>
    <row r="34347" spans="3:3">
      <c r="C34347"/>
    </row>
    <row r="34348" spans="3:3">
      <c r="C34348"/>
    </row>
    <row r="34349" spans="3:3">
      <c r="C34349"/>
    </row>
    <row r="34350" spans="3:3">
      <c r="C34350"/>
    </row>
    <row r="34351" spans="3:3">
      <c r="C34351"/>
    </row>
    <row r="34352" spans="3:3">
      <c r="C34352"/>
    </row>
    <row r="34353" spans="3:3">
      <c r="C34353"/>
    </row>
    <row r="34354" spans="3:3">
      <c r="C34354"/>
    </row>
    <row r="34355" spans="3:3">
      <c r="C34355"/>
    </row>
    <row r="34356" spans="3:3">
      <c r="C34356"/>
    </row>
    <row r="34357" spans="3:3">
      <c r="C34357"/>
    </row>
    <row r="34358" spans="3:3">
      <c r="C34358"/>
    </row>
    <row r="34359" spans="3:3">
      <c r="C34359"/>
    </row>
    <row r="34360" spans="3:3">
      <c r="C34360"/>
    </row>
    <row r="34361" spans="3:3">
      <c r="C34361"/>
    </row>
    <row r="34362" spans="3:3">
      <c r="C34362"/>
    </row>
    <row r="34363" spans="3:3">
      <c r="C34363"/>
    </row>
    <row r="34364" spans="3:3">
      <c r="C34364"/>
    </row>
    <row r="34365" spans="3:3">
      <c r="C34365"/>
    </row>
    <row r="34366" spans="3:3">
      <c r="C34366"/>
    </row>
    <row r="34367" spans="3:3">
      <c r="C34367"/>
    </row>
    <row r="34368" spans="3:3">
      <c r="C34368"/>
    </row>
    <row r="34369" spans="3:3">
      <c r="C34369"/>
    </row>
    <row r="34370" spans="3:3">
      <c r="C34370"/>
    </row>
    <row r="34371" spans="3:3">
      <c r="C34371"/>
    </row>
    <row r="34372" spans="3:3">
      <c r="C34372"/>
    </row>
    <row r="34373" spans="3:3">
      <c r="C34373"/>
    </row>
    <row r="34374" spans="3:3">
      <c r="C34374"/>
    </row>
    <row r="34375" spans="3:3">
      <c r="C34375"/>
    </row>
    <row r="34376" spans="3:3">
      <c r="C34376"/>
    </row>
    <row r="34377" spans="3:3">
      <c r="C34377"/>
    </row>
    <row r="34378" spans="3:3">
      <c r="C34378"/>
    </row>
    <row r="34379" spans="3:3">
      <c r="C34379"/>
    </row>
    <row r="34380" spans="3:3">
      <c r="C34380"/>
    </row>
    <row r="34381" spans="3:3">
      <c r="C34381"/>
    </row>
    <row r="34382" spans="3:3">
      <c r="C34382"/>
    </row>
    <row r="34383" spans="3:3">
      <c r="C34383"/>
    </row>
    <row r="34384" spans="3:3">
      <c r="C34384"/>
    </row>
    <row r="34385" spans="3:3">
      <c r="C34385"/>
    </row>
    <row r="34386" spans="3:3">
      <c r="C34386"/>
    </row>
    <row r="34387" spans="3:3">
      <c r="C34387"/>
    </row>
    <row r="34388" spans="3:3">
      <c r="C34388"/>
    </row>
    <row r="34389" spans="3:3">
      <c r="C34389"/>
    </row>
    <row r="34390" spans="3:3">
      <c r="C34390"/>
    </row>
    <row r="34391" spans="3:3">
      <c r="C34391"/>
    </row>
    <row r="34392" spans="3:3">
      <c r="C34392"/>
    </row>
    <row r="34393" spans="3:3">
      <c r="C34393"/>
    </row>
    <row r="34394" spans="3:3">
      <c r="C34394"/>
    </row>
    <row r="34395" spans="3:3">
      <c r="C34395"/>
    </row>
    <row r="34396" spans="3:3">
      <c r="C34396"/>
    </row>
    <row r="34397" spans="3:3">
      <c r="C34397"/>
    </row>
    <row r="34398" spans="3:3">
      <c r="C34398"/>
    </row>
    <row r="34399" spans="3:3">
      <c r="C34399"/>
    </row>
    <row r="34400" spans="3:3">
      <c r="C34400"/>
    </row>
    <row r="34401" spans="3:3">
      <c r="C34401"/>
    </row>
    <row r="34402" spans="3:3">
      <c r="C34402"/>
    </row>
    <row r="34403" spans="3:3">
      <c r="C34403"/>
    </row>
    <row r="34404" spans="3:3">
      <c r="C34404"/>
    </row>
    <row r="34405" spans="3:3">
      <c r="C34405"/>
    </row>
    <row r="34406" spans="3:3">
      <c r="C34406"/>
    </row>
    <row r="34407" spans="3:3">
      <c r="C34407"/>
    </row>
    <row r="34408" spans="3:3">
      <c r="C34408"/>
    </row>
    <row r="34409" spans="3:3">
      <c r="C34409"/>
    </row>
    <row r="34410" spans="3:3">
      <c r="C34410"/>
    </row>
    <row r="34411" spans="3:3">
      <c r="C34411"/>
    </row>
    <row r="34412" spans="3:3">
      <c r="C34412"/>
    </row>
    <row r="34413" spans="3:3">
      <c r="C34413"/>
    </row>
    <row r="34414" spans="3:3">
      <c r="C34414"/>
    </row>
    <row r="34415" spans="3:3">
      <c r="C34415"/>
    </row>
    <row r="34416" spans="3:3">
      <c r="C34416"/>
    </row>
    <row r="34417" spans="3:3">
      <c r="C34417"/>
    </row>
    <row r="34418" spans="3:3">
      <c r="C34418"/>
    </row>
    <row r="34419" spans="3:3">
      <c r="C34419"/>
    </row>
    <row r="34420" spans="3:3">
      <c r="C34420"/>
    </row>
    <row r="34421" spans="3:3">
      <c r="C34421"/>
    </row>
    <row r="34422" spans="3:3">
      <c r="C34422"/>
    </row>
    <row r="34423" spans="3:3">
      <c r="C34423"/>
    </row>
    <row r="34424" spans="3:3">
      <c r="C34424"/>
    </row>
    <row r="34425" spans="3:3">
      <c r="C34425"/>
    </row>
    <row r="34426" spans="3:3">
      <c r="C34426"/>
    </row>
    <row r="34427" spans="3:3">
      <c r="C34427"/>
    </row>
    <row r="34428" spans="3:3">
      <c r="C34428"/>
    </row>
    <row r="34429" spans="3:3">
      <c r="C34429"/>
    </row>
    <row r="34430" spans="3:3">
      <c r="C34430"/>
    </row>
    <row r="34431" spans="3:3">
      <c r="C34431"/>
    </row>
    <row r="34432" spans="3:3">
      <c r="C34432"/>
    </row>
    <row r="34433" spans="3:3">
      <c r="C34433"/>
    </row>
    <row r="34434" spans="3:3">
      <c r="C34434"/>
    </row>
    <row r="34435" spans="3:3">
      <c r="C34435"/>
    </row>
    <row r="34436" spans="3:3">
      <c r="C34436"/>
    </row>
    <row r="34437" spans="3:3">
      <c r="C34437"/>
    </row>
    <row r="34438" spans="3:3">
      <c r="C34438"/>
    </row>
    <row r="34439" spans="3:3">
      <c r="C34439"/>
    </row>
    <row r="34440" spans="3:3">
      <c r="C34440"/>
    </row>
    <row r="34441" spans="3:3">
      <c r="C34441"/>
    </row>
    <row r="34442" spans="3:3">
      <c r="C34442"/>
    </row>
    <row r="34443" spans="3:3">
      <c r="C34443"/>
    </row>
    <row r="34444" spans="3:3">
      <c r="C34444"/>
    </row>
    <row r="34445" spans="3:3">
      <c r="C34445"/>
    </row>
    <row r="34446" spans="3:3">
      <c r="C34446"/>
    </row>
    <row r="34447" spans="3:3">
      <c r="C34447"/>
    </row>
    <row r="34448" spans="3:3">
      <c r="C34448"/>
    </row>
    <row r="34449" spans="3:3">
      <c r="C34449"/>
    </row>
    <row r="34450" spans="3:3">
      <c r="C34450"/>
    </row>
    <row r="34451" spans="3:3">
      <c r="C34451"/>
    </row>
    <row r="34452" spans="3:3">
      <c r="C34452"/>
    </row>
    <row r="34453" spans="3:3">
      <c r="C34453"/>
    </row>
    <row r="34454" spans="3:3">
      <c r="C34454"/>
    </row>
    <row r="34455" spans="3:3">
      <c r="C34455"/>
    </row>
    <row r="34456" spans="3:3">
      <c r="C34456"/>
    </row>
    <row r="34457" spans="3:3">
      <c r="C34457"/>
    </row>
    <row r="34458" spans="3:3">
      <c r="C34458"/>
    </row>
    <row r="34459" spans="3:3">
      <c r="C34459"/>
    </row>
    <row r="34460" spans="3:3">
      <c r="C34460"/>
    </row>
    <row r="34461" spans="3:3">
      <c r="C34461"/>
    </row>
    <row r="34462" spans="3:3">
      <c r="C34462"/>
    </row>
    <row r="34463" spans="3:3">
      <c r="C34463"/>
    </row>
    <row r="34464" spans="3:3">
      <c r="C34464"/>
    </row>
    <row r="34465" spans="3:3">
      <c r="C34465"/>
    </row>
    <row r="34466" spans="3:3">
      <c r="C34466"/>
    </row>
    <row r="34467" spans="3:3">
      <c r="C34467"/>
    </row>
    <row r="34468" spans="3:3">
      <c r="C34468"/>
    </row>
    <row r="34469" spans="3:3">
      <c r="C34469"/>
    </row>
    <row r="34470" spans="3:3">
      <c r="C34470"/>
    </row>
    <row r="34471" spans="3:3">
      <c r="C34471"/>
    </row>
    <row r="34472" spans="3:3">
      <c r="C34472"/>
    </row>
    <row r="34473" spans="3:3">
      <c r="C34473"/>
    </row>
    <row r="34474" spans="3:3">
      <c r="C34474"/>
    </row>
    <row r="34475" spans="3:3">
      <c r="C34475"/>
    </row>
    <row r="34476" spans="3:3">
      <c r="C34476"/>
    </row>
    <row r="34477" spans="3:3">
      <c r="C34477"/>
    </row>
    <row r="34478" spans="3:3">
      <c r="C34478"/>
    </row>
    <row r="34479" spans="3:3">
      <c r="C34479"/>
    </row>
    <row r="34480" spans="3:3">
      <c r="C34480"/>
    </row>
    <row r="34481" spans="3:3">
      <c r="C34481"/>
    </row>
    <row r="34482" spans="3:3">
      <c r="C34482"/>
    </row>
    <row r="34483" spans="3:3">
      <c r="C34483"/>
    </row>
    <row r="34484" spans="3:3">
      <c r="C34484"/>
    </row>
    <row r="34485" spans="3:3">
      <c r="C34485"/>
    </row>
    <row r="34486" spans="3:3">
      <c r="C34486"/>
    </row>
    <row r="34487" spans="3:3">
      <c r="C34487"/>
    </row>
    <row r="34488" spans="3:3">
      <c r="C34488"/>
    </row>
    <row r="34489" spans="3:3">
      <c r="C34489"/>
    </row>
    <row r="34490" spans="3:3">
      <c r="C34490"/>
    </row>
    <row r="34491" spans="3:3">
      <c r="C34491"/>
    </row>
    <row r="34492" spans="3:3">
      <c r="C34492"/>
    </row>
    <row r="34493" spans="3:3">
      <c r="C34493"/>
    </row>
    <row r="34494" spans="3:3">
      <c r="C34494"/>
    </row>
    <row r="34495" spans="3:3">
      <c r="C34495"/>
    </row>
    <row r="34496" spans="3:3">
      <c r="C34496"/>
    </row>
    <row r="34497" spans="3:3">
      <c r="C34497"/>
    </row>
    <row r="34498" spans="3:3">
      <c r="C34498"/>
    </row>
    <row r="34499" spans="3:3">
      <c r="C34499"/>
    </row>
    <row r="34500" spans="3:3">
      <c r="C34500"/>
    </row>
    <row r="34501" spans="3:3">
      <c r="C34501"/>
    </row>
    <row r="34502" spans="3:3">
      <c r="C34502"/>
    </row>
    <row r="34503" spans="3:3">
      <c r="C34503"/>
    </row>
    <row r="34504" spans="3:3">
      <c r="C34504"/>
    </row>
    <row r="34505" spans="3:3">
      <c r="C34505"/>
    </row>
    <row r="34506" spans="3:3">
      <c r="C34506"/>
    </row>
    <row r="34507" spans="3:3">
      <c r="C34507"/>
    </row>
    <row r="34508" spans="3:3">
      <c r="C34508"/>
    </row>
    <row r="34509" spans="3:3">
      <c r="C34509"/>
    </row>
    <row r="34510" spans="3:3">
      <c r="C34510"/>
    </row>
    <row r="34511" spans="3:3">
      <c r="C34511"/>
    </row>
    <row r="34512" spans="3:3">
      <c r="C34512"/>
    </row>
    <row r="34513" spans="3:3">
      <c r="C34513"/>
    </row>
    <row r="34514" spans="3:3">
      <c r="C34514"/>
    </row>
    <row r="34515" spans="3:3">
      <c r="C34515"/>
    </row>
    <row r="34516" spans="3:3">
      <c r="C34516"/>
    </row>
    <row r="34517" spans="3:3">
      <c r="C34517"/>
    </row>
    <row r="34518" spans="3:3">
      <c r="C34518"/>
    </row>
    <row r="34519" spans="3:3">
      <c r="C34519"/>
    </row>
    <row r="34520" spans="3:3">
      <c r="C34520"/>
    </row>
    <row r="34521" spans="3:3">
      <c r="C34521"/>
    </row>
    <row r="34522" spans="3:3">
      <c r="C34522"/>
    </row>
    <row r="34523" spans="3:3">
      <c r="C34523"/>
    </row>
    <row r="34524" spans="3:3">
      <c r="C34524"/>
    </row>
    <row r="34525" spans="3:3">
      <c r="C34525"/>
    </row>
    <row r="34526" spans="3:3">
      <c r="C34526"/>
    </row>
    <row r="34527" spans="3:3">
      <c r="C34527"/>
    </row>
    <row r="34528" spans="3:3">
      <c r="C34528"/>
    </row>
    <row r="34529" spans="3:3">
      <c r="C34529"/>
    </row>
    <row r="34530" spans="3:3">
      <c r="C34530"/>
    </row>
    <row r="34531" spans="3:3">
      <c r="C34531"/>
    </row>
    <row r="34532" spans="3:3">
      <c r="C34532"/>
    </row>
    <row r="34533" spans="3:3">
      <c r="C34533"/>
    </row>
    <row r="34534" spans="3:3">
      <c r="C34534"/>
    </row>
    <row r="34535" spans="3:3">
      <c r="C34535"/>
    </row>
    <row r="34536" spans="3:3">
      <c r="C34536"/>
    </row>
    <row r="34537" spans="3:3">
      <c r="C34537"/>
    </row>
    <row r="34538" spans="3:3">
      <c r="C34538"/>
    </row>
    <row r="34539" spans="3:3">
      <c r="C34539"/>
    </row>
    <row r="34540" spans="3:3">
      <c r="C34540"/>
    </row>
    <row r="34541" spans="3:3">
      <c r="C34541"/>
    </row>
    <row r="34542" spans="3:3">
      <c r="C34542"/>
    </row>
    <row r="34543" spans="3:3">
      <c r="C34543"/>
    </row>
    <row r="34544" spans="3:3">
      <c r="C34544"/>
    </row>
    <row r="34545" spans="3:3">
      <c r="C34545"/>
    </row>
    <row r="34546" spans="3:3">
      <c r="C34546"/>
    </row>
    <row r="34547" spans="3:3">
      <c r="C34547"/>
    </row>
    <row r="34548" spans="3:3">
      <c r="C34548"/>
    </row>
    <row r="34549" spans="3:3">
      <c r="C34549"/>
    </row>
    <row r="34550" spans="3:3">
      <c r="C34550"/>
    </row>
    <row r="34551" spans="3:3">
      <c r="C34551"/>
    </row>
    <row r="34552" spans="3:3">
      <c r="C34552"/>
    </row>
    <row r="34553" spans="3:3">
      <c r="C34553"/>
    </row>
    <row r="34554" spans="3:3">
      <c r="C34554"/>
    </row>
    <row r="34555" spans="3:3">
      <c r="C34555"/>
    </row>
    <row r="34556" spans="3:3">
      <c r="C34556"/>
    </row>
    <row r="34557" spans="3:3">
      <c r="C34557"/>
    </row>
    <row r="34558" spans="3:3">
      <c r="C34558"/>
    </row>
    <row r="34559" spans="3:3">
      <c r="C34559"/>
    </row>
    <row r="34560" spans="3:3">
      <c r="C34560"/>
    </row>
    <row r="34561" spans="3:3">
      <c r="C34561"/>
    </row>
    <row r="34562" spans="3:3">
      <c r="C34562"/>
    </row>
    <row r="34563" spans="3:3">
      <c r="C34563"/>
    </row>
    <row r="34564" spans="3:3">
      <c r="C34564"/>
    </row>
    <row r="34565" spans="3:3">
      <c r="C34565"/>
    </row>
    <row r="34566" spans="3:3">
      <c r="C34566"/>
    </row>
    <row r="34567" spans="3:3">
      <c r="C34567"/>
    </row>
    <row r="34568" spans="3:3">
      <c r="C34568"/>
    </row>
    <row r="34569" spans="3:3">
      <c r="C34569"/>
    </row>
    <row r="34570" spans="3:3">
      <c r="C34570"/>
    </row>
    <row r="34571" spans="3:3">
      <c r="C34571"/>
    </row>
    <row r="34572" spans="3:3">
      <c r="C34572"/>
    </row>
    <row r="34573" spans="3:3">
      <c r="C34573"/>
    </row>
    <row r="34574" spans="3:3">
      <c r="C34574"/>
    </row>
    <row r="34575" spans="3:3">
      <c r="C34575"/>
    </row>
    <row r="34576" spans="3:3">
      <c r="C34576"/>
    </row>
    <row r="34577" spans="3:3">
      <c r="C34577"/>
    </row>
    <row r="34578" spans="3:3">
      <c r="C34578"/>
    </row>
    <row r="34579" spans="3:3">
      <c r="C34579"/>
    </row>
    <row r="34580" spans="3:3">
      <c r="C34580"/>
    </row>
    <row r="34581" spans="3:3">
      <c r="C34581"/>
    </row>
    <row r="34582" spans="3:3">
      <c r="C34582"/>
    </row>
    <row r="34583" spans="3:3">
      <c r="C34583"/>
    </row>
    <row r="34584" spans="3:3">
      <c r="C34584"/>
    </row>
    <row r="34585" spans="3:3">
      <c r="C34585"/>
    </row>
    <row r="34586" spans="3:3">
      <c r="C34586"/>
    </row>
    <row r="34587" spans="3:3">
      <c r="C34587"/>
    </row>
    <row r="34588" spans="3:3">
      <c r="C34588"/>
    </row>
    <row r="34589" spans="3:3">
      <c r="C34589"/>
    </row>
    <row r="34590" spans="3:3">
      <c r="C34590"/>
    </row>
    <row r="34591" spans="3:3">
      <c r="C34591"/>
    </row>
    <row r="34592" spans="3:3">
      <c r="C34592"/>
    </row>
    <row r="34593" spans="3:3">
      <c r="C34593"/>
    </row>
    <row r="34594" spans="3:3">
      <c r="C34594"/>
    </row>
    <row r="34595" spans="3:3">
      <c r="C34595"/>
    </row>
    <row r="34596" spans="3:3">
      <c r="C34596"/>
    </row>
    <row r="34597" spans="3:3">
      <c r="C34597"/>
    </row>
    <row r="34598" spans="3:3">
      <c r="C34598"/>
    </row>
    <row r="34599" spans="3:3">
      <c r="C34599"/>
    </row>
    <row r="34600" spans="3:3">
      <c r="C34600"/>
    </row>
    <row r="34601" spans="3:3">
      <c r="C34601"/>
    </row>
    <row r="34602" spans="3:3">
      <c r="C34602"/>
    </row>
    <row r="34603" spans="3:3">
      <c r="C34603"/>
    </row>
    <row r="34604" spans="3:3">
      <c r="C34604"/>
    </row>
    <row r="34605" spans="3:3">
      <c r="C34605"/>
    </row>
    <row r="34606" spans="3:3">
      <c r="C34606"/>
    </row>
    <row r="34607" spans="3:3">
      <c r="C34607"/>
    </row>
    <row r="34608" spans="3:3">
      <c r="C34608"/>
    </row>
    <row r="34609" spans="3:3">
      <c r="C34609"/>
    </row>
    <row r="34610" spans="3:3">
      <c r="C34610"/>
    </row>
    <row r="34611" spans="3:3">
      <c r="C34611"/>
    </row>
    <row r="34612" spans="3:3">
      <c r="C34612"/>
    </row>
    <row r="34613" spans="3:3">
      <c r="C34613"/>
    </row>
    <row r="34614" spans="3:3">
      <c r="C34614"/>
    </row>
    <row r="34615" spans="3:3">
      <c r="C34615"/>
    </row>
    <row r="34616" spans="3:3">
      <c r="C34616"/>
    </row>
    <row r="34617" spans="3:3">
      <c r="C34617"/>
    </row>
    <row r="34618" spans="3:3">
      <c r="C34618"/>
    </row>
    <row r="34619" spans="3:3">
      <c r="C34619"/>
    </row>
    <row r="34620" spans="3:3">
      <c r="C34620"/>
    </row>
    <row r="34621" spans="3:3">
      <c r="C34621"/>
    </row>
    <row r="34622" spans="3:3">
      <c r="C34622"/>
    </row>
    <row r="34623" spans="3:3">
      <c r="C34623"/>
    </row>
    <row r="34624" spans="3:3">
      <c r="C34624"/>
    </row>
    <row r="34625" spans="3:3">
      <c r="C34625"/>
    </row>
    <row r="34626" spans="3:3">
      <c r="C34626"/>
    </row>
    <row r="34627" spans="3:3">
      <c r="C34627"/>
    </row>
    <row r="34628" spans="3:3">
      <c r="C34628"/>
    </row>
    <row r="34629" spans="3:3">
      <c r="C34629"/>
    </row>
    <row r="34630" spans="3:3">
      <c r="C34630"/>
    </row>
    <row r="34631" spans="3:3">
      <c r="C34631"/>
    </row>
    <row r="34632" spans="3:3">
      <c r="C34632"/>
    </row>
    <row r="34633" spans="3:3">
      <c r="C34633"/>
    </row>
    <row r="34634" spans="3:3">
      <c r="C34634"/>
    </row>
    <row r="34635" spans="3:3">
      <c r="C34635"/>
    </row>
    <row r="34636" spans="3:3">
      <c r="C34636"/>
    </row>
    <row r="34637" spans="3:3">
      <c r="C34637"/>
    </row>
    <row r="34638" spans="3:3">
      <c r="C34638"/>
    </row>
    <row r="34639" spans="3:3">
      <c r="C34639"/>
    </row>
    <row r="34640" spans="3:3">
      <c r="C34640"/>
    </row>
    <row r="34641" spans="3:3">
      <c r="C34641"/>
    </row>
    <row r="34642" spans="3:3">
      <c r="C34642"/>
    </row>
    <row r="34643" spans="3:3">
      <c r="C34643"/>
    </row>
    <row r="34644" spans="3:3">
      <c r="C34644"/>
    </row>
    <row r="34645" spans="3:3">
      <c r="C34645"/>
    </row>
    <row r="34646" spans="3:3">
      <c r="C34646"/>
    </row>
    <row r="34647" spans="3:3">
      <c r="C34647"/>
    </row>
    <row r="34648" spans="3:3">
      <c r="C34648"/>
    </row>
    <row r="34649" spans="3:3">
      <c r="C34649"/>
    </row>
    <row r="34650" spans="3:3">
      <c r="C34650"/>
    </row>
    <row r="34651" spans="3:3">
      <c r="C34651"/>
    </row>
    <row r="34652" spans="3:3">
      <c r="C34652"/>
    </row>
    <row r="34653" spans="3:3">
      <c r="C34653"/>
    </row>
    <row r="34654" spans="3:3">
      <c r="C34654"/>
    </row>
    <row r="34655" spans="3:3">
      <c r="C34655"/>
    </row>
    <row r="34656" spans="3:3">
      <c r="C34656"/>
    </row>
    <row r="34657" spans="3:3">
      <c r="C34657"/>
    </row>
    <row r="34658" spans="3:3">
      <c r="C34658"/>
    </row>
    <row r="34659" spans="3:3">
      <c r="C34659"/>
    </row>
    <row r="34660" spans="3:3">
      <c r="C34660"/>
    </row>
    <row r="34661" spans="3:3">
      <c r="C34661"/>
    </row>
    <row r="34662" spans="3:3">
      <c r="C34662"/>
    </row>
    <row r="34663" spans="3:3">
      <c r="C34663"/>
    </row>
    <row r="34664" spans="3:3">
      <c r="C34664"/>
    </row>
    <row r="34665" spans="3:3">
      <c r="C34665"/>
    </row>
    <row r="34666" spans="3:3">
      <c r="C34666"/>
    </row>
    <row r="34667" spans="3:3">
      <c r="C34667"/>
    </row>
    <row r="34668" spans="3:3">
      <c r="C34668"/>
    </row>
    <row r="34669" spans="3:3">
      <c r="C34669"/>
    </row>
    <row r="34670" spans="3:3">
      <c r="C34670"/>
    </row>
    <row r="34671" spans="3:3">
      <c r="C34671"/>
    </row>
    <row r="34672" spans="3:3">
      <c r="C34672"/>
    </row>
    <row r="34673" spans="3:3">
      <c r="C34673"/>
    </row>
    <row r="34674" spans="3:3">
      <c r="C34674"/>
    </row>
    <row r="34675" spans="3:3">
      <c r="C34675"/>
    </row>
    <row r="34676" spans="3:3">
      <c r="C34676"/>
    </row>
    <row r="34677" spans="3:3">
      <c r="C34677"/>
    </row>
    <row r="34678" spans="3:3">
      <c r="C34678"/>
    </row>
    <row r="34679" spans="3:3">
      <c r="C34679"/>
    </row>
    <row r="34680" spans="3:3">
      <c r="C34680"/>
    </row>
    <row r="34681" spans="3:3">
      <c r="C34681"/>
    </row>
    <row r="34682" spans="3:3">
      <c r="C34682"/>
    </row>
    <row r="34683" spans="3:3">
      <c r="C34683"/>
    </row>
    <row r="34684" spans="3:3">
      <c r="C34684"/>
    </row>
    <row r="34685" spans="3:3">
      <c r="C34685"/>
    </row>
    <row r="34686" spans="3:3">
      <c r="C34686"/>
    </row>
    <row r="34687" spans="3:3">
      <c r="C34687"/>
    </row>
    <row r="34688" spans="3:3">
      <c r="C34688"/>
    </row>
    <row r="34689" spans="3:3">
      <c r="C34689"/>
    </row>
    <row r="34690" spans="3:3">
      <c r="C34690"/>
    </row>
    <row r="34691" spans="3:3">
      <c r="C34691"/>
    </row>
    <row r="34692" spans="3:3">
      <c r="C34692"/>
    </row>
    <row r="34693" spans="3:3">
      <c r="C34693"/>
    </row>
    <row r="34694" spans="3:3">
      <c r="C34694"/>
    </row>
    <row r="34695" spans="3:3">
      <c r="C34695"/>
    </row>
    <row r="34696" spans="3:3">
      <c r="C34696"/>
    </row>
    <row r="34697" spans="3:3">
      <c r="C34697"/>
    </row>
    <row r="34698" spans="3:3">
      <c r="C34698"/>
    </row>
    <row r="34699" spans="3:3">
      <c r="C34699"/>
    </row>
    <row r="34700" spans="3:3">
      <c r="C34700"/>
    </row>
    <row r="34701" spans="3:3">
      <c r="C34701"/>
    </row>
    <row r="34702" spans="3:3">
      <c r="C34702"/>
    </row>
    <row r="34703" spans="3:3">
      <c r="C34703"/>
    </row>
    <row r="34704" spans="3:3">
      <c r="C34704"/>
    </row>
    <row r="34705" spans="3:3">
      <c r="C34705"/>
    </row>
    <row r="34706" spans="3:3">
      <c r="C34706"/>
    </row>
    <row r="34707" spans="3:3">
      <c r="C34707"/>
    </row>
    <row r="34708" spans="3:3">
      <c r="C34708"/>
    </row>
    <row r="34709" spans="3:3">
      <c r="C34709"/>
    </row>
    <row r="34710" spans="3:3">
      <c r="C34710"/>
    </row>
    <row r="34711" spans="3:3">
      <c r="C34711"/>
    </row>
    <row r="34712" spans="3:3">
      <c r="C34712"/>
    </row>
    <row r="34713" spans="3:3">
      <c r="C34713"/>
    </row>
    <row r="34714" spans="3:3">
      <c r="C34714"/>
    </row>
    <row r="34715" spans="3:3">
      <c r="C34715"/>
    </row>
    <row r="34716" spans="3:3">
      <c r="C34716"/>
    </row>
    <row r="34717" spans="3:3">
      <c r="C34717"/>
    </row>
    <row r="34718" spans="3:3">
      <c r="C34718"/>
    </row>
    <row r="34719" spans="3:3">
      <c r="C34719"/>
    </row>
    <row r="34720" spans="3:3">
      <c r="C34720"/>
    </row>
    <row r="34721" spans="3:3">
      <c r="C34721"/>
    </row>
    <row r="34722" spans="3:3">
      <c r="C34722"/>
    </row>
    <row r="34723" spans="3:3">
      <c r="C34723"/>
    </row>
    <row r="34724" spans="3:3">
      <c r="C34724"/>
    </row>
    <row r="34725" spans="3:3">
      <c r="C34725"/>
    </row>
    <row r="34726" spans="3:3">
      <c r="C34726"/>
    </row>
    <row r="34727" spans="3:3">
      <c r="C34727"/>
    </row>
    <row r="34728" spans="3:3">
      <c r="C34728"/>
    </row>
    <row r="34729" spans="3:3">
      <c r="C34729"/>
    </row>
    <row r="34730" spans="3:3">
      <c r="C34730"/>
    </row>
    <row r="34731" spans="3:3">
      <c r="C34731"/>
    </row>
    <row r="34732" spans="3:3">
      <c r="C34732"/>
    </row>
    <row r="34733" spans="3:3">
      <c r="C34733"/>
    </row>
    <row r="34734" spans="3:3">
      <c r="C34734"/>
    </row>
    <row r="34735" spans="3:3">
      <c r="C34735"/>
    </row>
    <row r="34736" spans="3:3">
      <c r="C34736"/>
    </row>
    <row r="34737" spans="3:3">
      <c r="C34737"/>
    </row>
    <row r="34738" spans="3:3">
      <c r="C34738"/>
    </row>
    <row r="34739" spans="3:3">
      <c r="C34739"/>
    </row>
    <row r="34740" spans="3:3">
      <c r="C34740"/>
    </row>
    <row r="34741" spans="3:3">
      <c r="C34741"/>
    </row>
    <row r="34742" spans="3:3">
      <c r="C34742"/>
    </row>
    <row r="34743" spans="3:3">
      <c r="C34743"/>
    </row>
    <row r="34744" spans="3:3">
      <c r="C34744"/>
    </row>
    <row r="34745" spans="3:3">
      <c r="C34745"/>
    </row>
    <row r="34746" spans="3:3">
      <c r="C34746"/>
    </row>
    <row r="34747" spans="3:3">
      <c r="C34747"/>
    </row>
    <row r="34748" spans="3:3">
      <c r="C34748"/>
    </row>
    <row r="34749" spans="3:3">
      <c r="C34749"/>
    </row>
    <row r="34750" spans="3:3">
      <c r="C34750"/>
    </row>
    <row r="34751" spans="3:3">
      <c r="C34751"/>
    </row>
    <row r="34752" spans="3:3">
      <c r="C34752"/>
    </row>
    <row r="34753" spans="3:3">
      <c r="C34753"/>
    </row>
    <row r="34754" spans="3:3">
      <c r="C34754"/>
    </row>
    <row r="34755" spans="3:3">
      <c r="C34755"/>
    </row>
    <row r="34756" spans="3:3">
      <c r="C34756"/>
    </row>
    <row r="34757" spans="3:3">
      <c r="C34757"/>
    </row>
    <row r="34758" spans="3:3">
      <c r="C34758"/>
    </row>
    <row r="34759" spans="3:3">
      <c r="C34759"/>
    </row>
    <row r="34760" spans="3:3">
      <c r="C34760"/>
    </row>
    <row r="34761" spans="3:3">
      <c r="C34761"/>
    </row>
    <row r="34762" spans="3:3">
      <c r="C34762"/>
    </row>
    <row r="34763" spans="3:3">
      <c r="C34763"/>
    </row>
    <row r="34764" spans="3:3">
      <c r="C34764"/>
    </row>
    <row r="34765" spans="3:3">
      <c r="C34765"/>
    </row>
    <row r="34766" spans="3:3">
      <c r="C34766"/>
    </row>
    <row r="34767" spans="3:3">
      <c r="C34767"/>
    </row>
    <row r="34768" spans="3:3">
      <c r="C34768"/>
    </row>
    <row r="34769" spans="3:3">
      <c r="C34769"/>
    </row>
    <row r="34770" spans="3:3">
      <c r="C34770"/>
    </row>
    <row r="34771" spans="3:3">
      <c r="C34771"/>
    </row>
    <row r="34772" spans="3:3">
      <c r="C34772"/>
    </row>
    <row r="34773" spans="3:3">
      <c r="C34773"/>
    </row>
    <row r="34774" spans="3:3">
      <c r="C34774"/>
    </row>
    <row r="34775" spans="3:3">
      <c r="C34775"/>
    </row>
    <row r="34776" spans="3:3">
      <c r="C34776"/>
    </row>
    <row r="34777" spans="3:3">
      <c r="C34777"/>
    </row>
    <row r="34778" spans="3:3">
      <c r="C34778"/>
    </row>
    <row r="34779" spans="3:3">
      <c r="C34779"/>
    </row>
    <row r="34780" spans="3:3">
      <c r="C34780"/>
    </row>
    <row r="34781" spans="3:3">
      <c r="C34781"/>
    </row>
    <row r="34782" spans="3:3">
      <c r="C34782"/>
    </row>
    <row r="34783" spans="3:3">
      <c r="C34783"/>
    </row>
    <row r="34784" spans="3:3">
      <c r="C34784"/>
    </row>
    <row r="34785" spans="3:3">
      <c r="C34785"/>
    </row>
    <row r="34786" spans="3:3">
      <c r="C34786"/>
    </row>
    <row r="34787" spans="3:3">
      <c r="C34787"/>
    </row>
    <row r="34788" spans="3:3">
      <c r="C34788"/>
    </row>
    <row r="34789" spans="3:3">
      <c r="C34789"/>
    </row>
    <row r="34790" spans="3:3">
      <c r="C34790"/>
    </row>
    <row r="34791" spans="3:3">
      <c r="C34791"/>
    </row>
    <row r="34792" spans="3:3">
      <c r="C34792"/>
    </row>
    <row r="34793" spans="3:3">
      <c r="C34793"/>
    </row>
    <row r="34794" spans="3:3">
      <c r="C34794"/>
    </row>
    <row r="34795" spans="3:3">
      <c r="C34795"/>
    </row>
    <row r="34796" spans="3:3">
      <c r="C34796"/>
    </row>
    <row r="34797" spans="3:3">
      <c r="C34797"/>
    </row>
    <row r="34798" spans="3:3">
      <c r="C34798"/>
    </row>
    <row r="34799" spans="3:3">
      <c r="C34799"/>
    </row>
    <row r="34800" spans="3:3">
      <c r="C34800"/>
    </row>
    <row r="34801" spans="3:3">
      <c r="C34801"/>
    </row>
    <row r="34802" spans="3:3">
      <c r="C34802"/>
    </row>
    <row r="34803" spans="3:3">
      <c r="C34803"/>
    </row>
    <row r="34804" spans="3:3">
      <c r="C34804"/>
    </row>
    <row r="34805" spans="3:3">
      <c r="C34805"/>
    </row>
    <row r="34806" spans="3:3">
      <c r="C34806"/>
    </row>
    <row r="34807" spans="3:3">
      <c r="C34807"/>
    </row>
    <row r="34808" spans="3:3">
      <c r="C34808"/>
    </row>
    <row r="34809" spans="3:3">
      <c r="C34809"/>
    </row>
    <row r="34810" spans="3:3">
      <c r="C34810"/>
    </row>
    <row r="34811" spans="3:3">
      <c r="C34811"/>
    </row>
    <row r="34812" spans="3:3">
      <c r="C34812"/>
    </row>
    <row r="34813" spans="3:3">
      <c r="C34813"/>
    </row>
    <row r="34814" spans="3:3">
      <c r="C34814"/>
    </row>
    <row r="34815" spans="3:3">
      <c r="C34815"/>
    </row>
    <row r="34816" spans="3:3">
      <c r="C34816"/>
    </row>
    <row r="34817" spans="3:3">
      <c r="C34817"/>
    </row>
    <row r="34818" spans="3:3">
      <c r="C34818"/>
    </row>
    <row r="34819" spans="3:3">
      <c r="C34819"/>
    </row>
    <row r="34820" spans="3:3">
      <c r="C34820"/>
    </row>
    <row r="34821" spans="3:3">
      <c r="C34821"/>
    </row>
    <row r="34822" spans="3:3">
      <c r="C34822"/>
    </row>
    <row r="34823" spans="3:3">
      <c r="C34823"/>
    </row>
    <row r="34824" spans="3:3">
      <c r="C34824"/>
    </row>
    <row r="34825" spans="3:3">
      <c r="C34825"/>
    </row>
    <row r="34826" spans="3:3">
      <c r="C34826"/>
    </row>
    <row r="34827" spans="3:3">
      <c r="C34827"/>
    </row>
    <row r="34828" spans="3:3">
      <c r="C34828"/>
    </row>
    <row r="34829" spans="3:3">
      <c r="C34829"/>
    </row>
    <row r="34830" spans="3:3">
      <c r="C34830"/>
    </row>
    <row r="34831" spans="3:3">
      <c r="C34831"/>
    </row>
    <row r="34832" spans="3:3">
      <c r="C34832"/>
    </row>
    <row r="34833" spans="3:3">
      <c r="C34833"/>
    </row>
    <row r="34834" spans="3:3">
      <c r="C34834"/>
    </row>
    <row r="34835" spans="3:3">
      <c r="C34835"/>
    </row>
    <row r="34836" spans="3:3">
      <c r="C34836"/>
    </row>
    <row r="34837" spans="3:3">
      <c r="C34837"/>
    </row>
    <row r="34838" spans="3:3">
      <c r="C34838"/>
    </row>
    <row r="34839" spans="3:3">
      <c r="C34839"/>
    </row>
    <row r="34840" spans="3:3">
      <c r="C34840"/>
    </row>
    <row r="34841" spans="3:3">
      <c r="C34841"/>
    </row>
    <row r="34842" spans="3:3">
      <c r="C34842"/>
    </row>
    <row r="34843" spans="3:3">
      <c r="C34843"/>
    </row>
    <row r="34844" spans="3:3">
      <c r="C34844"/>
    </row>
    <row r="34845" spans="3:3">
      <c r="C34845"/>
    </row>
    <row r="34846" spans="3:3">
      <c r="C34846"/>
    </row>
    <row r="34847" spans="3:3">
      <c r="C34847"/>
    </row>
    <row r="34848" spans="3:3">
      <c r="C34848"/>
    </row>
    <row r="34849" spans="3:3">
      <c r="C34849"/>
    </row>
    <row r="34850" spans="3:3">
      <c r="C34850"/>
    </row>
    <row r="34851" spans="3:3">
      <c r="C34851"/>
    </row>
    <row r="34852" spans="3:3">
      <c r="C34852"/>
    </row>
    <row r="34853" spans="3:3">
      <c r="C34853"/>
    </row>
    <row r="34854" spans="3:3">
      <c r="C34854"/>
    </row>
    <row r="34855" spans="3:3">
      <c r="C34855"/>
    </row>
    <row r="34856" spans="3:3">
      <c r="C34856"/>
    </row>
    <row r="34857" spans="3:3">
      <c r="C34857"/>
    </row>
    <row r="34858" spans="3:3">
      <c r="C34858"/>
    </row>
    <row r="34859" spans="3:3">
      <c r="C34859"/>
    </row>
    <row r="34860" spans="3:3">
      <c r="C34860"/>
    </row>
    <row r="34861" spans="3:3">
      <c r="C34861"/>
    </row>
    <row r="34862" spans="3:3">
      <c r="C34862"/>
    </row>
    <row r="34863" spans="3:3">
      <c r="C34863"/>
    </row>
    <row r="34864" spans="3:3">
      <c r="C34864"/>
    </row>
    <row r="34865" spans="3:3">
      <c r="C34865"/>
    </row>
    <row r="34866" spans="3:3">
      <c r="C34866"/>
    </row>
    <row r="34867" spans="3:3">
      <c r="C34867"/>
    </row>
    <row r="34868" spans="3:3">
      <c r="C34868"/>
    </row>
    <row r="34869" spans="3:3">
      <c r="C34869"/>
    </row>
    <row r="34870" spans="3:3">
      <c r="C34870"/>
    </row>
    <row r="34871" spans="3:3">
      <c r="C34871"/>
    </row>
    <row r="34872" spans="3:3">
      <c r="C34872"/>
    </row>
    <row r="34873" spans="3:3">
      <c r="C34873"/>
    </row>
    <row r="34874" spans="3:3">
      <c r="C34874"/>
    </row>
    <row r="34875" spans="3:3">
      <c r="C34875"/>
    </row>
    <row r="34876" spans="3:3">
      <c r="C34876"/>
    </row>
    <row r="34877" spans="3:3">
      <c r="C34877"/>
    </row>
    <row r="34878" spans="3:3">
      <c r="C34878"/>
    </row>
    <row r="34879" spans="3:3">
      <c r="C34879"/>
    </row>
    <row r="34880" spans="3:3">
      <c r="C34880"/>
    </row>
    <row r="34881" spans="3:3">
      <c r="C34881"/>
    </row>
    <row r="34882" spans="3:3">
      <c r="C34882"/>
    </row>
    <row r="34883" spans="3:3">
      <c r="C34883"/>
    </row>
    <row r="34884" spans="3:3">
      <c r="C34884"/>
    </row>
    <row r="34885" spans="3:3">
      <c r="C34885"/>
    </row>
    <row r="34886" spans="3:3">
      <c r="C34886"/>
    </row>
    <row r="34887" spans="3:3">
      <c r="C34887"/>
    </row>
    <row r="34888" spans="3:3">
      <c r="C34888"/>
    </row>
    <row r="34889" spans="3:3">
      <c r="C34889"/>
    </row>
    <row r="34890" spans="3:3">
      <c r="C34890"/>
    </row>
    <row r="34891" spans="3:3">
      <c r="C34891"/>
    </row>
    <row r="34892" spans="3:3">
      <c r="C34892"/>
    </row>
    <row r="34893" spans="3:3">
      <c r="C34893"/>
    </row>
    <row r="34894" spans="3:3">
      <c r="C34894"/>
    </row>
    <row r="34895" spans="3:3">
      <c r="C34895"/>
    </row>
    <row r="34896" spans="3:3">
      <c r="C34896"/>
    </row>
    <row r="34897" spans="3:3">
      <c r="C34897"/>
    </row>
    <row r="34898" spans="3:3">
      <c r="C34898"/>
    </row>
    <row r="34899" spans="3:3">
      <c r="C34899"/>
    </row>
    <row r="34900" spans="3:3">
      <c r="C34900"/>
    </row>
    <row r="34901" spans="3:3">
      <c r="C34901"/>
    </row>
    <row r="34902" spans="3:3">
      <c r="C34902"/>
    </row>
    <row r="34903" spans="3:3">
      <c r="C34903"/>
    </row>
    <row r="34904" spans="3:3">
      <c r="C34904"/>
    </row>
    <row r="34905" spans="3:3">
      <c r="C34905"/>
    </row>
    <row r="34906" spans="3:3">
      <c r="C34906"/>
    </row>
    <row r="34907" spans="3:3">
      <c r="C34907"/>
    </row>
    <row r="34908" spans="3:3">
      <c r="C34908"/>
    </row>
    <row r="34909" spans="3:3">
      <c r="C34909"/>
    </row>
    <row r="34910" spans="3:3">
      <c r="C34910"/>
    </row>
    <row r="34911" spans="3:3">
      <c r="C34911"/>
    </row>
    <row r="34912" spans="3:3">
      <c r="C34912"/>
    </row>
    <row r="34913" spans="3:3">
      <c r="C34913"/>
    </row>
    <row r="34914" spans="3:3">
      <c r="C34914"/>
    </row>
    <row r="34915" spans="3:3">
      <c r="C34915"/>
    </row>
    <row r="34916" spans="3:3">
      <c r="C34916"/>
    </row>
    <row r="34917" spans="3:3">
      <c r="C34917"/>
    </row>
    <row r="34918" spans="3:3">
      <c r="C34918"/>
    </row>
    <row r="34919" spans="3:3">
      <c r="C34919"/>
    </row>
    <row r="34920" spans="3:3">
      <c r="C34920"/>
    </row>
    <row r="34921" spans="3:3">
      <c r="C34921"/>
    </row>
    <row r="34922" spans="3:3">
      <c r="C34922"/>
    </row>
    <row r="34923" spans="3:3">
      <c r="C34923"/>
    </row>
    <row r="34924" spans="3:3">
      <c r="C34924"/>
    </row>
    <row r="34925" spans="3:3">
      <c r="C34925"/>
    </row>
    <row r="34926" spans="3:3">
      <c r="C34926"/>
    </row>
    <row r="34927" spans="3:3">
      <c r="C34927"/>
    </row>
    <row r="34928" spans="3:3">
      <c r="C34928"/>
    </row>
    <row r="34929" spans="3:3">
      <c r="C34929"/>
    </row>
    <row r="34930" spans="3:3">
      <c r="C34930"/>
    </row>
    <row r="34931" spans="3:3">
      <c r="C34931"/>
    </row>
    <row r="34932" spans="3:3">
      <c r="C34932"/>
    </row>
    <row r="34933" spans="3:3">
      <c r="C34933"/>
    </row>
    <row r="34934" spans="3:3">
      <c r="C34934"/>
    </row>
    <row r="34935" spans="3:3">
      <c r="C34935"/>
    </row>
    <row r="34936" spans="3:3">
      <c r="C34936"/>
    </row>
    <row r="34937" spans="3:3">
      <c r="C34937"/>
    </row>
    <row r="34938" spans="3:3">
      <c r="C34938"/>
    </row>
    <row r="34939" spans="3:3">
      <c r="C34939"/>
    </row>
    <row r="34940" spans="3:3">
      <c r="C34940"/>
    </row>
    <row r="34941" spans="3:3">
      <c r="C34941"/>
    </row>
    <row r="34942" spans="3:3">
      <c r="C34942"/>
    </row>
    <row r="34943" spans="3:3">
      <c r="C34943"/>
    </row>
    <row r="34944" spans="3:3">
      <c r="C34944"/>
    </row>
    <row r="34945" spans="3:3">
      <c r="C34945"/>
    </row>
    <row r="34946" spans="3:3">
      <c r="C34946"/>
    </row>
    <row r="34947" spans="3:3">
      <c r="C34947"/>
    </row>
    <row r="34948" spans="3:3">
      <c r="C34948"/>
    </row>
    <row r="34949" spans="3:3">
      <c r="C34949"/>
    </row>
    <row r="34950" spans="3:3">
      <c r="C34950"/>
    </row>
    <row r="34951" spans="3:3">
      <c r="C34951"/>
    </row>
    <row r="34952" spans="3:3">
      <c r="C34952"/>
    </row>
    <row r="34953" spans="3:3">
      <c r="C34953"/>
    </row>
    <row r="34954" spans="3:3">
      <c r="C34954"/>
    </row>
    <row r="34955" spans="3:3">
      <c r="C34955"/>
    </row>
    <row r="34956" spans="3:3">
      <c r="C34956"/>
    </row>
    <row r="34957" spans="3:3">
      <c r="C34957"/>
    </row>
    <row r="34958" spans="3:3">
      <c r="C34958"/>
    </row>
    <row r="34959" spans="3:3">
      <c r="C34959"/>
    </row>
    <row r="34960" spans="3:3">
      <c r="C34960"/>
    </row>
    <row r="34961" spans="3:3">
      <c r="C34961"/>
    </row>
    <row r="34962" spans="3:3">
      <c r="C34962"/>
    </row>
    <row r="34963" spans="3:3">
      <c r="C34963"/>
    </row>
    <row r="34964" spans="3:3">
      <c r="C34964"/>
    </row>
    <row r="34965" spans="3:3">
      <c r="C34965"/>
    </row>
    <row r="34966" spans="3:3">
      <c r="C34966"/>
    </row>
    <row r="34967" spans="3:3">
      <c r="C34967"/>
    </row>
    <row r="34968" spans="3:3">
      <c r="C34968"/>
    </row>
    <row r="34969" spans="3:3">
      <c r="C34969"/>
    </row>
    <row r="34970" spans="3:3">
      <c r="C34970"/>
    </row>
    <row r="34971" spans="3:3">
      <c r="C34971"/>
    </row>
    <row r="34972" spans="3:3">
      <c r="C34972"/>
    </row>
    <row r="34973" spans="3:3">
      <c r="C34973"/>
    </row>
    <row r="34974" spans="3:3">
      <c r="C34974"/>
    </row>
    <row r="34975" spans="3:3">
      <c r="C34975"/>
    </row>
    <row r="34976" spans="3:3">
      <c r="C34976"/>
    </row>
    <row r="34977" spans="3:3">
      <c r="C34977"/>
    </row>
    <row r="34978" spans="3:3">
      <c r="C34978"/>
    </row>
    <row r="34979" spans="3:3">
      <c r="C34979"/>
    </row>
    <row r="34980" spans="3:3">
      <c r="C34980"/>
    </row>
    <row r="34981" spans="3:3">
      <c r="C34981"/>
    </row>
    <row r="34982" spans="3:3">
      <c r="C34982"/>
    </row>
    <row r="34983" spans="3:3">
      <c r="C34983"/>
    </row>
    <row r="34984" spans="3:3">
      <c r="C34984"/>
    </row>
    <row r="34985" spans="3:3">
      <c r="C34985"/>
    </row>
    <row r="34986" spans="3:3">
      <c r="C34986"/>
    </row>
    <row r="34987" spans="3:3">
      <c r="C34987"/>
    </row>
    <row r="34988" spans="3:3">
      <c r="C34988"/>
    </row>
    <row r="34989" spans="3:3">
      <c r="C34989"/>
    </row>
    <row r="34990" spans="3:3">
      <c r="C34990"/>
    </row>
    <row r="34991" spans="3:3">
      <c r="C34991"/>
    </row>
    <row r="34992" spans="3:3">
      <c r="C34992"/>
    </row>
    <row r="34993" spans="3:3">
      <c r="C34993"/>
    </row>
    <row r="34994" spans="3:3">
      <c r="C34994"/>
    </row>
    <row r="34995" spans="3:3">
      <c r="C34995"/>
    </row>
    <row r="34996" spans="3:3">
      <c r="C34996"/>
    </row>
    <row r="34997" spans="3:3">
      <c r="C34997"/>
    </row>
    <row r="34998" spans="3:3">
      <c r="C34998"/>
    </row>
    <row r="34999" spans="3:3">
      <c r="C34999"/>
    </row>
    <row r="35000" spans="3:3">
      <c r="C35000"/>
    </row>
    <row r="35001" spans="3:3">
      <c r="C35001"/>
    </row>
    <row r="35002" spans="3:3">
      <c r="C35002"/>
    </row>
    <row r="35003" spans="3:3">
      <c r="C35003"/>
    </row>
    <row r="35004" spans="3:3">
      <c r="C35004"/>
    </row>
    <row r="35005" spans="3:3">
      <c r="C35005"/>
    </row>
    <row r="35006" spans="3:3">
      <c r="C35006"/>
    </row>
    <row r="35007" spans="3:3">
      <c r="C35007"/>
    </row>
    <row r="35008" spans="3:3">
      <c r="C35008"/>
    </row>
    <row r="35009" spans="3:3">
      <c r="C35009"/>
    </row>
    <row r="35010" spans="3:3">
      <c r="C35010"/>
    </row>
    <row r="35011" spans="3:3">
      <c r="C35011"/>
    </row>
    <row r="35012" spans="3:3">
      <c r="C35012"/>
    </row>
    <row r="35013" spans="3:3">
      <c r="C35013"/>
    </row>
    <row r="35014" spans="3:3">
      <c r="C35014"/>
    </row>
    <row r="35015" spans="3:3">
      <c r="C35015"/>
    </row>
    <row r="35016" spans="3:3">
      <c r="C35016"/>
    </row>
    <row r="35017" spans="3:3">
      <c r="C35017"/>
    </row>
    <row r="35018" spans="3:3">
      <c r="C35018"/>
    </row>
    <row r="35019" spans="3:3">
      <c r="C35019"/>
    </row>
    <row r="35020" spans="3:3">
      <c r="C35020"/>
    </row>
    <row r="35021" spans="3:3">
      <c r="C35021"/>
    </row>
    <row r="35022" spans="3:3">
      <c r="C35022"/>
    </row>
    <row r="35023" spans="3:3">
      <c r="C35023"/>
    </row>
    <row r="35024" spans="3:3">
      <c r="C35024"/>
    </row>
    <row r="35025" spans="3:3">
      <c r="C35025"/>
    </row>
    <row r="35026" spans="3:3">
      <c r="C35026"/>
    </row>
    <row r="35027" spans="3:3">
      <c r="C35027"/>
    </row>
    <row r="35028" spans="3:3">
      <c r="C35028"/>
    </row>
    <row r="35029" spans="3:3">
      <c r="C35029"/>
    </row>
    <row r="35030" spans="3:3">
      <c r="C35030"/>
    </row>
    <row r="35031" spans="3:3">
      <c r="C35031"/>
    </row>
    <row r="35032" spans="3:3">
      <c r="C35032"/>
    </row>
    <row r="35033" spans="3:3">
      <c r="C35033"/>
    </row>
    <row r="35034" spans="3:3">
      <c r="C35034"/>
    </row>
    <row r="35035" spans="3:3">
      <c r="C35035"/>
    </row>
    <row r="35036" spans="3:3">
      <c r="C35036"/>
    </row>
    <row r="35037" spans="3:3">
      <c r="C35037"/>
    </row>
    <row r="35038" spans="3:3">
      <c r="C35038"/>
    </row>
    <row r="35039" spans="3:3">
      <c r="C35039"/>
    </row>
    <row r="35040" spans="3:3">
      <c r="C35040"/>
    </row>
    <row r="35041" spans="3:3">
      <c r="C35041"/>
    </row>
    <row r="35042" spans="3:3">
      <c r="C35042"/>
    </row>
    <row r="35043" spans="3:3">
      <c r="C35043"/>
    </row>
    <row r="35044" spans="3:3">
      <c r="C35044"/>
    </row>
    <row r="35045" spans="3:3">
      <c r="C35045"/>
    </row>
    <row r="35046" spans="3:3">
      <c r="C35046"/>
    </row>
    <row r="35047" spans="3:3">
      <c r="C35047"/>
    </row>
    <row r="35048" spans="3:3">
      <c r="C35048"/>
    </row>
    <row r="35049" spans="3:3">
      <c r="C35049"/>
    </row>
    <row r="35050" spans="3:3">
      <c r="C35050"/>
    </row>
    <row r="35051" spans="3:3">
      <c r="C35051"/>
    </row>
    <row r="35052" spans="3:3">
      <c r="C35052"/>
    </row>
    <row r="35053" spans="3:3">
      <c r="C35053"/>
    </row>
    <row r="35054" spans="3:3">
      <c r="C35054"/>
    </row>
    <row r="35055" spans="3:3">
      <c r="C35055"/>
    </row>
    <row r="35056" spans="3:3">
      <c r="C35056"/>
    </row>
    <row r="35057" spans="3:3">
      <c r="C35057"/>
    </row>
    <row r="35058" spans="3:3">
      <c r="C35058"/>
    </row>
    <row r="35059" spans="3:3">
      <c r="C35059"/>
    </row>
    <row r="35060" spans="3:3">
      <c r="C35060"/>
    </row>
    <row r="35061" spans="3:3">
      <c r="C35061"/>
    </row>
    <row r="35062" spans="3:3">
      <c r="C35062"/>
    </row>
    <row r="35063" spans="3:3">
      <c r="C35063"/>
    </row>
    <row r="35064" spans="3:3">
      <c r="C35064"/>
    </row>
    <row r="35065" spans="3:3">
      <c r="C35065"/>
    </row>
    <row r="35066" spans="3:3">
      <c r="C35066"/>
    </row>
    <row r="35067" spans="3:3">
      <c r="C35067"/>
    </row>
    <row r="35068" spans="3:3">
      <c r="C35068"/>
    </row>
    <row r="35069" spans="3:3">
      <c r="C35069"/>
    </row>
    <row r="35070" spans="3:3">
      <c r="C35070"/>
    </row>
    <row r="35071" spans="3:3">
      <c r="C35071"/>
    </row>
    <row r="35072" spans="3:3">
      <c r="C35072"/>
    </row>
    <row r="35073" spans="3:3">
      <c r="C35073"/>
    </row>
    <row r="35074" spans="3:3">
      <c r="C35074"/>
    </row>
    <row r="35075" spans="3:3">
      <c r="C35075"/>
    </row>
    <row r="35076" spans="3:3">
      <c r="C35076"/>
    </row>
    <row r="35077" spans="3:3">
      <c r="C35077"/>
    </row>
    <row r="35078" spans="3:3">
      <c r="C35078"/>
    </row>
    <row r="35079" spans="3:3">
      <c r="C35079"/>
    </row>
    <row r="35080" spans="3:3">
      <c r="C35080"/>
    </row>
    <row r="35081" spans="3:3">
      <c r="C35081"/>
    </row>
    <row r="35082" spans="3:3">
      <c r="C35082"/>
    </row>
    <row r="35083" spans="3:3">
      <c r="C35083"/>
    </row>
    <row r="35084" spans="3:3">
      <c r="C35084"/>
    </row>
    <row r="35085" spans="3:3">
      <c r="C35085"/>
    </row>
    <row r="35086" spans="3:3">
      <c r="C35086"/>
    </row>
    <row r="35087" spans="3:3">
      <c r="C35087"/>
    </row>
    <row r="35088" spans="3:3">
      <c r="C35088"/>
    </row>
    <row r="35089" spans="3:3">
      <c r="C35089"/>
    </row>
    <row r="35090" spans="3:3">
      <c r="C35090"/>
    </row>
    <row r="35091" spans="3:3">
      <c r="C35091"/>
    </row>
    <row r="35092" spans="3:3">
      <c r="C35092"/>
    </row>
    <row r="35093" spans="3:3">
      <c r="C35093"/>
    </row>
    <row r="35094" spans="3:3">
      <c r="C35094"/>
    </row>
    <row r="35095" spans="3:3">
      <c r="C35095"/>
    </row>
    <row r="35096" spans="3:3">
      <c r="C35096"/>
    </row>
    <row r="35097" spans="3:3">
      <c r="C35097"/>
    </row>
    <row r="35098" spans="3:3">
      <c r="C35098"/>
    </row>
    <row r="35099" spans="3:3">
      <c r="C35099"/>
    </row>
    <row r="35100" spans="3:3">
      <c r="C35100"/>
    </row>
    <row r="35101" spans="3:3">
      <c r="C35101"/>
    </row>
    <row r="35102" spans="3:3">
      <c r="C35102"/>
    </row>
    <row r="35103" spans="3:3">
      <c r="C35103"/>
    </row>
    <row r="35104" spans="3:3">
      <c r="C35104"/>
    </row>
    <row r="35105" spans="3:3">
      <c r="C35105"/>
    </row>
    <row r="35106" spans="3:3">
      <c r="C35106"/>
    </row>
    <row r="35107" spans="3:3">
      <c r="C35107"/>
    </row>
    <row r="35108" spans="3:3">
      <c r="C35108"/>
    </row>
    <row r="35109" spans="3:3">
      <c r="C35109"/>
    </row>
    <row r="35110" spans="3:3">
      <c r="C35110"/>
    </row>
    <row r="35111" spans="3:3">
      <c r="C35111"/>
    </row>
    <row r="35112" spans="3:3">
      <c r="C35112"/>
    </row>
    <row r="35113" spans="3:3">
      <c r="C35113"/>
    </row>
    <row r="35114" spans="3:3">
      <c r="C35114"/>
    </row>
    <row r="35115" spans="3:3">
      <c r="C35115"/>
    </row>
    <row r="35116" spans="3:3">
      <c r="C35116"/>
    </row>
    <row r="35117" spans="3:3">
      <c r="C35117"/>
    </row>
    <row r="35118" spans="3:3">
      <c r="C35118"/>
    </row>
    <row r="35119" spans="3:3">
      <c r="C35119"/>
    </row>
    <row r="35120" spans="3:3">
      <c r="C35120"/>
    </row>
    <row r="35121" spans="3:3">
      <c r="C35121"/>
    </row>
    <row r="35122" spans="3:3">
      <c r="C35122"/>
    </row>
    <row r="35123" spans="3:3">
      <c r="C35123"/>
    </row>
    <row r="35124" spans="3:3">
      <c r="C35124"/>
    </row>
    <row r="35125" spans="3:3">
      <c r="C35125"/>
    </row>
    <row r="35126" spans="3:3">
      <c r="C35126"/>
    </row>
    <row r="35127" spans="3:3">
      <c r="C35127"/>
    </row>
    <row r="35128" spans="3:3">
      <c r="C35128"/>
    </row>
    <row r="35129" spans="3:3">
      <c r="C35129"/>
    </row>
    <row r="35130" spans="3:3">
      <c r="C35130"/>
    </row>
    <row r="35131" spans="3:3">
      <c r="C35131"/>
    </row>
    <row r="35132" spans="3:3">
      <c r="C35132"/>
    </row>
    <row r="35133" spans="3:3">
      <c r="C35133"/>
    </row>
    <row r="35134" spans="3:3">
      <c r="C35134"/>
    </row>
    <row r="35135" spans="3:3">
      <c r="C35135"/>
    </row>
    <row r="35136" spans="3:3">
      <c r="C35136"/>
    </row>
    <row r="35137" spans="3:3">
      <c r="C35137"/>
    </row>
    <row r="35138" spans="3:3">
      <c r="C35138"/>
    </row>
    <row r="35139" spans="3:3">
      <c r="C35139"/>
    </row>
    <row r="35140" spans="3:3">
      <c r="C35140"/>
    </row>
    <row r="35141" spans="3:3">
      <c r="C35141"/>
    </row>
    <row r="35142" spans="3:3">
      <c r="C35142"/>
    </row>
    <row r="35143" spans="3:3">
      <c r="C35143"/>
    </row>
    <row r="35144" spans="3:3">
      <c r="C35144"/>
    </row>
    <row r="35145" spans="3:3">
      <c r="C35145"/>
    </row>
    <row r="35146" spans="3:3">
      <c r="C35146"/>
    </row>
    <row r="35147" spans="3:3">
      <c r="C35147"/>
    </row>
    <row r="35148" spans="3:3">
      <c r="C35148"/>
    </row>
    <row r="35149" spans="3:3">
      <c r="C35149"/>
    </row>
    <row r="35150" spans="3:3">
      <c r="C35150"/>
    </row>
    <row r="35151" spans="3:3">
      <c r="C35151"/>
    </row>
    <row r="35152" spans="3:3">
      <c r="C35152"/>
    </row>
    <row r="35153" spans="3:3">
      <c r="C35153"/>
    </row>
    <row r="35154" spans="3:3">
      <c r="C35154"/>
    </row>
    <row r="35155" spans="3:3">
      <c r="C35155"/>
    </row>
    <row r="35156" spans="3:3">
      <c r="C35156"/>
    </row>
    <row r="35157" spans="3:3">
      <c r="C35157"/>
    </row>
    <row r="35158" spans="3:3">
      <c r="C35158"/>
    </row>
    <row r="35159" spans="3:3">
      <c r="C35159"/>
    </row>
    <row r="35160" spans="3:3">
      <c r="C35160"/>
    </row>
    <row r="35161" spans="3:3">
      <c r="C35161"/>
    </row>
    <row r="35162" spans="3:3">
      <c r="C35162"/>
    </row>
    <row r="35163" spans="3:3">
      <c r="C35163"/>
    </row>
    <row r="35164" spans="3:3">
      <c r="C35164"/>
    </row>
    <row r="35165" spans="3:3">
      <c r="C35165"/>
    </row>
    <row r="35166" spans="3:3">
      <c r="C35166"/>
    </row>
    <row r="35167" spans="3:3">
      <c r="C35167"/>
    </row>
    <row r="35168" spans="3:3">
      <c r="C35168"/>
    </row>
    <row r="35169" spans="3:3">
      <c r="C35169"/>
    </row>
    <row r="35170" spans="3:3">
      <c r="C35170"/>
    </row>
    <row r="35171" spans="3:3">
      <c r="C35171"/>
    </row>
    <row r="35172" spans="3:3">
      <c r="C35172"/>
    </row>
    <row r="35173" spans="3:3">
      <c r="C35173"/>
    </row>
    <row r="35174" spans="3:3">
      <c r="C35174"/>
    </row>
    <row r="35175" spans="3:3">
      <c r="C35175"/>
    </row>
    <row r="35176" spans="3:3">
      <c r="C35176"/>
    </row>
    <row r="35177" spans="3:3">
      <c r="C35177"/>
    </row>
    <row r="35178" spans="3:3">
      <c r="C35178"/>
    </row>
    <row r="35179" spans="3:3">
      <c r="C35179"/>
    </row>
    <row r="35180" spans="3:3">
      <c r="C35180"/>
    </row>
    <row r="35181" spans="3:3">
      <c r="C35181"/>
    </row>
    <row r="35182" spans="3:3">
      <c r="C35182"/>
    </row>
    <row r="35183" spans="3:3">
      <c r="C35183"/>
    </row>
    <row r="35184" spans="3:3">
      <c r="C35184"/>
    </row>
    <row r="35185" spans="3:3">
      <c r="C35185"/>
    </row>
    <row r="35186" spans="3:3">
      <c r="C35186"/>
    </row>
    <row r="35187" spans="3:3">
      <c r="C35187"/>
    </row>
    <row r="35188" spans="3:3">
      <c r="C35188"/>
    </row>
    <row r="35189" spans="3:3">
      <c r="C35189"/>
    </row>
    <row r="35190" spans="3:3">
      <c r="C35190"/>
    </row>
    <row r="35191" spans="3:3">
      <c r="C35191"/>
    </row>
    <row r="35192" spans="3:3">
      <c r="C35192"/>
    </row>
    <row r="35193" spans="3:3">
      <c r="C35193"/>
    </row>
    <row r="35194" spans="3:3">
      <c r="C35194"/>
    </row>
    <row r="35195" spans="3:3">
      <c r="C35195"/>
    </row>
    <row r="35196" spans="3:3">
      <c r="C35196"/>
    </row>
    <row r="35197" spans="3:3">
      <c r="C35197"/>
    </row>
    <row r="35198" spans="3:3">
      <c r="C35198"/>
    </row>
    <row r="35199" spans="3:3">
      <c r="C35199"/>
    </row>
    <row r="35200" spans="3:3">
      <c r="C35200"/>
    </row>
    <row r="35201" spans="3:3">
      <c r="C35201"/>
    </row>
    <row r="35202" spans="3:3">
      <c r="C35202"/>
    </row>
    <row r="35203" spans="3:3">
      <c r="C35203"/>
    </row>
    <row r="35204" spans="3:3">
      <c r="C35204"/>
    </row>
    <row r="35205" spans="3:3">
      <c r="C35205"/>
    </row>
    <row r="35206" spans="3:3">
      <c r="C35206"/>
    </row>
    <row r="35207" spans="3:3">
      <c r="C35207"/>
    </row>
    <row r="35208" spans="3:3">
      <c r="C35208"/>
    </row>
    <row r="35209" spans="3:3">
      <c r="C35209"/>
    </row>
    <row r="35210" spans="3:3">
      <c r="C35210"/>
    </row>
    <row r="35211" spans="3:3">
      <c r="C35211"/>
    </row>
    <row r="35212" spans="3:3">
      <c r="C35212"/>
    </row>
    <row r="35213" spans="3:3">
      <c r="C35213"/>
    </row>
    <row r="35214" spans="3:3">
      <c r="C35214"/>
    </row>
    <row r="35215" spans="3:3">
      <c r="C35215"/>
    </row>
    <row r="35216" spans="3:3">
      <c r="C35216"/>
    </row>
    <row r="35217" spans="3:3">
      <c r="C35217"/>
    </row>
    <row r="35218" spans="3:3">
      <c r="C35218"/>
    </row>
    <row r="35219" spans="3:3">
      <c r="C35219"/>
    </row>
    <row r="35220" spans="3:3">
      <c r="C35220"/>
    </row>
    <row r="35221" spans="3:3">
      <c r="C35221"/>
    </row>
    <row r="35222" spans="3:3">
      <c r="C35222"/>
    </row>
    <row r="35223" spans="3:3">
      <c r="C35223"/>
    </row>
    <row r="35224" spans="3:3">
      <c r="C35224"/>
    </row>
    <row r="35225" spans="3:3">
      <c r="C35225"/>
    </row>
    <row r="35226" spans="3:3">
      <c r="C35226"/>
    </row>
    <row r="35227" spans="3:3">
      <c r="C35227"/>
    </row>
    <row r="35228" spans="3:3">
      <c r="C35228"/>
    </row>
    <row r="35229" spans="3:3">
      <c r="C35229"/>
    </row>
    <row r="35230" spans="3:3">
      <c r="C35230"/>
    </row>
    <row r="35231" spans="3:3">
      <c r="C35231"/>
    </row>
    <row r="35232" spans="3:3">
      <c r="C35232"/>
    </row>
    <row r="35233" spans="3:3">
      <c r="C35233"/>
    </row>
    <row r="35234" spans="3:3">
      <c r="C35234"/>
    </row>
    <row r="35235" spans="3:3">
      <c r="C35235"/>
    </row>
    <row r="35236" spans="3:3">
      <c r="C35236"/>
    </row>
    <row r="35237" spans="3:3">
      <c r="C35237"/>
    </row>
    <row r="35238" spans="3:3">
      <c r="C35238"/>
    </row>
    <row r="35239" spans="3:3">
      <c r="C35239"/>
    </row>
    <row r="35240" spans="3:3">
      <c r="C35240"/>
    </row>
    <row r="35241" spans="3:3">
      <c r="C35241"/>
    </row>
    <row r="35242" spans="3:3">
      <c r="C35242"/>
    </row>
    <row r="35243" spans="3:3">
      <c r="C35243"/>
    </row>
    <row r="35244" spans="3:3">
      <c r="C35244"/>
    </row>
    <row r="35245" spans="3:3">
      <c r="C35245"/>
    </row>
    <row r="35246" spans="3:3">
      <c r="C35246"/>
    </row>
    <row r="35247" spans="3:3">
      <c r="C35247"/>
    </row>
    <row r="35248" spans="3:3">
      <c r="C35248"/>
    </row>
    <row r="35249" spans="3:3">
      <c r="C35249"/>
    </row>
    <row r="35250" spans="3:3">
      <c r="C35250"/>
    </row>
    <row r="35251" spans="3:3">
      <c r="C35251"/>
    </row>
    <row r="35252" spans="3:3">
      <c r="C35252"/>
    </row>
    <row r="35253" spans="3:3">
      <c r="C35253"/>
    </row>
    <row r="35254" spans="3:3">
      <c r="C35254"/>
    </row>
    <row r="35255" spans="3:3">
      <c r="C35255"/>
    </row>
    <row r="35256" spans="3:3">
      <c r="C35256"/>
    </row>
    <row r="35257" spans="3:3">
      <c r="C35257"/>
    </row>
    <row r="35258" spans="3:3">
      <c r="C35258"/>
    </row>
    <row r="35259" spans="3:3">
      <c r="C35259"/>
    </row>
    <row r="35260" spans="3:3">
      <c r="C35260"/>
    </row>
    <row r="35261" spans="3:3">
      <c r="C35261"/>
    </row>
    <row r="35262" spans="3:3">
      <c r="C35262"/>
    </row>
    <row r="35263" spans="3:3">
      <c r="C35263"/>
    </row>
    <row r="35264" spans="3:3">
      <c r="C35264"/>
    </row>
    <row r="35265" spans="3:3">
      <c r="C35265"/>
    </row>
    <row r="35266" spans="3:3">
      <c r="C35266"/>
    </row>
    <row r="35267" spans="3:3">
      <c r="C35267"/>
    </row>
    <row r="35268" spans="3:3">
      <c r="C35268"/>
    </row>
    <row r="35269" spans="3:3">
      <c r="C35269"/>
    </row>
    <row r="35270" spans="3:3">
      <c r="C35270"/>
    </row>
    <row r="35271" spans="3:3">
      <c r="C35271"/>
    </row>
    <row r="35272" spans="3:3">
      <c r="C35272"/>
    </row>
    <row r="35273" spans="3:3">
      <c r="C35273"/>
    </row>
    <row r="35274" spans="3:3">
      <c r="C35274"/>
    </row>
    <row r="35275" spans="3:3">
      <c r="C35275"/>
    </row>
    <row r="35276" spans="3:3">
      <c r="C35276"/>
    </row>
    <row r="35277" spans="3:3">
      <c r="C35277"/>
    </row>
    <row r="35278" spans="3:3">
      <c r="C35278"/>
    </row>
    <row r="35279" spans="3:3">
      <c r="C35279"/>
    </row>
    <row r="35280" spans="3:3">
      <c r="C35280"/>
    </row>
    <row r="35281" spans="3:3">
      <c r="C35281"/>
    </row>
    <row r="35282" spans="3:3">
      <c r="C35282"/>
    </row>
    <row r="35283" spans="3:3">
      <c r="C35283"/>
    </row>
    <row r="35284" spans="3:3">
      <c r="C35284"/>
    </row>
    <row r="35285" spans="3:3">
      <c r="C35285"/>
    </row>
    <row r="35286" spans="3:3">
      <c r="C35286"/>
    </row>
    <row r="35287" spans="3:3">
      <c r="C35287"/>
    </row>
    <row r="35288" spans="3:3">
      <c r="C35288"/>
    </row>
    <row r="35289" spans="3:3">
      <c r="C35289"/>
    </row>
    <row r="35290" spans="3:3">
      <c r="C35290"/>
    </row>
    <row r="35291" spans="3:3">
      <c r="C35291"/>
    </row>
    <row r="35292" spans="3:3">
      <c r="C35292"/>
    </row>
    <row r="35293" spans="3:3">
      <c r="C35293"/>
    </row>
    <row r="35294" spans="3:3">
      <c r="C35294"/>
    </row>
    <row r="35295" spans="3:3">
      <c r="C35295"/>
    </row>
    <row r="35296" spans="3:3">
      <c r="C35296"/>
    </row>
    <row r="35297" spans="3:3">
      <c r="C35297"/>
    </row>
    <row r="35298" spans="3:3">
      <c r="C35298"/>
    </row>
    <row r="35299" spans="3:3">
      <c r="C35299"/>
    </row>
    <row r="35300" spans="3:3">
      <c r="C35300"/>
    </row>
    <row r="35301" spans="3:3">
      <c r="C35301"/>
    </row>
    <row r="35302" spans="3:3">
      <c r="C35302"/>
    </row>
    <row r="35303" spans="3:3">
      <c r="C35303"/>
    </row>
    <row r="35304" spans="3:3">
      <c r="C35304"/>
    </row>
    <row r="35305" spans="3:3">
      <c r="C35305"/>
    </row>
    <row r="35306" spans="3:3">
      <c r="C35306"/>
    </row>
    <row r="35307" spans="3:3">
      <c r="C35307"/>
    </row>
    <row r="35308" spans="3:3">
      <c r="C35308"/>
    </row>
    <row r="35309" spans="3:3">
      <c r="C35309"/>
    </row>
    <row r="35310" spans="3:3">
      <c r="C35310"/>
    </row>
    <row r="35311" spans="3:3">
      <c r="C35311"/>
    </row>
    <row r="35312" spans="3:3">
      <c r="C35312"/>
    </row>
    <row r="35313" spans="3:3">
      <c r="C35313"/>
    </row>
    <row r="35314" spans="3:3">
      <c r="C35314"/>
    </row>
    <row r="35315" spans="3:3">
      <c r="C35315"/>
    </row>
    <row r="35316" spans="3:3">
      <c r="C35316"/>
    </row>
    <row r="35317" spans="3:3">
      <c r="C35317"/>
    </row>
    <row r="35318" spans="3:3">
      <c r="C35318"/>
    </row>
    <row r="35319" spans="3:3">
      <c r="C35319"/>
    </row>
    <row r="35320" spans="3:3">
      <c r="C35320"/>
    </row>
    <row r="35321" spans="3:3">
      <c r="C35321"/>
    </row>
    <row r="35322" spans="3:3">
      <c r="C35322"/>
    </row>
    <row r="35323" spans="3:3">
      <c r="C35323"/>
    </row>
    <row r="35324" spans="3:3">
      <c r="C35324"/>
    </row>
    <row r="35325" spans="3:3">
      <c r="C35325"/>
    </row>
    <row r="35326" spans="3:3">
      <c r="C35326"/>
    </row>
    <row r="35327" spans="3:3">
      <c r="C35327"/>
    </row>
    <row r="35328" spans="3:3">
      <c r="C35328"/>
    </row>
    <row r="35329" spans="3:3">
      <c r="C35329"/>
    </row>
    <row r="35330" spans="3:3">
      <c r="C35330"/>
    </row>
    <row r="35331" spans="3:3">
      <c r="C35331"/>
    </row>
    <row r="35332" spans="3:3">
      <c r="C35332"/>
    </row>
    <row r="35333" spans="3:3">
      <c r="C35333"/>
    </row>
    <row r="35334" spans="3:3">
      <c r="C35334"/>
    </row>
    <row r="35335" spans="3:3">
      <c r="C35335"/>
    </row>
    <row r="35336" spans="3:3">
      <c r="C35336"/>
    </row>
    <row r="35337" spans="3:3">
      <c r="C35337"/>
    </row>
    <row r="35338" spans="3:3">
      <c r="C35338"/>
    </row>
    <row r="35339" spans="3:3">
      <c r="C35339"/>
    </row>
    <row r="35340" spans="3:3">
      <c r="C35340"/>
    </row>
    <row r="35341" spans="3:3">
      <c r="C35341"/>
    </row>
    <row r="35342" spans="3:3">
      <c r="C35342"/>
    </row>
    <row r="35343" spans="3:3">
      <c r="C35343"/>
    </row>
    <row r="35344" spans="3:3">
      <c r="C35344"/>
    </row>
    <row r="35345" spans="3:3">
      <c r="C35345"/>
    </row>
    <row r="35346" spans="3:3">
      <c r="C35346"/>
    </row>
    <row r="35347" spans="3:3">
      <c r="C35347"/>
    </row>
    <row r="35348" spans="3:3">
      <c r="C35348"/>
    </row>
    <row r="35349" spans="3:3">
      <c r="C35349"/>
    </row>
    <row r="35350" spans="3:3">
      <c r="C35350"/>
    </row>
    <row r="35351" spans="3:3">
      <c r="C35351"/>
    </row>
    <row r="35352" spans="3:3">
      <c r="C35352"/>
    </row>
    <row r="35353" spans="3:3">
      <c r="C35353"/>
    </row>
    <row r="35354" spans="3:3">
      <c r="C35354"/>
    </row>
    <row r="35355" spans="3:3">
      <c r="C35355"/>
    </row>
    <row r="35356" spans="3:3">
      <c r="C35356"/>
    </row>
    <row r="35357" spans="3:3">
      <c r="C35357"/>
    </row>
    <row r="35358" spans="3:3">
      <c r="C35358"/>
    </row>
    <row r="35359" spans="3:3">
      <c r="C35359"/>
    </row>
    <row r="35360" spans="3:3">
      <c r="C35360"/>
    </row>
    <row r="35361" spans="3:3">
      <c r="C35361"/>
    </row>
    <row r="35362" spans="3:3">
      <c r="C35362"/>
    </row>
    <row r="35363" spans="3:3">
      <c r="C35363"/>
    </row>
    <row r="35364" spans="3:3">
      <c r="C35364"/>
    </row>
    <row r="35365" spans="3:3">
      <c r="C35365"/>
    </row>
    <row r="35366" spans="3:3">
      <c r="C35366"/>
    </row>
    <row r="35367" spans="3:3">
      <c r="C35367"/>
    </row>
    <row r="35368" spans="3:3">
      <c r="C35368"/>
    </row>
    <row r="35369" spans="3:3">
      <c r="C35369"/>
    </row>
    <row r="35370" spans="3:3">
      <c r="C35370"/>
    </row>
    <row r="35371" spans="3:3">
      <c r="C35371"/>
    </row>
    <row r="35372" spans="3:3">
      <c r="C35372"/>
    </row>
    <row r="35373" spans="3:3">
      <c r="C35373"/>
    </row>
    <row r="35374" spans="3:3">
      <c r="C35374"/>
    </row>
    <row r="35375" spans="3:3">
      <c r="C35375"/>
    </row>
    <row r="35376" spans="3:3">
      <c r="C35376"/>
    </row>
    <row r="35377" spans="3:3">
      <c r="C35377"/>
    </row>
    <row r="35378" spans="3:3">
      <c r="C35378"/>
    </row>
    <row r="35379" spans="3:3">
      <c r="C35379"/>
    </row>
    <row r="35380" spans="3:3">
      <c r="C35380"/>
    </row>
    <row r="35381" spans="3:3">
      <c r="C35381"/>
    </row>
    <row r="35382" spans="3:3">
      <c r="C35382"/>
    </row>
    <row r="35383" spans="3:3">
      <c r="C35383"/>
    </row>
    <row r="35384" spans="3:3">
      <c r="C35384"/>
    </row>
    <row r="35385" spans="3:3">
      <c r="C35385"/>
    </row>
    <row r="35386" spans="3:3">
      <c r="C35386"/>
    </row>
    <row r="35387" spans="3:3">
      <c r="C35387"/>
    </row>
    <row r="35388" spans="3:3">
      <c r="C35388"/>
    </row>
    <row r="35389" spans="3:3">
      <c r="C35389"/>
    </row>
    <row r="35390" spans="3:3">
      <c r="C35390"/>
    </row>
    <row r="35391" spans="3:3">
      <c r="C35391"/>
    </row>
    <row r="35392" spans="3:3">
      <c r="C35392"/>
    </row>
    <row r="35393" spans="3:3">
      <c r="C35393"/>
    </row>
    <row r="35394" spans="3:3">
      <c r="C35394"/>
    </row>
    <row r="35395" spans="3:3">
      <c r="C35395"/>
    </row>
    <row r="35396" spans="3:3">
      <c r="C35396"/>
    </row>
    <row r="35397" spans="3:3">
      <c r="C35397"/>
    </row>
    <row r="35398" spans="3:3">
      <c r="C35398"/>
    </row>
    <row r="35399" spans="3:3">
      <c r="C35399"/>
    </row>
    <row r="35400" spans="3:3">
      <c r="C35400"/>
    </row>
    <row r="35401" spans="3:3">
      <c r="C35401"/>
    </row>
    <row r="35402" spans="3:3">
      <c r="C35402"/>
    </row>
    <row r="35403" spans="3:3">
      <c r="C35403"/>
    </row>
    <row r="35404" spans="3:3">
      <c r="C35404"/>
    </row>
    <row r="35405" spans="3:3">
      <c r="C35405"/>
    </row>
    <row r="35406" spans="3:3">
      <c r="C35406"/>
    </row>
    <row r="35407" spans="3:3">
      <c r="C35407"/>
    </row>
    <row r="35408" spans="3:3">
      <c r="C35408"/>
    </row>
    <row r="35409" spans="3:3">
      <c r="C35409"/>
    </row>
    <row r="35410" spans="3:3">
      <c r="C35410"/>
    </row>
    <row r="35411" spans="3:3">
      <c r="C35411"/>
    </row>
    <row r="35412" spans="3:3">
      <c r="C35412"/>
    </row>
    <row r="35413" spans="3:3">
      <c r="C35413"/>
    </row>
    <row r="35414" spans="3:3">
      <c r="C35414"/>
    </row>
    <row r="35415" spans="3:3">
      <c r="C35415"/>
    </row>
    <row r="35416" spans="3:3">
      <c r="C35416"/>
    </row>
    <row r="35417" spans="3:3">
      <c r="C35417"/>
    </row>
    <row r="35418" spans="3:3">
      <c r="C35418"/>
    </row>
    <row r="35419" spans="3:3">
      <c r="C35419"/>
    </row>
    <row r="35420" spans="3:3">
      <c r="C35420"/>
    </row>
    <row r="35421" spans="3:3">
      <c r="C35421"/>
    </row>
    <row r="35422" spans="3:3">
      <c r="C35422"/>
    </row>
    <row r="35423" spans="3:3">
      <c r="C35423"/>
    </row>
    <row r="35424" spans="3:3">
      <c r="C35424"/>
    </row>
    <row r="35425" spans="3:3">
      <c r="C35425"/>
    </row>
    <row r="35426" spans="3:3">
      <c r="C35426"/>
    </row>
    <row r="35427" spans="3:3">
      <c r="C35427"/>
    </row>
    <row r="35428" spans="3:3">
      <c r="C35428"/>
    </row>
    <row r="35429" spans="3:3">
      <c r="C35429"/>
    </row>
    <row r="35430" spans="3:3">
      <c r="C35430"/>
    </row>
    <row r="35431" spans="3:3">
      <c r="C35431"/>
    </row>
    <row r="35432" spans="3:3">
      <c r="C35432"/>
    </row>
    <row r="35433" spans="3:3">
      <c r="C35433"/>
    </row>
    <row r="35434" spans="3:3">
      <c r="C35434"/>
    </row>
    <row r="35435" spans="3:3">
      <c r="C35435"/>
    </row>
    <row r="35436" spans="3:3">
      <c r="C35436"/>
    </row>
    <row r="35437" spans="3:3">
      <c r="C35437"/>
    </row>
    <row r="35438" spans="3:3">
      <c r="C35438"/>
    </row>
    <row r="35439" spans="3:3">
      <c r="C35439"/>
    </row>
    <row r="35440" spans="3:3">
      <c r="C35440"/>
    </row>
    <row r="35441" spans="3:3">
      <c r="C35441"/>
    </row>
    <row r="35442" spans="3:3">
      <c r="C35442"/>
    </row>
    <row r="35443" spans="3:3">
      <c r="C35443"/>
    </row>
    <row r="35444" spans="3:3">
      <c r="C35444"/>
    </row>
    <row r="35445" spans="3:3">
      <c r="C35445"/>
    </row>
    <row r="35446" spans="3:3">
      <c r="C35446"/>
    </row>
    <row r="35447" spans="3:3">
      <c r="C35447"/>
    </row>
    <row r="35448" spans="3:3">
      <c r="C35448"/>
    </row>
    <row r="35449" spans="3:3">
      <c r="C35449"/>
    </row>
    <row r="35450" spans="3:3">
      <c r="C35450"/>
    </row>
    <row r="35451" spans="3:3">
      <c r="C35451"/>
    </row>
    <row r="35452" spans="3:3">
      <c r="C35452"/>
    </row>
    <row r="35453" spans="3:3">
      <c r="C35453"/>
    </row>
    <row r="35454" spans="3:3">
      <c r="C35454"/>
    </row>
    <row r="35455" spans="3:3">
      <c r="C35455"/>
    </row>
    <row r="35456" spans="3:3">
      <c r="C35456"/>
    </row>
    <row r="35457" spans="3:3">
      <c r="C35457"/>
    </row>
    <row r="35458" spans="3:3">
      <c r="C35458"/>
    </row>
    <row r="35459" spans="3:3">
      <c r="C35459"/>
    </row>
    <row r="35460" spans="3:3">
      <c r="C35460"/>
    </row>
    <row r="35461" spans="3:3">
      <c r="C35461"/>
    </row>
    <row r="35462" spans="3:3">
      <c r="C35462"/>
    </row>
    <row r="35463" spans="3:3">
      <c r="C35463"/>
    </row>
    <row r="35464" spans="3:3">
      <c r="C35464"/>
    </row>
    <row r="35465" spans="3:3">
      <c r="C35465"/>
    </row>
    <row r="35466" spans="3:3">
      <c r="C35466"/>
    </row>
    <row r="35467" spans="3:3">
      <c r="C35467"/>
    </row>
    <row r="35468" spans="3:3">
      <c r="C35468"/>
    </row>
    <row r="35469" spans="3:3">
      <c r="C35469"/>
    </row>
    <row r="35470" spans="3:3">
      <c r="C35470"/>
    </row>
    <row r="35471" spans="3:3">
      <c r="C35471"/>
    </row>
    <row r="35472" spans="3:3">
      <c r="C35472"/>
    </row>
    <row r="35473" spans="3:3">
      <c r="C35473"/>
    </row>
    <row r="35474" spans="3:3">
      <c r="C35474"/>
    </row>
    <row r="35475" spans="3:3">
      <c r="C35475"/>
    </row>
    <row r="35476" spans="3:3">
      <c r="C35476"/>
    </row>
    <row r="35477" spans="3:3">
      <c r="C35477"/>
    </row>
    <row r="35478" spans="3:3">
      <c r="C35478"/>
    </row>
    <row r="35479" spans="3:3">
      <c r="C35479"/>
    </row>
    <row r="35480" spans="3:3">
      <c r="C35480"/>
    </row>
    <row r="35481" spans="3:3">
      <c r="C35481"/>
    </row>
    <row r="35482" spans="3:3">
      <c r="C35482"/>
    </row>
    <row r="35483" spans="3:3">
      <c r="C35483"/>
    </row>
    <row r="35484" spans="3:3">
      <c r="C35484"/>
    </row>
    <row r="35485" spans="3:3">
      <c r="C35485"/>
    </row>
    <row r="35486" spans="3:3">
      <c r="C35486"/>
    </row>
    <row r="35487" spans="3:3">
      <c r="C35487"/>
    </row>
    <row r="35488" spans="3:3">
      <c r="C35488"/>
    </row>
    <row r="35489" spans="3:3">
      <c r="C35489"/>
    </row>
    <row r="35490" spans="3:3">
      <c r="C35490"/>
    </row>
    <row r="35491" spans="3:3">
      <c r="C35491"/>
    </row>
    <row r="35492" spans="3:3">
      <c r="C35492"/>
    </row>
    <row r="35493" spans="3:3">
      <c r="C35493"/>
    </row>
    <row r="35494" spans="3:3">
      <c r="C35494"/>
    </row>
    <row r="35495" spans="3:3">
      <c r="C35495"/>
    </row>
    <row r="35496" spans="3:3">
      <c r="C35496"/>
    </row>
    <row r="35497" spans="3:3">
      <c r="C35497"/>
    </row>
    <row r="35498" spans="3:3">
      <c r="C35498"/>
    </row>
    <row r="35499" spans="3:3">
      <c r="C35499"/>
    </row>
    <row r="35500" spans="3:3">
      <c r="C35500"/>
    </row>
    <row r="35501" spans="3:3">
      <c r="C35501"/>
    </row>
    <row r="35502" spans="3:3">
      <c r="C35502"/>
    </row>
    <row r="35503" spans="3:3">
      <c r="C35503"/>
    </row>
    <row r="35504" spans="3:3">
      <c r="C35504"/>
    </row>
    <row r="35505" spans="3:3">
      <c r="C35505"/>
    </row>
    <row r="35506" spans="3:3">
      <c r="C35506"/>
    </row>
    <row r="35507" spans="3:3">
      <c r="C35507"/>
    </row>
    <row r="35508" spans="3:3">
      <c r="C35508"/>
    </row>
    <row r="35509" spans="3:3">
      <c r="C35509"/>
    </row>
    <row r="35510" spans="3:3">
      <c r="C35510"/>
    </row>
    <row r="35511" spans="3:3">
      <c r="C35511"/>
    </row>
    <row r="35512" spans="3:3">
      <c r="C35512"/>
    </row>
    <row r="35513" spans="3:3">
      <c r="C35513"/>
    </row>
    <row r="35514" spans="3:3">
      <c r="C35514"/>
    </row>
    <row r="35515" spans="3:3">
      <c r="C35515"/>
    </row>
    <row r="35516" spans="3:3">
      <c r="C35516"/>
    </row>
    <row r="35517" spans="3:3">
      <c r="C35517"/>
    </row>
    <row r="35518" spans="3:3">
      <c r="C35518"/>
    </row>
    <row r="35519" spans="3:3">
      <c r="C35519"/>
    </row>
    <row r="35520" spans="3:3">
      <c r="C35520"/>
    </row>
    <row r="35521" spans="3:3">
      <c r="C35521"/>
    </row>
    <row r="35522" spans="3:3">
      <c r="C35522"/>
    </row>
    <row r="35523" spans="3:3">
      <c r="C35523"/>
    </row>
    <row r="35524" spans="3:3">
      <c r="C35524"/>
    </row>
    <row r="35525" spans="3:3">
      <c r="C35525"/>
    </row>
    <row r="35526" spans="3:3">
      <c r="C35526"/>
    </row>
    <row r="35527" spans="3:3">
      <c r="C35527"/>
    </row>
    <row r="35528" spans="3:3">
      <c r="C35528"/>
    </row>
    <row r="35529" spans="3:3">
      <c r="C35529"/>
    </row>
    <row r="35530" spans="3:3">
      <c r="C35530"/>
    </row>
    <row r="35531" spans="3:3">
      <c r="C35531"/>
    </row>
    <row r="35532" spans="3:3">
      <c r="C35532"/>
    </row>
    <row r="35533" spans="3:3">
      <c r="C35533"/>
    </row>
    <row r="35534" spans="3:3">
      <c r="C35534"/>
    </row>
    <row r="35535" spans="3:3">
      <c r="C35535"/>
    </row>
    <row r="35536" spans="3:3">
      <c r="C35536"/>
    </row>
    <row r="35537" spans="3:3">
      <c r="C35537"/>
    </row>
    <row r="35538" spans="3:3">
      <c r="C35538"/>
    </row>
    <row r="35539" spans="3:3">
      <c r="C35539"/>
    </row>
    <row r="35540" spans="3:3">
      <c r="C35540"/>
    </row>
    <row r="35541" spans="3:3">
      <c r="C35541"/>
    </row>
    <row r="35542" spans="3:3">
      <c r="C35542"/>
    </row>
    <row r="35543" spans="3:3">
      <c r="C35543"/>
    </row>
    <row r="35544" spans="3:3">
      <c r="C35544"/>
    </row>
    <row r="35545" spans="3:3">
      <c r="C35545"/>
    </row>
    <row r="35546" spans="3:3">
      <c r="C35546"/>
    </row>
    <row r="35547" spans="3:3">
      <c r="C35547"/>
    </row>
    <row r="35548" spans="3:3">
      <c r="C35548"/>
    </row>
    <row r="35549" spans="3:3">
      <c r="C35549"/>
    </row>
    <row r="35550" spans="3:3">
      <c r="C35550"/>
    </row>
    <row r="35551" spans="3:3">
      <c r="C35551"/>
    </row>
    <row r="35552" spans="3:3">
      <c r="C35552"/>
    </row>
    <row r="35553" spans="3:3">
      <c r="C35553"/>
    </row>
    <row r="35554" spans="3:3">
      <c r="C35554"/>
    </row>
    <row r="35555" spans="3:3">
      <c r="C35555"/>
    </row>
    <row r="35556" spans="3:3">
      <c r="C35556"/>
    </row>
    <row r="35557" spans="3:3">
      <c r="C35557"/>
    </row>
    <row r="35558" spans="3:3">
      <c r="C35558"/>
    </row>
    <row r="35559" spans="3:3">
      <c r="C35559"/>
    </row>
    <row r="35560" spans="3:3">
      <c r="C35560"/>
    </row>
    <row r="35561" spans="3:3">
      <c r="C35561"/>
    </row>
    <row r="35562" spans="3:3">
      <c r="C35562"/>
    </row>
    <row r="35563" spans="3:3">
      <c r="C35563"/>
    </row>
    <row r="35564" spans="3:3">
      <c r="C35564"/>
    </row>
    <row r="35565" spans="3:3">
      <c r="C35565"/>
    </row>
    <row r="35566" spans="3:3">
      <c r="C35566"/>
    </row>
    <row r="35567" spans="3:3">
      <c r="C35567"/>
    </row>
    <row r="35568" spans="3:3">
      <c r="C35568"/>
    </row>
    <row r="35569" spans="3:3">
      <c r="C35569"/>
    </row>
    <row r="35570" spans="3:3">
      <c r="C35570"/>
    </row>
    <row r="35571" spans="3:3">
      <c r="C35571"/>
    </row>
    <row r="35572" spans="3:3">
      <c r="C35572"/>
    </row>
    <row r="35573" spans="3:3">
      <c r="C35573"/>
    </row>
    <row r="35574" spans="3:3">
      <c r="C35574"/>
    </row>
    <row r="35575" spans="3:3">
      <c r="C35575"/>
    </row>
    <row r="35576" spans="3:3">
      <c r="C35576"/>
    </row>
    <row r="35577" spans="3:3">
      <c r="C35577"/>
    </row>
    <row r="35578" spans="3:3">
      <c r="C35578"/>
    </row>
    <row r="35579" spans="3:3">
      <c r="C35579"/>
    </row>
    <row r="35580" spans="3:3">
      <c r="C35580"/>
    </row>
    <row r="35581" spans="3:3">
      <c r="C35581"/>
    </row>
    <row r="35582" spans="3:3">
      <c r="C35582"/>
    </row>
    <row r="35583" spans="3:3">
      <c r="C35583"/>
    </row>
    <row r="35584" spans="3:3">
      <c r="C35584"/>
    </row>
    <row r="35585" spans="3:3">
      <c r="C35585"/>
    </row>
    <row r="35586" spans="3:3">
      <c r="C35586"/>
    </row>
    <row r="35587" spans="3:3">
      <c r="C35587"/>
    </row>
    <row r="35588" spans="3:3">
      <c r="C35588"/>
    </row>
    <row r="35589" spans="3:3">
      <c r="C35589"/>
    </row>
    <row r="35590" spans="3:3">
      <c r="C35590"/>
    </row>
    <row r="35591" spans="3:3">
      <c r="C35591"/>
    </row>
    <row r="35592" spans="3:3">
      <c r="C35592"/>
    </row>
    <row r="35593" spans="3:3">
      <c r="C35593"/>
    </row>
    <row r="35594" spans="3:3">
      <c r="C35594"/>
    </row>
    <row r="35595" spans="3:3">
      <c r="C35595"/>
    </row>
    <row r="35596" spans="3:3">
      <c r="C35596"/>
    </row>
    <row r="35597" spans="3:3">
      <c r="C35597"/>
    </row>
    <row r="35598" spans="3:3">
      <c r="C35598"/>
    </row>
    <row r="35599" spans="3:3">
      <c r="C35599"/>
    </row>
    <row r="35600" spans="3:3">
      <c r="C35600"/>
    </row>
    <row r="35601" spans="3:3">
      <c r="C35601"/>
    </row>
    <row r="35602" spans="3:3">
      <c r="C35602"/>
    </row>
    <row r="35603" spans="3:3">
      <c r="C35603"/>
    </row>
    <row r="35604" spans="3:3">
      <c r="C35604"/>
    </row>
    <row r="35605" spans="3:3">
      <c r="C35605"/>
    </row>
    <row r="35606" spans="3:3">
      <c r="C35606"/>
    </row>
    <row r="35607" spans="3:3">
      <c r="C35607"/>
    </row>
    <row r="35608" spans="3:3">
      <c r="C35608"/>
    </row>
    <row r="35609" spans="3:3">
      <c r="C35609"/>
    </row>
    <row r="35610" spans="3:3">
      <c r="C35610"/>
    </row>
    <row r="35611" spans="3:3">
      <c r="C35611"/>
    </row>
    <row r="35612" spans="3:3">
      <c r="C35612"/>
    </row>
    <row r="35613" spans="3:3">
      <c r="C35613"/>
    </row>
    <row r="35614" spans="3:3">
      <c r="C35614"/>
    </row>
    <row r="35615" spans="3:3">
      <c r="C35615"/>
    </row>
    <row r="35616" spans="3:3">
      <c r="C35616"/>
    </row>
    <row r="35617" spans="3:3">
      <c r="C35617"/>
    </row>
    <row r="35618" spans="3:3">
      <c r="C35618"/>
    </row>
    <row r="35619" spans="3:3">
      <c r="C35619"/>
    </row>
    <row r="35620" spans="3:3">
      <c r="C35620"/>
    </row>
    <row r="35621" spans="3:3">
      <c r="C35621"/>
    </row>
    <row r="35622" spans="3:3">
      <c r="C35622"/>
    </row>
    <row r="35623" spans="3:3">
      <c r="C35623"/>
    </row>
    <row r="35624" spans="3:3">
      <c r="C35624"/>
    </row>
    <row r="35625" spans="3:3">
      <c r="C35625"/>
    </row>
    <row r="35626" spans="3:3">
      <c r="C35626"/>
    </row>
    <row r="35627" spans="3:3">
      <c r="C35627"/>
    </row>
    <row r="35628" spans="3:3">
      <c r="C35628"/>
    </row>
    <row r="35629" spans="3:3">
      <c r="C35629"/>
    </row>
    <row r="35630" spans="3:3">
      <c r="C35630"/>
    </row>
    <row r="35631" spans="3:3">
      <c r="C35631"/>
    </row>
    <row r="35632" spans="3:3">
      <c r="C35632"/>
    </row>
    <row r="35633" spans="3:3">
      <c r="C35633"/>
    </row>
    <row r="35634" spans="3:3">
      <c r="C35634"/>
    </row>
    <row r="35635" spans="3:3">
      <c r="C35635"/>
    </row>
    <row r="35636" spans="3:3">
      <c r="C35636"/>
    </row>
    <row r="35637" spans="3:3">
      <c r="C35637"/>
    </row>
    <row r="35638" spans="3:3">
      <c r="C35638"/>
    </row>
    <row r="35639" spans="3:3">
      <c r="C35639"/>
    </row>
    <row r="35640" spans="3:3">
      <c r="C35640"/>
    </row>
    <row r="35641" spans="3:3">
      <c r="C35641"/>
    </row>
    <row r="35642" spans="3:3">
      <c r="C35642"/>
    </row>
    <row r="35643" spans="3:3">
      <c r="C35643"/>
    </row>
    <row r="35644" spans="3:3">
      <c r="C35644"/>
    </row>
    <row r="35645" spans="3:3">
      <c r="C35645"/>
    </row>
    <row r="35646" spans="3:3">
      <c r="C35646"/>
    </row>
    <row r="35647" spans="3:3">
      <c r="C35647"/>
    </row>
    <row r="35648" spans="3:3">
      <c r="C35648"/>
    </row>
    <row r="35649" spans="3:3">
      <c r="C35649"/>
    </row>
    <row r="35650" spans="3:3">
      <c r="C35650"/>
    </row>
    <row r="35651" spans="3:3">
      <c r="C35651"/>
    </row>
    <row r="35652" spans="3:3">
      <c r="C35652"/>
    </row>
    <row r="35653" spans="3:3">
      <c r="C35653"/>
    </row>
    <row r="35654" spans="3:3">
      <c r="C35654"/>
    </row>
    <row r="35655" spans="3:3">
      <c r="C35655"/>
    </row>
    <row r="35656" spans="3:3">
      <c r="C35656"/>
    </row>
    <row r="35657" spans="3:3">
      <c r="C35657"/>
    </row>
    <row r="35658" spans="3:3">
      <c r="C35658"/>
    </row>
    <row r="35659" spans="3:3">
      <c r="C35659"/>
    </row>
    <row r="35660" spans="3:3">
      <c r="C35660"/>
    </row>
    <row r="35661" spans="3:3">
      <c r="C35661"/>
    </row>
    <row r="35662" spans="3:3">
      <c r="C35662"/>
    </row>
    <row r="35663" spans="3:3">
      <c r="C35663"/>
    </row>
    <row r="35664" spans="3:3">
      <c r="C35664"/>
    </row>
    <row r="35665" spans="3:3">
      <c r="C35665"/>
    </row>
    <row r="35666" spans="3:3">
      <c r="C35666"/>
    </row>
    <row r="35667" spans="3:3">
      <c r="C35667"/>
    </row>
    <row r="35668" spans="3:3">
      <c r="C35668"/>
    </row>
    <row r="35669" spans="3:3">
      <c r="C35669"/>
    </row>
    <row r="35670" spans="3:3">
      <c r="C35670"/>
    </row>
    <row r="35671" spans="3:3">
      <c r="C35671"/>
    </row>
    <row r="35672" spans="3:3">
      <c r="C35672"/>
    </row>
    <row r="35673" spans="3:3">
      <c r="C35673"/>
    </row>
    <row r="35674" spans="3:3">
      <c r="C35674"/>
    </row>
    <row r="35675" spans="3:3">
      <c r="C35675"/>
    </row>
    <row r="35676" spans="3:3">
      <c r="C35676"/>
    </row>
    <row r="35677" spans="3:3">
      <c r="C35677"/>
    </row>
    <row r="35678" spans="3:3">
      <c r="C35678"/>
    </row>
    <row r="35679" spans="3:3">
      <c r="C35679"/>
    </row>
    <row r="35680" spans="3:3">
      <c r="C35680"/>
    </row>
    <row r="35681" spans="3:3">
      <c r="C35681"/>
    </row>
    <row r="35682" spans="3:3">
      <c r="C35682"/>
    </row>
    <row r="35683" spans="3:3">
      <c r="C35683"/>
    </row>
    <row r="35684" spans="3:3">
      <c r="C35684"/>
    </row>
    <row r="35685" spans="3:3">
      <c r="C35685"/>
    </row>
    <row r="35686" spans="3:3">
      <c r="C35686"/>
    </row>
    <row r="35687" spans="3:3">
      <c r="C35687"/>
    </row>
    <row r="35688" spans="3:3">
      <c r="C35688"/>
    </row>
    <row r="35689" spans="3:3">
      <c r="C35689"/>
    </row>
    <row r="35690" spans="3:3">
      <c r="C35690"/>
    </row>
    <row r="35691" spans="3:3">
      <c r="C35691"/>
    </row>
    <row r="35692" spans="3:3">
      <c r="C35692"/>
    </row>
    <row r="35693" spans="3:3">
      <c r="C35693"/>
    </row>
    <row r="35694" spans="3:3">
      <c r="C35694"/>
    </row>
    <row r="35695" spans="3:3">
      <c r="C35695"/>
    </row>
    <row r="35696" spans="3:3">
      <c r="C35696"/>
    </row>
    <row r="35697" spans="3:3">
      <c r="C35697"/>
    </row>
    <row r="35698" spans="3:3">
      <c r="C35698"/>
    </row>
    <row r="35699" spans="3:3">
      <c r="C35699"/>
    </row>
    <row r="35700" spans="3:3">
      <c r="C35700"/>
    </row>
    <row r="35701" spans="3:3">
      <c r="C35701"/>
    </row>
    <row r="35702" spans="3:3">
      <c r="C35702"/>
    </row>
    <row r="35703" spans="3:3">
      <c r="C35703"/>
    </row>
    <row r="35704" spans="3:3">
      <c r="C35704"/>
    </row>
    <row r="35705" spans="3:3">
      <c r="C35705"/>
    </row>
    <row r="35706" spans="3:3">
      <c r="C35706"/>
    </row>
    <row r="35707" spans="3:3">
      <c r="C35707"/>
    </row>
    <row r="35708" spans="3:3">
      <c r="C35708"/>
    </row>
    <row r="35709" spans="3:3">
      <c r="C35709"/>
    </row>
    <row r="35710" spans="3:3">
      <c r="C35710"/>
    </row>
    <row r="35711" spans="3:3">
      <c r="C35711"/>
    </row>
    <row r="35712" spans="3:3">
      <c r="C35712"/>
    </row>
    <row r="35713" spans="3:3">
      <c r="C35713"/>
    </row>
    <row r="35714" spans="3:3">
      <c r="C35714"/>
    </row>
    <row r="35715" spans="3:3">
      <c r="C35715"/>
    </row>
    <row r="35716" spans="3:3">
      <c r="C35716"/>
    </row>
    <row r="35717" spans="3:3">
      <c r="C35717"/>
    </row>
    <row r="35718" spans="3:3">
      <c r="C35718"/>
    </row>
    <row r="35719" spans="3:3">
      <c r="C35719"/>
    </row>
    <row r="35720" spans="3:3">
      <c r="C35720"/>
    </row>
    <row r="35721" spans="3:3">
      <c r="C35721"/>
    </row>
    <row r="35722" spans="3:3">
      <c r="C35722"/>
    </row>
    <row r="35723" spans="3:3">
      <c r="C35723"/>
    </row>
    <row r="35724" spans="3:3">
      <c r="C35724"/>
    </row>
    <row r="35725" spans="3:3">
      <c r="C35725"/>
    </row>
    <row r="35726" spans="3:3">
      <c r="C35726"/>
    </row>
    <row r="35727" spans="3:3">
      <c r="C35727"/>
    </row>
    <row r="35728" spans="3:3">
      <c r="C35728"/>
    </row>
    <row r="35729" spans="3:3">
      <c r="C35729"/>
    </row>
    <row r="35730" spans="3:3">
      <c r="C35730"/>
    </row>
    <row r="35731" spans="3:3">
      <c r="C35731"/>
    </row>
    <row r="35732" spans="3:3">
      <c r="C35732"/>
    </row>
    <row r="35733" spans="3:3">
      <c r="C35733"/>
    </row>
    <row r="35734" spans="3:3">
      <c r="C35734"/>
    </row>
    <row r="35735" spans="3:3">
      <c r="C35735"/>
    </row>
    <row r="35736" spans="3:3">
      <c r="C35736"/>
    </row>
    <row r="35737" spans="3:3">
      <c r="C35737"/>
    </row>
    <row r="35738" spans="3:3">
      <c r="C35738"/>
    </row>
    <row r="35739" spans="3:3">
      <c r="C35739"/>
    </row>
    <row r="35740" spans="3:3">
      <c r="C35740"/>
    </row>
    <row r="35741" spans="3:3">
      <c r="C35741"/>
    </row>
    <row r="35742" spans="3:3">
      <c r="C35742"/>
    </row>
    <row r="35743" spans="3:3">
      <c r="C35743"/>
    </row>
    <row r="35744" spans="3:3">
      <c r="C35744"/>
    </row>
    <row r="35745" spans="3:3">
      <c r="C35745"/>
    </row>
    <row r="35746" spans="3:3">
      <c r="C35746"/>
    </row>
    <row r="35747" spans="3:3">
      <c r="C35747"/>
    </row>
    <row r="35748" spans="3:3">
      <c r="C35748"/>
    </row>
    <row r="35749" spans="3:3">
      <c r="C35749"/>
    </row>
    <row r="35750" spans="3:3">
      <c r="C35750"/>
    </row>
    <row r="35751" spans="3:3">
      <c r="C35751"/>
    </row>
    <row r="35752" spans="3:3">
      <c r="C35752"/>
    </row>
    <row r="35753" spans="3:3">
      <c r="C35753"/>
    </row>
    <row r="35754" spans="3:3">
      <c r="C35754"/>
    </row>
    <row r="35755" spans="3:3">
      <c r="C35755"/>
    </row>
    <row r="35756" spans="3:3">
      <c r="C35756"/>
    </row>
    <row r="35757" spans="3:3">
      <c r="C35757"/>
    </row>
    <row r="35758" spans="3:3">
      <c r="C35758"/>
    </row>
    <row r="35759" spans="3:3">
      <c r="C35759"/>
    </row>
    <row r="35760" spans="3:3">
      <c r="C35760"/>
    </row>
    <row r="35761" spans="3:3">
      <c r="C35761"/>
    </row>
    <row r="35762" spans="3:3">
      <c r="C35762"/>
    </row>
    <row r="35763" spans="3:3">
      <c r="C35763"/>
    </row>
    <row r="35764" spans="3:3">
      <c r="C35764"/>
    </row>
    <row r="35765" spans="3:3">
      <c r="C35765"/>
    </row>
    <row r="35766" spans="3:3">
      <c r="C35766"/>
    </row>
    <row r="35767" spans="3:3">
      <c r="C35767"/>
    </row>
    <row r="35768" spans="3:3">
      <c r="C35768"/>
    </row>
    <row r="35769" spans="3:3">
      <c r="C35769"/>
    </row>
    <row r="35770" spans="3:3">
      <c r="C35770"/>
    </row>
    <row r="35771" spans="3:3">
      <c r="C35771"/>
    </row>
    <row r="35772" spans="3:3">
      <c r="C35772"/>
    </row>
    <row r="35773" spans="3:3">
      <c r="C35773"/>
    </row>
    <row r="35774" spans="3:3">
      <c r="C35774"/>
    </row>
    <row r="35775" spans="3:3">
      <c r="C35775"/>
    </row>
    <row r="35776" spans="3:3">
      <c r="C35776"/>
    </row>
    <row r="35777" spans="3:3">
      <c r="C35777"/>
    </row>
    <row r="35778" spans="3:3">
      <c r="C35778"/>
    </row>
    <row r="35779" spans="3:3">
      <c r="C35779"/>
    </row>
    <row r="35780" spans="3:3">
      <c r="C35780"/>
    </row>
    <row r="35781" spans="3:3">
      <c r="C35781"/>
    </row>
    <row r="35782" spans="3:3">
      <c r="C35782"/>
    </row>
    <row r="35783" spans="3:3">
      <c r="C35783"/>
    </row>
    <row r="35784" spans="3:3">
      <c r="C35784"/>
    </row>
    <row r="35785" spans="3:3">
      <c r="C35785"/>
    </row>
    <row r="35786" spans="3:3">
      <c r="C35786"/>
    </row>
    <row r="35787" spans="3:3">
      <c r="C35787"/>
    </row>
    <row r="35788" spans="3:3">
      <c r="C35788"/>
    </row>
    <row r="35789" spans="3:3">
      <c r="C35789"/>
    </row>
    <row r="35790" spans="3:3">
      <c r="C35790"/>
    </row>
    <row r="35791" spans="3:3">
      <c r="C35791"/>
    </row>
    <row r="35792" spans="3:3">
      <c r="C35792"/>
    </row>
    <row r="35793" spans="3:3">
      <c r="C35793"/>
    </row>
    <row r="35794" spans="3:3">
      <c r="C35794"/>
    </row>
    <row r="35795" spans="3:3">
      <c r="C35795"/>
    </row>
    <row r="35796" spans="3:3">
      <c r="C35796"/>
    </row>
    <row r="35797" spans="3:3">
      <c r="C35797"/>
    </row>
    <row r="35798" spans="3:3">
      <c r="C35798"/>
    </row>
    <row r="35799" spans="3:3">
      <c r="C35799"/>
    </row>
    <row r="35800" spans="3:3">
      <c r="C35800"/>
    </row>
    <row r="35801" spans="3:3">
      <c r="C35801"/>
    </row>
    <row r="35802" spans="3:3">
      <c r="C35802"/>
    </row>
    <row r="35803" spans="3:3">
      <c r="C35803"/>
    </row>
    <row r="35804" spans="3:3">
      <c r="C35804"/>
    </row>
    <row r="35805" spans="3:3">
      <c r="C35805"/>
    </row>
    <row r="35806" spans="3:3">
      <c r="C35806"/>
    </row>
    <row r="35807" spans="3:3">
      <c r="C35807"/>
    </row>
    <row r="35808" spans="3:3">
      <c r="C35808"/>
    </row>
    <row r="35809" spans="3:3">
      <c r="C35809"/>
    </row>
    <row r="35810" spans="3:3">
      <c r="C35810"/>
    </row>
    <row r="35811" spans="3:3">
      <c r="C35811"/>
    </row>
    <row r="35812" spans="3:3">
      <c r="C35812"/>
    </row>
    <row r="35813" spans="3:3">
      <c r="C35813"/>
    </row>
    <row r="35814" spans="3:3">
      <c r="C35814"/>
    </row>
    <row r="35815" spans="3:3">
      <c r="C35815"/>
    </row>
    <row r="35816" spans="3:3">
      <c r="C35816"/>
    </row>
    <row r="35817" spans="3:3">
      <c r="C35817"/>
    </row>
    <row r="35818" spans="3:3">
      <c r="C35818"/>
    </row>
    <row r="35819" spans="3:3">
      <c r="C35819"/>
    </row>
    <row r="35820" spans="3:3">
      <c r="C35820"/>
    </row>
    <row r="35821" spans="3:3">
      <c r="C35821"/>
    </row>
    <row r="35822" spans="3:3">
      <c r="C35822"/>
    </row>
    <row r="35823" spans="3:3">
      <c r="C35823"/>
    </row>
    <row r="35824" spans="3:3">
      <c r="C35824"/>
    </row>
    <row r="35825" spans="3:3">
      <c r="C35825"/>
    </row>
    <row r="35826" spans="3:3">
      <c r="C35826"/>
    </row>
    <row r="35827" spans="3:3">
      <c r="C35827"/>
    </row>
    <row r="35828" spans="3:3">
      <c r="C35828"/>
    </row>
    <row r="35829" spans="3:3">
      <c r="C35829"/>
    </row>
    <row r="35830" spans="3:3">
      <c r="C35830"/>
    </row>
    <row r="35831" spans="3:3">
      <c r="C35831"/>
    </row>
    <row r="35832" spans="3:3">
      <c r="C35832"/>
    </row>
    <row r="35833" spans="3:3">
      <c r="C35833"/>
    </row>
    <row r="35834" spans="3:3">
      <c r="C35834"/>
    </row>
    <row r="35835" spans="3:3">
      <c r="C35835"/>
    </row>
    <row r="35836" spans="3:3">
      <c r="C35836"/>
    </row>
    <row r="35837" spans="3:3">
      <c r="C35837"/>
    </row>
    <row r="35838" spans="3:3">
      <c r="C35838"/>
    </row>
    <row r="35839" spans="3:3">
      <c r="C35839"/>
    </row>
    <row r="35840" spans="3:3">
      <c r="C35840"/>
    </row>
    <row r="35841" spans="3:3">
      <c r="C35841"/>
    </row>
    <row r="35842" spans="3:3">
      <c r="C35842"/>
    </row>
    <row r="35843" spans="3:3">
      <c r="C35843"/>
    </row>
    <row r="35844" spans="3:3">
      <c r="C35844"/>
    </row>
    <row r="35845" spans="3:3">
      <c r="C35845"/>
    </row>
    <row r="35846" spans="3:3">
      <c r="C35846"/>
    </row>
    <row r="35847" spans="3:3">
      <c r="C35847"/>
    </row>
    <row r="35848" spans="3:3">
      <c r="C35848"/>
    </row>
    <row r="35849" spans="3:3">
      <c r="C35849"/>
    </row>
    <row r="35850" spans="3:3">
      <c r="C35850"/>
    </row>
    <row r="35851" spans="3:3">
      <c r="C35851"/>
    </row>
    <row r="35852" spans="3:3">
      <c r="C35852"/>
    </row>
    <row r="35853" spans="3:3">
      <c r="C35853"/>
    </row>
    <row r="35854" spans="3:3">
      <c r="C35854"/>
    </row>
    <row r="35855" spans="3:3">
      <c r="C35855"/>
    </row>
    <row r="35856" spans="3:3">
      <c r="C35856"/>
    </row>
    <row r="35857" spans="3:3">
      <c r="C35857"/>
    </row>
    <row r="35858" spans="3:3">
      <c r="C35858"/>
    </row>
    <row r="35859" spans="3:3">
      <c r="C35859"/>
    </row>
    <row r="35860" spans="3:3">
      <c r="C35860"/>
    </row>
    <row r="35861" spans="3:3">
      <c r="C35861"/>
    </row>
    <row r="35862" spans="3:3">
      <c r="C35862"/>
    </row>
    <row r="35863" spans="3:3">
      <c r="C35863"/>
    </row>
    <row r="35864" spans="3:3">
      <c r="C35864"/>
    </row>
    <row r="35865" spans="3:3">
      <c r="C35865"/>
    </row>
    <row r="35866" spans="3:3">
      <c r="C35866"/>
    </row>
    <row r="35867" spans="3:3">
      <c r="C35867"/>
    </row>
    <row r="35868" spans="3:3">
      <c r="C35868"/>
    </row>
    <row r="35869" spans="3:3">
      <c r="C35869"/>
    </row>
    <row r="35870" spans="3:3">
      <c r="C35870"/>
    </row>
    <row r="35871" spans="3:3">
      <c r="C35871"/>
    </row>
    <row r="35872" spans="3:3">
      <c r="C35872"/>
    </row>
    <row r="35873" spans="3:3">
      <c r="C35873"/>
    </row>
    <row r="35874" spans="3:3">
      <c r="C35874"/>
    </row>
    <row r="35875" spans="3:3">
      <c r="C35875"/>
    </row>
    <row r="35876" spans="3:3">
      <c r="C35876"/>
    </row>
    <row r="35877" spans="3:3">
      <c r="C35877"/>
    </row>
    <row r="35878" spans="3:3">
      <c r="C35878"/>
    </row>
    <row r="35879" spans="3:3">
      <c r="C35879"/>
    </row>
    <row r="35880" spans="3:3">
      <c r="C35880"/>
    </row>
    <row r="35881" spans="3:3">
      <c r="C35881"/>
    </row>
    <row r="35882" spans="3:3">
      <c r="C35882"/>
    </row>
    <row r="35883" spans="3:3">
      <c r="C35883"/>
    </row>
    <row r="35884" spans="3:3">
      <c r="C35884"/>
    </row>
    <row r="35885" spans="3:3">
      <c r="C35885"/>
    </row>
    <row r="35886" spans="3:3">
      <c r="C35886"/>
    </row>
    <row r="35887" spans="3:3">
      <c r="C35887"/>
    </row>
    <row r="35888" spans="3:3">
      <c r="C35888"/>
    </row>
    <row r="35889" spans="3:3">
      <c r="C35889"/>
    </row>
    <row r="35890" spans="3:3">
      <c r="C35890"/>
    </row>
    <row r="35891" spans="3:3">
      <c r="C35891"/>
    </row>
    <row r="35892" spans="3:3">
      <c r="C35892"/>
    </row>
    <row r="35893" spans="3:3">
      <c r="C35893"/>
    </row>
    <row r="35894" spans="3:3">
      <c r="C35894"/>
    </row>
    <row r="35895" spans="3:3">
      <c r="C35895"/>
    </row>
    <row r="35896" spans="3:3">
      <c r="C35896"/>
    </row>
    <row r="35897" spans="3:3">
      <c r="C35897"/>
    </row>
    <row r="35898" spans="3:3">
      <c r="C35898"/>
    </row>
    <row r="35899" spans="3:3">
      <c r="C35899"/>
    </row>
    <row r="35900" spans="3:3">
      <c r="C35900"/>
    </row>
    <row r="35901" spans="3:3">
      <c r="C35901"/>
    </row>
    <row r="35902" spans="3:3">
      <c r="C35902"/>
    </row>
    <row r="35903" spans="3:3">
      <c r="C35903"/>
    </row>
    <row r="35904" spans="3:3">
      <c r="C35904"/>
    </row>
    <row r="35905" spans="3:3">
      <c r="C35905"/>
    </row>
    <row r="35906" spans="3:3">
      <c r="C35906"/>
    </row>
    <row r="35907" spans="3:3">
      <c r="C35907"/>
    </row>
    <row r="35908" spans="3:3">
      <c r="C35908"/>
    </row>
    <row r="35909" spans="3:3">
      <c r="C35909"/>
    </row>
    <row r="35910" spans="3:3">
      <c r="C35910"/>
    </row>
    <row r="35911" spans="3:3">
      <c r="C35911"/>
    </row>
    <row r="35912" spans="3:3">
      <c r="C35912"/>
    </row>
    <row r="35913" spans="3:3">
      <c r="C35913"/>
    </row>
    <row r="35914" spans="3:3">
      <c r="C35914"/>
    </row>
    <row r="35915" spans="3:3">
      <c r="C35915"/>
    </row>
    <row r="35916" spans="3:3">
      <c r="C35916"/>
    </row>
    <row r="35917" spans="3:3">
      <c r="C35917"/>
    </row>
    <row r="35918" spans="3:3">
      <c r="C35918"/>
    </row>
    <row r="35919" spans="3:3">
      <c r="C35919"/>
    </row>
    <row r="35920" spans="3:3">
      <c r="C35920"/>
    </row>
    <row r="35921" spans="3:3">
      <c r="C35921"/>
    </row>
    <row r="35922" spans="3:3">
      <c r="C35922"/>
    </row>
    <row r="35923" spans="3:3">
      <c r="C35923"/>
    </row>
    <row r="35924" spans="3:3">
      <c r="C35924"/>
    </row>
    <row r="35925" spans="3:3">
      <c r="C35925"/>
    </row>
    <row r="35926" spans="3:3">
      <c r="C35926"/>
    </row>
    <row r="35927" spans="3:3">
      <c r="C35927"/>
    </row>
    <row r="35928" spans="3:3">
      <c r="C35928"/>
    </row>
    <row r="35929" spans="3:3">
      <c r="C35929"/>
    </row>
    <row r="35930" spans="3:3">
      <c r="C35930"/>
    </row>
    <row r="35931" spans="3:3">
      <c r="C35931"/>
    </row>
    <row r="35932" spans="3:3">
      <c r="C35932"/>
    </row>
    <row r="35933" spans="3:3">
      <c r="C35933"/>
    </row>
    <row r="35934" spans="3:3">
      <c r="C35934"/>
    </row>
    <row r="35935" spans="3:3">
      <c r="C35935"/>
    </row>
    <row r="35936" spans="3:3">
      <c r="C35936"/>
    </row>
    <row r="35937" spans="3:3">
      <c r="C35937"/>
    </row>
    <row r="35938" spans="3:3">
      <c r="C35938"/>
    </row>
    <row r="35939" spans="3:3">
      <c r="C35939"/>
    </row>
    <row r="35940" spans="3:3">
      <c r="C35940"/>
    </row>
    <row r="35941" spans="3:3">
      <c r="C35941"/>
    </row>
    <row r="35942" spans="3:3">
      <c r="C35942"/>
    </row>
    <row r="35943" spans="3:3">
      <c r="C35943"/>
    </row>
    <row r="35944" spans="3:3">
      <c r="C35944"/>
    </row>
    <row r="35945" spans="3:3">
      <c r="C35945"/>
    </row>
    <row r="35946" spans="3:3">
      <c r="C35946"/>
    </row>
    <row r="35947" spans="3:3">
      <c r="C35947"/>
    </row>
    <row r="35948" spans="3:3">
      <c r="C35948"/>
    </row>
    <row r="35949" spans="3:3">
      <c r="C35949"/>
    </row>
    <row r="35950" spans="3:3">
      <c r="C35950"/>
    </row>
    <row r="35951" spans="3:3">
      <c r="C35951"/>
    </row>
    <row r="35952" spans="3:3">
      <c r="C35952"/>
    </row>
    <row r="35953" spans="3:3">
      <c r="C35953"/>
    </row>
    <row r="35954" spans="3:3">
      <c r="C35954"/>
    </row>
    <row r="35955" spans="3:3">
      <c r="C35955"/>
    </row>
    <row r="35956" spans="3:3">
      <c r="C35956"/>
    </row>
    <row r="35957" spans="3:3">
      <c r="C35957"/>
    </row>
    <row r="35958" spans="3:3">
      <c r="C35958"/>
    </row>
    <row r="35959" spans="3:3">
      <c r="C35959"/>
    </row>
    <row r="35960" spans="3:3">
      <c r="C35960"/>
    </row>
    <row r="35961" spans="3:3">
      <c r="C35961"/>
    </row>
    <row r="35962" spans="3:3">
      <c r="C35962"/>
    </row>
    <row r="35963" spans="3:3">
      <c r="C35963"/>
    </row>
    <row r="35964" spans="3:3">
      <c r="C35964"/>
    </row>
    <row r="35965" spans="3:3">
      <c r="C35965"/>
    </row>
    <row r="35966" spans="3:3">
      <c r="C35966"/>
    </row>
    <row r="35967" spans="3:3">
      <c r="C35967"/>
    </row>
    <row r="35968" spans="3:3">
      <c r="C35968"/>
    </row>
    <row r="35969" spans="3:3">
      <c r="C35969"/>
    </row>
    <row r="35970" spans="3:3">
      <c r="C35970"/>
    </row>
    <row r="35971" spans="3:3">
      <c r="C35971"/>
    </row>
    <row r="35972" spans="3:3">
      <c r="C35972"/>
    </row>
    <row r="35973" spans="3:3">
      <c r="C35973"/>
    </row>
    <row r="35974" spans="3:3">
      <c r="C35974"/>
    </row>
    <row r="35975" spans="3:3">
      <c r="C35975"/>
    </row>
    <row r="35976" spans="3:3">
      <c r="C35976"/>
    </row>
    <row r="35977" spans="3:3">
      <c r="C35977"/>
    </row>
    <row r="35978" spans="3:3">
      <c r="C35978"/>
    </row>
    <row r="35979" spans="3:3">
      <c r="C35979"/>
    </row>
    <row r="35980" spans="3:3">
      <c r="C35980"/>
    </row>
    <row r="35981" spans="3:3">
      <c r="C35981"/>
    </row>
    <row r="35982" spans="3:3">
      <c r="C35982"/>
    </row>
    <row r="35983" spans="3:3">
      <c r="C35983"/>
    </row>
    <row r="35984" spans="3:3">
      <c r="C35984"/>
    </row>
    <row r="35985" spans="3:3">
      <c r="C35985"/>
    </row>
    <row r="35986" spans="3:3">
      <c r="C35986"/>
    </row>
    <row r="35987" spans="3:3">
      <c r="C35987"/>
    </row>
    <row r="35988" spans="3:3">
      <c r="C35988"/>
    </row>
    <row r="35989" spans="3:3">
      <c r="C35989"/>
    </row>
    <row r="35990" spans="3:3">
      <c r="C35990"/>
    </row>
    <row r="35991" spans="3:3">
      <c r="C35991"/>
    </row>
    <row r="35992" spans="3:3">
      <c r="C35992"/>
    </row>
    <row r="35993" spans="3:3">
      <c r="C35993"/>
    </row>
    <row r="35994" spans="3:3">
      <c r="C35994"/>
    </row>
    <row r="35995" spans="3:3">
      <c r="C35995"/>
    </row>
    <row r="35996" spans="3:3">
      <c r="C35996"/>
    </row>
    <row r="35997" spans="3:3">
      <c r="C35997"/>
    </row>
    <row r="35998" spans="3:3">
      <c r="C35998"/>
    </row>
    <row r="35999" spans="3:3">
      <c r="C35999"/>
    </row>
    <row r="36000" spans="3:3">
      <c r="C36000"/>
    </row>
    <row r="36001" spans="3:3">
      <c r="C36001"/>
    </row>
    <row r="36002" spans="3:3">
      <c r="C36002"/>
    </row>
    <row r="36003" spans="3:3">
      <c r="C36003"/>
    </row>
    <row r="36004" spans="3:3">
      <c r="C36004"/>
    </row>
    <row r="36005" spans="3:3">
      <c r="C36005"/>
    </row>
    <row r="36006" spans="3:3">
      <c r="C36006"/>
    </row>
    <row r="36007" spans="3:3">
      <c r="C36007"/>
    </row>
    <row r="36008" spans="3:3">
      <c r="C36008"/>
    </row>
    <row r="36009" spans="3:3">
      <c r="C36009"/>
    </row>
    <row r="36010" spans="3:3">
      <c r="C36010"/>
    </row>
    <row r="36011" spans="3:3">
      <c r="C36011"/>
    </row>
    <row r="36012" spans="3:3">
      <c r="C36012"/>
    </row>
    <row r="36013" spans="3:3">
      <c r="C36013"/>
    </row>
    <row r="36014" spans="3:3">
      <c r="C36014"/>
    </row>
    <row r="36015" spans="3:3">
      <c r="C36015"/>
    </row>
    <row r="36016" spans="3:3">
      <c r="C36016"/>
    </row>
    <row r="36017" spans="3:3">
      <c r="C36017"/>
    </row>
    <row r="36018" spans="3:3">
      <c r="C36018"/>
    </row>
    <row r="36019" spans="3:3">
      <c r="C36019"/>
    </row>
    <row r="36020" spans="3:3">
      <c r="C36020"/>
    </row>
    <row r="36021" spans="3:3">
      <c r="C36021"/>
    </row>
    <row r="36022" spans="3:3">
      <c r="C36022"/>
    </row>
    <row r="36023" spans="3:3">
      <c r="C36023"/>
    </row>
    <row r="36024" spans="3:3">
      <c r="C36024"/>
    </row>
    <row r="36025" spans="3:3">
      <c r="C36025"/>
    </row>
    <row r="36026" spans="3:3">
      <c r="C36026"/>
    </row>
    <row r="36027" spans="3:3">
      <c r="C36027"/>
    </row>
    <row r="36028" spans="3:3">
      <c r="C36028"/>
    </row>
    <row r="36029" spans="3:3">
      <c r="C36029"/>
    </row>
    <row r="36030" spans="3:3">
      <c r="C36030"/>
    </row>
    <row r="36031" spans="3:3">
      <c r="C36031"/>
    </row>
    <row r="36032" spans="3:3">
      <c r="C36032"/>
    </row>
    <row r="36033" spans="3:3">
      <c r="C36033"/>
    </row>
    <row r="36034" spans="3:3">
      <c r="C36034"/>
    </row>
    <row r="36035" spans="3:3">
      <c r="C36035"/>
    </row>
    <row r="36036" spans="3:3">
      <c r="C36036"/>
    </row>
    <row r="36037" spans="3:3">
      <c r="C36037"/>
    </row>
    <row r="36038" spans="3:3">
      <c r="C36038"/>
    </row>
    <row r="36039" spans="3:3">
      <c r="C36039"/>
    </row>
    <row r="36040" spans="3:3">
      <c r="C36040"/>
    </row>
    <row r="36041" spans="3:3">
      <c r="C36041"/>
    </row>
    <row r="36042" spans="3:3">
      <c r="C36042"/>
    </row>
    <row r="36043" spans="3:3">
      <c r="C36043"/>
    </row>
    <row r="36044" spans="3:3">
      <c r="C36044"/>
    </row>
    <row r="36045" spans="3:3">
      <c r="C36045"/>
    </row>
    <row r="36046" spans="3:3">
      <c r="C36046"/>
    </row>
    <row r="36047" spans="3:3">
      <c r="C36047"/>
    </row>
    <row r="36048" spans="3:3">
      <c r="C36048"/>
    </row>
    <row r="36049" spans="3:3">
      <c r="C36049"/>
    </row>
    <row r="36050" spans="3:3">
      <c r="C36050"/>
    </row>
    <row r="36051" spans="3:3">
      <c r="C36051"/>
    </row>
    <row r="36052" spans="3:3">
      <c r="C36052"/>
    </row>
    <row r="36053" spans="3:3">
      <c r="C36053"/>
    </row>
    <row r="36054" spans="3:3">
      <c r="C36054"/>
    </row>
    <row r="36055" spans="3:3">
      <c r="C36055"/>
    </row>
    <row r="36056" spans="3:3">
      <c r="C36056"/>
    </row>
    <row r="36057" spans="3:3">
      <c r="C36057"/>
    </row>
    <row r="36058" spans="3:3">
      <c r="C36058"/>
    </row>
    <row r="36059" spans="3:3">
      <c r="C36059"/>
    </row>
    <row r="36060" spans="3:3">
      <c r="C36060"/>
    </row>
    <row r="36061" spans="3:3">
      <c r="C36061"/>
    </row>
    <row r="36062" spans="3:3">
      <c r="C36062"/>
    </row>
    <row r="36063" spans="3:3">
      <c r="C36063"/>
    </row>
    <row r="36064" spans="3:3">
      <c r="C36064"/>
    </row>
    <row r="36065" spans="3:3">
      <c r="C36065"/>
    </row>
    <row r="36066" spans="3:3">
      <c r="C36066"/>
    </row>
    <row r="36067" spans="3:3">
      <c r="C36067"/>
    </row>
    <row r="36068" spans="3:3">
      <c r="C36068"/>
    </row>
    <row r="36069" spans="3:3">
      <c r="C36069"/>
    </row>
    <row r="36070" spans="3:3">
      <c r="C36070"/>
    </row>
    <row r="36071" spans="3:3">
      <c r="C36071"/>
    </row>
    <row r="36072" spans="3:3">
      <c r="C36072"/>
    </row>
    <row r="36073" spans="3:3">
      <c r="C36073"/>
    </row>
    <row r="36074" spans="3:3">
      <c r="C36074"/>
    </row>
    <row r="36075" spans="3:3">
      <c r="C36075"/>
    </row>
    <row r="36076" spans="3:3">
      <c r="C36076"/>
    </row>
    <row r="36077" spans="3:3">
      <c r="C36077"/>
    </row>
    <row r="36078" spans="3:3">
      <c r="C36078"/>
    </row>
    <row r="36079" spans="3:3">
      <c r="C36079"/>
    </row>
    <row r="36080" spans="3:3">
      <c r="C36080"/>
    </row>
    <row r="36081" spans="3:3">
      <c r="C36081"/>
    </row>
    <row r="36082" spans="3:3">
      <c r="C36082"/>
    </row>
    <row r="36083" spans="3:3">
      <c r="C36083"/>
    </row>
    <row r="36084" spans="3:3">
      <c r="C36084"/>
    </row>
    <row r="36085" spans="3:3">
      <c r="C36085"/>
    </row>
    <row r="36086" spans="3:3">
      <c r="C36086"/>
    </row>
    <row r="36087" spans="3:3">
      <c r="C36087"/>
    </row>
    <row r="36088" spans="3:3">
      <c r="C36088"/>
    </row>
    <row r="36089" spans="3:3">
      <c r="C36089"/>
    </row>
    <row r="36090" spans="3:3">
      <c r="C36090"/>
    </row>
    <row r="36091" spans="3:3">
      <c r="C36091"/>
    </row>
    <row r="36092" spans="3:3">
      <c r="C36092"/>
    </row>
    <row r="36093" spans="3:3">
      <c r="C36093"/>
    </row>
    <row r="36094" spans="3:3">
      <c r="C36094"/>
    </row>
    <row r="36095" spans="3:3">
      <c r="C36095"/>
    </row>
    <row r="36096" spans="3:3">
      <c r="C36096"/>
    </row>
    <row r="36097" spans="3:3">
      <c r="C36097"/>
    </row>
    <row r="36098" spans="3:3">
      <c r="C36098"/>
    </row>
    <row r="36099" spans="3:3">
      <c r="C36099"/>
    </row>
    <row r="36100" spans="3:3">
      <c r="C36100"/>
    </row>
    <row r="36101" spans="3:3">
      <c r="C36101"/>
    </row>
    <row r="36102" spans="3:3">
      <c r="C36102"/>
    </row>
    <row r="36103" spans="3:3">
      <c r="C36103"/>
    </row>
    <row r="36104" spans="3:3">
      <c r="C36104"/>
    </row>
    <row r="36105" spans="3:3">
      <c r="C36105"/>
    </row>
    <row r="36106" spans="3:3">
      <c r="C36106"/>
    </row>
    <row r="36107" spans="3:3">
      <c r="C36107"/>
    </row>
    <row r="36108" spans="3:3">
      <c r="C36108"/>
    </row>
    <row r="36109" spans="3:3">
      <c r="C36109"/>
    </row>
    <row r="36110" spans="3:3">
      <c r="C36110"/>
    </row>
    <row r="36111" spans="3:3">
      <c r="C36111"/>
    </row>
    <row r="36112" spans="3:3">
      <c r="C36112"/>
    </row>
    <row r="36113" spans="3:3">
      <c r="C36113"/>
    </row>
    <row r="36114" spans="3:3">
      <c r="C36114"/>
    </row>
    <row r="36115" spans="3:3">
      <c r="C36115"/>
    </row>
    <row r="36116" spans="3:3">
      <c r="C36116"/>
    </row>
    <row r="36117" spans="3:3">
      <c r="C36117"/>
    </row>
    <row r="36118" spans="3:3">
      <c r="C36118"/>
    </row>
    <row r="36119" spans="3:3">
      <c r="C36119"/>
    </row>
    <row r="36120" spans="3:3">
      <c r="C36120"/>
    </row>
    <row r="36121" spans="3:3">
      <c r="C36121"/>
    </row>
    <row r="36122" spans="3:3">
      <c r="C36122"/>
    </row>
    <row r="36123" spans="3:3">
      <c r="C36123"/>
    </row>
    <row r="36124" spans="3:3">
      <c r="C36124"/>
    </row>
    <row r="36125" spans="3:3">
      <c r="C36125"/>
    </row>
    <row r="36126" spans="3:3">
      <c r="C36126"/>
    </row>
    <row r="36127" spans="3:3">
      <c r="C36127"/>
    </row>
    <row r="36128" spans="3:3">
      <c r="C36128"/>
    </row>
    <row r="36129" spans="3:3">
      <c r="C36129"/>
    </row>
    <row r="36130" spans="3:3">
      <c r="C36130"/>
    </row>
    <row r="36131" spans="3:3">
      <c r="C36131"/>
    </row>
    <row r="36132" spans="3:3">
      <c r="C36132"/>
    </row>
    <row r="36133" spans="3:3">
      <c r="C36133"/>
    </row>
    <row r="36134" spans="3:3">
      <c r="C36134"/>
    </row>
    <row r="36135" spans="3:3">
      <c r="C36135"/>
    </row>
    <row r="36136" spans="3:3">
      <c r="C36136"/>
    </row>
    <row r="36137" spans="3:3">
      <c r="C36137"/>
    </row>
    <row r="36138" spans="3:3">
      <c r="C36138"/>
    </row>
    <row r="36139" spans="3:3">
      <c r="C36139"/>
    </row>
    <row r="36140" spans="3:3">
      <c r="C36140"/>
    </row>
    <row r="36141" spans="3:3">
      <c r="C36141"/>
    </row>
    <row r="36142" spans="3:3">
      <c r="C36142"/>
    </row>
    <row r="36143" spans="3:3">
      <c r="C36143"/>
    </row>
    <row r="36144" spans="3:3">
      <c r="C36144"/>
    </row>
    <row r="36145" spans="3:3">
      <c r="C36145"/>
    </row>
    <row r="36146" spans="3:3">
      <c r="C36146"/>
    </row>
    <row r="36147" spans="3:3">
      <c r="C36147"/>
    </row>
    <row r="36148" spans="3:3">
      <c r="C36148"/>
    </row>
    <row r="36149" spans="3:3">
      <c r="C36149"/>
    </row>
    <row r="36150" spans="3:3">
      <c r="C36150"/>
    </row>
    <row r="36151" spans="3:3">
      <c r="C36151"/>
    </row>
    <row r="36152" spans="3:3">
      <c r="C36152"/>
    </row>
    <row r="36153" spans="3:3">
      <c r="C36153"/>
    </row>
    <row r="36154" spans="3:3">
      <c r="C36154"/>
    </row>
    <row r="36155" spans="3:3">
      <c r="C36155"/>
    </row>
    <row r="36156" spans="3:3">
      <c r="C36156"/>
    </row>
    <row r="36157" spans="3:3">
      <c r="C36157"/>
    </row>
    <row r="36158" spans="3:3">
      <c r="C36158"/>
    </row>
    <row r="36159" spans="3:3">
      <c r="C36159"/>
    </row>
    <row r="36160" spans="3:3">
      <c r="C36160"/>
    </row>
    <row r="36161" spans="3:3">
      <c r="C36161"/>
    </row>
    <row r="36162" spans="3:3">
      <c r="C36162"/>
    </row>
    <row r="36163" spans="3:3">
      <c r="C36163"/>
    </row>
    <row r="36164" spans="3:3">
      <c r="C36164"/>
    </row>
    <row r="36165" spans="3:3">
      <c r="C36165"/>
    </row>
    <row r="36166" spans="3:3">
      <c r="C36166"/>
    </row>
    <row r="36167" spans="3:3">
      <c r="C36167"/>
    </row>
    <row r="36168" spans="3:3">
      <c r="C36168"/>
    </row>
    <row r="36169" spans="3:3">
      <c r="C36169"/>
    </row>
    <row r="36170" spans="3:3">
      <c r="C36170"/>
    </row>
    <row r="36171" spans="3:3">
      <c r="C36171"/>
    </row>
    <row r="36172" spans="3:3">
      <c r="C36172"/>
    </row>
    <row r="36173" spans="3:3">
      <c r="C36173"/>
    </row>
    <row r="36174" spans="3:3">
      <c r="C36174"/>
    </row>
    <row r="36175" spans="3:3">
      <c r="C36175"/>
    </row>
    <row r="36176" spans="3:3">
      <c r="C36176"/>
    </row>
    <row r="36177" spans="3:3">
      <c r="C36177"/>
    </row>
    <row r="36178" spans="3:3">
      <c r="C36178"/>
    </row>
    <row r="36179" spans="3:3">
      <c r="C36179"/>
    </row>
    <row r="36180" spans="3:3">
      <c r="C36180"/>
    </row>
    <row r="36181" spans="3:3">
      <c r="C36181"/>
    </row>
    <row r="36182" spans="3:3">
      <c r="C36182"/>
    </row>
    <row r="36183" spans="3:3">
      <c r="C36183"/>
    </row>
    <row r="36184" spans="3:3">
      <c r="C36184"/>
    </row>
    <row r="36185" spans="3:3">
      <c r="C36185"/>
    </row>
    <row r="36186" spans="3:3">
      <c r="C36186"/>
    </row>
    <row r="36187" spans="3:3">
      <c r="C36187"/>
    </row>
    <row r="36188" spans="3:3">
      <c r="C36188"/>
    </row>
    <row r="36189" spans="3:3">
      <c r="C36189"/>
    </row>
    <row r="36190" spans="3:3">
      <c r="C36190"/>
    </row>
    <row r="36191" spans="3:3">
      <c r="C36191"/>
    </row>
    <row r="36192" spans="3:3">
      <c r="C36192"/>
    </row>
    <row r="36193" spans="3:3">
      <c r="C36193"/>
    </row>
    <row r="36194" spans="3:3">
      <c r="C36194"/>
    </row>
    <row r="36195" spans="3:3">
      <c r="C36195"/>
    </row>
    <row r="36196" spans="3:3">
      <c r="C36196"/>
    </row>
    <row r="36197" spans="3:3">
      <c r="C36197"/>
    </row>
    <row r="36198" spans="3:3">
      <c r="C36198"/>
    </row>
    <row r="36199" spans="3:3">
      <c r="C36199"/>
    </row>
    <row r="36200" spans="3:3">
      <c r="C36200"/>
    </row>
    <row r="36201" spans="3:3">
      <c r="C36201"/>
    </row>
    <row r="36202" spans="3:3">
      <c r="C36202"/>
    </row>
    <row r="36203" spans="3:3">
      <c r="C36203"/>
    </row>
    <row r="36204" spans="3:3">
      <c r="C36204"/>
    </row>
    <row r="36205" spans="3:3">
      <c r="C36205"/>
    </row>
    <row r="36206" spans="3:3">
      <c r="C36206"/>
    </row>
    <row r="36207" spans="3:3">
      <c r="C36207"/>
    </row>
    <row r="36208" spans="3:3">
      <c r="C36208"/>
    </row>
    <row r="36209" spans="3:3">
      <c r="C36209"/>
    </row>
    <row r="36210" spans="3:3">
      <c r="C36210"/>
    </row>
    <row r="36211" spans="3:3">
      <c r="C36211"/>
    </row>
    <row r="36212" spans="3:3">
      <c r="C36212"/>
    </row>
    <row r="36213" spans="3:3">
      <c r="C36213"/>
    </row>
    <row r="36214" spans="3:3">
      <c r="C36214"/>
    </row>
    <row r="36215" spans="3:3">
      <c r="C36215"/>
    </row>
    <row r="36216" spans="3:3">
      <c r="C36216"/>
    </row>
    <row r="36217" spans="3:3">
      <c r="C36217"/>
    </row>
    <row r="36218" spans="3:3">
      <c r="C36218"/>
    </row>
    <row r="36219" spans="3:3">
      <c r="C36219"/>
    </row>
    <row r="36220" spans="3:3">
      <c r="C36220"/>
    </row>
    <row r="36221" spans="3:3">
      <c r="C36221"/>
    </row>
    <row r="36222" spans="3:3">
      <c r="C36222"/>
    </row>
    <row r="36223" spans="3:3">
      <c r="C36223"/>
    </row>
    <row r="36224" spans="3:3">
      <c r="C36224"/>
    </row>
    <row r="36225" spans="3:3">
      <c r="C36225"/>
    </row>
    <row r="36226" spans="3:3">
      <c r="C36226"/>
    </row>
    <row r="36227" spans="3:3">
      <c r="C36227"/>
    </row>
    <row r="36228" spans="3:3">
      <c r="C36228"/>
    </row>
    <row r="36229" spans="3:3">
      <c r="C36229"/>
    </row>
    <row r="36230" spans="3:3">
      <c r="C36230"/>
    </row>
    <row r="36231" spans="3:3">
      <c r="C36231"/>
    </row>
    <row r="36232" spans="3:3">
      <c r="C36232"/>
    </row>
    <row r="36233" spans="3:3">
      <c r="C36233"/>
    </row>
    <row r="36234" spans="3:3">
      <c r="C36234"/>
    </row>
    <row r="36235" spans="3:3">
      <c r="C36235"/>
    </row>
    <row r="36236" spans="3:3">
      <c r="C36236"/>
    </row>
    <row r="36237" spans="3:3">
      <c r="C36237"/>
    </row>
    <row r="36238" spans="3:3">
      <c r="C36238"/>
    </row>
    <row r="36239" spans="3:3">
      <c r="C36239"/>
    </row>
    <row r="36240" spans="3:3">
      <c r="C36240"/>
    </row>
    <row r="36241" spans="3:3">
      <c r="C36241"/>
    </row>
    <row r="36242" spans="3:3">
      <c r="C36242"/>
    </row>
    <row r="36243" spans="3:3">
      <c r="C36243"/>
    </row>
    <row r="36244" spans="3:3">
      <c r="C36244"/>
    </row>
    <row r="36245" spans="3:3">
      <c r="C36245"/>
    </row>
    <row r="36246" spans="3:3">
      <c r="C36246"/>
    </row>
    <row r="36247" spans="3:3">
      <c r="C36247"/>
    </row>
    <row r="36248" spans="3:3">
      <c r="C36248"/>
    </row>
    <row r="36249" spans="3:3">
      <c r="C36249"/>
    </row>
    <row r="36250" spans="3:3">
      <c r="C36250"/>
    </row>
    <row r="36251" spans="3:3">
      <c r="C36251"/>
    </row>
    <row r="36252" spans="3:3">
      <c r="C36252"/>
    </row>
    <row r="36253" spans="3:3">
      <c r="C36253"/>
    </row>
    <row r="36254" spans="3:3">
      <c r="C36254"/>
    </row>
    <row r="36255" spans="3:3">
      <c r="C36255"/>
    </row>
    <row r="36256" spans="3:3">
      <c r="C36256"/>
    </row>
    <row r="36257" spans="3:3">
      <c r="C36257"/>
    </row>
    <row r="36258" spans="3:3">
      <c r="C36258"/>
    </row>
    <row r="36259" spans="3:3">
      <c r="C36259"/>
    </row>
    <row r="36260" spans="3:3">
      <c r="C36260"/>
    </row>
    <row r="36261" spans="3:3">
      <c r="C36261"/>
    </row>
    <row r="36262" spans="3:3">
      <c r="C36262"/>
    </row>
    <row r="36263" spans="3:3">
      <c r="C36263"/>
    </row>
    <row r="36264" spans="3:3">
      <c r="C36264"/>
    </row>
    <row r="36265" spans="3:3">
      <c r="C36265"/>
    </row>
    <row r="36266" spans="3:3">
      <c r="C36266"/>
    </row>
    <row r="36267" spans="3:3">
      <c r="C36267"/>
    </row>
    <row r="36268" spans="3:3">
      <c r="C36268"/>
    </row>
    <row r="36269" spans="3:3">
      <c r="C36269"/>
    </row>
    <row r="36270" spans="3:3">
      <c r="C36270"/>
    </row>
    <row r="36271" spans="3:3">
      <c r="C36271"/>
    </row>
    <row r="36272" spans="3:3">
      <c r="C36272"/>
    </row>
    <row r="36273" spans="3:3">
      <c r="C36273"/>
    </row>
    <row r="36274" spans="3:3">
      <c r="C36274"/>
    </row>
    <row r="36275" spans="3:3">
      <c r="C36275"/>
    </row>
    <row r="36276" spans="3:3">
      <c r="C36276"/>
    </row>
    <row r="36277" spans="3:3">
      <c r="C36277"/>
    </row>
    <row r="36278" spans="3:3">
      <c r="C36278"/>
    </row>
    <row r="36279" spans="3:3">
      <c r="C36279"/>
    </row>
    <row r="36280" spans="3:3">
      <c r="C36280"/>
    </row>
    <row r="36281" spans="3:3">
      <c r="C36281"/>
    </row>
    <row r="36282" spans="3:3">
      <c r="C36282"/>
    </row>
    <row r="36283" spans="3:3">
      <c r="C36283"/>
    </row>
    <row r="36284" spans="3:3">
      <c r="C36284"/>
    </row>
    <row r="36285" spans="3:3">
      <c r="C36285"/>
    </row>
    <row r="36286" spans="3:3">
      <c r="C36286"/>
    </row>
    <row r="36287" spans="3:3">
      <c r="C36287"/>
    </row>
    <row r="36288" spans="3:3">
      <c r="C36288"/>
    </row>
    <row r="36289" spans="3:3">
      <c r="C36289"/>
    </row>
    <row r="36290" spans="3:3">
      <c r="C36290"/>
    </row>
    <row r="36291" spans="3:3">
      <c r="C36291"/>
    </row>
    <row r="36292" spans="3:3">
      <c r="C36292"/>
    </row>
    <row r="36293" spans="3:3">
      <c r="C36293"/>
    </row>
    <row r="36294" spans="3:3">
      <c r="C36294"/>
    </row>
    <row r="36295" spans="3:3">
      <c r="C36295"/>
    </row>
    <row r="36296" spans="3:3">
      <c r="C36296"/>
    </row>
    <row r="36297" spans="3:3">
      <c r="C36297"/>
    </row>
    <row r="36298" spans="3:3">
      <c r="C36298"/>
    </row>
    <row r="36299" spans="3:3">
      <c r="C36299"/>
    </row>
    <row r="36300" spans="3:3">
      <c r="C36300"/>
    </row>
    <row r="36301" spans="3:3">
      <c r="C36301"/>
    </row>
    <row r="36302" spans="3:3">
      <c r="C36302"/>
    </row>
    <row r="36303" spans="3:3">
      <c r="C36303"/>
    </row>
    <row r="36304" spans="3:3">
      <c r="C36304"/>
    </row>
    <row r="36305" spans="3:3">
      <c r="C36305"/>
    </row>
    <row r="36306" spans="3:3">
      <c r="C36306"/>
    </row>
    <row r="36307" spans="3:3">
      <c r="C36307"/>
    </row>
    <row r="36308" spans="3:3">
      <c r="C36308"/>
    </row>
    <row r="36309" spans="3:3">
      <c r="C36309"/>
    </row>
    <row r="36310" spans="3:3">
      <c r="C36310"/>
    </row>
    <row r="36311" spans="3:3">
      <c r="C36311"/>
    </row>
    <row r="36312" spans="3:3">
      <c r="C36312"/>
    </row>
    <row r="36313" spans="3:3">
      <c r="C36313"/>
    </row>
    <row r="36314" spans="3:3">
      <c r="C36314"/>
    </row>
    <row r="36315" spans="3:3">
      <c r="C36315"/>
    </row>
    <row r="36316" spans="3:3">
      <c r="C36316"/>
    </row>
    <row r="36317" spans="3:3">
      <c r="C36317"/>
    </row>
    <row r="36318" spans="3:3">
      <c r="C36318"/>
    </row>
    <row r="36319" spans="3:3">
      <c r="C36319"/>
    </row>
    <row r="36320" spans="3:3">
      <c r="C36320"/>
    </row>
    <row r="36321" spans="3:3">
      <c r="C36321"/>
    </row>
    <row r="36322" spans="3:3">
      <c r="C36322"/>
    </row>
    <row r="36323" spans="3:3">
      <c r="C36323"/>
    </row>
    <row r="36324" spans="3:3">
      <c r="C36324"/>
    </row>
    <row r="36325" spans="3:3">
      <c r="C36325"/>
    </row>
    <row r="36326" spans="3:3">
      <c r="C36326"/>
    </row>
    <row r="36327" spans="3:3">
      <c r="C36327"/>
    </row>
    <row r="36328" spans="3:3">
      <c r="C36328"/>
    </row>
    <row r="36329" spans="3:3">
      <c r="C36329"/>
    </row>
    <row r="36330" spans="3:3">
      <c r="C36330"/>
    </row>
    <row r="36331" spans="3:3">
      <c r="C36331"/>
    </row>
    <row r="36332" spans="3:3">
      <c r="C36332"/>
    </row>
    <row r="36333" spans="3:3">
      <c r="C36333"/>
    </row>
    <row r="36334" spans="3:3">
      <c r="C36334"/>
    </row>
    <row r="36335" spans="3:3">
      <c r="C36335"/>
    </row>
    <row r="36336" spans="3:3">
      <c r="C36336"/>
    </row>
    <row r="36337" spans="3:3">
      <c r="C36337"/>
    </row>
    <row r="36338" spans="3:3">
      <c r="C36338"/>
    </row>
    <row r="36339" spans="3:3">
      <c r="C36339"/>
    </row>
    <row r="36340" spans="3:3">
      <c r="C36340"/>
    </row>
    <row r="36341" spans="3:3">
      <c r="C36341"/>
    </row>
    <row r="36342" spans="3:3">
      <c r="C36342"/>
    </row>
    <row r="36343" spans="3:3">
      <c r="C36343"/>
    </row>
    <row r="36344" spans="3:3">
      <c r="C36344"/>
    </row>
    <row r="36345" spans="3:3">
      <c r="C36345"/>
    </row>
    <row r="36346" spans="3:3">
      <c r="C36346"/>
    </row>
    <row r="36347" spans="3:3">
      <c r="C36347"/>
    </row>
    <row r="36348" spans="3:3">
      <c r="C36348"/>
    </row>
    <row r="36349" spans="3:3">
      <c r="C36349"/>
    </row>
    <row r="36350" spans="3:3">
      <c r="C36350"/>
    </row>
    <row r="36351" spans="3:3">
      <c r="C36351"/>
    </row>
    <row r="36352" spans="3:3">
      <c r="C36352"/>
    </row>
    <row r="36353" spans="3:3">
      <c r="C36353"/>
    </row>
    <row r="36354" spans="3:3">
      <c r="C36354"/>
    </row>
    <row r="36355" spans="3:3">
      <c r="C36355"/>
    </row>
    <row r="36356" spans="3:3">
      <c r="C36356"/>
    </row>
    <row r="36357" spans="3:3">
      <c r="C36357"/>
    </row>
    <row r="36358" spans="3:3">
      <c r="C36358"/>
    </row>
    <row r="36359" spans="3:3">
      <c r="C36359"/>
    </row>
    <row r="36360" spans="3:3">
      <c r="C36360"/>
    </row>
    <row r="36361" spans="3:3">
      <c r="C36361"/>
    </row>
    <row r="36362" spans="3:3">
      <c r="C36362"/>
    </row>
    <row r="36363" spans="3:3">
      <c r="C36363"/>
    </row>
    <row r="36364" spans="3:3">
      <c r="C36364"/>
    </row>
    <row r="36365" spans="3:3">
      <c r="C36365"/>
    </row>
    <row r="36366" spans="3:3">
      <c r="C36366"/>
    </row>
    <row r="36367" spans="3:3">
      <c r="C36367"/>
    </row>
    <row r="36368" spans="3:3">
      <c r="C36368"/>
    </row>
    <row r="36369" spans="3:3">
      <c r="C36369"/>
    </row>
    <row r="36370" spans="3:3">
      <c r="C36370"/>
    </row>
    <row r="36371" spans="3:3">
      <c r="C36371"/>
    </row>
    <row r="36372" spans="3:3">
      <c r="C36372"/>
    </row>
    <row r="36373" spans="3:3">
      <c r="C36373"/>
    </row>
    <row r="36374" spans="3:3">
      <c r="C36374"/>
    </row>
    <row r="36375" spans="3:3">
      <c r="C36375"/>
    </row>
    <row r="36376" spans="3:3">
      <c r="C36376"/>
    </row>
    <row r="36377" spans="3:3">
      <c r="C36377"/>
    </row>
    <row r="36378" spans="3:3">
      <c r="C36378"/>
    </row>
    <row r="36379" spans="3:3">
      <c r="C36379"/>
    </row>
    <row r="36380" spans="3:3">
      <c r="C36380"/>
    </row>
    <row r="36381" spans="3:3">
      <c r="C36381"/>
    </row>
    <row r="36382" spans="3:3">
      <c r="C36382"/>
    </row>
    <row r="36383" spans="3:3">
      <c r="C36383"/>
    </row>
    <row r="36384" spans="3:3">
      <c r="C36384"/>
    </row>
    <row r="36385" spans="3:3">
      <c r="C36385"/>
    </row>
    <row r="36386" spans="3:3">
      <c r="C36386"/>
    </row>
    <row r="36387" spans="3:3">
      <c r="C36387"/>
    </row>
    <row r="36388" spans="3:3">
      <c r="C36388"/>
    </row>
    <row r="36389" spans="3:3">
      <c r="C36389"/>
    </row>
    <row r="36390" spans="3:3">
      <c r="C36390"/>
    </row>
    <row r="36391" spans="3:3">
      <c r="C36391"/>
    </row>
    <row r="36392" spans="3:3">
      <c r="C36392"/>
    </row>
    <row r="36393" spans="3:3">
      <c r="C36393"/>
    </row>
    <row r="36394" spans="3:3">
      <c r="C36394"/>
    </row>
    <row r="36395" spans="3:3">
      <c r="C36395"/>
    </row>
    <row r="36396" spans="3:3">
      <c r="C36396"/>
    </row>
    <row r="36397" spans="3:3">
      <c r="C36397"/>
    </row>
    <row r="36398" spans="3:3">
      <c r="C36398"/>
    </row>
    <row r="36399" spans="3:3">
      <c r="C36399"/>
    </row>
    <row r="36400" spans="3:3">
      <c r="C36400"/>
    </row>
    <row r="36401" spans="3:3">
      <c r="C36401"/>
    </row>
    <row r="36402" spans="3:3">
      <c r="C36402"/>
    </row>
    <row r="36403" spans="3:3">
      <c r="C36403"/>
    </row>
    <row r="36404" spans="3:3">
      <c r="C36404"/>
    </row>
    <row r="36405" spans="3:3">
      <c r="C36405"/>
    </row>
    <row r="36406" spans="3:3">
      <c r="C36406"/>
    </row>
    <row r="36407" spans="3:3">
      <c r="C36407"/>
    </row>
    <row r="36408" spans="3:3">
      <c r="C36408"/>
    </row>
    <row r="36409" spans="3:3">
      <c r="C36409"/>
    </row>
    <row r="36410" spans="3:3">
      <c r="C36410"/>
    </row>
    <row r="36411" spans="3:3">
      <c r="C36411"/>
    </row>
    <row r="36412" spans="3:3">
      <c r="C36412"/>
    </row>
    <row r="36413" spans="3:3">
      <c r="C36413"/>
    </row>
    <row r="36414" spans="3:3">
      <c r="C36414"/>
    </row>
    <row r="36415" spans="3:3">
      <c r="C36415"/>
    </row>
    <row r="36416" spans="3:3">
      <c r="C36416"/>
    </row>
    <row r="36417" spans="3:3">
      <c r="C36417"/>
    </row>
    <row r="36418" spans="3:3">
      <c r="C36418"/>
    </row>
    <row r="36419" spans="3:3">
      <c r="C36419"/>
    </row>
    <row r="36420" spans="3:3">
      <c r="C36420"/>
    </row>
    <row r="36421" spans="3:3">
      <c r="C36421"/>
    </row>
    <row r="36422" spans="3:3">
      <c r="C36422"/>
    </row>
    <row r="36423" spans="3:3">
      <c r="C36423"/>
    </row>
    <row r="36424" spans="3:3">
      <c r="C36424"/>
    </row>
    <row r="36425" spans="3:3">
      <c r="C36425"/>
    </row>
    <row r="36426" spans="3:3">
      <c r="C36426"/>
    </row>
    <row r="36427" spans="3:3">
      <c r="C36427"/>
    </row>
    <row r="36428" spans="3:3">
      <c r="C36428"/>
    </row>
    <row r="36429" spans="3:3">
      <c r="C36429"/>
    </row>
    <row r="36430" spans="3:3">
      <c r="C36430"/>
    </row>
    <row r="36431" spans="3:3">
      <c r="C36431"/>
    </row>
    <row r="36432" spans="3:3">
      <c r="C36432"/>
    </row>
    <row r="36433" spans="3:3">
      <c r="C36433"/>
    </row>
    <row r="36434" spans="3:3">
      <c r="C36434"/>
    </row>
    <row r="36435" spans="3:3">
      <c r="C36435"/>
    </row>
    <row r="36436" spans="3:3">
      <c r="C36436"/>
    </row>
    <row r="36437" spans="3:3">
      <c r="C36437"/>
    </row>
    <row r="36438" spans="3:3">
      <c r="C36438"/>
    </row>
    <row r="36439" spans="3:3">
      <c r="C36439"/>
    </row>
    <row r="36440" spans="3:3">
      <c r="C36440"/>
    </row>
    <row r="36441" spans="3:3">
      <c r="C36441"/>
    </row>
    <row r="36442" spans="3:3">
      <c r="C36442"/>
    </row>
    <row r="36443" spans="3:3">
      <c r="C36443"/>
    </row>
    <row r="36444" spans="3:3">
      <c r="C36444"/>
    </row>
    <row r="36445" spans="3:3">
      <c r="C36445"/>
    </row>
    <row r="36446" spans="3:3">
      <c r="C36446"/>
    </row>
    <row r="36447" spans="3:3">
      <c r="C36447"/>
    </row>
    <row r="36448" spans="3:3">
      <c r="C36448"/>
    </row>
    <row r="36449" spans="3:3">
      <c r="C36449"/>
    </row>
    <row r="36450" spans="3:3">
      <c r="C36450"/>
    </row>
    <row r="36451" spans="3:3">
      <c r="C36451"/>
    </row>
    <row r="36452" spans="3:3">
      <c r="C36452"/>
    </row>
    <row r="36453" spans="3:3">
      <c r="C36453"/>
    </row>
    <row r="36454" spans="3:3">
      <c r="C36454"/>
    </row>
    <row r="36455" spans="3:3">
      <c r="C36455"/>
    </row>
    <row r="36456" spans="3:3">
      <c r="C36456"/>
    </row>
    <row r="36457" spans="3:3">
      <c r="C36457"/>
    </row>
    <row r="36458" spans="3:3">
      <c r="C36458"/>
    </row>
    <row r="36459" spans="3:3">
      <c r="C36459"/>
    </row>
    <row r="36460" spans="3:3">
      <c r="C36460"/>
    </row>
    <row r="36461" spans="3:3">
      <c r="C36461"/>
    </row>
    <row r="36462" spans="3:3">
      <c r="C36462"/>
    </row>
    <row r="36463" spans="3:3">
      <c r="C36463"/>
    </row>
    <row r="36464" spans="3:3">
      <c r="C36464"/>
    </row>
    <row r="36465" spans="3:3">
      <c r="C36465"/>
    </row>
    <row r="36466" spans="3:3">
      <c r="C36466"/>
    </row>
    <row r="36467" spans="3:3">
      <c r="C36467"/>
    </row>
    <row r="36468" spans="3:3">
      <c r="C36468"/>
    </row>
    <row r="36469" spans="3:3">
      <c r="C36469"/>
    </row>
    <row r="36470" spans="3:3">
      <c r="C36470"/>
    </row>
    <row r="36471" spans="3:3">
      <c r="C36471"/>
    </row>
    <row r="36472" spans="3:3">
      <c r="C36472"/>
    </row>
    <row r="36473" spans="3:3">
      <c r="C36473"/>
    </row>
    <row r="36474" spans="3:3">
      <c r="C36474"/>
    </row>
    <row r="36475" spans="3:3">
      <c r="C36475"/>
    </row>
    <row r="36476" spans="3:3">
      <c r="C36476"/>
    </row>
    <row r="36477" spans="3:3">
      <c r="C36477"/>
    </row>
    <row r="36478" spans="3:3">
      <c r="C36478"/>
    </row>
    <row r="36479" spans="3:3">
      <c r="C36479"/>
    </row>
    <row r="36480" spans="3:3">
      <c r="C36480"/>
    </row>
    <row r="36481" spans="3:3">
      <c r="C36481"/>
    </row>
    <row r="36482" spans="3:3">
      <c r="C36482"/>
    </row>
    <row r="36483" spans="3:3">
      <c r="C36483"/>
    </row>
    <row r="36484" spans="3:3">
      <c r="C36484"/>
    </row>
    <row r="36485" spans="3:3">
      <c r="C36485"/>
    </row>
    <row r="36486" spans="3:3">
      <c r="C36486"/>
    </row>
    <row r="36487" spans="3:3">
      <c r="C36487"/>
    </row>
    <row r="36488" spans="3:3">
      <c r="C36488"/>
    </row>
    <row r="36489" spans="3:3">
      <c r="C36489"/>
    </row>
    <row r="36490" spans="3:3">
      <c r="C36490"/>
    </row>
    <row r="36491" spans="3:3">
      <c r="C36491"/>
    </row>
    <row r="36492" spans="3:3">
      <c r="C36492"/>
    </row>
    <row r="36493" spans="3:3">
      <c r="C36493"/>
    </row>
    <row r="36494" spans="3:3">
      <c r="C36494"/>
    </row>
    <row r="36495" spans="3:3">
      <c r="C36495"/>
    </row>
    <row r="36496" spans="3:3">
      <c r="C36496"/>
    </row>
    <row r="36497" spans="3:3">
      <c r="C36497"/>
    </row>
    <row r="36498" spans="3:3">
      <c r="C36498"/>
    </row>
    <row r="36499" spans="3:3">
      <c r="C36499"/>
    </row>
    <row r="36500" spans="3:3">
      <c r="C36500"/>
    </row>
    <row r="36501" spans="3:3">
      <c r="C36501"/>
    </row>
    <row r="36502" spans="3:3">
      <c r="C36502"/>
    </row>
    <row r="36503" spans="3:3">
      <c r="C36503"/>
    </row>
    <row r="36504" spans="3:3">
      <c r="C36504"/>
    </row>
    <row r="36505" spans="3:3">
      <c r="C36505"/>
    </row>
    <row r="36506" spans="3:3">
      <c r="C36506"/>
    </row>
    <row r="36507" spans="3:3">
      <c r="C36507"/>
    </row>
    <row r="36508" spans="3:3">
      <c r="C36508"/>
    </row>
    <row r="36509" spans="3:3">
      <c r="C36509"/>
    </row>
    <row r="36510" spans="3:3">
      <c r="C36510"/>
    </row>
    <row r="36511" spans="3:3">
      <c r="C36511"/>
    </row>
    <row r="36512" spans="3:3">
      <c r="C36512"/>
    </row>
    <row r="36513" spans="3:3">
      <c r="C36513"/>
    </row>
    <row r="36514" spans="3:3">
      <c r="C36514"/>
    </row>
    <row r="36515" spans="3:3">
      <c r="C36515"/>
    </row>
    <row r="36516" spans="3:3">
      <c r="C36516"/>
    </row>
    <row r="36517" spans="3:3">
      <c r="C36517"/>
    </row>
    <row r="36518" spans="3:3">
      <c r="C36518"/>
    </row>
    <row r="36519" spans="3:3">
      <c r="C36519"/>
    </row>
    <row r="36520" spans="3:3">
      <c r="C36520"/>
    </row>
    <row r="36521" spans="3:3">
      <c r="C36521"/>
    </row>
    <row r="36522" spans="3:3">
      <c r="C36522"/>
    </row>
    <row r="36523" spans="3:3">
      <c r="C36523"/>
    </row>
    <row r="36524" spans="3:3">
      <c r="C36524"/>
    </row>
    <row r="36525" spans="3:3">
      <c r="C36525"/>
    </row>
    <row r="36526" spans="3:3">
      <c r="C36526"/>
    </row>
    <row r="36527" spans="3:3">
      <c r="C36527"/>
    </row>
    <row r="36528" spans="3:3">
      <c r="C36528"/>
    </row>
    <row r="36529" spans="3:3">
      <c r="C36529"/>
    </row>
    <row r="36530" spans="3:3">
      <c r="C36530"/>
    </row>
    <row r="36531" spans="3:3">
      <c r="C36531"/>
    </row>
    <row r="36532" spans="3:3">
      <c r="C36532"/>
    </row>
    <row r="36533" spans="3:3">
      <c r="C36533"/>
    </row>
    <row r="36534" spans="3:3">
      <c r="C36534"/>
    </row>
    <row r="36535" spans="3:3">
      <c r="C36535"/>
    </row>
    <row r="36536" spans="3:3">
      <c r="C36536"/>
    </row>
    <row r="36537" spans="3:3">
      <c r="C36537"/>
    </row>
    <row r="36538" spans="3:3">
      <c r="C36538"/>
    </row>
    <row r="36539" spans="3:3">
      <c r="C36539"/>
    </row>
    <row r="36540" spans="3:3">
      <c r="C36540"/>
    </row>
    <row r="36541" spans="3:3">
      <c r="C36541"/>
    </row>
    <row r="36542" spans="3:3">
      <c r="C36542"/>
    </row>
    <row r="36543" spans="3:3">
      <c r="C36543"/>
    </row>
    <row r="36544" spans="3:3">
      <c r="C36544"/>
    </row>
    <row r="36545" spans="3:3">
      <c r="C36545"/>
    </row>
    <row r="36546" spans="3:3">
      <c r="C36546"/>
    </row>
    <row r="36547" spans="3:3">
      <c r="C36547"/>
    </row>
    <row r="36548" spans="3:3">
      <c r="C36548"/>
    </row>
    <row r="36549" spans="3:3">
      <c r="C36549"/>
    </row>
    <row r="36550" spans="3:3">
      <c r="C36550"/>
    </row>
    <row r="36551" spans="3:3">
      <c r="C36551"/>
    </row>
    <row r="36552" spans="3:3">
      <c r="C36552"/>
    </row>
    <row r="36553" spans="3:3">
      <c r="C36553"/>
    </row>
    <row r="36554" spans="3:3">
      <c r="C36554"/>
    </row>
    <row r="36555" spans="3:3">
      <c r="C36555"/>
    </row>
    <row r="36556" spans="3:3">
      <c r="C36556"/>
    </row>
    <row r="36557" spans="3:3">
      <c r="C36557"/>
    </row>
    <row r="36558" spans="3:3">
      <c r="C36558"/>
    </row>
    <row r="36559" spans="3:3">
      <c r="C36559"/>
    </row>
    <row r="36560" spans="3:3">
      <c r="C36560"/>
    </row>
    <row r="36561" spans="3:3">
      <c r="C36561"/>
    </row>
    <row r="36562" spans="3:3">
      <c r="C36562"/>
    </row>
    <row r="36563" spans="3:3">
      <c r="C36563"/>
    </row>
    <row r="36564" spans="3:3">
      <c r="C36564"/>
    </row>
    <row r="36565" spans="3:3">
      <c r="C36565"/>
    </row>
    <row r="36566" spans="3:3">
      <c r="C36566"/>
    </row>
    <row r="36567" spans="3:3">
      <c r="C36567"/>
    </row>
    <row r="36568" spans="3:3">
      <c r="C36568"/>
    </row>
    <row r="36569" spans="3:3">
      <c r="C36569"/>
    </row>
    <row r="36570" spans="3:3">
      <c r="C36570"/>
    </row>
    <row r="36571" spans="3:3">
      <c r="C36571"/>
    </row>
    <row r="36572" spans="3:3">
      <c r="C36572"/>
    </row>
    <row r="36573" spans="3:3">
      <c r="C36573"/>
    </row>
    <row r="36574" spans="3:3">
      <c r="C36574"/>
    </row>
    <row r="36575" spans="3:3">
      <c r="C36575"/>
    </row>
    <row r="36576" spans="3:3">
      <c r="C36576"/>
    </row>
    <row r="36577" spans="3:3">
      <c r="C36577"/>
    </row>
    <row r="36578" spans="3:3">
      <c r="C36578"/>
    </row>
    <row r="36579" spans="3:3">
      <c r="C36579"/>
    </row>
    <row r="36580" spans="3:3">
      <c r="C36580"/>
    </row>
    <row r="36581" spans="3:3">
      <c r="C36581"/>
    </row>
    <row r="36582" spans="3:3">
      <c r="C36582"/>
    </row>
    <row r="36583" spans="3:3">
      <c r="C36583"/>
    </row>
    <row r="36584" spans="3:3">
      <c r="C36584"/>
    </row>
    <row r="36585" spans="3:3">
      <c r="C36585"/>
    </row>
    <row r="36586" spans="3:3">
      <c r="C36586"/>
    </row>
    <row r="36587" spans="3:3">
      <c r="C36587"/>
    </row>
    <row r="36588" spans="3:3">
      <c r="C36588"/>
    </row>
    <row r="36589" spans="3:3">
      <c r="C36589"/>
    </row>
    <row r="36590" spans="3:3">
      <c r="C36590"/>
    </row>
    <row r="36591" spans="3:3">
      <c r="C36591"/>
    </row>
    <row r="36592" spans="3:3">
      <c r="C36592"/>
    </row>
    <row r="36593" spans="3:3">
      <c r="C36593"/>
    </row>
    <row r="36594" spans="3:3">
      <c r="C36594"/>
    </row>
    <row r="36595" spans="3:3">
      <c r="C36595"/>
    </row>
    <row r="36596" spans="3:3">
      <c r="C36596"/>
    </row>
    <row r="36597" spans="3:3">
      <c r="C36597"/>
    </row>
    <row r="36598" spans="3:3">
      <c r="C36598"/>
    </row>
    <row r="36599" spans="3:3">
      <c r="C36599"/>
    </row>
    <row r="36600" spans="3:3">
      <c r="C36600"/>
    </row>
    <row r="36601" spans="3:3">
      <c r="C36601"/>
    </row>
    <row r="36602" spans="3:3">
      <c r="C36602"/>
    </row>
    <row r="36603" spans="3:3">
      <c r="C36603"/>
    </row>
    <row r="36604" spans="3:3">
      <c r="C36604"/>
    </row>
    <row r="36605" spans="3:3">
      <c r="C36605"/>
    </row>
    <row r="36606" spans="3:3">
      <c r="C36606"/>
    </row>
    <row r="36607" spans="3:3">
      <c r="C36607"/>
    </row>
    <row r="36608" spans="3:3">
      <c r="C36608"/>
    </row>
    <row r="36609" spans="3:3">
      <c r="C36609"/>
    </row>
    <row r="36610" spans="3:3">
      <c r="C36610"/>
    </row>
    <row r="36611" spans="3:3">
      <c r="C36611"/>
    </row>
    <row r="36612" spans="3:3">
      <c r="C36612"/>
    </row>
    <row r="36613" spans="3:3">
      <c r="C36613"/>
    </row>
    <row r="36614" spans="3:3">
      <c r="C36614"/>
    </row>
    <row r="36615" spans="3:3">
      <c r="C36615"/>
    </row>
    <row r="36616" spans="3:3">
      <c r="C36616"/>
    </row>
    <row r="36617" spans="3:3">
      <c r="C36617"/>
    </row>
    <row r="36618" spans="3:3">
      <c r="C36618"/>
    </row>
    <row r="36619" spans="3:3">
      <c r="C36619"/>
    </row>
    <row r="36620" spans="3:3">
      <c r="C36620"/>
    </row>
    <row r="36621" spans="3:3">
      <c r="C36621"/>
    </row>
    <row r="36622" spans="3:3">
      <c r="C36622"/>
    </row>
    <row r="36623" spans="3:3">
      <c r="C36623"/>
    </row>
    <row r="36624" spans="3:3">
      <c r="C36624"/>
    </row>
    <row r="36625" spans="3:3">
      <c r="C36625"/>
    </row>
    <row r="36626" spans="3:3">
      <c r="C36626"/>
    </row>
    <row r="36627" spans="3:3">
      <c r="C36627"/>
    </row>
    <row r="36628" spans="3:3">
      <c r="C36628"/>
    </row>
    <row r="36629" spans="3:3">
      <c r="C36629"/>
    </row>
    <row r="36630" spans="3:3">
      <c r="C36630"/>
    </row>
    <row r="36631" spans="3:3">
      <c r="C36631"/>
    </row>
    <row r="36632" spans="3:3">
      <c r="C36632"/>
    </row>
    <row r="36633" spans="3:3">
      <c r="C36633"/>
    </row>
    <row r="36634" spans="3:3">
      <c r="C36634"/>
    </row>
    <row r="36635" spans="3:3">
      <c r="C36635"/>
    </row>
    <row r="36636" spans="3:3">
      <c r="C36636"/>
    </row>
    <row r="36637" spans="3:3">
      <c r="C36637"/>
    </row>
    <row r="36638" spans="3:3">
      <c r="C36638"/>
    </row>
    <row r="36639" spans="3:3">
      <c r="C36639"/>
    </row>
    <row r="36640" spans="3:3">
      <c r="C36640"/>
    </row>
    <row r="36641" spans="3:3">
      <c r="C36641"/>
    </row>
    <row r="36642" spans="3:3">
      <c r="C36642"/>
    </row>
    <row r="36643" spans="3:3">
      <c r="C36643"/>
    </row>
    <row r="36644" spans="3:3">
      <c r="C36644"/>
    </row>
    <row r="36645" spans="3:3">
      <c r="C36645"/>
    </row>
    <row r="36646" spans="3:3">
      <c r="C36646"/>
    </row>
    <row r="36647" spans="3:3">
      <c r="C36647"/>
    </row>
    <row r="36648" spans="3:3">
      <c r="C36648"/>
    </row>
    <row r="36649" spans="3:3">
      <c r="C36649"/>
    </row>
    <row r="36650" spans="3:3">
      <c r="C36650"/>
    </row>
    <row r="36651" spans="3:3">
      <c r="C36651"/>
    </row>
    <row r="36652" spans="3:3">
      <c r="C36652"/>
    </row>
    <row r="36653" spans="3:3">
      <c r="C36653"/>
    </row>
    <row r="36654" spans="3:3">
      <c r="C36654"/>
    </row>
    <row r="36655" spans="3:3">
      <c r="C36655"/>
    </row>
    <row r="36656" spans="3:3">
      <c r="C36656"/>
    </row>
    <row r="36657" spans="3:3">
      <c r="C36657"/>
    </row>
    <row r="36658" spans="3:3">
      <c r="C36658"/>
    </row>
    <row r="36659" spans="3:3">
      <c r="C36659"/>
    </row>
    <row r="36660" spans="3:3">
      <c r="C36660"/>
    </row>
    <row r="36661" spans="3:3">
      <c r="C36661"/>
    </row>
    <row r="36662" spans="3:3">
      <c r="C36662"/>
    </row>
    <row r="36663" spans="3:3">
      <c r="C36663"/>
    </row>
    <row r="36664" spans="3:3">
      <c r="C36664"/>
    </row>
    <row r="36665" spans="3:3">
      <c r="C36665"/>
    </row>
    <row r="36666" spans="3:3">
      <c r="C36666"/>
    </row>
    <row r="36667" spans="3:3">
      <c r="C36667"/>
    </row>
    <row r="36668" spans="3:3">
      <c r="C36668"/>
    </row>
    <row r="36669" spans="3:3">
      <c r="C36669"/>
    </row>
    <row r="36670" spans="3:3">
      <c r="C36670"/>
    </row>
    <row r="36671" spans="3:3">
      <c r="C36671"/>
    </row>
    <row r="36672" spans="3:3">
      <c r="C36672"/>
    </row>
    <row r="36673" spans="3:3">
      <c r="C36673"/>
    </row>
    <row r="36674" spans="3:3">
      <c r="C36674"/>
    </row>
    <row r="36675" spans="3:3">
      <c r="C36675"/>
    </row>
    <row r="36676" spans="3:3">
      <c r="C36676"/>
    </row>
    <row r="36677" spans="3:3">
      <c r="C36677"/>
    </row>
    <row r="36678" spans="3:3">
      <c r="C36678"/>
    </row>
    <row r="36679" spans="3:3">
      <c r="C36679"/>
    </row>
    <row r="36680" spans="3:3">
      <c r="C36680"/>
    </row>
    <row r="36681" spans="3:3">
      <c r="C36681"/>
    </row>
    <row r="36682" spans="3:3">
      <c r="C36682"/>
    </row>
    <row r="36683" spans="3:3">
      <c r="C36683"/>
    </row>
    <row r="36684" spans="3:3">
      <c r="C36684"/>
    </row>
    <row r="36685" spans="3:3">
      <c r="C36685"/>
    </row>
    <row r="36686" spans="3:3">
      <c r="C36686"/>
    </row>
    <row r="36687" spans="3:3">
      <c r="C36687"/>
    </row>
    <row r="36688" spans="3:3">
      <c r="C36688"/>
    </row>
    <row r="36689" spans="3:3">
      <c r="C36689"/>
    </row>
    <row r="36690" spans="3:3">
      <c r="C36690"/>
    </row>
    <row r="36691" spans="3:3">
      <c r="C36691"/>
    </row>
    <row r="36692" spans="3:3">
      <c r="C36692"/>
    </row>
    <row r="36693" spans="3:3">
      <c r="C36693"/>
    </row>
    <row r="36694" spans="3:3">
      <c r="C36694"/>
    </row>
    <row r="36695" spans="3:3">
      <c r="C36695"/>
    </row>
    <row r="36696" spans="3:3">
      <c r="C36696"/>
    </row>
    <row r="36697" spans="3:3">
      <c r="C36697"/>
    </row>
    <row r="36698" spans="3:3">
      <c r="C36698"/>
    </row>
    <row r="36699" spans="3:3">
      <c r="C36699"/>
    </row>
    <row r="36700" spans="3:3">
      <c r="C36700"/>
    </row>
    <row r="36701" spans="3:3">
      <c r="C36701"/>
    </row>
    <row r="36702" spans="3:3">
      <c r="C36702"/>
    </row>
    <row r="36703" spans="3:3">
      <c r="C36703"/>
    </row>
    <row r="36704" spans="3:3">
      <c r="C36704"/>
    </row>
    <row r="36705" spans="3:3">
      <c r="C36705"/>
    </row>
    <row r="36706" spans="3:3">
      <c r="C36706"/>
    </row>
    <row r="36707" spans="3:3">
      <c r="C36707"/>
    </row>
    <row r="36708" spans="3:3">
      <c r="C36708"/>
    </row>
    <row r="36709" spans="3:3">
      <c r="C36709"/>
    </row>
    <row r="36710" spans="3:3">
      <c r="C36710"/>
    </row>
    <row r="36711" spans="3:3">
      <c r="C36711"/>
    </row>
    <row r="36712" spans="3:3">
      <c r="C36712"/>
    </row>
    <row r="36713" spans="3:3">
      <c r="C36713"/>
    </row>
    <row r="36714" spans="3:3">
      <c r="C36714"/>
    </row>
    <row r="36715" spans="3:3">
      <c r="C36715"/>
    </row>
    <row r="36716" spans="3:3">
      <c r="C36716"/>
    </row>
    <row r="36717" spans="3:3">
      <c r="C36717"/>
    </row>
    <row r="36718" spans="3:3">
      <c r="C36718"/>
    </row>
    <row r="36719" spans="3:3">
      <c r="C36719"/>
    </row>
    <row r="36720" spans="3:3">
      <c r="C36720"/>
    </row>
    <row r="36721" spans="3:3">
      <c r="C36721"/>
    </row>
    <row r="36722" spans="3:3">
      <c r="C36722"/>
    </row>
    <row r="36723" spans="3:3">
      <c r="C36723"/>
    </row>
    <row r="36724" spans="3:3">
      <c r="C36724"/>
    </row>
    <row r="36725" spans="3:3">
      <c r="C36725"/>
    </row>
    <row r="36726" spans="3:3">
      <c r="C36726"/>
    </row>
    <row r="36727" spans="3:3">
      <c r="C36727"/>
    </row>
    <row r="36728" spans="3:3">
      <c r="C36728"/>
    </row>
    <row r="36729" spans="3:3">
      <c r="C36729"/>
    </row>
    <row r="36730" spans="3:3">
      <c r="C36730"/>
    </row>
    <row r="36731" spans="3:3">
      <c r="C36731"/>
    </row>
    <row r="36732" spans="3:3">
      <c r="C36732"/>
    </row>
    <row r="36733" spans="3:3">
      <c r="C36733"/>
    </row>
    <row r="36734" spans="3:3">
      <c r="C36734"/>
    </row>
    <row r="36735" spans="3:3">
      <c r="C36735"/>
    </row>
    <row r="36736" spans="3:3">
      <c r="C36736"/>
    </row>
    <row r="36737" spans="3:3">
      <c r="C36737"/>
    </row>
    <row r="36738" spans="3:3">
      <c r="C36738"/>
    </row>
    <row r="36739" spans="3:3">
      <c r="C36739"/>
    </row>
    <row r="36740" spans="3:3">
      <c r="C36740"/>
    </row>
    <row r="36741" spans="3:3">
      <c r="C36741"/>
    </row>
    <row r="36742" spans="3:3">
      <c r="C36742"/>
    </row>
    <row r="36743" spans="3:3">
      <c r="C36743"/>
    </row>
    <row r="36744" spans="3:3">
      <c r="C36744"/>
    </row>
    <row r="36745" spans="3:3">
      <c r="C36745"/>
    </row>
    <row r="36746" spans="3:3">
      <c r="C36746"/>
    </row>
    <row r="36747" spans="3:3">
      <c r="C36747"/>
    </row>
    <row r="36748" spans="3:3">
      <c r="C36748"/>
    </row>
    <row r="36749" spans="3:3">
      <c r="C36749"/>
    </row>
    <row r="36750" spans="3:3">
      <c r="C36750"/>
    </row>
    <row r="36751" spans="3:3">
      <c r="C36751"/>
    </row>
    <row r="36752" spans="3:3">
      <c r="C36752"/>
    </row>
    <row r="36753" spans="3:3">
      <c r="C36753"/>
    </row>
    <row r="36754" spans="3:3">
      <c r="C36754"/>
    </row>
    <row r="36755" spans="3:3">
      <c r="C36755"/>
    </row>
    <row r="36756" spans="3:3">
      <c r="C36756"/>
    </row>
    <row r="36757" spans="3:3">
      <c r="C36757"/>
    </row>
    <row r="36758" spans="3:3">
      <c r="C36758"/>
    </row>
    <row r="36759" spans="3:3">
      <c r="C36759"/>
    </row>
    <row r="36760" spans="3:3">
      <c r="C36760"/>
    </row>
    <row r="36761" spans="3:3">
      <c r="C36761"/>
    </row>
    <row r="36762" spans="3:3">
      <c r="C36762"/>
    </row>
    <row r="36763" spans="3:3">
      <c r="C36763"/>
    </row>
    <row r="36764" spans="3:3">
      <c r="C36764"/>
    </row>
    <row r="36765" spans="3:3">
      <c r="C36765"/>
    </row>
    <row r="36766" spans="3:3">
      <c r="C36766"/>
    </row>
    <row r="36767" spans="3:3">
      <c r="C36767"/>
    </row>
    <row r="36768" spans="3:3">
      <c r="C36768"/>
    </row>
    <row r="36769" spans="3:3">
      <c r="C36769"/>
    </row>
    <row r="36770" spans="3:3">
      <c r="C36770"/>
    </row>
    <row r="36771" spans="3:3">
      <c r="C36771"/>
    </row>
    <row r="36772" spans="3:3">
      <c r="C36772"/>
    </row>
    <row r="36773" spans="3:3">
      <c r="C36773"/>
    </row>
    <row r="36774" spans="3:3">
      <c r="C36774"/>
    </row>
    <row r="36775" spans="3:3">
      <c r="C36775"/>
    </row>
    <row r="36776" spans="3:3">
      <c r="C36776"/>
    </row>
    <row r="36777" spans="3:3">
      <c r="C36777"/>
    </row>
    <row r="36778" spans="3:3">
      <c r="C36778"/>
    </row>
    <row r="36779" spans="3:3">
      <c r="C36779"/>
    </row>
    <row r="36780" spans="3:3">
      <c r="C36780"/>
    </row>
    <row r="36781" spans="3:3">
      <c r="C36781"/>
    </row>
    <row r="36782" spans="3:3">
      <c r="C36782"/>
    </row>
    <row r="36783" spans="3:3">
      <c r="C36783"/>
    </row>
    <row r="36784" spans="3:3">
      <c r="C36784"/>
    </row>
    <row r="36785" spans="3:3">
      <c r="C36785"/>
    </row>
    <row r="36786" spans="3:3">
      <c r="C36786"/>
    </row>
    <row r="36787" spans="3:3">
      <c r="C36787"/>
    </row>
    <row r="36788" spans="3:3">
      <c r="C36788"/>
    </row>
    <row r="36789" spans="3:3">
      <c r="C36789"/>
    </row>
    <row r="36790" spans="3:3">
      <c r="C36790"/>
    </row>
    <row r="36791" spans="3:3">
      <c r="C36791"/>
    </row>
    <row r="36792" spans="3:3">
      <c r="C36792"/>
    </row>
    <row r="36793" spans="3:3">
      <c r="C36793"/>
    </row>
    <row r="36794" spans="3:3">
      <c r="C36794"/>
    </row>
    <row r="36795" spans="3:3">
      <c r="C36795"/>
    </row>
    <row r="36796" spans="3:3">
      <c r="C36796"/>
    </row>
    <row r="36797" spans="3:3">
      <c r="C36797"/>
    </row>
    <row r="36798" spans="3:3">
      <c r="C36798"/>
    </row>
    <row r="36799" spans="3:3">
      <c r="C36799"/>
    </row>
    <row r="36800" spans="3:3">
      <c r="C36800"/>
    </row>
    <row r="36801" spans="3:3">
      <c r="C36801"/>
    </row>
    <row r="36802" spans="3:3">
      <c r="C36802"/>
    </row>
    <row r="36803" spans="3:3">
      <c r="C36803"/>
    </row>
    <row r="36804" spans="3:3">
      <c r="C36804"/>
    </row>
    <row r="36805" spans="3:3">
      <c r="C36805"/>
    </row>
    <row r="36806" spans="3:3">
      <c r="C36806"/>
    </row>
    <row r="36807" spans="3:3">
      <c r="C36807"/>
    </row>
    <row r="36808" spans="3:3">
      <c r="C36808"/>
    </row>
    <row r="36809" spans="3:3">
      <c r="C36809"/>
    </row>
    <row r="36810" spans="3:3">
      <c r="C36810"/>
    </row>
    <row r="36811" spans="3:3">
      <c r="C36811"/>
    </row>
    <row r="36812" spans="3:3">
      <c r="C36812"/>
    </row>
    <row r="36813" spans="3:3">
      <c r="C36813"/>
    </row>
    <row r="36814" spans="3:3">
      <c r="C36814"/>
    </row>
    <row r="36815" spans="3:3">
      <c r="C36815"/>
    </row>
    <row r="36816" spans="3:3">
      <c r="C36816"/>
    </row>
    <row r="36817" spans="3:3">
      <c r="C36817"/>
    </row>
    <row r="36818" spans="3:3">
      <c r="C36818"/>
    </row>
    <row r="36819" spans="3:3">
      <c r="C36819"/>
    </row>
    <row r="36820" spans="3:3">
      <c r="C36820"/>
    </row>
    <row r="36821" spans="3:3">
      <c r="C36821"/>
    </row>
    <row r="36822" spans="3:3">
      <c r="C36822"/>
    </row>
    <row r="36823" spans="3:3">
      <c r="C36823"/>
    </row>
    <row r="36824" spans="3:3">
      <c r="C36824"/>
    </row>
    <row r="36825" spans="3:3">
      <c r="C36825"/>
    </row>
    <row r="36826" spans="3:3">
      <c r="C36826"/>
    </row>
    <row r="36827" spans="3:3">
      <c r="C36827"/>
    </row>
    <row r="36828" spans="3:3">
      <c r="C36828"/>
    </row>
    <row r="36829" spans="3:3">
      <c r="C36829"/>
    </row>
    <row r="36830" spans="3:3">
      <c r="C36830"/>
    </row>
    <row r="36831" spans="3:3">
      <c r="C36831"/>
    </row>
    <row r="36832" spans="3:3">
      <c r="C36832"/>
    </row>
    <row r="36833" spans="3:3">
      <c r="C36833"/>
    </row>
    <row r="36834" spans="3:3">
      <c r="C36834"/>
    </row>
    <row r="36835" spans="3:3">
      <c r="C36835"/>
    </row>
    <row r="36836" spans="3:3">
      <c r="C36836"/>
    </row>
    <row r="36837" spans="3:3">
      <c r="C36837"/>
    </row>
    <row r="36838" spans="3:3">
      <c r="C36838"/>
    </row>
    <row r="36839" spans="3:3">
      <c r="C36839"/>
    </row>
    <row r="36840" spans="3:3">
      <c r="C36840"/>
    </row>
    <row r="36841" spans="3:3">
      <c r="C36841"/>
    </row>
    <row r="36842" spans="3:3">
      <c r="C36842"/>
    </row>
    <row r="36843" spans="3:3">
      <c r="C36843"/>
    </row>
    <row r="36844" spans="3:3">
      <c r="C36844"/>
    </row>
    <row r="36845" spans="3:3">
      <c r="C36845"/>
    </row>
    <row r="36846" spans="3:3">
      <c r="C36846"/>
    </row>
    <row r="36847" spans="3:3">
      <c r="C36847"/>
    </row>
    <row r="36848" spans="3:3">
      <c r="C36848"/>
    </row>
    <row r="36849" spans="3:3">
      <c r="C36849"/>
    </row>
    <row r="36850" spans="3:3">
      <c r="C36850"/>
    </row>
    <row r="36851" spans="3:3">
      <c r="C36851"/>
    </row>
    <row r="36852" spans="3:3">
      <c r="C36852"/>
    </row>
    <row r="36853" spans="3:3">
      <c r="C36853"/>
    </row>
    <row r="36854" spans="3:3">
      <c r="C36854"/>
    </row>
    <row r="36855" spans="3:3">
      <c r="C36855"/>
    </row>
    <row r="36856" spans="3:3">
      <c r="C36856"/>
    </row>
    <row r="36857" spans="3:3">
      <c r="C36857"/>
    </row>
    <row r="36858" spans="3:3">
      <c r="C36858"/>
    </row>
    <row r="36859" spans="3:3">
      <c r="C36859"/>
    </row>
    <row r="36860" spans="3:3">
      <c r="C36860"/>
    </row>
    <row r="36861" spans="3:3">
      <c r="C36861"/>
    </row>
    <row r="36862" spans="3:3">
      <c r="C36862"/>
    </row>
    <row r="36863" spans="3:3">
      <c r="C36863"/>
    </row>
    <row r="36864" spans="3:3">
      <c r="C36864"/>
    </row>
    <row r="36865" spans="3:3">
      <c r="C36865"/>
    </row>
    <row r="36866" spans="3:3">
      <c r="C36866"/>
    </row>
    <row r="36867" spans="3:3">
      <c r="C36867"/>
    </row>
    <row r="36868" spans="3:3">
      <c r="C36868"/>
    </row>
    <row r="36869" spans="3:3">
      <c r="C36869"/>
    </row>
    <row r="36870" spans="3:3">
      <c r="C36870"/>
    </row>
    <row r="36871" spans="3:3">
      <c r="C36871"/>
    </row>
    <row r="36872" spans="3:3">
      <c r="C36872"/>
    </row>
    <row r="36873" spans="3:3">
      <c r="C36873"/>
    </row>
    <row r="36874" spans="3:3">
      <c r="C36874"/>
    </row>
    <row r="36875" spans="3:3">
      <c r="C36875"/>
    </row>
    <row r="36876" spans="3:3">
      <c r="C36876"/>
    </row>
    <row r="36877" spans="3:3">
      <c r="C36877"/>
    </row>
    <row r="36878" spans="3:3">
      <c r="C36878"/>
    </row>
    <row r="36879" spans="3:3">
      <c r="C36879"/>
    </row>
    <row r="36880" spans="3:3">
      <c r="C36880"/>
    </row>
    <row r="36881" spans="3:3">
      <c r="C36881"/>
    </row>
    <row r="36882" spans="3:3">
      <c r="C36882"/>
    </row>
    <row r="36883" spans="3:3">
      <c r="C36883"/>
    </row>
    <row r="36884" spans="3:3">
      <c r="C36884"/>
    </row>
    <row r="36885" spans="3:3">
      <c r="C36885"/>
    </row>
    <row r="36886" spans="3:3">
      <c r="C36886"/>
    </row>
    <row r="36887" spans="3:3">
      <c r="C36887"/>
    </row>
    <row r="36888" spans="3:3">
      <c r="C36888"/>
    </row>
    <row r="36889" spans="3:3">
      <c r="C36889"/>
    </row>
    <row r="36890" spans="3:3">
      <c r="C36890"/>
    </row>
    <row r="36891" spans="3:3">
      <c r="C36891"/>
    </row>
    <row r="36892" spans="3:3">
      <c r="C36892"/>
    </row>
    <row r="36893" spans="3:3">
      <c r="C36893"/>
    </row>
    <row r="36894" spans="3:3">
      <c r="C36894"/>
    </row>
    <row r="36895" spans="3:3">
      <c r="C36895"/>
    </row>
    <row r="36896" spans="3:3">
      <c r="C36896"/>
    </row>
    <row r="36897" spans="3:3">
      <c r="C36897"/>
    </row>
    <row r="36898" spans="3:3">
      <c r="C36898"/>
    </row>
    <row r="36899" spans="3:3">
      <c r="C36899"/>
    </row>
    <row r="36900" spans="3:3">
      <c r="C36900"/>
    </row>
    <row r="36901" spans="3:3">
      <c r="C36901"/>
    </row>
    <row r="36902" spans="3:3">
      <c r="C36902"/>
    </row>
    <row r="36903" spans="3:3">
      <c r="C36903"/>
    </row>
    <row r="36904" spans="3:3">
      <c r="C36904"/>
    </row>
    <row r="36905" spans="3:3">
      <c r="C36905"/>
    </row>
    <row r="36906" spans="3:3">
      <c r="C36906"/>
    </row>
    <row r="36907" spans="3:3">
      <c r="C36907"/>
    </row>
    <row r="36908" spans="3:3">
      <c r="C36908"/>
    </row>
    <row r="36909" spans="3:3">
      <c r="C36909"/>
    </row>
    <row r="36910" spans="3:3">
      <c r="C36910"/>
    </row>
    <row r="36911" spans="3:3">
      <c r="C36911"/>
    </row>
    <row r="36912" spans="3:3">
      <c r="C36912"/>
    </row>
    <row r="36913" spans="3:3">
      <c r="C36913"/>
    </row>
    <row r="36914" spans="3:3">
      <c r="C36914"/>
    </row>
    <row r="36915" spans="3:3">
      <c r="C36915"/>
    </row>
    <row r="36916" spans="3:3">
      <c r="C36916"/>
    </row>
    <row r="36917" spans="3:3">
      <c r="C36917"/>
    </row>
    <row r="36918" spans="3:3">
      <c r="C36918"/>
    </row>
    <row r="36919" spans="3:3">
      <c r="C36919"/>
    </row>
    <row r="36920" spans="3:3">
      <c r="C36920"/>
    </row>
    <row r="36921" spans="3:3">
      <c r="C36921"/>
    </row>
    <row r="36922" spans="3:3">
      <c r="C36922"/>
    </row>
    <row r="36923" spans="3:3">
      <c r="C36923"/>
    </row>
    <row r="36924" spans="3:3">
      <c r="C36924"/>
    </row>
    <row r="36925" spans="3:3">
      <c r="C36925"/>
    </row>
    <row r="36926" spans="3:3">
      <c r="C36926"/>
    </row>
    <row r="36927" spans="3:3">
      <c r="C36927"/>
    </row>
    <row r="36928" spans="3:3">
      <c r="C36928"/>
    </row>
    <row r="36929" spans="3:3">
      <c r="C36929"/>
    </row>
    <row r="36930" spans="3:3">
      <c r="C36930"/>
    </row>
    <row r="36931" spans="3:3">
      <c r="C36931"/>
    </row>
    <row r="36932" spans="3:3">
      <c r="C36932"/>
    </row>
    <row r="36933" spans="3:3">
      <c r="C36933"/>
    </row>
    <row r="36934" spans="3:3">
      <c r="C36934"/>
    </row>
    <row r="36935" spans="3:3">
      <c r="C36935"/>
    </row>
    <row r="36936" spans="3:3">
      <c r="C36936"/>
    </row>
    <row r="36937" spans="3:3">
      <c r="C36937"/>
    </row>
    <row r="36938" spans="3:3">
      <c r="C36938"/>
    </row>
    <row r="36939" spans="3:3">
      <c r="C36939"/>
    </row>
    <row r="36940" spans="3:3">
      <c r="C36940"/>
    </row>
    <row r="36941" spans="3:3">
      <c r="C36941"/>
    </row>
    <row r="36942" spans="3:3">
      <c r="C36942"/>
    </row>
    <row r="36943" spans="3:3">
      <c r="C36943"/>
    </row>
    <row r="36944" spans="3:3">
      <c r="C36944"/>
    </row>
    <row r="36945" spans="3:3">
      <c r="C36945"/>
    </row>
    <row r="36946" spans="3:3">
      <c r="C36946"/>
    </row>
    <row r="36947" spans="3:3">
      <c r="C36947"/>
    </row>
    <row r="36948" spans="3:3">
      <c r="C36948"/>
    </row>
    <row r="36949" spans="3:3">
      <c r="C36949"/>
    </row>
    <row r="36950" spans="3:3">
      <c r="C36950"/>
    </row>
    <row r="36951" spans="3:3">
      <c r="C36951"/>
    </row>
    <row r="36952" spans="3:3">
      <c r="C36952"/>
    </row>
    <row r="36953" spans="3:3">
      <c r="C36953"/>
    </row>
    <row r="36954" spans="3:3">
      <c r="C36954"/>
    </row>
    <row r="36955" spans="3:3">
      <c r="C36955"/>
    </row>
    <row r="36956" spans="3:3">
      <c r="C36956"/>
    </row>
    <row r="36957" spans="3:3">
      <c r="C36957"/>
    </row>
    <row r="36958" spans="3:3">
      <c r="C36958"/>
    </row>
    <row r="36959" spans="3:3">
      <c r="C36959"/>
    </row>
    <row r="36960" spans="3:3">
      <c r="C36960"/>
    </row>
    <row r="36961" spans="3:3">
      <c r="C36961"/>
    </row>
    <row r="36962" spans="3:3">
      <c r="C36962"/>
    </row>
    <row r="36963" spans="3:3">
      <c r="C36963"/>
    </row>
    <row r="36964" spans="3:3">
      <c r="C36964"/>
    </row>
    <row r="36965" spans="3:3">
      <c r="C36965"/>
    </row>
    <row r="36966" spans="3:3">
      <c r="C36966"/>
    </row>
    <row r="36967" spans="3:3">
      <c r="C36967"/>
    </row>
    <row r="36968" spans="3:3">
      <c r="C36968"/>
    </row>
    <row r="36969" spans="3:3">
      <c r="C36969"/>
    </row>
    <row r="36970" spans="3:3">
      <c r="C36970"/>
    </row>
    <row r="36971" spans="3:3">
      <c r="C36971"/>
    </row>
    <row r="36972" spans="3:3">
      <c r="C36972"/>
    </row>
    <row r="36973" spans="3:3">
      <c r="C36973"/>
    </row>
    <row r="36974" spans="3:3">
      <c r="C36974"/>
    </row>
    <row r="36975" spans="3:3">
      <c r="C36975"/>
    </row>
    <row r="36976" spans="3:3">
      <c r="C36976"/>
    </row>
    <row r="36977" spans="3:3">
      <c r="C36977"/>
    </row>
    <row r="36978" spans="3:3">
      <c r="C36978"/>
    </row>
    <row r="36979" spans="3:3">
      <c r="C36979"/>
    </row>
    <row r="36980" spans="3:3">
      <c r="C36980"/>
    </row>
    <row r="36981" spans="3:3">
      <c r="C36981"/>
    </row>
    <row r="36982" spans="3:3">
      <c r="C36982"/>
    </row>
    <row r="36983" spans="3:3">
      <c r="C36983"/>
    </row>
    <row r="36984" spans="3:3">
      <c r="C36984"/>
    </row>
    <row r="36985" spans="3:3">
      <c r="C36985"/>
    </row>
    <row r="36986" spans="3:3">
      <c r="C36986"/>
    </row>
    <row r="36987" spans="3:3">
      <c r="C36987"/>
    </row>
    <row r="36988" spans="3:3">
      <c r="C36988"/>
    </row>
    <row r="36989" spans="3:3">
      <c r="C36989"/>
    </row>
    <row r="36990" spans="3:3">
      <c r="C36990"/>
    </row>
    <row r="36991" spans="3:3">
      <c r="C36991"/>
    </row>
    <row r="36992" spans="3:3">
      <c r="C36992"/>
    </row>
    <row r="36993" spans="3:3">
      <c r="C36993"/>
    </row>
    <row r="36994" spans="3:3">
      <c r="C36994"/>
    </row>
    <row r="36995" spans="3:3">
      <c r="C36995"/>
    </row>
    <row r="36996" spans="3:3">
      <c r="C36996"/>
    </row>
    <row r="36997" spans="3:3">
      <c r="C36997"/>
    </row>
    <row r="36998" spans="3:3">
      <c r="C36998"/>
    </row>
    <row r="36999" spans="3:3">
      <c r="C36999"/>
    </row>
    <row r="37000" spans="3:3">
      <c r="C37000"/>
    </row>
    <row r="37001" spans="3:3">
      <c r="C37001"/>
    </row>
    <row r="37002" spans="3:3">
      <c r="C37002"/>
    </row>
    <row r="37003" spans="3:3">
      <c r="C37003"/>
    </row>
    <row r="37004" spans="3:3">
      <c r="C37004"/>
    </row>
    <row r="37005" spans="3:3">
      <c r="C37005"/>
    </row>
    <row r="37006" spans="3:3">
      <c r="C37006"/>
    </row>
    <row r="37007" spans="3:3">
      <c r="C37007"/>
    </row>
    <row r="37008" spans="3:3">
      <c r="C37008"/>
    </row>
    <row r="37009" spans="3:3">
      <c r="C37009"/>
    </row>
    <row r="37010" spans="3:3">
      <c r="C37010"/>
    </row>
    <row r="37011" spans="3:3">
      <c r="C37011"/>
    </row>
    <row r="37012" spans="3:3">
      <c r="C37012"/>
    </row>
    <row r="37013" spans="3:3">
      <c r="C37013"/>
    </row>
    <row r="37014" spans="3:3">
      <c r="C37014"/>
    </row>
    <row r="37015" spans="3:3">
      <c r="C37015"/>
    </row>
    <row r="37016" spans="3:3">
      <c r="C37016"/>
    </row>
    <row r="37017" spans="3:3">
      <c r="C37017"/>
    </row>
    <row r="37018" spans="3:3">
      <c r="C37018"/>
    </row>
    <row r="37019" spans="3:3">
      <c r="C37019"/>
    </row>
    <row r="37020" spans="3:3">
      <c r="C37020"/>
    </row>
    <row r="37021" spans="3:3">
      <c r="C37021"/>
    </row>
    <row r="37022" spans="3:3">
      <c r="C37022"/>
    </row>
    <row r="37023" spans="3:3">
      <c r="C37023"/>
    </row>
    <row r="37024" spans="3:3">
      <c r="C37024"/>
    </row>
    <row r="37025" spans="3:3">
      <c r="C37025"/>
    </row>
    <row r="37026" spans="3:3">
      <c r="C37026"/>
    </row>
    <row r="37027" spans="3:3">
      <c r="C37027"/>
    </row>
    <row r="37028" spans="3:3">
      <c r="C37028"/>
    </row>
    <row r="37029" spans="3:3">
      <c r="C37029"/>
    </row>
    <row r="37030" spans="3:3">
      <c r="C37030"/>
    </row>
    <row r="37031" spans="3:3">
      <c r="C37031"/>
    </row>
    <row r="37032" spans="3:3">
      <c r="C37032"/>
    </row>
    <row r="37033" spans="3:3">
      <c r="C37033"/>
    </row>
    <row r="37034" spans="3:3">
      <c r="C37034"/>
    </row>
    <row r="37035" spans="3:3">
      <c r="C37035"/>
    </row>
    <row r="37036" spans="3:3">
      <c r="C37036"/>
    </row>
    <row r="37037" spans="3:3">
      <c r="C37037"/>
    </row>
    <row r="37038" spans="3:3">
      <c r="C37038"/>
    </row>
    <row r="37039" spans="3:3">
      <c r="C37039"/>
    </row>
    <row r="37040" spans="3:3">
      <c r="C37040"/>
    </row>
    <row r="37041" spans="3:3">
      <c r="C37041"/>
    </row>
    <row r="37042" spans="3:3">
      <c r="C37042"/>
    </row>
    <row r="37043" spans="3:3">
      <c r="C37043"/>
    </row>
    <row r="37044" spans="3:3">
      <c r="C37044"/>
    </row>
    <row r="37045" spans="3:3">
      <c r="C37045"/>
    </row>
    <row r="37046" spans="3:3">
      <c r="C37046"/>
    </row>
    <row r="37047" spans="3:3">
      <c r="C37047"/>
    </row>
    <row r="37048" spans="3:3">
      <c r="C37048"/>
    </row>
    <row r="37049" spans="3:3">
      <c r="C37049"/>
    </row>
    <row r="37050" spans="3:3">
      <c r="C37050"/>
    </row>
    <row r="37051" spans="3:3">
      <c r="C37051"/>
    </row>
    <row r="37052" spans="3:3">
      <c r="C37052"/>
    </row>
    <row r="37053" spans="3:3">
      <c r="C37053"/>
    </row>
    <row r="37054" spans="3:3">
      <c r="C37054"/>
    </row>
    <row r="37055" spans="3:3">
      <c r="C37055"/>
    </row>
    <row r="37056" spans="3:3">
      <c r="C37056"/>
    </row>
    <row r="37057" spans="3:3">
      <c r="C37057"/>
    </row>
    <row r="37058" spans="3:3">
      <c r="C37058"/>
    </row>
    <row r="37059" spans="3:3">
      <c r="C37059"/>
    </row>
    <row r="37060" spans="3:3">
      <c r="C37060"/>
    </row>
    <row r="37061" spans="3:3">
      <c r="C37061"/>
    </row>
    <row r="37062" spans="3:3">
      <c r="C37062"/>
    </row>
    <row r="37063" spans="3:3">
      <c r="C37063"/>
    </row>
    <row r="37064" spans="3:3">
      <c r="C37064"/>
    </row>
    <row r="37065" spans="3:3">
      <c r="C37065"/>
    </row>
    <row r="37066" spans="3:3">
      <c r="C37066"/>
    </row>
    <row r="37067" spans="3:3">
      <c r="C37067"/>
    </row>
    <row r="37068" spans="3:3">
      <c r="C37068"/>
    </row>
    <row r="37069" spans="3:3">
      <c r="C37069"/>
    </row>
    <row r="37070" spans="3:3">
      <c r="C37070"/>
    </row>
    <row r="37071" spans="3:3">
      <c r="C37071"/>
    </row>
    <row r="37072" spans="3:3">
      <c r="C37072"/>
    </row>
    <row r="37073" spans="3:3">
      <c r="C37073"/>
    </row>
    <row r="37074" spans="3:3">
      <c r="C37074"/>
    </row>
    <row r="37075" spans="3:3">
      <c r="C37075"/>
    </row>
    <row r="37076" spans="3:3">
      <c r="C37076"/>
    </row>
    <row r="37077" spans="3:3">
      <c r="C37077"/>
    </row>
    <row r="37078" spans="3:3">
      <c r="C37078"/>
    </row>
    <row r="37079" spans="3:3">
      <c r="C37079"/>
    </row>
    <row r="37080" spans="3:3">
      <c r="C37080"/>
    </row>
    <row r="37081" spans="3:3">
      <c r="C37081"/>
    </row>
    <row r="37082" spans="3:3">
      <c r="C37082"/>
    </row>
    <row r="37083" spans="3:3">
      <c r="C37083"/>
    </row>
    <row r="37084" spans="3:3">
      <c r="C37084"/>
    </row>
    <row r="37085" spans="3:3">
      <c r="C37085"/>
    </row>
    <row r="37086" spans="3:3">
      <c r="C37086"/>
    </row>
    <row r="37087" spans="3:3">
      <c r="C37087"/>
    </row>
    <row r="37088" spans="3:3">
      <c r="C37088"/>
    </row>
    <row r="37089" spans="3:3">
      <c r="C37089"/>
    </row>
    <row r="37090" spans="3:3">
      <c r="C37090"/>
    </row>
    <row r="37091" spans="3:3">
      <c r="C37091"/>
    </row>
    <row r="37092" spans="3:3">
      <c r="C37092"/>
    </row>
    <row r="37093" spans="3:3">
      <c r="C37093"/>
    </row>
    <row r="37094" spans="3:3">
      <c r="C37094"/>
    </row>
    <row r="37095" spans="3:3">
      <c r="C37095"/>
    </row>
    <row r="37096" spans="3:3">
      <c r="C37096"/>
    </row>
    <row r="37097" spans="3:3">
      <c r="C37097"/>
    </row>
    <row r="37098" spans="3:3">
      <c r="C37098"/>
    </row>
    <row r="37099" spans="3:3">
      <c r="C37099"/>
    </row>
    <row r="37100" spans="3:3">
      <c r="C37100"/>
    </row>
    <row r="37101" spans="3:3">
      <c r="C37101"/>
    </row>
    <row r="37102" spans="3:3">
      <c r="C37102"/>
    </row>
    <row r="37103" spans="3:3">
      <c r="C37103"/>
    </row>
    <row r="37104" spans="3:3">
      <c r="C37104"/>
    </row>
    <row r="37105" spans="3:3">
      <c r="C37105"/>
    </row>
    <row r="37106" spans="3:3">
      <c r="C37106"/>
    </row>
    <row r="37107" spans="3:3">
      <c r="C37107"/>
    </row>
    <row r="37108" spans="3:3">
      <c r="C37108"/>
    </row>
    <row r="37109" spans="3:3">
      <c r="C37109"/>
    </row>
    <row r="37110" spans="3:3">
      <c r="C37110"/>
    </row>
    <row r="37111" spans="3:3">
      <c r="C37111"/>
    </row>
    <row r="37112" spans="3:3">
      <c r="C37112"/>
    </row>
    <row r="37113" spans="3:3">
      <c r="C37113"/>
    </row>
    <row r="37114" spans="3:3">
      <c r="C37114"/>
    </row>
    <row r="37115" spans="3:3">
      <c r="C37115"/>
    </row>
    <row r="37116" spans="3:3">
      <c r="C37116"/>
    </row>
    <row r="37117" spans="3:3">
      <c r="C37117"/>
    </row>
    <row r="37118" spans="3:3">
      <c r="C37118"/>
    </row>
    <row r="37119" spans="3:3">
      <c r="C37119"/>
    </row>
    <row r="37120" spans="3:3">
      <c r="C37120"/>
    </row>
    <row r="37121" spans="3:3">
      <c r="C37121"/>
    </row>
    <row r="37122" spans="3:3">
      <c r="C37122"/>
    </row>
    <row r="37123" spans="3:3">
      <c r="C37123"/>
    </row>
    <row r="37124" spans="3:3">
      <c r="C37124"/>
    </row>
    <row r="37125" spans="3:3">
      <c r="C37125"/>
    </row>
    <row r="37126" spans="3:3">
      <c r="C37126"/>
    </row>
    <row r="37127" spans="3:3">
      <c r="C37127"/>
    </row>
    <row r="37128" spans="3:3">
      <c r="C37128"/>
    </row>
    <row r="37129" spans="3:3">
      <c r="C37129"/>
    </row>
    <row r="37130" spans="3:3">
      <c r="C37130"/>
    </row>
    <row r="37131" spans="3:3">
      <c r="C37131"/>
    </row>
    <row r="37132" spans="3:3">
      <c r="C37132"/>
    </row>
    <row r="37133" spans="3:3">
      <c r="C37133"/>
    </row>
    <row r="37134" spans="3:3">
      <c r="C37134"/>
    </row>
    <row r="37135" spans="3:3">
      <c r="C37135"/>
    </row>
    <row r="37136" spans="3:3">
      <c r="C37136"/>
    </row>
    <row r="37137" spans="3:3">
      <c r="C37137"/>
    </row>
    <row r="37138" spans="3:3">
      <c r="C37138"/>
    </row>
    <row r="37139" spans="3:3">
      <c r="C37139"/>
    </row>
    <row r="37140" spans="3:3">
      <c r="C37140"/>
    </row>
    <row r="37141" spans="3:3">
      <c r="C37141"/>
    </row>
    <row r="37142" spans="3:3">
      <c r="C37142"/>
    </row>
    <row r="37143" spans="3:3">
      <c r="C37143"/>
    </row>
    <row r="37144" spans="3:3">
      <c r="C37144"/>
    </row>
    <row r="37145" spans="3:3">
      <c r="C37145"/>
    </row>
    <row r="37146" spans="3:3">
      <c r="C37146"/>
    </row>
    <row r="37147" spans="3:3">
      <c r="C37147"/>
    </row>
    <row r="37148" spans="3:3">
      <c r="C37148"/>
    </row>
    <row r="37149" spans="3:3">
      <c r="C37149"/>
    </row>
    <row r="37150" spans="3:3">
      <c r="C37150"/>
    </row>
    <row r="37151" spans="3:3">
      <c r="C37151"/>
    </row>
    <row r="37152" spans="3:3">
      <c r="C37152"/>
    </row>
    <row r="37153" spans="3:3">
      <c r="C37153"/>
    </row>
    <row r="37154" spans="3:3">
      <c r="C37154"/>
    </row>
    <row r="37155" spans="3:3">
      <c r="C37155"/>
    </row>
    <row r="37156" spans="3:3">
      <c r="C37156"/>
    </row>
    <row r="37157" spans="3:3">
      <c r="C37157"/>
    </row>
    <row r="37158" spans="3:3">
      <c r="C37158"/>
    </row>
    <row r="37159" spans="3:3">
      <c r="C37159"/>
    </row>
    <row r="37160" spans="3:3">
      <c r="C37160"/>
    </row>
    <row r="37161" spans="3:3">
      <c r="C37161"/>
    </row>
    <row r="37162" spans="3:3">
      <c r="C37162"/>
    </row>
    <row r="37163" spans="3:3">
      <c r="C37163"/>
    </row>
    <row r="37164" spans="3:3">
      <c r="C37164"/>
    </row>
    <row r="37165" spans="3:3">
      <c r="C37165"/>
    </row>
    <row r="37166" spans="3:3">
      <c r="C37166"/>
    </row>
    <row r="37167" spans="3:3">
      <c r="C37167"/>
    </row>
    <row r="37168" spans="3:3">
      <c r="C37168"/>
    </row>
    <row r="37169" spans="3:3">
      <c r="C37169"/>
    </row>
    <row r="37170" spans="3:3">
      <c r="C37170"/>
    </row>
    <row r="37171" spans="3:3">
      <c r="C37171"/>
    </row>
    <row r="37172" spans="3:3">
      <c r="C37172"/>
    </row>
    <row r="37173" spans="3:3">
      <c r="C37173"/>
    </row>
    <row r="37174" spans="3:3">
      <c r="C37174"/>
    </row>
    <row r="37175" spans="3:3">
      <c r="C37175"/>
    </row>
    <row r="37176" spans="3:3">
      <c r="C37176"/>
    </row>
    <row r="37177" spans="3:3">
      <c r="C37177"/>
    </row>
    <row r="37178" spans="3:3">
      <c r="C37178"/>
    </row>
    <row r="37179" spans="3:3">
      <c r="C37179"/>
    </row>
    <row r="37180" spans="3:3">
      <c r="C37180"/>
    </row>
    <row r="37181" spans="3:3">
      <c r="C37181"/>
    </row>
    <row r="37182" spans="3:3">
      <c r="C37182"/>
    </row>
    <row r="37183" spans="3:3">
      <c r="C37183"/>
    </row>
    <row r="37184" spans="3:3">
      <c r="C37184"/>
    </row>
    <row r="37185" spans="3:3">
      <c r="C37185"/>
    </row>
    <row r="37186" spans="3:3">
      <c r="C37186"/>
    </row>
    <row r="37187" spans="3:3">
      <c r="C37187"/>
    </row>
    <row r="37188" spans="3:3">
      <c r="C37188"/>
    </row>
    <row r="37189" spans="3:3">
      <c r="C37189"/>
    </row>
    <row r="37190" spans="3:3">
      <c r="C37190"/>
    </row>
    <row r="37191" spans="3:3">
      <c r="C37191"/>
    </row>
    <row r="37192" spans="3:3">
      <c r="C37192"/>
    </row>
    <row r="37193" spans="3:3">
      <c r="C37193"/>
    </row>
    <row r="37194" spans="3:3">
      <c r="C37194"/>
    </row>
    <row r="37195" spans="3:3">
      <c r="C37195"/>
    </row>
    <row r="37196" spans="3:3">
      <c r="C37196"/>
    </row>
    <row r="37197" spans="3:3">
      <c r="C37197"/>
    </row>
    <row r="37198" spans="3:3">
      <c r="C37198"/>
    </row>
    <row r="37199" spans="3:3">
      <c r="C37199"/>
    </row>
    <row r="37200" spans="3:3">
      <c r="C37200"/>
    </row>
    <row r="37201" spans="3:3">
      <c r="C37201"/>
    </row>
    <row r="37202" spans="3:3">
      <c r="C37202"/>
    </row>
    <row r="37203" spans="3:3">
      <c r="C37203"/>
    </row>
    <row r="37204" spans="3:3">
      <c r="C37204"/>
    </row>
    <row r="37205" spans="3:3">
      <c r="C37205"/>
    </row>
    <row r="37206" spans="3:3">
      <c r="C37206"/>
    </row>
    <row r="37207" spans="3:3">
      <c r="C37207"/>
    </row>
    <row r="37208" spans="3:3">
      <c r="C37208"/>
    </row>
    <row r="37209" spans="3:3">
      <c r="C37209"/>
    </row>
    <row r="37210" spans="3:3">
      <c r="C37210"/>
    </row>
    <row r="37211" spans="3:3">
      <c r="C37211"/>
    </row>
    <row r="37212" spans="3:3">
      <c r="C37212"/>
    </row>
    <row r="37213" spans="3:3">
      <c r="C37213"/>
    </row>
    <row r="37214" spans="3:3">
      <c r="C37214"/>
    </row>
    <row r="37215" spans="3:3">
      <c r="C37215"/>
    </row>
    <row r="37216" spans="3:3">
      <c r="C37216"/>
    </row>
    <row r="37217" spans="3:3">
      <c r="C37217"/>
    </row>
    <row r="37218" spans="3:3">
      <c r="C37218"/>
    </row>
    <row r="37219" spans="3:3">
      <c r="C37219"/>
    </row>
    <row r="37220" spans="3:3">
      <c r="C37220"/>
    </row>
    <row r="37221" spans="3:3">
      <c r="C37221"/>
    </row>
    <row r="37222" spans="3:3">
      <c r="C37222"/>
    </row>
    <row r="37223" spans="3:3">
      <c r="C37223"/>
    </row>
    <row r="37224" spans="3:3">
      <c r="C37224"/>
    </row>
    <row r="37225" spans="3:3">
      <c r="C37225"/>
    </row>
    <row r="37226" spans="3:3">
      <c r="C37226"/>
    </row>
    <row r="37227" spans="3:3">
      <c r="C37227"/>
    </row>
    <row r="37228" spans="3:3">
      <c r="C37228"/>
    </row>
    <row r="37229" spans="3:3">
      <c r="C37229"/>
    </row>
    <row r="37230" spans="3:3">
      <c r="C37230"/>
    </row>
    <row r="37231" spans="3:3">
      <c r="C37231"/>
    </row>
    <row r="37232" spans="3:3">
      <c r="C37232"/>
    </row>
    <row r="37233" spans="3:3">
      <c r="C37233"/>
    </row>
    <row r="37234" spans="3:3">
      <c r="C37234"/>
    </row>
    <row r="37235" spans="3:3">
      <c r="C37235"/>
    </row>
    <row r="37236" spans="3:3">
      <c r="C37236"/>
    </row>
    <row r="37237" spans="3:3">
      <c r="C37237"/>
    </row>
    <row r="37238" spans="3:3">
      <c r="C37238"/>
    </row>
    <row r="37239" spans="3:3">
      <c r="C37239"/>
    </row>
    <row r="37240" spans="3:3">
      <c r="C37240"/>
    </row>
    <row r="37241" spans="3:3">
      <c r="C37241"/>
    </row>
    <row r="37242" spans="3:3">
      <c r="C37242"/>
    </row>
    <row r="37243" spans="3:3">
      <c r="C37243"/>
    </row>
    <row r="37244" spans="3:3">
      <c r="C37244"/>
    </row>
    <row r="37245" spans="3:3">
      <c r="C37245"/>
    </row>
    <row r="37246" spans="3:3">
      <c r="C37246"/>
    </row>
    <row r="37247" spans="3:3">
      <c r="C37247"/>
    </row>
    <row r="37248" spans="3:3">
      <c r="C37248"/>
    </row>
    <row r="37249" spans="3:3">
      <c r="C37249"/>
    </row>
    <row r="37250" spans="3:3">
      <c r="C37250"/>
    </row>
    <row r="37251" spans="3:3">
      <c r="C37251"/>
    </row>
    <row r="37252" spans="3:3">
      <c r="C37252"/>
    </row>
    <row r="37253" spans="3:3">
      <c r="C37253"/>
    </row>
    <row r="37254" spans="3:3">
      <c r="C37254"/>
    </row>
    <row r="37255" spans="3:3">
      <c r="C37255"/>
    </row>
    <row r="37256" spans="3:3">
      <c r="C37256"/>
    </row>
    <row r="37257" spans="3:3">
      <c r="C37257"/>
    </row>
    <row r="37258" spans="3:3">
      <c r="C37258"/>
    </row>
    <row r="37259" spans="3:3">
      <c r="C37259"/>
    </row>
    <row r="37260" spans="3:3">
      <c r="C37260"/>
    </row>
    <row r="37261" spans="3:3">
      <c r="C37261"/>
    </row>
    <row r="37262" spans="3:3">
      <c r="C37262"/>
    </row>
    <row r="37263" spans="3:3">
      <c r="C37263"/>
    </row>
    <row r="37264" spans="3:3">
      <c r="C37264"/>
    </row>
    <row r="37265" spans="3:3">
      <c r="C37265"/>
    </row>
    <row r="37266" spans="3:3">
      <c r="C37266"/>
    </row>
    <row r="37267" spans="3:3">
      <c r="C37267"/>
    </row>
    <row r="37268" spans="3:3">
      <c r="C37268"/>
    </row>
    <row r="37269" spans="3:3">
      <c r="C37269"/>
    </row>
    <row r="37270" spans="3:3">
      <c r="C37270"/>
    </row>
    <row r="37271" spans="3:3">
      <c r="C37271"/>
    </row>
    <row r="37272" spans="3:3">
      <c r="C37272"/>
    </row>
    <row r="37273" spans="3:3">
      <c r="C37273"/>
    </row>
    <row r="37274" spans="3:3">
      <c r="C37274"/>
    </row>
    <row r="37275" spans="3:3">
      <c r="C37275"/>
    </row>
    <row r="37276" spans="3:3">
      <c r="C37276"/>
    </row>
    <row r="37277" spans="3:3">
      <c r="C37277"/>
    </row>
    <row r="37278" spans="3:3">
      <c r="C37278"/>
    </row>
    <row r="37279" spans="3:3">
      <c r="C37279"/>
    </row>
    <row r="37280" spans="3:3">
      <c r="C37280"/>
    </row>
    <row r="37281" spans="3:3">
      <c r="C37281"/>
    </row>
    <row r="37282" spans="3:3">
      <c r="C37282"/>
    </row>
    <row r="37283" spans="3:3">
      <c r="C37283"/>
    </row>
    <row r="37284" spans="3:3">
      <c r="C37284"/>
    </row>
    <row r="37285" spans="3:3">
      <c r="C37285"/>
    </row>
    <row r="37286" spans="3:3">
      <c r="C37286"/>
    </row>
    <row r="37287" spans="3:3">
      <c r="C37287"/>
    </row>
    <row r="37288" spans="3:3">
      <c r="C37288"/>
    </row>
    <row r="37289" spans="3:3">
      <c r="C37289"/>
    </row>
    <row r="37290" spans="3:3">
      <c r="C37290"/>
    </row>
    <row r="37291" spans="3:3">
      <c r="C37291"/>
    </row>
    <row r="37292" spans="3:3">
      <c r="C37292"/>
    </row>
    <row r="37293" spans="3:3">
      <c r="C37293"/>
    </row>
    <row r="37294" spans="3:3">
      <c r="C37294"/>
    </row>
    <row r="37295" spans="3:3">
      <c r="C37295"/>
    </row>
    <row r="37296" spans="3:3">
      <c r="C37296"/>
    </row>
    <row r="37297" spans="3:3">
      <c r="C37297"/>
    </row>
    <row r="37298" spans="3:3">
      <c r="C37298"/>
    </row>
    <row r="37299" spans="3:3">
      <c r="C37299"/>
    </row>
    <row r="37300" spans="3:3">
      <c r="C37300"/>
    </row>
    <row r="37301" spans="3:3">
      <c r="C37301"/>
    </row>
    <row r="37302" spans="3:3">
      <c r="C37302"/>
    </row>
    <row r="37303" spans="3:3">
      <c r="C37303"/>
    </row>
    <row r="37304" spans="3:3">
      <c r="C37304"/>
    </row>
    <row r="37305" spans="3:3">
      <c r="C37305"/>
    </row>
    <row r="37306" spans="3:3">
      <c r="C37306"/>
    </row>
    <row r="37307" spans="3:3">
      <c r="C37307"/>
    </row>
    <row r="37308" spans="3:3">
      <c r="C37308"/>
    </row>
    <row r="37309" spans="3:3">
      <c r="C37309"/>
    </row>
    <row r="37310" spans="3:3">
      <c r="C37310"/>
    </row>
    <row r="37311" spans="3:3">
      <c r="C37311"/>
    </row>
    <row r="37312" spans="3:3">
      <c r="C37312"/>
    </row>
    <row r="37313" spans="3:3">
      <c r="C37313"/>
    </row>
    <row r="37314" spans="3:3">
      <c r="C37314"/>
    </row>
    <row r="37315" spans="3:3">
      <c r="C37315"/>
    </row>
    <row r="37316" spans="3:3">
      <c r="C37316"/>
    </row>
    <row r="37317" spans="3:3">
      <c r="C37317"/>
    </row>
    <row r="37318" spans="3:3">
      <c r="C37318"/>
    </row>
    <row r="37319" spans="3:3">
      <c r="C37319"/>
    </row>
    <row r="37320" spans="3:3">
      <c r="C37320"/>
    </row>
    <row r="37321" spans="3:3">
      <c r="C37321"/>
    </row>
    <row r="37322" spans="3:3">
      <c r="C37322"/>
    </row>
    <row r="37323" spans="3:3">
      <c r="C37323"/>
    </row>
    <row r="37324" spans="3:3">
      <c r="C37324"/>
    </row>
    <row r="37325" spans="3:3">
      <c r="C37325"/>
    </row>
    <row r="37326" spans="3:3">
      <c r="C37326"/>
    </row>
    <row r="37327" spans="3:3">
      <c r="C37327"/>
    </row>
    <row r="37328" spans="3:3">
      <c r="C37328"/>
    </row>
    <row r="37329" spans="3:3">
      <c r="C37329"/>
    </row>
    <row r="37330" spans="3:3">
      <c r="C37330"/>
    </row>
    <row r="37331" spans="3:3">
      <c r="C37331"/>
    </row>
    <row r="37332" spans="3:3">
      <c r="C37332"/>
    </row>
    <row r="37333" spans="3:3">
      <c r="C37333"/>
    </row>
    <row r="37334" spans="3:3">
      <c r="C37334"/>
    </row>
    <row r="37335" spans="3:3">
      <c r="C37335"/>
    </row>
    <row r="37336" spans="3:3">
      <c r="C37336"/>
    </row>
    <row r="37337" spans="3:3">
      <c r="C37337"/>
    </row>
    <row r="37338" spans="3:3">
      <c r="C37338"/>
    </row>
    <row r="37339" spans="3:3">
      <c r="C37339"/>
    </row>
    <row r="37340" spans="3:3">
      <c r="C37340"/>
    </row>
    <row r="37341" spans="3:3">
      <c r="C37341"/>
    </row>
    <row r="37342" spans="3:3">
      <c r="C37342"/>
    </row>
    <row r="37343" spans="3:3">
      <c r="C37343"/>
    </row>
    <row r="37344" spans="3:3">
      <c r="C37344"/>
    </row>
    <row r="37345" spans="3:3">
      <c r="C37345"/>
    </row>
    <row r="37346" spans="3:3">
      <c r="C37346"/>
    </row>
    <row r="37347" spans="3:3">
      <c r="C37347"/>
    </row>
    <row r="37348" spans="3:3">
      <c r="C37348"/>
    </row>
    <row r="37349" spans="3:3">
      <c r="C37349"/>
    </row>
    <row r="37350" spans="3:3">
      <c r="C37350"/>
    </row>
    <row r="37351" spans="3:3">
      <c r="C37351"/>
    </row>
    <row r="37352" spans="3:3">
      <c r="C37352"/>
    </row>
    <row r="37353" spans="3:3">
      <c r="C37353"/>
    </row>
    <row r="37354" spans="3:3">
      <c r="C37354"/>
    </row>
    <row r="37355" spans="3:3">
      <c r="C37355"/>
    </row>
    <row r="37356" spans="3:3">
      <c r="C37356"/>
    </row>
    <row r="37357" spans="3:3">
      <c r="C37357"/>
    </row>
    <row r="37358" spans="3:3">
      <c r="C37358"/>
    </row>
    <row r="37359" spans="3:3">
      <c r="C37359"/>
    </row>
    <row r="37360" spans="3:3">
      <c r="C37360"/>
    </row>
    <row r="37361" spans="3:3">
      <c r="C37361"/>
    </row>
    <row r="37362" spans="3:3">
      <c r="C37362"/>
    </row>
    <row r="37363" spans="3:3">
      <c r="C37363"/>
    </row>
    <row r="37364" spans="3:3">
      <c r="C37364"/>
    </row>
    <row r="37365" spans="3:3">
      <c r="C37365"/>
    </row>
    <row r="37366" spans="3:3">
      <c r="C37366"/>
    </row>
    <row r="37367" spans="3:3">
      <c r="C37367"/>
    </row>
    <row r="37368" spans="3:3">
      <c r="C37368"/>
    </row>
    <row r="37369" spans="3:3">
      <c r="C37369"/>
    </row>
    <row r="37370" spans="3:3">
      <c r="C37370"/>
    </row>
    <row r="37371" spans="3:3">
      <c r="C37371"/>
    </row>
    <row r="37372" spans="3:3">
      <c r="C37372"/>
    </row>
    <row r="37373" spans="3:3">
      <c r="C37373"/>
    </row>
    <row r="37374" spans="3:3">
      <c r="C37374"/>
    </row>
    <row r="37375" spans="3:3">
      <c r="C37375"/>
    </row>
    <row r="37376" spans="3:3">
      <c r="C37376"/>
    </row>
    <row r="37377" spans="3:3">
      <c r="C37377"/>
    </row>
    <row r="37378" spans="3:3">
      <c r="C37378"/>
    </row>
    <row r="37379" spans="3:3">
      <c r="C37379"/>
    </row>
    <row r="37380" spans="3:3">
      <c r="C37380"/>
    </row>
    <row r="37381" spans="3:3">
      <c r="C37381"/>
    </row>
    <row r="37382" spans="3:3">
      <c r="C37382"/>
    </row>
    <row r="37383" spans="3:3">
      <c r="C37383"/>
    </row>
    <row r="37384" spans="3:3">
      <c r="C37384"/>
    </row>
    <row r="37385" spans="3:3">
      <c r="C37385"/>
    </row>
    <row r="37386" spans="3:3">
      <c r="C37386"/>
    </row>
    <row r="37387" spans="3:3">
      <c r="C37387"/>
    </row>
    <row r="37388" spans="3:3">
      <c r="C37388"/>
    </row>
    <row r="37389" spans="3:3">
      <c r="C37389"/>
    </row>
    <row r="37390" spans="3:3">
      <c r="C37390"/>
    </row>
    <row r="37391" spans="3:3">
      <c r="C37391"/>
    </row>
    <row r="37392" spans="3:3">
      <c r="C37392"/>
    </row>
    <row r="37393" spans="3:3">
      <c r="C37393"/>
    </row>
    <row r="37394" spans="3:3">
      <c r="C37394"/>
    </row>
    <row r="37395" spans="3:3">
      <c r="C37395"/>
    </row>
    <row r="37396" spans="3:3">
      <c r="C37396"/>
    </row>
    <row r="37397" spans="3:3">
      <c r="C37397"/>
    </row>
    <row r="37398" spans="3:3">
      <c r="C37398"/>
    </row>
    <row r="37399" spans="3:3">
      <c r="C37399"/>
    </row>
    <row r="37400" spans="3:3">
      <c r="C37400"/>
    </row>
    <row r="37401" spans="3:3">
      <c r="C37401"/>
    </row>
    <row r="37402" spans="3:3">
      <c r="C37402"/>
    </row>
    <row r="37403" spans="3:3">
      <c r="C37403"/>
    </row>
    <row r="37404" spans="3:3">
      <c r="C37404"/>
    </row>
    <row r="37405" spans="3:3">
      <c r="C37405"/>
    </row>
    <row r="37406" spans="3:3">
      <c r="C37406"/>
    </row>
    <row r="37407" spans="3:3">
      <c r="C37407"/>
    </row>
    <row r="37408" spans="3:3">
      <c r="C37408"/>
    </row>
    <row r="37409" spans="3:3">
      <c r="C37409"/>
    </row>
    <row r="37410" spans="3:3">
      <c r="C37410"/>
    </row>
    <row r="37411" spans="3:3">
      <c r="C37411"/>
    </row>
    <row r="37412" spans="3:3">
      <c r="C37412"/>
    </row>
    <row r="37413" spans="3:3">
      <c r="C37413"/>
    </row>
    <row r="37414" spans="3:3">
      <c r="C37414"/>
    </row>
    <row r="37415" spans="3:3">
      <c r="C37415"/>
    </row>
    <row r="37416" spans="3:3">
      <c r="C37416"/>
    </row>
    <row r="37417" spans="3:3">
      <c r="C37417"/>
    </row>
    <row r="37418" spans="3:3">
      <c r="C37418"/>
    </row>
    <row r="37419" spans="3:3">
      <c r="C37419"/>
    </row>
    <row r="37420" spans="3:3">
      <c r="C37420"/>
    </row>
    <row r="37421" spans="3:3">
      <c r="C37421"/>
    </row>
    <row r="37422" spans="3:3">
      <c r="C37422"/>
    </row>
    <row r="37423" spans="3:3">
      <c r="C37423"/>
    </row>
    <row r="37424" spans="3:3">
      <c r="C37424"/>
    </row>
    <row r="37425" spans="3:3">
      <c r="C37425"/>
    </row>
    <row r="37426" spans="3:3">
      <c r="C37426"/>
    </row>
    <row r="37427" spans="3:3">
      <c r="C37427"/>
    </row>
    <row r="37428" spans="3:3">
      <c r="C37428"/>
    </row>
    <row r="37429" spans="3:3">
      <c r="C37429"/>
    </row>
    <row r="37430" spans="3:3">
      <c r="C37430"/>
    </row>
    <row r="37431" spans="3:3">
      <c r="C37431"/>
    </row>
    <row r="37432" spans="3:3">
      <c r="C37432"/>
    </row>
    <row r="37433" spans="3:3">
      <c r="C37433"/>
    </row>
    <row r="37434" spans="3:3">
      <c r="C37434"/>
    </row>
    <row r="37435" spans="3:3">
      <c r="C37435"/>
    </row>
    <row r="37436" spans="3:3">
      <c r="C37436"/>
    </row>
    <row r="37437" spans="3:3">
      <c r="C37437"/>
    </row>
    <row r="37438" spans="3:3">
      <c r="C37438"/>
    </row>
    <row r="37439" spans="3:3">
      <c r="C37439"/>
    </row>
    <row r="37440" spans="3:3">
      <c r="C37440"/>
    </row>
    <row r="37441" spans="3:3">
      <c r="C37441"/>
    </row>
    <row r="37442" spans="3:3">
      <c r="C37442"/>
    </row>
    <row r="37443" spans="3:3">
      <c r="C37443"/>
    </row>
    <row r="37444" spans="3:3">
      <c r="C37444"/>
    </row>
    <row r="37445" spans="3:3">
      <c r="C37445"/>
    </row>
    <row r="37446" spans="3:3">
      <c r="C37446"/>
    </row>
    <row r="37447" spans="3:3">
      <c r="C37447"/>
    </row>
    <row r="37448" spans="3:3">
      <c r="C37448"/>
    </row>
    <row r="37449" spans="3:3">
      <c r="C37449"/>
    </row>
    <row r="37450" spans="3:3">
      <c r="C37450"/>
    </row>
    <row r="37451" spans="3:3">
      <c r="C37451"/>
    </row>
    <row r="37452" spans="3:3">
      <c r="C37452"/>
    </row>
    <row r="37453" spans="3:3">
      <c r="C37453"/>
    </row>
    <row r="37454" spans="3:3">
      <c r="C37454"/>
    </row>
    <row r="37455" spans="3:3">
      <c r="C37455"/>
    </row>
    <row r="37456" spans="3:3">
      <c r="C37456"/>
    </row>
    <row r="37457" spans="3:3">
      <c r="C37457"/>
    </row>
    <row r="37458" spans="3:3">
      <c r="C37458"/>
    </row>
    <row r="37459" spans="3:3">
      <c r="C37459"/>
    </row>
    <row r="37460" spans="3:3">
      <c r="C37460"/>
    </row>
    <row r="37461" spans="3:3">
      <c r="C37461"/>
    </row>
    <row r="37462" spans="3:3">
      <c r="C37462"/>
    </row>
    <row r="37463" spans="3:3">
      <c r="C37463"/>
    </row>
    <row r="37464" spans="3:3">
      <c r="C37464"/>
    </row>
    <row r="37465" spans="3:3">
      <c r="C37465"/>
    </row>
    <row r="37466" spans="3:3">
      <c r="C37466"/>
    </row>
    <row r="37467" spans="3:3">
      <c r="C37467"/>
    </row>
    <row r="37468" spans="3:3">
      <c r="C37468"/>
    </row>
    <row r="37469" spans="3:3">
      <c r="C37469"/>
    </row>
    <row r="37470" spans="3:3">
      <c r="C37470"/>
    </row>
    <row r="37471" spans="3:3">
      <c r="C37471"/>
    </row>
    <row r="37472" spans="3:3">
      <c r="C37472"/>
    </row>
    <row r="37473" spans="3:3">
      <c r="C37473"/>
    </row>
    <row r="37474" spans="3:3">
      <c r="C37474"/>
    </row>
    <row r="37475" spans="3:3">
      <c r="C37475"/>
    </row>
    <row r="37476" spans="3:3">
      <c r="C37476"/>
    </row>
    <row r="37477" spans="3:3">
      <c r="C37477"/>
    </row>
    <row r="37478" spans="3:3">
      <c r="C37478"/>
    </row>
    <row r="37479" spans="3:3">
      <c r="C37479"/>
    </row>
    <row r="37480" spans="3:3">
      <c r="C37480"/>
    </row>
    <row r="37481" spans="3:3">
      <c r="C37481"/>
    </row>
    <row r="37482" spans="3:3">
      <c r="C37482"/>
    </row>
    <row r="37483" spans="3:3">
      <c r="C37483"/>
    </row>
    <row r="37484" spans="3:3">
      <c r="C37484"/>
    </row>
    <row r="37485" spans="3:3">
      <c r="C37485"/>
    </row>
    <row r="37486" spans="3:3">
      <c r="C37486"/>
    </row>
    <row r="37487" spans="3:3">
      <c r="C37487"/>
    </row>
    <row r="37488" spans="3:3">
      <c r="C37488"/>
    </row>
    <row r="37489" spans="3:3">
      <c r="C37489"/>
    </row>
    <row r="37490" spans="3:3">
      <c r="C37490"/>
    </row>
    <row r="37491" spans="3:3">
      <c r="C37491"/>
    </row>
    <row r="37492" spans="3:3">
      <c r="C37492"/>
    </row>
    <row r="37493" spans="3:3">
      <c r="C37493"/>
    </row>
    <row r="37494" spans="3:3">
      <c r="C37494"/>
    </row>
    <row r="37495" spans="3:3">
      <c r="C37495"/>
    </row>
    <row r="37496" spans="3:3">
      <c r="C37496"/>
    </row>
    <row r="37497" spans="3:3">
      <c r="C37497"/>
    </row>
    <row r="37498" spans="3:3">
      <c r="C37498"/>
    </row>
    <row r="37499" spans="3:3">
      <c r="C37499"/>
    </row>
    <row r="37500" spans="3:3">
      <c r="C37500"/>
    </row>
    <row r="37501" spans="3:3">
      <c r="C37501"/>
    </row>
    <row r="37502" spans="3:3">
      <c r="C37502"/>
    </row>
    <row r="37503" spans="3:3">
      <c r="C37503"/>
    </row>
    <row r="37504" spans="3:3">
      <c r="C37504"/>
    </row>
    <row r="37505" spans="3:3">
      <c r="C37505"/>
    </row>
    <row r="37506" spans="3:3">
      <c r="C37506"/>
    </row>
    <row r="37507" spans="3:3">
      <c r="C37507"/>
    </row>
    <row r="37508" spans="3:3">
      <c r="C37508"/>
    </row>
    <row r="37509" spans="3:3">
      <c r="C37509"/>
    </row>
    <row r="37510" spans="3:3">
      <c r="C37510"/>
    </row>
    <row r="37511" spans="3:3">
      <c r="C37511"/>
    </row>
    <row r="37512" spans="3:3">
      <c r="C37512"/>
    </row>
    <row r="37513" spans="3:3">
      <c r="C37513"/>
    </row>
    <row r="37514" spans="3:3">
      <c r="C37514"/>
    </row>
    <row r="37515" spans="3:3">
      <c r="C37515"/>
    </row>
    <row r="37516" spans="3:3">
      <c r="C37516"/>
    </row>
    <row r="37517" spans="3:3">
      <c r="C37517"/>
    </row>
    <row r="37518" spans="3:3">
      <c r="C37518"/>
    </row>
    <row r="37519" spans="3:3">
      <c r="C37519"/>
    </row>
    <row r="37520" spans="3:3">
      <c r="C37520"/>
    </row>
    <row r="37521" spans="3:3">
      <c r="C37521"/>
    </row>
    <row r="37522" spans="3:3">
      <c r="C37522"/>
    </row>
    <row r="37523" spans="3:3">
      <c r="C37523"/>
    </row>
    <row r="37524" spans="3:3">
      <c r="C37524"/>
    </row>
    <row r="37525" spans="3:3">
      <c r="C37525"/>
    </row>
    <row r="37526" spans="3:3">
      <c r="C37526"/>
    </row>
    <row r="37527" spans="3:3">
      <c r="C37527"/>
    </row>
    <row r="37528" spans="3:3">
      <c r="C37528"/>
    </row>
    <row r="37529" spans="3:3">
      <c r="C37529"/>
    </row>
    <row r="37530" spans="3:3">
      <c r="C37530"/>
    </row>
    <row r="37531" spans="3:3">
      <c r="C37531"/>
    </row>
    <row r="37532" spans="3:3">
      <c r="C37532"/>
    </row>
    <row r="37533" spans="3:3">
      <c r="C37533"/>
    </row>
    <row r="37534" spans="3:3">
      <c r="C37534"/>
    </row>
    <row r="37535" spans="3:3">
      <c r="C37535"/>
    </row>
    <row r="37536" spans="3:3">
      <c r="C37536"/>
    </row>
    <row r="37537" spans="3:3">
      <c r="C37537"/>
    </row>
    <row r="37538" spans="3:3">
      <c r="C37538"/>
    </row>
    <row r="37539" spans="3:3">
      <c r="C37539"/>
    </row>
    <row r="37540" spans="3:3">
      <c r="C37540"/>
    </row>
    <row r="37541" spans="3:3">
      <c r="C37541"/>
    </row>
    <row r="37542" spans="3:3">
      <c r="C37542"/>
    </row>
    <row r="37543" spans="3:3">
      <c r="C37543"/>
    </row>
    <row r="37544" spans="3:3">
      <c r="C37544"/>
    </row>
    <row r="37545" spans="3:3">
      <c r="C37545"/>
    </row>
    <row r="37546" spans="3:3">
      <c r="C37546"/>
    </row>
    <row r="37547" spans="3:3">
      <c r="C37547"/>
    </row>
    <row r="37548" spans="3:3">
      <c r="C37548"/>
    </row>
    <row r="37549" spans="3:3">
      <c r="C37549"/>
    </row>
    <row r="37550" spans="3:3">
      <c r="C37550"/>
    </row>
    <row r="37551" spans="3:3">
      <c r="C37551"/>
    </row>
    <row r="37552" spans="3:3">
      <c r="C37552"/>
    </row>
    <row r="37553" spans="3:3">
      <c r="C37553"/>
    </row>
    <row r="37554" spans="3:3">
      <c r="C37554"/>
    </row>
    <row r="37555" spans="3:3">
      <c r="C37555"/>
    </row>
    <row r="37556" spans="3:3">
      <c r="C37556"/>
    </row>
    <row r="37557" spans="3:3">
      <c r="C37557"/>
    </row>
    <row r="37558" spans="3:3">
      <c r="C37558"/>
    </row>
    <row r="37559" spans="3:3">
      <c r="C37559"/>
    </row>
    <row r="37560" spans="3:3">
      <c r="C37560"/>
    </row>
    <row r="37561" spans="3:3">
      <c r="C37561"/>
    </row>
    <row r="37562" spans="3:3">
      <c r="C37562"/>
    </row>
    <row r="37563" spans="3:3">
      <c r="C37563"/>
    </row>
    <row r="37564" spans="3:3">
      <c r="C37564"/>
    </row>
    <row r="37565" spans="3:3">
      <c r="C37565"/>
    </row>
    <row r="37566" spans="3:3">
      <c r="C37566"/>
    </row>
    <row r="37567" spans="3:3">
      <c r="C37567"/>
    </row>
    <row r="37568" spans="3:3">
      <c r="C37568"/>
    </row>
    <row r="37569" spans="3:3">
      <c r="C37569"/>
    </row>
    <row r="37570" spans="3:3">
      <c r="C37570"/>
    </row>
    <row r="37571" spans="3:3">
      <c r="C37571"/>
    </row>
    <row r="37572" spans="3:3">
      <c r="C37572"/>
    </row>
    <row r="37573" spans="3:3">
      <c r="C37573"/>
    </row>
    <row r="37574" spans="3:3">
      <c r="C37574"/>
    </row>
    <row r="37575" spans="3:3">
      <c r="C37575"/>
    </row>
    <row r="37576" spans="3:3">
      <c r="C37576"/>
    </row>
    <row r="37577" spans="3:3">
      <c r="C37577"/>
    </row>
    <row r="37578" spans="3:3">
      <c r="C37578"/>
    </row>
    <row r="37579" spans="3:3">
      <c r="C37579"/>
    </row>
    <row r="37580" spans="3:3">
      <c r="C37580"/>
    </row>
    <row r="37581" spans="3:3">
      <c r="C37581"/>
    </row>
    <row r="37582" spans="3:3">
      <c r="C37582"/>
    </row>
    <row r="37583" spans="3:3">
      <c r="C37583"/>
    </row>
    <row r="37584" spans="3:3">
      <c r="C37584"/>
    </row>
    <row r="37585" spans="3:3">
      <c r="C37585"/>
    </row>
    <row r="37586" spans="3:3">
      <c r="C37586"/>
    </row>
    <row r="37587" spans="3:3">
      <c r="C37587"/>
    </row>
    <row r="37588" spans="3:3">
      <c r="C37588"/>
    </row>
    <row r="37589" spans="3:3">
      <c r="C37589"/>
    </row>
    <row r="37590" spans="3:3">
      <c r="C37590"/>
    </row>
    <row r="37591" spans="3:3">
      <c r="C37591"/>
    </row>
    <row r="37592" spans="3:3">
      <c r="C37592"/>
    </row>
    <row r="37593" spans="3:3">
      <c r="C37593"/>
    </row>
    <row r="37594" spans="3:3">
      <c r="C37594"/>
    </row>
    <row r="37595" spans="3:3">
      <c r="C37595"/>
    </row>
    <row r="37596" spans="3:3">
      <c r="C37596"/>
    </row>
    <row r="37597" spans="3:3">
      <c r="C37597"/>
    </row>
    <row r="37598" spans="3:3">
      <c r="C37598"/>
    </row>
    <row r="37599" spans="3:3">
      <c r="C37599"/>
    </row>
    <row r="37600" spans="3:3">
      <c r="C37600"/>
    </row>
    <row r="37601" spans="3:3">
      <c r="C37601"/>
    </row>
    <row r="37602" spans="3:3">
      <c r="C37602"/>
    </row>
    <row r="37603" spans="3:3">
      <c r="C37603"/>
    </row>
    <row r="37604" spans="3:3">
      <c r="C37604"/>
    </row>
    <row r="37605" spans="3:3">
      <c r="C37605"/>
    </row>
    <row r="37606" spans="3:3">
      <c r="C37606"/>
    </row>
    <row r="37607" spans="3:3">
      <c r="C37607"/>
    </row>
    <row r="37608" spans="3:3">
      <c r="C37608"/>
    </row>
    <row r="37609" spans="3:3">
      <c r="C37609"/>
    </row>
    <row r="37610" spans="3:3">
      <c r="C37610"/>
    </row>
    <row r="37611" spans="3:3">
      <c r="C37611"/>
    </row>
    <row r="37612" spans="3:3">
      <c r="C37612"/>
    </row>
    <row r="37613" spans="3:3">
      <c r="C37613"/>
    </row>
    <row r="37614" spans="3:3">
      <c r="C37614"/>
    </row>
    <row r="37615" spans="3:3">
      <c r="C37615"/>
    </row>
    <row r="37616" spans="3:3">
      <c r="C37616"/>
    </row>
    <row r="37617" spans="3:3">
      <c r="C37617"/>
    </row>
    <row r="37618" spans="3:3">
      <c r="C37618"/>
    </row>
    <row r="37619" spans="3:3">
      <c r="C37619"/>
    </row>
    <row r="37620" spans="3:3">
      <c r="C37620"/>
    </row>
    <row r="37621" spans="3:3">
      <c r="C37621"/>
    </row>
    <row r="37622" spans="3:3">
      <c r="C37622"/>
    </row>
    <row r="37623" spans="3:3">
      <c r="C37623"/>
    </row>
    <row r="37624" spans="3:3">
      <c r="C37624"/>
    </row>
    <row r="37625" spans="3:3">
      <c r="C37625"/>
    </row>
    <row r="37626" spans="3:3">
      <c r="C37626"/>
    </row>
    <row r="37627" spans="3:3">
      <c r="C37627"/>
    </row>
    <row r="37628" spans="3:3">
      <c r="C37628"/>
    </row>
    <row r="37629" spans="3:3">
      <c r="C37629"/>
    </row>
    <row r="37630" spans="3:3">
      <c r="C37630"/>
    </row>
    <row r="37631" spans="3:3">
      <c r="C37631"/>
    </row>
    <row r="37632" spans="3:3">
      <c r="C37632"/>
    </row>
    <row r="37633" spans="3:3">
      <c r="C37633"/>
    </row>
    <row r="37634" spans="3:3">
      <c r="C37634"/>
    </row>
    <row r="37635" spans="3:3">
      <c r="C37635"/>
    </row>
    <row r="37636" spans="3:3">
      <c r="C37636"/>
    </row>
    <row r="37637" spans="3:3">
      <c r="C37637"/>
    </row>
    <row r="37638" spans="3:3">
      <c r="C37638"/>
    </row>
    <row r="37639" spans="3:3">
      <c r="C37639"/>
    </row>
    <row r="37640" spans="3:3">
      <c r="C37640"/>
    </row>
    <row r="37641" spans="3:3">
      <c r="C37641"/>
    </row>
    <row r="37642" spans="3:3">
      <c r="C37642"/>
    </row>
    <row r="37643" spans="3:3">
      <c r="C37643"/>
    </row>
    <row r="37644" spans="3:3">
      <c r="C37644"/>
    </row>
    <row r="37645" spans="3:3">
      <c r="C37645"/>
    </row>
    <row r="37646" spans="3:3">
      <c r="C37646"/>
    </row>
    <row r="37647" spans="3:3">
      <c r="C37647"/>
    </row>
    <row r="37648" spans="3:3">
      <c r="C37648"/>
    </row>
    <row r="37649" spans="3:3">
      <c r="C37649"/>
    </row>
    <row r="37650" spans="3:3">
      <c r="C37650"/>
    </row>
    <row r="37651" spans="3:3">
      <c r="C37651"/>
    </row>
    <row r="37652" spans="3:3">
      <c r="C37652"/>
    </row>
    <row r="37653" spans="3:3">
      <c r="C37653"/>
    </row>
    <row r="37654" spans="3:3">
      <c r="C37654"/>
    </row>
    <row r="37655" spans="3:3">
      <c r="C37655"/>
    </row>
    <row r="37656" spans="3:3">
      <c r="C37656"/>
    </row>
    <row r="37657" spans="3:3">
      <c r="C37657"/>
    </row>
    <row r="37658" spans="3:3">
      <c r="C37658"/>
    </row>
    <row r="37659" spans="3:3">
      <c r="C37659"/>
    </row>
    <row r="37660" spans="3:3">
      <c r="C37660"/>
    </row>
    <row r="37661" spans="3:3">
      <c r="C37661"/>
    </row>
    <row r="37662" spans="3:3">
      <c r="C37662"/>
    </row>
    <row r="37663" spans="3:3">
      <c r="C37663"/>
    </row>
    <row r="37664" spans="3:3">
      <c r="C37664"/>
    </row>
    <row r="37665" spans="3:3">
      <c r="C37665"/>
    </row>
    <row r="37666" spans="3:3">
      <c r="C37666"/>
    </row>
    <row r="37667" spans="3:3">
      <c r="C37667"/>
    </row>
    <row r="37668" spans="3:3">
      <c r="C37668"/>
    </row>
    <row r="37669" spans="3:3">
      <c r="C37669"/>
    </row>
    <row r="37670" spans="3:3">
      <c r="C37670"/>
    </row>
    <row r="37671" spans="3:3">
      <c r="C37671"/>
    </row>
    <row r="37672" spans="3:3">
      <c r="C37672"/>
    </row>
    <row r="37673" spans="3:3">
      <c r="C37673"/>
    </row>
    <row r="37674" spans="3:3">
      <c r="C37674"/>
    </row>
    <row r="37675" spans="3:3">
      <c r="C37675"/>
    </row>
    <row r="37676" spans="3:3">
      <c r="C37676"/>
    </row>
    <row r="37677" spans="3:3">
      <c r="C37677"/>
    </row>
    <row r="37678" spans="3:3">
      <c r="C37678"/>
    </row>
    <row r="37679" spans="3:3">
      <c r="C37679"/>
    </row>
    <row r="37680" spans="3:3">
      <c r="C37680"/>
    </row>
    <row r="37681" spans="3:3">
      <c r="C37681"/>
    </row>
    <row r="37682" spans="3:3">
      <c r="C37682"/>
    </row>
    <row r="37683" spans="3:3">
      <c r="C37683"/>
    </row>
    <row r="37684" spans="3:3">
      <c r="C37684"/>
    </row>
    <row r="37685" spans="3:3">
      <c r="C37685"/>
    </row>
    <row r="37686" spans="3:3">
      <c r="C37686"/>
    </row>
    <row r="37687" spans="3:3">
      <c r="C37687"/>
    </row>
    <row r="37688" spans="3:3">
      <c r="C37688"/>
    </row>
    <row r="37689" spans="3:3">
      <c r="C37689"/>
    </row>
    <row r="37690" spans="3:3">
      <c r="C37690"/>
    </row>
    <row r="37691" spans="3:3">
      <c r="C37691"/>
    </row>
    <row r="37692" spans="3:3">
      <c r="C37692"/>
    </row>
    <row r="37693" spans="3:3">
      <c r="C37693"/>
    </row>
    <row r="37694" spans="3:3">
      <c r="C37694"/>
    </row>
    <row r="37695" spans="3:3">
      <c r="C37695"/>
    </row>
    <row r="37696" spans="3:3">
      <c r="C37696"/>
    </row>
    <row r="37697" spans="3:3">
      <c r="C37697"/>
    </row>
    <row r="37698" spans="3:3">
      <c r="C37698"/>
    </row>
    <row r="37699" spans="3:3">
      <c r="C37699"/>
    </row>
    <row r="37700" spans="3:3">
      <c r="C37700"/>
    </row>
    <row r="37701" spans="3:3">
      <c r="C37701"/>
    </row>
    <row r="37702" spans="3:3">
      <c r="C37702"/>
    </row>
    <row r="37703" spans="3:3">
      <c r="C37703"/>
    </row>
    <row r="37704" spans="3:3">
      <c r="C37704"/>
    </row>
    <row r="37705" spans="3:3">
      <c r="C37705"/>
    </row>
    <row r="37706" spans="3:3">
      <c r="C37706"/>
    </row>
    <row r="37707" spans="3:3">
      <c r="C37707"/>
    </row>
    <row r="37708" spans="3:3">
      <c r="C37708"/>
    </row>
    <row r="37709" spans="3:3">
      <c r="C37709"/>
    </row>
    <row r="37710" spans="3:3">
      <c r="C37710"/>
    </row>
    <row r="37711" spans="3:3">
      <c r="C37711"/>
    </row>
    <row r="37712" spans="3:3">
      <c r="C37712"/>
    </row>
    <row r="37713" spans="3:3">
      <c r="C37713"/>
    </row>
    <row r="37714" spans="3:3">
      <c r="C37714"/>
    </row>
    <row r="37715" spans="3:3">
      <c r="C37715"/>
    </row>
    <row r="37716" spans="3:3">
      <c r="C37716"/>
    </row>
    <row r="37717" spans="3:3">
      <c r="C37717"/>
    </row>
    <row r="37718" spans="3:3">
      <c r="C37718"/>
    </row>
    <row r="37719" spans="3:3">
      <c r="C37719"/>
    </row>
    <row r="37720" spans="3:3">
      <c r="C37720"/>
    </row>
    <row r="37721" spans="3:3">
      <c r="C37721"/>
    </row>
    <row r="37722" spans="3:3">
      <c r="C37722"/>
    </row>
    <row r="37723" spans="3:3">
      <c r="C37723"/>
    </row>
    <row r="37724" spans="3:3">
      <c r="C37724"/>
    </row>
    <row r="37725" spans="3:3">
      <c r="C37725"/>
    </row>
    <row r="37726" spans="3:3">
      <c r="C37726"/>
    </row>
    <row r="37727" spans="3:3">
      <c r="C37727"/>
    </row>
    <row r="37728" spans="3:3">
      <c r="C37728"/>
    </row>
    <row r="37729" spans="3:3">
      <c r="C37729"/>
    </row>
    <row r="37730" spans="3:3">
      <c r="C37730"/>
    </row>
    <row r="37731" spans="3:3">
      <c r="C37731"/>
    </row>
    <row r="37732" spans="3:3">
      <c r="C37732"/>
    </row>
    <row r="37733" spans="3:3">
      <c r="C37733"/>
    </row>
    <row r="37734" spans="3:3">
      <c r="C37734"/>
    </row>
    <row r="37735" spans="3:3">
      <c r="C37735"/>
    </row>
    <row r="37736" spans="3:3">
      <c r="C37736"/>
    </row>
    <row r="37737" spans="3:3">
      <c r="C37737"/>
    </row>
    <row r="37738" spans="3:3">
      <c r="C37738"/>
    </row>
    <row r="37739" spans="3:3">
      <c r="C37739"/>
    </row>
    <row r="37740" spans="3:3">
      <c r="C37740"/>
    </row>
    <row r="37741" spans="3:3">
      <c r="C37741"/>
    </row>
    <row r="37742" spans="3:3">
      <c r="C37742"/>
    </row>
    <row r="37743" spans="3:3">
      <c r="C37743"/>
    </row>
    <row r="37744" spans="3:3">
      <c r="C37744"/>
    </row>
    <row r="37745" spans="3:3">
      <c r="C37745"/>
    </row>
    <row r="37746" spans="3:3">
      <c r="C37746"/>
    </row>
    <row r="37747" spans="3:3">
      <c r="C37747"/>
    </row>
    <row r="37748" spans="3:3">
      <c r="C37748"/>
    </row>
    <row r="37749" spans="3:3">
      <c r="C37749"/>
    </row>
    <row r="37750" spans="3:3">
      <c r="C37750"/>
    </row>
    <row r="37751" spans="3:3">
      <c r="C37751"/>
    </row>
    <row r="37752" spans="3:3">
      <c r="C37752"/>
    </row>
    <row r="37753" spans="3:3">
      <c r="C37753"/>
    </row>
    <row r="37754" spans="3:3">
      <c r="C37754"/>
    </row>
    <row r="37755" spans="3:3">
      <c r="C37755"/>
    </row>
    <row r="37756" spans="3:3">
      <c r="C37756"/>
    </row>
    <row r="37757" spans="3:3">
      <c r="C37757"/>
    </row>
    <row r="37758" spans="3:3">
      <c r="C37758"/>
    </row>
    <row r="37759" spans="3:3">
      <c r="C37759"/>
    </row>
    <row r="37760" spans="3:3">
      <c r="C37760"/>
    </row>
    <row r="37761" spans="3:3">
      <c r="C37761"/>
    </row>
    <row r="37762" spans="3:3">
      <c r="C37762"/>
    </row>
    <row r="37763" spans="3:3">
      <c r="C37763"/>
    </row>
    <row r="37764" spans="3:3">
      <c r="C37764"/>
    </row>
    <row r="37765" spans="3:3">
      <c r="C37765"/>
    </row>
    <row r="37766" spans="3:3">
      <c r="C37766"/>
    </row>
    <row r="37767" spans="3:3">
      <c r="C37767"/>
    </row>
    <row r="37768" spans="3:3">
      <c r="C37768"/>
    </row>
    <row r="37769" spans="3:3">
      <c r="C37769"/>
    </row>
    <row r="37770" spans="3:3">
      <c r="C37770"/>
    </row>
    <row r="37771" spans="3:3">
      <c r="C37771"/>
    </row>
    <row r="37772" spans="3:3">
      <c r="C37772"/>
    </row>
    <row r="37773" spans="3:3">
      <c r="C37773"/>
    </row>
    <row r="37774" spans="3:3">
      <c r="C37774"/>
    </row>
    <row r="37775" spans="3:3">
      <c r="C37775"/>
    </row>
    <row r="37776" spans="3:3">
      <c r="C37776"/>
    </row>
    <row r="37777" spans="3:3">
      <c r="C37777"/>
    </row>
    <row r="37778" spans="3:3">
      <c r="C37778"/>
    </row>
    <row r="37779" spans="3:3">
      <c r="C37779"/>
    </row>
    <row r="37780" spans="3:3">
      <c r="C37780"/>
    </row>
    <row r="37781" spans="3:3">
      <c r="C37781"/>
    </row>
    <row r="37782" spans="3:3">
      <c r="C37782"/>
    </row>
    <row r="37783" spans="3:3">
      <c r="C37783"/>
    </row>
    <row r="37784" spans="3:3">
      <c r="C37784"/>
    </row>
    <row r="37785" spans="3:3">
      <c r="C37785"/>
    </row>
    <row r="37786" spans="3:3">
      <c r="C37786"/>
    </row>
    <row r="37787" spans="3:3">
      <c r="C37787"/>
    </row>
    <row r="37788" spans="3:3">
      <c r="C37788"/>
    </row>
    <row r="37789" spans="3:3">
      <c r="C37789"/>
    </row>
    <row r="37790" spans="3:3">
      <c r="C37790"/>
    </row>
    <row r="37791" spans="3:3">
      <c r="C37791"/>
    </row>
    <row r="37792" spans="3:3">
      <c r="C37792"/>
    </row>
    <row r="37793" spans="3:3">
      <c r="C37793"/>
    </row>
    <row r="37794" spans="3:3">
      <c r="C37794"/>
    </row>
    <row r="37795" spans="3:3">
      <c r="C37795"/>
    </row>
    <row r="37796" spans="3:3">
      <c r="C37796"/>
    </row>
    <row r="37797" spans="3:3">
      <c r="C37797"/>
    </row>
    <row r="37798" spans="3:3">
      <c r="C37798"/>
    </row>
    <row r="37799" spans="3:3">
      <c r="C37799"/>
    </row>
    <row r="37800" spans="3:3">
      <c r="C37800"/>
    </row>
    <row r="37801" spans="3:3">
      <c r="C37801"/>
    </row>
    <row r="37802" spans="3:3">
      <c r="C37802"/>
    </row>
    <row r="37803" spans="3:3">
      <c r="C37803"/>
    </row>
    <row r="37804" spans="3:3">
      <c r="C37804"/>
    </row>
    <row r="37805" spans="3:3">
      <c r="C37805"/>
    </row>
    <row r="37806" spans="3:3">
      <c r="C37806"/>
    </row>
    <row r="37807" spans="3:3">
      <c r="C37807"/>
    </row>
    <row r="37808" spans="3:3">
      <c r="C37808"/>
    </row>
    <row r="37809" spans="3:3">
      <c r="C37809"/>
    </row>
    <row r="37810" spans="3:3">
      <c r="C37810"/>
    </row>
    <row r="37811" spans="3:3">
      <c r="C37811"/>
    </row>
    <row r="37812" spans="3:3">
      <c r="C37812"/>
    </row>
    <row r="37813" spans="3:3">
      <c r="C37813"/>
    </row>
    <row r="37814" spans="3:3">
      <c r="C37814"/>
    </row>
    <row r="37815" spans="3:3">
      <c r="C37815"/>
    </row>
    <row r="37816" spans="3:3">
      <c r="C37816"/>
    </row>
    <row r="37817" spans="3:3">
      <c r="C37817"/>
    </row>
    <row r="37818" spans="3:3">
      <c r="C37818"/>
    </row>
    <row r="37819" spans="3:3">
      <c r="C37819"/>
    </row>
    <row r="37820" spans="3:3">
      <c r="C37820"/>
    </row>
    <row r="37821" spans="3:3">
      <c r="C37821"/>
    </row>
    <row r="37822" spans="3:3">
      <c r="C37822"/>
    </row>
    <row r="37823" spans="3:3">
      <c r="C37823"/>
    </row>
    <row r="37824" spans="3:3">
      <c r="C37824"/>
    </row>
    <row r="37825" spans="3:3">
      <c r="C37825"/>
    </row>
    <row r="37826" spans="3:3">
      <c r="C37826"/>
    </row>
    <row r="37827" spans="3:3">
      <c r="C37827"/>
    </row>
    <row r="37828" spans="3:3">
      <c r="C37828"/>
    </row>
    <row r="37829" spans="3:3">
      <c r="C37829"/>
    </row>
    <row r="37830" spans="3:3">
      <c r="C37830"/>
    </row>
    <row r="37831" spans="3:3">
      <c r="C37831"/>
    </row>
    <row r="37832" spans="3:3">
      <c r="C37832"/>
    </row>
    <row r="37833" spans="3:3">
      <c r="C37833"/>
    </row>
    <row r="37834" spans="3:3">
      <c r="C37834"/>
    </row>
    <row r="37835" spans="3:3">
      <c r="C37835"/>
    </row>
    <row r="37836" spans="3:3">
      <c r="C37836"/>
    </row>
    <row r="37837" spans="3:3">
      <c r="C37837"/>
    </row>
    <row r="37838" spans="3:3">
      <c r="C37838"/>
    </row>
    <row r="37839" spans="3:3">
      <c r="C37839"/>
    </row>
    <row r="37840" spans="3:3">
      <c r="C37840"/>
    </row>
    <row r="37841" spans="3:3">
      <c r="C37841"/>
    </row>
    <row r="37842" spans="3:3">
      <c r="C37842"/>
    </row>
    <row r="37843" spans="3:3">
      <c r="C37843"/>
    </row>
    <row r="37844" spans="3:3">
      <c r="C37844"/>
    </row>
    <row r="37845" spans="3:3">
      <c r="C37845"/>
    </row>
    <row r="37846" spans="3:3">
      <c r="C37846"/>
    </row>
    <row r="37847" spans="3:3">
      <c r="C37847"/>
    </row>
    <row r="37848" spans="3:3">
      <c r="C37848"/>
    </row>
    <row r="37849" spans="3:3">
      <c r="C37849"/>
    </row>
    <row r="37850" spans="3:3">
      <c r="C37850"/>
    </row>
    <row r="37851" spans="3:3">
      <c r="C37851"/>
    </row>
    <row r="37852" spans="3:3">
      <c r="C37852"/>
    </row>
    <row r="37853" spans="3:3">
      <c r="C37853"/>
    </row>
    <row r="37854" spans="3:3">
      <c r="C37854"/>
    </row>
    <row r="37855" spans="3:3">
      <c r="C37855"/>
    </row>
    <row r="37856" spans="3:3">
      <c r="C37856"/>
    </row>
    <row r="37857" spans="3:3">
      <c r="C37857"/>
    </row>
    <row r="37858" spans="3:3">
      <c r="C37858"/>
    </row>
    <row r="37859" spans="3:3">
      <c r="C37859"/>
    </row>
    <row r="37860" spans="3:3">
      <c r="C37860"/>
    </row>
    <row r="37861" spans="3:3">
      <c r="C37861"/>
    </row>
    <row r="37862" spans="3:3">
      <c r="C37862"/>
    </row>
    <row r="37863" spans="3:3">
      <c r="C37863"/>
    </row>
    <row r="37864" spans="3:3">
      <c r="C37864"/>
    </row>
    <row r="37865" spans="3:3">
      <c r="C37865"/>
    </row>
    <row r="37866" spans="3:3">
      <c r="C37866"/>
    </row>
    <row r="37867" spans="3:3">
      <c r="C37867"/>
    </row>
    <row r="37868" spans="3:3">
      <c r="C37868"/>
    </row>
    <row r="37869" spans="3:3">
      <c r="C37869"/>
    </row>
    <row r="37870" spans="3:3">
      <c r="C37870"/>
    </row>
    <row r="37871" spans="3:3">
      <c r="C37871"/>
    </row>
    <row r="37872" spans="3:3">
      <c r="C37872"/>
    </row>
    <row r="37873" spans="3:3">
      <c r="C37873"/>
    </row>
    <row r="37874" spans="3:3">
      <c r="C37874"/>
    </row>
    <row r="37875" spans="3:3">
      <c r="C37875"/>
    </row>
    <row r="37876" spans="3:3">
      <c r="C37876"/>
    </row>
    <row r="37877" spans="3:3">
      <c r="C37877"/>
    </row>
    <row r="37878" spans="3:3">
      <c r="C37878"/>
    </row>
    <row r="37879" spans="3:3">
      <c r="C37879"/>
    </row>
    <row r="37880" spans="3:3">
      <c r="C37880"/>
    </row>
    <row r="37881" spans="3:3">
      <c r="C37881"/>
    </row>
    <row r="37882" spans="3:3">
      <c r="C37882"/>
    </row>
    <row r="37883" spans="3:3">
      <c r="C37883"/>
    </row>
    <row r="37884" spans="3:3">
      <c r="C37884"/>
    </row>
    <row r="37885" spans="3:3">
      <c r="C37885"/>
    </row>
    <row r="37886" spans="3:3">
      <c r="C37886"/>
    </row>
    <row r="37887" spans="3:3">
      <c r="C37887"/>
    </row>
    <row r="37888" spans="3:3">
      <c r="C37888"/>
    </row>
    <row r="37889" spans="3:3">
      <c r="C37889"/>
    </row>
    <row r="37890" spans="3:3">
      <c r="C37890"/>
    </row>
    <row r="37891" spans="3:3">
      <c r="C37891"/>
    </row>
    <row r="37892" spans="3:3">
      <c r="C37892"/>
    </row>
    <row r="37893" spans="3:3">
      <c r="C37893"/>
    </row>
    <row r="37894" spans="3:3">
      <c r="C37894"/>
    </row>
    <row r="37895" spans="3:3">
      <c r="C37895"/>
    </row>
    <row r="37896" spans="3:3">
      <c r="C37896"/>
    </row>
    <row r="37897" spans="3:3">
      <c r="C37897"/>
    </row>
    <row r="37898" spans="3:3">
      <c r="C37898"/>
    </row>
    <row r="37899" spans="3:3">
      <c r="C37899"/>
    </row>
    <row r="37900" spans="3:3">
      <c r="C37900"/>
    </row>
    <row r="37901" spans="3:3">
      <c r="C37901"/>
    </row>
    <row r="37902" spans="3:3">
      <c r="C37902"/>
    </row>
    <row r="37903" spans="3:3">
      <c r="C37903"/>
    </row>
    <row r="37904" spans="3:3">
      <c r="C37904"/>
    </row>
    <row r="37905" spans="3:3">
      <c r="C37905"/>
    </row>
    <row r="37906" spans="3:3">
      <c r="C37906"/>
    </row>
    <row r="37907" spans="3:3">
      <c r="C37907"/>
    </row>
    <row r="37908" spans="3:3">
      <c r="C37908"/>
    </row>
    <row r="37909" spans="3:3">
      <c r="C37909"/>
    </row>
    <row r="37910" spans="3:3">
      <c r="C37910"/>
    </row>
    <row r="37911" spans="3:3">
      <c r="C37911"/>
    </row>
    <row r="37912" spans="3:3">
      <c r="C37912"/>
    </row>
    <row r="37913" spans="3:3">
      <c r="C37913"/>
    </row>
    <row r="37914" spans="3:3">
      <c r="C37914"/>
    </row>
    <row r="37915" spans="3:3">
      <c r="C37915"/>
    </row>
    <row r="37916" spans="3:3">
      <c r="C37916"/>
    </row>
    <row r="37917" spans="3:3">
      <c r="C37917"/>
    </row>
    <row r="37918" spans="3:3">
      <c r="C37918"/>
    </row>
    <row r="37919" spans="3:3">
      <c r="C37919"/>
    </row>
    <row r="37920" spans="3:3">
      <c r="C37920"/>
    </row>
    <row r="37921" spans="3:3">
      <c r="C37921"/>
    </row>
    <row r="37922" spans="3:3">
      <c r="C37922"/>
    </row>
    <row r="37923" spans="3:3">
      <c r="C37923"/>
    </row>
    <row r="37924" spans="3:3">
      <c r="C37924"/>
    </row>
    <row r="37925" spans="3:3">
      <c r="C37925"/>
    </row>
    <row r="37926" spans="3:3">
      <c r="C37926"/>
    </row>
    <row r="37927" spans="3:3">
      <c r="C37927"/>
    </row>
    <row r="37928" spans="3:3">
      <c r="C37928"/>
    </row>
    <row r="37929" spans="3:3">
      <c r="C37929"/>
    </row>
    <row r="37930" spans="3:3">
      <c r="C37930"/>
    </row>
    <row r="37931" spans="3:3">
      <c r="C37931"/>
    </row>
    <row r="37932" spans="3:3">
      <c r="C37932"/>
    </row>
    <row r="37933" spans="3:3">
      <c r="C37933"/>
    </row>
    <row r="37934" spans="3:3">
      <c r="C37934"/>
    </row>
    <row r="37935" spans="3:3">
      <c r="C37935"/>
    </row>
    <row r="37936" spans="3:3">
      <c r="C37936"/>
    </row>
    <row r="37937" spans="3:3">
      <c r="C37937"/>
    </row>
    <row r="37938" spans="3:3">
      <c r="C37938"/>
    </row>
    <row r="37939" spans="3:3">
      <c r="C37939"/>
    </row>
    <row r="37940" spans="3:3">
      <c r="C37940"/>
    </row>
    <row r="37941" spans="3:3">
      <c r="C37941"/>
    </row>
    <row r="37942" spans="3:3">
      <c r="C37942"/>
    </row>
    <row r="37943" spans="3:3">
      <c r="C37943"/>
    </row>
    <row r="37944" spans="3:3">
      <c r="C37944"/>
    </row>
    <row r="37945" spans="3:3">
      <c r="C37945"/>
    </row>
    <row r="37946" spans="3:3">
      <c r="C37946"/>
    </row>
    <row r="37947" spans="3:3">
      <c r="C37947"/>
    </row>
    <row r="37948" spans="3:3">
      <c r="C37948"/>
    </row>
    <row r="37949" spans="3:3">
      <c r="C37949"/>
    </row>
    <row r="37950" spans="3:3">
      <c r="C37950"/>
    </row>
    <row r="37951" spans="3:3">
      <c r="C37951"/>
    </row>
    <row r="37952" spans="3:3">
      <c r="C37952"/>
    </row>
    <row r="37953" spans="3:3">
      <c r="C37953"/>
    </row>
    <row r="37954" spans="3:3">
      <c r="C37954"/>
    </row>
    <row r="37955" spans="3:3">
      <c r="C37955"/>
    </row>
    <row r="37956" spans="3:3">
      <c r="C37956"/>
    </row>
    <row r="37957" spans="3:3">
      <c r="C37957"/>
    </row>
    <row r="37958" spans="3:3">
      <c r="C37958"/>
    </row>
    <row r="37959" spans="3:3">
      <c r="C37959"/>
    </row>
    <row r="37960" spans="3:3">
      <c r="C37960"/>
    </row>
    <row r="37961" spans="3:3">
      <c r="C37961"/>
    </row>
    <row r="37962" spans="3:3">
      <c r="C37962"/>
    </row>
    <row r="37963" spans="3:3">
      <c r="C37963"/>
    </row>
    <row r="37964" spans="3:3">
      <c r="C37964"/>
    </row>
    <row r="37965" spans="3:3">
      <c r="C37965"/>
    </row>
    <row r="37966" spans="3:3">
      <c r="C37966"/>
    </row>
    <row r="37967" spans="3:3">
      <c r="C37967"/>
    </row>
    <row r="37968" spans="3:3">
      <c r="C37968"/>
    </row>
    <row r="37969" spans="3:3">
      <c r="C37969"/>
    </row>
    <row r="37970" spans="3:3">
      <c r="C37970"/>
    </row>
    <row r="37971" spans="3:3">
      <c r="C37971"/>
    </row>
    <row r="37972" spans="3:3">
      <c r="C37972"/>
    </row>
    <row r="37973" spans="3:3">
      <c r="C37973"/>
    </row>
    <row r="37974" spans="3:3">
      <c r="C37974"/>
    </row>
    <row r="37975" spans="3:3">
      <c r="C37975"/>
    </row>
    <row r="37976" spans="3:3">
      <c r="C37976"/>
    </row>
    <row r="37977" spans="3:3">
      <c r="C37977"/>
    </row>
    <row r="37978" spans="3:3">
      <c r="C37978"/>
    </row>
    <row r="37979" spans="3:3">
      <c r="C37979"/>
    </row>
    <row r="37980" spans="3:3">
      <c r="C37980"/>
    </row>
    <row r="37981" spans="3:3">
      <c r="C37981"/>
    </row>
    <row r="37982" spans="3:3">
      <c r="C37982"/>
    </row>
    <row r="37983" spans="3:3">
      <c r="C37983"/>
    </row>
    <row r="37984" spans="3:3">
      <c r="C37984"/>
    </row>
    <row r="37985" spans="3:3">
      <c r="C37985"/>
    </row>
    <row r="37986" spans="3:3">
      <c r="C37986"/>
    </row>
    <row r="37987" spans="3:3">
      <c r="C37987"/>
    </row>
    <row r="37988" spans="3:3">
      <c r="C37988"/>
    </row>
    <row r="37989" spans="3:3">
      <c r="C37989"/>
    </row>
    <row r="37990" spans="3:3">
      <c r="C37990"/>
    </row>
    <row r="37991" spans="3:3">
      <c r="C37991"/>
    </row>
    <row r="37992" spans="3:3">
      <c r="C37992"/>
    </row>
    <row r="37993" spans="3:3">
      <c r="C37993"/>
    </row>
    <row r="37994" spans="3:3">
      <c r="C37994"/>
    </row>
    <row r="37995" spans="3:3">
      <c r="C37995"/>
    </row>
    <row r="37996" spans="3:3">
      <c r="C37996"/>
    </row>
    <row r="37997" spans="3:3">
      <c r="C37997"/>
    </row>
    <row r="37998" spans="3:3">
      <c r="C37998"/>
    </row>
    <row r="37999" spans="3:3">
      <c r="C37999"/>
    </row>
    <row r="38000" spans="3:3">
      <c r="C38000"/>
    </row>
    <row r="38001" spans="3:3">
      <c r="C38001"/>
    </row>
    <row r="38002" spans="3:3">
      <c r="C38002"/>
    </row>
    <row r="38003" spans="3:3">
      <c r="C38003"/>
    </row>
    <row r="38004" spans="3:3">
      <c r="C38004"/>
    </row>
    <row r="38005" spans="3:3">
      <c r="C38005"/>
    </row>
    <row r="38006" spans="3:3">
      <c r="C38006"/>
    </row>
    <row r="38007" spans="3:3">
      <c r="C38007"/>
    </row>
    <row r="38008" spans="3:3">
      <c r="C38008"/>
    </row>
    <row r="38009" spans="3:3">
      <c r="C38009"/>
    </row>
    <row r="38010" spans="3:3">
      <c r="C38010"/>
    </row>
    <row r="38011" spans="3:3">
      <c r="C38011"/>
    </row>
    <row r="38012" spans="3:3">
      <c r="C38012"/>
    </row>
    <row r="38013" spans="3:3">
      <c r="C38013"/>
    </row>
    <row r="38014" spans="3:3">
      <c r="C38014"/>
    </row>
    <row r="38015" spans="3:3">
      <c r="C38015"/>
    </row>
    <row r="38016" spans="3:3">
      <c r="C38016"/>
    </row>
    <row r="38017" spans="3:3">
      <c r="C38017"/>
    </row>
    <row r="38018" spans="3:3">
      <c r="C38018"/>
    </row>
    <row r="38019" spans="3:3">
      <c r="C38019"/>
    </row>
    <row r="38020" spans="3:3">
      <c r="C38020"/>
    </row>
    <row r="38021" spans="3:3">
      <c r="C38021"/>
    </row>
    <row r="38022" spans="3:3">
      <c r="C38022"/>
    </row>
    <row r="38023" spans="3:3">
      <c r="C38023"/>
    </row>
    <row r="38024" spans="3:3">
      <c r="C38024"/>
    </row>
    <row r="38025" spans="3:3">
      <c r="C38025"/>
    </row>
    <row r="38026" spans="3:3">
      <c r="C38026"/>
    </row>
    <row r="38027" spans="3:3">
      <c r="C38027"/>
    </row>
    <row r="38028" spans="3:3">
      <c r="C38028"/>
    </row>
    <row r="38029" spans="3:3">
      <c r="C38029"/>
    </row>
    <row r="38030" spans="3:3">
      <c r="C38030"/>
    </row>
    <row r="38031" spans="3:3">
      <c r="C38031"/>
    </row>
    <row r="38032" spans="3:3">
      <c r="C38032"/>
    </row>
    <row r="38033" spans="3:3">
      <c r="C38033"/>
    </row>
    <row r="38034" spans="3:3">
      <c r="C38034"/>
    </row>
    <row r="38035" spans="3:3">
      <c r="C38035"/>
    </row>
    <row r="38036" spans="3:3">
      <c r="C38036"/>
    </row>
    <row r="38037" spans="3:3">
      <c r="C38037"/>
    </row>
    <row r="38038" spans="3:3">
      <c r="C38038"/>
    </row>
    <row r="38039" spans="3:3">
      <c r="C38039"/>
    </row>
    <row r="38040" spans="3:3">
      <c r="C38040"/>
    </row>
    <row r="38041" spans="3:3">
      <c r="C38041"/>
    </row>
    <row r="38042" spans="3:3">
      <c r="C38042"/>
    </row>
    <row r="38043" spans="3:3">
      <c r="C38043"/>
    </row>
    <row r="38044" spans="3:3">
      <c r="C38044"/>
    </row>
    <row r="38045" spans="3:3">
      <c r="C38045"/>
    </row>
    <row r="38046" spans="3:3">
      <c r="C38046"/>
    </row>
    <row r="38047" spans="3:3">
      <c r="C38047"/>
    </row>
    <row r="38048" spans="3:3">
      <c r="C38048"/>
    </row>
    <row r="38049" spans="3:3">
      <c r="C38049"/>
    </row>
    <row r="38050" spans="3:3">
      <c r="C38050"/>
    </row>
    <row r="38051" spans="3:3">
      <c r="C38051"/>
    </row>
    <row r="38052" spans="3:3">
      <c r="C38052"/>
    </row>
    <row r="38053" spans="3:3">
      <c r="C38053"/>
    </row>
    <row r="38054" spans="3:3">
      <c r="C38054"/>
    </row>
    <row r="38055" spans="3:3">
      <c r="C38055"/>
    </row>
    <row r="38056" spans="3:3">
      <c r="C38056"/>
    </row>
    <row r="38057" spans="3:3">
      <c r="C38057"/>
    </row>
    <row r="38058" spans="3:3">
      <c r="C38058"/>
    </row>
    <row r="38059" spans="3:3">
      <c r="C38059"/>
    </row>
    <row r="38060" spans="3:3">
      <c r="C38060"/>
    </row>
    <row r="38061" spans="3:3">
      <c r="C38061"/>
    </row>
    <row r="38062" spans="3:3">
      <c r="C38062"/>
    </row>
    <row r="38063" spans="3:3">
      <c r="C38063"/>
    </row>
    <row r="38064" spans="3:3">
      <c r="C38064"/>
    </row>
    <row r="38065" spans="3:3">
      <c r="C38065"/>
    </row>
    <row r="38066" spans="3:3">
      <c r="C38066"/>
    </row>
    <row r="38067" spans="3:3">
      <c r="C38067"/>
    </row>
    <row r="38068" spans="3:3">
      <c r="C38068"/>
    </row>
    <row r="38069" spans="3:3">
      <c r="C38069"/>
    </row>
    <row r="38070" spans="3:3">
      <c r="C38070"/>
    </row>
    <row r="38071" spans="3:3">
      <c r="C38071"/>
    </row>
    <row r="38072" spans="3:3">
      <c r="C38072"/>
    </row>
    <row r="38073" spans="3:3">
      <c r="C38073"/>
    </row>
    <row r="38074" spans="3:3">
      <c r="C38074"/>
    </row>
    <row r="38075" spans="3:3">
      <c r="C38075"/>
    </row>
    <row r="38076" spans="3:3">
      <c r="C38076"/>
    </row>
    <row r="38077" spans="3:3">
      <c r="C38077"/>
    </row>
    <row r="38078" spans="3:3">
      <c r="C38078"/>
    </row>
    <row r="38079" spans="3:3">
      <c r="C38079"/>
    </row>
    <row r="38080" spans="3:3">
      <c r="C38080"/>
    </row>
    <row r="38081" spans="3:3">
      <c r="C38081"/>
    </row>
    <row r="38082" spans="3:3">
      <c r="C38082"/>
    </row>
    <row r="38083" spans="3:3">
      <c r="C38083"/>
    </row>
    <row r="38084" spans="3:3">
      <c r="C38084"/>
    </row>
    <row r="38085" spans="3:3">
      <c r="C38085"/>
    </row>
    <row r="38086" spans="3:3">
      <c r="C38086"/>
    </row>
    <row r="38087" spans="3:3">
      <c r="C38087"/>
    </row>
    <row r="38088" spans="3:3">
      <c r="C38088"/>
    </row>
    <row r="38089" spans="3:3">
      <c r="C38089"/>
    </row>
    <row r="38090" spans="3:3">
      <c r="C38090"/>
    </row>
    <row r="38091" spans="3:3">
      <c r="C38091"/>
    </row>
    <row r="38092" spans="3:3">
      <c r="C38092"/>
    </row>
    <row r="38093" spans="3:3">
      <c r="C38093"/>
    </row>
    <row r="38094" spans="3:3">
      <c r="C38094"/>
    </row>
    <row r="38095" spans="3:3">
      <c r="C38095"/>
    </row>
    <row r="38096" spans="3:3">
      <c r="C38096"/>
    </row>
    <row r="38097" spans="3:3">
      <c r="C38097"/>
    </row>
    <row r="38098" spans="3:3">
      <c r="C38098"/>
    </row>
    <row r="38099" spans="3:3">
      <c r="C38099"/>
    </row>
    <row r="38100" spans="3:3">
      <c r="C38100"/>
    </row>
    <row r="38101" spans="3:3">
      <c r="C38101"/>
    </row>
    <row r="38102" spans="3:3">
      <c r="C38102"/>
    </row>
    <row r="38103" spans="3:3">
      <c r="C38103"/>
    </row>
    <row r="38104" spans="3:3">
      <c r="C38104"/>
    </row>
    <row r="38105" spans="3:3">
      <c r="C38105"/>
    </row>
    <row r="38106" spans="3:3">
      <c r="C38106"/>
    </row>
    <row r="38107" spans="3:3">
      <c r="C38107"/>
    </row>
    <row r="38108" spans="3:3">
      <c r="C38108"/>
    </row>
    <row r="38109" spans="3:3">
      <c r="C38109"/>
    </row>
    <row r="38110" spans="3:3">
      <c r="C38110"/>
    </row>
    <row r="38111" spans="3:3">
      <c r="C38111"/>
    </row>
    <row r="38112" spans="3:3">
      <c r="C38112"/>
    </row>
    <row r="38113" spans="3:3">
      <c r="C38113"/>
    </row>
    <row r="38114" spans="3:3">
      <c r="C38114"/>
    </row>
    <row r="38115" spans="3:3">
      <c r="C38115"/>
    </row>
    <row r="38116" spans="3:3">
      <c r="C38116"/>
    </row>
    <row r="38117" spans="3:3">
      <c r="C38117"/>
    </row>
    <row r="38118" spans="3:3">
      <c r="C38118"/>
    </row>
    <row r="38119" spans="3:3">
      <c r="C38119"/>
    </row>
    <row r="38120" spans="3:3">
      <c r="C38120"/>
    </row>
    <row r="38121" spans="3:3">
      <c r="C38121"/>
    </row>
    <row r="38122" spans="3:3">
      <c r="C38122"/>
    </row>
    <row r="38123" spans="3:3">
      <c r="C38123"/>
    </row>
    <row r="38124" spans="3:3">
      <c r="C38124"/>
    </row>
    <row r="38125" spans="3:3">
      <c r="C38125"/>
    </row>
    <row r="38126" spans="3:3">
      <c r="C38126"/>
    </row>
    <row r="38127" spans="3:3">
      <c r="C38127"/>
    </row>
    <row r="38128" spans="3:3">
      <c r="C38128"/>
    </row>
    <row r="38129" spans="3:3">
      <c r="C38129"/>
    </row>
    <row r="38130" spans="3:3">
      <c r="C38130"/>
    </row>
    <row r="38131" spans="3:3">
      <c r="C38131"/>
    </row>
    <row r="38132" spans="3:3">
      <c r="C38132"/>
    </row>
    <row r="38133" spans="3:3">
      <c r="C38133"/>
    </row>
    <row r="38134" spans="3:3">
      <c r="C38134"/>
    </row>
    <row r="38135" spans="3:3">
      <c r="C38135"/>
    </row>
    <row r="38136" spans="3:3">
      <c r="C38136"/>
    </row>
    <row r="38137" spans="3:3">
      <c r="C38137"/>
    </row>
    <row r="38138" spans="3:3">
      <c r="C38138"/>
    </row>
    <row r="38139" spans="3:3">
      <c r="C38139"/>
    </row>
    <row r="38140" spans="3:3">
      <c r="C38140"/>
    </row>
    <row r="38141" spans="3:3">
      <c r="C38141"/>
    </row>
    <row r="38142" spans="3:3">
      <c r="C38142"/>
    </row>
    <row r="38143" spans="3:3">
      <c r="C38143"/>
    </row>
    <row r="38144" spans="3:3">
      <c r="C38144"/>
    </row>
    <row r="38145" spans="3:3">
      <c r="C38145"/>
    </row>
    <row r="38146" spans="3:3">
      <c r="C38146"/>
    </row>
    <row r="38147" spans="3:3">
      <c r="C38147"/>
    </row>
    <row r="38148" spans="3:3">
      <c r="C38148"/>
    </row>
    <row r="38149" spans="3:3">
      <c r="C38149"/>
    </row>
    <row r="38150" spans="3:3">
      <c r="C38150"/>
    </row>
    <row r="38151" spans="3:3">
      <c r="C38151"/>
    </row>
    <row r="38152" spans="3:3">
      <c r="C38152"/>
    </row>
    <row r="38153" spans="3:3">
      <c r="C38153"/>
    </row>
    <row r="38154" spans="3:3">
      <c r="C38154"/>
    </row>
    <row r="38155" spans="3:3">
      <c r="C38155"/>
    </row>
    <row r="38156" spans="3:3">
      <c r="C38156"/>
    </row>
    <row r="38157" spans="3:3">
      <c r="C38157"/>
    </row>
    <row r="38158" spans="3:3">
      <c r="C38158"/>
    </row>
    <row r="38159" spans="3:3">
      <c r="C38159"/>
    </row>
    <row r="38160" spans="3:3">
      <c r="C38160"/>
    </row>
    <row r="38161" spans="3:3">
      <c r="C38161"/>
    </row>
    <row r="38162" spans="3:3">
      <c r="C38162"/>
    </row>
    <row r="38163" spans="3:3">
      <c r="C38163"/>
    </row>
    <row r="38164" spans="3:3">
      <c r="C38164"/>
    </row>
    <row r="38165" spans="3:3">
      <c r="C38165"/>
    </row>
    <row r="38166" spans="3:3">
      <c r="C38166"/>
    </row>
    <row r="38167" spans="3:3">
      <c r="C38167"/>
    </row>
    <row r="38168" spans="3:3">
      <c r="C38168"/>
    </row>
    <row r="38169" spans="3:3">
      <c r="C38169"/>
    </row>
    <row r="38170" spans="3:3">
      <c r="C38170"/>
    </row>
    <row r="38171" spans="3:3">
      <c r="C38171"/>
    </row>
    <row r="38172" spans="3:3">
      <c r="C38172"/>
    </row>
    <row r="38173" spans="3:3">
      <c r="C38173"/>
    </row>
    <row r="38174" spans="3:3">
      <c r="C38174"/>
    </row>
    <row r="38175" spans="3:3">
      <c r="C38175"/>
    </row>
    <row r="38176" spans="3:3">
      <c r="C38176"/>
    </row>
    <row r="38177" spans="3:3">
      <c r="C38177"/>
    </row>
    <row r="38178" spans="3:3">
      <c r="C38178"/>
    </row>
    <row r="38179" spans="3:3">
      <c r="C38179"/>
    </row>
    <row r="38180" spans="3:3">
      <c r="C38180"/>
    </row>
    <row r="38181" spans="3:3">
      <c r="C38181"/>
    </row>
    <row r="38182" spans="3:3">
      <c r="C38182"/>
    </row>
    <row r="38183" spans="3:3">
      <c r="C38183"/>
    </row>
    <row r="38184" spans="3:3">
      <c r="C38184"/>
    </row>
    <row r="38185" spans="3:3">
      <c r="C38185"/>
    </row>
    <row r="38186" spans="3:3">
      <c r="C38186"/>
    </row>
    <row r="38187" spans="3:3">
      <c r="C38187"/>
    </row>
    <row r="38188" spans="3:3">
      <c r="C38188"/>
    </row>
    <row r="38189" spans="3:3">
      <c r="C38189"/>
    </row>
    <row r="38190" spans="3:3">
      <c r="C38190"/>
    </row>
    <row r="38191" spans="3:3">
      <c r="C38191"/>
    </row>
    <row r="38192" spans="3:3">
      <c r="C38192"/>
    </row>
    <row r="38193" spans="3:3">
      <c r="C38193"/>
    </row>
    <row r="38194" spans="3:3">
      <c r="C38194"/>
    </row>
    <row r="38195" spans="3:3">
      <c r="C38195"/>
    </row>
    <row r="38196" spans="3:3">
      <c r="C38196"/>
    </row>
    <row r="38197" spans="3:3">
      <c r="C38197"/>
    </row>
    <row r="38198" spans="3:3">
      <c r="C38198"/>
    </row>
    <row r="38199" spans="3:3">
      <c r="C38199"/>
    </row>
    <row r="38200" spans="3:3">
      <c r="C38200"/>
    </row>
    <row r="38201" spans="3:3">
      <c r="C38201"/>
    </row>
    <row r="38202" spans="3:3">
      <c r="C38202"/>
    </row>
    <row r="38203" spans="3:3">
      <c r="C38203"/>
    </row>
    <row r="38204" spans="3:3">
      <c r="C38204"/>
    </row>
    <row r="38205" spans="3:3">
      <c r="C38205"/>
    </row>
    <row r="38206" spans="3:3">
      <c r="C38206"/>
    </row>
    <row r="38207" spans="3:3">
      <c r="C38207"/>
    </row>
    <row r="38208" spans="3:3">
      <c r="C38208"/>
    </row>
    <row r="38209" spans="3:3">
      <c r="C38209"/>
    </row>
    <row r="38210" spans="3:3">
      <c r="C38210"/>
    </row>
    <row r="38211" spans="3:3">
      <c r="C38211"/>
    </row>
    <row r="38212" spans="3:3">
      <c r="C38212"/>
    </row>
    <row r="38213" spans="3:3">
      <c r="C38213"/>
    </row>
    <row r="38214" spans="3:3">
      <c r="C38214"/>
    </row>
    <row r="38215" spans="3:3">
      <c r="C38215"/>
    </row>
    <row r="38216" spans="3:3">
      <c r="C38216"/>
    </row>
    <row r="38217" spans="3:3">
      <c r="C38217"/>
    </row>
    <row r="38218" spans="3:3">
      <c r="C38218"/>
    </row>
    <row r="38219" spans="3:3">
      <c r="C38219"/>
    </row>
    <row r="38220" spans="3:3">
      <c r="C38220"/>
    </row>
    <row r="38221" spans="3:3">
      <c r="C38221"/>
    </row>
    <row r="38222" spans="3:3">
      <c r="C38222"/>
    </row>
    <row r="38223" spans="3:3">
      <c r="C38223"/>
    </row>
    <row r="38224" spans="3:3">
      <c r="C38224"/>
    </row>
    <row r="38225" spans="3:3">
      <c r="C38225"/>
    </row>
    <row r="38226" spans="3:3">
      <c r="C38226"/>
    </row>
    <row r="38227" spans="3:3">
      <c r="C38227"/>
    </row>
    <row r="38228" spans="3:3">
      <c r="C38228"/>
    </row>
    <row r="38229" spans="3:3">
      <c r="C38229"/>
    </row>
    <row r="38230" spans="3:3">
      <c r="C38230"/>
    </row>
    <row r="38231" spans="3:3">
      <c r="C38231"/>
    </row>
    <row r="38232" spans="3:3">
      <c r="C38232"/>
    </row>
    <row r="38233" spans="3:3">
      <c r="C38233"/>
    </row>
    <row r="38234" spans="3:3">
      <c r="C38234"/>
    </row>
    <row r="38235" spans="3:3">
      <c r="C38235"/>
    </row>
    <row r="38236" spans="3:3">
      <c r="C38236"/>
    </row>
    <row r="38237" spans="3:3">
      <c r="C38237"/>
    </row>
    <row r="38238" spans="3:3">
      <c r="C38238"/>
    </row>
    <row r="38239" spans="3:3">
      <c r="C38239"/>
    </row>
    <row r="38240" spans="3:3">
      <c r="C38240"/>
    </row>
    <row r="38241" spans="3:3">
      <c r="C38241"/>
    </row>
    <row r="38242" spans="3:3">
      <c r="C38242"/>
    </row>
    <row r="38243" spans="3:3">
      <c r="C38243"/>
    </row>
    <row r="38244" spans="3:3">
      <c r="C38244"/>
    </row>
    <row r="38245" spans="3:3">
      <c r="C38245"/>
    </row>
    <row r="38246" spans="3:3">
      <c r="C38246"/>
    </row>
    <row r="38247" spans="3:3">
      <c r="C38247"/>
    </row>
    <row r="38248" spans="3:3">
      <c r="C38248"/>
    </row>
    <row r="38249" spans="3:3">
      <c r="C38249"/>
    </row>
    <row r="38250" spans="3:3">
      <c r="C38250"/>
    </row>
    <row r="38251" spans="3:3">
      <c r="C38251"/>
    </row>
    <row r="38252" spans="3:3">
      <c r="C38252"/>
    </row>
    <row r="38253" spans="3:3">
      <c r="C38253"/>
    </row>
    <row r="38254" spans="3:3">
      <c r="C38254"/>
    </row>
    <row r="38255" spans="3:3">
      <c r="C38255"/>
    </row>
    <row r="38256" spans="3:3">
      <c r="C38256"/>
    </row>
    <row r="38257" spans="3:3">
      <c r="C38257"/>
    </row>
    <row r="38258" spans="3:3">
      <c r="C38258"/>
    </row>
    <row r="38259" spans="3:3">
      <c r="C38259"/>
    </row>
    <row r="38260" spans="3:3">
      <c r="C38260"/>
    </row>
    <row r="38261" spans="3:3">
      <c r="C38261"/>
    </row>
    <row r="38262" spans="3:3">
      <c r="C38262"/>
    </row>
    <row r="38263" spans="3:3">
      <c r="C38263"/>
    </row>
    <row r="38264" spans="3:3">
      <c r="C38264"/>
    </row>
    <row r="38265" spans="3:3">
      <c r="C38265"/>
    </row>
    <row r="38266" spans="3:3">
      <c r="C38266"/>
    </row>
    <row r="38267" spans="3:3">
      <c r="C38267"/>
    </row>
    <row r="38268" spans="3:3">
      <c r="C38268"/>
    </row>
    <row r="38269" spans="3:3">
      <c r="C38269"/>
    </row>
    <row r="38270" spans="3:3">
      <c r="C38270"/>
    </row>
    <row r="38271" spans="3:3">
      <c r="C38271"/>
    </row>
    <row r="38272" spans="3:3">
      <c r="C38272"/>
    </row>
    <row r="38273" spans="3:3">
      <c r="C38273"/>
    </row>
    <row r="38274" spans="3:3">
      <c r="C38274"/>
    </row>
    <row r="38275" spans="3:3">
      <c r="C38275"/>
    </row>
    <row r="38276" spans="3:3">
      <c r="C38276"/>
    </row>
    <row r="38277" spans="3:3">
      <c r="C38277"/>
    </row>
    <row r="38278" spans="3:3">
      <c r="C38278"/>
    </row>
    <row r="38279" spans="3:3">
      <c r="C38279"/>
    </row>
    <row r="38280" spans="3:3">
      <c r="C38280"/>
    </row>
    <row r="38281" spans="3:3">
      <c r="C38281"/>
    </row>
    <row r="38282" spans="3:3">
      <c r="C38282"/>
    </row>
    <row r="38283" spans="3:3">
      <c r="C38283"/>
    </row>
    <row r="38284" spans="3:3">
      <c r="C38284"/>
    </row>
    <row r="38285" spans="3:3">
      <c r="C38285"/>
    </row>
    <row r="38286" spans="3:3">
      <c r="C38286"/>
    </row>
    <row r="38287" spans="3:3">
      <c r="C38287"/>
    </row>
    <row r="38288" spans="3:3">
      <c r="C38288"/>
    </row>
    <row r="38289" spans="3:3">
      <c r="C38289"/>
    </row>
    <row r="38290" spans="3:3">
      <c r="C38290"/>
    </row>
    <row r="38291" spans="3:3">
      <c r="C38291"/>
    </row>
    <row r="38292" spans="3:3">
      <c r="C38292"/>
    </row>
    <row r="38293" spans="3:3">
      <c r="C38293"/>
    </row>
    <row r="38294" spans="3:3">
      <c r="C38294"/>
    </row>
    <row r="38295" spans="3:3">
      <c r="C38295"/>
    </row>
    <row r="38296" spans="3:3">
      <c r="C38296"/>
    </row>
    <row r="38297" spans="3:3">
      <c r="C38297"/>
    </row>
    <row r="38298" spans="3:3">
      <c r="C38298"/>
    </row>
    <row r="38299" spans="3:3">
      <c r="C38299"/>
    </row>
    <row r="38300" spans="3:3">
      <c r="C38300"/>
    </row>
    <row r="38301" spans="3:3">
      <c r="C38301"/>
    </row>
    <row r="38302" spans="3:3">
      <c r="C38302"/>
    </row>
    <row r="38303" spans="3:3">
      <c r="C38303"/>
    </row>
    <row r="38304" spans="3:3">
      <c r="C38304"/>
    </row>
    <row r="38305" spans="3:3">
      <c r="C38305"/>
    </row>
    <row r="38306" spans="3:3">
      <c r="C38306"/>
    </row>
    <row r="38307" spans="3:3">
      <c r="C38307"/>
    </row>
    <row r="38308" spans="3:3">
      <c r="C38308"/>
    </row>
    <row r="38309" spans="3:3">
      <c r="C38309"/>
    </row>
    <row r="38310" spans="3:3">
      <c r="C38310"/>
    </row>
    <row r="38311" spans="3:3">
      <c r="C38311"/>
    </row>
    <row r="38312" spans="3:3">
      <c r="C38312"/>
    </row>
    <row r="38313" spans="3:3">
      <c r="C38313"/>
    </row>
    <row r="38314" spans="3:3">
      <c r="C38314"/>
    </row>
    <row r="38315" spans="3:3">
      <c r="C38315"/>
    </row>
    <row r="38316" spans="3:3">
      <c r="C38316"/>
    </row>
    <row r="38317" spans="3:3">
      <c r="C38317"/>
    </row>
    <row r="38318" spans="3:3">
      <c r="C38318"/>
    </row>
    <row r="38319" spans="3:3">
      <c r="C38319"/>
    </row>
    <row r="38320" spans="3:3">
      <c r="C38320"/>
    </row>
    <row r="38321" spans="3:3">
      <c r="C38321"/>
    </row>
    <row r="38322" spans="3:3">
      <c r="C38322"/>
    </row>
    <row r="38323" spans="3:3">
      <c r="C38323"/>
    </row>
    <row r="38324" spans="3:3">
      <c r="C38324"/>
    </row>
    <row r="38325" spans="3:3">
      <c r="C38325"/>
    </row>
    <row r="38326" spans="3:3">
      <c r="C38326"/>
    </row>
    <row r="38327" spans="3:3">
      <c r="C38327"/>
    </row>
    <row r="38328" spans="3:3">
      <c r="C38328"/>
    </row>
    <row r="38329" spans="3:3">
      <c r="C38329"/>
    </row>
    <row r="38330" spans="3:3">
      <c r="C38330"/>
    </row>
    <row r="38331" spans="3:3">
      <c r="C38331"/>
    </row>
    <row r="38332" spans="3:3">
      <c r="C38332"/>
    </row>
    <row r="38333" spans="3:3">
      <c r="C38333"/>
    </row>
    <row r="38334" spans="3:3">
      <c r="C38334"/>
    </row>
    <row r="38335" spans="3:3">
      <c r="C38335"/>
    </row>
    <row r="38336" spans="3:3">
      <c r="C38336"/>
    </row>
    <row r="38337" spans="3:3">
      <c r="C38337"/>
    </row>
    <row r="38338" spans="3:3">
      <c r="C38338"/>
    </row>
    <row r="38339" spans="3:3">
      <c r="C38339"/>
    </row>
    <row r="38340" spans="3:3">
      <c r="C38340"/>
    </row>
    <row r="38341" spans="3:3">
      <c r="C38341"/>
    </row>
    <row r="38342" spans="3:3">
      <c r="C38342"/>
    </row>
    <row r="38343" spans="3:3">
      <c r="C38343"/>
    </row>
    <row r="38344" spans="3:3">
      <c r="C38344"/>
    </row>
    <row r="38345" spans="3:3">
      <c r="C38345"/>
    </row>
    <row r="38346" spans="3:3">
      <c r="C38346"/>
    </row>
    <row r="38347" spans="3:3">
      <c r="C38347"/>
    </row>
    <row r="38348" spans="3:3">
      <c r="C38348"/>
    </row>
    <row r="38349" spans="3:3">
      <c r="C38349"/>
    </row>
    <row r="38350" spans="3:3">
      <c r="C38350"/>
    </row>
    <row r="38351" spans="3:3">
      <c r="C38351"/>
    </row>
    <row r="38352" spans="3:3">
      <c r="C38352"/>
    </row>
    <row r="38353" spans="3:3">
      <c r="C38353"/>
    </row>
    <row r="38354" spans="3:3">
      <c r="C38354"/>
    </row>
    <row r="38355" spans="3:3">
      <c r="C38355"/>
    </row>
    <row r="38356" spans="3:3">
      <c r="C38356"/>
    </row>
    <row r="38357" spans="3:3">
      <c r="C38357"/>
    </row>
    <row r="38358" spans="3:3">
      <c r="C38358"/>
    </row>
    <row r="38359" spans="3:3">
      <c r="C38359"/>
    </row>
    <row r="38360" spans="3:3">
      <c r="C38360"/>
    </row>
    <row r="38361" spans="3:3">
      <c r="C38361"/>
    </row>
    <row r="38362" spans="3:3">
      <c r="C38362"/>
    </row>
    <row r="38363" spans="3:3">
      <c r="C38363"/>
    </row>
    <row r="38364" spans="3:3">
      <c r="C38364"/>
    </row>
    <row r="38365" spans="3:3">
      <c r="C38365"/>
    </row>
    <row r="38366" spans="3:3">
      <c r="C38366"/>
    </row>
    <row r="38367" spans="3:3">
      <c r="C38367"/>
    </row>
    <row r="38368" spans="3:3">
      <c r="C38368"/>
    </row>
    <row r="38369" spans="3:3">
      <c r="C38369"/>
    </row>
    <row r="38370" spans="3:3">
      <c r="C38370"/>
    </row>
    <row r="38371" spans="3:3">
      <c r="C38371"/>
    </row>
    <row r="38372" spans="3:3">
      <c r="C38372"/>
    </row>
    <row r="38373" spans="3:3">
      <c r="C38373"/>
    </row>
    <row r="38374" spans="3:3">
      <c r="C38374"/>
    </row>
    <row r="38375" spans="3:3">
      <c r="C38375"/>
    </row>
    <row r="38376" spans="3:3">
      <c r="C38376"/>
    </row>
    <row r="38377" spans="3:3">
      <c r="C38377"/>
    </row>
    <row r="38378" spans="3:3">
      <c r="C38378"/>
    </row>
    <row r="38379" spans="3:3">
      <c r="C38379"/>
    </row>
    <row r="38380" spans="3:3">
      <c r="C38380"/>
    </row>
    <row r="38381" spans="3:3">
      <c r="C38381"/>
    </row>
    <row r="38382" spans="3:3">
      <c r="C38382"/>
    </row>
    <row r="38383" spans="3:3">
      <c r="C38383"/>
    </row>
    <row r="38384" spans="3:3">
      <c r="C38384"/>
    </row>
    <row r="38385" spans="3:3">
      <c r="C38385"/>
    </row>
    <row r="38386" spans="3:3">
      <c r="C38386"/>
    </row>
    <row r="38387" spans="3:3">
      <c r="C38387"/>
    </row>
    <row r="38388" spans="3:3">
      <c r="C38388"/>
    </row>
    <row r="38389" spans="3:3">
      <c r="C38389"/>
    </row>
    <row r="38390" spans="3:3">
      <c r="C38390"/>
    </row>
    <row r="38391" spans="3:3">
      <c r="C38391"/>
    </row>
    <row r="38392" spans="3:3">
      <c r="C38392"/>
    </row>
    <row r="38393" spans="3:3">
      <c r="C38393"/>
    </row>
    <row r="38394" spans="3:3">
      <c r="C38394"/>
    </row>
    <row r="38395" spans="3:3">
      <c r="C38395"/>
    </row>
    <row r="38396" spans="3:3">
      <c r="C38396"/>
    </row>
    <row r="38397" spans="3:3">
      <c r="C38397"/>
    </row>
    <row r="38398" spans="3:3">
      <c r="C38398"/>
    </row>
    <row r="38399" spans="3:3">
      <c r="C38399"/>
    </row>
    <row r="38400" spans="3:3">
      <c r="C38400"/>
    </row>
    <row r="38401" spans="3:3">
      <c r="C38401"/>
    </row>
    <row r="38402" spans="3:3">
      <c r="C38402"/>
    </row>
    <row r="38403" spans="3:3">
      <c r="C38403"/>
    </row>
    <row r="38404" spans="3:3">
      <c r="C38404"/>
    </row>
    <row r="38405" spans="3:3">
      <c r="C38405"/>
    </row>
    <row r="38406" spans="3:3">
      <c r="C38406"/>
    </row>
    <row r="38407" spans="3:3">
      <c r="C38407"/>
    </row>
    <row r="38408" spans="3:3">
      <c r="C38408"/>
    </row>
    <row r="38409" spans="3:3">
      <c r="C38409"/>
    </row>
    <row r="38410" spans="3:3">
      <c r="C38410"/>
    </row>
    <row r="38411" spans="3:3">
      <c r="C38411"/>
    </row>
    <row r="38412" spans="3:3">
      <c r="C38412"/>
    </row>
    <row r="38413" spans="3:3">
      <c r="C38413"/>
    </row>
    <row r="38414" spans="3:3">
      <c r="C38414"/>
    </row>
    <row r="38415" spans="3:3">
      <c r="C38415"/>
    </row>
    <row r="38416" spans="3:3">
      <c r="C38416"/>
    </row>
    <row r="38417" spans="3:3">
      <c r="C38417"/>
    </row>
    <row r="38418" spans="3:3">
      <c r="C38418"/>
    </row>
    <row r="38419" spans="3:3">
      <c r="C38419"/>
    </row>
    <row r="38420" spans="3:3">
      <c r="C38420"/>
    </row>
    <row r="38421" spans="3:3">
      <c r="C38421"/>
    </row>
    <row r="38422" spans="3:3">
      <c r="C38422"/>
    </row>
    <row r="38423" spans="3:3">
      <c r="C38423"/>
    </row>
    <row r="38424" spans="3:3">
      <c r="C38424"/>
    </row>
    <row r="38425" spans="3:3">
      <c r="C38425"/>
    </row>
    <row r="38426" spans="3:3">
      <c r="C38426"/>
    </row>
    <row r="38427" spans="3:3">
      <c r="C38427"/>
    </row>
    <row r="38428" spans="3:3">
      <c r="C38428"/>
    </row>
    <row r="38429" spans="3:3">
      <c r="C38429"/>
    </row>
    <row r="38430" spans="3:3">
      <c r="C38430"/>
    </row>
    <row r="38431" spans="3:3">
      <c r="C38431"/>
    </row>
    <row r="38432" spans="3:3">
      <c r="C38432"/>
    </row>
    <row r="38433" spans="3:3">
      <c r="C38433"/>
    </row>
    <row r="38434" spans="3:3">
      <c r="C38434"/>
    </row>
    <row r="38435" spans="3:3">
      <c r="C38435"/>
    </row>
    <row r="38436" spans="3:3">
      <c r="C38436"/>
    </row>
    <row r="38437" spans="3:3">
      <c r="C38437"/>
    </row>
    <row r="38438" spans="3:3">
      <c r="C38438"/>
    </row>
    <row r="38439" spans="3:3">
      <c r="C38439"/>
    </row>
    <row r="38440" spans="3:3">
      <c r="C38440"/>
    </row>
    <row r="38441" spans="3:3">
      <c r="C38441"/>
    </row>
    <row r="38442" spans="3:3">
      <c r="C38442"/>
    </row>
    <row r="38443" spans="3:3">
      <c r="C38443"/>
    </row>
    <row r="38444" spans="3:3">
      <c r="C38444"/>
    </row>
    <row r="38445" spans="3:3">
      <c r="C38445"/>
    </row>
    <row r="38446" spans="3:3">
      <c r="C38446"/>
    </row>
    <row r="38447" spans="3:3">
      <c r="C38447"/>
    </row>
    <row r="38448" spans="3:3">
      <c r="C38448"/>
    </row>
    <row r="38449" spans="3:3">
      <c r="C38449"/>
    </row>
    <row r="38450" spans="3:3">
      <c r="C38450"/>
    </row>
    <row r="38451" spans="3:3">
      <c r="C38451"/>
    </row>
    <row r="38452" spans="3:3">
      <c r="C38452"/>
    </row>
    <row r="38453" spans="3:3">
      <c r="C38453"/>
    </row>
    <row r="38454" spans="3:3">
      <c r="C38454"/>
    </row>
    <row r="38455" spans="3:3">
      <c r="C38455"/>
    </row>
    <row r="38456" spans="3:3">
      <c r="C38456"/>
    </row>
    <row r="38457" spans="3:3">
      <c r="C38457"/>
    </row>
    <row r="38458" spans="3:3">
      <c r="C38458"/>
    </row>
    <row r="38459" spans="3:3">
      <c r="C38459"/>
    </row>
    <row r="38460" spans="3:3">
      <c r="C38460"/>
    </row>
    <row r="38461" spans="3:3">
      <c r="C38461"/>
    </row>
    <row r="38462" spans="3:3">
      <c r="C38462"/>
    </row>
    <row r="38463" spans="3:3">
      <c r="C38463"/>
    </row>
    <row r="38464" spans="3:3">
      <c r="C38464"/>
    </row>
    <row r="38465" spans="3:3">
      <c r="C38465"/>
    </row>
    <row r="38466" spans="3:3">
      <c r="C38466"/>
    </row>
    <row r="38467" spans="3:3">
      <c r="C38467"/>
    </row>
    <row r="38468" spans="3:3">
      <c r="C38468"/>
    </row>
    <row r="38469" spans="3:3">
      <c r="C38469"/>
    </row>
    <row r="38470" spans="3:3">
      <c r="C38470"/>
    </row>
    <row r="38471" spans="3:3">
      <c r="C38471"/>
    </row>
    <row r="38472" spans="3:3">
      <c r="C38472"/>
    </row>
    <row r="38473" spans="3:3">
      <c r="C38473"/>
    </row>
    <row r="38474" spans="3:3">
      <c r="C38474"/>
    </row>
    <row r="38475" spans="3:3">
      <c r="C38475"/>
    </row>
    <row r="38476" spans="3:3">
      <c r="C38476"/>
    </row>
    <row r="38477" spans="3:3">
      <c r="C38477"/>
    </row>
    <row r="38478" spans="3:3">
      <c r="C38478"/>
    </row>
    <row r="38479" spans="3:3">
      <c r="C38479"/>
    </row>
    <row r="38480" spans="3:3">
      <c r="C38480"/>
    </row>
    <row r="38481" spans="3:3">
      <c r="C38481"/>
    </row>
    <row r="38482" spans="3:3">
      <c r="C38482"/>
    </row>
    <row r="38483" spans="3:3">
      <c r="C38483"/>
    </row>
    <row r="38484" spans="3:3">
      <c r="C38484"/>
    </row>
    <row r="38485" spans="3:3">
      <c r="C38485"/>
    </row>
    <row r="38486" spans="3:3">
      <c r="C38486"/>
    </row>
    <row r="38487" spans="3:3">
      <c r="C38487"/>
    </row>
    <row r="38488" spans="3:3">
      <c r="C38488"/>
    </row>
    <row r="38489" spans="3:3">
      <c r="C38489"/>
    </row>
    <row r="38490" spans="3:3">
      <c r="C38490"/>
    </row>
    <row r="38491" spans="3:3">
      <c r="C38491"/>
    </row>
    <row r="38492" spans="3:3">
      <c r="C38492"/>
    </row>
    <row r="38493" spans="3:3">
      <c r="C38493"/>
    </row>
    <row r="38494" spans="3:3">
      <c r="C38494"/>
    </row>
    <row r="38495" spans="3:3">
      <c r="C38495"/>
    </row>
    <row r="38496" spans="3:3">
      <c r="C38496"/>
    </row>
    <row r="38497" spans="3:3">
      <c r="C38497"/>
    </row>
    <row r="38498" spans="3:3">
      <c r="C38498"/>
    </row>
    <row r="38499" spans="3:3">
      <c r="C38499"/>
    </row>
    <row r="38500" spans="3:3">
      <c r="C38500"/>
    </row>
    <row r="38501" spans="3:3">
      <c r="C38501"/>
    </row>
    <row r="38502" spans="3:3">
      <c r="C38502"/>
    </row>
    <row r="38503" spans="3:3">
      <c r="C38503"/>
    </row>
    <row r="38504" spans="3:3">
      <c r="C38504"/>
    </row>
    <row r="38505" spans="3:3">
      <c r="C38505"/>
    </row>
    <row r="38506" spans="3:3">
      <c r="C38506"/>
    </row>
    <row r="38507" spans="3:3">
      <c r="C38507"/>
    </row>
    <row r="38508" spans="3:3">
      <c r="C38508"/>
    </row>
    <row r="38509" spans="3:3">
      <c r="C38509"/>
    </row>
    <row r="38510" spans="3:3">
      <c r="C38510"/>
    </row>
    <row r="38511" spans="3:3">
      <c r="C38511"/>
    </row>
    <row r="38512" spans="3:3">
      <c r="C38512"/>
    </row>
    <row r="38513" spans="3:3">
      <c r="C38513"/>
    </row>
    <row r="38514" spans="3:3">
      <c r="C38514"/>
    </row>
    <row r="38515" spans="3:3">
      <c r="C38515"/>
    </row>
    <row r="38516" spans="3:3">
      <c r="C38516"/>
    </row>
    <row r="38517" spans="3:3">
      <c r="C38517"/>
    </row>
    <row r="38518" spans="3:3">
      <c r="C38518"/>
    </row>
    <row r="38519" spans="3:3">
      <c r="C38519"/>
    </row>
    <row r="38520" spans="3:3">
      <c r="C38520"/>
    </row>
    <row r="38521" spans="3:3">
      <c r="C38521"/>
    </row>
    <row r="38522" spans="3:3">
      <c r="C38522"/>
    </row>
    <row r="38523" spans="3:3">
      <c r="C38523"/>
    </row>
    <row r="38524" spans="3:3">
      <c r="C38524"/>
    </row>
    <row r="38525" spans="3:3">
      <c r="C38525"/>
    </row>
    <row r="38526" spans="3:3">
      <c r="C38526"/>
    </row>
    <row r="38527" spans="3:3">
      <c r="C38527"/>
    </row>
    <row r="38528" spans="3:3">
      <c r="C38528"/>
    </row>
    <row r="38529" spans="3:3">
      <c r="C38529"/>
    </row>
    <row r="38530" spans="3:3">
      <c r="C38530"/>
    </row>
    <row r="38531" spans="3:3">
      <c r="C38531"/>
    </row>
    <row r="38532" spans="3:3">
      <c r="C38532"/>
    </row>
    <row r="38533" spans="3:3">
      <c r="C38533"/>
    </row>
    <row r="38534" spans="3:3">
      <c r="C38534"/>
    </row>
    <row r="38535" spans="3:3">
      <c r="C38535"/>
    </row>
    <row r="38536" spans="3:3">
      <c r="C38536"/>
    </row>
    <row r="38537" spans="3:3">
      <c r="C38537"/>
    </row>
    <row r="38538" spans="3:3">
      <c r="C38538"/>
    </row>
    <row r="38539" spans="3:3">
      <c r="C38539"/>
    </row>
    <row r="38540" spans="3:3">
      <c r="C38540"/>
    </row>
    <row r="38541" spans="3:3">
      <c r="C38541"/>
    </row>
    <row r="38542" spans="3:3">
      <c r="C38542"/>
    </row>
    <row r="38543" spans="3:3">
      <c r="C38543"/>
    </row>
    <row r="38544" spans="3:3">
      <c r="C38544"/>
    </row>
    <row r="38545" spans="3:3">
      <c r="C38545"/>
    </row>
    <row r="38546" spans="3:3">
      <c r="C38546"/>
    </row>
    <row r="38547" spans="3:3">
      <c r="C38547"/>
    </row>
    <row r="38548" spans="3:3">
      <c r="C38548"/>
    </row>
    <row r="38549" spans="3:3">
      <c r="C38549"/>
    </row>
    <row r="38550" spans="3:3">
      <c r="C38550"/>
    </row>
    <row r="38551" spans="3:3">
      <c r="C38551"/>
    </row>
    <row r="38552" spans="3:3">
      <c r="C38552"/>
    </row>
    <row r="38553" spans="3:3">
      <c r="C38553"/>
    </row>
    <row r="38554" spans="3:3">
      <c r="C38554"/>
    </row>
    <row r="38555" spans="3:3">
      <c r="C38555"/>
    </row>
    <row r="38556" spans="3:3">
      <c r="C38556"/>
    </row>
    <row r="38557" spans="3:3">
      <c r="C38557"/>
    </row>
    <row r="38558" spans="3:3">
      <c r="C38558"/>
    </row>
    <row r="38559" spans="3:3">
      <c r="C38559"/>
    </row>
    <row r="38560" spans="3:3">
      <c r="C38560"/>
    </row>
    <row r="38561" spans="3:3">
      <c r="C38561"/>
    </row>
    <row r="38562" spans="3:3">
      <c r="C38562"/>
    </row>
    <row r="38563" spans="3:3">
      <c r="C38563"/>
    </row>
    <row r="38564" spans="3:3">
      <c r="C38564"/>
    </row>
    <row r="38565" spans="3:3">
      <c r="C38565"/>
    </row>
    <row r="38566" spans="3:3">
      <c r="C38566"/>
    </row>
    <row r="38567" spans="3:3">
      <c r="C38567"/>
    </row>
    <row r="38568" spans="3:3">
      <c r="C38568"/>
    </row>
    <row r="38569" spans="3:3">
      <c r="C38569"/>
    </row>
    <row r="38570" spans="3:3">
      <c r="C38570"/>
    </row>
    <row r="38571" spans="3:3">
      <c r="C38571"/>
    </row>
    <row r="38572" spans="3:3">
      <c r="C38572"/>
    </row>
    <row r="38573" spans="3:3">
      <c r="C38573"/>
    </row>
    <row r="38574" spans="3:3">
      <c r="C38574"/>
    </row>
    <row r="38575" spans="3:3">
      <c r="C38575"/>
    </row>
    <row r="38576" spans="3:3">
      <c r="C38576"/>
    </row>
    <row r="38577" spans="3:3">
      <c r="C38577"/>
    </row>
    <row r="38578" spans="3:3">
      <c r="C38578"/>
    </row>
    <row r="38579" spans="3:3">
      <c r="C38579"/>
    </row>
    <row r="38580" spans="3:3">
      <c r="C38580"/>
    </row>
    <row r="38581" spans="3:3">
      <c r="C38581"/>
    </row>
    <row r="38582" spans="3:3">
      <c r="C38582"/>
    </row>
    <row r="38583" spans="3:3">
      <c r="C38583"/>
    </row>
    <row r="38584" spans="3:3">
      <c r="C38584"/>
    </row>
    <row r="38585" spans="3:3">
      <c r="C38585"/>
    </row>
    <row r="38586" spans="3:3">
      <c r="C38586"/>
    </row>
    <row r="38587" spans="3:3">
      <c r="C38587"/>
    </row>
    <row r="38588" spans="3:3">
      <c r="C38588"/>
    </row>
    <row r="38589" spans="3:3">
      <c r="C38589"/>
    </row>
    <row r="38590" spans="3:3">
      <c r="C38590"/>
    </row>
    <row r="38591" spans="3:3">
      <c r="C38591"/>
    </row>
    <row r="38592" spans="3:3">
      <c r="C38592"/>
    </row>
    <row r="38593" spans="3:3">
      <c r="C38593"/>
    </row>
    <row r="38594" spans="3:3">
      <c r="C38594"/>
    </row>
    <row r="38595" spans="3:3">
      <c r="C38595"/>
    </row>
    <row r="38596" spans="3:3">
      <c r="C38596"/>
    </row>
    <row r="38597" spans="3:3">
      <c r="C38597"/>
    </row>
    <row r="38598" spans="3:3">
      <c r="C38598"/>
    </row>
    <row r="38599" spans="3:3">
      <c r="C38599"/>
    </row>
    <row r="38600" spans="3:3">
      <c r="C38600"/>
    </row>
    <row r="38601" spans="3:3">
      <c r="C38601"/>
    </row>
    <row r="38602" spans="3:3">
      <c r="C38602"/>
    </row>
    <row r="38603" spans="3:3">
      <c r="C38603"/>
    </row>
    <row r="38604" spans="3:3">
      <c r="C38604"/>
    </row>
    <row r="38605" spans="3:3">
      <c r="C38605"/>
    </row>
    <row r="38606" spans="3:3">
      <c r="C38606"/>
    </row>
    <row r="38607" spans="3:3">
      <c r="C38607"/>
    </row>
    <row r="38608" spans="3:3">
      <c r="C38608"/>
    </row>
    <row r="38609" spans="3:3">
      <c r="C38609"/>
    </row>
    <row r="38610" spans="3:3">
      <c r="C38610"/>
    </row>
    <row r="38611" spans="3:3">
      <c r="C38611"/>
    </row>
    <row r="38612" spans="3:3">
      <c r="C38612"/>
    </row>
    <row r="38613" spans="3:3">
      <c r="C38613"/>
    </row>
    <row r="38614" spans="3:3">
      <c r="C38614"/>
    </row>
    <row r="38615" spans="3:3">
      <c r="C38615"/>
    </row>
    <row r="38616" spans="3:3">
      <c r="C38616"/>
    </row>
    <row r="38617" spans="3:3">
      <c r="C38617"/>
    </row>
    <row r="38618" spans="3:3">
      <c r="C38618"/>
    </row>
    <row r="38619" spans="3:3">
      <c r="C38619"/>
    </row>
    <row r="38620" spans="3:3">
      <c r="C38620"/>
    </row>
    <row r="38621" spans="3:3">
      <c r="C38621"/>
    </row>
    <row r="38622" spans="3:3">
      <c r="C38622"/>
    </row>
    <row r="38623" spans="3:3">
      <c r="C38623"/>
    </row>
    <row r="38624" spans="3:3">
      <c r="C38624"/>
    </row>
    <row r="38625" spans="3:3">
      <c r="C38625"/>
    </row>
    <row r="38626" spans="3:3">
      <c r="C38626"/>
    </row>
    <row r="38627" spans="3:3">
      <c r="C38627"/>
    </row>
    <row r="38628" spans="3:3">
      <c r="C38628"/>
    </row>
    <row r="38629" spans="3:3">
      <c r="C38629"/>
    </row>
    <row r="38630" spans="3:3">
      <c r="C38630"/>
    </row>
    <row r="38631" spans="3:3">
      <c r="C38631"/>
    </row>
    <row r="38632" spans="3:3">
      <c r="C38632"/>
    </row>
    <row r="38633" spans="3:3">
      <c r="C38633"/>
    </row>
    <row r="38634" spans="3:3">
      <c r="C38634"/>
    </row>
    <row r="38635" spans="3:3">
      <c r="C38635"/>
    </row>
    <row r="38636" spans="3:3">
      <c r="C38636"/>
    </row>
    <row r="38637" spans="3:3">
      <c r="C38637"/>
    </row>
    <row r="38638" spans="3:3">
      <c r="C38638"/>
    </row>
    <row r="38639" spans="3:3">
      <c r="C38639"/>
    </row>
    <row r="38640" spans="3:3">
      <c r="C38640"/>
    </row>
    <row r="38641" spans="3:3">
      <c r="C38641"/>
    </row>
    <row r="38642" spans="3:3">
      <c r="C38642"/>
    </row>
    <row r="38643" spans="3:3">
      <c r="C38643"/>
    </row>
    <row r="38644" spans="3:3">
      <c r="C38644"/>
    </row>
    <row r="38645" spans="3:3">
      <c r="C38645"/>
    </row>
    <row r="38646" spans="3:3">
      <c r="C38646"/>
    </row>
    <row r="38647" spans="3:3">
      <c r="C38647"/>
    </row>
    <row r="38648" spans="3:3">
      <c r="C38648"/>
    </row>
    <row r="38649" spans="3:3">
      <c r="C38649"/>
    </row>
    <row r="38650" spans="3:3">
      <c r="C38650"/>
    </row>
    <row r="38651" spans="3:3">
      <c r="C38651"/>
    </row>
    <row r="38652" spans="3:3">
      <c r="C38652"/>
    </row>
    <row r="38653" spans="3:3">
      <c r="C38653"/>
    </row>
    <row r="38654" spans="3:3">
      <c r="C38654"/>
    </row>
    <row r="38655" spans="3:3">
      <c r="C38655"/>
    </row>
    <row r="38656" spans="3:3">
      <c r="C38656"/>
    </row>
    <row r="38657" spans="3:3">
      <c r="C38657"/>
    </row>
    <row r="38658" spans="3:3">
      <c r="C38658"/>
    </row>
    <row r="38659" spans="3:3">
      <c r="C38659"/>
    </row>
    <row r="38660" spans="3:3">
      <c r="C38660"/>
    </row>
    <row r="38661" spans="3:3">
      <c r="C38661"/>
    </row>
    <row r="38662" spans="3:3">
      <c r="C38662"/>
    </row>
    <row r="38663" spans="3:3">
      <c r="C38663"/>
    </row>
    <row r="38664" spans="3:3">
      <c r="C38664"/>
    </row>
    <row r="38665" spans="3:3">
      <c r="C38665"/>
    </row>
    <row r="38666" spans="3:3">
      <c r="C38666"/>
    </row>
    <row r="38667" spans="3:3">
      <c r="C38667"/>
    </row>
    <row r="38668" spans="3:3">
      <c r="C38668"/>
    </row>
    <row r="38669" spans="3:3">
      <c r="C38669"/>
    </row>
    <row r="38670" spans="3:3">
      <c r="C38670"/>
    </row>
    <row r="38671" spans="3:3">
      <c r="C38671"/>
    </row>
    <row r="38672" spans="3:3">
      <c r="C38672"/>
    </row>
    <row r="38673" spans="3:3">
      <c r="C38673"/>
    </row>
    <row r="38674" spans="3:3">
      <c r="C38674"/>
    </row>
    <row r="38675" spans="3:3">
      <c r="C38675"/>
    </row>
    <row r="38676" spans="3:3">
      <c r="C38676"/>
    </row>
    <row r="38677" spans="3:3">
      <c r="C38677"/>
    </row>
    <row r="38678" spans="3:3">
      <c r="C38678"/>
    </row>
    <row r="38679" spans="3:3">
      <c r="C38679"/>
    </row>
    <row r="38680" spans="3:3">
      <c r="C38680"/>
    </row>
    <row r="38681" spans="3:3">
      <c r="C38681"/>
    </row>
    <row r="38682" spans="3:3">
      <c r="C38682"/>
    </row>
    <row r="38683" spans="3:3">
      <c r="C38683"/>
    </row>
    <row r="38684" spans="3:3">
      <c r="C38684"/>
    </row>
    <row r="38685" spans="3:3">
      <c r="C38685"/>
    </row>
    <row r="38686" spans="3:3">
      <c r="C38686"/>
    </row>
    <row r="38687" spans="3:3">
      <c r="C38687"/>
    </row>
    <row r="38688" spans="3:3">
      <c r="C38688"/>
    </row>
    <row r="38689" spans="3:3">
      <c r="C38689"/>
    </row>
    <row r="38690" spans="3:3">
      <c r="C38690"/>
    </row>
    <row r="38691" spans="3:3">
      <c r="C38691"/>
    </row>
    <row r="38692" spans="3:3">
      <c r="C38692"/>
    </row>
    <row r="38693" spans="3:3">
      <c r="C38693"/>
    </row>
    <row r="38694" spans="3:3">
      <c r="C38694"/>
    </row>
    <row r="38695" spans="3:3">
      <c r="C38695"/>
    </row>
    <row r="38696" spans="3:3">
      <c r="C38696"/>
    </row>
    <row r="38697" spans="3:3">
      <c r="C38697"/>
    </row>
    <row r="38698" spans="3:3">
      <c r="C38698"/>
    </row>
    <row r="38699" spans="3:3">
      <c r="C38699"/>
    </row>
    <row r="38700" spans="3:3">
      <c r="C38700"/>
    </row>
    <row r="38701" spans="3:3">
      <c r="C38701"/>
    </row>
    <row r="38702" spans="3:3">
      <c r="C38702"/>
    </row>
    <row r="38703" spans="3:3">
      <c r="C38703"/>
    </row>
    <row r="38704" spans="3:3">
      <c r="C38704"/>
    </row>
    <row r="38705" spans="3:3">
      <c r="C38705"/>
    </row>
    <row r="38706" spans="3:3">
      <c r="C38706"/>
    </row>
    <row r="38707" spans="3:3">
      <c r="C38707"/>
    </row>
    <row r="38708" spans="3:3">
      <c r="C38708"/>
    </row>
    <row r="38709" spans="3:3">
      <c r="C38709"/>
    </row>
    <row r="38710" spans="3:3">
      <c r="C38710"/>
    </row>
    <row r="38711" spans="3:3">
      <c r="C38711"/>
    </row>
    <row r="38712" spans="3:3">
      <c r="C38712"/>
    </row>
    <row r="38713" spans="3:3">
      <c r="C38713"/>
    </row>
    <row r="38714" spans="3:3">
      <c r="C38714"/>
    </row>
    <row r="38715" spans="3:3">
      <c r="C38715"/>
    </row>
    <row r="38716" spans="3:3">
      <c r="C38716"/>
    </row>
    <row r="38717" spans="3:3">
      <c r="C38717"/>
    </row>
    <row r="38718" spans="3:3">
      <c r="C38718"/>
    </row>
    <row r="38719" spans="3:3">
      <c r="C38719"/>
    </row>
    <row r="38720" spans="3:3">
      <c r="C38720"/>
    </row>
    <row r="38721" spans="3:3">
      <c r="C38721"/>
    </row>
    <row r="38722" spans="3:3">
      <c r="C38722"/>
    </row>
    <row r="38723" spans="3:3">
      <c r="C38723"/>
    </row>
    <row r="38724" spans="3:3">
      <c r="C38724"/>
    </row>
    <row r="38725" spans="3:3">
      <c r="C38725"/>
    </row>
    <row r="38726" spans="3:3">
      <c r="C38726"/>
    </row>
    <row r="38727" spans="3:3">
      <c r="C38727"/>
    </row>
    <row r="38728" spans="3:3">
      <c r="C38728"/>
    </row>
    <row r="38729" spans="3:3">
      <c r="C38729"/>
    </row>
    <row r="38730" spans="3:3">
      <c r="C38730"/>
    </row>
    <row r="38731" spans="3:3">
      <c r="C38731"/>
    </row>
    <row r="38732" spans="3:3">
      <c r="C38732"/>
    </row>
    <row r="38733" spans="3:3">
      <c r="C38733"/>
    </row>
    <row r="38734" spans="3:3">
      <c r="C38734"/>
    </row>
    <row r="38735" spans="3:3">
      <c r="C38735"/>
    </row>
    <row r="38736" spans="3:3">
      <c r="C38736"/>
    </row>
    <row r="38737" spans="3:3">
      <c r="C38737"/>
    </row>
    <row r="38738" spans="3:3">
      <c r="C38738"/>
    </row>
    <row r="38739" spans="3:3">
      <c r="C38739"/>
    </row>
    <row r="38740" spans="3:3">
      <c r="C38740"/>
    </row>
    <row r="38741" spans="3:3">
      <c r="C38741"/>
    </row>
    <row r="38742" spans="3:3">
      <c r="C38742"/>
    </row>
    <row r="38743" spans="3:3">
      <c r="C38743"/>
    </row>
    <row r="38744" spans="3:3">
      <c r="C38744"/>
    </row>
    <row r="38745" spans="3:3">
      <c r="C38745"/>
    </row>
    <row r="38746" spans="3:3">
      <c r="C38746"/>
    </row>
    <row r="38747" spans="3:3">
      <c r="C38747"/>
    </row>
    <row r="38748" spans="3:3">
      <c r="C38748"/>
    </row>
    <row r="38749" spans="3:3">
      <c r="C38749"/>
    </row>
    <row r="38750" spans="3:3">
      <c r="C38750"/>
    </row>
    <row r="38751" spans="3:3">
      <c r="C38751"/>
    </row>
    <row r="38752" spans="3:3">
      <c r="C38752"/>
    </row>
    <row r="38753" spans="3:3">
      <c r="C38753"/>
    </row>
    <row r="38754" spans="3:3">
      <c r="C38754"/>
    </row>
    <row r="38755" spans="3:3">
      <c r="C38755"/>
    </row>
    <row r="38756" spans="3:3">
      <c r="C38756"/>
    </row>
    <row r="38757" spans="3:3">
      <c r="C38757"/>
    </row>
    <row r="38758" spans="3:3">
      <c r="C38758"/>
    </row>
    <row r="38759" spans="3:3">
      <c r="C38759"/>
    </row>
    <row r="38760" spans="3:3">
      <c r="C38760"/>
    </row>
    <row r="38761" spans="3:3">
      <c r="C38761"/>
    </row>
    <row r="38762" spans="3:3">
      <c r="C38762"/>
    </row>
    <row r="38763" spans="3:3">
      <c r="C38763"/>
    </row>
    <row r="38764" spans="3:3">
      <c r="C38764"/>
    </row>
    <row r="38765" spans="3:3">
      <c r="C38765"/>
    </row>
    <row r="38766" spans="3:3">
      <c r="C38766"/>
    </row>
    <row r="38767" spans="3:3">
      <c r="C38767"/>
    </row>
    <row r="38768" spans="3:3">
      <c r="C38768"/>
    </row>
    <row r="38769" spans="3:3">
      <c r="C38769"/>
    </row>
    <row r="38770" spans="3:3">
      <c r="C38770"/>
    </row>
    <row r="38771" spans="3:3">
      <c r="C38771"/>
    </row>
    <row r="38772" spans="3:3">
      <c r="C38772"/>
    </row>
    <row r="38773" spans="3:3">
      <c r="C38773"/>
    </row>
    <row r="38774" spans="3:3">
      <c r="C38774"/>
    </row>
    <row r="38775" spans="3:3">
      <c r="C38775"/>
    </row>
    <row r="38776" spans="3:3">
      <c r="C38776"/>
    </row>
    <row r="38777" spans="3:3">
      <c r="C38777"/>
    </row>
    <row r="38778" spans="3:3">
      <c r="C38778"/>
    </row>
    <row r="38779" spans="3:3">
      <c r="C38779"/>
    </row>
    <row r="38780" spans="3:3">
      <c r="C38780"/>
    </row>
    <row r="38781" spans="3:3">
      <c r="C38781"/>
    </row>
    <row r="38782" spans="3:3">
      <c r="C38782"/>
    </row>
    <row r="38783" spans="3:3">
      <c r="C38783"/>
    </row>
    <row r="38784" spans="3:3">
      <c r="C38784"/>
    </row>
    <row r="38785" spans="3:3">
      <c r="C38785"/>
    </row>
    <row r="38786" spans="3:3">
      <c r="C38786"/>
    </row>
    <row r="38787" spans="3:3">
      <c r="C38787"/>
    </row>
    <row r="38788" spans="3:3">
      <c r="C38788"/>
    </row>
    <row r="38789" spans="3:3">
      <c r="C38789"/>
    </row>
    <row r="38790" spans="3:3">
      <c r="C38790"/>
    </row>
    <row r="38791" spans="3:3">
      <c r="C38791"/>
    </row>
    <row r="38792" spans="3:3">
      <c r="C38792"/>
    </row>
    <row r="38793" spans="3:3">
      <c r="C38793"/>
    </row>
    <row r="38794" spans="3:3">
      <c r="C38794"/>
    </row>
    <row r="38795" spans="3:3">
      <c r="C38795"/>
    </row>
    <row r="38796" spans="3:3">
      <c r="C38796"/>
    </row>
    <row r="38797" spans="3:3">
      <c r="C38797"/>
    </row>
    <row r="38798" spans="3:3">
      <c r="C38798"/>
    </row>
    <row r="38799" spans="3:3">
      <c r="C38799"/>
    </row>
    <row r="38800" spans="3:3">
      <c r="C38800"/>
    </row>
    <row r="38801" spans="3:3">
      <c r="C38801"/>
    </row>
    <row r="38802" spans="3:3">
      <c r="C38802"/>
    </row>
    <row r="38803" spans="3:3">
      <c r="C38803"/>
    </row>
    <row r="38804" spans="3:3">
      <c r="C38804"/>
    </row>
    <row r="38805" spans="3:3">
      <c r="C38805"/>
    </row>
    <row r="38806" spans="3:3">
      <c r="C38806"/>
    </row>
    <row r="38807" spans="3:3">
      <c r="C38807"/>
    </row>
    <row r="38808" spans="3:3">
      <c r="C38808"/>
    </row>
    <row r="38809" spans="3:3">
      <c r="C38809"/>
    </row>
    <row r="38810" spans="3:3">
      <c r="C38810"/>
    </row>
    <row r="38811" spans="3:3">
      <c r="C38811"/>
    </row>
    <row r="38812" spans="3:3">
      <c r="C38812"/>
    </row>
    <row r="38813" spans="3:3">
      <c r="C38813"/>
    </row>
    <row r="38814" spans="3:3">
      <c r="C38814"/>
    </row>
    <row r="38815" spans="3:3">
      <c r="C38815"/>
    </row>
    <row r="38816" spans="3:3">
      <c r="C38816"/>
    </row>
    <row r="38817" spans="3:3">
      <c r="C38817"/>
    </row>
    <row r="38818" spans="3:3">
      <c r="C38818"/>
    </row>
    <row r="38819" spans="3:3">
      <c r="C38819"/>
    </row>
    <row r="38820" spans="3:3">
      <c r="C38820"/>
    </row>
    <row r="38821" spans="3:3">
      <c r="C38821"/>
    </row>
    <row r="38822" spans="3:3">
      <c r="C38822"/>
    </row>
    <row r="38823" spans="3:3">
      <c r="C38823"/>
    </row>
    <row r="38824" spans="3:3">
      <c r="C38824"/>
    </row>
    <row r="38825" spans="3:3">
      <c r="C38825"/>
    </row>
    <row r="38826" spans="3:3">
      <c r="C38826"/>
    </row>
    <row r="38827" spans="3:3">
      <c r="C38827"/>
    </row>
    <row r="38828" spans="3:3">
      <c r="C38828"/>
    </row>
    <row r="38829" spans="3:3">
      <c r="C38829"/>
    </row>
    <row r="38830" spans="3:3">
      <c r="C38830"/>
    </row>
    <row r="38831" spans="3:3">
      <c r="C38831"/>
    </row>
    <row r="38832" spans="3:3">
      <c r="C38832"/>
    </row>
    <row r="38833" spans="3:3">
      <c r="C38833"/>
    </row>
    <row r="38834" spans="3:3">
      <c r="C38834"/>
    </row>
    <row r="38835" spans="3:3">
      <c r="C38835"/>
    </row>
    <row r="38836" spans="3:3">
      <c r="C38836"/>
    </row>
    <row r="38837" spans="3:3">
      <c r="C38837"/>
    </row>
    <row r="38838" spans="3:3">
      <c r="C38838"/>
    </row>
    <row r="38839" spans="3:3">
      <c r="C38839"/>
    </row>
    <row r="38840" spans="3:3">
      <c r="C38840"/>
    </row>
    <row r="38841" spans="3:3">
      <c r="C38841"/>
    </row>
    <row r="38842" spans="3:3">
      <c r="C38842"/>
    </row>
    <row r="38843" spans="3:3">
      <c r="C38843"/>
    </row>
    <row r="38844" spans="3:3">
      <c r="C38844"/>
    </row>
    <row r="38845" spans="3:3">
      <c r="C38845"/>
    </row>
    <row r="38846" spans="3:3">
      <c r="C38846"/>
    </row>
    <row r="38847" spans="3:3">
      <c r="C38847"/>
    </row>
    <row r="38848" spans="3:3">
      <c r="C38848"/>
    </row>
    <row r="38849" spans="3:3">
      <c r="C38849"/>
    </row>
    <row r="38850" spans="3:3">
      <c r="C38850"/>
    </row>
    <row r="38851" spans="3:3">
      <c r="C38851"/>
    </row>
    <row r="38852" spans="3:3">
      <c r="C38852"/>
    </row>
    <row r="38853" spans="3:3">
      <c r="C38853"/>
    </row>
    <row r="38854" spans="3:3">
      <c r="C38854"/>
    </row>
    <row r="38855" spans="3:3">
      <c r="C38855"/>
    </row>
    <row r="38856" spans="3:3">
      <c r="C38856"/>
    </row>
    <row r="38857" spans="3:3">
      <c r="C38857"/>
    </row>
    <row r="38858" spans="3:3">
      <c r="C38858"/>
    </row>
    <row r="38859" spans="3:3">
      <c r="C38859"/>
    </row>
    <row r="38860" spans="3:3">
      <c r="C38860"/>
    </row>
    <row r="38861" spans="3:3">
      <c r="C38861"/>
    </row>
    <row r="38862" spans="3:3">
      <c r="C38862"/>
    </row>
    <row r="38863" spans="3:3">
      <c r="C38863"/>
    </row>
    <row r="38864" spans="3:3">
      <c r="C38864"/>
    </row>
    <row r="38865" spans="3:3">
      <c r="C38865"/>
    </row>
    <row r="38866" spans="3:3">
      <c r="C38866"/>
    </row>
    <row r="38867" spans="3:3">
      <c r="C38867"/>
    </row>
    <row r="38868" spans="3:3">
      <c r="C38868"/>
    </row>
    <row r="38869" spans="3:3">
      <c r="C38869"/>
    </row>
    <row r="38870" spans="3:3">
      <c r="C38870"/>
    </row>
    <row r="38871" spans="3:3">
      <c r="C38871"/>
    </row>
    <row r="38872" spans="3:3">
      <c r="C38872"/>
    </row>
    <row r="38873" spans="3:3">
      <c r="C38873"/>
    </row>
    <row r="38874" spans="3:3">
      <c r="C38874"/>
    </row>
    <row r="38875" spans="3:3">
      <c r="C38875"/>
    </row>
    <row r="38876" spans="3:3">
      <c r="C38876"/>
    </row>
    <row r="38877" spans="3:3">
      <c r="C38877"/>
    </row>
    <row r="38878" spans="3:3">
      <c r="C38878"/>
    </row>
    <row r="38879" spans="3:3">
      <c r="C38879"/>
    </row>
    <row r="38880" spans="3:3">
      <c r="C38880"/>
    </row>
    <row r="38881" spans="3:3">
      <c r="C38881"/>
    </row>
    <row r="38882" spans="3:3">
      <c r="C38882"/>
    </row>
    <row r="38883" spans="3:3">
      <c r="C38883"/>
    </row>
    <row r="38884" spans="3:3">
      <c r="C38884"/>
    </row>
    <row r="38885" spans="3:3">
      <c r="C38885"/>
    </row>
    <row r="38886" spans="3:3">
      <c r="C38886"/>
    </row>
    <row r="38887" spans="3:3">
      <c r="C38887"/>
    </row>
    <row r="38888" spans="3:3">
      <c r="C38888"/>
    </row>
    <row r="38889" spans="3:3">
      <c r="C38889"/>
    </row>
    <row r="38890" spans="3:3">
      <c r="C38890"/>
    </row>
    <row r="38891" spans="3:3">
      <c r="C38891"/>
    </row>
    <row r="38892" spans="3:3">
      <c r="C38892"/>
    </row>
    <row r="38893" spans="3:3">
      <c r="C38893"/>
    </row>
    <row r="38894" spans="3:3">
      <c r="C38894"/>
    </row>
    <row r="38895" spans="3:3">
      <c r="C38895"/>
    </row>
    <row r="38896" spans="3:3">
      <c r="C38896"/>
    </row>
    <row r="38897" spans="3:3">
      <c r="C38897"/>
    </row>
    <row r="38898" spans="3:3">
      <c r="C38898"/>
    </row>
    <row r="38899" spans="3:3">
      <c r="C38899"/>
    </row>
    <row r="38900" spans="3:3">
      <c r="C38900"/>
    </row>
    <row r="38901" spans="3:3">
      <c r="C38901"/>
    </row>
    <row r="38902" spans="3:3">
      <c r="C38902"/>
    </row>
    <row r="38903" spans="3:3">
      <c r="C38903"/>
    </row>
    <row r="38904" spans="3:3">
      <c r="C38904"/>
    </row>
    <row r="38905" spans="3:3">
      <c r="C38905"/>
    </row>
    <row r="38906" spans="3:3">
      <c r="C38906"/>
    </row>
    <row r="38907" spans="3:3">
      <c r="C38907"/>
    </row>
    <row r="38908" spans="3:3">
      <c r="C38908"/>
    </row>
    <row r="38909" spans="3:3">
      <c r="C38909"/>
    </row>
    <row r="38910" spans="3:3">
      <c r="C38910"/>
    </row>
    <row r="38911" spans="3:3">
      <c r="C38911"/>
    </row>
    <row r="38912" spans="3:3">
      <c r="C38912"/>
    </row>
    <row r="38913" spans="3:3">
      <c r="C38913"/>
    </row>
    <row r="38914" spans="3:3">
      <c r="C38914"/>
    </row>
    <row r="38915" spans="3:3">
      <c r="C38915"/>
    </row>
    <row r="38916" spans="3:3">
      <c r="C38916"/>
    </row>
    <row r="38917" spans="3:3">
      <c r="C38917"/>
    </row>
    <row r="38918" spans="3:3">
      <c r="C38918"/>
    </row>
    <row r="38919" spans="3:3">
      <c r="C38919"/>
    </row>
    <row r="38920" spans="3:3">
      <c r="C38920"/>
    </row>
    <row r="38921" spans="3:3">
      <c r="C38921"/>
    </row>
    <row r="38922" spans="3:3">
      <c r="C38922"/>
    </row>
    <row r="38923" spans="3:3">
      <c r="C38923"/>
    </row>
    <row r="38924" spans="3:3">
      <c r="C38924"/>
    </row>
    <row r="38925" spans="3:3">
      <c r="C38925"/>
    </row>
    <row r="38926" spans="3:3">
      <c r="C38926"/>
    </row>
    <row r="38927" spans="3:3">
      <c r="C38927"/>
    </row>
    <row r="38928" spans="3:3">
      <c r="C38928"/>
    </row>
    <row r="38929" spans="3:3">
      <c r="C38929"/>
    </row>
    <row r="38930" spans="3:3">
      <c r="C38930"/>
    </row>
    <row r="38931" spans="3:3">
      <c r="C38931"/>
    </row>
    <row r="38932" spans="3:3">
      <c r="C38932"/>
    </row>
    <row r="38933" spans="3:3">
      <c r="C38933"/>
    </row>
    <row r="38934" spans="3:3">
      <c r="C38934"/>
    </row>
    <row r="38935" spans="3:3">
      <c r="C38935"/>
    </row>
    <row r="38936" spans="3:3">
      <c r="C38936"/>
    </row>
    <row r="38937" spans="3:3">
      <c r="C38937"/>
    </row>
    <row r="38938" spans="3:3">
      <c r="C38938"/>
    </row>
    <row r="38939" spans="3:3">
      <c r="C38939"/>
    </row>
    <row r="38940" spans="3:3">
      <c r="C38940"/>
    </row>
    <row r="38941" spans="3:3">
      <c r="C38941"/>
    </row>
    <row r="38942" spans="3:3">
      <c r="C38942"/>
    </row>
    <row r="38943" spans="3:3">
      <c r="C38943"/>
    </row>
    <row r="38944" spans="3:3">
      <c r="C38944"/>
    </row>
    <row r="38945" spans="3:3">
      <c r="C38945"/>
    </row>
    <row r="38946" spans="3:3">
      <c r="C38946"/>
    </row>
    <row r="38947" spans="3:3">
      <c r="C38947"/>
    </row>
    <row r="38948" spans="3:3">
      <c r="C38948"/>
    </row>
    <row r="38949" spans="3:3">
      <c r="C38949"/>
    </row>
    <row r="38950" spans="3:3">
      <c r="C38950"/>
    </row>
    <row r="38951" spans="3:3">
      <c r="C38951"/>
    </row>
    <row r="38952" spans="3:3">
      <c r="C38952"/>
    </row>
    <row r="38953" spans="3:3">
      <c r="C38953"/>
    </row>
    <row r="38954" spans="3:3">
      <c r="C38954"/>
    </row>
    <row r="38955" spans="3:3">
      <c r="C38955"/>
    </row>
    <row r="38956" spans="3:3">
      <c r="C38956"/>
    </row>
    <row r="38957" spans="3:3">
      <c r="C38957"/>
    </row>
    <row r="38958" spans="3:3">
      <c r="C38958"/>
    </row>
    <row r="38959" spans="3:3">
      <c r="C38959"/>
    </row>
    <row r="38960" spans="3:3">
      <c r="C38960"/>
    </row>
    <row r="38961" spans="3:3">
      <c r="C38961"/>
    </row>
    <row r="38962" spans="3:3">
      <c r="C38962"/>
    </row>
    <row r="38963" spans="3:3">
      <c r="C38963"/>
    </row>
    <row r="38964" spans="3:3">
      <c r="C38964"/>
    </row>
    <row r="38965" spans="3:3">
      <c r="C38965"/>
    </row>
    <row r="38966" spans="3:3">
      <c r="C38966"/>
    </row>
    <row r="38967" spans="3:3">
      <c r="C38967"/>
    </row>
    <row r="38968" spans="3:3">
      <c r="C38968"/>
    </row>
    <row r="38969" spans="3:3">
      <c r="C38969"/>
    </row>
    <row r="38970" spans="3:3">
      <c r="C38970"/>
    </row>
    <row r="38971" spans="3:3">
      <c r="C38971"/>
    </row>
    <row r="38972" spans="3:3">
      <c r="C38972"/>
    </row>
    <row r="38973" spans="3:3">
      <c r="C38973"/>
    </row>
    <row r="38974" spans="3:3">
      <c r="C38974"/>
    </row>
    <row r="38975" spans="3:3">
      <c r="C38975"/>
    </row>
    <row r="38976" spans="3:3">
      <c r="C38976"/>
    </row>
    <row r="38977" spans="3:3">
      <c r="C38977"/>
    </row>
    <row r="38978" spans="3:3">
      <c r="C38978"/>
    </row>
    <row r="38979" spans="3:3">
      <c r="C38979"/>
    </row>
    <row r="38980" spans="3:3">
      <c r="C38980"/>
    </row>
    <row r="38981" spans="3:3">
      <c r="C38981"/>
    </row>
    <row r="38982" spans="3:3">
      <c r="C38982"/>
    </row>
    <row r="38983" spans="3:3">
      <c r="C38983"/>
    </row>
    <row r="38984" spans="3:3">
      <c r="C38984"/>
    </row>
    <row r="38985" spans="3:3">
      <c r="C38985"/>
    </row>
    <row r="38986" spans="3:3">
      <c r="C38986"/>
    </row>
    <row r="38987" spans="3:3">
      <c r="C38987"/>
    </row>
    <row r="38988" spans="3:3">
      <c r="C38988"/>
    </row>
    <row r="38989" spans="3:3">
      <c r="C38989"/>
    </row>
    <row r="38990" spans="3:3">
      <c r="C38990"/>
    </row>
    <row r="38991" spans="3:3">
      <c r="C38991"/>
    </row>
    <row r="38992" spans="3:3">
      <c r="C38992"/>
    </row>
    <row r="38993" spans="3:3">
      <c r="C38993"/>
    </row>
    <row r="38994" spans="3:3">
      <c r="C38994"/>
    </row>
    <row r="38995" spans="3:3">
      <c r="C38995"/>
    </row>
    <row r="38996" spans="3:3">
      <c r="C38996"/>
    </row>
    <row r="38997" spans="3:3">
      <c r="C38997"/>
    </row>
    <row r="38998" spans="3:3">
      <c r="C38998"/>
    </row>
    <row r="38999" spans="3:3">
      <c r="C38999"/>
    </row>
    <row r="39000" spans="3:3">
      <c r="C39000"/>
    </row>
    <row r="39001" spans="3:3">
      <c r="C39001"/>
    </row>
    <row r="39002" spans="3:3">
      <c r="C39002"/>
    </row>
    <row r="39003" spans="3:3">
      <c r="C39003"/>
    </row>
    <row r="39004" spans="3:3">
      <c r="C39004"/>
    </row>
    <row r="39005" spans="3:3">
      <c r="C39005"/>
    </row>
    <row r="39006" spans="3:3">
      <c r="C39006"/>
    </row>
    <row r="39007" spans="3:3">
      <c r="C39007"/>
    </row>
    <row r="39008" spans="3:3">
      <c r="C39008"/>
    </row>
    <row r="39009" spans="3:3">
      <c r="C39009"/>
    </row>
    <row r="39010" spans="3:3">
      <c r="C39010"/>
    </row>
    <row r="39011" spans="3:3">
      <c r="C39011"/>
    </row>
    <row r="39012" spans="3:3">
      <c r="C39012"/>
    </row>
    <row r="39013" spans="3:3">
      <c r="C39013"/>
    </row>
    <row r="39014" spans="3:3">
      <c r="C39014"/>
    </row>
    <row r="39015" spans="3:3">
      <c r="C39015"/>
    </row>
    <row r="39016" spans="3:3">
      <c r="C39016"/>
    </row>
    <row r="39017" spans="3:3">
      <c r="C39017"/>
    </row>
    <row r="39018" spans="3:3">
      <c r="C39018"/>
    </row>
    <row r="39019" spans="3:3">
      <c r="C39019"/>
    </row>
    <row r="39020" spans="3:3">
      <c r="C39020"/>
    </row>
    <row r="39021" spans="3:3">
      <c r="C39021"/>
    </row>
    <row r="39022" spans="3:3">
      <c r="C39022"/>
    </row>
    <row r="39023" spans="3:3">
      <c r="C39023"/>
    </row>
    <row r="39024" spans="3:3">
      <c r="C39024"/>
    </row>
    <row r="39025" spans="3:3">
      <c r="C39025"/>
    </row>
    <row r="39026" spans="3:3">
      <c r="C39026"/>
    </row>
    <row r="39027" spans="3:3">
      <c r="C39027"/>
    </row>
    <row r="39028" spans="3:3">
      <c r="C39028"/>
    </row>
    <row r="39029" spans="3:3">
      <c r="C39029"/>
    </row>
    <row r="39030" spans="3:3">
      <c r="C39030"/>
    </row>
    <row r="39031" spans="3:3">
      <c r="C39031"/>
    </row>
    <row r="39032" spans="3:3">
      <c r="C39032"/>
    </row>
    <row r="39033" spans="3:3">
      <c r="C39033"/>
    </row>
    <row r="39034" spans="3:3">
      <c r="C39034"/>
    </row>
    <row r="39035" spans="3:3">
      <c r="C39035"/>
    </row>
    <row r="39036" spans="3:3">
      <c r="C39036"/>
    </row>
    <row r="39037" spans="3:3">
      <c r="C39037"/>
    </row>
    <row r="39038" spans="3:3">
      <c r="C39038"/>
    </row>
    <row r="39039" spans="3:3">
      <c r="C39039"/>
    </row>
    <row r="39040" spans="3:3">
      <c r="C39040"/>
    </row>
    <row r="39041" spans="3:3">
      <c r="C39041"/>
    </row>
    <row r="39042" spans="3:3">
      <c r="C39042"/>
    </row>
    <row r="39043" spans="3:3">
      <c r="C39043"/>
    </row>
    <row r="39044" spans="3:3">
      <c r="C39044"/>
    </row>
    <row r="39045" spans="3:3">
      <c r="C39045"/>
    </row>
    <row r="39046" spans="3:3">
      <c r="C39046"/>
    </row>
    <row r="39047" spans="3:3">
      <c r="C39047"/>
    </row>
    <row r="39048" spans="3:3">
      <c r="C39048"/>
    </row>
    <row r="39049" spans="3:3">
      <c r="C39049"/>
    </row>
    <row r="39050" spans="3:3">
      <c r="C39050"/>
    </row>
    <row r="39051" spans="3:3">
      <c r="C39051"/>
    </row>
    <row r="39052" spans="3:3">
      <c r="C39052"/>
    </row>
    <row r="39053" spans="3:3">
      <c r="C39053"/>
    </row>
    <row r="39054" spans="3:3">
      <c r="C39054"/>
    </row>
    <row r="39055" spans="3:3">
      <c r="C39055"/>
    </row>
    <row r="39056" spans="3:3">
      <c r="C39056"/>
    </row>
    <row r="39057" spans="3:3">
      <c r="C39057"/>
    </row>
    <row r="39058" spans="3:3">
      <c r="C39058"/>
    </row>
    <row r="39059" spans="3:3">
      <c r="C39059"/>
    </row>
    <row r="39060" spans="3:3">
      <c r="C39060"/>
    </row>
    <row r="39061" spans="3:3">
      <c r="C39061"/>
    </row>
    <row r="39062" spans="3:3">
      <c r="C39062"/>
    </row>
    <row r="39063" spans="3:3">
      <c r="C39063"/>
    </row>
    <row r="39064" spans="3:3">
      <c r="C39064"/>
    </row>
    <row r="39065" spans="3:3">
      <c r="C39065"/>
    </row>
    <row r="39066" spans="3:3">
      <c r="C39066"/>
    </row>
    <row r="39067" spans="3:3">
      <c r="C39067"/>
    </row>
    <row r="39068" spans="3:3">
      <c r="C39068"/>
    </row>
    <row r="39069" spans="3:3">
      <c r="C39069"/>
    </row>
    <row r="39070" spans="3:3">
      <c r="C39070"/>
    </row>
    <row r="39071" spans="3:3">
      <c r="C39071"/>
    </row>
    <row r="39072" spans="3:3">
      <c r="C39072"/>
    </row>
    <row r="39073" spans="3:3">
      <c r="C39073"/>
    </row>
    <row r="39074" spans="3:3">
      <c r="C39074"/>
    </row>
    <row r="39075" spans="3:3">
      <c r="C39075"/>
    </row>
    <row r="39076" spans="3:3">
      <c r="C39076"/>
    </row>
    <row r="39077" spans="3:3">
      <c r="C39077"/>
    </row>
    <row r="39078" spans="3:3">
      <c r="C39078"/>
    </row>
    <row r="39079" spans="3:3">
      <c r="C39079"/>
    </row>
    <row r="39080" spans="3:3">
      <c r="C39080"/>
    </row>
    <row r="39081" spans="3:3">
      <c r="C39081"/>
    </row>
    <row r="39082" spans="3:3">
      <c r="C39082"/>
    </row>
    <row r="39083" spans="3:3">
      <c r="C39083"/>
    </row>
    <row r="39084" spans="3:3">
      <c r="C39084"/>
    </row>
    <row r="39085" spans="3:3">
      <c r="C39085"/>
    </row>
    <row r="39086" spans="3:3">
      <c r="C39086"/>
    </row>
    <row r="39087" spans="3:3">
      <c r="C39087"/>
    </row>
    <row r="39088" spans="3:3">
      <c r="C39088"/>
    </row>
    <row r="39089" spans="3:3">
      <c r="C39089"/>
    </row>
    <row r="39090" spans="3:3">
      <c r="C39090"/>
    </row>
    <row r="39091" spans="3:3">
      <c r="C39091"/>
    </row>
    <row r="39092" spans="3:3">
      <c r="C39092"/>
    </row>
    <row r="39093" spans="3:3">
      <c r="C39093"/>
    </row>
    <row r="39094" spans="3:3">
      <c r="C39094"/>
    </row>
    <row r="39095" spans="3:3">
      <c r="C39095"/>
    </row>
    <row r="39096" spans="3:3">
      <c r="C39096"/>
    </row>
    <row r="39097" spans="3:3">
      <c r="C39097"/>
    </row>
    <row r="39098" spans="3:3">
      <c r="C39098"/>
    </row>
    <row r="39099" spans="3:3">
      <c r="C39099"/>
    </row>
    <row r="39100" spans="3:3">
      <c r="C39100"/>
    </row>
    <row r="39101" spans="3:3">
      <c r="C39101"/>
    </row>
    <row r="39102" spans="3:3">
      <c r="C39102"/>
    </row>
    <row r="39103" spans="3:3">
      <c r="C39103"/>
    </row>
    <row r="39104" spans="3:3">
      <c r="C39104"/>
    </row>
    <row r="39105" spans="3:3">
      <c r="C39105"/>
    </row>
    <row r="39106" spans="3:3">
      <c r="C39106"/>
    </row>
    <row r="39107" spans="3:3">
      <c r="C39107"/>
    </row>
    <row r="39108" spans="3:3">
      <c r="C39108"/>
    </row>
    <row r="39109" spans="3:3">
      <c r="C39109"/>
    </row>
    <row r="39110" spans="3:3">
      <c r="C39110"/>
    </row>
    <row r="39111" spans="3:3">
      <c r="C39111"/>
    </row>
    <row r="39112" spans="3:3">
      <c r="C39112"/>
    </row>
    <row r="39113" spans="3:3">
      <c r="C39113"/>
    </row>
    <row r="39114" spans="3:3">
      <c r="C39114"/>
    </row>
    <row r="39115" spans="3:3">
      <c r="C39115"/>
    </row>
    <row r="39116" spans="3:3">
      <c r="C39116"/>
    </row>
    <row r="39117" spans="3:3">
      <c r="C39117"/>
    </row>
    <row r="39118" spans="3:3">
      <c r="C39118"/>
    </row>
    <row r="39119" spans="3:3">
      <c r="C39119"/>
    </row>
    <row r="39120" spans="3:3">
      <c r="C39120"/>
    </row>
    <row r="39121" spans="3:3">
      <c r="C39121"/>
    </row>
    <row r="39122" spans="3:3">
      <c r="C39122"/>
    </row>
    <row r="39123" spans="3:3">
      <c r="C39123"/>
    </row>
    <row r="39124" spans="3:3">
      <c r="C39124"/>
    </row>
    <row r="39125" spans="3:3">
      <c r="C39125"/>
    </row>
    <row r="39126" spans="3:3">
      <c r="C39126"/>
    </row>
    <row r="39127" spans="3:3">
      <c r="C39127"/>
    </row>
    <row r="39128" spans="3:3">
      <c r="C39128"/>
    </row>
    <row r="39129" spans="3:3">
      <c r="C39129"/>
    </row>
    <row r="39130" spans="3:3">
      <c r="C39130"/>
    </row>
    <row r="39131" spans="3:3">
      <c r="C39131"/>
    </row>
    <row r="39132" spans="3:3">
      <c r="C39132"/>
    </row>
    <row r="39133" spans="3:3">
      <c r="C39133"/>
    </row>
    <row r="39134" spans="3:3">
      <c r="C39134"/>
    </row>
    <row r="39135" spans="3:3">
      <c r="C39135"/>
    </row>
    <row r="39136" spans="3:3">
      <c r="C39136"/>
    </row>
    <row r="39137" spans="3:3">
      <c r="C39137"/>
    </row>
    <row r="39138" spans="3:3">
      <c r="C39138"/>
    </row>
    <row r="39139" spans="3:3">
      <c r="C39139"/>
    </row>
    <row r="39140" spans="3:3">
      <c r="C39140"/>
    </row>
    <row r="39141" spans="3:3">
      <c r="C39141"/>
    </row>
    <row r="39142" spans="3:3">
      <c r="C39142"/>
    </row>
    <row r="39143" spans="3:3">
      <c r="C39143"/>
    </row>
    <row r="39144" spans="3:3">
      <c r="C39144"/>
    </row>
    <row r="39145" spans="3:3">
      <c r="C39145"/>
    </row>
    <row r="39146" spans="3:3">
      <c r="C39146"/>
    </row>
    <row r="39147" spans="3:3">
      <c r="C39147"/>
    </row>
    <row r="39148" spans="3:3">
      <c r="C39148"/>
    </row>
    <row r="39149" spans="3:3">
      <c r="C39149"/>
    </row>
    <row r="39150" spans="3:3">
      <c r="C39150"/>
    </row>
    <row r="39151" spans="3:3">
      <c r="C39151"/>
    </row>
    <row r="39152" spans="3:3">
      <c r="C39152"/>
    </row>
    <row r="39153" spans="3:3">
      <c r="C39153"/>
    </row>
    <row r="39154" spans="3:3">
      <c r="C39154"/>
    </row>
    <row r="39155" spans="3:3">
      <c r="C39155"/>
    </row>
    <row r="39156" spans="3:3">
      <c r="C39156"/>
    </row>
    <row r="39157" spans="3:3">
      <c r="C39157"/>
    </row>
    <row r="39158" spans="3:3">
      <c r="C39158"/>
    </row>
    <row r="39159" spans="3:3">
      <c r="C39159"/>
    </row>
    <row r="39160" spans="3:3">
      <c r="C39160"/>
    </row>
    <row r="39161" spans="3:3">
      <c r="C39161"/>
    </row>
    <row r="39162" spans="3:3">
      <c r="C39162"/>
    </row>
    <row r="39163" spans="3:3">
      <c r="C39163"/>
    </row>
    <row r="39164" spans="3:3">
      <c r="C39164"/>
    </row>
    <row r="39165" spans="3:3">
      <c r="C39165"/>
    </row>
    <row r="39166" spans="3:3">
      <c r="C39166"/>
    </row>
    <row r="39167" spans="3:3">
      <c r="C39167"/>
    </row>
    <row r="39168" spans="3:3">
      <c r="C39168"/>
    </row>
    <row r="39169" spans="3:3">
      <c r="C39169"/>
    </row>
    <row r="39170" spans="3:3">
      <c r="C39170"/>
    </row>
    <row r="39171" spans="3:3">
      <c r="C39171"/>
    </row>
    <row r="39172" spans="3:3">
      <c r="C39172"/>
    </row>
    <row r="39173" spans="3:3">
      <c r="C39173"/>
    </row>
    <row r="39174" spans="3:3">
      <c r="C39174"/>
    </row>
    <row r="39175" spans="3:3">
      <c r="C39175"/>
    </row>
    <row r="39176" spans="3:3">
      <c r="C39176"/>
    </row>
    <row r="39177" spans="3:3">
      <c r="C39177"/>
    </row>
    <row r="39178" spans="3:3">
      <c r="C39178"/>
    </row>
    <row r="39179" spans="3:3">
      <c r="C39179"/>
    </row>
    <row r="39180" spans="3:3">
      <c r="C39180"/>
    </row>
    <row r="39181" spans="3:3">
      <c r="C39181"/>
    </row>
    <row r="39182" spans="3:3">
      <c r="C39182"/>
    </row>
    <row r="39183" spans="3:3">
      <c r="C39183"/>
    </row>
    <row r="39184" spans="3:3">
      <c r="C39184"/>
    </row>
    <row r="39185" spans="3:3">
      <c r="C39185"/>
    </row>
    <row r="39186" spans="3:3">
      <c r="C39186"/>
    </row>
    <row r="39187" spans="3:3">
      <c r="C39187"/>
    </row>
    <row r="39188" spans="3:3">
      <c r="C39188"/>
    </row>
    <row r="39189" spans="3:3">
      <c r="C39189"/>
    </row>
    <row r="39190" spans="3:3">
      <c r="C39190"/>
    </row>
    <row r="39191" spans="3:3">
      <c r="C39191"/>
    </row>
    <row r="39192" spans="3:3">
      <c r="C39192"/>
    </row>
    <row r="39193" spans="3:3">
      <c r="C39193"/>
    </row>
    <row r="39194" spans="3:3">
      <c r="C39194"/>
    </row>
    <row r="39195" spans="3:3">
      <c r="C39195"/>
    </row>
    <row r="39196" spans="3:3">
      <c r="C39196"/>
    </row>
    <row r="39197" spans="3:3">
      <c r="C39197"/>
    </row>
    <row r="39198" spans="3:3">
      <c r="C39198"/>
    </row>
    <row r="39199" spans="3:3">
      <c r="C39199"/>
    </row>
    <row r="39200" spans="3:3">
      <c r="C39200"/>
    </row>
    <row r="39201" spans="3:3">
      <c r="C39201"/>
    </row>
    <row r="39202" spans="3:3">
      <c r="C39202"/>
    </row>
    <row r="39203" spans="3:3">
      <c r="C39203"/>
    </row>
    <row r="39204" spans="3:3">
      <c r="C39204"/>
    </row>
    <row r="39205" spans="3:3">
      <c r="C39205"/>
    </row>
    <row r="39206" spans="3:3">
      <c r="C39206"/>
    </row>
    <row r="39207" spans="3:3">
      <c r="C39207"/>
    </row>
    <row r="39208" spans="3:3">
      <c r="C39208"/>
    </row>
    <row r="39209" spans="3:3">
      <c r="C39209"/>
    </row>
    <row r="39210" spans="3:3">
      <c r="C39210"/>
    </row>
    <row r="39211" spans="3:3">
      <c r="C39211"/>
    </row>
    <row r="39212" spans="3:3">
      <c r="C39212"/>
    </row>
    <row r="39213" spans="3:3">
      <c r="C39213"/>
    </row>
    <row r="39214" spans="3:3">
      <c r="C39214"/>
    </row>
    <row r="39215" spans="3:3">
      <c r="C39215"/>
    </row>
    <row r="39216" spans="3:3">
      <c r="C39216"/>
    </row>
    <row r="39217" spans="3:3">
      <c r="C39217"/>
    </row>
    <row r="39218" spans="3:3">
      <c r="C39218"/>
    </row>
    <row r="39219" spans="3:3">
      <c r="C39219"/>
    </row>
    <row r="39220" spans="3:3">
      <c r="C39220"/>
    </row>
    <row r="39221" spans="3:3">
      <c r="C39221"/>
    </row>
    <row r="39222" spans="3:3">
      <c r="C39222"/>
    </row>
    <row r="39223" spans="3:3">
      <c r="C39223"/>
    </row>
    <row r="39224" spans="3:3">
      <c r="C39224"/>
    </row>
    <row r="39225" spans="3:3">
      <c r="C39225"/>
    </row>
    <row r="39226" spans="3:3">
      <c r="C39226"/>
    </row>
    <row r="39227" spans="3:3">
      <c r="C39227"/>
    </row>
    <row r="39228" spans="3:3">
      <c r="C39228"/>
    </row>
    <row r="39229" spans="3:3">
      <c r="C39229"/>
    </row>
    <row r="39230" spans="3:3">
      <c r="C39230"/>
    </row>
    <row r="39231" spans="3:3">
      <c r="C39231"/>
    </row>
    <row r="39232" spans="3:3">
      <c r="C39232"/>
    </row>
    <row r="39233" spans="3:3">
      <c r="C39233"/>
    </row>
    <row r="39234" spans="3:3">
      <c r="C39234"/>
    </row>
    <row r="39235" spans="3:3">
      <c r="C39235"/>
    </row>
    <row r="39236" spans="3:3">
      <c r="C39236"/>
    </row>
    <row r="39237" spans="3:3">
      <c r="C39237"/>
    </row>
    <row r="39238" spans="3:3">
      <c r="C39238"/>
    </row>
    <row r="39239" spans="3:3">
      <c r="C39239"/>
    </row>
    <row r="39240" spans="3:3">
      <c r="C39240"/>
    </row>
    <row r="39241" spans="3:3">
      <c r="C39241"/>
    </row>
    <row r="39242" spans="3:3">
      <c r="C39242"/>
    </row>
    <row r="39243" spans="3:3">
      <c r="C39243"/>
    </row>
    <row r="39244" spans="3:3">
      <c r="C39244"/>
    </row>
    <row r="39245" spans="3:3">
      <c r="C39245"/>
    </row>
    <row r="39246" spans="3:3">
      <c r="C39246"/>
    </row>
    <row r="39247" spans="3:3">
      <c r="C39247"/>
    </row>
    <row r="39248" spans="3:3">
      <c r="C39248"/>
    </row>
    <row r="39249" spans="3:3">
      <c r="C39249"/>
    </row>
    <row r="39250" spans="3:3">
      <c r="C39250"/>
    </row>
    <row r="39251" spans="3:3">
      <c r="C39251"/>
    </row>
    <row r="39252" spans="3:3">
      <c r="C39252"/>
    </row>
    <row r="39253" spans="3:3">
      <c r="C39253"/>
    </row>
    <row r="39254" spans="3:3">
      <c r="C39254"/>
    </row>
    <row r="39255" spans="3:3">
      <c r="C39255"/>
    </row>
    <row r="39256" spans="3:3">
      <c r="C39256"/>
    </row>
    <row r="39257" spans="3:3">
      <c r="C39257"/>
    </row>
    <row r="39258" spans="3:3">
      <c r="C39258"/>
    </row>
    <row r="39259" spans="3:3">
      <c r="C39259"/>
    </row>
    <row r="39260" spans="3:3">
      <c r="C39260"/>
    </row>
    <row r="39261" spans="3:3">
      <c r="C39261"/>
    </row>
    <row r="39262" spans="3:3">
      <c r="C39262"/>
    </row>
    <row r="39263" spans="3:3">
      <c r="C39263"/>
    </row>
    <row r="39264" spans="3:3">
      <c r="C39264"/>
    </row>
    <row r="39265" spans="3:3">
      <c r="C39265"/>
    </row>
    <row r="39266" spans="3:3">
      <c r="C39266"/>
    </row>
    <row r="39267" spans="3:3">
      <c r="C39267"/>
    </row>
    <row r="39268" spans="3:3">
      <c r="C39268"/>
    </row>
    <row r="39269" spans="3:3">
      <c r="C39269"/>
    </row>
    <row r="39270" spans="3:3">
      <c r="C39270"/>
    </row>
    <row r="39271" spans="3:3">
      <c r="C39271"/>
    </row>
    <row r="39272" spans="3:3">
      <c r="C39272"/>
    </row>
    <row r="39273" spans="3:3">
      <c r="C39273"/>
    </row>
    <row r="39274" spans="3:3">
      <c r="C39274"/>
    </row>
    <row r="39275" spans="3:3">
      <c r="C39275"/>
    </row>
    <row r="39276" spans="3:3">
      <c r="C39276"/>
    </row>
    <row r="39277" spans="3:3">
      <c r="C39277"/>
    </row>
    <row r="39278" spans="3:3">
      <c r="C39278"/>
    </row>
    <row r="39279" spans="3:3">
      <c r="C39279"/>
    </row>
    <row r="39280" spans="3:3">
      <c r="C39280"/>
    </row>
    <row r="39281" spans="3:3">
      <c r="C39281"/>
    </row>
    <row r="39282" spans="3:3">
      <c r="C39282"/>
    </row>
    <row r="39283" spans="3:3">
      <c r="C39283"/>
    </row>
    <row r="39284" spans="3:3">
      <c r="C39284"/>
    </row>
    <row r="39285" spans="3:3">
      <c r="C39285"/>
    </row>
    <row r="39286" spans="3:3">
      <c r="C39286"/>
    </row>
    <row r="39287" spans="3:3">
      <c r="C39287"/>
    </row>
    <row r="39288" spans="3:3">
      <c r="C39288"/>
    </row>
    <row r="39289" spans="3:3">
      <c r="C39289"/>
    </row>
    <row r="39290" spans="3:3">
      <c r="C39290"/>
    </row>
    <row r="39291" spans="3:3">
      <c r="C39291"/>
    </row>
    <row r="39292" spans="3:3">
      <c r="C39292"/>
    </row>
    <row r="39293" spans="3:3">
      <c r="C39293"/>
    </row>
    <row r="39294" spans="3:3">
      <c r="C39294"/>
    </row>
    <row r="39295" spans="3:3">
      <c r="C39295"/>
    </row>
    <row r="39296" spans="3:3">
      <c r="C39296"/>
    </row>
    <row r="39297" spans="3:3">
      <c r="C39297"/>
    </row>
    <row r="39298" spans="3:3">
      <c r="C39298"/>
    </row>
    <row r="39299" spans="3:3">
      <c r="C39299"/>
    </row>
    <row r="39300" spans="3:3">
      <c r="C39300"/>
    </row>
    <row r="39301" spans="3:3">
      <c r="C39301"/>
    </row>
    <row r="39302" spans="3:3">
      <c r="C39302"/>
    </row>
    <row r="39303" spans="3:3">
      <c r="C39303"/>
    </row>
    <row r="39304" spans="3:3">
      <c r="C39304"/>
    </row>
    <row r="39305" spans="3:3">
      <c r="C39305"/>
    </row>
    <row r="39306" spans="3:3">
      <c r="C39306"/>
    </row>
    <row r="39307" spans="3:3">
      <c r="C39307"/>
    </row>
    <row r="39308" spans="3:3">
      <c r="C39308"/>
    </row>
    <row r="39309" spans="3:3">
      <c r="C39309"/>
    </row>
    <row r="39310" spans="3:3">
      <c r="C39310"/>
    </row>
    <row r="39311" spans="3:3">
      <c r="C39311"/>
    </row>
    <row r="39312" spans="3:3">
      <c r="C39312"/>
    </row>
    <row r="39313" spans="3:3">
      <c r="C39313"/>
    </row>
    <row r="39314" spans="3:3">
      <c r="C39314"/>
    </row>
    <row r="39315" spans="3:3">
      <c r="C39315"/>
    </row>
    <row r="39316" spans="3:3">
      <c r="C39316"/>
    </row>
    <row r="39317" spans="3:3">
      <c r="C39317"/>
    </row>
    <row r="39318" spans="3:3">
      <c r="C39318"/>
    </row>
    <row r="39319" spans="3:3">
      <c r="C39319"/>
    </row>
    <row r="39320" spans="3:3">
      <c r="C39320"/>
    </row>
    <row r="39321" spans="3:3">
      <c r="C39321"/>
    </row>
    <row r="39322" spans="3:3">
      <c r="C39322"/>
    </row>
    <row r="39323" spans="3:3">
      <c r="C39323"/>
    </row>
    <row r="39324" spans="3:3">
      <c r="C39324"/>
    </row>
    <row r="39325" spans="3:3">
      <c r="C39325"/>
    </row>
    <row r="39326" spans="3:3">
      <c r="C39326"/>
    </row>
    <row r="39327" spans="3:3">
      <c r="C39327"/>
    </row>
    <row r="39328" spans="3:3">
      <c r="C39328"/>
    </row>
    <row r="39329" spans="3:3">
      <c r="C39329"/>
    </row>
    <row r="39330" spans="3:3">
      <c r="C39330"/>
    </row>
    <row r="39331" spans="3:3">
      <c r="C39331"/>
    </row>
    <row r="39332" spans="3:3">
      <c r="C39332"/>
    </row>
    <row r="39333" spans="3:3">
      <c r="C39333"/>
    </row>
    <row r="39334" spans="3:3">
      <c r="C39334"/>
    </row>
    <row r="39335" spans="3:3">
      <c r="C39335"/>
    </row>
    <row r="39336" spans="3:3">
      <c r="C39336"/>
    </row>
    <row r="39337" spans="3:3">
      <c r="C39337"/>
    </row>
    <row r="39338" spans="3:3">
      <c r="C39338"/>
    </row>
    <row r="39339" spans="3:3">
      <c r="C39339"/>
    </row>
    <row r="39340" spans="3:3">
      <c r="C39340"/>
    </row>
    <row r="39341" spans="3:3">
      <c r="C39341"/>
    </row>
    <row r="39342" spans="3:3">
      <c r="C39342"/>
    </row>
    <row r="39343" spans="3:3">
      <c r="C39343"/>
    </row>
    <row r="39344" spans="3:3">
      <c r="C39344"/>
    </row>
    <row r="39345" spans="3:3">
      <c r="C39345"/>
    </row>
    <row r="39346" spans="3:3">
      <c r="C39346"/>
    </row>
    <row r="39347" spans="3:3">
      <c r="C39347"/>
    </row>
    <row r="39348" spans="3:3">
      <c r="C39348"/>
    </row>
    <row r="39349" spans="3:3">
      <c r="C39349"/>
    </row>
    <row r="39350" spans="3:3">
      <c r="C39350"/>
    </row>
    <row r="39351" spans="3:3">
      <c r="C39351"/>
    </row>
    <row r="39352" spans="3:3">
      <c r="C39352"/>
    </row>
    <row r="39353" spans="3:3">
      <c r="C39353"/>
    </row>
    <row r="39354" spans="3:3">
      <c r="C39354"/>
    </row>
    <row r="39355" spans="3:3">
      <c r="C39355"/>
    </row>
    <row r="39356" spans="3:3">
      <c r="C39356"/>
    </row>
    <row r="39357" spans="3:3">
      <c r="C39357"/>
    </row>
    <row r="39358" spans="3:3">
      <c r="C39358"/>
    </row>
    <row r="39359" spans="3:3">
      <c r="C39359"/>
    </row>
    <row r="39360" spans="3:3">
      <c r="C39360"/>
    </row>
    <row r="39361" spans="3:3">
      <c r="C39361"/>
    </row>
    <row r="39362" spans="3:3">
      <c r="C39362"/>
    </row>
    <row r="39363" spans="3:3">
      <c r="C39363"/>
    </row>
    <row r="39364" spans="3:3">
      <c r="C39364"/>
    </row>
    <row r="39365" spans="3:3">
      <c r="C39365"/>
    </row>
    <row r="39366" spans="3:3">
      <c r="C39366"/>
    </row>
    <row r="39367" spans="3:3">
      <c r="C39367"/>
    </row>
    <row r="39368" spans="3:3">
      <c r="C39368"/>
    </row>
    <row r="39369" spans="3:3">
      <c r="C39369"/>
    </row>
    <row r="39370" spans="3:3">
      <c r="C39370"/>
    </row>
    <row r="39371" spans="3:3">
      <c r="C39371"/>
    </row>
    <row r="39372" spans="3:3">
      <c r="C39372"/>
    </row>
    <row r="39373" spans="3:3">
      <c r="C39373"/>
    </row>
    <row r="39374" spans="3:3">
      <c r="C39374"/>
    </row>
    <row r="39375" spans="3:3">
      <c r="C39375"/>
    </row>
    <row r="39376" spans="3:3">
      <c r="C39376"/>
    </row>
    <row r="39377" spans="3:3">
      <c r="C39377"/>
    </row>
    <row r="39378" spans="3:3">
      <c r="C39378"/>
    </row>
    <row r="39379" spans="3:3">
      <c r="C39379"/>
    </row>
    <row r="39380" spans="3:3">
      <c r="C39380"/>
    </row>
    <row r="39381" spans="3:3">
      <c r="C39381"/>
    </row>
    <row r="39382" spans="3:3">
      <c r="C39382"/>
    </row>
    <row r="39383" spans="3:3">
      <c r="C39383"/>
    </row>
    <row r="39384" spans="3:3">
      <c r="C39384"/>
    </row>
    <row r="39385" spans="3:3">
      <c r="C39385"/>
    </row>
    <row r="39386" spans="3:3">
      <c r="C39386"/>
    </row>
    <row r="39387" spans="3:3">
      <c r="C39387"/>
    </row>
    <row r="39388" spans="3:3">
      <c r="C39388"/>
    </row>
    <row r="39389" spans="3:3">
      <c r="C39389"/>
    </row>
    <row r="39390" spans="3:3">
      <c r="C39390"/>
    </row>
    <row r="39391" spans="3:3">
      <c r="C39391"/>
    </row>
    <row r="39392" spans="3:3">
      <c r="C39392"/>
    </row>
    <row r="39393" spans="3:3">
      <c r="C39393"/>
    </row>
    <row r="39394" spans="3:3">
      <c r="C39394"/>
    </row>
    <row r="39395" spans="3:3">
      <c r="C39395"/>
    </row>
    <row r="39396" spans="3:3">
      <c r="C39396"/>
    </row>
    <row r="39397" spans="3:3">
      <c r="C39397"/>
    </row>
    <row r="39398" spans="3:3">
      <c r="C39398"/>
    </row>
    <row r="39399" spans="3:3">
      <c r="C39399"/>
    </row>
    <row r="39400" spans="3:3">
      <c r="C39400"/>
    </row>
    <row r="39401" spans="3:3">
      <c r="C39401"/>
    </row>
    <row r="39402" spans="3:3">
      <c r="C39402"/>
    </row>
    <row r="39403" spans="3:3">
      <c r="C39403"/>
    </row>
    <row r="39404" spans="3:3">
      <c r="C39404"/>
    </row>
    <row r="39405" spans="3:3">
      <c r="C39405"/>
    </row>
    <row r="39406" spans="3:3">
      <c r="C39406"/>
    </row>
    <row r="39407" spans="3:3">
      <c r="C39407"/>
    </row>
    <row r="39408" spans="3:3">
      <c r="C39408"/>
    </row>
    <row r="39409" spans="3:3">
      <c r="C39409"/>
    </row>
    <row r="39410" spans="3:3">
      <c r="C39410"/>
    </row>
    <row r="39411" spans="3:3">
      <c r="C39411"/>
    </row>
    <row r="39412" spans="3:3">
      <c r="C39412"/>
    </row>
    <row r="39413" spans="3:3">
      <c r="C39413"/>
    </row>
    <row r="39414" spans="3:3">
      <c r="C39414"/>
    </row>
    <row r="39415" spans="3:3">
      <c r="C39415"/>
    </row>
    <row r="39416" spans="3:3">
      <c r="C39416"/>
    </row>
    <row r="39417" spans="3:3">
      <c r="C39417"/>
    </row>
    <row r="39418" spans="3:3">
      <c r="C39418"/>
    </row>
    <row r="39419" spans="3:3">
      <c r="C39419"/>
    </row>
    <row r="39420" spans="3:3">
      <c r="C39420"/>
    </row>
    <row r="39421" spans="3:3">
      <c r="C39421"/>
    </row>
    <row r="39422" spans="3:3">
      <c r="C39422"/>
    </row>
    <row r="39423" spans="3:3">
      <c r="C39423"/>
    </row>
    <row r="39424" spans="3:3">
      <c r="C39424"/>
    </row>
    <row r="39425" spans="3:3">
      <c r="C39425"/>
    </row>
    <row r="39426" spans="3:3">
      <c r="C39426"/>
    </row>
    <row r="39427" spans="3:3">
      <c r="C39427"/>
    </row>
    <row r="39428" spans="3:3">
      <c r="C39428"/>
    </row>
    <row r="39429" spans="3:3">
      <c r="C39429"/>
    </row>
    <row r="39430" spans="3:3">
      <c r="C39430"/>
    </row>
    <row r="39431" spans="3:3">
      <c r="C39431"/>
    </row>
    <row r="39432" spans="3:3">
      <c r="C39432"/>
    </row>
    <row r="39433" spans="3:3">
      <c r="C39433"/>
    </row>
    <row r="39434" spans="3:3">
      <c r="C39434"/>
    </row>
    <row r="39435" spans="3:3">
      <c r="C39435"/>
    </row>
    <row r="39436" spans="3:3">
      <c r="C39436"/>
    </row>
    <row r="39437" spans="3:3">
      <c r="C39437"/>
    </row>
    <row r="39438" spans="3:3">
      <c r="C39438"/>
    </row>
    <row r="39439" spans="3:3">
      <c r="C39439"/>
    </row>
    <row r="39440" spans="3:3">
      <c r="C39440"/>
    </row>
    <row r="39441" spans="3:3">
      <c r="C39441"/>
    </row>
    <row r="39442" spans="3:3">
      <c r="C39442"/>
    </row>
    <row r="39443" spans="3:3">
      <c r="C39443"/>
    </row>
    <row r="39444" spans="3:3">
      <c r="C39444"/>
    </row>
    <row r="39445" spans="3:3">
      <c r="C39445"/>
    </row>
    <row r="39446" spans="3:3">
      <c r="C39446"/>
    </row>
    <row r="39447" spans="3:3">
      <c r="C39447"/>
    </row>
    <row r="39448" spans="3:3">
      <c r="C39448"/>
    </row>
    <row r="39449" spans="3:3">
      <c r="C39449"/>
    </row>
    <row r="39450" spans="3:3">
      <c r="C39450"/>
    </row>
    <row r="39451" spans="3:3">
      <c r="C39451"/>
    </row>
    <row r="39452" spans="3:3">
      <c r="C39452"/>
    </row>
    <row r="39453" spans="3:3">
      <c r="C39453"/>
    </row>
    <row r="39454" spans="3:3">
      <c r="C39454"/>
    </row>
    <row r="39455" spans="3:3">
      <c r="C39455"/>
    </row>
    <row r="39456" spans="3:3">
      <c r="C39456"/>
    </row>
    <row r="39457" spans="3:3">
      <c r="C39457"/>
    </row>
    <row r="39458" spans="3:3">
      <c r="C39458"/>
    </row>
    <row r="39459" spans="3:3">
      <c r="C39459"/>
    </row>
    <row r="39460" spans="3:3">
      <c r="C39460"/>
    </row>
    <row r="39461" spans="3:3">
      <c r="C39461"/>
    </row>
    <row r="39462" spans="3:3">
      <c r="C39462"/>
    </row>
    <row r="39463" spans="3:3">
      <c r="C39463"/>
    </row>
    <row r="39464" spans="3:3">
      <c r="C39464"/>
    </row>
    <row r="39465" spans="3:3">
      <c r="C39465"/>
    </row>
    <row r="39466" spans="3:3">
      <c r="C39466"/>
    </row>
    <row r="39467" spans="3:3">
      <c r="C39467"/>
    </row>
    <row r="39468" spans="3:3">
      <c r="C39468"/>
    </row>
    <row r="39469" spans="3:3">
      <c r="C39469"/>
    </row>
    <row r="39470" spans="3:3">
      <c r="C39470"/>
    </row>
    <row r="39471" spans="3:3">
      <c r="C39471"/>
    </row>
    <row r="39472" spans="3:3">
      <c r="C39472"/>
    </row>
    <row r="39473" spans="3:3">
      <c r="C39473"/>
    </row>
    <row r="39474" spans="3:3">
      <c r="C39474"/>
    </row>
    <row r="39475" spans="3:3">
      <c r="C39475"/>
    </row>
    <row r="39476" spans="3:3">
      <c r="C39476"/>
    </row>
    <row r="39477" spans="3:3">
      <c r="C39477"/>
    </row>
    <row r="39478" spans="3:3">
      <c r="C39478"/>
    </row>
    <row r="39479" spans="3:3">
      <c r="C39479"/>
    </row>
    <row r="39480" spans="3:3">
      <c r="C39480"/>
    </row>
    <row r="39481" spans="3:3">
      <c r="C39481"/>
    </row>
    <row r="39482" spans="3:3">
      <c r="C39482"/>
    </row>
    <row r="39483" spans="3:3">
      <c r="C39483"/>
    </row>
    <row r="39484" spans="3:3">
      <c r="C39484"/>
    </row>
    <row r="39485" spans="3:3">
      <c r="C39485"/>
    </row>
    <row r="39486" spans="3:3">
      <c r="C39486"/>
    </row>
    <row r="39487" spans="3:3">
      <c r="C39487"/>
    </row>
    <row r="39488" spans="3:3">
      <c r="C39488"/>
    </row>
    <row r="39489" spans="3:3">
      <c r="C39489"/>
    </row>
    <row r="39490" spans="3:3">
      <c r="C39490"/>
    </row>
    <row r="39491" spans="3:3">
      <c r="C39491"/>
    </row>
    <row r="39492" spans="3:3">
      <c r="C39492"/>
    </row>
    <row r="39493" spans="3:3">
      <c r="C39493"/>
    </row>
    <row r="39494" spans="3:3">
      <c r="C39494"/>
    </row>
    <row r="39495" spans="3:3">
      <c r="C39495"/>
    </row>
    <row r="39496" spans="3:3">
      <c r="C39496"/>
    </row>
    <row r="39497" spans="3:3">
      <c r="C39497"/>
    </row>
    <row r="39498" spans="3:3">
      <c r="C39498"/>
    </row>
    <row r="39499" spans="3:3">
      <c r="C39499"/>
    </row>
    <row r="39500" spans="3:3">
      <c r="C39500"/>
    </row>
    <row r="39501" spans="3:3">
      <c r="C39501"/>
    </row>
    <row r="39502" spans="3:3">
      <c r="C39502"/>
    </row>
    <row r="39503" spans="3:3">
      <c r="C39503"/>
    </row>
    <row r="39504" spans="3:3">
      <c r="C39504"/>
    </row>
    <row r="39505" spans="3:3">
      <c r="C39505"/>
    </row>
    <row r="39506" spans="3:3">
      <c r="C39506"/>
    </row>
    <row r="39507" spans="3:3">
      <c r="C39507"/>
    </row>
    <row r="39508" spans="3:3">
      <c r="C39508"/>
    </row>
    <row r="39509" spans="3:3">
      <c r="C39509"/>
    </row>
    <row r="39510" spans="3:3">
      <c r="C39510"/>
    </row>
    <row r="39511" spans="3:3">
      <c r="C39511"/>
    </row>
    <row r="39512" spans="3:3">
      <c r="C39512"/>
    </row>
    <row r="39513" spans="3:3">
      <c r="C39513"/>
    </row>
    <row r="39514" spans="3:3">
      <c r="C39514"/>
    </row>
    <row r="39515" spans="3:3">
      <c r="C39515"/>
    </row>
    <row r="39516" spans="3:3">
      <c r="C39516"/>
    </row>
    <row r="39517" spans="3:3">
      <c r="C39517"/>
    </row>
    <row r="39518" spans="3:3">
      <c r="C39518"/>
    </row>
    <row r="39519" spans="3:3">
      <c r="C39519"/>
    </row>
    <row r="39520" spans="3:3">
      <c r="C39520"/>
    </row>
    <row r="39521" spans="3:3">
      <c r="C39521"/>
    </row>
    <row r="39522" spans="3:3">
      <c r="C39522"/>
    </row>
    <row r="39523" spans="3:3">
      <c r="C39523"/>
    </row>
    <row r="39524" spans="3:3">
      <c r="C39524"/>
    </row>
    <row r="39525" spans="3:3">
      <c r="C39525"/>
    </row>
    <row r="39526" spans="3:3">
      <c r="C39526"/>
    </row>
    <row r="39527" spans="3:3">
      <c r="C39527"/>
    </row>
    <row r="39528" spans="3:3">
      <c r="C39528"/>
    </row>
    <row r="39529" spans="3:3">
      <c r="C39529"/>
    </row>
    <row r="39530" spans="3:3">
      <c r="C39530"/>
    </row>
    <row r="39531" spans="3:3">
      <c r="C39531"/>
    </row>
    <row r="39532" spans="3:3">
      <c r="C39532"/>
    </row>
    <row r="39533" spans="3:3">
      <c r="C39533"/>
    </row>
    <row r="39534" spans="3:3">
      <c r="C39534"/>
    </row>
    <row r="39535" spans="3:3">
      <c r="C39535"/>
    </row>
    <row r="39536" spans="3:3">
      <c r="C39536"/>
    </row>
    <row r="39537" spans="3:3">
      <c r="C39537"/>
    </row>
    <row r="39538" spans="3:3">
      <c r="C39538"/>
    </row>
    <row r="39539" spans="3:3">
      <c r="C39539"/>
    </row>
    <row r="39540" spans="3:3">
      <c r="C39540"/>
    </row>
    <row r="39541" spans="3:3">
      <c r="C39541"/>
    </row>
    <row r="39542" spans="3:3">
      <c r="C39542"/>
    </row>
    <row r="39543" spans="3:3">
      <c r="C39543"/>
    </row>
    <row r="39544" spans="3:3">
      <c r="C39544"/>
    </row>
    <row r="39545" spans="3:3">
      <c r="C39545"/>
    </row>
    <row r="39546" spans="3:3">
      <c r="C39546"/>
    </row>
    <row r="39547" spans="3:3">
      <c r="C39547"/>
    </row>
    <row r="39548" spans="3:3">
      <c r="C39548"/>
    </row>
    <row r="39549" spans="3:3">
      <c r="C39549"/>
    </row>
    <row r="39550" spans="3:3">
      <c r="C39550"/>
    </row>
    <row r="39551" spans="3:3">
      <c r="C39551"/>
    </row>
    <row r="39552" spans="3:3">
      <c r="C39552"/>
    </row>
    <row r="39553" spans="3:3">
      <c r="C39553"/>
    </row>
    <row r="39554" spans="3:3">
      <c r="C39554"/>
    </row>
    <row r="39555" spans="3:3">
      <c r="C39555"/>
    </row>
    <row r="39556" spans="3:3">
      <c r="C39556"/>
    </row>
    <row r="39557" spans="3:3">
      <c r="C39557"/>
    </row>
    <row r="39558" spans="3:3">
      <c r="C39558"/>
    </row>
    <row r="39559" spans="3:3">
      <c r="C39559"/>
    </row>
    <row r="39560" spans="3:3">
      <c r="C39560"/>
    </row>
    <row r="39561" spans="3:3">
      <c r="C39561"/>
    </row>
    <row r="39562" spans="3:3">
      <c r="C39562"/>
    </row>
    <row r="39563" spans="3:3">
      <c r="C39563"/>
    </row>
    <row r="39564" spans="3:3">
      <c r="C39564"/>
    </row>
    <row r="39565" spans="3:3">
      <c r="C39565"/>
    </row>
    <row r="39566" spans="3:3">
      <c r="C39566"/>
    </row>
    <row r="39567" spans="3:3">
      <c r="C39567"/>
    </row>
    <row r="39568" spans="3:3">
      <c r="C39568"/>
    </row>
    <row r="39569" spans="3:3">
      <c r="C39569"/>
    </row>
    <row r="39570" spans="3:3">
      <c r="C39570"/>
    </row>
    <row r="39571" spans="3:3">
      <c r="C39571"/>
    </row>
    <row r="39572" spans="3:3">
      <c r="C39572"/>
    </row>
    <row r="39573" spans="3:3">
      <c r="C39573"/>
    </row>
    <row r="39574" spans="3:3">
      <c r="C39574"/>
    </row>
    <row r="39575" spans="3:3">
      <c r="C39575"/>
    </row>
    <row r="39576" spans="3:3">
      <c r="C39576"/>
    </row>
    <row r="39577" spans="3:3">
      <c r="C39577"/>
    </row>
    <row r="39578" spans="3:3">
      <c r="C39578"/>
    </row>
    <row r="39579" spans="3:3">
      <c r="C39579"/>
    </row>
    <row r="39580" spans="3:3">
      <c r="C39580"/>
    </row>
    <row r="39581" spans="3:3">
      <c r="C39581"/>
    </row>
    <row r="39582" spans="3:3">
      <c r="C39582"/>
    </row>
    <row r="39583" spans="3:3">
      <c r="C39583"/>
    </row>
    <row r="39584" spans="3:3">
      <c r="C39584"/>
    </row>
    <row r="39585" spans="3:3">
      <c r="C39585"/>
    </row>
    <row r="39586" spans="3:3">
      <c r="C39586"/>
    </row>
    <row r="39587" spans="3:3">
      <c r="C39587"/>
    </row>
    <row r="39588" spans="3:3">
      <c r="C39588"/>
    </row>
    <row r="39589" spans="3:3">
      <c r="C39589"/>
    </row>
    <row r="39590" spans="3:3">
      <c r="C39590"/>
    </row>
    <row r="39591" spans="3:3">
      <c r="C39591"/>
    </row>
    <row r="39592" spans="3:3">
      <c r="C39592"/>
    </row>
    <row r="39593" spans="3:3">
      <c r="C39593"/>
    </row>
    <row r="39594" spans="3:3">
      <c r="C39594"/>
    </row>
    <row r="39595" spans="3:3">
      <c r="C39595"/>
    </row>
    <row r="39596" spans="3:3">
      <c r="C39596"/>
    </row>
    <row r="39597" spans="3:3">
      <c r="C39597"/>
    </row>
    <row r="39598" spans="3:3">
      <c r="C39598"/>
    </row>
    <row r="39599" spans="3:3">
      <c r="C39599"/>
    </row>
    <row r="39600" spans="3:3">
      <c r="C39600"/>
    </row>
    <row r="39601" spans="3:3">
      <c r="C39601"/>
    </row>
    <row r="39602" spans="3:3">
      <c r="C39602"/>
    </row>
    <row r="39603" spans="3:3">
      <c r="C39603"/>
    </row>
    <row r="39604" spans="3:3">
      <c r="C39604"/>
    </row>
    <row r="39605" spans="3:3">
      <c r="C39605"/>
    </row>
    <row r="39606" spans="3:3">
      <c r="C39606"/>
    </row>
    <row r="39607" spans="3:3">
      <c r="C39607"/>
    </row>
    <row r="39608" spans="3:3">
      <c r="C39608"/>
    </row>
    <row r="39609" spans="3:3">
      <c r="C39609"/>
    </row>
    <row r="39610" spans="3:3">
      <c r="C39610"/>
    </row>
    <row r="39611" spans="3:3">
      <c r="C39611"/>
    </row>
    <row r="39612" spans="3:3">
      <c r="C39612"/>
    </row>
    <row r="39613" spans="3:3">
      <c r="C39613"/>
    </row>
    <row r="39614" spans="3:3">
      <c r="C39614"/>
    </row>
    <row r="39615" spans="3:3">
      <c r="C39615"/>
    </row>
    <row r="39616" spans="3:3">
      <c r="C39616"/>
    </row>
    <row r="39617" spans="3:3">
      <c r="C39617"/>
    </row>
    <row r="39618" spans="3:3">
      <c r="C39618"/>
    </row>
    <row r="39619" spans="3:3">
      <c r="C39619"/>
    </row>
    <row r="39620" spans="3:3">
      <c r="C39620"/>
    </row>
    <row r="39621" spans="3:3">
      <c r="C39621"/>
    </row>
    <row r="39622" spans="3:3">
      <c r="C39622"/>
    </row>
    <row r="39623" spans="3:3">
      <c r="C39623"/>
    </row>
    <row r="39624" spans="3:3">
      <c r="C39624"/>
    </row>
    <row r="39625" spans="3:3">
      <c r="C39625"/>
    </row>
    <row r="39626" spans="3:3">
      <c r="C39626"/>
    </row>
    <row r="39627" spans="3:3">
      <c r="C39627"/>
    </row>
    <row r="39628" spans="3:3">
      <c r="C39628"/>
    </row>
    <row r="39629" spans="3:3">
      <c r="C39629"/>
    </row>
    <row r="39630" spans="3:3">
      <c r="C39630"/>
    </row>
    <row r="39631" spans="3:3">
      <c r="C39631"/>
    </row>
    <row r="39632" spans="3:3">
      <c r="C39632"/>
    </row>
    <row r="39633" spans="3:3">
      <c r="C39633"/>
    </row>
    <row r="39634" spans="3:3">
      <c r="C39634"/>
    </row>
    <row r="39635" spans="3:3">
      <c r="C39635"/>
    </row>
    <row r="39636" spans="3:3">
      <c r="C39636"/>
    </row>
    <row r="39637" spans="3:3">
      <c r="C39637"/>
    </row>
    <row r="39638" spans="3:3">
      <c r="C39638"/>
    </row>
    <row r="39639" spans="3:3">
      <c r="C39639"/>
    </row>
    <row r="39640" spans="3:3">
      <c r="C39640"/>
    </row>
    <row r="39641" spans="3:3">
      <c r="C39641"/>
    </row>
    <row r="39642" spans="3:3">
      <c r="C39642"/>
    </row>
    <row r="39643" spans="3:3">
      <c r="C39643"/>
    </row>
    <row r="39644" spans="3:3">
      <c r="C39644"/>
    </row>
    <row r="39645" spans="3:3">
      <c r="C39645"/>
    </row>
    <row r="39646" spans="3:3">
      <c r="C39646"/>
    </row>
    <row r="39647" spans="3:3">
      <c r="C39647"/>
    </row>
    <row r="39648" spans="3:3">
      <c r="C39648"/>
    </row>
    <row r="39649" spans="3:3">
      <c r="C39649"/>
    </row>
    <row r="39650" spans="3:3">
      <c r="C39650"/>
    </row>
    <row r="39651" spans="3:3">
      <c r="C39651"/>
    </row>
    <row r="39652" spans="3:3">
      <c r="C39652"/>
    </row>
    <row r="39653" spans="3:3">
      <c r="C39653"/>
    </row>
    <row r="39654" spans="3:3">
      <c r="C39654"/>
    </row>
    <row r="39655" spans="3:3">
      <c r="C39655"/>
    </row>
    <row r="39656" spans="3:3">
      <c r="C39656"/>
    </row>
    <row r="39657" spans="3:3">
      <c r="C39657"/>
    </row>
    <row r="39658" spans="3:3">
      <c r="C39658"/>
    </row>
    <row r="39659" spans="3:3">
      <c r="C39659"/>
    </row>
    <row r="39660" spans="3:3">
      <c r="C39660"/>
    </row>
    <row r="39661" spans="3:3">
      <c r="C39661"/>
    </row>
    <row r="39662" spans="3:3">
      <c r="C39662"/>
    </row>
    <row r="39663" spans="3:3">
      <c r="C39663"/>
    </row>
    <row r="39664" spans="3:3">
      <c r="C39664"/>
    </row>
    <row r="39665" spans="3:3">
      <c r="C39665"/>
    </row>
    <row r="39666" spans="3:3">
      <c r="C39666"/>
    </row>
    <row r="39667" spans="3:3">
      <c r="C39667"/>
    </row>
    <row r="39668" spans="3:3">
      <c r="C39668"/>
    </row>
    <row r="39669" spans="3:3">
      <c r="C39669"/>
    </row>
    <row r="39670" spans="3:3">
      <c r="C39670"/>
    </row>
    <row r="39671" spans="3:3">
      <c r="C39671"/>
    </row>
    <row r="39672" spans="3:3">
      <c r="C39672"/>
    </row>
    <row r="39673" spans="3:3">
      <c r="C39673"/>
    </row>
    <row r="39674" spans="3:3">
      <c r="C39674"/>
    </row>
    <row r="39675" spans="3:3">
      <c r="C39675"/>
    </row>
    <row r="39676" spans="3:3">
      <c r="C39676"/>
    </row>
    <row r="39677" spans="3:3">
      <c r="C39677"/>
    </row>
    <row r="39678" spans="3:3">
      <c r="C39678"/>
    </row>
    <row r="39679" spans="3:3">
      <c r="C39679"/>
    </row>
    <row r="39680" spans="3:3">
      <c r="C39680"/>
    </row>
    <row r="39681" spans="3:3">
      <c r="C39681"/>
    </row>
    <row r="39682" spans="3:3">
      <c r="C39682"/>
    </row>
    <row r="39683" spans="3:3">
      <c r="C39683"/>
    </row>
    <row r="39684" spans="3:3">
      <c r="C39684"/>
    </row>
    <row r="39685" spans="3:3">
      <c r="C39685"/>
    </row>
    <row r="39686" spans="3:3">
      <c r="C39686"/>
    </row>
    <row r="39687" spans="3:3">
      <c r="C39687"/>
    </row>
    <row r="39688" spans="3:3">
      <c r="C39688"/>
    </row>
    <row r="39689" spans="3:3">
      <c r="C39689"/>
    </row>
    <row r="39690" spans="3:3">
      <c r="C39690"/>
    </row>
    <row r="39691" spans="3:3">
      <c r="C39691"/>
    </row>
    <row r="39692" spans="3:3">
      <c r="C39692"/>
    </row>
    <row r="39693" spans="3:3">
      <c r="C39693"/>
    </row>
    <row r="39694" spans="3:3">
      <c r="C39694"/>
    </row>
    <row r="39695" spans="3:3">
      <c r="C39695"/>
    </row>
    <row r="39696" spans="3:3">
      <c r="C39696"/>
    </row>
    <row r="39697" spans="3:3">
      <c r="C39697"/>
    </row>
    <row r="39698" spans="3:3">
      <c r="C39698"/>
    </row>
    <row r="39699" spans="3:3">
      <c r="C39699"/>
    </row>
    <row r="39700" spans="3:3">
      <c r="C39700"/>
    </row>
    <row r="39701" spans="3:3">
      <c r="C39701"/>
    </row>
    <row r="39702" spans="3:3">
      <c r="C39702"/>
    </row>
    <row r="39703" spans="3:3">
      <c r="C39703"/>
    </row>
    <row r="39704" spans="3:3">
      <c r="C39704"/>
    </row>
    <row r="39705" spans="3:3">
      <c r="C39705"/>
    </row>
    <row r="39706" spans="3:3">
      <c r="C39706"/>
    </row>
    <row r="39707" spans="3:3">
      <c r="C39707"/>
    </row>
    <row r="39708" spans="3:3">
      <c r="C39708"/>
    </row>
    <row r="39709" spans="3:3">
      <c r="C39709"/>
    </row>
    <row r="39710" spans="3:3">
      <c r="C39710"/>
    </row>
    <row r="39711" spans="3:3">
      <c r="C39711"/>
    </row>
    <row r="39712" spans="3:3">
      <c r="C39712"/>
    </row>
    <row r="39713" spans="3:3">
      <c r="C39713"/>
    </row>
    <row r="39714" spans="3:3">
      <c r="C39714"/>
    </row>
    <row r="39715" spans="3:3">
      <c r="C39715"/>
    </row>
    <row r="39716" spans="3:3">
      <c r="C39716"/>
    </row>
    <row r="39717" spans="3:3">
      <c r="C39717"/>
    </row>
    <row r="39718" spans="3:3">
      <c r="C39718"/>
    </row>
    <row r="39719" spans="3:3">
      <c r="C39719"/>
    </row>
    <row r="39720" spans="3:3">
      <c r="C39720"/>
    </row>
    <row r="39721" spans="3:3">
      <c r="C39721"/>
    </row>
    <row r="39722" spans="3:3">
      <c r="C39722"/>
    </row>
    <row r="39723" spans="3:3">
      <c r="C39723"/>
    </row>
    <row r="39724" spans="3:3">
      <c r="C39724"/>
    </row>
    <row r="39725" spans="3:3">
      <c r="C39725"/>
    </row>
    <row r="39726" spans="3:3">
      <c r="C39726"/>
    </row>
    <row r="39727" spans="3:3">
      <c r="C39727"/>
    </row>
    <row r="39728" spans="3:3">
      <c r="C39728"/>
    </row>
    <row r="39729" spans="3:3">
      <c r="C39729"/>
    </row>
    <row r="39730" spans="3:3">
      <c r="C39730"/>
    </row>
    <row r="39731" spans="3:3">
      <c r="C39731"/>
    </row>
    <row r="39732" spans="3:3">
      <c r="C39732"/>
    </row>
    <row r="39733" spans="3:3">
      <c r="C39733"/>
    </row>
    <row r="39734" spans="3:3">
      <c r="C39734"/>
    </row>
    <row r="39735" spans="3:3">
      <c r="C39735"/>
    </row>
    <row r="39736" spans="3:3">
      <c r="C39736"/>
    </row>
    <row r="39737" spans="3:3">
      <c r="C39737"/>
    </row>
    <row r="39738" spans="3:3">
      <c r="C39738"/>
    </row>
    <row r="39739" spans="3:3">
      <c r="C39739"/>
    </row>
    <row r="39740" spans="3:3">
      <c r="C39740"/>
    </row>
    <row r="39741" spans="3:3">
      <c r="C39741"/>
    </row>
    <row r="39742" spans="3:3">
      <c r="C39742"/>
    </row>
    <row r="39743" spans="3:3">
      <c r="C39743"/>
    </row>
    <row r="39744" spans="3:3">
      <c r="C39744"/>
    </row>
    <row r="39745" spans="3:3">
      <c r="C39745"/>
    </row>
    <row r="39746" spans="3:3">
      <c r="C39746"/>
    </row>
    <row r="39747" spans="3:3">
      <c r="C39747"/>
    </row>
    <row r="39748" spans="3:3">
      <c r="C39748"/>
    </row>
    <row r="39749" spans="3:3">
      <c r="C39749"/>
    </row>
    <row r="39750" spans="3:3">
      <c r="C39750"/>
    </row>
    <row r="39751" spans="3:3">
      <c r="C39751"/>
    </row>
    <row r="39752" spans="3:3">
      <c r="C39752"/>
    </row>
    <row r="39753" spans="3:3">
      <c r="C39753"/>
    </row>
    <row r="39754" spans="3:3">
      <c r="C39754"/>
    </row>
    <row r="39755" spans="3:3">
      <c r="C39755"/>
    </row>
    <row r="39756" spans="3:3">
      <c r="C39756"/>
    </row>
    <row r="39757" spans="3:3">
      <c r="C39757"/>
    </row>
    <row r="39758" spans="3:3">
      <c r="C39758"/>
    </row>
    <row r="39759" spans="3:3">
      <c r="C39759"/>
    </row>
    <row r="39760" spans="3:3">
      <c r="C39760"/>
    </row>
    <row r="39761" spans="3:3">
      <c r="C39761"/>
    </row>
    <row r="39762" spans="3:3">
      <c r="C39762"/>
    </row>
    <row r="39763" spans="3:3">
      <c r="C39763"/>
    </row>
    <row r="39764" spans="3:3">
      <c r="C39764"/>
    </row>
    <row r="39765" spans="3:3">
      <c r="C39765"/>
    </row>
    <row r="39766" spans="3:3">
      <c r="C39766"/>
    </row>
    <row r="39767" spans="3:3">
      <c r="C39767"/>
    </row>
    <row r="39768" spans="3:3">
      <c r="C39768"/>
    </row>
    <row r="39769" spans="3:3">
      <c r="C39769"/>
    </row>
    <row r="39770" spans="3:3">
      <c r="C39770"/>
    </row>
    <row r="39771" spans="3:3">
      <c r="C39771"/>
    </row>
    <row r="39772" spans="3:3">
      <c r="C39772"/>
    </row>
    <row r="39773" spans="3:3">
      <c r="C39773"/>
    </row>
    <row r="39774" spans="3:3">
      <c r="C39774"/>
    </row>
    <row r="39775" spans="3:3">
      <c r="C39775"/>
    </row>
    <row r="39776" spans="3:3">
      <c r="C39776"/>
    </row>
    <row r="39777" spans="3:3">
      <c r="C39777"/>
    </row>
    <row r="39778" spans="3:3">
      <c r="C39778"/>
    </row>
    <row r="39779" spans="3:3">
      <c r="C39779"/>
    </row>
    <row r="39780" spans="3:3">
      <c r="C39780"/>
    </row>
    <row r="39781" spans="3:3">
      <c r="C39781"/>
    </row>
    <row r="39782" spans="3:3">
      <c r="C39782"/>
    </row>
    <row r="39783" spans="3:3">
      <c r="C39783"/>
    </row>
    <row r="39784" spans="3:3">
      <c r="C39784"/>
    </row>
    <row r="39785" spans="3:3">
      <c r="C39785"/>
    </row>
    <row r="39786" spans="3:3">
      <c r="C39786"/>
    </row>
    <row r="39787" spans="3:3">
      <c r="C39787"/>
    </row>
    <row r="39788" spans="3:3">
      <c r="C39788"/>
    </row>
    <row r="39789" spans="3:3">
      <c r="C39789"/>
    </row>
    <row r="39790" spans="3:3">
      <c r="C39790"/>
    </row>
    <row r="39791" spans="3:3">
      <c r="C39791"/>
    </row>
    <row r="39792" spans="3:3">
      <c r="C39792"/>
    </row>
    <row r="39793" spans="3:3">
      <c r="C39793"/>
    </row>
    <row r="39794" spans="3:3">
      <c r="C39794"/>
    </row>
    <row r="39795" spans="3:3">
      <c r="C39795"/>
    </row>
    <row r="39796" spans="3:3">
      <c r="C39796"/>
    </row>
    <row r="39797" spans="3:3">
      <c r="C39797"/>
    </row>
    <row r="39798" spans="3:3">
      <c r="C39798"/>
    </row>
    <row r="39799" spans="3:3">
      <c r="C39799"/>
    </row>
    <row r="39800" spans="3:3">
      <c r="C39800"/>
    </row>
    <row r="39801" spans="3:3">
      <c r="C39801"/>
    </row>
    <row r="39802" spans="3:3">
      <c r="C39802"/>
    </row>
    <row r="39803" spans="3:3">
      <c r="C39803"/>
    </row>
    <row r="39804" spans="3:3">
      <c r="C39804"/>
    </row>
    <row r="39805" spans="3:3">
      <c r="C39805"/>
    </row>
    <row r="39806" spans="3:3">
      <c r="C39806"/>
    </row>
    <row r="39807" spans="3:3">
      <c r="C39807"/>
    </row>
    <row r="39808" spans="3:3">
      <c r="C39808"/>
    </row>
    <row r="39809" spans="3:3">
      <c r="C39809"/>
    </row>
    <row r="39810" spans="3:3">
      <c r="C39810"/>
    </row>
    <row r="39811" spans="3:3">
      <c r="C39811"/>
    </row>
    <row r="39812" spans="3:3">
      <c r="C39812"/>
    </row>
    <row r="39813" spans="3:3">
      <c r="C39813"/>
    </row>
    <row r="39814" spans="3:3">
      <c r="C39814"/>
    </row>
    <row r="39815" spans="3:3">
      <c r="C39815"/>
    </row>
    <row r="39816" spans="3:3">
      <c r="C39816"/>
    </row>
    <row r="39817" spans="3:3">
      <c r="C39817"/>
    </row>
    <row r="39818" spans="3:3">
      <c r="C39818"/>
    </row>
    <row r="39819" spans="3:3">
      <c r="C39819"/>
    </row>
    <row r="39820" spans="3:3">
      <c r="C39820"/>
    </row>
    <row r="39821" spans="3:3">
      <c r="C39821"/>
    </row>
    <row r="39822" spans="3:3">
      <c r="C39822"/>
    </row>
    <row r="39823" spans="3:3">
      <c r="C39823"/>
    </row>
    <row r="39824" spans="3:3">
      <c r="C39824"/>
    </row>
    <row r="39825" spans="3:3">
      <c r="C39825"/>
    </row>
    <row r="39826" spans="3:3">
      <c r="C39826"/>
    </row>
    <row r="39827" spans="3:3">
      <c r="C39827"/>
    </row>
    <row r="39828" spans="3:3">
      <c r="C39828"/>
    </row>
    <row r="39829" spans="3:3">
      <c r="C39829"/>
    </row>
    <row r="39830" spans="3:3">
      <c r="C39830"/>
    </row>
    <row r="39831" spans="3:3">
      <c r="C39831"/>
    </row>
    <row r="39832" spans="3:3">
      <c r="C39832"/>
    </row>
    <row r="39833" spans="3:3">
      <c r="C39833"/>
    </row>
    <row r="39834" spans="3:3">
      <c r="C39834"/>
    </row>
    <row r="39835" spans="3:3">
      <c r="C39835"/>
    </row>
    <row r="39836" spans="3:3">
      <c r="C39836"/>
    </row>
    <row r="39837" spans="3:3">
      <c r="C39837"/>
    </row>
    <row r="39838" spans="3:3">
      <c r="C39838"/>
    </row>
    <row r="39839" spans="3:3">
      <c r="C39839"/>
    </row>
    <row r="39840" spans="3:3">
      <c r="C39840"/>
    </row>
    <row r="39841" spans="3:3">
      <c r="C39841"/>
    </row>
    <row r="39842" spans="3:3">
      <c r="C39842"/>
    </row>
    <row r="39843" spans="3:3">
      <c r="C39843"/>
    </row>
    <row r="39844" spans="3:3">
      <c r="C39844"/>
    </row>
    <row r="39845" spans="3:3">
      <c r="C39845"/>
    </row>
    <row r="39846" spans="3:3">
      <c r="C39846"/>
    </row>
    <row r="39847" spans="3:3">
      <c r="C39847"/>
    </row>
    <row r="39848" spans="3:3">
      <c r="C39848"/>
    </row>
    <row r="39849" spans="3:3">
      <c r="C39849"/>
    </row>
    <row r="39850" spans="3:3">
      <c r="C39850"/>
    </row>
    <row r="39851" spans="3:3">
      <c r="C39851"/>
    </row>
    <row r="39852" spans="3:3">
      <c r="C39852"/>
    </row>
    <row r="39853" spans="3:3">
      <c r="C39853"/>
    </row>
    <row r="39854" spans="3:3">
      <c r="C39854"/>
    </row>
    <row r="39855" spans="3:3">
      <c r="C39855"/>
    </row>
    <row r="39856" spans="3:3">
      <c r="C39856"/>
    </row>
    <row r="39857" spans="3:3">
      <c r="C39857"/>
    </row>
    <row r="39858" spans="3:3">
      <c r="C39858"/>
    </row>
    <row r="39859" spans="3:3">
      <c r="C39859"/>
    </row>
    <row r="39860" spans="3:3">
      <c r="C39860"/>
    </row>
    <row r="39861" spans="3:3">
      <c r="C39861"/>
    </row>
    <row r="39862" spans="3:3">
      <c r="C39862"/>
    </row>
    <row r="39863" spans="3:3">
      <c r="C39863"/>
    </row>
    <row r="39864" spans="3:3">
      <c r="C39864"/>
    </row>
    <row r="39865" spans="3:3">
      <c r="C39865"/>
    </row>
    <row r="39866" spans="3:3">
      <c r="C39866"/>
    </row>
    <row r="39867" spans="3:3">
      <c r="C39867"/>
    </row>
    <row r="39868" spans="3:3">
      <c r="C39868"/>
    </row>
    <row r="39869" spans="3:3">
      <c r="C39869"/>
    </row>
    <row r="39870" spans="3:3">
      <c r="C39870"/>
    </row>
    <row r="39871" spans="3:3">
      <c r="C39871"/>
    </row>
    <row r="39872" spans="3:3">
      <c r="C39872"/>
    </row>
    <row r="39873" spans="3:3">
      <c r="C39873"/>
    </row>
    <row r="39874" spans="3:3">
      <c r="C39874"/>
    </row>
    <row r="39875" spans="3:3">
      <c r="C39875"/>
    </row>
    <row r="39876" spans="3:3">
      <c r="C39876"/>
    </row>
    <row r="39877" spans="3:3">
      <c r="C39877"/>
    </row>
    <row r="39878" spans="3:3">
      <c r="C39878"/>
    </row>
    <row r="39879" spans="3:3">
      <c r="C39879"/>
    </row>
    <row r="39880" spans="3:3">
      <c r="C39880"/>
    </row>
    <row r="39881" spans="3:3">
      <c r="C39881"/>
    </row>
    <row r="39882" spans="3:3">
      <c r="C39882"/>
    </row>
    <row r="39883" spans="3:3">
      <c r="C39883"/>
    </row>
    <row r="39884" spans="3:3">
      <c r="C39884"/>
    </row>
    <row r="39885" spans="3:3">
      <c r="C39885"/>
    </row>
    <row r="39886" spans="3:3">
      <c r="C39886"/>
    </row>
    <row r="39887" spans="3:3">
      <c r="C39887"/>
    </row>
    <row r="39888" spans="3:3">
      <c r="C39888"/>
    </row>
    <row r="39889" spans="3:3">
      <c r="C39889"/>
    </row>
    <row r="39890" spans="3:3">
      <c r="C39890"/>
    </row>
    <row r="39891" spans="3:3">
      <c r="C39891"/>
    </row>
    <row r="39892" spans="3:3">
      <c r="C39892"/>
    </row>
    <row r="39893" spans="3:3">
      <c r="C39893"/>
    </row>
    <row r="39894" spans="3:3">
      <c r="C39894"/>
    </row>
    <row r="39895" spans="3:3">
      <c r="C39895"/>
    </row>
    <row r="39896" spans="3:3">
      <c r="C39896"/>
    </row>
    <row r="39897" spans="3:3">
      <c r="C39897"/>
    </row>
    <row r="39898" spans="3:3">
      <c r="C39898"/>
    </row>
    <row r="39899" spans="3:3">
      <c r="C39899"/>
    </row>
    <row r="39900" spans="3:3">
      <c r="C39900"/>
    </row>
    <row r="39901" spans="3:3">
      <c r="C39901"/>
    </row>
    <row r="39902" spans="3:3">
      <c r="C39902"/>
    </row>
    <row r="39903" spans="3:3">
      <c r="C39903"/>
    </row>
    <row r="39904" spans="3:3">
      <c r="C39904"/>
    </row>
    <row r="39905" spans="3:3">
      <c r="C39905"/>
    </row>
    <row r="39906" spans="3:3">
      <c r="C39906"/>
    </row>
    <row r="39907" spans="3:3">
      <c r="C39907"/>
    </row>
    <row r="39908" spans="3:3">
      <c r="C39908"/>
    </row>
    <row r="39909" spans="3:3">
      <c r="C39909"/>
    </row>
    <row r="39910" spans="3:3">
      <c r="C39910"/>
    </row>
    <row r="39911" spans="3:3">
      <c r="C39911"/>
    </row>
    <row r="39912" spans="3:3">
      <c r="C39912"/>
    </row>
    <row r="39913" spans="3:3">
      <c r="C39913"/>
    </row>
    <row r="39914" spans="3:3">
      <c r="C39914"/>
    </row>
    <row r="39915" spans="3:3">
      <c r="C39915"/>
    </row>
    <row r="39916" spans="3:3">
      <c r="C39916"/>
    </row>
    <row r="39917" spans="3:3">
      <c r="C39917"/>
    </row>
    <row r="39918" spans="3:3">
      <c r="C39918"/>
    </row>
    <row r="39919" spans="3:3">
      <c r="C39919"/>
    </row>
    <row r="39920" spans="3:3">
      <c r="C39920"/>
    </row>
    <row r="39921" spans="3:3">
      <c r="C39921"/>
    </row>
    <row r="39922" spans="3:3">
      <c r="C39922"/>
    </row>
    <row r="39923" spans="3:3">
      <c r="C39923"/>
    </row>
    <row r="39924" spans="3:3">
      <c r="C39924"/>
    </row>
    <row r="39925" spans="3:3">
      <c r="C39925"/>
    </row>
    <row r="39926" spans="3:3">
      <c r="C39926"/>
    </row>
    <row r="39927" spans="3:3">
      <c r="C39927"/>
    </row>
    <row r="39928" spans="3:3">
      <c r="C39928"/>
    </row>
    <row r="39929" spans="3:3">
      <c r="C39929"/>
    </row>
    <row r="39930" spans="3:3">
      <c r="C39930"/>
    </row>
    <row r="39931" spans="3:3">
      <c r="C39931"/>
    </row>
    <row r="39932" spans="3:3">
      <c r="C39932"/>
    </row>
    <row r="39933" spans="3:3">
      <c r="C39933"/>
    </row>
    <row r="39934" spans="3:3">
      <c r="C39934"/>
    </row>
    <row r="39935" spans="3:3">
      <c r="C39935"/>
    </row>
    <row r="39936" spans="3:3">
      <c r="C39936"/>
    </row>
    <row r="39937" spans="3:3">
      <c r="C39937"/>
    </row>
    <row r="39938" spans="3:3">
      <c r="C39938"/>
    </row>
    <row r="39939" spans="3:3">
      <c r="C39939"/>
    </row>
    <row r="39940" spans="3:3">
      <c r="C39940"/>
    </row>
    <row r="39941" spans="3:3">
      <c r="C39941"/>
    </row>
    <row r="39942" spans="3:3">
      <c r="C39942"/>
    </row>
    <row r="39943" spans="3:3">
      <c r="C39943"/>
    </row>
    <row r="39944" spans="3:3">
      <c r="C39944"/>
    </row>
    <row r="39945" spans="3:3">
      <c r="C39945"/>
    </row>
    <row r="39946" spans="3:3">
      <c r="C39946"/>
    </row>
    <row r="39947" spans="3:3">
      <c r="C39947"/>
    </row>
    <row r="39948" spans="3:3">
      <c r="C39948"/>
    </row>
    <row r="39949" spans="3:3">
      <c r="C39949"/>
    </row>
    <row r="39950" spans="3:3">
      <c r="C39950"/>
    </row>
    <row r="39951" spans="3:3">
      <c r="C39951"/>
    </row>
    <row r="39952" spans="3:3">
      <c r="C39952"/>
    </row>
    <row r="39953" spans="3:3">
      <c r="C39953"/>
    </row>
    <row r="39954" spans="3:3">
      <c r="C39954"/>
    </row>
    <row r="39955" spans="3:3">
      <c r="C39955"/>
    </row>
    <row r="39956" spans="3:3">
      <c r="C39956"/>
    </row>
    <row r="39957" spans="3:3">
      <c r="C39957"/>
    </row>
    <row r="39958" spans="3:3">
      <c r="C39958"/>
    </row>
    <row r="39959" spans="3:3">
      <c r="C39959"/>
    </row>
    <row r="39960" spans="3:3">
      <c r="C39960"/>
    </row>
    <row r="39961" spans="3:3">
      <c r="C39961"/>
    </row>
    <row r="39962" spans="3:3">
      <c r="C39962"/>
    </row>
    <row r="39963" spans="3:3">
      <c r="C39963"/>
    </row>
    <row r="39964" spans="3:3">
      <c r="C39964"/>
    </row>
    <row r="39965" spans="3:3">
      <c r="C39965"/>
    </row>
    <row r="39966" spans="3:3">
      <c r="C39966"/>
    </row>
    <row r="39967" spans="3:3">
      <c r="C39967"/>
    </row>
    <row r="39968" spans="3:3">
      <c r="C39968"/>
    </row>
    <row r="39969" spans="3:3">
      <c r="C39969"/>
    </row>
    <row r="39970" spans="3:3">
      <c r="C39970"/>
    </row>
    <row r="39971" spans="3:3">
      <c r="C39971"/>
    </row>
    <row r="39972" spans="3:3">
      <c r="C39972"/>
    </row>
    <row r="39973" spans="3:3">
      <c r="C39973"/>
    </row>
    <row r="39974" spans="3:3">
      <c r="C39974"/>
    </row>
    <row r="39975" spans="3:3">
      <c r="C39975"/>
    </row>
    <row r="39976" spans="3:3">
      <c r="C39976"/>
    </row>
    <row r="39977" spans="3:3">
      <c r="C39977"/>
    </row>
    <row r="39978" spans="3:3">
      <c r="C39978"/>
    </row>
    <row r="39979" spans="3:3">
      <c r="C39979"/>
    </row>
    <row r="39980" spans="3:3">
      <c r="C39980"/>
    </row>
    <row r="39981" spans="3:3">
      <c r="C39981"/>
    </row>
    <row r="39982" spans="3:3">
      <c r="C39982"/>
    </row>
    <row r="39983" spans="3:3">
      <c r="C39983"/>
    </row>
    <row r="39984" spans="3:3">
      <c r="C39984"/>
    </row>
    <row r="39985" spans="3:3">
      <c r="C39985"/>
    </row>
    <row r="39986" spans="3:3">
      <c r="C39986"/>
    </row>
    <row r="39987" spans="3:3">
      <c r="C39987"/>
    </row>
    <row r="39988" spans="3:3">
      <c r="C39988"/>
    </row>
    <row r="39989" spans="3:3">
      <c r="C39989"/>
    </row>
    <row r="39990" spans="3:3">
      <c r="C39990"/>
    </row>
    <row r="39991" spans="3:3">
      <c r="C39991"/>
    </row>
    <row r="39992" spans="3:3">
      <c r="C39992"/>
    </row>
    <row r="39993" spans="3:3">
      <c r="C39993"/>
    </row>
    <row r="39994" spans="3:3">
      <c r="C39994"/>
    </row>
    <row r="39995" spans="3:3">
      <c r="C39995"/>
    </row>
    <row r="39996" spans="3:3">
      <c r="C39996"/>
    </row>
    <row r="39997" spans="3:3">
      <c r="C39997"/>
    </row>
    <row r="39998" spans="3:3">
      <c r="C39998"/>
    </row>
    <row r="39999" spans="3:3">
      <c r="C39999"/>
    </row>
    <row r="40000" spans="3:3">
      <c r="C40000"/>
    </row>
    <row r="40001" spans="3:3">
      <c r="C40001"/>
    </row>
    <row r="40002" spans="3:3">
      <c r="C40002"/>
    </row>
    <row r="40003" spans="3:3">
      <c r="C40003"/>
    </row>
    <row r="40004" spans="3:3">
      <c r="C40004"/>
    </row>
    <row r="40005" spans="3:3">
      <c r="C40005"/>
    </row>
    <row r="40006" spans="3:3">
      <c r="C40006"/>
    </row>
    <row r="40007" spans="3:3">
      <c r="C40007"/>
    </row>
    <row r="40008" spans="3:3">
      <c r="C40008"/>
    </row>
    <row r="40009" spans="3:3">
      <c r="C40009"/>
    </row>
    <row r="40010" spans="3:3">
      <c r="C40010"/>
    </row>
    <row r="40011" spans="3:3">
      <c r="C40011"/>
    </row>
    <row r="40012" spans="3:3">
      <c r="C40012"/>
    </row>
    <row r="40013" spans="3:3">
      <c r="C40013"/>
    </row>
    <row r="40014" spans="3:3">
      <c r="C40014"/>
    </row>
    <row r="40015" spans="3:3">
      <c r="C40015"/>
    </row>
    <row r="40016" spans="3:3">
      <c r="C40016"/>
    </row>
    <row r="40017" spans="3:3">
      <c r="C40017"/>
    </row>
    <row r="40018" spans="3:3">
      <c r="C40018"/>
    </row>
    <row r="40019" spans="3:3">
      <c r="C40019"/>
    </row>
    <row r="40020" spans="3:3">
      <c r="C40020"/>
    </row>
    <row r="40021" spans="3:3">
      <c r="C40021"/>
    </row>
    <row r="40022" spans="3:3">
      <c r="C40022"/>
    </row>
    <row r="40023" spans="3:3">
      <c r="C40023"/>
    </row>
    <row r="40024" spans="3:3">
      <c r="C40024"/>
    </row>
    <row r="40025" spans="3:3">
      <c r="C40025"/>
    </row>
    <row r="40026" spans="3:3">
      <c r="C40026"/>
    </row>
    <row r="40027" spans="3:3">
      <c r="C40027"/>
    </row>
    <row r="40028" spans="3:3">
      <c r="C40028"/>
    </row>
    <row r="40029" spans="3:3">
      <c r="C40029"/>
    </row>
    <row r="40030" spans="3:3">
      <c r="C40030"/>
    </row>
    <row r="40031" spans="3:3">
      <c r="C40031"/>
    </row>
    <row r="40032" spans="3:3">
      <c r="C40032"/>
    </row>
    <row r="40033" spans="3:3">
      <c r="C40033"/>
    </row>
    <row r="40034" spans="3:3">
      <c r="C40034"/>
    </row>
    <row r="40035" spans="3:3">
      <c r="C40035"/>
    </row>
    <row r="40036" spans="3:3">
      <c r="C40036"/>
    </row>
    <row r="40037" spans="3:3">
      <c r="C40037"/>
    </row>
    <row r="40038" spans="3:3">
      <c r="C40038"/>
    </row>
    <row r="40039" spans="3:3">
      <c r="C40039"/>
    </row>
    <row r="40040" spans="3:3">
      <c r="C40040"/>
    </row>
    <row r="40041" spans="3:3">
      <c r="C40041"/>
    </row>
    <row r="40042" spans="3:3">
      <c r="C40042"/>
    </row>
    <row r="40043" spans="3:3">
      <c r="C40043"/>
    </row>
    <row r="40044" spans="3:3">
      <c r="C40044"/>
    </row>
    <row r="40045" spans="3:3">
      <c r="C40045"/>
    </row>
    <row r="40046" spans="3:3">
      <c r="C40046"/>
    </row>
    <row r="40047" spans="3:3">
      <c r="C40047"/>
    </row>
    <row r="40048" spans="3:3">
      <c r="C40048"/>
    </row>
    <row r="40049" spans="3:3">
      <c r="C40049"/>
    </row>
    <row r="40050" spans="3:3">
      <c r="C40050"/>
    </row>
    <row r="40051" spans="3:3">
      <c r="C40051"/>
    </row>
    <row r="40052" spans="3:3">
      <c r="C40052"/>
    </row>
    <row r="40053" spans="3:3">
      <c r="C40053"/>
    </row>
    <row r="40054" spans="3:3">
      <c r="C40054"/>
    </row>
    <row r="40055" spans="3:3">
      <c r="C40055"/>
    </row>
    <row r="40056" spans="3:3">
      <c r="C40056"/>
    </row>
    <row r="40057" spans="3:3">
      <c r="C40057"/>
    </row>
    <row r="40058" spans="3:3">
      <c r="C40058"/>
    </row>
    <row r="40059" spans="3:3">
      <c r="C40059"/>
    </row>
    <row r="40060" spans="3:3">
      <c r="C40060"/>
    </row>
    <row r="40061" spans="3:3">
      <c r="C40061"/>
    </row>
    <row r="40062" spans="3:3">
      <c r="C40062"/>
    </row>
    <row r="40063" spans="3:3">
      <c r="C40063"/>
    </row>
    <row r="40064" spans="3:3">
      <c r="C40064"/>
    </row>
    <row r="40065" spans="3:3">
      <c r="C40065"/>
    </row>
    <row r="40066" spans="3:3">
      <c r="C40066"/>
    </row>
    <row r="40067" spans="3:3">
      <c r="C40067"/>
    </row>
    <row r="40068" spans="3:3">
      <c r="C40068"/>
    </row>
    <row r="40069" spans="3:3">
      <c r="C40069"/>
    </row>
    <row r="40070" spans="3:3">
      <c r="C40070"/>
    </row>
    <row r="40071" spans="3:3">
      <c r="C40071"/>
    </row>
    <row r="40072" spans="3:3">
      <c r="C40072"/>
    </row>
    <row r="40073" spans="3:3">
      <c r="C40073"/>
    </row>
    <row r="40074" spans="3:3">
      <c r="C40074"/>
    </row>
    <row r="40075" spans="3:3">
      <c r="C40075"/>
    </row>
    <row r="40076" spans="3:3">
      <c r="C40076"/>
    </row>
    <row r="40077" spans="3:3">
      <c r="C40077"/>
    </row>
    <row r="40078" spans="3:3">
      <c r="C40078"/>
    </row>
    <row r="40079" spans="3:3">
      <c r="C40079"/>
    </row>
    <row r="40080" spans="3:3">
      <c r="C40080"/>
    </row>
    <row r="40081" spans="3:3">
      <c r="C40081"/>
    </row>
    <row r="40082" spans="3:3">
      <c r="C40082"/>
    </row>
    <row r="40083" spans="3:3">
      <c r="C40083"/>
    </row>
    <row r="40084" spans="3:3">
      <c r="C40084"/>
    </row>
    <row r="40085" spans="3:3">
      <c r="C40085"/>
    </row>
    <row r="40086" spans="3:3">
      <c r="C40086"/>
    </row>
    <row r="40087" spans="3:3">
      <c r="C40087"/>
    </row>
    <row r="40088" spans="3:3">
      <c r="C40088"/>
    </row>
    <row r="40089" spans="3:3">
      <c r="C40089"/>
    </row>
    <row r="40090" spans="3:3">
      <c r="C40090"/>
    </row>
    <row r="40091" spans="3:3">
      <c r="C40091"/>
    </row>
    <row r="40092" spans="3:3">
      <c r="C40092"/>
    </row>
    <row r="40093" spans="3:3">
      <c r="C40093"/>
    </row>
    <row r="40094" spans="3:3">
      <c r="C40094"/>
    </row>
    <row r="40095" spans="3:3">
      <c r="C40095"/>
    </row>
    <row r="40096" spans="3:3">
      <c r="C40096"/>
    </row>
    <row r="40097" spans="3:3">
      <c r="C40097"/>
    </row>
    <row r="40098" spans="3:3">
      <c r="C40098"/>
    </row>
    <row r="40099" spans="3:3">
      <c r="C40099"/>
    </row>
    <row r="40100" spans="3:3">
      <c r="C40100"/>
    </row>
    <row r="40101" spans="3:3">
      <c r="C40101"/>
    </row>
    <row r="40102" spans="3:3">
      <c r="C40102"/>
    </row>
    <row r="40103" spans="3:3">
      <c r="C40103"/>
    </row>
    <row r="40104" spans="3:3">
      <c r="C40104"/>
    </row>
    <row r="40105" spans="3:3">
      <c r="C40105"/>
    </row>
    <row r="40106" spans="3:3">
      <c r="C40106"/>
    </row>
    <row r="40107" spans="3:3">
      <c r="C40107"/>
    </row>
    <row r="40108" spans="3:3">
      <c r="C40108"/>
    </row>
    <row r="40109" spans="3:3">
      <c r="C40109"/>
    </row>
    <row r="40110" spans="3:3">
      <c r="C40110"/>
    </row>
    <row r="40111" spans="3:3">
      <c r="C40111"/>
    </row>
    <row r="40112" spans="3:3">
      <c r="C40112"/>
    </row>
    <row r="40113" spans="3:3">
      <c r="C40113"/>
    </row>
    <row r="40114" spans="3:3">
      <c r="C40114"/>
    </row>
    <row r="40115" spans="3:3">
      <c r="C40115"/>
    </row>
    <row r="40116" spans="3:3">
      <c r="C40116"/>
    </row>
    <row r="40117" spans="3:3">
      <c r="C40117"/>
    </row>
    <row r="40118" spans="3:3">
      <c r="C40118"/>
    </row>
    <row r="40119" spans="3:3">
      <c r="C40119"/>
    </row>
    <row r="40120" spans="3:3">
      <c r="C40120"/>
    </row>
    <row r="40121" spans="3:3">
      <c r="C40121"/>
    </row>
    <row r="40122" spans="3:3">
      <c r="C40122"/>
    </row>
    <row r="40123" spans="3:3">
      <c r="C40123"/>
    </row>
    <row r="40124" spans="3:3">
      <c r="C40124"/>
    </row>
    <row r="40125" spans="3:3">
      <c r="C40125"/>
    </row>
    <row r="40126" spans="3:3">
      <c r="C40126"/>
    </row>
    <row r="40127" spans="3:3">
      <c r="C40127"/>
    </row>
    <row r="40128" spans="3:3">
      <c r="C40128"/>
    </row>
    <row r="40129" spans="3:3">
      <c r="C40129"/>
    </row>
    <row r="40130" spans="3:3">
      <c r="C40130"/>
    </row>
    <row r="40131" spans="3:3">
      <c r="C40131"/>
    </row>
    <row r="40132" spans="3:3">
      <c r="C40132"/>
    </row>
    <row r="40133" spans="3:3">
      <c r="C40133"/>
    </row>
    <row r="40134" spans="3:3">
      <c r="C40134"/>
    </row>
    <row r="40135" spans="3:3">
      <c r="C40135"/>
    </row>
    <row r="40136" spans="3:3">
      <c r="C40136"/>
    </row>
    <row r="40137" spans="3:3">
      <c r="C40137"/>
    </row>
    <row r="40138" spans="3:3">
      <c r="C40138"/>
    </row>
    <row r="40139" spans="3:3">
      <c r="C40139"/>
    </row>
    <row r="40140" spans="3:3">
      <c r="C40140"/>
    </row>
    <row r="40141" spans="3:3">
      <c r="C40141"/>
    </row>
    <row r="40142" spans="3:3">
      <c r="C40142"/>
    </row>
    <row r="40143" spans="3:3">
      <c r="C40143"/>
    </row>
    <row r="40144" spans="3:3">
      <c r="C40144"/>
    </row>
    <row r="40145" spans="3:3">
      <c r="C40145"/>
    </row>
    <row r="40146" spans="3:3">
      <c r="C40146"/>
    </row>
    <row r="40147" spans="3:3">
      <c r="C40147"/>
    </row>
    <row r="40148" spans="3:3">
      <c r="C40148"/>
    </row>
    <row r="40149" spans="3:3">
      <c r="C40149"/>
    </row>
    <row r="40150" spans="3:3">
      <c r="C40150"/>
    </row>
    <row r="40151" spans="3:3">
      <c r="C40151"/>
    </row>
    <row r="40152" spans="3:3">
      <c r="C40152"/>
    </row>
    <row r="40153" spans="3:3">
      <c r="C40153"/>
    </row>
    <row r="40154" spans="3:3">
      <c r="C40154"/>
    </row>
    <row r="40155" spans="3:3">
      <c r="C40155"/>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E206E-E04F-4E21-86A7-2FAFD6DFE022}">
  <sheetPr>
    <tabColor theme="5"/>
  </sheetPr>
  <dimension ref="A1:AB44"/>
  <sheetViews>
    <sheetView showGridLines="0" workbookViewId="0">
      <selection activeCell="D6" sqref="D6"/>
    </sheetView>
  </sheetViews>
  <sheetFormatPr defaultColWidth="8.88671875" defaultRowHeight="14.4"/>
  <cols>
    <col min="1" max="1" width="2.88671875" style="500" customWidth="1"/>
    <col min="2" max="2" width="17.33203125" style="500" customWidth="1"/>
    <col min="3" max="3" width="6.109375" style="500" customWidth="1"/>
    <col min="4" max="4" width="66.6640625" style="500" customWidth="1"/>
    <col min="5" max="16384" width="8.88671875" style="500"/>
  </cols>
  <sheetData>
    <row r="1" spans="1:28">
      <c r="B1" s="833" t="s">
        <v>965</v>
      </c>
      <c r="C1" s="839"/>
      <c r="D1" s="840"/>
      <c r="R1" s="833" t="s">
        <v>967</v>
      </c>
      <c r="S1" s="834"/>
      <c r="T1" s="834"/>
      <c r="U1" s="834"/>
      <c r="V1" s="834"/>
      <c r="W1" s="834"/>
      <c r="X1" s="834"/>
      <c r="Y1" s="834"/>
      <c r="Z1" s="834"/>
      <c r="AA1" s="834"/>
      <c r="AB1" s="835"/>
    </row>
    <row r="2" spans="1:28">
      <c r="A2" s="499"/>
      <c r="F2" s="797" t="s">
        <v>933</v>
      </c>
      <c r="G2" s="798"/>
      <c r="H2" s="798"/>
      <c r="I2" s="798"/>
      <c r="J2" s="798"/>
      <c r="K2" s="798"/>
      <c r="L2" s="798"/>
      <c r="M2" s="798"/>
      <c r="N2" s="798"/>
      <c r="O2" s="798"/>
      <c r="P2" s="830"/>
      <c r="R2" s="836" t="s">
        <v>962</v>
      </c>
      <c r="S2" s="837"/>
      <c r="T2" s="837"/>
      <c r="U2" s="837"/>
      <c r="V2" s="837"/>
      <c r="W2" s="837"/>
      <c r="X2" s="837"/>
      <c r="Y2" s="837"/>
      <c r="Z2" s="837"/>
      <c r="AA2" s="837"/>
      <c r="AB2" s="838"/>
    </row>
    <row r="3" spans="1:28" ht="28.2" customHeight="1">
      <c r="B3" s="501" t="s">
        <v>67</v>
      </c>
      <c r="C3" s="505">
        <v>4.25</v>
      </c>
      <c r="D3" s="501" t="s">
        <v>68</v>
      </c>
      <c r="F3" s="1313"/>
      <c r="G3" s="1314"/>
      <c r="H3" s="1314"/>
      <c r="I3" s="1314"/>
      <c r="J3" s="1314"/>
      <c r="K3" s="1314"/>
      <c r="L3" s="1314"/>
      <c r="M3" s="1314"/>
      <c r="N3" s="1314"/>
      <c r="O3" s="1314"/>
      <c r="P3" s="1315"/>
      <c r="R3" s="1321" t="s">
        <v>1024</v>
      </c>
      <c r="S3" s="1322"/>
      <c r="T3" s="1322"/>
      <c r="U3" s="1322"/>
      <c r="V3" s="1322"/>
      <c r="W3" s="1322"/>
      <c r="X3" s="1322"/>
      <c r="Y3" s="1322"/>
      <c r="Z3" s="1322"/>
      <c r="AA3" s="1322"/>
      <c r="AB3" s="1323"/>
    </row>
    <row r="4" spans="1:28" ht="32.4" customHeight="1">
      <c r="B4" s="1257" t="s">
        <v>944</v>
      </c>
      <c r="C4" s="1258"/>
      <c r="D4" s="1259" t="s">
        <v>939</v>
      </c>
      <c r="F4" s="1313"/>
      <c r="G4" s="1314"/>
      <c r="H4" s="1314"/>
      <c r="I4" s="1314"/>
      <c r="J4" s="1314"/>
      <c r="K4" s="1314"/>
      <c r="L4" s="1314"/>
      <c r="M4" s="1314"/>
      <c r="N4" s="1314"/>
      <c r="O4" s="1314"/>
      <c r="P4" s="1315"/>
      <c r="Q4" s="796"/>
      <c r="R4" s="1324"/>
      <c r="S4" s="1325"/>
      <c r="T4" s="1325"/>
      <c r="U4" s="1325"/>
      <c r="V4" s="1325"/>
      <c r="W4" s="1325"/>
      <c r="X4" s="1325"/>
      <c r="Y4" s="1325"/>
      <c r="Z4" s="1325"/>
      <c r="AA4" s="1325"/>
      <c r="AB4" s="1264"/>
    </row>
    <row r="5" spans="1:28" ht="45" customHeight="1">
      <c r="B5" s="1257" t="s">
        <v>938</v>
      </c>
      <c r="C5" s="1258"/>
      <c r="D5" s="1259" t="s">
        <v>942</v>
      </c>
      <c r="F5" s="1313"/>
      <c r="G5" s="1314"/>
      <c r="H5" s="1314"/>
      <c r="I5" s="1314"/>
      <c r="J5" s="1314"/>
      <c r="K5" s="1314"/>
      <c r="L5" s="1314"/>
      <c r="M5" s="1314"/>
      <c r="N5" s="1314"/>
      <c r="O5" s="1314"/>
      <c r="P5" s="1315"/>
      <c r="Q5" s="796"/>
      <c r="R5" s="1324"/>
      <c r="S5" s="1325"/>
      <c r="T5" s="1325"/>
      <c r="U5" s="1325"/>
      <c r="V5" s="1325"/>
      <c r="W5" s="1325"/>
      <c r="X5" s="1325"/>
      <c r="Y5" s="1325"/>
      <c r="Z5" s="1325"/>
      <c r="AA5" s="1325"/>
      <c r="AB5" s="1264"/>
    </row>
    <row r="6" spans="1:28" ht="33" customHeight="1">
      <c r="B6" s="1257" t="s">
        <v>70</v>
      </c>
      <c r="C6" s="1258"/>
      <c r="D6" s="1259" t="s">
        <v>954</v>
      </c>
      <c r="F6" s="1313"/>
      <c r="G6" s="1314"/>
      <c r="H6" s="1314"/>
      <c r="I6" s="1314"/>
      <c r="J6" s="1314"/>
      <c r="K6" s="1314"/>
      <c r="L6" s="1314"/>
      <c r="M6" s="1314"/>
      <c r="N6" s="1314"/>
      <c r="O6" s="1314"/>
      <c r="P6" s="1315"/>
      <c r="Q6" s="796"/>
      <c r="R6" s="1324"/>
      <c r="S6" s="1325"/>
      <c r="T6" s="1325"/>
      <c r="U6" s="1325"/>
      <c r="V6" s="1325"/>
      <c r="W6" s="1325"/>
      <c r="X6" s="1325"/>
      <c r="Y6" s="1325"/>
      <c r="Z6" s="1325"/>
      <c r="AA6" s="1325"/>
      <c r="AB6" s="1264"/>
    </row>
    <row r="7" spans="1:28" ht="33.6" customHeight="1">
      <c r="B7" s="1257" t="s">
        <v>937</v>
      </c>
      <c r="C7" s="1258"/>
      <c r="D7" s="1259" t="s">
        <v>947</v>
      </c>
      <c r="F7" s="1313"/>
      <c r="G7" s="1314"/>
      <c r="H7" s="1314"/>
      <c r="I7" s="1314"/>
      <c r="J7" s="1314"/>
      <c r="K7" s="1314"/>
      <c r="L7" s="1314"/>
      <c r="M7" s="1314"/>
      <c r="N7" s="1314"/>
      <c r="O7" s="1314"/>
      <c r="P7" s="1315"/>
      <c r="Q7" s="796"/>
      <c r="R7" s="1324"/>
      <c r="S7" s="1325"/>
      <c r="T7" s="1325"/>
      <c r="U7" s="1325"/>
      <c r="V7" s="1325"/>
      <c r="W7" s="1325"/>
      <c r="X7" s="1325"/>
      <c r="Y7" s="1325"/>
      <c r="Z7" s="1325"/>
      <c r="AA7" s="1325"/>
      <c r="AB7" s="1264"/>
    </row>
    <row r="8" spans="1:28" ht="47.4" customHeight="1">
      <c r="B8" s="1257" t="s">
        <v>945</v>
      </c>
      <c r="C8" s="1258"/>
      <c r="D8" s="1259" t="s">
        <v>946</v>
      </c>
      <c r="F8" s="1313"/>
      <c r="G8" s="1314"/>
      <c r="H8" s="1314"/>
      <c r="I8" s="1314"/>
      <c r="J8" s="1314"/>
      <c r="K8" s="1314"/>
      <c r="L8" s="1314"/>
      <c r="M8" s="1314"/>
      <c r="N8" s="1314"/>
      <c r="O8" s="1314"/>
      <c r="P8" s="1315"/>
      <c r="Q8" s="796"/>
      <c r="R8" s="1324"/>
      <c r="S8" s="1325"/>
      <c r="T8" s="1325"/>
      <c r="U8" s="1325"/>
      <c r="V8" s="1325"/>
      <c r="W8" s="1325"/>
      <c r="X8" s="1325"/>
      <c r="Y8" s="1325"/>
      <c r="Z8" s="1325"/>
      <c r="AA8" s="1325"/>
      <c r="AB8" s="1264"/>
    </row>
    <row r="9" spans="1:28" ht="27.6">
      <c r="B9" s="1257" t="s">
        <v>71</v>
      </c>
      <c r="C9" s="1258"/>
      <c r="D9" s="1259" t="s">
        <v>951</v>
      </c>
      <c r="F9" s="1316"/>
      <c r="G9" s="1317"/>
      <c r="H9" s="1317"/>
      <c r="I9" s="1317"/>
      <c r="J9" s="1317"/>
      <c r="K9" s="1317"/>
      <c r="L9" s="1317"/>
      <c r="M9" s="1317"/>
      <c r="N9" s="1317"/>
      <c r="O9" s="1317"/>
      <c r="P9" s="1318"/>
      <c r="Q9" s="796"/>
      <c r="R9" s="1326"/>
      <c r="S9" s="1327"/>
      <c r="T9" s="1327"/>
      <c r="U9" s="1327"/>
      <c r="V9" s="1327"/>
      <c r="W9" s="1327"/>
      <c r="X9" s="1327"/>
      <c r="Y9" s="1327"/>
      <c r="Z9" s="1327"/>
      <c r="AA9" s="1327"/>
      <c r="AB9" s="1328"/>
    </row>
    <row r="10" spans="1:28">
      <c r="C10" s="506"/>
      <c r="F10" s="664"/>
      <c r="G10" s="664"/>
      <c r="H10" s="664"/>
      <c r="I10" s="664"/>
      <c r="J10" s="664"/>
      <c r="K10" s="664"/>
      <c r="L10" s="664"/>
      <c r="M10" s="664"/>
      <c r="N10" s="664"/>
      <c r="O10" s="664"/>
      <c r="P10" s="664"/>
      <c r="R10" s="875"/>
      <c r="S10" s="875"/>
      <c r="T10" s="875"/>
      <c r="U10" s="875"/>
      <c r="V10" s="875"/>
      <c r="W10" s="875"/>
      <c r="X10" s="875"/>
      <c r="Y10" s="875"/>
      <c r="Z10" s="875"/>
      <c r="AA10" s="875"/>
      <c r="AB10" s="875"/>
    </row>
    <row r="11" spans="1:28">
      <c r="C11" s="506"/>
      <c r="F11" s="797" t="s">
        <v>934</v>
      </c>
      <c r="G11" s="798"/>
      <c r="H11" s="798"/>
      <c r="I11" s="798"/>
      <c r="J11" s="798"/>
      <c r="K11" s="798"/>
      <c r="L11" s="798"/>
      <c r="M11" s="798"/>
      <c r="N11" s="798"/>
      <c r="O11" s="798"/>
      <c r="P11" s="830"/>
      <c r="R11" s="836" t="s">
        <v>962</v>
      </c>
      <c r="S11" s="837"/>
      <c r="T11" s="837"/>
      <c r="U11" s="837"/>
      <c r="V11" s="837"/>
      <c r="W11" s="837"/>
      <c r="X11" s="837"/>
      <c r="Y11" s="837"/>
      <c r="Z11" s="837"/>
      <c r="AA11" s="837"/>
      <c r="AB11" s="838"/>
    </row>
    <row r="12" spans="1:28" ht="27.6" customHeight="1">
      <c r="B12" s="501" t="s">
        <v>943</v>
      </c>
      <c r="C12" s="505">
        <v>3.75</v>
      </c>
      <c r="D12" s="501" t="s">
        <v>68</v>
      </c>
      <c r="F12" s="1313"/>
      <c r="G12" s="1314"/>
      <c r="H12" s="1314"/>
      <c r="I12" s="1314"/>
      <c r="J12" s="1314"/>
      <c r="K12" s="1314"/>
      <c r="L12" s="1314"/>
      <c r="M12" s="1314"/>
      <c r="N12" s="1314"/>
      <c r="O12" s="1314"/>
      <c r="P12" s="1315"/>
      <c r="R12" s="1319" t="s">
        <v>963</v>
      </c>
      <c r="S12" s="1319"/>
      <c r="T12" s="1319"/>
      <c r="U12" s="1319"/>
      <c r="V12" s="1319"/>
      <c r="W12" s="1319"/>
      <c r="X12" s="1319"/>
      <c r="Y12" s="1319"/>
      <c r="Z12" s="1319"/>
      <c r="AA12" s="1319"/>
      <c r="AB12" s="1319"/>
    </row>
    <row r="13" spans="1:28" ht="21" customHeight="1">
      <c r="B13" s="1257" t="s">
        <v>944</v>
      </c>
      <c r="C13" s="1258"/>
      <c r="D13" s="1259" t="s">
        <v>948</v>
      </c>
      <c r="F13" s="1313"/>
      <c r="G13" s="1314"/>
      <c r="H13" s="1314"/>
      <c r="I13" s="1314"/>
      <c r="J13" s="1314"/>
      <c r="K13" s="1314"/>
      <c r="L13" s="1314"/>
      <c r="M13" s="1314"/>
      <c r="N13" s="1314"/>
      <c r="O13" s="1314"/>
      <c r="P13" s="1315"/>
      <c r="R13" s="1319"/>
      <c r="S13" s="1319"/>
      <c r="T13" s="1319"/>
      <c r="U13" s="1319"/>
      <c r="V13" s="1319"/>
      <c r="W13" s="1319"/>
      <c r="X13" s="1319"/>
      <c r="Y13" s="1319"/>
      <c r="Z13" s="1319"/>
      <c r="AA13" s="1319"/>
      <c r="AB13" s="1319"/>
    </row>
    <row r="14" spans="1:28" ht="46.95" customHeight="1">
      <c r="B14" s="1257" t="s">
        <v>938</v>
      </c>
      <c r="C14" s="1258"/>
      <c r="D14" s="1259" t="s">
        <v>941</v>
      </c>
      <c r="F14" s="1313"/>
      <c r="G14" s="1314"/>
      <c r="H14" s="1314"/>
      <c r="I14" s="1314"/>
      <c r="J14" s="1314"/>
      <c r="K14" s="1314"/>
      <c r="L14" s="1314"/>
      <c r="M14" s="1314"/>
      <c r="N14" s="1314"/>
      <c r="O14" s="1314"/>
      <c r="P14" s="1315"/>
      <c r="R14" s="1319"/>
      <c r="S14" s="1319"/>
      <c r="T14" s="1319"/>
      <c r="U14" s="1319"/>
      <c r="V14" s="1319"/>
      <c r="W14" s="1319"/>
      <c r="X14" s="1319"/>
      <c r="Y14" s="1319"/>
      <c r="Z14" s="1319"/>
      <c r="AA14" s="1319"/>
      <c r="AB14" s="1319"/>
    </row>
    <row r="15" spans="1:28" ht="35.4" customHeight="1">
      <c r="B15" s="1257" t="s">
        <v>70</v>
      </c>
      <c r="C15" s="1258"/>
      <c r="D15" s="1259" t="s">
        <v>955</v>
      </c>
      <c r="F15" s="1313"/>
      <c r="G15" s="1314"/>
      <c r="H15" s="1314"/>
      <c r="I15" s="1314"/>
      <c r="J15" s="1314"/>
      <c r="K15" s="1314"/>
      <c r="L15" s="1314"/>
      <c r="M15" s="1314"/>
      <c r="N15" s="1314"/>
      <c r="O15" s="1314"/>
      <c r="P15" s="1315"/>
      <c r="R15" s="1319"/>
      <c r="S15" s="1319"/>
      <c r="T15" s="1319"/>
      <c r="U15" s="1319"/>
      <c r="V15" s="1319"/>
      <c r="W15" s="1319"/>
      <c r="X15" s="1319"/>
      <c r="Y15" s="1319"/>
      <c r="Z15" s="1319"/>
      <c r="AA15" s="1319"/>
      <c r="AB15" s="1319"/>
    </row>
    <row r="16" spans="1:28" ht="47.4" customHeight="1">
      <c r="B16" s="1257" t="s">
        <v>937</v>
      </c>
      <c r="C16" s="1258"/>
      <c r="D16" s="1259" t="s">
        <v>956</v>
      </c>
      <c r="F16" s="1313"/>
      <c r="G16" s="1314"/>
      <c r="H16" s="1314"/>
      <c r="I16" s="1314"/>
      <c r="J16" s="1314"/>
      <c r="K16" s="1314"/>
      <c r="L16" s="1314"/>
      <c r="M16" s="1314"/>
      <c r="N16" s="1314"/>
      <c r="O16" s="1314"/>
      <c r="P16" s="1315"/>
      <c r="R16" s="1319"/>
      <c r="S16" s="1319"/>
      <c r="T16" s="1319"/>
      <c r="U16" s="1319"/>
      <c r="V16" s="1319"/>
      <c r="W16" s="1319"/>
      <c r="X16" s="1319"/>
      <c r="Y16" s="1319"/>
      <c r="Z16" s="1319"/>
      <c r="AA16" s="1319"/>
      <c r="AB16" s="1319"/>
    </row>
    <row r="17" spans="2:28" ht="55.2">
      <c r="B17" s="1257" t="s">
        <v>945</v>
      </c>
      <c r="C17" s="1258"/>
      <c r="D17" s="1259" t="s">
        <v>952</v>
      </c>
      <c r="F17" s="1313"/>
      <c r="G17" s="1314"/>
      <c r="H17" s="1314"/>
      <c r="I17" s="1314"/>
      <c r="J17" s="1314"/>
      <c r="K17" s="1314"/>
      <c r="L17" s="1314"/>
      <c r="M17" s="1314"/>
      <c r="N17" s="1314"/>
      <c r="O17" s="1314"/>
      <c r="P17" s="1315"/>
      <c r="R17" s="1319"/>
      <c r="S17" s="1319"/>
      <c r="T17" s="1319"/>
      <c r="U17" s="1319"/>
      <c r="V17" s="1319"/>
      <c r="W17" s="1319"/>
      <c r="X17" s="1319"/>
      <c r="Y17" s="1319"/>
      <c r="Z17" s="1319"/>
      <c r="AA17" s="1319"/>
      <c r="AB17" s="1319"/>
    </row>
    <row r="18" spans="2:28" ht="51" customHeight="1">
      <c r="B18" s="1257" t="s">
        <v>71</v>
      </c>
      <c r="C18" s="1258"/>
      <c r="D18" s="1259" t="s">
        <v>1172</v>
      </c>
      <c r="F18" s="1313"/>
      <c r="G18" s="1314"/>
      <c r="H18" s="1314"/>
      <c r="I18" s="1314"/>
      <c r="J18" s="1314"/>
      <c r="K18" s="1314"/>
      <c r="L18" s="1314"/>
      <c r="M18" s="1314"/>
      <c r="N18" s="1314"/>
      <c r="O18" s="1314"/>
      <c r="P18" s="1315"/>
      <c r="R18" s="1319"/>
      <c r="S18" s="1319"/>
      <c r="T18" s="1319"/>
      <c r="U18" s="1319"/>
      <c r="V18" s="1319"/>
      <c r="W18" s="1319"/>
      <c r="X18" s="1319"/>
      <c r="Y18" s="1319"/>
      <c r="Z18" s="1319"/>
      <c r="AA18" s="1319"/>
      <c r="AB18" s="1319"/>
    </row>
    <row r="19" spans="2:28" ht="27.6">
      <c r="B19" s="1257" t="s">
        <v>72</v>
      </c>
      <c r="C19" s="1260"/>
      <c r="D19" s="1259" t="s">
        <v>488</v>
      </c>
      <c r="F19" s="1316"/>
      <c r="G19" s="1317"/>
      <c r="H19" s="1317"/>
      <c r="I19" s="1317"/>
      <c r="J19" s="1317"/>
      <c r="K19" s="1317"/>
      <c r="L19" s="1317"/>
      <c r="M19" s="1317"/>
      <c r="N19" s="1317"/>
      <c r="O19" s="1317"/>
      <c r="P19" s="1318"/>
      <c r="R19" s="1319"/>
      <c r="S19" s="1319"/>
      <c r="T19" s="1319"/>
      <c r="U19" s="1319"/>
      <c r="V19" s="1319"/>
      <c r="W19" s="1319"/>
      <c r="X19" s="1319"/>
      <c r="Y19" s="1319"/>
      <c r="Z19" s="1319"/>
      <c r="AA19" s="1319"/>
      <c r="AB19" s="1319"/>
    </row>
    <row r="20" spans="2:28">
      <c r="C20" s="506"/>
    </row>
    <row r="21" spans="2:28">
      <c r="C21" s="506"/>
      <c r="F21" s="797" t="s">
        <v>934</v>
      </c>
      <c r="G21" s="798"/>
      <c r="H21" s="798"/>
      <c r="I21" s="798"/>
      <c r="J21" s="798"/>
      <c r="K21" s="798"/>
      <c r="L21" s="798"/>
      <c r="M21" s="798"/>
      <c r="N21" s="798"/>
      <c r="O21" s="798"/>
      <c r="P21" s="830"/>
      <c r="R21" s="836" t="s">
        <v>962</v>
      </c>
      <c r="S21" s="837"/>
      <c r="T21" s="837"/>
      <c r="U21" s="837"/>
      <c r="V21" s="837"/>
      <c r="W21" s="837"/>
      <c r="X21" s="837"/>
      <c r="Y21" s="837"/>
      <c r="Z21" s="837"/>
      <c r="AA21" s="837"/>
      <c r="AB21" s="838"/>
    </row>
    <row r="22" spans="2:28" ht="27.6" customHeight="1">
      <c r="B22" s="501" t="s">
        <v>447</v>
      </c>
      <c r="C22" s="505">
        <v>4.5</v>
      </c>
      <c r="D22" s="501" t="s">
        <v>68</v>
      </c>
      <c r="F22" s="1313"/>
      <c r="G22" s="1314"/>
      <c r="H22" s="1314"/>
      <c r="I22" s="1314"/>
      <c r="J22" s="1314"/>
      <c r="K22" s="1314"/>
      <c r="L22" s="1314"/>
      <c r="M22" s="1314"/>
      <c r="N22" s="1314"/>
      <c r="O22" s="1314"/>
      <c r="P22" s="1315"/>
      <c r="R22" s="1320" t="s">
        <v>1025</v>
      </c>
      <c r="S22" s="1319"/>
      <c r="T22" s="1319"/>
      <c r="U22" s="1319"/>
      <c r="V22" s="1319"/>
      <c r="W22" s="1319"/>
      <c r="X22" s="1319"/>
      <c r="Y22" s="1319"/>
      <c r="Z22" s="1319"/>
      <c r="AA22" s="1319"/>
      <c r="AB22" s="1319"/>
    </row>
    <row r="23" spans="2:28" ht="21" customHeight="1">
      <c r="B23" s="1257" t="s">
        <v>944</v>
      </c>
      <c r="C23" s="1258"/>
      <c r="D23" s="1259" t="s">
        <v>940</v>
      </c>
      <c r="F23" s="1313"/>
      <c r="G23" s="1314"/>
      <c r="H23" s="1314"/>
      <c r="I23" s="1314"/>
      <c r="J23" s="1314"/>
      <c r="K23" s="1314"/>
      <c r="L23" s="1314"/>
      <c r="M23" s="1314"/>
      <c r="N23" s="1314"/>
      <c r="O23" s="1314"/>
      <c r="P23" s="1315"/>
      <c r="R23" s="1319"/>
      <c r="S23" s="1319"/>
      <c r="T23" s="1319"/>
      <c r="U23" s="1319"/>
      <c r="V23" s="1319"/>
      <c r="W23" s="1319"/>
      <c r="X23" s="1319"/>
      <c r="Y23" s="1319"/>
      <c r="Z23" s="1319"/>
      <c r="AA23" s="1319"/>
      <c r="AB23" s="1319"/>
    </row>
    <row r="24" spans="2:28" ht="49.95" customHeight="1">
      <c r="B24" s="1257" t="s">
        <v>938</v>
      </c>
      <c r="C24" s="1258"/>
      <c r="D24" s="1259" t="s">
        <v>941</v>
      </c>
      <c r="F24" s="1313"/>
      <c r="G24" s="1314"/>
      <c r="H24" s="1314"/>
      <c r="I24" s="1314"/>
      <c r="J24" s="1314"/>
      <c r="K24" s="1314"/>
      <c r="L24" s="1314"/>
      <c r="M24" s="1314"/>
      <c r="N24" s="1314"/>
      <c r="O24" s="1314"/>
      <c r="P24" s="1315"/>
      <c r="R24" s="1319"/>
      <c r="S24" s="1319"/>
      <c r="T24" s="1319"/>
      <c r="U24" s="1319"/>
      <c r="V24" s="1319"/>
      <c r="W24" s="1319"/>
      <c r="X24" s="1319"/>
      <c r="Y24" s="1319"/>
      <c r="Z24" s="1319"/>
      <c r="AA24" s="1319"/>
      <c r="AB24" s="1319"/>
    </row>
    <row r="25" spans="2:28" ht="25.2" customHeight="1">
      <c r="B25" s="1257" t="s">
        <v>70</v>
      </c>
      <c r="C25" s="1258"/>
      <c r="D25" s="1259" t="s">
        <v>950</v>
      </c>
      <c r="F25" s="1313"/>
      <c r="G25" s="1314"/>
      <c r="H25" s="1314"/>
      <c r="I25" s="1314"/>
      <c r="J25" s="1314"/>
      <c r="K25" s="1314"/>
      <c r="L25" s="1314"/>
      <c r="M25" s="1314"/>
      <c r="N25" s="1314"/>
      <c r="O25" s="1314"/>
      <c r="P25" s="1315"/>
      <c r="R25" s="1319"/>
      <c r="S25" s="1319"/>
      <c r="T25" s="1319"/>
      <c r="U25" s="1319"/>
      <c r="V25" s="1319"/>
      <c r="W25" s="1319"/>
      <c r="X25" s="1319"/>
      <c r="Y25" s="1319"/>
      <c r="Z25" s="1319"/>
      <c r="AA25" s="1319"/>
      <c r="AB25" s="1319"/>
    </row>
    <row r="26" spans="2:28" ht="49.95" customHeight="1">
      <c r="B26" s="1257" t="s">
        <v>937</v>
      </c>
      <c r="C26" s="1258"/>
      <c r="D26" s="1259" t="s">
        <v>953</v>
      </c>
      <c r="F26" s="1313"/>
      <c r="G26" s="1314"/>
      <c r="H26" s="1314"/>
      <c r="I26" s="1314"/>
      <c r="J26" s="1314"/>
      <c r="K26" s="1314"/>
      <c r="L26" s="1314"/>
      <c r="M26" s="1314"/>
      <c r="N26" s="1314"/>
      <c r="O26" s="1314"/>
      <c r="P26" s="1315"/>
      <c r="R26" s="1319"/>
      <c r="S26" s="1319"/>
      <c r="T26" s="1319"/>
      <c r="U26" s="1319"/>
      <c r="V26" s="1319"/>
      <c r="W26" s="1319"/>
      <c r="X26" s="1319"/>
      <c r="Y26" s="1319"/>
      <c r="Z26" s="1319"/>
      <c r="AA26" s="1319"/>
      <c r="AB26" s="1319"/>
    </row>
    <row r="27" spans="2:28" ht="41.4">
      <c r="B27" s="1257" t="s">
        <v>945</v>
      </c>
      <c r="C27" s="1258"/>
      <c r="D27" s="1259" t="s">
        <v>949</v>
      </c>
      <c r="F27" s="1313"/>
      <c r="G27" s="1314"/>
      <c r="H27" s="1314"/>
      <c r="I27" s="1314"/>
      <c r="J27" s="1314"/>
      <c r="K27" s="1314"/>
      <c r="L27" s="1314"/>
      <c r="M27" s="1314"/>
      <c r="N27" s="1314"/>
      <c r="O27" s="1314"/>
      <c r="P27" s="1315"/>
      <c r="R27" s="1319"/>
      <c r="S27" s="1319"/>
      <c r="T27" s="1319"/>
      <c r="U27" s="1319"/>
      <c r="V27" s="1319"/>
      <c r="W27" s="1319"/>
      <c r="X27" s="1319"/>
      <c r="Y27" s="1319"/>
      <c r="Z27" s="1319"/>
      <c r="AA27" s="1319"/>
      <c r="AB27" s="1319"/>
    </row>
    <row r="28" spans="2:28" ht="50.4" customHeight="1">
      <c r="B28" s="1257" t="s">
        <v>71</v>
      </c>
      <c r="C28" s="1258"/>
      <c r="D28" s="1259" t="s">
        <v>1172</v>
      </c>
      <c r="F28" s="1313"/>
      <c r="G28" s="1314"/>
      <c r="H28" s="1314"/>
      <c r="I28" s="1314"/>
      <c r="J28" s="1314"/>
      <c r="K28" s="1314"/>
      <c r="L28" s="1314"/>
      <c r="M28" s="1314"/>
      <c r="N28" s="1314"/>
      <c r="O28" s="1314"/>
      <c r="P28" s="1315"/>
      <c r="R28" s="1319"/>
      <c r="S28" s="1319"/>
      <c r="T28" s="1319"/>
      <c r="U28" s="1319"/>
      <c r="V28" s="1319"/>
      <c r="W28" s="1319"/>
      <c r="X28" s="1319"/>
      <c r="Y28" s="1319"/>
      <c r="Z28" s="1319"/>
      <c r="AA28" s="1319"/>
      <c r="AB28" s="1319"/>
    </row>
    <row r="29" spans="2:28" ht="55.2">
      <c r="B29" s="1257" t="s">
        <v>72</v>
      </c>
      <c r="C29" s="1260"/>
      <c r="D29" s="1259" t="s">
        <v>936</v>
      </c>
      <c r="F29" s="1316"/>
      <c r="G29" s="1317"/>
      <c r="H29" s="1317"/>
      <c r="I29" s="1317"/>
      <c r="J29" s="1317"/>
      <c r="K29" s="1317"/>
      <c r="L29" s="1317"/>
      <c r="M29" s="1317"/>
      <c r="N29" s="1317"/>
      <c r="O29" s="1317"/>
      <c r="P29" s="1318"/>
      <c r="R29" s="1319"/>
      <c r="S29" s="1319"/>
      <c r="T29" s="1319"/>
      <c r="U29" s="1319"/>
      <c r="V29" s="1319"/>
      <c r="W29" s="1319"/>
      <c r="X29" s="1319"/>
      <c r="Y29" s="1319"/>
      <c r="Z29" s="1319"/>
      <c r="AA29" s="1319"/>
      <c r="AB29" s="1319"/>
    </row>
    <row r="30" spans="2:28">
      <c r="B30" s="254"/>
      <c r="C30" s="561"/>
      <c r="D30" s="254"/>
      <c r="F30" s="796"/>
      <c r="G30" s="796"/>
      <c r="H30" s="796"/>
      <c r="I30" s="796"/>
      <c r="J30" s="796"/>
      <c r="K30" s="796"/>
      <c r="L30" s="796"/>
      <c r="M30" s="796"/>
      <c r="N30" s="796"/>
      <c r="O30" s="796"/>
      <c r="P30" s="796"/>
    </row>
    <row r="31" spans="2:28">
      <c r="C31" s="506"/>
      <c r="F31" s="797" t="s">
        <v>934</v>
      </c>
      <c r="G31" s="798"/>
      <c r="H31" s="798"/>
      <c r="I31" s="798"/>
      <c r="J31" s="798"/>
      <c r="K31" s="798"/>
      <c r="L31" s="798"/>
      <c r="M31" s="798"/>
      <c r="N31" s="798"/>
      <c r="O31" s="798"/>
      <c r="P31" s="830"/>
      <c r="R31" s="836" t="s">
        <v>962</v>
      </c>
      <c r="S31" s="837"/>
      <c r="T31" s="837"/>
      <c r="U31" s="837"/>
      <c r="V31" s="837"/>
      <c r="W31" s="837"/>
      <c r="X31" s="837"/>
      <c r="Y31" s="837"/>
      <c r="Z31" s="837"/>
      <c r="AA31" s="837"/>
      <c r="AB31" s="838"/>
    </row>
    <row r="32" spans="2:28" ht="27.6" customHeight="1">
      <c r="B32" s="501" t="s">
        <v>447</v>
      </c>
      <c r="C32" s="505">
        <v>4.5</v>
      </c>
      <c r="D32" s="501" t="s">
        <v>68</v>
      </c>
      <c r="F32" s="1313"/>
      <c r="G32" s="1314"/>
      <c r="H32" s="1314"/>
      <c r="I32" s="1314"/>
      <c r="J32" s="1314"/>
      <c r="K32" s="1314"/>
      <c r="L32" s="1314"/>
      <c r="M32" s="1314"/>
      <c r="N32" s="1314"/>
      <c r="O32" s="1314"/>
      <c r="P32" s="1315"/>
      <c r="R32" s="1319" t="s">
        <v>964</v>
      </c>
      <c r="S32" s="1319"/>
      <c r="T32" s="1319"/>
      <c r="U32" s="1319"/>
      <c r="V32" s="1319"/>
      <c r="W32" s="1319"/>
      <c r="X32" s="1319"/>
      <c r="Y32" s="1319"/>
      <c r="Z32" s="1319"/>
      <c r="AA32" s="1319"/>
      <c r="AB32" s="1319"/>
    </row>
    <row r="33" spans="2:28" ht="23.4" customHeight="1">
      <c r="B33" s="1257" t="s">
        <v>944</v>
      </c>
      <c r="C33" s="1258"/>
      <c r="D33" s="1259" t="s">
        <v>940</v>
      </c>
      <c r="F33" s="1313"/>
      <c r="G33" s="1314"/>
      <c r="H33" s="1314"/>
      <c r="I33" s="1314"/>
      <c r="J33" s="1314"/>
      <c r="K33" s="1314"/>
      <c r="L33" s="1314"/>
      <c r="M33" s="1314"/>
      <c r="N33" s="1314"/>
      <c r="O33" s="1314"/>
      <c r="P33" s="1315"/>
      <c r="R33" s="1319"/>
      <c r="S33" s="1319"/>
      <c r="T33" s="1319"/>
      <c r="U33" s="1319"/>
      <c r="V33" s="1319"/>
      <c r="W33" s="1319"/>
      <c r="X33" s="1319"/>
      <c r="Y33" s="1319"/>
      <c r="Z33" s="1319"/>
      <c r="AA33" s="1319"/>
      <c r="AB33" s="1319"/>
    </row>
    <row r="34" spans="2:28" ht="49.95" customHeight="1">
      <c r="B34" s="1257" t="s">
        <v>938</v>
      </c>
      <c r="C34" s="1258"/>
      <c r="D34" s="1259" t="s">
        <v>941</v>
      </c>
      <c r="F34" s="1313"/>
      <c r="G34" s="1314"/>
      <c r="H34" s="1314"/>
      <c r="I34" s="1314"/>
      <c r="J34" s="1314"/>
      <c r="K34" s="1314"/>
      <c r="L34" s="1314"/>
      <c r="M34" s="1314"/>
      <c r="N34" s="1314"/>
      <c r="O34" s="1314"/>
      <c r="P34" s="1315"/>
      <c r="R34" s="1319"/>
      <c r="S34" s="1319"/>
      <c r="T34" s="1319"/>
      <c r="U34" s="1319"/>
      <c r="V34" s="1319"/>
      <c r="W34" s="1319"/>
      <c r="X34" s="1319"/>
      <c r="Y34" s="1319"/>
      <c r="Z34" s="1319"/>
      <c r="AA34" s="1319"/>
      <c r="AB34" s="1319"/>
    </row>
    <row r="35" spans="2:28" ht="34.950000000000003" customHeight="1">
      <c r="B35" s="1257" t="s">
        <v>70</v>
      </c>
      <c r="C35" s="1258"/>
      <c r="D35" s="1259" t="s">
        <v>950</v>
      </c>
      <c r="F35" s="1313"/>
      <c r="G35" s="1314"/>
      <c r="H35" s="1314"/>
      <c r="I35" s="1314"/>
      <c r="J35" s="1314"/>
      <c r="K35" s="1314"/>
      <c r="L35" s="1314"/>
      <c r="M35" s="1314"/>
      <c r="N35" s="1314"/>
      <c r="O35" s="1314"/>
      <c r="P35" s="1315"/>
      <c r="R35" s="1319"/>
      <c r="S35" s="1319"/>
      <c r="T35" s="1319"/>
      <c r="U35" s="1319"/>
      <c r="V35" s="1319"/>
      <c r="W35" s="1319"/>
      <c r="X35" s="1319"/>
      <c r="Y35" s="1319"/>
      <c r="Z35" s="1319"/>
      <c r="AA35" s="1319"/>
      <c r="AB35" s="1319"/>
    </row>
    <row r="36" spans="2:28" ht="44.4" customHeight="1">
      <c r="B36" s="1257" t="s">
        <v>937</v>
      </c>
      <c r="C36" s="1258"/>
      <c r="D36" s="1259" t="s">
        <v>953</v>
      </c>
      <c r="F36" s="1313"/>
      <c r="G36" s="1314"/>
      <c r="H36" s="1314"/>
      <c r="I36" s="1314"/>
      <c r="J36" s="1314"/>
      <c r="K36" s="1314"/>
      <c r="L36" s="1314"/>
      <c r="M36" s="1314"/>
      <c r="N36" s="1314"/>
      <c r="O36" s="1314"/>
      <c r="P36" s="1315"/>
      <c r="R36" s="1319"/>
      <c r="S36" s="1319"/>
      <c r="T36" s="1319"/>
      <c r="U36" s="1319"/>
      <c r="V36" s="1319"/>
      <c r="W36" s="1319"/>
      <c r="X36" s="1319"/>
      <c r="Y36" s="1319"/>
      <c r="Z36" s="1319"/>
      <c r="AA36" s="1319"/>
      <c r="AB36" s="1319"/>
    </row>
    <row r="37" spans="2:28" ht="34.950000000000003" customHeight="1">
      <c r="B37" s="1257" t="s">
        <v>945</v>
      </c>
      <c r="C37" s="1258"/>
      <c r="D37" s="1259" t="s">
        <v>949</v>
      </c>
      <c r="F37" s="1313"/>
      <c r="G37" s="1314"/>
      <c r="H37" s="1314"/>
      <c r="I37" s="1314"/>
      <c r="J37" s="1314"/>
      <c r="K37" s="1314"/>
      <c r="L37" s="1314"/>
      <c r="M37" s="1314"/>
      <c r="N37" s="1314"/>
      <c r="O37" s="1314"/>
      <c r="P37" s="1315"/>
      <c r="R37" s="1319"/>
      <c r="S37" s="1319"/>
      <c r="T37" s="1319"/>
      <c r="U37" s="1319"/>
      <c r="V37" s="1319"/>
      <c r="W37" s="1319"/>
      <c r="X37" s="1319"/>
      <c r="Y37" s="1319"/>
      <c r="Z37" s="1319"/>
      <c r="AA37" s="1319"/>
      <c r="AB37" s="1319"/>
    </row>
    <row r="38" spans="2:28" ht="54.6" customHeight="1">
      <c r="B38" s="1257" t="s">
        <v>71</v>
      </c>
      <c r="C38" s="1258"/>
      <c r="D38" s="1259" t="s">
        <v>1172</v>
      </c>
      <c r="F38" s="1313"/>
      <c r="G38" s="1314"/>
      <c r="H38" s="1314"/>
      <c r="I38" s="1314"/>
      <c r="J38" s="1314"/>
      <c r="K38" s="1314"/>
      <c r="L38" s="1314"/>
      <c r="M38" s="1314"/>
      <c r="N38" s="1314"/>
      <c r="O38" s="1314"/>
      <c r="P38" s="1315"/>
      <c r="R38" s="1319"/>
      <c r="S38" s="1319"/>
      <c r="T38" s="1319"/>
      <c r="U38" s="1319"/>
      <c r="V38" s="1319"/>
      <c r="W38" s="1319"/>
      <c r="X38" s="1319"/>
      <c r="Y38" s="1319"/>
      <c r="Z38" s="1319"/>
      <c r="AA38" s="1319"/>
      <c r="AB38" s="1319"/>
    </row>
    <row r="39" spans="2:28" ht="55.2">
      <c r="B39" s="1257" t="s">
        <v>72</v>
      </c>
      <c r="C39" s="1260"/>
      <c r="D39" s="1259" t="s">
        <v>936</v>
      </c>
      <c r="F39" s="1316"/>
      <c r="G39" s="1317"/>
      <c r="H39" s="1317"/>
      <c r="I39" s="1317"/>
      <c r="J39" s="1317"/>
      <c r="K39" s="1317"/>
      <c r="L39" s="1317"/>
      <c r="M39" s="1317"/>
      <c r="N39" s="1317"/>
      <c r="O39" s="1317"/>
      <c r="P39" s="1318"/>
      <c r="R39" s="1319"/>
      <c r="S39" s="1319"/>
      <c r="T39" s="1319"/>
      <c r="U39" s="1319"/>
      <c r="V39" s="1319"/>
      <c r="W39" s="1319"/>
      <c r="X39" s="1319"/>
      <c r="Y39" s="1319"/>
      <c r="Z39" s="1319"/>
      <c r="AA39" s="1319"/>
      <c r="AB39" s="1319"/>
    </row>
    <row r="40" spans="2:28">
      <c r="F40" s="796"/>
      <c r="G40" s="796"/>
      <c r="H40" s="796"/>
      <c r="I40" s="796"/>
      <c r="J40" s="796"/>
      <c r="K40" s="796"/>
      <c r="L40" s="796"/>
      <c r="M40" s="796"/>
      <c r="N40" s="796"/>
      <c r="O40" s="796"/>
      <c r="P40" s="796"/>
    </row>
    <row r="44" spans="2:28" ht="46.2">
      <c r="D44" s="841" t="s">
        <v>966</v>
      </c>
    </row>
  </sheetData>
  <mergeCells count="8">
    <mergeCell ref="F12:P19"/>
    <mergeCell ref="F22:P29"/>
    <mergeCell ref="F32:P39"/>
    <mergeCell ref="F3:P9"/>
    <mergeCell ref="R12:AB19"/>
    <mergeCell ref="R22:AB29"/>
    <mergeCell ref="R32:AB39"/>
    <mergeCell ref="R3:AB9"/>
  </mergeCell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FD5C7-6E5D-4954-A855-8BE22D44DC0C}">
  <sheetPr>
    <tabColor theme="5"/>
  </sheetPr>
  <dimension ref="B2:R26"/>
  <sheetViews>
    <sheetView showGridLines="0" topLeftCell="A5" workbookViewId="0">
      <selection activeCell="I11" sqref="I11:K11"/>
    </sheetView>
  </sheetViews>
  <sheetFormatPr defaultColWidth="8.88671875" defaultRowHeight="14.4"/>
  <cols>
    <col min="1" max="1" width="2.88671875" style="193" customWidth="1"/>
    <col min="2" max="2" width="19.6640625" style="193" customWidth="1"/>
    <col min="3" max="3" width="24.88671875" style="194" customWidth="1"/>
    <col min="4" max="4" width="29.6640625" style="194" customWidth="1"/>
    <col min="5" max="7" width="8.6640625" style="194" customWidth="1"/>
    <col min="8" max="8" width="8.88671875" style="193"/>
    <col min="9" max="9" width="25" style="193" customWidth="1"/>
    <col min="10" max="10" width="21.33203125" style="193" customWidth="1"/>
    <col min="11" max="11" width="6.5546875" style="194" customWidth="1"/>
    <col min="12" max="13" width="9.33203125" style="200" customWidth="1"/>
    <col min="14" max="14" width="8.33203125" style="200" hidden="1" customWidth="1"/>
    <col min="15" max="15" width="7.5546875" style="200" hidden="1" customWidth="1"/>
    <col min="16" max="17" width="6.5546875" style="202" customWidth="1"/>
    <col min="18" max="18" width="7" style="204" customWidth="1"/>
    <col min="19" max="16384" width="8.88671875" style="193"/>
  </cols>
  <sheetData>
    <row r="2" spans="2:18" s="192" customFormat="1" ht="28.8">
      <c r="B2" s="764" t="s">
        <v>47</v>
      </c>
      <c r="C2" s="764" t="s">
        <v>48</v>
      </c>
      <c r="D2" s="764" t="s">
        <v>957</v>
      </c>
      <c r="E2" s="765" t="s">
        <v>49</v>
      </c>
      <c r="F2" s="765" t="s">
        <v>50</v>
      </c>
      <c r="G2" s="765" t="s">
        <v>51</v>
      </c>
      <c r="K2" s="198"/>
      <c r="L2" s="199"/>
      <c r="M2" s="199"/>
      <c r="N2" s="199"/>
      <c r="O2" s="199"/>
      <c r="P2" s="201"/>
      <c r="Q2" s="201"/>
      <c r="R2" s="203"/>
    </row>
    <row r="3" spans="2:18" ht="59.4" customHeight="1">
      <c r="B3" s="590" t="str">
        <f>'Best Comps'!B12</f>
        <v>Bolt Farm Treehouses</v>
      </c>
      <c r="C3" s="590" t="s">
        <v>448</v>
      </c>
      <c r="D3" s="832" t="s">
        <v>958</v>
      </c>
      <c r="E3" s="591">
        <v>26</v>
      </c>
      <c r="F3" s="591">
        <v>19</v>
      </c>
      <c r="G3" s="592">
        <f>'Best Comps'!C12</f>
        <v>3.75</v>
      </c>
      <c r="I3" s="364"/>
    </row>
    <row r="4" spans="2:18" ht="59.4" customHeight="1">
      <c r="B4" s="590" t="str">
        <f>'Best Comps'!B22</f>
        <v>ReTreet Glamping Resort</v>
      </c>
      <c r="C4" s="590" t="s">
        <v>449</v>
      </c>
      <c r="D4" s="832" t="s">
        <v>959</v>
      </c>
      <c r="E4" s="591">
        <v>58</v>
      </c>
      <c r="F4" s="591">
        <v>17</v>
      </c>
      <c r="G4" s="593">
        <f>'Best Comps'!C22</f>
        <v>4.5</v>
      </c>
      <c r="I4" s="363"/>
    </row>
    <row r="5" spans="2:18" ht="59.4" customHeight="1">
      <c r="B5" s="590" t="str">
        <f>'Best Comps'!B32</f>
        <v>ReTreet Glamping Resort</v>
      </c>
      <c r="C5" s="590" t="s">
        <v>450</v>
      </c>
      <c r="D5" s="832" t="s">
        <v>960</v>
      </c>
      <c r="E5" s="591">
        <v>195</v>
      </c>
      <c r="F5" s="591">
        <v>8</v>
      </c>
      <c r="G5" s="594">
        <f>'Best Comps'!C32</f>
        <v>4.5</v>
      </c>
    </row>
    <row r="6" spans="2:18" ht="32.4" hidden="1" customHeight="1">
      <c r="B6" s="212" t="s">
        <v>53</v>
      </c>
      <c r="C6" s="212"/>
      <c r="D6" s="212" t="s">
        <v>54</v>
      </c>
      <c r="E6" s="209"/>
      <c r="F6" s="209">
        <v>50</v>
      </c>
      <c r="G6" s="209" t="e">
        <f>'Best Comps'!#REF!</f>
        <v>#REF!</v>
      </c>
    </row>
    <row r="7" spans="2:18" ht="32.4" hidden="1" customHeight="1">
      <c r="B7" s="212" t="s">
        <v>55</v>
      </c>
      <c r="C7" s="213" t="s">
        <v>52</v>
      </c>
      <c r="D7" s="214" t="s">
        <v>56</v>
      </c>
      <c r="E7" s="209"/>
      <c r="F7" s="209">
        <v>275</v>
      </c>
      <c r="G7" s="209">
        <v>3.1</v>
      </c>
    </row>
    <row r="8" spans="2:18" ht="32.4" hidden="1" customHeight="1">
      <c r="B8" s="212" t="s">
        <v>57</v>
      </c>
      <c r="C8" s="213" t="s">
        <v>52</v>
      </c>
      <c r="D8" s="209"/>
      <c r="E8" s="209"/>
      <c r="F8" s="209">
        <v>70</v>
      </c>
      <c r="G8" s="209"/>
    </row>
    <row r="11" spans="2:18" ht="18">
      <c r="I11" s="1115" t="s">
        <v>961</v>
      </c>
      <c r="J11" s="1116"/>
      <c r="K11" s="1117"/>
    </row>
    <row r="12" spans="2:18">
      <c r="D12" s="247"/>
    </row>
    <row r="13" spans="2:18" ht="57.6">
      <c r="I13" s="764" t="s">
        <v>47</v>
      </c>
      <c r="J13" s="764" t="s">
        <v>58</v>
      </c>
      <c r="K13" s="765" t="s">
        <v>59</v>
      </c>
      <c r="L13" s="766" t="s">
        <v>492</v>
      </c>
      <c r="M13" s="766" t="s">
        <v>493</v>
      </c>
      <c r="N13" s="766" t="s">
        <v>60</v>
      </c>
      <c r="O13" s="766" t="s">
        <v>61</v>
      </c>
      <c r="P13" s="767" t="s">
        <v>62</v>
      </c>
      <c r="Q13" s="767" t="s">
        <v>63</v>
      </c>
      <c r="R13" s="768" t="s">
        <v>51</v>
      </c>
    </row>
    <row r="14" spans="2:18" ht="28.95" customHeight="1">
      <c r="I14" s="586" t="str">
        <f>B3</f>
        <v>Bolt Farm Treehouses</v>
      </c>
      <c r="J14" s="587" t="s">
        <v>451</v>
      </c>
      <c r="K14" s="209">
        <v>5</v>
      </c>
      <c r="L14" s="210">
        <v>795</v>
      </c>
      <c r="M14" s="210">
        <v>895.5</v>
      </c>
      <c r="N14" s="210">
        <v>440</v>
      </c>
      <c r="O14" s="210">
        <v>440</v>
      </c>
      <c r="P14" s="588">
        <v>0.6</v>
      </c>
      <c r="Q14" s="588">
        <v>0.95</v>
      </c>
      <c r="R14" s="589">
        <f>G3</f>
        <v>3.75</v>
      </c>
    </row>
    <row r="15" spans="2:18" ht="28.95" customHeight="1">
      <c r="I15" s="586" t="str">
        <f>I14</f>
        <v>Bolt Farm Treehouses</v>
      </c>
      <c r="J15" s="590" t="s">
        <v>452</v>
      </c>
      <c r="K15" s="209">
        <v>1</v>
      </c>
      <c r="L15" s="210">
        <v>719</v>
      </c>
      <c r="M15" s="210">
        <v>719</v>
      </c>
      <c r="N15" s="210"/>
      <c r="O15" s="210"/>
      <c r="P15" s="588">
        <v>0.99</v>
      </c>
      <c r="Q15" s="588">
        <v>0.99</v>
      </c>
      <c r="R15" s="589">
        <f>R14</f>
        <v>3.75</v>
      </c>
    </row>
    <row r="16" spans="2:18" ht="28.95" customHeight="1">
      <c r="I16" s="586" t="str">
        <f>I14</f>
        <v>Bolt Farm Treehouses</v>
      </c>
      <c r="J16" s="587" t="s">
        <v>453</v>
      </c>
      <c r="K16" s="209">
        <v>8</v>
      </c>
      <c r="L16" s="210">
        <v>565</v>
      </c>
      <c r="M16" s="210">
        <v>736</v>
      </c>
      <c r="N16" s="210">
        <v>650</v>
      </c>
      <c r="O16" s="210">
        <v>650</v>
      </c>
      <c r="P16" s="588">
        <v>0.7</v>
      </c>
      <c r="Q16" s="588">
        <v>0.95</v>
      </c>
      <c r="R16" s="589">
        <f>R15</f>
        <v>3.75</v>
      </c>
    </row>
    <row r="17" spans="9:18" ht="28.95" customHeight="1">
      <c r="I17" s="586" t="str">
        <f>I16</f>
        <v>Bolt Farm Treehouses</v>
      </c>
      <c r="J17" s="587" t="s">
        <v>454</v>
      </c>
      <c r="K17" s="209">
        <v>5</v>
      </c>
      <c r="L17" s="210">
        <v>496</v>
      </c>
      <c r="M17" s="210">
        <v>577.5</v>
      </c>
      <c r="N17" s="210"/>
      <c r="O17" s="210"/>
      <c r="P17" s="588">
        <v>0.7</v>
      </c>
      <c r="Q17" s="588">
        <v>0.95</v>
      </c>
      <c r="R17" s="589">
        <f>R16</f>
        <v>3.75</v>
      </c>
    </row>
    <row r="18" spans="9:18" ht="28.95" customHeight="1">
      <c r="I18" s="212" t="str">
        <f>B4</f>
        <v>ReTreet Glamping Resort</v>
      </c>
      <c r="J18" s="587" t="s">
        <v>455</v>
      </c>
      <c r="K18" s="209">
        <v>6</v>
      </c>
      <c r="L18" s="211">
        <v>195</v>
      </c>
      <c r="M18" s="211">
        <v>195</v>
      </c>
      <c r="N18" s="211">
        <v>575</v>
      </c>
      <c r="O18" s="211">
        <v>575</v>
      </c>
      <c r="P18" s="588">
        <v>0.75</v>
      </c>
      <c r="Q18" s="588">
        <v>0.95</v>
      </c>
      <c r="R18" s="589">
        <f>G4</f>
        <v>4.5</v>
      </c>
    </row>
    <row r="19" spans="9:18" ht="28.95" customHeight="1">
      <c r="I19" s="212" t="str">
        <f>I18</f>
        <v>ReTreet Glamping Resort</v>
      </c>
      <c r="J19" s="587" t="s">
        <v>456</v>
      </c>
      <c r="K19" s="209">
        <v>6</v>
      </c>
      <c r="L19" s="211">
        <v>215</v>
      </c>
      <c r="M19" s="211">
        <v>225</v>
      </c>
      <c r="N19" s="211"/>
      <c r="O19" s="211"/>
      <c r="P19" s="588">
        <v>0.75</v>
      </c>
      <c r="Q19" s="588">
        <v>0.95</v>
      </c>
      <c r="R19" s="589">
        <f>R18</f>
        <v>4.5</v>
      </c>
    </row>
    <row r="20" spans="9:18" ht="28.95" customHeight="1">
      <c r="I20" s="212" t="str">
        <f>I19</f>
        <v>ReTreet Glamping Resort</v>
      </c>
      <c r="J20" s="587" t="s">
        <v>457</v>
      </c>
      <c r="K20" s="209">
        <v>5</v>
      </c>
      <c r="L20" s="211">
        <v>150</v>
      </c>
      <c r="M20" s="211">
        <v>150</v>
      </c>
      <c r="N20" s="211">
        <v>650</v>
      </c>
      <c r="O20" s="211">
        <v>650</v>
      </c>
      <c r="P20" s="588">
        <v>0.75</v>
      </c>
      <c r="Q20" s="588">
        <v>0.95</v>
      </c>
      <c r="R20" s="589">
        <f>G4</f>
        <v>4.5</v>
      </c>
    </row>
    <row r="21" spans="9:18" ht="28.95" customHeight="1">
      <c r="I21" s="212" t="str">
        <f>B5</f>
        <v>ReTreet Glamping Resort</v>
      </c>
      <c r="J21" s="587" t="s">
        <v>458</v>
      </c>
      <c r="K21" s="209">
        <v>5</v>
      </c>
      <c r="L21" s="211">
        <v>130</v>
      </c>
      <c r="M21" s="211">
        <v>422</v>
      </c>
      <c r="N21" s="211">
        <v>500</v>
      </c>
      <c r="O21" s="211">
        <v>500</v>
      </c>
      <c r="P21" s="588">
        <v>0.6</v>
      </c>
      <c r="Q21" s="588">
        <v>0.95</v>
      </c>
      <c r="R21" s="589">
        <f>G5</f>
        <v>4.5</v>
      </c>
    </row>
    <row r="22" spans="9:18" ht="28.95" customHeight="1">
      <c r="I22" s="212" t="str">
        <f>I21</f>
        <v>ReTreet Glamping Resort</v>
      </c>
      <c r="J22" s="587" t="s">
        <v>459</v>
      </c>
      <c r="K22" s="209">
        <v>3</v>
      </c>
      <c r="L22" s="211">
        <v>123</v>
      </c>
      <c r="M22" s="211">
        <v>422</v>
      </c>
      <c r="N22" s="211">
        <v>525</v>
      </c>
      <c r="O22" s="211">
        <v>525</v>
      </c>
      <c r="P22" s="588">
        <v>0.6</v>
      </c>
      <c r="Q22" s="588">
        <v>0.95</v>
      </c>
      <c r="R22" s="589">
        <f>G5</f>
        <v>4.5</v>
      </c>
    </row>
    <row r="23" spans="9:18">
      <c r="L23" s="197"/>
      <c r="M23" s="197"/>
      <c r="N23" s="197"/>
      <c r="O23" s="197"/>
      <c r="P23" s="195"/>
      <c r="Q23" s="195"/>
      <c r="R23" s="196"/>
    </row>
    <row r="24" spans="9:18">
      <c r="J24" s="248" t="s">
        <v>64</v>
      </c>
      <c r="K24" s="194">
        <f t="shared" ref="K24:R24" si="0">MIN(K14:K23)</f>
        <v>1</v>
      </c>
      <c r="L24" s="197">
        <f t="shared" si="0"/>
        <v>123</v>
      </c>
      <c r="M24" s="197">
        <f t="shared" si="0"/>
        <v>150</v>
      </c>
      <c r="N24" s="197">
        <f t="shared" si="0"/>
        <v>440</v>
      </c>
      <c r="O24" s="197">
        <f t="shared" si="0"/>
        <v>440</v>
      </c>
      <c r="P24" s="195">
        <f t="shared" si="0"/>
        <v>0.6</v>
      </c>
      <c r="Q24" s="195">
        <f t="shared" si="0"/>
        <v>0.95</v>
      </c>
      <c r="R24" s="208">
        <f t="shared" si="0"/>
        <v>3.75</v>
      </c>
    </row>
    <row r="25" spans="9:18">
      <c r="J25" s="247" t="s">
        <v>65</v>
      </c>
      <c r="K25" s="249">
        <f>AVERAGE(K14:K23)</f>
        <v>4.8888888888888893</v>
      </c>
      <c r="L25" s="250">
        <f t="shared" ref="L25:R25" si="1">AVERAGE(L14:L23)</f>
        <v>376.44444444444446</v>
      </c>
      <c r="M25" s="250">
        <f t="shared" si="1"/>
        <v>482.44444444444446</v>
      </c>
      <c r="N25" s="250">
        <f t="shared" si="1"/>
        <v>556.66666666666663</v>
      </c>
      <c r="O25" s="250">
        <f t="shared" si="1"/>
        <v>556.66666666666663</v>
      </c>
      <c r="P25" s="251">
        <f t="shared" si="1"/>
        <v>0.7155555555555555</v>
      </c>
      <c r="Q25" s="251">
        <f t="shared" si="1"/>
        <v>0.95444444444444443</v>
      </c>
      <c r="R25" s="252">
        <f t="shared" si="1"/>
        <v>4.166666666666667</v>
      </c>
    </row>
    <row r="26" spans="9:18">
      <c r="J26" s="248" t="s">
        <v>66</v>
      </c>
      <c r="K26" s="194">
        <f>MAX(K14:K23)</f>
        <v>8</v>
      </c>
      <c r="L26" s="197">
        <f>MAX(L14:L23)</f>
        <v>795</v>
      </c>
      <c r="M26" s="197">
        <f>MAX(M14:M23)</f>
        <v>895.5</v>
      </c>
      <c r="N26" s="197">
        <f t="shared" ref="N26:O26" si="2">MAX(N14:N22)</f>
        <v>650</v>
      </c>
      <c r="O26" s="197">
        <f t="shared" si="2"/>
        <v>650</v>
      </c>
      <c r="P26" s="195">
        <f>MAX(P14:P23)</f>
        <v>0.99</v>
      </c>
      <c r="Q26" s="195">
        <f>MAX(Q14:Q23)</f>
        <v>0.99</v>
      </c>
      <c r="R26" s="208">
        <f>MAX(R14:R23)</f>
        <v>4.5</v>
      </c>
    </row>
  </sheetData>
  <pageMargins left="0.7" right="0.7" top="0.75" bottom="0.75" header="0.3" footer="0.3"/>
  <pageSetup orientation="portrait" r:id="rId1"/>
  <ignoredErrors>
    <ignoredError sqref="I18 I16 I21" formula="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outlinePr summaryBelow="0" summaryRight="0"/>
  </sheetPr>
  <dimension ref="A1:H993"/>
  <sheetViews>
    <sheetView showGridLines="0" topLeftCell="A13" workbookViewId="0">
      <selection activeCell="C25" sqref="C25"/>
    </sheetView>
  </sheetViews>
  <sheetFormatPr defaultColWidth="14.44140625" defaultRowHeight="15" customHeight="1"/>
  <cols>
    <col min="1" max="1" width="4.88671875" customWidth="1"/>
    <col min="2" max="2" width="52.109375" customWidth="1"/>
    <col min="3" max="3" width="63.5546875" style="150" customWidth="1"/>
    <col min="4" max="4" width="7.44140625" customWidth="1"/>
  </cols>
  <sheetData>
    <row r="1" spans="1:4" ht="14.4">
      <c r="A1" s="253"/>
      <c r="B1" s="1"/>
      <c r="C1" s="2"/>
    </row>
    <row r="2" spans="1:4" ht="14.4">
      <c r="A2" s="253"/>
      <c r="B2" s="532" t="s">
        <v>73</v>
      </c>
      <c r="C2" s="533"/>
      <c r="D2" s="166"/>
    </row>
    <row r="3" spans="1:4" ht="14.4">
      <c r="A3" s="253"/>
      <c r="B3" s="534" t="s">
        <v>74</v>
      </c>
      <c r="C3" s="535" t="s">
        <v>437</v>
      </c>
      <c r="D3" s="166"/>
    </row>
    <row r="4" spans="1:4" ht="14.4">
      <c r="A4" s="253"/>
      <c r="B4" s="536"/>
      <c r="C4" s="537"/>
      <c r="D4" s="166"/>
    </row>
    <row r="5" spans="1:4" ht="14.4">
      <c r="A5" s="253"/>
      <c r="B5" s="538" t="s">
        <v>76</v>
      </c>
      <c r="C5" s="539"/>
      <c r="D5" s="166"/>
    </row>
    <row r="6" spans="1:4" ht="14.4">
      <c r="A6" s="253"/>
      <c r="B6" s="540" t="s">
        <v>77</v>
      </c>
      <c r="C6" s="541"/>
      <c r="D6" s="166"/>
    </row>
    <row r="7" spans="1:4" ht="14.4">
      <c r="A7" s="253"/>
      <c r="B7" s="542" t="s">
        <v>78</v>
      </c>
      <c r="C7" s="541"/>
      <c r="D7" s="166"/>
    </row>
    <row r="8" spans="1:4" ht="14.4">
      <c r="A8" s="253"/>
      <c r="B8" s="542" t="s">
        <v>79</v>
      </c>
      <c r="C8" s="541"/>
      <c r="D8" s="166"/>
    </row>
    <row r="9" spans="1:4" ht="14.4">
      <c r="A9" s="253"/>
      <c r="B9" s="542" t="s">
        <v>80</v>
      </c>
      <c r="C9" s="541"/>
      <c r="D9" s="166"/>
    </row>
    <row r="10" spans="1:4" ht="14.4">
      <c r="A10" s="253"/>
      <c r="B10" s="543" t="s">
        <v>490</v>
      </c>
      <c r="C10" s="544" t="s">
        <v>491</v>
      </c>
      <c r="D10" s="166"/>
    </row>
    <row r="11" spans="1:4" ht="14.4">
      <c r="A11" s="253"/>
      <c r="B11" s="536"/>
      <c r="C11" s="537"/>
      <c r="D11" s="166"/>
    </row>
    <row r="12" spans="1:4" ht="14.4">
      <c r="A12" s="253"/>
      <c r="B12" s="538" t="s">
        <v>70</v>
      </c>
      <c r="C12" s="539"/>
      <c r="D12" s="166"/>
    </row>
    <row r="13" spans="1:4" ht="14.4">
      <c r="A13" s="253"/>
      <c r="B13" s="548" t="s">
        <v>81</v>
      </c>
      <c r="C13" s="549"/>
      <c r="D13" s="166"/>
    </row>
    <row r="14" spans="1:4" ht="14.4">
      <c r="A14" s="253"/>
      <c r="B14" s="550" t="s">
        <v>82</v>
      </c>
      <c r="C14" s="551"/>
      <c r="D14" s="166"/>
    </row>
    <row r="15" spans="1:4" ht="14.4">
      <c r="A15" s="253"/>
      <c r="B15" s="550" t="s">
        <v>83</v>
      </c>
      <c r="C15" s="545"/>
      <c r="D15" s="166"/>
    </row>
    <row r="16" spans="1:4" ht="14.4">
      <c r="A16" s="253"/>
      <c r="B16" s="550" t="s">
        <v>84</v>
      </c>
      <c r="C16" s="551"/>
      <c r="D16" s="166"/>
    </row>
    <row r="17" spans="1:8" ht="14.4">
      <c r="A17" s="253"/>
      <c r="B17" s="550" t="s">
        <v>85</v>
      </c>
      <c r="C17" s="665">
        <v>10</v>
      </c>
      <c r="D17" s="166"/>
    </row>
    <row r="18" spans="1:8" ht="14.4" hidden="1">
      <c r="A18" s="253"/>
      <c r="B18" s="550" t="s">
        <v>86</v>
      </c>
      <c r="C18" s="1255">
        <f>C17*43560</f>
        <v>435600</v>
      </c>
      <c r="D18" s="166"/>
    </row>
    <row r="19" spans="1:8" ht="14.4">
      <c r="A19" s="253"/>
      <c r="B19" s="552" t="s">
        <v>87</v>
      </c>
      <c r="C19" s="553"/>
      <c r="D19" s="166"/>
    </row>
    <row r="20" spans="1:8" ht="14.4">
      <c r="A20" s="253"/>
      <c r="B20" s="664"/>
      <c r="C20" s="663"/>
      <c r="D20" s="166"/>
    </row>
    <row r="21" spans="1:8" ht="14.4">
      <c r="A21" s="253"/>
      <c r="B21" s="662"/>
      <c r="C21" s="663"/>
      <c r="E21" s="216"/>
    </row>
    <row r="22" spans="1:8" ht="14.4">
      <c r="A22" s="253"/>
      <c r="B22" s="547" t="s">
        <v>88</v>
      </c>
      <c r="C22" s="539"/>
      <c r="E22" s="216"/>
    </row>
    <row r="23" spans="1:8" ht="14.4">
      <c r="A23" s="253"/>
      <c r="B23" s="666" t="s">
        <v>570</v>
      </c>
      <c r="C23" s="712" t="s">
        <v>559</v>
      </c>
      <c r="E23" s="1256" t="s">
        <v>1435</v>
      </c>
      <c r="F23" s="955"/>
      <c r="G23" s="955"/>
      <c r="H23" s="955"/>
    </row>
    <row r="24" spans="1:8" ht="14.4">
      <c r="A24" s="253"/>
      <c r="B24" s="667" t="s">
        <v>89</v>
      </c>
      <c r="C24" s="668">
        <v>15</v>
      </c>
      <c r="E24" s="216"/>
    </row>
    <row r="25" spans="1:8" ht="43.2">
      <c r="A25" s="253"/>
      <c r="B25" s="669" t="s">
        <v>90</v>
      </c>
      <c r="C25" s="670" t="s">
        <v>484</v>
      </c>
    </row>
    <row r="26" spans="1:8" ht="14.4">
      <c r="A26" s="253"/>
      <c r="B26" s="666" t="s">
        <v>571</v>
      </c>
      <c r="C26" s="712" t="s">
        <v>566</v>
      </c>
    </row>
    <row r="27" spans="1:8" ht="14.4">
      <c r="A27" s="253"/>
      <c r="B27" s="667" t="s">
        <v>91</v>
      </c>
      <c r="C27" s="668">
        <v>10</v>
      </c>
    </row>
    <row r="28" spans="1:8" ht="43.2">
      <c r="A28" s="253"/>
      <c r="B28" s="669" t="s">
        <v>92</v>
      </c>
      <c r="C28" s="671" t="s">
        <v>468</v>
      </c>
    </row>
    <row r="29" spans="1:8" ht="14.4">
      <c r="A29" s="253"/>
      <c r="B29" s="666" t="s">
        <v>572</v>
      </c>
      <c r="C29" s="712" t="s">
        <v>550</v>
      </c>
    </row>
    <row r="30" spans="1:8" ht="14.4">
      <c r="A30" s="253"/>
      <c r="B30" s="667" t="s">
        <v>93</v>
      </c>
      <c r="C30" s="668">
        <v>5</v>
      </c>
    </row>
    <row r="31" spans="1:8" ht="43.2">
      <c r="A31" s="253"/>
      <c r="B31" s="669" t="s">
        <v>94</v>
      </c>
      <c r="C31" s="670" t="s">
        <v>485</v>
      </c>
    </row>
    <row r="32" spans="1:8" ht="14.4">
      <c r="A32" s="253"/>
      <c r="B32" s="666" t="s">
        <v>573</v>
      </c>
      <c r="C32" s="712" t="s">
        <v>551</v>
      </c>
    </row>
    <row r="33" spans="1:3" ht="14.4">
      <c r="A33" s="253"/>
      <c r="B33" s="667" t="s">
        <v>95</v>
      </c>
      <c r="C33" s="668">
        <v>4</v>
      </c>
    </row>
    <row r="34" spans="1:3" ht="43.2">
      <c r="A34" s="253"/>
      <c r="B34" s="669" t="s">
        <v>96</v>
      </c>
      <c r="C34" s="670" t="s">
        <v>486</v>
      </c>
    </row>
    <row r="35" spans="1:3" ht="14.4">
      <c r="A35" s="253"/>
      <c r="B35" s="672" t="s">
        <v>574</v>
      </c>
      <c r="C35" s="712" t="s">
        <v>547</v>
      </c>
    </row>
    <row r="36" spans="1:3" ht="14.4">
      <c r="A36" s="253"/>
      <c r="B36" s="673" t="s">
        <v>469</v>
      </c>
      <c r="C36" s="668">
        <v>3</v>
      </c>
    </row>
    <row r="37" spans="1:3" ht="28.8">
      <c r="A37" s="253"/>
      <c r="B37" s="673" t="s">
        <v>470</v>
      </c>
      <c r="C37" s="713" t="s">
        <v>546</v>
      </c>
    </row>
    <row r="38" spans="1:3" ht="14.4">
      <c r="A38" s="253"/>
      <c r="B38" s="676" t="s">
        <v>575</v>
      </c>
      <c r="C38" s="712" t="s">
        <v>549</v>
      </c>
    </row>
    <row r="39" spans="1:3" ht="14.4">
      <c r="A39" s="253"/>
      <c r="B39" s="677" t="s">
        <v>472</v>
      </c>
      <c r="C39" s="668">
        <v>2</v>
      </c>
    </row>
    <row r="40" spans="1:3" ht="43.2">
      <c r="A40" s="253"/>
      <c r="B40" s="674" t="s">
        <v>473</v>
      </c>
      <c r="C40" s="675" t="s">
        <v>471</v>
      </c>
    </row>
    <row r="41" spans="1:3" ht="14.4">
      <c r="A41" s="253"/>
      <c r="B41" s="683" t="s">
        <v>576</v>
      </c>
      <c r="C41" s="820" t="s">
        <v>690</v>
      </c>
    </row>
    <row r="42" spans="1:3" ht="14.4">
      <c r="A42" s="253"/>
      <c r="B42" s="684" t="s">
        <v>523</v>
      </c>
      <c r="C42" s="668">
        <v>0</v>
      </c>
    </row>
    <row r="43" spans="1:3" ht="43.2">
      <c r="A43" s="253"/>
      <c r="B43" s="685" t="s">
        <v>524</v>
      </c>
      <c r="C43" s="714" t="s">
        <v>548</v>
      </c>
    </row>
    <row r="44" spans="1:3" ht="14.4">
      <c r="A44" s="253"/>
      <c r="B44" s="662" t="s">
        <v>97</v>
      </c>
      <c r="C44" s="663">
        <f>C24+C27+C30+C33+C36+C39+C42</f>
        <v>39</v>
      </c>
    </row>
    <row r="45" spans="1:3" ht="14.4">
      <c r="A45" s="253"/>
      <c r="B45" s="662"/>
      <c r="C45" s="663"/>
    </row>
    <row r="46" spans="1:3" ht="14.4">
      <c r="A46" s="253"/>
      <c r="B46" s="547" t="s">
        <v>98</v>
      </c>
      <c r="C46" s="539"/>
    </row>
    <row r="47" spans="1:3" ht="43.2">
      <c r="A47" s="253"/>
      <c r="B47" s="678" t="s">
        <v>99</v>
      </c>
      <c r="C47" s="682" t="s">
        <v>522</v>
      </c>
    </row>
    <row r="48" spans="1:3" ht="14.4">
      <c r="A48" s="253"/>
      <c r="B48" s="536"/>
      <c r="C48" s="537"/>
    </row>
    <row r="49" spans="1:3" ht="28.8">
      <c r="A49" s="253"/>
      <c r="B49" s="534" t="s">
        <v>100</v>
      </c>
      <c r="C49" s="558"/>
    </row>
    <row r="50" spans="1:3" ht="14.4">
      <c r="A50" s="253"/>
      <c r="B50" s="534" t="s">
        <v>101</v>
      </c>
      <c r="C50" s="558"/>
    </row>
    <row r="51" spans="1:3" ht="28.8">
      <c r="A51" s="253"/>
      <c r="B51" s="534" t="s">
        <v>102</v>
      </c>
      <c r="C51" s="558"/>
    </row>
    <row r="52" spans="1:3" ht="43.2">
      <c r="A52" s="253"/>
      <c r="B52" s="534" t="s">
        <v>103</v>
      </c>
      <c r="C52" s="558"/>
    </row>
    <row r="53" spans="1:3" ht="28.8">
      <c r="A53" s="253"/>
      <c r="B53" s="534" t="s">
        <v>104</v>
      </c>
      <c r="C53" s="558"/>
    </row>
    <row r="54" spans="1:3" ht="14.4">
      <c r="A54" s="253"/>
      <c r="B54" s="662"/>
      <c r="C54" s="663"/>
    </row>
    <row r="55" spans="1:3" ht="14.4">
      <c r="A55" s="253"/>
      <c r="B55" s="662"/>
      <c r="C55" s="663"/>
    </row>
    <row r="56" spans="1:3" ht="14.4">
      <c r="A56" s="253"/>
      <c r="B56" s="554" t="s">
        <v>105</v>
      </c>
      <c r="C56" s="555"/>
    </row>
    <row r="57" spans="1:3" ht="14.4">
      <c r="A57" s="253"/>
      <c r="B57" s="937" t="s">
        <v>106</v>
      </c>
      <c r="C57" s="938"/>
    </row>
    <row r="58" spans="1:3" ht="14.4">
      <c r="A58" s="253"/>
      <c r="B58" s="937" t="s">
        <v>107</v>
      </c>
      <c r="C58" s="939">
        <f>47/432.3*20000000</f>
        <v>2174415.9148739302</v>
      </c>
    </row>
    <row r="59" spans="1:3" ht="14.4">
      <c r="A59" s="253"/>
      <c r="B59" s="940" t="s">
        <v>108</v>
      </c>
      <c r="C59" s="939">
        <v>2200000</v>
      </c>
    </row>
    <row r="60" spans="1:3" ht="14.4">
      <c r="A60" s="253"/>
      <c r="B60" s="940" t="s">
        <v>109</v>
      </c>
      <c r="C60" s="939">
        <f>C61-C59</f>
        <v>13692191.710197998</v>
      </c>
    </row>
    <row r="61" spans="1:3" ht="14.4">
      <c r="A61" s="253"/>
      <c r="B61" s="940" t="s">
        <v>110</v>
      </c>
      <c r="C61" s="939">
        <f>'Total Proj. Cost'!D16</f>
        <v>15892191.710197998</v>
      </c>
    </row>
    <row r="62" spans="1:3" ht="14.4">
      <c r="A62" s="253"/>
      <c r="B62" s="940" t="s">
        <v>111</v>
      </c>
      <c r="C62" s="941">
        <v>0.75</v>
      </c>
    </row>
    <row r="63" spans="1:3" ht="14.4">
      <c r="A63" s="253"/>
      <c r="B63" s="940" t="s">
        <v>112</v>
      </c>
      <c r="C63" s="939">
        <f>C62*C61</f>
        <v>11919143.782648498</v>
      </c>
    </row>
    <row r="64" spans="1:3" ht="14.4">
      <c r="A64" s="253"/>
      <c r="B64" s="940" t="s">
        <v>113</v>
      </c>
      <c r="C64" s="939">
        <f>C61-C63</f>
        <v>3973047.9275495</v>
      </c>
    </row>
    <row r="65" spans="1:4" ht="14.4">
      <c r="A65" s="253"/>
      <c r="B65" s="940" t="s">
        <v>114</v>
      </c>
      <c r="C65" s="941">
        <v>9.5000000000000001E-2</v>
      </c>
    </row>
    <row r="66" spans="1:4" ht="14.4">
      <c r="A66" s="253"/>
      <c r="B66" s="940" t="s">
        <v>115</v>
      </c>
      <c r="C66" s="938">
        <v>25</v>
      </c>
      <c r="D66" s="216"/>
    </row>
    <row r="67" spans="1:4" ht="14.4">
      <c r="A67" s="253"/>
      <c r="B67" s="662"/>
      <c r="C67" s="663"/>
    </row>
    <row r="68" spans="1:4" ht="14.4">
      <c r="A68" s="253"/>
      <c r="B68" s="538" t="s">
        <v>116</v>
      </c>
      <c r="C68" s="556"/>
    </row>
    <row r="69" spans="1:4" ht="57.6">
      <c r="A69" s="253"/>
      <c r="B69" s="557" t="s">
        <v>117</v>
      </c>
      <c r="C69" s="558"/>
    </row>
    <row r="70" spans="1:4" ht="57.6">
      <c r="A70" s="253"/>
      <c r="B70" s="557" t="s">
        <v>118</v>
      </c>
      <c r="C70" s="558"/>
    </row>
    <row r="71" spans="1:4" ht="57.6">
      <c r="A71" s="253"/>
      <c r="B71" s="557" t="s">
        <v>119</v>
      </c>
      <c r="C71" s="558"/>
    </row>
    <row r="72" spans="1:4" ht="14.4">
      <c r="A72" s="253"/>
      <c r="B72" s="557" t="s">
        <v>120</v>
      </c>
      <c r="C72" s="558"/>
    </row>
    <row r="73" spans="1:4" ht="28.8">
      <c r="A73" s="253"/>
      <c r="B73" s="557" t="s">
        <v>121</v>
      </c>
      <c r="C73" s="558"/>
    </row>
    <row r="74" spans="1:4" ht="14.4">
      <c r="A74" s="253"/>
      <c r="B74" s="546"/>
      <c r="C74" s="537"/>
    </row>
    <row r="75" spans="1:4" ht="14.4">
      <c r="A75" s="253"/>
      <c r="B75" s="559" t="s">
        <v>122</v>
      </c>
      <c r="C75" s="535"/>
    </row>
    <row r="76" spans="1:4" ht="28.8">
      <c r="A76" s="253"/>
      <c r="B76" s="942" t="s">
        <v>123</v>
      </c>
      <c r="C76" s="558"/>
    </row>
    <row r="77" spans="1:4" ht="28.8">
      <c r="A77" s="253"/>
      <c r="B77" s="534" t="s">
        <v>124</v>
      </c>
      <c r="C77" s="558"/>
    </row>
    <row r="78" spans="1:4" ht="28.8">
      <c r="A78" s="253"/>
      <c r="B78" s="534" t="s">
        <v>125</v>
      </c>
      <c r="C78" s="558"/>
    </row>
    <row r="79" spans="1:4" ht="28.8">
      <c r="A79" s="253"/>
      <c r="B79" s="942" t="s">
        <v>126</v>
      </c>
      <c r="C79" s="553"/>
    </row>
    <row r="80" spans="1:4" ht="14.4">
      <c r="A80" s="253"/>
      <c r="B80" s="546"/>
      <c r="C80" s="537"/>
    </row>
    <row r="81" spans="1:3" ht="14.4">
      <c r="A81" s="253"/>
      <c r="B81" s="560" t="s">
        <v>127</v>
      </c>
      <c r="C81" s="535"/>
    </row>
    <row r="82" spans="1:3" ht="14.4">
      <c r="A82" s="253"/>
      <c r="B82" s="536"/>
      <c r="C82" s="537"/>
    </row>
    <row r="83" spans="1:3" ht="14.4">
      <c r="A83" s="253"/>
      <c r="B83" s="560" t="s">
        <v>128</v>
      </c>
      <c r="C83" s="535"/>
    </row>
    <row r="84" spans="1:3" ht="14.4">
      <c r="A84" s="253"/>
      <c r="B84" s="1"/>
      <c r="C84" s="2"/>
    </row>
    <row r="85" spans="1:3" ht="14.4">
      <c r="A85" s="253"/>
      <c r="B85" s="1"/>
      <c r="C85" s="2"/>
    </row>
    <row r="86" spans="1:3" ht="14.4">
      <c r="A86" s="253"/>
      <c r="B86" s="1"/>
      <c r="C86" s="2"/>
    </row>
    <row r="87" spans="1:3" ht="14.4">
      <c r="A87" s="253"/>
      <c r="B87" s="1"/>
      <c r="C87" s="2"/>
    </row>
    <row r="88" spans="1:3" ht="14.4">
      <c r="A88" s="253"/>
      <c r="B88" s="1"/>
      <c r="C88" s="2"/>
    </row>
    <row r="89" spans="1:3" ht="14.4">
      <c r="A89" s="253"/>
      <c r="B89" s="1"/>
      <c r="C89" s="2"/>
    </row>
    <row r="90" spans="1:3" ht="14.4">
      <c r="A90" s="253"/>
      <c r="B90" s="1"/>
      <c r="C90" s="2"/>
    </row>
    <row r="91" spans="1:3" ht="14.4">
      <c r="A91" s="253"/>
      <c r="B91" s="1"/>
      <c r="C91" s="2"/>
    </row>
    <row r="92" spans="1:3" ht="14.4">
      <c r="A92" s="253"/>
      <c r="B92" s="1"/>
      <c r="C92" s="2"/>
    </row>
    <row r="93" spans="1:3" ht="14.4">
      <c r="A93" s="253"/>
      <c r="B93" s="1"/>
      <c r="C93" s="2"/>
    </row>
    <row r="94" spans="1:3" ht="14.4">
      <c r="A94" s="253"/>
      <c r="B94" s="1"/>
      <c r="C94" s="2"/>
    </row>
    <row r="95" spans="1:3" ht="14.4">
      <c r="A95" s="253"/>
      <c r="B95" s="1"/>
      <c r="C95" s="2"/>
    </row>
    <row r="96" spans="1:3" ht="14.4">
      <c r="A96" s="253"/>
      <c r="B96" s="1"/>
      <c r="C96" s="2"/>
    </row>
    <row r="97" spans="1:3" ht="14.4">
      <c r="A97" s="253"/>
      <c r="B97" s="1"/>
      <c r="C97" s="2"/>
    </row>
    <row r="98" spans="1:3" ht="14.4">
      <c r="A98" s="253"/>
      <c r="B98" s="1"/>
      <c r="C98" s="2"/>
    </row>
    <row r="99" spans="1:3" ht="14.4">
      <c r="A99" s="253"/>
      <c r="B99" s="1"/>
      <c r="C99" s="2"/>
    </row>
    <row r="100" spans="1:3" ht="14.4">
      <c r="A100" s="253"/>
      <c r="B100" s="1"/>
      <c r="C100" s="2"/>
    </row>
    <row r="101" spans="1:3" ht="14.4">
      <c r="A101" s="253"/>
      <c r="B101" s="1"/>
      <c r="C101" s="2"/>
    </row>
    <row r="102" spans="1:3" ht="14.4">
      <c r="A102" s="253"/>
      <c r="B102" s="1"/>
      <c r="C102" s="2"/>
    </row>
    <row r="103" spans="1:3" ht="14.4">
      <c r="A103" s="253"/>
      <c r="B103" s="1"/>
      <c r="C103" s="2"/>
    </row>
    <row r="104" spans="1:3" ht="14.4">
      <c r="A104" s="253"/>
      <c r="B104" s="1"/>
      <c r="C104" s="2"/>
    </row>
    <row r="105" spans="1:3" ht="14.4">
      <c r="A105" s="253"/>
      <c r="B105" s="1"/>
      <c r="C105" s="2"/>
    </row>
    <row r="106" spans="1:3" ht="14.4">
      <c r="A106" s="253"/>
      <c r="B106" s="1"/>
      <c r="C106" s="2"/>
    </row>
    <row r="107" spans="1:3" ht="14.4">
      <c r="A107" s="253"/>
      <c r="B107" s="1"/>
      <c r="C107" s="2"/>
    </row>
    <row r="108" spans="1:3" ht="14.4">
      <c r="A108" s="253"/>
      <c r="B108" s="1"/>
      <c r="C108" s="2"/>
    </row>
    <row r="109" spans="1:3" ht="14.4">
      <c r="A109" s="253"/>
      <c r="B109" s="1"/>
      <c r="C109" s="2"/>
    </row>
    <row r="110" spans="1:3" ht="14.4">
      <c r="A110" s="253"/>
      <c r="B110" s="1"/>
      <c r="C110" s="2"/>
    </row>
    <row r="111" spans="1:3" ht="14.4">
      <c r="A111" s="253"/>
      <c r="B111" s="1"/>
      <c r="C111" s="2"/>
    </row>
    <row r="112" spans="1:3" ht="14.4">
      <c r="A112" s="253"/>
      <c r="B112" s="1"/>
      <c r="C112" s="2"/>
    </row>
    <row r="113" spans="1:3" ht="14.4">
      <c r="A113" s="253"/>
      <c r="B113" s="1"/>
      <c r="C113" s="2"/>
    </row>
    <row r="114" spans="1:3" ht="14.4">
      <c r="A114" s="253"/>
      <c r="B114" s="1"/>
      <c r="C114" s="2"/>
    </row>
    <row r="115" spans="1:3" ht="14.4">
      <c r="A115" s="253"/>
      <c r="B115" s="1"/>
      <c r="C115" s="2"/>
    </row>
    <row r="116" spans="1:3" ht="14.4">
      <c r="A116" s="253"/>
      <c r="B116" s="1"/>
      <c r="C116" s="2"/>
    </row>
    <row r="117" spans="1:3" ht="14.4">
      <c r="A117" s="253"/>
      <c r="B117" s="1"/>
      <c r="C117" s="2"/>
    </row>
    <row r="118" spans="1:3" ht="14.4">
      <c r="A118" s="253"/>
      <c r="B118" s="1"/>
      <c r="C118" s="2"/>
    </row>
    <row r="119" spans="1:3" ht="14.4">
      <c r="A119" s="253"/>
      <c r="B119" s="1"/>
      <c r="C119" s="2"/>
    </row>
    <row r="120" spans="1:3" ht="14.4">
      <c r="A120" s="253"/>
      <c r="B120" s="1"/>
      <c r="C120" s="2"/>
    </row>
    <row r="121" spans="1:3" ht="14.4">
      <c r="A121" s="253"/>
      <c r="B121" s="1"/>
      <c r="C121" s="2"/>
    </row>
    <row r="122" spans="1:3" ht="14.4">
      <c r="A122" s="253"/>
      <c r="B122" s="1"/>
      <c r="C122" s="2"/>
    </row>
    <row r="123" spans="1:3" ht="14.4">
      <c r="A123" s="253"/>
      <c r="B123" s="1"/>
      <c r="C123" s="2"/>
    </row>
    <row r="124" spans="1:3" ht="14.4">
      <c r="A124" s="253"/>
      <c r="B124" s="1"/>
      <c r="C124" s="2"/>
    </row>
    <row r="125" spans="1:3" ht="14.4">
      <c r="A125" s="253"/>
      <c r="B125" s="1"/>
      <c r="C125" s="2"/>
    </row>
    <row r="126" spans="1:3" ht="14.4">
      <c r="A126" s="253"/>
      <c r="B126" s="1"/>
      <c r="C126" s="2"/>
    </row>
    <row r="127" spans="1:3" ht="14.4">
      <c r="A127" s="253"/>
      <c r="B127" s="1"/>
      <c r="C127" s="2"/>
    </row>
    <row r="128" spans="1:3" ht="14.4">
      <c r="A128" s="253"/>
      <c r="B128" s="1"/>
      <c r="C128" s="2"/>
    </row>
    <row r="129" spans="1:3" ht="14.4">
      <c r="A129" s="253"/>
      <c r="B129" s="1"/>
      <c r="C129" s="2"/>
    </row>
    <row r="130" spans="1:3" ht="14.4">
      <c r="A130" s="253"/>
      <c r="B130" s="1"/>
      <c r="C130" s="2"/>
    </row>
    <row r="131" spans="1:3" ht="14.4">
      <c r="A131" s="253"/>
      <c r="B131" s="1"/>
      <c r="C131" s="2"/>
    </row>
    <row r="132" spans="1:3" ht="14.4">
      <c r="A132" s="253"/>
      <c r="B132" s="1"/>
      <c r="C132" s="2"/>
    </row>
    <row r="133" spans="1:3" ht="14.4">
      <c r="A133" s="253"/>
      <c r="B133" s="1"/>
      <c r="C133" s="2"/>
    </row>
    <row r="134" spans="1:3" ht="14.4">
      <c r="A134" s="253"/>
      <c r="B134" s="1"/>
      <c r="C134" s="2"/>
    </row>
    <row r="135" spans="1:3" ht="14.4">
      <c r="A135" s="253"/>
      <c r="B135" s="1"/>
      <c r="C135" s="2"/>
    </row>
    <row r="136" spans="1:3" ht="14.4">
      <c r="A136" s="253"/>
      <c r="B136" s="1"/>
      <c r="C136" s="2"/>
    </row>
    <row r="137" spans="1:3" ht="14.4">
      <c r="A137" s="253"/>
      <c r="B137" s="1"/>
      <c r="C137" s="2"/>
    </row>
    <row r="138" spans="1:3" ht="14.4">
      <c r="A138" s="253"/>
      <c r="B138" s="1"/>
      <c r="C138" s="2"/>
    </row>
    <row r="139" spans="1:3" ht="14.4">
      <c r="A139" s="253"/>
      <c r="B139" s="1"/>
      <c r="C139" s="2"/>
    </row>
    <row r="140" spans="1:3" ht="14.4">
      <c r="A140" s="253"/>
      <c r="B140" s="1"/>
      <c r="C140" s="2"/>
    </row>
    <row r="141" spans="1:3" ht="14.4">
      <c r="A141" s="253"/>
      <c r="B141" s="1"/>
      <c r="C141" s="2"/>
    </row>
    <row r="142" spans="1:3" ht="14.4">
      <c r="A142" s="253"/>
      <c r="B142" s="1"/>
      <c r="C142" s="2"/>
    </row>
    <row r="143" spans="1:3" ht="14.4">
      <c r="A143" s="253"/>
      <c r="B143" s="1"/>
      <c r="C143" s="2"/>
    </row>
    <row r="144" spans="1:3" ht="14.4">
      <c r="A144" s="253"/>
      <c r="B144" s="1"/>
      <c r="C144" s="2"/>
    </row>
    <row r="145" spans="1:3" ht="14.4">
      <c r="A145" s="253"/>
      <c r="B145" s="1"/>
      <c r="C145" s="2"/>
    </row>
    <row r="146" spans="1:3" ht="14.4">
      <c r="A146" s="253"/>
      <c r="B146" s="1"/>
      <c r="C146" s="2"/>
    </row>
    <row r="147" spans="1:3" ht="14.4">
      <c r="A147" s="253"/>
      <c r="B147" s="1"/>
      <c r="C147" s="2"/>
    </row>
    <row r="148" spans="1:3" ht="14.4">
      <c r="A148" s="253"/>
      <c r="B148" s="1"/>
      <c r="C148" s="2"/>
    </row>
    <row r="149" spans="1:3" ht="14.4">
      <c r="A149" s="253"/>
      <c r="B149" s="1"/>
      <c r="C149" s="2"/>
    </row>
    <row r="150" spans="1:3" ht="14.4">
      <c r="A150" s="253"/>
      <c r="B150" s="1"/>
      <c r="C150" s="2"/>
    </row>
    <row r="151" spans="1:3" ht="14.4">
      <c r="A151" s="253"/>
      <c r="B151" s="1"/>
      <c r="C151" s="2"/>
    </row>
    <row r="152" spans="1:3" ht="14.4">
      <c r="A152" s="253"/>
      <c r="B152" s="1"/>
      <c r="C152" s="2"/>
    </row>
    <row r="153" spans="1:3" ht="14.4">
      <c r="A153" s="253"/>
      <c r="B153" s="1"/>
      <c r="C153" s="2"/>
    </row>
    <row r="154" spans="1:3" ht="14.4">
      <c r="A154" s="253"/>
      <c r="B154" s="1"/>
      <c r="C154" s="2"/>
    </row>
    <row r="155" spans="1:3" ht="14.4">
      <c r="A155" s="253"/>
      <c r="B155" s="1"/>
      <c r="C155" s="2"/>
    </row>
    <row r="156" spans="1:3" ht="14.4">
      <c r="A156" s="253"/>
      <c r="B156" s="1"/>
      <c r="C156" s="2"/>
    </row>
    <row r="157" spans="1:3" ht="14.4">
      <c r="A157" s="253"/>
      <c r="B157" s="1"/>
      <c r="C157" s="2"/>
    </row>
    <row r="158" spans="1:3" ht="14.4">
      <c r="A158" s="253"/>
      <c r="B158" s="1"/>
      <c r="C158" s="2"/>
    </row>
    <row r="159" spans="1:3" ht="14.4">
      <c r="A159" s="253"/>
      <c r="B159" s="1"/>
      <c r="C159" s="2"/>
    </row>
    <row r="160" spans="1:3" ht="14.4">
      <c r="A160" s="253"/>
      <c r="B160" s="1"/>
      <c r="C160" s="2"/>
    </row>
    <row r="161" spans="1:3" ht="14.4">
      <c r="A161" s="253"/>
      <c r="B161" s="1"/>
      <c r="C161" s="2"/>
    </row>
    <row r="162" spans="1:3" ht="14.4">
      <c r="A162" s="253"/>
      <c r="B162" s="1"/>
      <c r="C162" s="2"/>
    </row>
    <row r="163" spans="1:3" ht="14.4">
      <c r="A163" s="253"/>
      <c r="B163" s="1"/>
      <c r="C163" s="2"/>
    </row>
    <row r="164" spans="1:3" ht="14.4">
      <c r="A164" s="253"/>
      <c r="B164" s="1"/>
      <c r="C164" s="2"/>
    </row>
    <row r="165" spans="1:3" ht="14.4">
      <c r="A165" s="253"/>
      <c r="B165" s="1"/>
      <c r="C165" s="2"/>
    </row>
    <row r="166" spans="1:3" ht="14.4">
      <c r="A166" s="253"/>
      <c r="B166" s="1"/>
      <c r="C166" s="2"/>
    </row>
    <row r="167" spans="1:3" ht="14.4">
      <c r="A167" s="253"/>
      <c r="B167" s="1"/>
      <c r="C167" s="2"/>
    </row>
    <row r="168" spans="1:3" ht="14.4">
      <c r="A168" s="253"/>
      <c r="B168" s="1"/>
      <c r="C168" s="2"/>
    </row>
    <row r="169" spans="1:3" ht="14.4">
      <c r="A169" s="253"/>
      <c r="B169" s="1"/>
      <c r="C169" s="2"/>
    </row>
    <row r="170" spans="1:3" ht="14.4">
      <c r="A170" s="253"/>
      <c r="B170" s="1"/>
      <c r="C170" s="2"/>
    </row>
    <row r="171" spans="1:3" ht="14.4">
      <c r="A171" s="253"/>
      <c r="B171" s="1"/>
      <c r="C171" s="2"/>
    </row>
    <row r="172" spans="1:3" ht="14.4">
      <c r="A172" s="253"/>
      <c r="B172" s="1"/>
      <c r="C172" s="2"/>
    </row>
    <row r="173" spans="1:3" ht="14.4">
      <c r="A173" s="253"/>
      <c r="B173" s="1"/>
      <c r="C173" s="2"/>
    </row>
    <row r="174" spans="1:3" ht="14.4">
      <c r="A174" s="253"/>
      <c r="B174" s="1"/>
      <c r="C174" s="2"/>
    </row>
    <row r="175" spans="1:3" ht="14.4">
      <c r="A175" s="253"/>
      <c r="B175" s="1"/>
      <c r="C175" s="2"/>
    </row>
    <row r="176" spans="1:3" ht="14.4">
      <c r="A176" s="253"/>
      <c r="B176" s="1"/>
      <c r="C176" s="2"/>
    </row>
    <row r="177" spans="1:3" ht="14.4">
      <c r="A177" s="253"/>
      <c r="B177" s="1"/>
      <c r="C177" s="2"/>
    </row>
    <row r="178" spans="1:3" ht="14.4">
      <c r="A178" s="253"/>
      <c r="B178" s="1"/>
      <c r="C178" s="2"/>
    </row>
    <row r="179" spans="1:3" ht="14.4">
      <c r="A179" s="253"/>
      <c r="B179" s="1"/>
      <c r="C179" s="2"/>
    </row>
    <row r="180" spans="1:3" ht="14.4">
      <c r="A180" s="253"/>
      <c r="B180" s="1"/>
      <c r="C180" s="2"/>
    </row>
    <row r="181" spans="1:3" ht="14.4">
      <c r="A181" s="253"/>
      <c r="B181" s="1"/>
      <c r="C181" s="2"/>
    </row>
    <row r="182" spans="1:3" ht="14.4">
      <c r="A182" s="253"/>
      <c r="B182" s="1"/>
      <c r="C182" s="2"/>
    </row>
    <row r="183" spans="1:3" ht="14.4">
      <c r="A183" s="253"/>
      <c r="B183" s="1"/>
      <c r="C183" s="2"/>
    </row>
    <row r="184" spans="1:3" ht="14.4">
      <c r="A184" s="253"/>
      <c r="B184" s="1"/>
      <c r="C184" s="2"/>
    </row>
    <row r="185" spans="1:3" ht="14.4">
      <c r="A185" s="253"/>
      <c r="B185" s="1"/>
      <c r="C185" s="2"/>
    </row>
    <row r="186" spans="1:3" ht="14.4">
      <c r="A186" s="253"/>
      <c r="B186" s="1"/>
      <c r="C186" s="2"/>
    </row>
    <row r="187" spans="1:3" ht="14.4">
      <c r="A187" s="253"/>
      <c r="B187" s="1"/>
      <c r="C187" s="2"/>
    </row>
    <row r="188" spans="1:3" ht="14.4">
      <c r="A188" s="253"/>
      <c r="B188" s="1"/>
      <c r="C188" s="2"/>
    </row>
    <row r="189" spans="1:3" ht="14.4">
      <c r="A189" s="253"/>
      <c r="B189" s="1"/>
      <c r="C189" s="2"/>
    </row>
    <row r="190" spans="1:3" ht="14.4">
      <c r="A190" s="253"/>
      <c r="B190" s="1"/>
      <c r="C190" s="2"/>
    </row>
    <row r="191" spans="1:3" ht="14.4">
      <c r="A191" s="253"/>
      <c r="B191" s="1"/>
      <c r="C191" s="2"/>
    </row>
    <row r="192" spans="1:3" ht="14.4">
      <c r="A192" s="253"/>
      <c r="B192" s="1"/>
      <c r="C192" s="2"/>
    </row>
    <row r="193" spans="1:3" ht="14.4">
      <c r="A193" s="253"/>
      <c r="B193" s="1"/>
      <c r="C193" s="2"/>
    </row>
    <row r="194" spans="1:3" ht="14.4">
      <c r="A194" s="253"/>
      <c r="B194" s="1"/>
      <c r="C194" s="2"/>
    </row>
    <row r="195" spans="1:3" ht="14.4">
      <c r="A195" s="253"/>
      <c r="B195" s="1"/>
      <c r="C195" s="2"/>
    </row>
    <row r="196" spans="1:3" ht="14.4">
      <c r="A196" s="253"/>
      <c r="B196" s="1"/>
      <c r="C196" s="2"/>
    </row>
    <row r="197" spans="1:3" ht="14.4">
      <c r="A197" s="253"/>
      <c r="B197" s="1"/>
      <c r="C197" s="2"/>
    </row>
    <row r="198" spans="1:3" ht="14.4">
      <c r="A198" s="253"/>
      <c r="B198" s="1"/>
      <c r="C198" s="2"/>
    </row>
    <row r="199" spans="1:3" ht="14.4">
      <c r="A199" s="253"/>
      <c r="B199" s="1"/>
      <c r="C199" s="2"/>
    </row>
    <row r="200" spans="1:3" ht="14.4">
      <c r="A200" s="253"/>
      <c r="B200" s="1"/>
      <c r="C200" s="2"/>
    </row>
    <row r="201" spans="1:3" ht="14.4">
      <c r="A201" s="253"/>
      <c r="B201" s="1"/>
      <c r="C201" s="2"/>
    </row>
    <row r="202" spans="1:3" ht="14.4">
      <c r="A202" s="253"/>
      <c r="B202" s="1"/>
      <c r="C202" s="2"/>
    </row>
    <row r="203" spans="1:3" ht="14.4">
      <c r="A203" s="253"/>
      <c r="B203" s="1"/>
      <c r="C203" s="2"/>
    </row>
    <row r="204" spans="1:3" ht="14.4">
      <c r="A204" s="253"/>
      <c r="B204" s="1"/>
      <c r="C204" s="2"/>
    </row>
    <row r="205" spans="1:3" ht="14.4">
      <c r="A205" s="253"/>
      <c r="B205" s="1"/>
      <c r="C205" s="2"/>
    </row>
    <row r="206" spans="1:3" ht="14.4">
      <c r="A206" s="253"/>
      <c r="B206" s="1"/>
      <c r="C206" s="2"/>
    </row>
    <row r="207" spans="1:3" ht="14.4">
      <c r="A207" s="253"/>
      <c r="B207" s="1"/>
      <c r="C207" s="2"/>
    </row>
    <row r="208" spans="1:3" ht="14.4">
      <c r="A208" s="253"/>
      <c r="B208" s="1"/>
      <c r="C208" s="2"/>
    </row>
    <row r="209" spans="1:3" ht="14.4">
      <c r="A209" s="253"/>
      <c r="B209" s="1"/>
      <c r="C209" s="2"/>
    </row>
    <row r="210" spans="1:3" ht="14.4">
      <c r="A210" s="253"/>
      <c r="B210" s="1"/>
      <c r="C210" s="2"/>
    </row>
    <row r="211" spans="1:3" ht="14.4">
      <c r="A211" s="253"/>
      <c r="B211" s="1"/>
      <c r="C211" s="2"/>
    </row>
    <row r="212" spans="1:3" ht="14.4">
      <c r="A212" s="253"/>
      <c r="B212" s="1"/>
      <c r="C212" s="2"/>
    </row>
    <row r="213" spans="1:3" ht="14.4">
      <c r="A213" s="253"/>
      <c r="B213" s="1"/>
      <c r="C213" s="2"/>
    </row>
    <row r="214" spans="1:3" ht="14.4">
      <c r="A214" s="253"/>
      <c r="B214" s="1"/>
      <c r="C214" s="2"/>
    </row>
    <row r="215" spans="1:3" ht="14.4">
      <c r="A215" s="253"/>
      <c r="B215" s="1"/>
      <c r="C215" s="2"/>
    </row>
    <row r="216" spans="1:3" ht="14.4">
      <c r="A216" s="253"/>
      <c r="B216" s="1"/>
      <c r="C216" s="2"/>
    </row>
    <row r="217" spans="1:3" ht="14.4">
      <c r="A217" s="253"/>
      <c r="B217" s="1"/>
      <c r="C217" s="2"/>
    </row>
    <row r="218" spans="1:3" ht="14.4">
      <c r="A218" s="253"/>
      <c r="B218" s="1"/>
      <c r="C218" s="2"/>
    </row>
    <row r="219" spans="1:3" ht="14.4">
      <c r="A219" s="253"/>
      <c r="B219" s="1"/>
      <c r="C219" s="2"/>
    </row>
    <row r="220" spans="1:3" ht="14.4">
      <c r="A220" s="253"/>
      <c r="B220" s="1"/>
      <c r="C220" s="2"/>
    </row>
    <row r="221" spans="1:3" ht="14.4">
      <c r="A221" s="253"/>
      <c r="B221" s="1"/>
      <c r="C221" s="2"/>
    </row>
    <row r="222" spans="1:3" ht="14.4">
      <c r="A222" s="253"/>
      <c r="B222" s="1"/>
      <c r="C222" s="2"/>
    </row>
    <row r="223" spans="1:3" ht="14.4">
      <c r="A223" s="253"/>
      <c r="B223" s="1"/>
      <c r="C223" s="2"/>
    </row>
    <row r="224" spans="1:3" ht="14.4">
      <c r="A224" s="253"/>
      <c r="B224" s="1"/>
      <c r="C224" s="2"/>
    </row>
    <row r="225" spans="1:3" ht="14.4">
      <c r="A225" s="253"/>
      <c r="B225" s="1"/>
      <c r="C225" s="2"/>
    </row>
    <row r="226" spans="1:3" ht="14.4">
      <c r="A226" s="253"/>
      <c r="B226" s="1"/>
      <c r="C226" s="2"/>
    </row>
    <row r="227" spans="1:3" ht="14.4">
      <c r="A227" s="253"/>
      <c r="B227" s="1"/>
      <c r="C227" s="2"/>
    </row>
    <row r="228" spans="1:3" ht="14.4">
      <c r="A228" s="253"/>
      <c r="B228" s="1"/>
      <c r="C228" s="2"/>
    </row>
    <row r="229" spans="1:3" ht="14.4">
      <c r="A229" s="253"/>
      <c r="B229" s="1"/>
      <c r="C229" s="2"/>
    </row>
    <row r="230" spans="1:3" ht="14.4">
      <c r="A230" s="253"/>
      <c r="B230" s="1"/>
      <c r="C230" s="2"/>
    </row>
    <row r="231" spans="1:3" ht="14.4">
      <c r="A231" s="253"/>
      <c r="B231" s="1"/>
      <c r="C231" s="2"/>
    </row>
    <row r="232" spans="1:3" ht="14.4">
      <c r="A232" s="253"/>
      <c r="B232" s="1"/>
      <c r="C232" s="2"/>
    </row>
    <row r="233" spans="1:3" ht="14.4">
      <c r="A233" s="253"/>
      <c r="B233" s="1"/>
      <c r="C233" s="2"/>
    </row>
    <row r="234" spans="1:3" ht="14.4">
      <c r="A234" s="253"/>
      <c r="B234" s="1"/>
      <c r="C234" s="2"/>
    </row>
    <row r="235" spans="1:3" ht="14.4">
      <c r="A235" s="253"/>
      <c r="B235" s="1"/>
      <c r="C235" s="2"/>
    </row>
    <row r="236" spans="1:3" ht="14.4">
      <c r="A236" s="253"/>
      <c r="B236" s="1"/>
      <c r="C236" s="2"/>
    </row>
    <row r="237" spans="1:3" ht="14.4">
      <c r="A237" s="253"/>
      <c r="B237" s="1"/>
      <c r="C237" s="2"/>
    </row>
    <row r="238" spans="1:3" ht="14.4">
      <c r="A238" s="253"/>
      <c r="B238" s="1"/>
      <c r="C238" s="2"/>
    </row>
    <row r="239" spans="1:3" ht="14.4">
      <c r="A239" s="253"/>
      <c r="B239" s="1"/>
      <c r="C239" s="2"/>
    </row>
    <row r="240" spans="1:3" ht="14.4">
      <c r="A240" s="253"/>
      <c r="B240" s="1"/>
      <c r="C240" s="2"/>
    </row>
    <row r="241" spans="1:3" ht="14.4">
      <c r="A241" s="253"/>
      <c r="B241" s="1"/>
      <c r="C241" s="2"/>
    </row>
    <row r="242" spans="1:3" ht="14.4">
      <c r="A242" s="253"/>
      <c r="B242" s="1"/>
      <c r="C242" s="2"/>
    </row>
    <row r="243" spans="1:3" ht="14.4">
      <c r="A243" s="253"/>
      <c r="B243" s="1"/>
      <c r="C243" s="2"/>
    </row>
    <row r="244" spans="1:3" ht="14.4">
      <c r="A244" s="253"/>
      <c r="B244" s="1"/>
      <c r="C244" s="2"/>
    </row>
    <row r="245" spans="1:3" ht="14.4">
      <c r="A245" s="253"/>
      <c r="B245" s="1"/>
      <c r="C245" s="2"/>
    </row>
    <row r="246" spans="1:3" ht="14.4">
      <c r="A246" s="253"/>
      <c r="B246" s="1"/>
      <c r="C246" s="2"/>
    </row>
    <row r="247" spans="1:3" ht="14.4">
      <c r="A247" s="253"/>
      <c r="B247" s="1"/>
      <c r="C247" s="2"/>
    </row>
    <row r="248" spans="1:3" ht="14.4">
      <c r="A248" s="253"/>
      <c r="B248" s="1"/>
      <c r="C248" s="2"/>
    </row>
    <row r="249" spans="1:3" ht="14.4">
      <c r="A249" s="253"/>
      <c r="B249" s="1"/>
      <c r="C249" s="2"/>
    </row>
    <row r="250" spans="1:3" ht="14.4">
      <c r="A250" s="253"/>
      <c r="B250" s="1"/>
      <c r="C250" s="2"/>
    </row>
    <row r="251" spans="1:3" ht="14.4">
      <c r="A251" s="253"/>
      <c r="B251" s="1"/>
      <c r="C251" s="2"/>
    </row>
    <row r="252" spans="1:3" ht="14.4">
      <c r="A252" s="253"/>
      <c r="B252" s="1"/>
      <c r="C252" s="2"/>
    </row>
    <row r="253" spans="1:3" ht="14.4">
      <c r="A253" s="253"/>
      <c r="B253" s="1"/>
      <c r="C253" s="2"/>
    </row>
    <row r="254" spans="1:3" ht="14.4">
      <c r="A254" s="253"/>
      <c r="B254" s="1"/>
      <c r="C254" s="2"/>
    </row>
    <row r="255" spans="1:3" ht="14.4">
      <c r="A255" s="253"/>
      <c r="B255" s="1"/>
      <c r="C255" s="2"/>
    </row>
    <row r="256" spans="1:3" ht="14.4">
      <c r="A256" s="253"/>
      <c r="B256" s="1"/>
      <c r="C256" s="2"/>
    </row>
    <row r="257" spans="1:3" ht="14.4">
      <c r="A257" s="253"/>
      <c r="B257" s="1"/>
      <c r="C257" s="2"/>
    </row>
    <row r="258" spans="1:3" ht="14.4">
      <c r="A258" s="253"/>
      <c r="B258" s="1"/>
      <c r="C258" s="2"/>
    </row>
    <row r="259" spans="1:3" ht="14.4">
      <c r="A259" s="253"/>
      <c r="B259" s="1"/>
      <c r="C259" s="2"/>
    </row>
    <row r="260" spans="1:3" ht="14.4">
      <c r="A260" s="253"/>
      <c r="B260" s="1"/>
      <c r="C260" s="2"/>
    </row>
    <row r="261" spans="1:3" ht="14.4">
      <c r="A261" s="253"/>
      <c r="B261" s="1"/>
      <c r="C261" s="2"/>
    </row>
    <row r="262" spans="1:3" ht="14.4">
      <c r="A262" s="253"/>
      <c r="B262" s="1"/>
      <c r="C262" s="2"/>
    </row>
    <row r="263" spans="1:3" ht="14.4">
      <c r="A263" s="253"/>
      <c r="B263" s="1"/>
      <c r="C263" s="2"/>
    </row>
    <row r="264" spans="1:3" ht="14.4">
      <c r="A264" s="253"/>
      <c r="B264" s="1"/>
      <c r="C264" s="2"/>
    </row>
    <row r="265" spans="1:3" ht="14.4">
      <c r="A265" s="253"/>
      <c r="B265" s="1"/>
      <c r="C265" s="2"/>
    </row>
    <row r="266" spans="1:3" ht="14.4">
      <c r="A266" s="253"/>
      <c r="B266" s="1"/>
      <c r="C266" s="2"/>
    </row>
    <row r="267" spans="1:3" ht="14.4">
      <c r="A267" s="253"/>
      <c r="B267" s="1"/>
      <c r="C267" s="2"/>
    </row>
    <row r="268" spans="1:3" ht="14.4">
      <c r="A268" s="253"/>
      <c r="B268" s="1"/>
      <c r="C268" s="2"/>
    </row>
    <row r="269" spans="1:3" ht="14.4">
      <c r="A269" s="253"/>
      <c r="B269" s="1"/>
      <c r="C269" s="2"/>
    </row>
    <row r="270" spans="1:3" ht="14.4">
      <c r="A270" s="253"/>
      <c r="B270" s="1"/>
      <c r="C270" s="2"/>
    </row>
    <row r="271" spans="1:3" ht="14.4">
      <c r="A271" s="253"/>
      <c r="B271" s="1"/>
      <c r="C271" s="2"/>
    </row>
    <row r="272" spans="1:3" ht="14.4">
      <c r="A272" s="253"/>
      <c r="B272" s="1"/>
      <c r="C272" s="2"/>
    </row>
    <row r="273" spans="1:3" ht="14.4">
      <c r="A273" s="253"/>
      <c r="B273" s="1"/>
      <c r="C273" s="2"/>
    </row>
    <row r="274" spans="1:3" ht="14.4">
      <c r="A274" s="253"/>
      <c r="B274" s="1"/>
      <c r="C274" s="2"/>
    </row>
    <row r="275" spans="1:3" ht="14.4">
      <c r="A275" s="253"/>
      <c r="B275" s="1"/>
      <c r="C275" s="2"/>
    </row>
    <row r="276" spans="1:3" ht="14.4">
      <c r="A276" s="253"/>
      <c r="B276" s="1"/>
      <c r="C276" s="2"/>
    </row>
    <row r="277" spans="1:3" ht="14.4">
      <c r="A277" s="253"/>
      <c r="B277" s="1"/>
      <c r="C277" s="2"/>
    </row>
    <row r="278" spans="1:3" ht="14.4">
      <c r="A278" s="253"/>
      <c r="B278" s="1"/>
      <c r="C278" s="2"/>
    </row>
    <row r="279" spans="1:3" ht="14.4">
      <c r="A279" s="253"/>
      <c r="B279" s="1"/>
      <c r="C279" s="2"/>
    </row>
    <row r="280" spans="1:3" ht="14.4">
      <c r="A280" s="253"/>
      <c r="B280" s="1"/>
      <c r="C280" s="2"/>
    </row>
    <row r="281" spans="1:3" ht="14.4">
      <c r="A281" s="253"/>
      <c r="B281" s="1"/>
      <c r="C281" s="2"/>
    </row>
    <row r="282" spans="1:3" ht="14.4">
      <c r="A282" s="253"/>
      <c r="B282" s="1"/>
      <c r="C282" s="2"/>
    </row>
    <row r="283" spans="1:3" ht="14.4">
      <c r="A283" s="253"/>
      <c r="B283" s="1"/>
      <c r="C283" s="2"/>
    </row>
    <row r="284" spans="1:3" ht="14.4">
      <c r="A284" s="253"/>
      <c r="B284" s="1"/>
      <c r="C284" s="2"/>
    </row>
    <row r="285" spans="1:3" ht="14.4">
      <c r="A285" s="253"/>
      <c r="B285" s="1"/>
      <c r="C285" s="2"/>
    </row>
    <row r="286" spans="1:3" ht="14.4">
      <c r="A286" s="253"/>
      <c r="B286" s="1"/>
      <c r="C286" s="2"/>
    </row>
    <row r="287" spans="1:3" ht="14.4">
      <c r="A287" s="253"/>
      <c r="B287" s="1"/>
      <c r="C287" s="2"/>
    </row>
    <row r="288" spans="1:3" ht="14.4">
      <c r="A288" s="253"/>
      <c r="B288" s="1"/>
      <c r="C288" s="2"/>
    </row>
    <row r="289" spans="1:3" ht="14.4">
      <c r="A289" s="253"/>
      <c r="B289" s="1"/>
      <c r="C289" s="2"/>
    </row>
    <row r="290" spans="1:3" ht="14.4">
      <c r="A290" s="253"/>
      <c r="B290" s="1"/>
      <c r="C290" s="2"/>
    </row>
    <row r="291" spans="1:3" ht="14.4">
      <c r="A291" s="253"/>
      <c r="B291" s="1"/>
      <c r="C291" s="2"/>
    </row>
    <row r="292" spans="1:3" ht="14.4">
      <c r="A292" s="253"/>
      <c r="B292" s="1"/>
      <c r="C292" s="2"/>
    </row>
    <row r="293" spans="1:3" ht="14.4">
      <c r="A293" s="253"/>
      <c r="B293" s="1"/>
      <c r="C293" s="2"/>
    </row>
    <row r="294" spans="1:3" ht="14.4">
      <c r="A294" s="253"/>
      <c r="B294" s="1"/>
      <c r="C294" s="2"/>
    </row>
    <row r="295" spans="1:3" ht="14.4">
      <c r="A295" s="253"/>
      <c r="B295" s="1"/>
      <c r="C295" s="2"/>
    </row>
    <row r="296" spans="1:3" ht="14.4">
      <c r="A296" s="253"/>
      <c r="B296" s="1"/>
      <c r="C296" s="2"/>
    </row>
    <row r="297" spans="1:3" ht="14.4">
      <c r="A297" s="253"/>
      <c r="B297" s="1"/>
      <c r="C297" s="2"/>
    </row>
    <row r="298" spans="1:3" ht="14.4">
      <c r="A298" s="253"/>
      <c r="B298" s="1"/>
      <c r="C298" s="2"/>
    </row>
    <row r="299" spans="1:3" ht="14.4">
      <c r="A299" s="253"/>
      <c r="B299" s="1"/>
      <c r="C299" s="2"/>
    </row>
    <row r="300" spans="1:3" ht="14.4">
      <c r="A300" s="253"/>
      <c r="B300" s="1"/>
      <c r="C300" s="2"/>
    </row>
    <row r="301" spans="1:3" ht="14.4">
      <c r="A301" s="253"/>
      <c r="B301" s="1"/>
      <c r="C301" s="2"/>
    </row>
    <row r="302" spans="1:3" ht="14.4">
      <c r="A302" s="253"/>
      <c r="B302" s="1"/>
      <c r="C302" s="2"/>
    </row>
    <row r="303" spans="1:3" ht="14.4">
      <c r="A303" s="253"/>
      <c r="B303" s="1"/>
      <c r="C303" s="2"/>
    </row>
    <row r="304" spans="1:3" ht="14.4">
      <c r="A304" s="253"/>
      <c r="B304" s="1"/>
      <c r="C304" s="2"/>
    </row>
    <row r="305" spans="1:3" ht="14.4">
      <c r="A305" s="253"/>
      <c r="B305" s="1"/>
      <c r="C305" s="2"/>
    </row>
    <row r="306" spans="1:3" ht="14.4">
      <c r="A306" s="253"/>
      <c r="B306" s="1"/>
      <c r="C306" s="2"/>
    </row>
    <row r="307" spans="1:3" ht="14.4">
      <c r="A307" s="253"/>
      <c r="B307" s="1"/>
      <c r="C307" s="2"/>
    </row>
    <row r="308" spans="1:3" ht="14.4">
      <c r="A308" s="253"/>
      <c r="B308" s="1"/>
      <c r="C308" s="2"/>
    </row>
    <row r="309" spans="1:3" ht="14.4">
      <c r="A309" s="253"/>
      <c r="B309" s="1"/>
      <c r="C309" s="2"/>
    </row>
    <row r="310" spans="1:3" ht="14.4">
      <c r="A310" s="253"/>
      <c r="B310" s="1"/>
      <c r="C310" s="2"/>
    </row>
    <row r="311" spans="1:3" ht="14.4">
      <c r="A311" s="253"/>
      <c r="B311" s="1"/>
      <c r="C311" s="2"/>
    </row>
    <row r="312" spans="1:3" ht="14.4">
      <c r="A312" s="253"/>
      <c r="B312" s="1"/>
      <c r="C312" s="2"/>
    </row>
    <row r="313" spans="1:3" ht="14.4">
      <c r="A313" s="253"/>
      <c r="B313" s="1"/>
      <c r="C313" s="2"/>
    </row>
    <row r="314" spans="1:3" ht="14.4">
      <c r="A314" s="253"/>
      <c r="B314" s="1"/>
      <c r="C314" s="2"/>
    </row>
    <row r="315" spans="1:3" ht="14.4">
      <c r="A315" s="253"/>
      <c r="B315" s="1"/>
      <c r="C315" s="2"/>
    </row>
    <row r="316" spans="1:3" ht="14.4">
      <c r="A316" s="253"/>
      <c r="B316" s="1"/>
      <c r="C316" s="2"/>
    </row>
    <row r="317" spans="1:3" ht="14.4">
      <c r="A317" s="253"/>
      <c r="B317" s="1"/>
      <c r="C317" s="2"/>
    </row>
    <row r="318" spans="1:3" ht="14.4">
      <c r="A318" s="253"/>
      <c r="B318" s="1"/>
      <c r="C318" s="2"/>
    </row>
    <row r="319" spans="1:3" ht="14.4">
      <c r="A319" s="253"/>
      <c r="B319" s="1"/>
      <c r="C319" s="2"/>
    </row>
    <row r="320" spans="1:3" ht="14.4">
      <c r="A320" s="253"/>
      <c r="B320" s="1"/>
      <c r="C320" s="2"/>
    </row>
    <row r="321" spans="1:3" ht="14.4">
      <c r="A321" s="253"/>
      <c r="B321" s="1"/>
      <c r="C321" s="2"/>
    </row>
    <row r="322" spans="1:3" ht="14.4">
      <c r="A322" s="253"/>
      <c r="B322" s="1"/>
      <c r="C322" s="2"/>
    </row>
    <row r="323" spans="1:3" ht="14.4">
      <c r="A323" s="253"/>
      <c r="B323" s="1"/>
      <c r="C323" s="2"/>
    </row>
    <row r="324" spans="1:3" ht="14.4">
      <c r="A324" s="253"/>
      <c r="B324" s="1"/>
      <c r="C324" s="2"/>
    </row>
    <row r="325" spans="1:3" ht="14.4">
      <c r="A325" s="253"/>
      <c r="B325" s="1"/>
      <c r="C325" s="2"/>
    </row>
    <row r="326" spans="1:3" ht="14.4">
      <c r="A326" s="253"/>
      <c r="B326" s="1"/>
      <c r="C326" s="2"/>
    </row>
    <row r="327" spans="1:3" ht="14.4">
      <c r="A327" s="253"/>
      <c r="B327" s="1"/>
      <c r="C327" s="2"/>
    </row>
    <row r="328" spans="1:3" ht="14.4">
      <c r="A328" s="253"/>
      <c r="B328" s="1"/>
      <c r="C328" s="2"/>
    </row>
    <row r="329" spans="1:3" ht="14.4">
      <c r="A329" s="253"/>
      <c r="B329" s="1"/>
      <c r="C329" s="2"/>
    </row>
    <row r="330" spans="1:3" ht="14.4">
      <c r="A330" s="253"/>
      <c r="B330" s="1"/>
      <c r="C330" s="2"/>
    </row>
    <row r="331" spans="1:3" ht="14.4">
      <c r="A331" s="253"/>
      <c r="B331" s="1"/>
      <c r="C331" s="2"/>
    </row>
    <row r="332" spans="1:3" ht="14.4">
      <c r="A332" s="253"/>
      <c r="B332" s="1"/>
      <c r="C332" s="2"/>
    </row>
    <row r="333" spans="1:3" ht="14.4">
      <c r="A333" s="253"/>
      <c r="B333" s="1"/>
      <c r="C333" s="2"/>
    </row>
    <row r="334" spans="1:3" ht="14.4">
      <c r="A334" s="253"/>
      <c r="B334" s="1"/>
      <c r="C334" s="2"/>
    </row>
    <row r="335" spans="1:3" ht="14.4">
      <c r="A335" s="253"/>
      <c r="B335" s="1"/>
      <c r="C335" s="2"/>
    </row>
    <row r="336" spans="1:3" ht="14.4">
      <c r="A336" s="253"/>
      <c r="B336" s="1"/>
      <c r="C336" s="2"/>
    </row>
    <row r="337" spans="1:3" ht="14.4">
      <c r="A337" s="253"/>
      <c r="B337" s="1"/>
      <c r="C337" s="2"/>
    </row>
    <row r="338" spans="1:3" ht="14.4">
      <c r="A338" s="253"/>
      <c r="B338" s="1"/>
      <c r="C338" s="2"/>
    </row>
    <row r="339" spans="1:3" ht="14.4">
      <c r="A339" s="253"/>
      <c r="B339" s="1"/>
      <c r="C339" s="2"/>
    </row>
    <row r="340" spans="1:3" ht="14.4">
      <c r="A340" s="253"/>
      <c r="B340" s="1"/>
      <c r="C340" s="2"/>
    </row>
    <row r="341" spans="1:3" ht="14.4">
      <c r="A341" s="253"/>
      <c r="B341" s="1"/>
      <c r="C341" s="2"/>
    </row>
    <row r="342" spans="1:3" ht="14.4">
      <c r="A342" s="253"/>
      <c r="B342" s="1"/>
      <c r="C342" s="2"/>
    </row>
    <row r="343" spans="1:3" ht="14.4">
      <c r="A343" s="253"/>
      <c r="B343" s="1"/>
      <c r="C343" s="2"/>
    </row>
    <row r="344" spans="1:3" ht="14.4">
      <c r="A344" s="253"/>
      <c r="B344" s="1"/>
      <c r="C344" s="2"/>
    </row>
    <row r="345" spans="1:3" ht="14.4">
      <c r="A345" s="253"/>
      <c r="B345" s="1"/>
      <c r="C345" s="2"/>
    </row>
    <row r="346" spans="1:3" ht="14.4">
      <c r="A346" s="253"/>
      <c r="B346" s="1"/>
      <c r="C346" s="2"/>
    </row>
    <row r="347" spans="1:3" ht="14.4">
      <c r="A347" s="253"/>
      <c r="B347" s="1"/>
      <c r="C347" s="2"/>
    </row>
    <row r="348" spans="1:3" ht="14.4">
      <c r="A348" s="253"/>
      <c r="B348" s="1"/>
      <c r="C348" s="2"/>
    </row>
    <row r="349" spans="1:3" ht="14.4">
      <c r="A349" s="253"/>
      <c r="B349" s="1"/>
      <c r="C349" s="2"/>
    </row>
    <row r="350" spans="1:3" ht="14.4">
      <c r="A350" s="253"/>
      <c r="B350" s="1"/>
      <c r="C350" s="2"/>
    </row>
    <row r="351" spans="1:3" ht="14.4">
      <c r="A351" s="253"/>
      <c r="B351" s="1"/>
      <c r="C351" s="2"/>
    </row>
    <row r="352" spans="1:3" ht="14.4">
      <c r="A352" s="253"/>
      <c r="B352" s="1"/>
      <c r="C352" s="2"/>
    </row>
    <row r="353" spans="1:3" ht="14.4">
      <c r="A353" s="253"/>
      <c r="B353" s="1"/>
      <c r="C353" s="2"/>
    </row>
    <row r="354" spans="1:3" ht="14.4">
      <c r="A354" s="253"/>
      <c r="B354" s="1"/>
      <c r="C354" s="2"/>
    </row>
    <row r="355" spans="1:3" ht="14.4">
      <c r="A355" s="253"/>
      <c r="B355" s="1"/>
      <c r="C355" s="2"/>
    </row>
    <row r="356" spans="1:3" ht="14.4">
      <c r="A356" s="253"/>
      <c r="B356" s="1"/>
      <c r="C356" s="2"/>
    </row>
    <row r="357" spans="1:3" ht="14.4">
      <c r="A357" s="253"/>
      <c r="B357" s="1"/>
      <c r="C357" s="2"/>
    </row>
    <row r="358" spans="1:3" ht="14.4">
      <c r="A358" s="253"/>
      <c r="B358" s="1"/>
      <c r="C358" s="2"/>
    </row>
    <row r="359" spans="1:3" ht="14.4">
      <c r="A359" s="253"/>
      <c r="B359" s="1"/>
      <c r="C359" s="2"/>
    </row>
    <row r="360" spans="1:3" ht="14.4">
      <c r="A360" s="253"/>
      <c r="B360" s="1"/>
      <c r="C360" s="2"/>
    </row>
    <row r="361" spans="1:3" ht="14.4">
      <c r="A361" s="253"/>
      <c r="B361" s="1"/>
      <c r="C361" s="2"/>
    </row>
    <row r="362" spans="1:3" ht="14.4">
      <c r="A362" s="253"/>
      <c r="B362" s="1"/>
      <c r="C362" s="2"/>
    </row>
    <row r="363" spans="1:3" ht="14.4">
      <c r="A363" s="253"/>
      <c r="B363" s="1"/>
      <c r="C363" s="2"/>
    </row>
    <row r="364" spans="1:3" ht="14.4">
      <c r="A364" s="253"/>
      <c r="B364" s="1"/>
      <c r="C364" s="2"/>
    </row>
    <row r="365" spans="1:3" ht="14.4">
      <c r="A365" s="253"/>
      <c r="B365" s="1"/>
      <c r="C365" s="2"/>
    </row>
    <row r="366" spans="1:3" ht="14.4">
      <c r="A366" s="253"/>
      <c r="B366" s="1"/>
      <c r="C366" s="2"/>
    </row>
    <row r="367" spans="1:3" ht="14.4">
      <c r="A367" s="253"/>
      <c r="B367" s="1"/>
      <c r="C367" s="2"/>
    </row>
    <row r="368" spans="1:3" ht="14.4">
      <c r="A368" s="253"/>
      <c r="B368" s="1"/>
      <c r="C368" s="2"/>
    </row>
    <row r="369" spans="1:3" ht="14.4">
      <c r="A369" s="253"/>
      <c r="B369" s="1"/>
      <c r="C369" s="2"/>
    </row>
    <row r="370" spans="1:3" ht="14.4">
      <c r="A370" s="253"/>
      <c r="B370" s="1"/>
      <c r="C370" s="2"/>
    </row>
    <row r="371" spans="1:3" ht="14.4">
      <c r="A371" s="253"/>
      <c r="B371" s="1"/>
      <c r="C371" s="2"/>
    </row>
    <row r="372" spans="1:3" ht="14.4">
      <c r="A372" s="253"/>
      <c r="B372" s="1"/>
      <c r="C372" s="2"/>
    </row>
    <row r="373" spans="1:3" ht="14.4">
      <c r="A373" s="253"/>
      <c r="B373" s="1"/>
      <c r="C373" s="2"/>
    </row>
    <row r="374" spans="1:3" ht="14.4">
      <c r="A374" s="253"/>
      <c r="B374" s="1"/>
      <c r="C374" s="2"/>
    </row>
    <row r="375" spans="1:3" ht="14.4">
      <c r="A375" s="253"/>
      <c r="B375" s="1"/>
      <c r="C375" s="2"/>
    </row>
    <row r="376" spans="1:3" ht="14.4">
      <c r="A376" s="253"/>
      <c r="B376" s="1"/>
      <c r="C376" s="2"/>
    </row>
    <row r="377" spans="1:3" ht="14.4">
      <c r="A377" s="253"/>
      <c r="B377" s="1"/>
      <c r="C377" s="2"/>
    </row>
    <row r="378" spans="1:3" ht="14.4">
      <c r="A378" s="253"/>
      <c r="B378" s="1"/>
      <c r="C378" s="2"/>
    </row>
    <row r="379" spans="1:3" ht="14.4">
      <c r="A379" s="253"/>
      <c r="B379" s="1"/>
      <c r="C379" s="2"/>
    </row>
    <row r="380" spans="1:3" ht="14.4">
      <c r="A380" s="253"/>
      <c r="B380" s="1"/>
      <c r="C380" s="2"/>
    </row>
    <row r="381" spans="1:3" ht="14.4">
      <c r="A381" s="253"/>
      <c r="B381" s="1"/>
      <c r="C381" s="2"/>
    </row>
    <row r="382" spans="1:3" ht="14.4">
      <c r="A382" s="253"/>
      <c r="B382" s="1"/>
      <c r="C382" s="2"/>
    </row>
    <row r="383" spans="1:3" ht="14.4">
      <c r="A383" s="253"/>
      <c r="B383" s="1"/>
      <c r="C383" s="2"/>
    </row>
    <row r="384" spans="1:3" ht="14.4">
      <c r="A384" s="253"/>
      <c r="B384" s="1"/>
      <c r="C384" s="2"/>
    </row>
    <row r="385" spans="1:3" ht="14.4">
      <c r="A385" s="253"/>
      <c r="B385" s="1"/>
      <c r="C385" s="2"/>
    </row>
    <row r="386" spans="1:3" ht="14.4">
      <c r="A386" s="253"/>
      <c r="B386" s="1"/>
      <c r="C386" s="2"/>
    </row>
    <row r="387" spans="1:3" ht="14.4">
      <c r="A387" s="253"/>
      <c r="B387" s="1"/>
      <c r="C387" s="2"/>
    </row>
    <row r="388" spans="1:3" ht="14.4">
      <c r="A388" s="253"/>
      <c r="B388" s="1"/>
      <c r="C388" s="2"/>
    </row>
    <row r="389" spans="1:3" ht="14.4">
      <c r="A389" s="253"/>
      <c r="B389" s="1"/>
      <c r="C389" s="2"/>
    </row>
    <row r="390" spans="1:3" ht="14.4">
      <c r="A390" s="253"/>
      <c r="B390" s="1"/>
      <c r="C390" s="2"/>
    </row>
    <row r="391" spans="1:3" ht="14.4">
      <c r="A391" s="253"/>
      <c r="B391" s="1"/>
      <c r="C391" s="2"/>
    </row>
    <row r="392" spans="1:3" ht="14.4">
      <c r="A392" s="253"/>
      <c r="B392" s="1"/>
      <c r="C392" s="2"/>
    </row>
    <row r="393" spans="1:3" ht="14.4">
      <c r="A393" s="253"/>
      <c r="B393" s="1"/>
      <c r="C393" s="2"/>
    </row>
    <row r="394" spans="1:3" ht="14.4">
      <c r="A394" s="253"/>
      <c r="B394" s="1"/>
      <c r="C394" s="2"/>
    </row>
    <row r="395" spans="1:3" ht="14.4">
      <c r="A395" s="253"/>
      <c r="B395" s="1"/>
      <c r="C395" s="2"/>
    </row>
    <row r="396" spans="1:3" ht="14.4">
      <c r="A396" s="253"/>
      <c r="B396" s="1"/>
      <c r="C396" s="2"/>
    </row>
    <row r="397" spans="1:3" ht="14.4">
      <c r="A397" s="253"/>
      <c r="B397" s="1"/>
      <c r="C397" s="2"/>
    </row>
    <row r="398" spans="1:3" ht="14.4">
      <c r="A398" s="253"/>
      <c r="B398" s="1"/>
      <c r="C398" s="2"/>
    </row>
    <row r="399" spans="1:3" ht="14.4">
      <c r="A399" s="253"/>
      <c r="B399" s="1"/>
      <c r="C399" s="2"/>
    </row>
    <row r="400" spans="1:3" ht="14.4">
      <c r="A400" s="253"/>
      <c r="B400" s="1"/>
      <c r="C400" s="2"/>
    </row>
    <row r="401" spans="1:3" ht="14.4">
      <c r="A401" s="253"/>
      <c r="B401" s="1"/>
      <c r="C401" s="2"/>
    </row>
    <row r="402" spans="1:3" ht="14.4">
      <c r="A402" s="253"/>
      <c r="B402" s="1"/>
      <c r="C402" s="2"/>
    </row>
    <row r="403" spans="1:3" ht="14.4">
      <c r="A403" s="253"/>
      <c r="B403" s="1"/>
      <c r="C403" s="2"/>
    </row>
    <row r="404" spans="1:3" ht="14.4">
      <c r="A404" s="253"/>
      <c r="B404" s="1"/>
      <c r="C404" s="2"/>
    </row>
    <row r="405" spans="1:3" ht="14.4">
      <c r="A405" s="253"/>
      <c r="B405" s="1"/>
      <c r="C405" s="2"/>
    </row>
    <row r="406" spans="1:3" ht="14.4">
      <c r="A406" s="253"/>
      <c r="B406" s="1"/>
      <c r="C406" s="2"/>
    </row>
    <row r="407" spans="1:3" ht="14.4">
      <c r="A407" s="253"/>
      <c r="B407" s="1"/>
      <c r="C407" s="2"/>
    </row>
    <row r="408" spans="1:3" ht="14.4">
      <c r="A408" s="253"/>
      <c r="B408" s="1"/>
      <c r="C408" s="2"/>
    </row>
    <row r="409" spans="1:3" ht="14.4">
      <c r="A409" s="253"/>
      <c r="B409" s="1"/>
      <c r="C409" s="2"/>
    </row>
    <row r="410" spans="1:3" ht="14.4">
      <c r="A410" s="253"/>
      <c r="B410" s="1"/>
      <c r="C410" s="2"/>
    </row>
    <row r="411" spans="1:3" ht="14.4">
      <c r="A411" s="253"/>
      <c r="B411" s="1"/>
      <c r="C411" s="2"/>
    </row>
    <row r="412" spans="1:3" ht="14.4">
      <c r="A412" s="253"/>
      <c r="B412" s="1"/>
      <c r="C412" s="2"/>
    </row>
    <row r="413" spans="1:3" ht="14.4">
      <c r="A413" s="253"/>
      <c r="B413" s="1"/>
      <c r="C413" s="2"/>
    </row>
    <row r="414" spans="1:3" ht="14.4">
      <c r="A414" s="253"/>
      <c r="B414" s="1"/>
      <c r="C414" s="2"/>
    </row>
    <row r="415" spans="1:3" ht="14.4">
      <c r="A415" s="253"/>
      <c r="B415" s="1"/>
      <c r="C415" s="2"/>
    </row>
    <row r="416" spans="1:3" ht="14.4">
      <c r="A416" s="253"/>
      <c r="B416" s="1"/>
      <c r="C416" s="2"/>
    </row>
    <row r="417" spans="1:3" ht="14.4">
      <c r="A417" s="253"/>
      <c r="B417" s="1"/>
      <c r="C417" s="2"/>
    </row>
    <row r="418" spans="1:3" ht="14.4">
      <c r="A418" s="253"/>
      <c r="B418" s="1"/>
      <c r="C418" s="2"/>
    </row>
    <row r="419" spans="1:3" ht="14.4">
      <c r="A419" s="253"/>
      <c r="B419" s="1"/>
      <c r="C419" s="2"/>
    </row>
    <row r="420" spans="1:3" ht="14.4">
      <c r="A420" s="253"/>
      <c r="B420" s="1"/>
      <c r="C420" s="2"/>
    </row>
    <row r="421" spans="1:3" ht="14.4">
      <c r="A421" s="253"/>
      <c r="B421" s="1"/>
      <c r="C421" s="2"/>
    </row>
    <row r="422" spans="1:3" ht="14.4">
      <c r="A422" s="253"/>
      <c r="B422" s="1"/>
      <c r="C422" s="2"/>
    </row>
    <row r="423" spans="1:3" ht="14.4">
      <c r="A423" s="253"/>
      <c r="B423" s="1"/>
      <c r="C423" s="2"/>
    </row>
    <row r="424" spans="1:3" ht="14.4">
      <c r="A424" s="253"/>
      <c r="B424" s="1"/>
      <c r="C424" s="2"/>
    </row>
    <row r="425" spans="1:3" ht="14.4">
      <c r="A425" s="253"/>
      <c r="B425" s="1"/>
      <c r="C425" s="2"/>
    </row>
    <row r="426" spans="1:3" ht="14.4">
      <c r="A426" s="253"/>
      <c r="B426" s="1"/>
      <c r="C426" s="2"/>
    </row>
    <row r="427" spans="1:3" ht="14.4">
      <c r="A427" s="253"/>
      <c r="B427" s="1"/>
      <c r="C427" s="2"/>
    </row>
    <row r="428" spans="1:3" ht="14.4">
      <c r="A428" s="253"/>
      <c r="B428" s="1"/>
      <c r="C428" s="2"/>
    </row>
    <row r="429" spans="1:3" ht="14.4">
      <c r="A429" s="253"/>
      <c r="B429" s="1"/>
      <c r="C429" s="2"/>
    </row>
    <row r="430" spans="1:3" ht="14.4">
      <c r="A430" s="253"/>
      <c r="B430" s="1"/>
      <c r="C430" s="2"/>
    </row>
    <row r="431" spans="1:3" ht="14.4">
      <c r="A431" s="253"/>
      <c r="B431" s="1"/>
      <c r="C431" s="2"/>
    </row>
    <row r="432" spans="1:3" ht="14.4">
      <c r="A432" s="253"/>
      <c r="B432" s="1"/>
      <c r="C432" s="2"/>
    </row>
    <row r="433" spans="1:3" ht="14.4">
      <c r="A433" s="253"/>
      <c r="B433" s="1"/>
      <c r="C433" s="2"/>
    </row>
    <row r="434" spans="1:3" ht="14.4">
      <c r="A434" s="253"/>
      <c r="B434" s="1"/>
      <c r="C434" s="2"/>
    </row>
    <row r="435" spans="1:3" ht="14.4">
      <c r="A435" s="253"/>
      <c r="B435" s="1"/>
      <c r="C435" s="2"/>
    </row>
    <row r="436" spans="1:3" ht="14.4">
      <c r="A436" s="253"/>
      <c r="B436" s="1"/>
      <c r="C436" s="2"/>
    </row>
    <row r="437" spans="1:3" ht="14.4">
      <c r="A437" s="253"/>
      <c r="B437" s="1"/>
      <c r="C437" s="2"/>
    </row>
    <row r="438" spans="1:3" ht="14.4">
      <c r="A438" s="253"/>
      <c r="B438" s="1"/>
      <c r="C438" s="2"/>
    </row>
    <row r="439" spans="1:3" ht="14.4">
      <c r="A439" s="253"/>
      <c r="B439" s="1"/>
      <c r="C439" s="2"/>
    </row>
    <row r="440" spans="1:3" ht="14.4">
      <c r="A440" s="253"/>
      <c r="B440" s="1"/>
      <c r="C440" s="2"/>
    </row>
    <row r="441" spans="1:3" ht="14.4">
      <c r="A441" s="253"/>
      <c r="B441" s="1"/>
      <c r="C441" s="2"/>
    </row>
    <row r="442" spans="1:3" ht="14.4">
      <c r="A442" s="253"/>
      <c r="B442" s="1"/>
      <c r="C442" s="2"/>
    </row>
    <row r="443" spans="1:3" ht="14.4">
      <c r="A443" s="253"/>
      <c r="B443" s="1"/>
      <c r="C443" s="2"/>
    </row>
    <row r="444" spans="1:3" ht="14.4">
      <c r="A444" s="253"/>
      <c r="B444" s="1"/>
      <c r="C444" s="2"/>
    </row>
    <row r="445" spans="1:3" ht="14.4">
      <c r="A445" s="253"/>
      <c r="B445" s="1"/>
      <c r="C445" s="2"/>
    </row>
    <row r="446" spans="1:3" ht="14.4">
      <c r="A446" s="253"/>
      <c r="B446" s="1"/>
      <c r="C446" s="2"/>
    </row>
    <row r="447" spans="1:3" ht="14.4">
      <c r="A447" s="253"/>
      <c r="B447" s="1"/>
      <c r="C447" s="2"/>
    </row>
    <row r="448" spans="1:3" ht="14.4">
      <c r="A448" s="253"/>
      <c r="B448" s="1"/>
      <c r="C448" s="2"/>
    </row>
    <row r="449" spans="1:3" ht="14.4">
      <c r="A449" s="253"/>
      <c r="B449" s="1"/>
      <c r="C449" s="2"/>
    </row>
    <row r="450" spans="1:3" ht="14.4">
      <c r="A450" s="253"/>
      <c r="B450" s="1"/>
      <c r="C450" s="2"/>
    </row>
    <row r="451" spans="1:3" ht="14.4">
      <c r="A451" s="253"/>
      <c r="B451" s="1"/>
      <c r="C451" s="2"/>
    </row>
    <row r="452" spans="1:3" ht="14.4">
      <c r="A452" s="253"/>
      <c r="B452" s="1"/>
      <c r="C452" s="2"/>
    </row>
    <row r="453" spans="1:3" ht="14.4">
      <c r="A453" s="253"/>
      <c r="B453" s="1"/>
      <c r="C453" s="2"/>
    </row>
    <row r="454" spans="1:3" ht="14.4">
      <c r="A454" s="253"/>
      <c r="B454" s="1"/>
      <c r="C454" s="2"/>
    </row>
    <row r="455" spans="1:3" ht="14.4">
      <c r="A455" s="253"/>
      <c r="B455" s="1"/>
      <c r="C455" s="2"/>
    </row>
    <row r="456" spans="1:3" ht="14.4">
      <c r="A456" s="253"/>
      <c r="B456" s="1"/>
      <c r="C456" s="2"/>
    </row>
    <row r="457" spans="1:3" ht="14.4">
      <c r="A457" s="253"/>
      <c r="B457" s="1"/>
      <c r="C457" s="2"/>
    </row>
    <row r="458" spans="1:3" ht="14.4">
      <c r="A458" s="253"/>
      <c r="B458" s="1"/>
      <c r="C458" s="2"/>
    </row>
    <row r="459" spans="1:3" ht="14.4">
      <c r="A459" s="253"/>
      <c r="B459" s="1"/>
      <c r="C459" s="2"/>
    </row>
    <row r="460" spans="1:3" ht="14.4">
      <c r="A460" s="253"/>
      <c r="B460" s="1"/>
      <c r="C460" s="2"/>
    </row>
    <row r="461" spans="1:3" ht="14.4">
      <c r="A461" s="253"/>
      <c r="B461" s="1"/>
      <c r="C461" s="2"/>
    </row>
    <row r="462" spans="1:3" ht="14.4">
      <c r="A462" s="253"/>
      <c r="B462" s="1"/>
      <c r="C462" s="2"/>
    </row>
    <row r="463" spans="1:3" ht="14.4">
      <c r="A463" s="253"/>
      <c r="B463" s="1"/>
      <c r="C463" s="2"/>
    </row>
    <row r="464" spans="1:3" ht="14.4">
      <c r="A464" s="253"/>
      <c r="B464" s="1"/>
      <c r="C464" s="2"/>
    </row>
    <row r="465" spans="1:3" ht="14.4">
      <c r="A465" s="253"/>
      <c r="B465" s="1"/>
      <c r="C465" s="2"/>
    </row>
    <row r="466" spans="1:3" ht="14.4">
      <c r="A466" s="253"/>
      <c r="B466" s="1"/>
      <c r="C466" s="2"/>
    </row>
    <row r="467" spans="1:3" ht="14.4">
      <c r="A467" s="253"/>
      <c r="B467" s="1"/>
      <c r="C467" s="2"/>
    </row>
    <row r="468" spans="1:3" ht="14.4">
      <c r="A468" s="253"/>
      <c r="B468" s="1"/>
      <c r="C468" s="2"/>
    </row>
    <row r="469" spans="1:3" ht="14.4">
      <c r="A469" s="253"/>
      <c r="B469" s="1"/>
      <c r="C469" s="2"/>
    </row>
    <row r="470" spans="1:3" ht="14.4">
      <c r="A470" s="253"/>
      <c r="B470" s="1"/>
      <c r="C470" s="2"/>
    </row>
    <row r="471" spans="1:3" ht="14.4">
      <c r="A471" s="253"/>
      <c r="B471" s="1"/>
      <c r="C471" s="2"/>
    </row>
    <row r="472" spans="1:3" ht="14.4">
      <c r="A472" s="253"/>
      <c r="B472" s="1"/>
      <c r="C472" s="2"/>
    </row>
    <row r="473" spans="1:3" ht="14.4">
      <c r="A473" s="253"/>
      <c r="B473" s="1"/>
      <c r="C473" s="2"/>
    </row>
    <row r="474" spans="1:3" ht="14.4">
      <c r="A474" s="253"/>
      <c r="B474" s="1"/>
      <c r="C474" s="2"/>
    </row>
    <row r="475" spans="1:3" ht="14.4">
      <c r="A475" s="253"/>
      <c r="B475" s="1"/>
      <c r="C475" s="2"/>
    </row>
    <row r="476" spans="1:3" ht="14.4">
      <c r="A476" s="253"/>
      <c r="B476" s="1"/>
      <c r="C476" s="2"/>
    </row>
    <row r="477" spans="1:3" ht="14.4">
      <c r="A477" s="253"/>
      <c r="B477" s="1"/>
      <c r="C477" s="2"/>
    </row>
    <row r="478" spans="1:3" ht="14.4">
      <c r="A478" s="253"/>
      <c r="B478" s="1"/>
      <c r="C478" s="2"/>
    </row>
    <row r="479" spans="1:3" ht="14.4">
      <c r="A479" s="253"/>
      <c r="B479" s="1"/>
      <c r="C479" s="2"/>
    </row>
    <row r="480" spans="1:3" ht="14.4">
      <c r="A480" s="253"/>
      <c r="B480" s="1"/>
      <c r="C480" s="2"/>
    </row>
    <row r="481" spans="1:3" ht="14.4">
      <c r="A481" s="253"/>
      <c r="B481" s="1"/>
      <c r="C481" s="2"/>
    </row>
    <row r="482" spans="1:3" ht="14.4">
      <c r="A482" s="253"/>
      <c r="B482" s="1"/>
      <c r="C482" s="2"/>
    </row>
    <row r="483" spans="1:3" ht="14.4">
      <c r="A483" s="253"/>
      <c r="B483" s="1"/>
      <c r="C483" s="2"/>
    </row>
    <row r="484" spans="1:3" ht="14.4">
      <c r="A484" s="253"/>
      <c r="B484" s="1"/>
      <c r="C484" s="2"/>
    </row>
    <row r="485" spans="1:3" ht="14.4">
      <c r="A485" s="253"/>
      <c r="B485" s="1"/>
      <c r="C485" s="2"/>
    </row>
    <row r="486" spans="1:3" ht="14.4">
      <c r="A486" s="253"/>
      <c r="B486" s="1"/>
      <c r="C486" s="2"/>
    </row>
    <row r="487" spans="1:3" ht="14.4">
      <c r="A487" s="253"/>
      <c r="B487" s="1"/>
      <c r="C487" s="2"/>
    </row>
    <row r="488" spans="1:3" ht="14.4">
      <c r="A488" s="253"/>
      <c r="B488" s="1"/>
      <c r="C488" s="2"/>
    </row>
    <row r="489" spans="1:3" ht="14.4">
      <c r="A489" s="253"/>
      <c r="B489" s="1"/>
      <c r="C489" s="2"/>
    </row>
    <row r="490" spans="1:3" ht="14.4">
      <c r="A490" s="253"/>
      <c r="B490" s="1"/>
      <c r="C490" s="2"/>
    </row>
    <row r="491" spans="1:3" ht="14.4">
      <c r="A491" s="253"/>
      <c r="B491" s="1"/>
      <c r="C491" s="2"/>
    </row>
    <row r="492" spans="1:3" ht="14.4">
      <c r="A492" s="253"/>
      <c r="B492" s="1"/>
      <c r="C492" s="2"/>
    </row>
    <row r="493" spans="1:3" ht="14.4">
      <c r="A493" s="253"/>
      <c r="B493" s="1"/>
      <c r="C493" s="2"/>
    </row>
    <row r="494" spans="1:3" ht="14.4">
      <c r="A494" s="253"/>
      <c r="B494" s="1"/>
      <c r="C494" s="2"/>
    </row>
    <row r="495" spans="1:3" ht="14.4">
      <c r="A495" s="253"/>
      <c r="B495" s="1"/>
      <c r="C495" s="2"/>
    </row>
    <row r="496" spans="1:3" ht="14.4">
      <c r="A496" s="253"/>
      <c r="B496" s="1"/>
      <c r="C496" s="2"/>
    </row>
    <row r="497" spans="1:3" ht="14.4">
      <c r="A497" s="253"/>
      <c r="B497" s="1"/>
      <c r="C497" s="2"/>
    </row>
    <row r="498" spans="1:3" ht="14.4">
      <c r="A498" s="253"/>
      <c r="B498" s="1"/>
      <c r="C498" s="2"/>
    </row>
    <row r="499" spans="1:3" ht="14.4">
      <c r="A499" s="253"/>
      <c r="B499" s="1"/>
      <c r="C499" s="2"/>
    </row>
    <row r="500" spans="1:3" ht="14.4">
      <c r="A500" s="253"/>
      <c r="B500" s="1"/>
      <c r="C500" s="2"/>
    </row>
    <row r="501" spans="1:3" ht="14.4">
      <c r="A501" s="253"/>
      <c r="B501" s="1"/>
      <c r="C501" s="2"/>
    </row>
    <row r="502" spans="1:3" ht="14.4">
      <c r="A502" s="253"/>
      <c r="B502" s="1"/>
      <c r="C502" s="2"/>
    </row>
    <row r="503" spans="1:3" ht="14.4">
      <c r="A503" s="253"/>
      <c r="B503" s="1"/>
      <c r="C503" s="2"/>
    </row>
    <row r="504" spans="1:3" ht="14.4">
      <c r="A504" s="253"/>
      <c r="B504" s="1"/>
      <c r="C504" s="2"/>
    </row>
    <row r="505" spans="1:3" ht="14.4">
      <c r="A505" s="253"/>
      <c r="B505" s="1"/>
      <c r="C505" s="2"/>
    </row>
    <row r="506" spans="1:3" ht="14.4">
      <c r="A506" s="253"/>
      <c r="B506" s="1"/>
      <c r="C506" s="2"/>
    </row>
    <row r="507" spans="1:3" ht="14.4">
      <c r="A507" s="253"/>
      <c r="B507" s="1"/>
      <c r="C507" s="2"/>
    </row>
    <row r="508" spans="1:3" ht="14.4">
      <c r="A508" s="253"/>
      <c r="B508" s="1"/>
      <c r="C508" s="2"/>
    </row>
    <row r="509" spans="1:3" ht="14.4">
      <c r="A509" s="253"/>
      <c r="B509" s="1"/>
      <c r="C509" s="2"/>
    </row>
    <row r="510" spans="1:3" ht="14.4">
      <c r="A510" s="253"/>
      <c r="B510" s="1"/>
      <c r="C510" s="2"/>
    </row>
    <row r="511" spans="1:3" ht="14.4">
      <c r="A511" s="253"/>
      <c r="B511" s="1"/>
      <c r="C511" s="2"/>
    </row>
    <row r="512" spans="1:3" ht="14.4">
      <c r="A512" s="253"/>
      <c r="B512" s="1"/>
      <c r="C512" s="2"/>
    </row>
    <row r="513" spans="1:3" ht="14.4">
      <c r="A513" s="253"/>
      <c r="B513" s="1"/>
      <c r="C513" s="2"/>
    </row>
    <row r="514" spans="1:3" ht="14.4">
      <c r="A514" s="253"/>
      <c r="B514" s="1"/>
      <c r="C514" s="2"/>
    </row>
    <row r="515" spans="1:3" ht="14.4">
      <c r="A515" s="253"/>
      <c r="B515" s="1"/>
      <c r="C515" s="2"/>
    </row>
    <row r="516" spans="1:3" ht="14.4">
      <c r="A516" s="253"/>
      <c r="B516" s="1"/>
      <c r="C516" s="2"/>
    </row>
    <row r="517" spans="1:3" ht="14.4">
      <c r="A517" s="253"/>
      <c r="B517" s="1"/>
      <c r="C517" s="2"/>
    </row>
    <row r="518" spans="1:3" ht="14.4">
      <c r="A518" s="253"/>
      <c r="B518" s="1"/>
      <c r="C518" s="2"/>
    </row>
    <row r="519" spans="1:3" ht="14.4">
      <c r="A519" s="253"/>
      <c r="B519" s="1"/>
      <c r="C519" s="2"/>
    </row>
    <row r="520" spans="1:3" ht="14.4">
      <c r="A520" s="253"/>
      <c r="B520" s="1"/>
      <c r="C520" s="2"/>
    </row>
    <row r="521" spans="1:3" ht="14.4">
      <c r="A521" s="253"/>
      <c r="B521" s="1"/>
      <c r="C521" s="2"/>
    </row>
    <row r="522" spans="1:3" ht="14.4">
      <c r="A522" s="253"/>
      <c r="B522" s="1"/>
      <c r="C522" s="2"/>
    </row>
    <row r="523" spans="1:3" ht="14.4">
      <c r="A523" s="253"/>
      <c r="B523" s="1"/>
      <c r="C523" s="2"/>
    </row>
    <row r="524" spans="1:3" ht="14.4">
      <c r="A524" s="253"/>
      <c r="B524" s="1"/>
      <c r="C524" s="2"/>
    </row>
    <row r="525" spans="1:3" ht="14.4">
      <c r="A525" s="253"/>
      <c r="B525" s="1"/>
      <c r="C525" s="2"/>
    </row>
    <row r="526" spans="1:3" ht="14.4">
      <c r="A526" s="253"/>
      <c r="B526" s="1"/>
      <c r="C526" s="2"/>
    </row>
    <row r="527" spans="1:3" ht="14.4">
      <c r="A527" s="253"/>
      <c r="B527" s="1"/>
      <c r="C527" s="2"/>
    </row>
    <row r="528" spans="1:3" ht="14.4">
      <c r="A528" s="253"/>
      <c r="B528" s="1"/>
      <c r="C528" s="2"/>
    </row>
    <row r="529" spans="1:3" ht="14.4">
      <c r="A529" s="253"/>
      <c r="B529" s="1"/>
      <c r="C529" s="2"/>
    </row>
    <row r="530" spans="1:3" ht="14.4">
      <c r="A530" s="253"/>
      <c r="B530" s="1"/>
      <c r="C530" s="2"/>
    </row>
    <row r="531" spans="1:3" ht="14.4">
      <c r="A531" s="253"/>
      <c r="B531" s="1"/>
      <c r="C531" s="2"/>
    </row>
    <row r="532" spans="1:3" ht="14.4">
      <c r="A532" s="253"/>
      <c r="B532" s="1"/>
      <c r="C532" s="2"/>
    </row>
    <row r="533" spans="1:3" ht="14.4">
      <c r="A533" s="253"/>
      <c r="B533" s="1"/>
      <c r="C533" s="2"/>
    </row>
    <row r="534" spans="1:3" ht="14.4">
      <c r="A534" s="253"/>
      <c r="B534" s="1"/>
      <c r="C534" s="2"/>
    </row>
    <row r="535" spans="1:3" ht="14.4">
      <c r="A535" s="253"/>
      <c r="B535" s="1"/>
      <c r="C535" s="2"/>
    </row>
    <row r="536" spans="1:3" ht="14.4">
      <c r="A536" s="253"/>
      <c r="B536" s="1"/>
      <c r="C536" s="2"/>
    </row>
    <row r="537" spans="1:3" ht="14.4">
      <c r="A537" s="253"/>
      <c r="B537" s="1"/>
      <c r="C537" s="2"/>
    </row>
    <row r="538" spans="1:3" ht="14.4">
      <c r="A538" s="253"/>
      <c r="B538" s="1"/>
      <c r="C538" s="2"/>
    </row>
    <row r="539" spans="1:3" ht="14.4">
      <c r="A539" s="253"/>
      <c r="B539" s="1"/>
      <c r="C539" s="2"/>
    </row>
    <row r="540" spans="1:3" ht="14.4">
      <c r="A540" s="253"/>
      <c r="B540" s="1"/>
      <c r="C540" s="2"/>
    </row>
    <row r="541" spans="1:3" ht="14.4">
      <c r="A541" s="253"/>
      <c r="B541" s="1"/>
      <c r="C541" s="2"/>
    </row>
    <row r="542" spans="1:3" ht="14.4">
      <c r="A542" s="253"/>
      <c r="B542" s="1"/>
      <c r="C542" s="2"/>
    </row>
    <row r="543" spans="1:3" ht="14.4">
      <c r="A543" s="253"/>
      <c r="B543" s="1"/>
      <c r="C543" s="2"/>
    </row>
    <row r="544" spans="1:3" ht="14.4">
      <c r="A544" s="253"/>
      <c r="B544" s="1"/>
      <c r="C544" s="2"/>
    </row>
    <row r="545" spans="1:3" ht="14.4">
      <c r="A545" s="253"/>
      <c r="B545" s="1"/>
      <c r="C545" s="2"/>
    </row>
    <row r="546" spans="1:3" ht="14.4">
      <c r="A546" s="253"/>
      <c r="B546" s="1"/>
      <c r="C546" s="2"/>
    </row>
    <row r="547" spans="1:3" ht="14.4">
      <c r="A547" s="253"/>
      <c r="B547" s="1"/>
      <c r="C547" s="2"/>
    </row>
    <row r="548" spans="1:3" ht="14.4">
      <c r="A548" s="253"/>
      <c r="B548" s="1"/>
      <c r="C548" s="2"/>
    </row>
    <row r="549" spans="1:3" ht="14.4">
      <c r="A549" s="253"/>
      <c r="B549" s="1"/>
      <c r="C549" s="2"/>
    </row>
    <row r="550" spans="1:3" ht="14.4">
      <c r="A550" s="253"/>
      <c r="B550" s="1"/>
      <c r="C550" s="2"/>
    </row>
    <row r="551" spans="1:3" ht="14.4">
      <c r="A551" s="253"/>
      <c r="B551" s="1"/>
      <c r="C551" s="2"/>
    </row>
    <row r="552" spans="1:3" ht="14.4">
      <c r="A552" s="253"/>
      <c r="B552" s="1"/>
      <c r="C552" s="2"/>
    </row>
    <row r="553" spans="1:3" ht="14.4">
      <c r="A553" s="253"/>
      <c r="B553" s="1"/>
      <c r="C553" s="2"/>
    </row>
    <row r="554" spans="1:3" ht="14.4">
      <c r="A554" s="253"/>
      <c r="B554" s="1"/>
      <c r="C554" s="2"/>
    </row>
    <row r="555" spans="1:3" ht="14.4">
      <c r="A555" s="253"/>
      <c r="B555" s="1"/>
      <c r="C555" s="2"/>
    </row>
    <row r="556" spans="1:3" ht="14.4">
      <c r="A556" s="253"/>
      <c r="B556" s="1"/>
      <c r="C556" s="2"/>
    </row>
    <row r="557" spans="1:3" ht="14.4">
      <c r="A557" s="253"/>
      <c r="B557" s="1"/>
      <c r="C557" s="2"/>
    </row>
    <row r="558" spans="1:3" ht="14.4">
      <c r="A558" s="253"/>
      <c r="B558" s="1"/>
      <c r="C558" s="2"/>
    </row>
    <row r="559" spans="1:3" ht="14.4">
      <c r="A559" s="253"/>
      <c r="B559" s="1"/>
      <c r="C559" s="2"/>
    </row>
    <row r="560" spans="1:3" ht="14.4">
      <c r="A560" s="253"/>
      <c r="B560" s="1"/>
      <c r="C560" s="2"/>
    </row>
    <row r="561" spans="1:3" ht="14.4">
      <c r="A561" s="253"/>
      <c r="B561" s="1"/>
      <c r="C561" s="2"/>
    </row>
    <row r="562" spans="1:3" ht="14.4">
      <c r="A562" s="253"/>
      <c r="B562" s="1"/>
      <c r="C562" s="2"/>
    </row>
    <row r="563" spans="1:3" ht="14.4">
      <c r="A563" s="253"/>
      <c r="B563" s="1"/>
      <c r="C563" s="2"/>
    </row>
    <row r="564" spans="1:3" ht="14.4">
      <c r="A564" s="253"/>
      <c r="B564" s="1"/>
      <c r="C564" s="2"/>
    </row>
    <row r="565" spans="1:3" ht="14.4">
      <c r="A565" s="253"/>
      <c r="B565" s="1"/>
      <c r="C565" s="2"/>
    </row>
    <row r="566" spans="1:3" ht="14.4">
      <c r="A566" s="253"/>
      <c r="B566" s="1"/>
      <c r="C566" s="2"/>
    </row>
    <row r="567" spans="1:3" ht="14.4">
      <c r="A567" s="253"/>
      <c r="B567" s="1"/>
      <c r="C567" s="2"/>
    </row>
    <row r="568" spans="1:3" ht="14.4">
      <c r="A568" s="253"/>
      <c r="B568" s="1"/>
      <c r="C568" s="2"/>
    </row>
    <row r="569" spans="1:3" ht="14.4">
      <c r="A569" s="253"/>
      <c r="B569" s="1"/>
      <c r="C569" s="2"/>
    </row>
    <row r="570" spans="1:3" ht="14.4">
      <c r="A570" s="253"/>
      <c r="B570" s="1"/>
      <c r="C570" s="2"/>
    </row>
    <row r="571" spans="1:3" ht="14.4">
      <c r="A571" s="253"/>
      <c r="B571" s="1"/>
      <c r="C571" s="2"/>
    </row>
    <row r="572" spans="1:3" ht="14.4">
      <c r="A572" s="253"/>
      <c r="B572" s="1"/>
      <c r="C572" s="2"/>
    </row>
    <row r="573" spans="1:3" ht="14.4">
      <c r="A573" s="253"/>
      <c r="B573" s="1"/>
      <c r="C573" s="2"/>
    </row>
    <row r="574" spans="1:3" ht="14.4">
      <c r="A574" s="253"/>
      <c r="B574" s="1"/>
      <c r="C574" s="2"/>
    </row>
    <row r="575" spans="1:3" ht="14.4">
      <c r="A575" s="253"/>
      <c r="B575" s="1"/>
      <c r="C575" s="2"/>
    </row>
    <row r="576" spans="1:3" ht="14.4">
      <c r="A576" s="253"/>
      <c r="B576" s="1"/>
      <c r="C576" s="2"/>
    </row>
    <row r="577" spans="1:3" ht="14.4">
      <c r="A577" s="253"/>
      <c r="B577" s="1"/>
      <c r="C577" s="2"/>
    </row>
    <row r="578" spans="1:3" ht="14.4">
      <c r="A578" s="253"/>
      <c r="B578" s="1"/>
      <c r="C578" s="2"/>
    </row>
    <row r="579" spans="1:3" ht="14.4">
      <c r="A579" s="253"/>
      <c r="B579" s="1"/>
      <c r="C579" s="2"/>
    </row>
    <row r="580" spans="1:3" ht="14.4">
      <c r="A580" s="253"/>
      <c r="B580" s="1"/>
      <c r="C580" s="2"/>
    </row>
    <row r="581" spans="1:3" ht="14.4">
      <c r="A581" s="253"/>
      <c r="B581" s="1"/>
      <c r="C581" s="2"/>
    </row>
    <row r="582" spans="1:3" ht="14.4">
      <c r="A582" s="253"/>
      <c r="B582" s="1"/>
      <c r="C582" s="2"/>
    </row>
    <row r="583" spans="1:3" ht="14.4">
      <c r="A583" s="253"/>
      <c r="B583" s="1"/>
      <c r="C583" s="2"/>
    </row>
    <row r="584" spans="1:3" ht="14.4">
      <c r="A584" s="253"/>
      <c r="B584" s="1"/>
      <c r="C584" s="2"/>
    </row>
    <row r="585" spans="1:3" ht="14.4">
      <c r="A585" s="253"/>
      <c r="B585" s="1"/>
      <c r="C585" s="2"/>
    </row>
    <row r="586" spans="1:3" ht="14.4">
      <c r="A586" s="253"/>
      <c r="B586" s="1"/>
      <c r="C586" s="2"/>
    </row>
    <row r="587" spans="1:3" ht="14.4">
      <c r="A587" s="253"/>
      <c r="B587" s="1"/>
      <c r="C587" s="2"/>
    </row>
    <row r="588" spans="1:3" ht="14.4">
      <c r="A588" s="253"/>
      <c r="B588" s="1"/>
      <c r="C588" s="2"/>
    </row>
    <row r="589" spans="1:3" ht="14.4">
      <c r="A589" s="253"/>
      <c r="B589" s="1"/>
      <c r="C589" s="2"/>
    </row>
    <row r="590" spans="1:3" ht="14.4">
      <c r="A590" s="253"/>
      <c r="B590" s="1"/>
      <c r="C590" s="2"/>
    </row>
    <row r="591" spans="1:3" ht="14.4">
      <c r="A591" s="253"/>
      <c r="B591" s="1"/>
      <c r="C591" s="2"/>
    </row>
    <row r="592" spans="1:3" ht="14.4">
      <c r="A592" s="253"/>
      <c r="B592" s="1"/>
      <c r="C592" s="2"/>
    </row>
    <row r="593" spans="1:3" ht="14.4">
      <c r="A593" s="253"/>
      <c r="B593" s="1"/>
      <c r="C593" s="2"/>
    </row>
    <row r="594" spans="1:3" ht="14.4">
      <c r="A594" s="253"/>
      <c r="B594" s="1"/>
      <c r="C594" s="2"/>
    </row>
    <row r="595" spans="1:3" ht="14.4">
      <c r="A595" s="253"/>
      <c r="B595" s="1"/>
      <c r="C595" s="2"/>
    </row>
    <row r="596" spans="1:3" ht="14.4">
      <c r="A596" s="253"/>
      <c r="B596" s="1"/>
      <c r="C596" s="2"/>
    </row>
    <row r="597" spans="1:3" ht="14.4">
      <c r="A597" s="253"/>
      <c r="B597" s="1"/>
      <c r="C597" s="2"/>
    </row>
    <row r="598" spans="1:3" ht="14.4">
      <c r="A598" s="253"/>
      <c r="B598" s="1"/>
      <c r="C598" s="2"/>
    </row>
    <row r="599" spans="1:3" ht="14.4">
      <c r="A599" s="253"/>
      <c r="B599" s="1"/>
      <c r="C599" s="2"/>
    </row>
    <row r="600" spans="1:3" ht="14.4">
      <c r="A600" s="253"/>
      <c r="B600" s="1"/>
      <c r="C600" s="2"/>
    </row>
    <row r="601" spans="1:3" ht="14.4">
      <c r="A601" s="253"/>
      <c r="B601" s="1"/>
      <c r="C601" s="2"/>
    </row>
    <row r="602" spans="1:3" ht="14.4">
      <c r="A602" s="253"/>
      <c r="B602" s="1"/>
      <c r="C602" s="2"/>
    </row>
    <row r="603" spans="1:3" ht="14.4">
      <c r="A603" s="253"/>
      <c r="B603" s="1"/>
      <c r="C603" s="2"/>
    </row>
    <row r="604" spans="1:3" ht="14.4">
      <c r="A604" s="253"/>
      <c r="B604" s="1"/>
      <c r="C604" s="2"/>
    </row>
    <row r="605" spans="1:3" ht="14.4">
      <c r="A605" s="253"/>
      <c r="B605" s="1"/>
      <c r="C605" s="2"/>
    </row>
    <row r="606" spans="1:3" ht="14.4">
      <c r="A606" s="253"/>
      <c r="B606" s="1"/>
      <c r="C606" s="2"/>
    </row>
    <row r="607" spans="1:3" ht="14.4">
      <c r="A607" s="253"/>
      <c r="B607" s="1"/>
      <c r="C607" s="2"/>
    </row>
    <row r="608" spans="1:3" ht="14.4">
      <c r="A608" s="253"/>
      <c r="B608" s="1"/>
      <c r="C608" s="2"/>
    </row>
    <row r="609" spans="1:3" ht="14.4">
      <c r="A609" s="253"/>
      <c r="B609" s="1"/>
      <c r="C609" s="2"/>
    </row>
    <row r="610" spans="1:3" ht="14.4">
      <c r="A610" s="253"/>
      <c r="B610" s="1"/>
      <c r="C610" s="2"/>
    </row>
    <row r="611" spans="1:3" ht="14.4">
      <c r="A611" s="253"/>
      <c r="B611" s="1"/>
      <c r="C611" s="2"/>
    </row>
    <row r="612" spans="1:3" ht="14.4">
      <c r="A612" s="253"/>
      <c r="B612" s="1"/>
      <c r="C612" s="2"/>
    </row>
    <row r="613" spans="1:3" ht="14.4">
      <c r="A613" s="253"/>
      <c r="B613" s="1"/>
      <c r="C613" s="2"/>
    </row>
    <row r="614" spans="1:3" ht="14.4">
      <c r="A614" s="253"/>
      <c r="B614" s="1"/>
      <c r="C614" s="2"/>
    </row>
    <row r="615" spans="1:3" ht="14.4">
      <c r="A615" s="253"/>
      <c r="B615" s="1"/>
      <c r="C615" s="2"/>
    </row>
    <row r="616" spans="1:3" ht="14.4">
      <c r="A616" s="253"/>
      <c r="B616" s="1"/>
      <c r="C616" s="2"/>
    </row>
    <row r="617" spans="1:3" ht="14.4">
      <c r="A617" s="253"/>
      <c r="B617" s="1"/>
      <c r="C617" s="2"/>
    </row>
    <row r="618" spans="1:3" ht="14.4">
      <c r="A618" s="253"/>
      <c r="B618" s="1"/>
      <c r="C618" s="2"/>
    </row>
    <row r="619" spans="1:3" ht="14.4">
      <c r="A619" s="253"/>
      <c r="B619" s="1"/>
      <c r="C619" s="2"/>
    </row>
    <row r="620" spans="1:3" ht="14.4">
      <c r="A620" s="253"/>
      <c r="B620" s="1"/>
      <c r="C620" s="2"/>
    </row>
    <row r="621" spans="1:3" ht="14.4">
      <c r="A621" s="253"/>
      <c r="B621" s="1"/>
      <c r="C621" s="2"/>
    </row>
    <row r="622" spans="1:3" ht="14.4">
      <c r="A622" s="253"/>
      <c r="B622" s="1"/>
      <c r="C622" s="2"/>
    </row>
    <row r="623" spans="1:3" ht="14.4">
      <c r="A623" s="253"/>
      <c r="B623" s="1"/>
      <c r="C623" s="2"/>
    </row>
    <row r="624" spans="1:3" ht="14.4">
      <c r="A624" s="253"/>
      <c r="B624" s="1"/>
      <c r="C624" s="2"/>
    </row>
    <row r="625" spans="1:3" ht="14.4">
      <c r="A625" s="253"/>
      <c r="B625" s="1"/>
      <c r="C625" s="2"/>
    </row>
    <row r="626" spans="1:3" ht="14.4">
      <c r="A626" s="253"/>
      <c r="B626" s="1"/>
      <c r="C626" s="2"/>
    </row>
    <row r="627" spans="1:3" ht="14.4">
      <c r="A627" s="253"/>
      <c r="B627" s="1"/>
      <c r="C627" s="2"/>
    </row>
    <row r="628" spans="1:3" ht="14.4">
      <c r="A628" s="253"/>
      <c r="B628" s="1"/>
      <c r="C628" s="2"/>
    </row>
    <row r="629" spans="1:3" ht="14.4">
      <c r="A629" s="253"/>
      <c r="B629" s="1"/>
      <c r="C629" s="2"/>
    </row>
    <row r="630" spans="1:3" ht="14.4">
      <c r="A630" s="253"/>
      <c r="B630" s="1"/>
      <c r="C630" s="2"/>
    </row>
    <row r="631" spans="1:3" ht="14.4">
      <c r="A631" s="253"/>
      <c r="B631" s="1"/>
      <c r="C631" s="2"/>
    </row>
    <row r="632" spans="1:3" ht="14.4">
      <c r="A632" s="253"/>
      <c r="B632" s="1"/>
      <c r="C632" s="2"/>
    </row>
    <row r="633" spans="1:3" ht="14.4">
      <c r="A633" s="253"/>
      <c r="B633" s="1"/>
      <c r="C633" s="2"/>
    </row>
    <row r="634" spans="1:3" ht="14.4">
      <c r="A634" s="253"/>
      <c r="B634" s="1"/>
      <c r="C634" s="2"/>
    </row>
    <row r="635" spans="1:3" ht="14.4">
      <c r="A635" s="253"/>
      <c r="B635" s="1"/>
      <c r="C635" s="2"/>
    </row>
    <row r="636" spans="1:3" ht="14.4">
      <c r="A636" s="253"/>
      <c r="B636" s="1"/>
      <c r="C636" s="2"/>
    </row>
    <row r="637" spans="1:3" ht="14.4">
      <c r="A637" s="253"/>
      <c r="B637" s="1"/>
      <c r="C637" s="2"/>
    </row>
    <row r="638" spans="1:3" ht="14.4">
      <c r="A638" s="253"/>
      <c r="B638" s="1"/>
      <c r="C638" s="2"/>
    </row>
    <row r="639" spans="1:3" ht="14.4">
      <c r="A639" s="253"/>
      <c r="B639" s="1"/>
      <c r="C639" s="2"/>
    </row>
    <row r="640" spans="1:3" ht="14.4">
      <c r="A640" s="253"/>
      <c r="B640" s="1"/>
      <c r="C640" s="2"/>
    </row>
    <row r="641" spans="1:3" ht="14.4">
      <c r="A641" s="253"/>
      <c r="B641" s="1"/>
      <c r="C641" s="2"/>
    </row>
    <row r="642" spans="1:3" ht="14.4">
      <c r="A642" s="253"/>
      <c r="B642" s="1"/>
      <c r="C642" s="2"/>
    </row>
    <row r="643" spans="1:3" ht="14.4">
      <c r="A643" s="253"/>
      <c r="B643" s="1"/>
      <c r="C643" s="2"/>
    </row>
    <row r="644" spans="1:3" ht="14.4">
      <c r="A644" s="253"/>
      <c r="B644" s="1"/>
      <c r="C644" s="2"/>
    </row>
    <row r="645" spans="1:3" ht="14.4">
      <c r="A645" s="253"/>
      <c r="B645" s="1"/>
      <c r="C645" s="2"/>
    </row>
    <row r="646" spans="1:3" ht="14.4">
      <c r="A646" s="253"/>
      <c r="B646" s="1"/>
      <c r="C646" s="2"/>
    </row>
    <row r="647" spans="1:3" ht="14.4">
      <c r="A647" s="253"/>
      <c r="B647" s="1"/>
      <c r="C647" s="2"/>
    </row>
    <row r="648" spans="1:3" ht="14.4">
      <c r="A648" s="253"/>
      <c r="B648" s="1"/>
      <c r="C648" s="2"/>
    </row>
    <row r="649" spans="1:3" ht="14.4">
      <c r="A649" s="253"/>
      <c r="B649" s="1"/>
      <c r="C649" s="2"/>
    </row>
    <row r="650" spans="1:3" ht="14.4">
      <c r="A650" s="253"/>
      <c r="B650" s="1"/>
      <c r="C650" s="2"/>
    </row>
    <row r="651" spans="1:3" ht="14.4">
      <c r="A651" s="253"/>
      <c r="B651" s="1"/>
      <c r="C651" s="2"/>
    </row>
    <row r="652" spans="1:3" ht="14.4">
      <c r="A652" s="253"/>
      <c r="B652" s="1"/>
      <c r="C652" s="2"/>
    </row>
    <row r="653" spans="1:3" ht="14.4">
      <c r="A653" s="253"/>
      <c r="B653" s="1"/>
      <c r="C653" s="2"/>
    </row>
    <row r="654" spans="1:3" ht="14.4">
      <c r="A654" s="253"/>
      <c r="B654" s="1"/>
      <c r="C654" s="2"/>
    </row>
    <row r="655" spans="1:3" ht="14.4">
      <c r="A655" s="253"/>
      <c r="B655" s="1"/>
      <c r="C655" s="2"/>
    </row>
    <row r="656" spans="1:3" ht="14.4">
      <c r="A656" s="253"/>
      <c r="B656" s="1"/>
      <c r="C656" s="2"/>
    </row>
    <row r="657" spans="1:3" ht="14.4">
      <c r="A657" s="253"/>
      <c r="B657" s="1"/>
      <c r="C657" s="2"/>
    </row>
    <row r="658" spans="1:3" ht="14.4">
      <c r="A658" s="253"/>
      <c r="B658" s="1"/>
      <c r="C658" s="2"/>
    </row>
    <row r="659" spans="1:3" ht="14.4">
      <c r="A659" s="253"/>
      <c r="B659" s="1"/>
      <c r="C659" s="2"/>
    </row>
    <row r="660" spans="1:3" ht="14.4">
      <c r="A660" s="253"/>
      <c r="B660" s="1"/>
      <c r="C660" s="2"/>
    </row>
    <row r="661" spans="1:3" ht="14.4">
      <c r="A661" s="253"/>
      <c r="B661" s="1"/>
      <c r="C661" s="2"/>
    </row>
    <row r="662" spans="1:3" ht="14.4">
      <c r="A662" s="253"/>
      <c r="B662" s="1"/>
      <c r="C662" s="2"/>
    </row>
    <row r="663" spans="1:3" ht="14.4">
      <c r="A663" s="253"/>
      <c r="B663" s="1"/>
      <c r="C663" s="2"/>
    </row>
    <row r="664" spans="1:3" ht="14.4">
      <c r="A664" s="253"/>
      <c r="B664" s="1"/>
      <c r="C664" s="2"/>
    </row>
    <row r="665" spans="1:3" ht="14.4">
      <c r="A665" s="253"/>
      <c r="B665" s="1"/>
      <c r="C665" s="2"/>
    </row>
    <row r="666" spans="1:3" ht="14.4">
      <c r="A666" s="253"/>
      <c r="B666" s="1"/>
      <c r="C666" s="2"/>
    </row>
    <row r="667" spans="1:3" ht="14.4">
      <c r="A667" s="253"/>
      <c r="B667" s="1"/>
      <c r="C667" s="2"/>
    </row>
    <row r="668" spans="1:3" ht="14.4">
      <c r="A668" s="253"/>
      <c r="B668" s="1"/>
      <c r="C668" s="2"/>
    </row>
    <row r="669" spans="1:3" ht="14.4">
      <c r="A669" s="253"/>
      <c r="B669" s="1"/>
      <c r="C669" s="2"/>
    </row>
    <row r="670" spans="1:3" ht="14.4">
      <c r="A670" s="253"/>
      <c r="B670" s="1"/>
      <c r="C670" s="2"/>
    </row>
    <row r="671" spans="1:3" ht="14.4">
      <c r="A671" s="253"/>
      <c r="B671" s="1"/>
      <c r="C671" s="2"/>
    </row>
    <row r="672" spans="1:3" ht="14.4">
      <c r="A672" s="253"/>
      <c r="B672" s="1"/>
      <c r="C672" s="2"/>
    </row>
    <row r="673" spans="1:3" ht="14.4">
      <c r="A673" s="253"/>
      <c r="B673" s="1"/>
      <c r="C673" s="2"/>
    </row>
    <row r="674" spans="1:3" ht="14.4">
      <c r="A674" s="253"/>
      <c r="B674" s="1"/>
      <c r="C674" s="2"/>
    </row>
    <row r="675" spans="1:3" ht="14.4">
      <c r="A675" s="253"/>
      <c r="B675" s="1"/>
      <c r="C675" s="2"/>
    </row>
    <row r="676" spans="1:3" ht="14.4">
      <c r="A676" s="253"/>
      <c r="B676" s="1"/>
      <c r="C676" s="2"/>
    </row>
    <row r="677" spans="1:3" ht="14.4">
      <c r="A677" s="253"/>
      <c r="B677" s="1"/>
      <c r="C677" s="2"/>
    </row>
    <row r="678" spans="1:3" ht="14.4">
      <c r="A678" s="253"/>
      <c r="B678" s="1"/>
      <c r="C678" s="2"/>
    </row>
    <row r="679" spans="1:3" ht="14.4">
      <c r="A679" s="253"/>
      <c r="B679" s="1"/>
      <c r="C679" s="2"/>
    </row>
    <row r="680" spans="1:3" ht="14.4">
      <c r="A680" s="253"/>
      <c r="B680" s="1"/>
      <c r="C680" s="2"/>
    </row>
    <row r="681" spans="1:3" ht="14.4">
      <c r="A681" s="253"/>
      <c r="B681" s="1"/>
      <c r="C681" s="2"/>
    </row>
    <row r="682" spans="1:3" ht="14.4">
      <c r="A682" s="253"/>
      <c r="B682" s="1"/>
      <c r="C682" s="2"/>
    </row>
    <row r="683" spans="1:3" ht="14.4">
      <c r="A683" s="253"/>
      <c r="B683" s="1"/>
      <c r="C683" s="2"/>
    </row>
    <row r="684" spans="1:3" ht="14.4">
      <c r="A684" s="253"/>
      <c r="B684" s="1"/>
      <c r="C684" s="2"/>
    </row>
    <row r="685" spans="1:3" ht="14.4">
      <c r="A685" s="253"/>
      <c r="B685" s="1"/>
      <c r="C685" s="2"/>
    </row>
    <row r="686" spans="1:3" ht="14.4">
      <c r="A686" s="253"/>
      <c r="B686" s="1"/>
      <c r="C686" s="2"/>
    </row>
    <row r="687" spans="1:3" ht="14.4">
      <c r="A687" s="253"/>
      <c r="B687" s="1"/>
      <c r="C687" s="2"/>
    </row>
    <row r="688" spans="1:3" ht="14.4">
      <c r="A688" s="253"/>
      <c r="B688" s="1"/>
      <c r="C688" s="2"/>
    </row>
    <row r="689" spans="1:3" ht="14.4">
      <c r="A689" s="253"/>
      <c r="B689" s="1"/>
      <c r="C689" s="2"/>
    </row>
    <row r="690" spans="1:3" ht="14.4">
      <c r="A690" s="253"/>
      <c r="B690" s="1"/>
      <c r="C690" s="2"/>
    </row>
    <row r="691" spans="1:3" ht="14.4">
      <c r="A691" s="253"/>
      <c r="B691" s="1"/>
      <c r="C691" s="2"/>
    </row>
    <row r="692" spans="1:3" ht="14.4">
      <c r="A692" s="253"/>
      <c r="B692" s="1"/>
      <c r="C692" s="2"/>
    </row>
    <row r="693" spans="1:3" ht="14.4">
      <c r="A693" s="253"/>
      <c r="B693" s="1"/>
      <c r="C693" s="2"/>
    </row>
    <row r="694" spans="1:3" ht="14.4">
      <c r="A694" s="253"/>
      <c r="B694" s="1"/>
      <c r="C694" s="2"/>
    </row>
    <row r="695" spans="1:3" ht="14.4">
      <c r="A695" s="253"/>
      <c r="B695" s="1"/>
      <c r="C695" s="2"/>
    </row>
    <row r="696" spans="1:3" ht="14.4">
      <c r="A696" s="253"/>
      <c r="B696" s="1"/>
      <c r="C696" s="2"/>
    </row>
    <row r="697" spans="1:3" ht="14.4">
      <c r="A697" s="253"/>
      <c r="B697" s="1"/>
      <c r="C697" s="2"/>
    </row>
    <row r="698" spans="1:3" ht="14.4">
      <c r="A698" s="253"/>
      <c r="B698" s="1"/>
      <c r="C698" s="2"/>
    </row>
    <row r="699" spans="1:3" ht="14.4">
      <c r="A699" s="253"/>
      <c r="B699" s="1"/>
      <c r="C699" s="2"/>
    </row>
    <row r="700" spans="1:3" ht="14.4">
      <c r="A700" s="253"/>
      <c r="B700" s="1"/>
      <c r="C700" s="2"/>
    </row>
    <row r="701" spans="1:3" ht="14.4">
      <c r="A701" s="253"/>
      <c r="B701" s="1"/>
      <c r="C701" s="2"/>
    </row>
    <row r="702" spans="1:3" ht="14.4">
      <c r="A702" s="253"/>
      <c r="B702" s="1"/>
      <c r="C702" s="2"/>
    </row>
    <row r="703" spans="1:3" ht="14.4">
      <c r="A703" s="253"/>
      <c r="B703" s="1"/>
      <c r="C703" s="2"/>
    </row>
    <row r="704" spans="1:3" ht="14.4">
      <c r="A704" s="253"/>
      <c r="B704" s="1"/>
      <c r="C704" s="2"/>
    </row>
    <row r="705" spans="1:3" ht="14.4">
      <c r="A705" s="253"/>
      <c r="B705" s="1"/>
      <c r="C705" s="2"/>
    </row>
    <row r="706" spans="1:3" ht="14.4">
      <c r="A706" s="253"/>
      <c r="B706" s="1"/>
      <c r="C706" s="2"/>
    </row>
    <row r="707" spans="1:3" ht="14.4">
      <c r="A707" s="253"/>
      <c r="B707" s="1"/>
      <c r="C707" s="2"/>
    </row>
    <row r="708" spans="1:3" ht="14.4">
      <c r="A708" s="253"/>
      <c r="B708" s="1"/>
      <c r="C708" s="2"/>
    </row>
    <row r="709" spans="1:3" ht="14.4">
      <c r="A709" s="253"/>
      <c r="B709" s="1"/>
      <c r="C709" s="2"/>
    </row>
    <row r="710" spans="1:3" ht="14.4">
      <c r="A710" s="253"/>
      <c r="B710" s="1"/>
      <c r="C710" s="2"/>
    </row>
    <row r="711" spans="1:3" ht="14.4">
      <c r="A711" s="253"/>
      <c r="B711" s="1"/>
      <c r="C711" s="2"/>
    </row>
    <row r="712" spans="1:3" ht="14.4">
      <c r="A712" s="253"/>
      <c r="B712" s="1"/>
      <c r="C712" s="2"/>
    </row>
    <row r="713" spans="1:3" ht="14.4">
      <c r="A713" s="253"/>
      <c r="B713" s="1"/>
      <c r="C713" s="2"/>
    </row>
    <row r="714" spans="1:3" ht="14.4">
      <c r="A714" s="253"/>
      <c r="B714" s="1"/>
      <c r="C714" s="2"/>
    </row>
    <row r="715" spans="1:3" ht="14.4">
      <c r="A715" s="253"/>
      <c r="B715" s="1"/>
      <c r="C715" s="2"/>
    </row>
    <row r="716" spans="1:3" ht="14.4">
      <c r="A716" s="253"/>
      <c r="B716" s="1"/>
      <c r="C716" s="2"/>
    </row>
    <row r="717" spans="1:3" ht="14.4">
      <c r="A717" s="253"/>
      <c r="B717" s="1"/>
      <c r="C717" s="2"/>
    </row>
    <row r="718" spans="1:3" ht="14.4">
      <c r="A718" s="253"/>
      <c r="B718" s="1"/>
      <c r="C718" s="2"/>
    </row>
    <row r="719" spans="1:3" ht="14.4">
      <c r="A719" s="253"/>
      <c r="B719" s="1"/>
      <c r="C719" s="2"/>
    </row>
    <row r="720" spans="1:3" ht="14.4">
      <c r="A720" s="253"/>
      <c r="B720" s="1"/>
      <c r="C720" s="2"/>
    </row>
    <row r="721" spans="1:3" ht="14.4">
      <c r="A721" s="253"/>
      <c r="B721" s="1"/>
      <c r="C721" s="2"/>
    </row>
    <row r="722" spans="1:3" ht="14.4">
      <c r="A722" s="253"/>
      <c r="B722" s="1"/>
      <c r="C722" s="2"/>
    </row>
    <row r="723" spans="1:3" ht="14.4">
      <c r="A723" s="253"/>
      <c r="B723" s="1"/>
      <c r="C723" s="2"/>
    </row>
    <row r="724" spans="1:3" ht="14.4">
      <c r="A724" s="253"/>
      <c r="B724" s="1"/>
      <c r="C724" s="2"/>
    </row>
    <row r="725" spans="1:3" ht="14.4">
      <c r="A725" s="253"/>
      <c r="B725" s="1"/>
      <c r="C725" s="2"/>
    </row>
    <row r="726" spans="1:3" ht="14.4">
      <c r="A726" s="253"/>
      <c r="B726" s="1"/>
      <c r="C726" s="2"/>
    </row>
    <row r="727" spans="1:3" ht="14.4">
      <c r="A727" s="253"/>
      <c r="B727" s="1"/>
      <c r="C727" s="2"/>
    </row>
    <row r="728" spans="1:3" ht="14.4">
      <c r="A728" s="253"/>
      <c r="B728" s="1"/>
      <c r="C728" s="2"/>
    </row>
    <row r="729" spans="1:3" ht="14.4">
      <c r="A729" s="253"/>
      <c r="B729" s="1"/>
      <c r="C729" s="2"/>
    </row>
    <row r="730" spans="1:3" ht="14.4">
      <c r="A730" s="253"/>
      <c r="B730" s="1"/>
      <c r="C730" s="2"/>
    </row>
    <row r="731" spans="1:3" ht="14.4">
      <c r="A731" s="253"/>
      <c r="B731" s="1"/>
      <c r="C731" s="2"/>
    </row>
    <row r="732" spans="1:3" ht="14.4">
      <c r="A732" s="253"/>
      <c r="B732" s="1"/>
      <c r="C732" s="2"/>
    </row>
    <row r="733" spans="1:3" ht="14.4">
      <c r="A733" s="253"/>
      <c r="B733" s="1"/>
      <c r="C733" s="2"/>
    </row>
    <row r="734" spans="1:3" ht="14.4">
      <c r="A734" s="253"/>
      <c r="B734" s="1"/>
      <c r="C734" s="2"/>
    </row>
    <row r="735" spans="1:3" ht="14.4">
      <c r="A735" s="253"/>
      <c r="B735" s="1"/>
      <c r="C735" s="2"/>
    </row>
    <row r="736" spans="1:3" ht="14.4">
      <c r="A736" s="253"/>
      <c r="B736" s="1"/>
      <c r="C736" s="2"/>
    </row>
    <row r="737" spans="1:3" ht="14.4">
      <c r="A737" s="253"/>
      <c r="B737" s="1"/>
      <c r="C737" s="2"/>
    </row>
    <row r="738" spans="1:3" ht="14.4">
      <c r="A738" s="253"/>
      <c r="B738" s="1"/>
      <c r="C738" s="2"/>
    </row>
    <row r="739" spans="1:3" ht="14.4">
      <c r="A739" s="253"/>
      <c r="B739" s="1"/>
      <c r="C739" s="2"/>
    </row>
    <row r="740" spans="1:3" ht="14.4">
      <c r="A740" s="253"/>
      <c r="B740" s="1"/>
      <c r="C740" s="2"/>
    </row>
    <row r="741" spans="1:3" ht="14.4">
      <c r="A741" s="253"/>
      <c r="B741" s="1"/>
      <c r="C741" s="2"/>
    </row>
    <row r="742" spans="1:3" ht="14.4">
      <c r="A742" s="253"/>
      <c r="B742" s="1"/>
      <c r="C742" s="2"/>
    </row>
    <row r="743" spans="1:3" ht="14.4">
      <c r="A743" s="253"/>
      <c r="B743" s="1"/>
      <c r="C743" s="2"/>
    </row>
    <row r="744" spans="1:3" ht="14.4">
      <c r="A744" s="253"/>
      <c r="B744" s="1"/>
      <c r="C744" s="2"/>
    </row>
    <row r="745" spans="1:3" ht="14.4">
      <c r="A745" s="253"/>
      <c r="B745" s="1"/>
      <c r="C745" s="2"/>
    </row>
    <row r="746" spans="1:3" ht="14.4">
      <c r="A746" s="253"/>
      <c r="B746" s="1"/>
      <c r="C746" s="2"/>
    </row>
    <row r="747" spans="1:3" ht="14.4">
      <c r="A747" s="253"/>
      <c r="B747" s="1"/>
      <c r="C747" s="2"/>
    </row>
    <row r="748" spans="1:3" ht="14.4">
      <c r="A748" s="253"/>
      <c r="B748" s="1"/>
      <c r="C748" s="2"/>
    </row>
    <row r="749" spans="1:3" ht="14.4">
      <c r="A749" s="253"/>
      <c r="B749" s="1"/>
      <c r="C749" s="2"/>
    </row>
    <row r="750" spans="1:3" ht="14.4">
      <c r="A750" s="253"/>
      <c r="B750" s="1"/>
      <c r="C750" s="2"/>
    </row>
    <row r="751" spans="1:3" ht="14.4">
      <c r="A751" s="253"/>
      <c r="B751" s="1"/>
      <c r="C751" s="2"/>
    </row>
    <row r="752" spans="1:3" ht="14.4">
      <c r="A752" s="253"/>
      <c r="B752" s="1"/>
      <c r="C752" s="2"/>
    </row>
    <row r="753" spans="1:3" ht="14.4">
      <c r="A753" s="253"/>
      <c r="B753" s="1"/>
      <c r="C753" s="2"/>
    </row>
    <row r="754" spans="1:3" ht="14.4">
      <c r="A754" s="253"/>
      <c r="B754" s="1"/>
      <c r="C754" s="2"/>
    </row>
    <row r="755" spans="1:3" ht="14.4">
      <c r="A755" s="253"/>
      <c r="B755" s="1"/>
      <c r="C755" s="2"/>
    </row>
    <row r="756" spans="1:3" ht="14.4">
      <c r="A756" s="253"/>
      <c r="B756" s="1"/>
      <c r="C756" s="2"/>
    </row>
    <row r="757" spans="1:3" ht="14.4">
      <c r="A757" s="253"/>
      <c r="B757" s="1"/>
      <c r="C757" s="2"/>
    </row>
    <row r="758" spans="1:3" ht="14.4">
      <c r="A758" s="253"/>
      <c r="B758" s="1"/>
      <c r="C758" s="2"/>
    </row>
    <row r="759" spans="1:3" ht="14.4">
      <c r="A759" s="253"/>
      <c r="B759" s="1"/>
      <c r="C759" s="2"/>
    </row>
    <row r="760" spans="1:3" ht="14.4">
      <c r="A760" s="253"/>
      <c r="B760" s="1"/>
      <c r="C760" s="2"/>
    </row>
    <row r="761" spans="1:3" ht="14.4">
      <c r="A761" s="253"/>
      <c r="B761" s="1"/>
      <c r="C761" s="2"/>
    </row>
    <row r="762" spans="1:3" ht="14.4">
      <c r="A762" s="253"/>
      <c r="B762" s="1"/>
      <c r="C762" s="2"/>
    </row>
    <row r="763" spans="1:3" ht="14.4">
      <c r="A763" s="253"/>
      <c r="B763" s="1"/>
      <c r="C763" s="2"/>
    </row>
    <row r="764" spans="1:3" ht="14.4">
      <c r="A764" s="253"/>
      <c r="B764" s="1"/>
      <c r="C764" s="2"/>
    </row>
    <row r="765" spans="1:3" ht="14.4">
      <c r="A765" s="253"/>
      <c r="B765" s="1"/>
      <c r="C765" s="2"/>
    </row>
    <row r="766" spans="1:3" ht="14.4">
      <c r="A766" s="253"/>
      <c r="B766" s="1"/>
      <c r="C766" s="2"/>
    </row>
    <row r="767" spans="1:3" ht="14.4">
      <c r="A767" s="253"/>
      <c r="B767" s="1"/>
      <c r="C767" s="2"/>
    </row>
    <row r="768" spans="1:3" ht="14.4">
      <c r="A768" s="253"/>
      <c r="B768" s="1"/>
      <c r="C768" s="2"/>
    </row>
    <row r="769" spans="1:3" ht="14.4">
      <c r="A769" s="253"/>
      <c r="B769" s="1"/>
      <c r="C769" s="2"/>
    </row>
    <row r="770" spans="1:3" ht="14.4">
      <c r="A770" s="253"/>
      <c r="B770" s="1"/>
      <c r="C770" s="2"/>
    </row>
    <row r="771" spans="1:3" ht="14.4">
      <c r="A771" s="253"/>
      <c r="B771" s="1"/>
      <c r="C771" s="2"/>
    </row>
    <row r="772" spans="1:3" ht="14.4">
      <c r="A772" s="253"/>
      <c r="B772" s="1"/>
      <c r="C772" s="2"/>
    </row>
    <row r="773" spans="1:3" ht="14.4">
      <c r="A773" s="253"/>
      <c r="B773" s="1"/>
      <c r="C773" s="2"/>
    </row>
    <row r="774" spans="1:3" ht="14.4">
      <c r="A774" s="253"/>
      <c r="B774" s="1"/>
      <c r="C774" s="2"/>
    </row>
    <row r="775" spans="1:3" ht="14.4">
      <c r="A775" s="253"/>
      <c r="B775" s="1"/>
      <c r="C775" s="2"/>
    </row>
    <row r="776" spans="1:3" ht="14.4">
      <c r="A776" s="253"/>
      <c r="B776" s="1"/>
      <c r="C776" s="2"/>
    </row>
    <row r="777" spans="1:3" ht="14.4">
      <c r="A777" s="253"/>
      <c r="B777" s="1"/>
      <c r="C777" s="2"/>
    </row>
    <row r="778" spans="1:3" ht="14.4">
      <c r="A778" s="253"/>
      <c r="B778" s="1"/>
      <c r="C778" s="2"/>
    </row>
    <row r="779" spans="1:3" ht="14.4">
      <c r="A779" s="253"/>
      <c r="B779" s="1"/>
      <c r="C779" s="2"/>
    </row>
    <row r="780" spans="1:3" ht="14.4">
      <c r="A780" s="253"/>
      <c r="B780" s="1"/>
      <c r="C780" s="2"/>
    </row>
    <row r="781" spans="1:3" ht="14.4">
      <c r="A781" s="253"/>
      <c r="B781" s="1"/>
      <c r="C781" s="2"/>
    </row>
    <row r="782" spans="1:3" ht="14.4">
      <c r="A782" s="253"/>
      <c r="B782" s="1"/>
      <c r="C782" s="2"/>
    </row>
    <row r="783" spans="1:3" ht="14.4">
      <c r="A783" s="253"/>
      <c r="B783" s="1"/>
      <c r="C783" s="2"/>
    </row>
    <row r="784" spans="1:3" ht="14.4">
      <c r="A784" s="253"/>
      <c r="B784" s="1"/>
      <c r="C784" s="2"/>
    </row>
    <row r="785" spans="1:3" ht="14.4">
      <c r="A785" s="253"/>
      <c r="B785" s="1"/>
      <c r="C785" s="2"/>
    </row>
    <row r="786" spans="1:3" ht="14.4">
      <c r="A786" s="253"/>
      <c r="B786" s="1"/>
      <c r="C786" s="2"/>
    </row>
    <row r="787" spans="1:3" ht="14.4">
      <c r="A787" s="253"/>
      <c r="B787" s="1"/>
      <c r="C787" s="2"/>
    </row>
    <row r="788" spans="1:3" ht="14.4">
      <c r="A788" s="253"/>
      <c r="B788" s="1"/>
      <c r="C788" s="2"/>
    </row>
    <row r="789" spans="1:3" ht="14.4">
      <c r="A789" s="253"/>
      <c r="B789" s="1"/>
      <c r="C789" s="2"/>
    </row>
    <row r="790" spans="1:3" ht="14.4">
      <c r="A790" s="253"/>
      <c r="B790" s="1"/>
      <c r="C790" s="2"/>
    </row>
    <row r="791" spans="1:3" ht="14.4">
      <c r="A791" s="253"/>
      <c r="B791" s="1"/>
      <c r="C791" s="2"/>
    </row>
    <row r="792" spans="1:3" ht="14.4">
      <c r="A792" s="253"/>
      <c r="B792" s="1"/>
      <c r="C792" s="2"/>
    </row>
    <row r="793" spans="1:3" ht="14.4">
      <c r="A793" s="253"/>
      <c r="B793" s="1"/>
      <c r="C793" s="2"/>
    </row>
    <row r="794" spans="1:3" ht="14.4">
      <c r="A794" s="253"/>
      <c r="B794" s="1"/>
      <c r="C794" s="2"/>
    </row>
    <row r="795" spans="1:3" ht="14.4">
      <c r="A795" s="253"/>
      <c r="B795" s="1"/>
      <c r="C795" s="2"/>
    </row>
    <row r="796" spans="1:3" ht="14.4">
      <c r="A796" s="253"/>
      <c r="B796" s="1"/>
      <c r="C796" s="2"/>
    </row>
    <row r="797" spans="1:3" ht="14.4">
      <c r="A797" s="253"/>
      <c r="B797" s="1"/>
      <c r="C797" s="2"/>
    </row>
    <row r="798" spans="1:3" ht="14.4">
      <c r="A798" s="253"/>
      <c r="B798" s="1"/>
      <c r="C798" s="2"/>
    </row>
    <row r="799" spans="1:3" ht="14.4">
      <c r="A799" s="253"/>
      <c r="B799" s="1"/>
      <c r="C799" s="2"/>
    </row>
    <row r="800" spans="1:3" ht="14.4">
      <c r="A800" s="253"/>
      <c r="B800" s="1"/>
      <c r="C800" s="2"/>
    </row>
    <row r="801" spans="1:3" ht="14.4">
      <c r="A801" s="253"/>
      <c r="B801" s="1"/>
      <c r="C801" s="2"/>
    </row>
    <row r="802" spans="1:3" ht="14.4">
      <c r="A802" s="253"/>
      <c r="B802" s="1"/>
      <c r="C802" s="2"/>
    </row>
    <row r="803" spans="1:3" ht="14.4">
      <c r="A803" s="253"/>
      <c r="B803" s="1"/>
      <c r="C803" s="2"/>
    </row>
    <row r="804" spans="1:3" ht="14.4">
      <c r="A804" s="253"/>
      <c r="B804" s="1"/>
      <c r="C804" s="2"/>
    </row>
    <row r="805" spans="1:3" ht="14.4">
      <c r="A805" s="253"/>
      <c r="B805" s="1"/>
      <c r="C805" s="2"/>
    </row>
    <row r="806" spans="1:3" ht="14.4">
      <c r="A806" s="253"/>
      <c r="B806" s="1"/>
      <c r="C806" s="2"/>
    </row>
    <row r="807" spans="1:3" ht="14.4">
      <c r="A807" s="253"/>
      <c r="B807" s="1"/>
      <c r="C807" s="2"/>
    </row>
    <row r="808" spans="1:3" ht="14.4">
      <c r="A808" s="253"/>
      <c r="B808" s="1"/>
      <c r="C808" s="2"/>
    </row>
    <row r="809" spans="1:3" ht="14.4">
      <c r="A809" s="253"/>
      <c r="B809" s="1"/>
      <c r="C809" s="2"/>
    </row>
    <row r="810" spans="1:3" ht="14.4">
      <c r="A810" s="253"/>
      <c r="B810" s="1"/>
      <c r="C810" s="2"/>
    </row>
    <row r="811" spans="1:3" ht="14.4">
      <c r="A811" s="253"/>
      <c r="B811" s="1"/>
      <c r="C811" s="2"/>
    </row>
    <row r="812" spans="1:3" ht="14.4">
      <c r="A812" s="253"/>
      <c r="B812" s="1"/>
      <c r="C812" s="2"/>
    </row>
    <row r="813" spans="1:3" ht="14.4">
      <c r="A813" s="253"/>
      <c r="B813" s="1"/>
      <c r="C813" s="2"/>
    </row>
    <row r="814" spans="1:3" ht="14.4">
      <c r="A814" s="253"/>
      <c r="B814" s="1"/>
      <c r="C814" s="2"/>
    </row>
    <row r="815" spans="1:3" ht="14.4">
      <c r="A815" s="253"/>
      <c r="B815" s="1"/>
      <c r="C815" s="2"/>
    </row>
    <row r="816" spans="1:3" ht="14.4">
      <c r="A816" s="253"/>
      <c r="B816" s="1"/>
      <c r="C816" s="2"/>
    </row>
    <row r="817" spans="1:3" ht="14.4">
      <c r="A817" s="253"/>
      <c r="B817" s="1"/>
      <c r="C817" s="2"/>
    </row>
    <row r="818" spans="1:3" ht="14.4">
      <c r="A818" s="253"/>
      <c r="B818" s="1"/>
      <c r="C818" s="2"/>
    </row>
    <row r="819" spans="1:3" ht="14.4">
      <c r="A819" s="253"/>
      <c r="B819" s="1"/>
      <c r="C819" s="2"/>
    </row>
    <row r="820" spans="1:3" ht="14.4">
      <c r="A820" s="253"/>
      <c r="B820" s="1"/>
      <c r="C820" s="2"/>
    </row>
    <row r="821" spans="1:3" ht="14.4">
      <c r="A821" s="253"/>
      <c r="B821" s="1"/>
      <c r="C821" s="2"/>
    </row>
    <row r="822" spans="1:3" ht="14.4">
      <c r="A822" s="253"/>
      <c r="B822" s="1"/>
      <c r="C822" s="2"/>
    </row>
    <row r="823" spans="1:3" ht="14.4">
      <c r="A823" s="253"/>
      <c r="B823" s="1"/>
      <c r="C823" s="2"/>
    </row>
    <row r="824" spans="1:3" ht="14.4">
      <c r="A824" s="253"/>
      <c r="B824" s="1"/>
      <c r="C824" s="2"/>
    </row>
    <row r="825" spans="1:3" ht="14.4">
      <c r="A825" s="253"/>
      <c r="B825" s="1"/>
      <c r="C825" s="2"/>
    </row>
    <row r="826" spans="1:3" ht="14.4">
      <c r="A826" s="253"/>
      <c r="B826" s="1"/>
      <c r="C826" s="2"/>
    </row>
    <row r="827" spans="1:3" ht="14.4">
      <c r="A827" s="253"/>
      <c r="B827" s="1"/>
      <c r="C827" s="2"/>
    </row>
    <row r="828" spans="1:3" ht="14.4">
      <c r="A828" s="253"/>
      <c r="B828" s="1"/>
      <c r="C828" s="2"/>
    </row>
    <row r="829" spans="1:3" ht="14.4">
      <c r="A829" s="253"/>
      <c r="B829" s="1"/>
      <c r="C829" s="2"/>
    </row>
    <row r="830" spans="1:3" ht="14.4">
      <c r="A830" s="253"/>
      <c r="B830" s="1"/>
      <c r="C830" s="2"/>
    </row>
    <row r="831" spans="1:3" ht="14.4">
      <c r="A831" s="253"/>
      <c r="B831" s="1"/>
      <c r="C831" s="2"/>
    </row>
    <row r="832" spans="1:3" ht="14.4">
      <c r="A832" s="253"/>
      <c r="B832" s="1"/>
      <c r="C832" s="2"/>
    </row>
    <row r="833" spans="1:3" ht="14.4">
      <c r="A833" s="253"/>
      <c r="B833" s="1"/>
      <c r="C833" s="2"/>
    </row>
    <row r="834" spans="1:3" ht="14.4">
      <c r="A834" s="253"/>
      <c r="B834" s="1"/>
      <c r="C834" s="2"/>
    </row>
    <row r="835" spans="1:3" ht="14.4">
      <c r="A835" s="253"/>
      <c r="B835" s="1"/>
      <c r="C835" s="2"/>
    </row>
    <row r="836" spans="1:3" ht="14.4">
      <c r="A836" s="253"/>
      <c r="B836" s="1"/>
      <c r="C836" s="2"/>
    </row>
    <row r="837" spans="1:3" ht="14.4">
      <c r="A837" s="253"/>
      <c r="B837" s="1"/>
      <c r="C837" s="2"/>
    </row>
    <row r="838" spans="1:3" ht="14.4">
      <c r="A838" s="253"/>
      <c r="B838" s="1"/>
      <c r="C838" s="2"/>
    </row>
    <row r="839" spans="1:3" ht="14.4">
      <c r="A839" s="253"/>
      <c r="B839" s="1"/>
      <c r="C839" s="2"/>
    </row>
    <row r="840" spans="1:3" ht="14.4">
      <c r="A840" s="253"/>
      <c r="B840" s="1"/>
      <c r="C840" s="2"/>
    </row>
    <row r="841" spans="1:3" ht="14.4">
      <c r="A841" s="253"/>
      <c r="B841" s="1"/>
      <c r="C841" s="2"/>
    </row>
    <row r="842" spans="1:3" ht="14.4">
      <c r="A842" s="253"/>
      <c r="B842" s="1"/>
      <c r="C842" s="2"/>
    </row>
    <row r="843" spans="1:3" ht="14.4">
      <c r="A843" s="253"/>
      <c r="B843" s="1"/>
      <c r="C843" s="2"/>
    </row>
    <row r="844" spans="1:3" ht="14.4">
      <c r="A844" s="253"/>
      <c r="B844" s="1"/>
      <c r="C844" s="2"/>
    </row>
    <row r="845" spans="1:3" ht="14.4">
      <c r="A845" s="253"/>
      <c r="B845" s="1"/>
      <c r="C845" s="2"/>
    </row>
    <row r="846" spans="1:3" ht="14.4">
      <c r="A846" s="253"/>
      <c r="B846" s="1"/>
      <c r="C846" s="2"/>
    </row>
    <row r="847" spans="1:3" ht="14.4">
      <c r="A847" s="253"/>
      <c r="B847" s="1"/>
      <c r="C847" s="2"/>
    </row>
    <row r="848" spans="1:3" ht="14.4">
      <c r="A848" s="253"/>
      <c r="B848" s="1"/>
      <c r="C848" s="2"/>
    </row>
    <row r="849" spans="1:3" ht="14.4">
      <c r="A849" s="253"/>
      <c r="B849" s="1"/>
      <c r="C849" s="2"/>
    </row>
    <row r="850" spans="1:3" ht="14.4">
      <c r="A850" s="253"/>
      <c r="B850" s="1"/>
      <c r="C850" s="2"/>
    </row>
    <row r="851" spans="1:3" ht="14.4">
      <c r="A851" s="253"/>
      <c r="B851" s="1"/>
      <c r="C851" s="2"/>
    </row>
    <row r="852" spans="1:3" ht="14.4">
      <c r="A852" s="253"/>
      <c r="B852" s="1"/>
      <c r="C852" s="2"/>
    </row>
    <row r="853" spans="1:3" ht="14.4">
      <c r="A853" s="253"/>
      <c r="B853" s="1"/>
      <c r="C853" s="2"/>
    </row>
    <row r="854" spans="1:3" ht="14.4">
      <c r="A854" s="253"/>
      <c r="B854" s="1"/>
      <c r="C854" s="2"/>
    </row>
    <row r="855" spans="1:3" ht="14.4">
      <c r="A855" s="253"/>
      <c r="B855" s="1"/>
      <c r="C855" s="2"/>
    </row>
    <row r="856" spans="1:3" ht="14.4">
      <c r="A856" s="253"/>
      <c r="B856" s="1"/>
      <c r="C856" s="2"/>
    </row>
    <row r="857" spans="1:3" ht="14.4">
      <c r="A857" s="253"/>
      <c r="B857" s="1"/>
      <c r="C857" s="2"/>
    </row>
    <row r="858" spans="1:3" ht="14.4">
      <c r="A858" s="253"/>
      <c r="B858" s="1"/>
      <c r="C858" s="2"/>
    </row>
    <row r="859" spans="1:3" ht="14.4">
      <c r="A859" s="253"/>
      <c r="B859" s="1"/>
      <c r="C859" s="2"/>
    </row>
    <row r="860" spans="1:3" ht="14.4">
      <c r="A860" s="253"/>
      <c r="B860" s="1"/>
      <c r="C860" s="2"/>
    </row>
    <row r="861" spans="1:3" ht="14.4">
      <c r="A861" s="253"/>
      <c r="B861" s="1"/>
      <c r="C861" s="2"/>
    </row>
    <row r="862" spans="1:3" ht="14.4">
      <c r="A862" s="253"/>
      <c r="B862" s="1"/>
      <c r="C862" s="2"/>
    </row>
    <row r="863" spans="1:3" ht="14.4">
      <c r="A863" s="253"/>
      <c r="B863" s="1"/>
      <c r="C863" s="2"/>
    </row>
    <row r="864" spans="1:3" ht="14.4">
      <c r="A864" s="253"/>
      <c r="B864" s="1"/>
      <c r="C864" s="2"/>
    </row>
    <row r="865" spans="1:3" ht="14.4">
      <c r="A865" s="253"/>
      <c r="B865" s="1"/>
      <c r="C865" s="2"/>
    </row>
    <row r="866" spans="1:3" ht="14.4">
      <c r="A866" s="253"/>
      <c r="B866" s="1"/>
      <c r="C866" s="2"/>
    </row>
    <row r="867" spans="1:3" ht="14.4">
      <c r="A867" s="253"/>
      <c r="B867" s="1"/>
      <c r="C867" s="2"/>
    </row>
    <row r="868" spans="1:3" ht="14.4">
      <c r="A868" s="253"/>
      <c r="B868" s="1"/>
      <c r="C868" s="2"/>
    </row>
    <row r="869" spans="1:3" ht="14.4">
      <c r="A869" s="253"/>
      <c r="B869" s="1"/>
      <c r="C869" s="2"/>
    </row>
    <row r="870" spans="1:3" ht="14.4">
      <c r="A870" s="253"/>
      <c r="B870" s="1"/>
      <c r="C870" s="2"/>
    </row>
    <row r="871" spans="1:3" ht="14.4">
      <c r="A871" s="253"/>
      <c r="B871" s="1"/>
      <c r="C871" s="2"/>
    </row>
    <row r="872" spans="1:3" ht="14.4">
      <c r="A872" s="253"/>
      <c r="B872" s="1"/>
      <c r="C872" s="2"/>
    </row>
    <row r="873" spans="1:3" ht="14.4">
      <c r="A873" s="253"/>
      <c r="B873" s="1"/>
      <c r="C873" s="2"/>
    </row>
    <row r="874" spans="1:3" ht="14.4">
      <c r="A874" s="253"/>
      <c r="B874" s="1"/>
      <c r="C874" s="2"/>
    </row>
    <row r="875" spans="1:3" ht="14.4">
      <c r="A875" s="253"/>
      <c r="B875" s="1"/>
      <c r="C875" s="2"/>
    </row>
    <row r="876" spans="1:3" ht="14.4">
      <c r="A876" s="253"/>
      <c r="B876" s="1"/>
      <c r="C876" s="2"/>
    </row>
    <row r="877" spans="1:3" ht="14.4">
      <c r="A877" s="253"/>
      <c r="B877" s="1"/>
      <c r="C877" s="2"/>
    </row>
    <row r="878" spans="1:3" ht="14.4">
      <c r="A878" s="253"/>
      <c r="B878" s="1"/>
      <c r="C878" s="2"/>
    </row>
    <row r="879" spans="1:3" ht="14.4">
      <c r="A879" s="253"/>
      <c r="B879" s="1"/>
      <c r="C879" s="2"/>
    </row>
    <row r="880" spans="1:3" ht="14.4">
      <c r="A880" s="253"/>
      <c r="B880" s="1"/>
      <c r="C880" s="2"/>
    </row>
    <row r="881" spans="1:3" ht="14.4">
      <c r="A881" s="253"/>
      <c r="B881" s="1"/>
      <c r="C881" s="2"/>
    </row>
    <row r="882" spans="1:3" ht="14.4">
      <c r="A882" s="253"/>
      <c r="B882" s="1"/>
      <c r="C882" s="2"/>
    </row>
    <row r="883" spans="1:3" ht="14.4">
      <c r="A883" s="253"/>
      <c r="B883" s="1"/>
      <c r="C883" s="2"/>
    </row>
    <row r="884" spans="1:3" ht="14.4">
      <c r="A884" s="253"/>
      <c r="B884" s="1"/>
      <c r="C884" s="2"/>
    </row>
    <row r="885" spans="1:3" ht="14.4">
      <c r="A885" s="253"/>
      <c r="B885" s="1"/>
      <c r="C885" s="2"/>
    </row>
    <row r="886" spans="1:3" ht="14.4">
      <c r="A886" s="253"/>
      <c r="B886" s="1"/>
      <c r="C886" s="2"/>
    </row>
    <row r="887" spans="1:3" ht="14.4">
      <c r="A887" s="253"/>
      <c r="B887" s="1"/>
      <c r="C887" s="2"/>
    </row>
    <row r="888" spans="1:3" ht="14.4">
      <c r="A888" s="253"/>
      <c r="B888" s="1"/>
      <c r="C888" s="2"/>
    </row>
    <row r="889" spans="1:3" ht="14.4">
      <c r="A889" s="253"/>
      <c r="B889" s="1"/>
      <c r="C889" s="2"/>
    </row>
    <row r="890" spans="1:3" ht="14.4">
      <c r="A890" s="253"/>
      <c r="B890" s="1"/>
      <c r="C890" s="2"/>
    </row>
    <row r="891" spans="1:3" ht="14.4">
      <c r="A891" s="253"/>
      <c r="B891" s="1"/>
      <c r="C891" s="2"/>
    </row>
    <row r="892" spans="1:3" ht="14.4">
      <c r="A892" s="253"/>
      <c r="B892" s="1"/>
      <c r="C892" s="2"/>
    </row>
    <row r="893" spans="1:3" ht="14.4">
      <c r="A893" s="253"/>
      <c r="B893" s="1"/>
      <c r="C893" s="2"/>
    </row>
    <row r="894" spans="1:3" ht="14.4">
      <c r="A894" s="253"/>
      <c r="B894" s="1"/>
      <c r="C894" s="2"/>
    </row>
    <row r="895" spans="1:3" ht="14.4">
      <c r="A895" s="253"/>
      <c r="B895" s="1"/>
      <c r="C895" s="2"/>
    </row>
    <row r="896" spans="1:3" ht="14.4">
      <c r="A896" s="253"/>
      <c r="B896" s="1"/>
      <c r="C896" s="2"/>
    </row>
    <row r="897" spans="1:3" ht="14.4">
      <c r="A897" s="253"/>
      <c r="B897" s="1"/>
      <c r="C897" s="2"/>
    </row>
    <row r="898" spans="1:3" ht="14.4">
      <c r="A898" s="253"/>
      <c r="B898" s="1"/>
      <c r="C898" s="2"/>
    </row>
    <row r="899" spans="1:3" ht="14.4">
      <c r="A899" s="253"/>
      <c r="B899" s="1"/>
      <c r="C899" s="2"/>
    </row>
    <row r="900" spans="1:3" ht="14.4">
      <c r="A900" s="253"/>
      <c r="B900" s="1"/>
      <c r="C900" s="2"/>
    </row>
    <row r="901" spans="1:3" ht="14.4">
      <c r="A901" s="253"/>
      <c r="B901" s="1"/>
      <c r="C901" s="2"/>
    </row>
    <row r="902" spans="1:3" ht="14.4">
      <c r="A902" s="253"/>
      <c r="B902" s="1"/>
      <c r="C902" s="2"/>
    </row>
    <row r="903" spans="1:3" ht="14.4">
      <c r="A903" s="253"/>
      <c r="B903" s="1"/>
      <c r="C903" s="2"/>
    </row>
    <row r="904" spans="1:3" ht="14.4">
      <c r="A904" s="253"/>
      <c r="B904" s="1"/>
      <c r="C904" s="2"/>
    </row>
    <row r="905" spans="1:3" ht="14.4">
      <c r="A905" s="253"/>
      <c r="B905" s="1"/>
      <c r="C905" s="2"/>
    </row>
    <row r="906" spans="1:3" ht="14.4">
      <c r="A906" s="253"/>
      <c r="B906" s="1"/>
      <c r="C906" s="2"/>
    </row>
    <row r="907" spans="1:3" ht="14.4">
      <c r="A907" s="253"/>
      <c r="B907" s="1"/>
      <c r="C907" s="2"/>
    </row>
    <row r="908" spans="1:3" ht="14.4">
      <c r="A908" s="253"/>
      <c r="B908" s="1"/>
      <c r="C908" s="2"/>
    </row>
    <row r="909" spans="1:3" ht="14.4">
      <c r="A909" s="253"/>
      <c r="B909" s="1"/>
      <c r="C909" s="2"/>
    </row>
    <row r="910" spans="1:3" ht="14.4">
      <c r="A910" s="253"/>
      <c r="B910" s="1"/>
      <c r="C910" s="2"/>
    </row>
    <row r="911" spans="1:3" ht="14.4">
      <c r="A911" s="253"/>
      <c r="B911" s="1"/>
      <c r="C911" s="2"/>
    </row>
    <row r="912" spans="1:3" ht="14.4">
      <c r="A912" s="253"/>
      <c r="B912" s="1"/>
      <c r="C912" s="2"/>
    </row>
    <row r="913" spans="1:3" ht="14.4">
      <c r="A913" s="253"/>
      <c r="B913" s="1"/>
      <c r="C913" s="2"/>
    </row>
    <row r="914" spans="1:3" ht="14.4">
      <c r="A914" s="253"/>
      <c r="B914" s="1"/>
      <c r="C914" s="2"/>
    </row>
    <row r="915" spans="1:3" ht="14.4">
      <c r="A915" s="253"/>
      <c r="B915" s="1"/>
      <c r="C915" s="2"/>
    </row>
    <row r="916" spans="1:3" ht="14.4">
      <c r="A916" s="253"/>
      <c r="B916" s="1"/>
      <c r="C916" s="2"/>
    </row>
    <row r="917" spans="1:3" ht="14.4">
      <c r="A917" s="253"/>
      <c r="B917" s="1"/>
      <c r="C917" s="2"/>
    </row>
    <row r="918" spans="1:3" ht="14.4">
      <c r="A918" s="253"/>
      <c r="B918" s="1"/>
      <c r="C918" s="2"/>
    </row>
    <row r="919" spans="1:3" ht="14.4">
      <c r="A919" s="253"/>
      <c r="B919" s="1"/>
      <c r="C919" s="2"/>
    </row>
    <row r="920" spans="1:3" ht="14.4">
      <c r="A920" s="253"/>
      <c r="B920" s="1"/>
      <c r="C920" s="2"/>
    </row>
    <row r="921" spans="1:3" ht="14.4">
      <c r="A921" s="253"/>
      <c r="B921" s="1"/>
      <c r="C921" s="2"/>
    </row>
    <row r="922" spans="1:3" ht="14.4">
      <c r="A922" s="253"/>
      <c r="B922" s="1"/>
      <c r="C922" s="2"/>
    </row>
    <row r="923" spans="1:3" ht="14.4">
      <c r="A923" s="253"/>
      <c r="B923" s="1"/>
      <c r="C923" s="2"/>
    </row>
    <row r="924" spans="1:3" ht="14.4">
      <c r="A924" s="253"/>
      <c r="B924" s="1"/>
      <c r="C924" s="2"/>
    </row>
    <row r="925" spans="1:3" ht="14.4">
      <c r="A925" s="253"/>
      <c r="B925" s="1"/>
      <c r="C925" s="2"/>
    </row>
    <row r="926" spans="1:3" ht="14.4">
      <c r="A926" s="253"/>
      <c r="B926" s="1"/>
      <c r="C926" s="2"/>
    </row>
    <row r="927" spans="1:3" ht="14.4">
      <c r="A927" s="253"/>
      <c r="B927" s="1"/>
      <c r="C927" s="2"/>
    </row>
    <row r="928" spans="1:3" ht="14.4">
      <c r="A928" s="253"/>
      <c r="B928" s="1"/>
      <c r="C928" s="2"/>
    </row>
    <row r="929" spans="1:3" ht="14.4">
      <c r="A929" s="253"/>
      <c r="B929" s="1"/>
      <c r="C929" s="2"/>
    </row>
    <row r="930" spans="1:3" ht="14.4">
      <c r="A930" s="253"/>
      <c r="B930" s="1"/>
      <c r="C930" s="2"/>
    </row>
    <row r="931" spans="1:3" ht="14.4">
      <c r="A931" s="253"/>
      <c r="B931" s="1"/>
      <c r="C931" s="2"/>
    </row>
    <row r="932" spans="1:3" ht="14.4">
      <c r="A932" s="253"/>
      <c r="B932" s="1"/>
      <c r="C932" s="2"/>
    </row>
    <row r="933" spans="1:3" ht="14.4">
      <c r="A933" s="253"/>
      <c r="B933" s="1"/>
      <c r="C933" s="2"/>
    </row>
    <row r="934" spans="1:3" ht="14.4">
      <c r="A934" s="253"/>
      <c r="B934" s="1"/>
      <c r="C934" s="2"/>
    </row>
    <row r="935" spans="1:3" ht="14.4">
      <c r="A935" s="253"/>
      <c r="B935" s="1"/>
      <c r="C935" s="2"/>
    </row>
    <row r="936" spans="1:3" ht="14.4">
      <c r="A936" s="253"/>
      <c r="B936" s="1"/>
      <c r="C936" s="2"/>
    </row>
    <row r="937" spans="1:3" ht="14.4">
      <c r="A937" s="253"/>
      <c r="B937" s="1"/>
      <c r="C937" s="2"/>
    </row>
    <row r="938" spans="1:3" ht="14.4">
      <c r="A938" s="253"/>
      <c r="B938" s="1"/>
      <c r="C938" s="2"/>
    </row>
    <row r="939" spans="1:3" ht="14.4">
      <c r="A939" s="253"/>
      <c r="B939" s="1"/>
      <c r="C939" s="2"/>
    </row>
    <row r="940" spans="1:3" ht="14.4">
      <c r="A940" s="253"/>
      <c r="B940" s="1"/>
      <c r="C940" s="2"/>
    </row>
    <row r="941" spans="1:3" ht="14.4">
      <c r="A941" s="253"/>
      <c r="B941" s="1"/>
      <c r="C941" s="2"/>
    </row>
    <row r="942" spans="1:3" ht="14.4">
      <c r="A942" s="253"/>
      <c r="B942" s="1"/>
      <c r="C942" s="2"/>
    </row>
    <row r="943" spans="1:3" ht="14.4">
      <c r="A943" s="253"/>
      <c r="B943" s="1"/>
      <c r="C943" s="2"/>
    </row>
    <row r="944" spans="1:3" ht="14.4">
      <c r="A944" s="253"/>
      <c r="B944" s="1"/>
      <c r="C944" s="2"/>
    </row>
    <row r="945" spans="1:3" ht="14.4">
      <c r="A945" s="253"/>
      <c r="B945" s="1"/>
      <c r="C945" s="2"/>
    </row>
    <row r="946" spans="1:3" ht="14.4">
      <c r="A946" s="253"/>
      <c r="B946" s="1"/>
      <c r="C946" s="2"/>
    </row>
    <row r="947" spans="1:3" ht="14.4">
      <c r="A947" s="253"/>
      <c r="B947" s="1"/>
      <c r="C947" s="2"/>
    </row>
    <row r="948" spans="1:3" ht="14.4">
      <c r="A948" s="253"/>
      <c r="B948" s="1"/>
      <c r="C948" s="2"/>
    </row>
    <row r="949" spans="1:3" ht="14.4">
      <c r="A949" s="253"/>
      <c r="B949" s="1"/>
      <c r="C949" s="2"/>
    </row>
    <row r="950" spans="1:3" ht="14.4">
      <c r="A950" s="253"/>
      <c r="B950" s="1"/>
      <c r="C950" s="2"/>
    </row>
    <row r="951" spans="1:3" ht="14.4">
      <c r="A951" s="253"/>
      <c r="B951" s="1"/>
      <c r="C951" s="2"/>
    </row>
    <row r="952" spans="1:3" ht="14.4">
      <c r="A952" s="253"/>
      <c r="B952" s="1"/>
      <c r="C952" s="2"/>
    </row>
    <row r="953" spans="1:3" ht="14.4">
      <c r="A953" s="253"/>
      <c r="B953" s="1"/>
      <c r="C953" s="2"/>
    </row>
    <row r="954" spans="1:3" ht="14.4">
      <c r="A954" s="253"/>
      <c r="B954" s="1"/>
      <c r="C954" s="2"/>
    </row>
    <row r="955" spans="1:3" ht="14.4">
      <c r="A955" s="253"/>
      <c r="B955" s="1"/>
      <c r="C955" s="2"/>
    </row>
    <row r="956" spans="1:3" ht="14.4">
      <c r="A956" s="253"/>
      <c r="B956" s="1"/>
      <c r="C956" s="2"/>
    </row>
    <row r="957" spans="1:3" ht="14.4">
      <c r="A957" s="253"/>
      <c r="B957" s="1"/>
      <c r="C957" s="2"/>
    </row>
    <row r="958" spans="1:3" ht="14.4">
      <c r="A958" s="253"/>
      <c r="B958" s="1"/>
      <c r="C958" s="2"/>
    </row>
    <row r="959" spans="1:3" ht="14.4">
      <c r="A959" s="253"/>
      <c r="B959" s="1"/>
      <c r="C959" s="2"/>
    </row>
    <row r="960" spans="1:3" ht="14.4">
      <c r="A960" s="253"/>
      <c r="B960" s="1"/>
      <c r="C960" s="2"/>
    </row>
    <row r="961" spans="1:3" ht="14.4">
      <c r="A961" s="253"/>
      <c r="B961" s="1"/>
      <c r="C961" s="2"/>
    </row>
    <row r="962" spans="1:3" ht="14.4">
      <c r="A962" s="253"/>
      <c r="B962" s="1"/>
      <c r="C962" s="2"/>
    </row>
    <row r="963" spans="1:3" ht="14.4">
      <c r="A963" s="253"/>
      <c r="B963" s="1"/>
      <c r="C963" s="2"/>
    </row>
    <row r="964" spans="1:3" ht="14.4">
      <c r="A964" s="253"/>
      <c r="B964" s="1"/>
      <c r="C964" s="2"/>
    </row>
    <row r="965" spans="1:3" ht="14.4">
      <c r="A965" s="253"/>
      <c r="B965" s="1"/>
      <c r="C965" s="2"/>
    </row>
    <row r="966" spans="1:3" ht="14.4">
      <c r="A966" s="253"/>
      <c r="B966" s="1"/>
      <c r="C966" s="2"/>
    </row>
    <row r="967" spans="1:3" ht="14.4">
      <c r="A967" s="253"/>
      <c r="B967" s="1"/>
      <c r="C967" s="2"/>
    </row>
    <row r="968" spans="1:3" ht="14.4">
      <c r="A968" s="253"/>
      <c r="B968" s="1"/>
      <c r="C968" s="2"/>
    </row>
    <row r="969" spans="1:3" ht="14.4">
      <c r="A969" s="253"/>
      <c r="B969" s="1"/>
      <c r="C969" s="2"/>
    </row>
    <row r="970" spans="1:3" ht="14.4">
      <c r="A970" s="253"/>
      <c r="B970" s="1"/>
      <c r="C970" s="2"/>
    </row>
    <row r="971" spans="1:3" ht="14.4">
      <c r="A971" s="253"/>
      <c r="B971" s="1"/>
      <c r="C971" s="2"/>
    </row>
    <row r="972" spans="1:3" ht="14.4">
      <c r="A972" s="253"/>
      <c r="B972" s="1"/>
      <c r="C972" s="2"/>
    </row>
    <row r="973" spans="1:3" ht="14.4">
      <c r="A973" s="253"/>
      <c r="B973" s="1"/>
      <c r="C973" s="2"/>
    </row>
    <row r="974" spans="1:3" ht="14.4">
      <c r="A974" s="253"/>
      <c r="B974" s="1"/>
      <c r="C974" s="2"/>
    </row>
    <row r="975" spans="1:3" ht="14.4">
      <c r="A975" s="253"/>
      <c r="B975" s="1"/>
      <c r="C975" s="2"/>
    </row>
    <row r="976" spans="1:3" ht="14.4">
      <c r="A976" s="253"/>
      <c r="B976" s="1"/>
      <c r="C976" s="2"/>
    </row>
    <row r="977" spans="1:3" ht="14.4">
      <c r="A977" s="253"/>
      <c r="B977" s="1"/>
      <c r="C977" s="2"/>
    </row>
    <row r="978" spans="1:3" ht="14.4">
      <c r="A978" s="253"/>
      <c r="B978" s="1"/>
      <c r="C978" s="2"/>
    </row>
    <row r="979" spans="1:3" ht="14.4">
      <c r="A979" s="253"/>
      <c r="B979" s="1"/>
      <c r="C979" s="2"/>
    </row>
    <row r="980" spans="1:3" ht="14.4">
      <c r="A980" s="253"/>
      <c r="B980" s="1"/>
      <c r="C980" s="2"/>
    </row>
    <row r="981" spans="1:3" ht="14.4">
      <c r="A981" s="253"/>
      <c r="B981" s="1"/>
      <c r="C981" s="2"/>
    </row>
    <row r="982" spans="1:3" ht="14.4">
      <c r="A982" s="253"/>
      <c r="B982" s="1"/>
      <c r="C982" s="2"/>
    </row>
    <row r="983" spans="1:3" ht="14.4">
      <c r="A983" s="253"/>
      <c r="B983" s="1"/>
      <c r="C983" s="2"/>
    </row>
    <row r="984" spans="1:3" ht="14.4">
      <c r="A984" s="253"/>
      <c r="B984" s="1"/>
      <c r="C984" s="2"/>
    </row>
    <row r="985" spans="1:3" ht="14.4">
      <c r="A985" s="253"/>
      <c r="B985" s="1"/>
      <c r="C985" s="2"/>
    </row>
    <row r="986" spans="1:3" ht="14.4">
      <c r="A986" s="253"/>
      <c r="B986" s="1"/>
      <c r="C986" s="2"/>
    </row>
    <row r="987" spans="1:3" ht="14.4">
      <c r="A987" s="253"/>
      <c r="B987" s="1"/>
      <c r="C987" s="2"/>
    </row>
    <row r="988" spans="1:3" ht="14.4">
      <c r="A988" s="253"/>
      <c r="B988" s="1"/>
      <c r="C988" s="2"/>
    </row>
    <row r="989" spans="1:3" ht="14.4">
      <c r="A989" s="253"/>
      <c r="B989" s="1"/>
      <c r="C989" s="2"/>
    </row>
    <row r="990" spans="1:3" ht="14.4">
      <c r="A990" s="253"/>
      <c r="B990" s="1"/>
      <c r="C990" s="2"/>
    </row>
    <row r="991" spans="1:3" ht="14.4">
      <c r="A991" s="253"/>
      <c r="B991" s="1"/>
      <c r="C991" s="2"/>
    </row>
    <row r="992" spans="1:3" ht="14.4">
      <c r="A992" s="253"/>
      <c r="B992" s="1"/>
      <c r="C992" s="2"/>
    </row>
    <row r="993" spans="1:3" ht="14.4">
      <c r="A993" s="253"/>
      <c r="B993" s="1"/>
      <c r="C993" s="2"/>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0D007-5855-4128-98B2-E6D6C5FF9935}">
  <sheetPr>
    <tabColor rgb="FF00B050"/>
  </sheetPr>
  <dimension ref="A1:I23"/>
  <sheetViews>
    <sheetView workbookViewId="0">
      <selection sqref="A1:XFD1048576"/>
    </sheetView>
  </sheetViews>
  <sheetFormatPr defaultRowHeight="14.4"/>
  <cols>
    <col min="1" max="2" width="8.88671875" style="792"/>
    <col min="3" max="3" width="137.77734375" style="792" customWidth="1"/>
    <col min="4" max="4" width="73.88671875" style="792" customWidth="1"/>
    <col min="5" max="5" width="65.33203125" style="793" customWidth="1"/>
    <col min="7" max="7" width="23.6640625" customWidth="1"/>
    <col min="8" max="9" width="17.77734375" customWidth="1"/>
    <col min="10" max="10" width="10.77734375" customWidth="1"/>
    <col min="11" max="11" width="15.6640625" customWidth="1"/>
  </cols>
  <sheetData>
    <row r="1" spans="1:9" s="854" customFormat="1" ht="18">
      <c r="A1" s="850" t="s">
        <v>1298</v>
      </c>
      <c r="B1" s="851"/>
      <c r="C1" s="851"/>
      <c r="D1" s="852" t="s">
        <v>988</v>
      </c>
      <c r="E1" s="853" t="s">
        <v>655</v>
      </c>
      <c r="G1" s="1249" t="s">
        <v>1434</v>
      </c>
      <c r="H1" s="1250"/>
    </row>
    <row r="2" spans="1:9">
      <c r="A2" s="791" t="s">
        <v>1300</v>
      </c>
    </row>
    <row r="3" spans="1:9">
      <c r="B3" s="1251" t="s">
        <v>1303</v>
      </c>
    </row>
    <row r="4" spans="1:9">
      <c r="B4" s="1251" t="s">
        <v>1299</v>
      </c>
    </row>
    <row r="5" spans="1:9">
      <c r="B5" s="1251"/>
      <c r="C5" s="791" t="s">
        <v>1424</v>
      </c>
      <c r="D5" s="791" t="s">
        <v>1424</v>
      </c>
    </row>
    <row r="6" spans="1:9" ht="403.2">
      <c r="C6" s="1261" t="s">
        <v>1437</v>
      </c>
      <c r="D6" s="1253" t="s">
        <v>1429</v>
      </c>
    </row>
    <row r="7" spans="1:9" ht="100.8">
      <c r="C7" s="794" t="s">
        <v>1436</v>
      </c>
      <c r="D7" s="1253"/>
    </row>
    <row r="8" spans="1:9">
      <c r="C8" s="1252"/>
      <c r="D8" s="1253"/>
    </row>
    <row r="10" spans="1:9">
      <c r="A10" s="791" t="s">
        <v>1301</v>
      </c>
    </row>
    <row r="11" spans="1:9">
      <c r="B11" s="1251" t="s">
        <v>1302</v>
      </c>
    </row>
    <row r="12" spans="1:9">
      <c r="B12" s="1251" t="s">
        <v>1299</v>
      </c>
    </row>
    <row r="13" spans="1:9">
      <c r="B13" s="1251"/>
      <c r="C13" s="791" t="s">
        <v>1304</v>
      </c>
      <c r="D13" s="791" t="s">
        <v>1304</v>
      </c>
    </row>
    <row r="14" spans="1:9" ht="360">
      <c r="C14" s="1253" t="s">
        <v>1319</v>
      </c>
      <c r="D14" s="1253" t="s">
        <v>1430</v>
      </c>
    </row>
    <row r="16" spans="1:9">
      <c r="G16" s="893" t="s">
        <v>1042</v>
      </c>
      <c r="H16" s="1262" t="s">
        <v>1431</v>
      </c>
      <c r="I16" s="1263"/>
    </row>
    <row r="17" spans="7:9">
      <c r="G17" s="893" t="s">
        <v>1432</v>
      </c>
      <c r="H17" s="1262" t="s">
        <v>1433</v>
      </c>
      <c r="I17" s="1263"/>
    </row>
    <row r="18" spans="7:9" ht="19.2" customHeight="1">
      <c r="G18" s="895"/>
      <c r="H18" s="896" t="s">
        <v>1034</v>
      </c>
      <c r="I18" s="896" t="s">
        <v>1036</v>
      </c>
    </row>
    <row r="19" spans="7:9">
      <c r="G19" s="898" t="s">
        <v>1029</v>
      </c>
      <c r="H19" s="1254">
        <v>0</v>
      </c>
      <c r="I19" s="1254">
        <v>0</v>
      </c>
    </row>
    <row r="20" spans="7:9">
      <c r="G20" s="898" t="s">
        <v>1030</v>
      </c>
      <c r="H20" s="1254">
        <v>0</v>
      </c>
      <c r="I20" s="1254">
        <v>0</v>
      </c>
    </row>
    <row r="21" spans="7:9">
      <c r="G21" s="898" t="s">
        <v>1031</v>
      </c>
      <c r="H21" s="1254">
        <v>0</v>
      </c>
      <c r="I21" s="1254">
        <v>0</v>
      </c>
    </row>
    <row r="22" spans="7:9">
      <c r="G22" s="898" t="s">
        <v>1032</v>
      </c>
      <c r="H22" s="1254">
        <v>0</v>
      </c>
      <c r="I22" s="1254">
        <v>0</v>
      </c>
    </row>
    <row r="23" spans="7:9">
      <c r="G23" s="898" t="s">
        <v>1028</v>
      </c>
      <c r="H23" s="1254">
        <v>0</v>
      </c>
      <c r="I23" s="1254">
        <v>0</v>
      </c>
    </row>
  </sheetData>
  <mergeCells count="2">
    <mergeCell ref="H16:I16"/>
    <mergeCell ref="H17:I17"/>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B050"/>
  </sheetPr>
  <dimension ref="B1:AE1021"/>
  <sheetViews>
    <sheetView showGridLines="0" topLeftCell="A24" zoomScaleNormal="100" workbookViewId="0">
      <selection activeCell="L38" sqref="L38"/>
    </sheetView>
  </sheetViews>
  <sheetFormatPr defaultColWidth="14.44140625" defaultRowHeight="15" customHeight="1"/>
  <cols>
    <col min="1" max="1" width="2.6640625" style="410" customWidth="1"/>
    <col min="2" max="2" width="35.44140625" style="410" customWidth="1"/>
    <col min="3" max="4" width="8.6640625" style="404" bestFit="1" customWidth="1"/>
    <col min="5" max="5" width="8.6640625" style="404" customWidth="1"/>
    <col min="6" max="6" width="8.5546875" style="404" bestFit="1" customWidth="1"/>
    <col min="7" max="7" width="8.6640625" style="404" bestFit="1" customWidth="1"/>
    <col min="8" max="8" width="4.33203125" style="410" customWidth="1"/>
    <col min="9" max="9" width="8.88671875" style="410" customWidth="1"/>
    <col min="10" max="10" width="7.6640625" style="410" bestFit="1" customWidth="1"/>
    <col min="11" max="11" width="3.44140625" style="410" customWidth="1"/>
    <col min="12" max="12" width="24.109375" style="410" bestFit="1" customWidth="1"/>
    <col min="13" max="14" width="9" style="411" customWidth="1"/>
    <col min="15" max="15" width="15.109375" style="410" customWidth="1"/>
    <col min="16" max="16" width="8.88671875" style="410" customWidth="1"/>
    <col min="17" max="17" width="21" style="410" customWidth="1"/>
    <col min="18" max="19" width="17.6640625" style="410" customWidth="1"/>
    <col min="20" max="20" width="6.5546875" style="410" customWidth="1"/>
    <col min="21" max="21" width="21.6640625" style="410" customWidth="1"/>
    <col min="22" max="23" width="17.6640625" style="410" customWidth="1"/>
    <col min="24" max="24" width="6.33203125" style="410" customWidth="1"/>
    <col min="25" max="25" width="21.33203125" style="410" customWidth="1"/>
    <col min="26" max="26" width="17.6640625" style="410" customWidth="1"/>
    <col min="27" max="27" width="17.5546875" style="410" customWidth="1"/>
    <col min="28" max="28" width="5.6640625" style="410" customWidth="1"/>
    <col min="29" max="29" width="21" style="410" customWidth="1"/>
    <col min="30" max="30" width="17.6640625" style="410" customWidth="1"/>
    <col min="31" max="31" width="17.5546875" style="410" customWidth="1"/>
    <col min="32" max="16384" width="14.44140625" style="410"/>
  </cols>
  <sheetData>
    <row r="1" spans="2:17" ht="15" customHeight="1">
      <c r="B1" s="878" t="s">
        <v>1078</v>
      </c>
      <c r="C1" s="879"/>
      <c r="D1" s="822"/>
      <c r="E1" s="880"/>
      <c r="F1" s="880"/>
      <c r="G1" s="880"/>
      <c r="H1" s="822"/>
      <c r="I1" s="822"/>
      <c r="Q1" s="891"/>
    </row>
    <row r="2" spans="2:17" ht="13.8">
      <c r="B2" s="255" t="s">
        <v>1039</v>
      </c>
      <c r="C2" s="406"/>
      <c r="D2" s="407"/>
      <c r="E2" s="407"/>
      <c r="F2" s="408"/>
      <c r="G2" s="406"/>
      <c r="H2" s="409"/>
      <c r="I2" s="255"/>
      <c r="J2" s="255"/>
      <c r="K2" s="255"/>
    </row>
    <row r="3" spans="2:17" ht="13.8">
      <c r="B3" s="481" t="s">
        <v>1166</v>
      </c>
      <c r="C3" s="412" t="s">
        <v>129</v>
      </c>
      <c r="D3" s="412" t="s">
        <v>130</v>
      </c>
      <c r="E3" s="483" t="s">
        <v>310</v>
      </c>
      <c r="F3" s="412" t="s">
        <v>131</v>
      </c>
      <c r="G3" s="406"/>
      <c r="H3" s="409"/>
      <c r="I3" s="255"/>
      <c r="J3" s="255"/>
      <c r="K3" s="255"/>
    </row>
    <row r="4" spans="2:17" ht="13.8">
      <c r="B4" s="413" t="s">
        <v>460</v>
      </c>
      <c r="C4" s="883">
        <f>GETPIVOTDATA("Average of Low Rate (Next 12 Months)",'Unit Type #1 Data'!$A$8)</f>
        <v>220.96666666666667</v>
      </c>
      <c r="D4" s="883">
        <f>GETPIVOTDATA("Average of High Rate (Next 12 Months)",'Unit Type #1 Data'!$A$8)</f>
        <v>237.26666666666668</v>
      </c>
      <c r="E4" s="883">
        <f>GETPIVOTDATA("Average Rate (Next 12 Months)",'Unit Type #1 Data'!$A$8)</f>
        <v>228.8</v>
      </c>
      <c r="F4" s="573">
        <v>4</v>
      </c>
      <c r="G4" s="406"/>
      <c r="H4" s="409"/>
      <c r="I4" s="255"/>
      <c r="J4" s="255"/>
      <c r="K4" s="255"/>
    </row>
    <row r="5" spans="2:17" ht="13.8">
      <c r="B5" s="413" t="str">
        <f>R66</f>
        <v>Comp 1 Name Cabin (Sleeps 2)</v>
      </c>
      <c r="C5" s="883">
        <f>R73</f>
        <v>1</v>
      </c>
      <c r="D5" s="883">
        <f>S73</f>
        <v>2</v>
      </c>
      <c r="E5" s="883">
        <f t="shared" ref="E5:E6" si="0">AVERAGE(C5:D5)</f>
        <v>1.5</v>
      </c>
      <c r="F5" s="573">
        <f>'Best Comps'!C12</f>
        <v>3.75</v>
      </c>
      <c r="G5" s="452" t="s">
        <v>496</v>
      </c>
      <c r="H5" s="409"/>
      <c r="I5" s="255"/>
      <c r="J5" s="255"/>
      <c r="K5" s="255"/>
    </row>
    <row r="6" spans="2:17" ht="13.8">
      <c r="B6" s="413" t="str">
        <f>R78</f>
        <v>Comp 2 Name Cabin (Sleeps 2)</v>
      </c>
      <c r="C6" s="883">
        <f>R85</f>
        <v>3</v>
      </c>
      <c r="D6" s="883">
        <f>S85</f>
        <v>4</v>
      </c>
      <c r="E6" s="883">
        <f t="shared" si="0"/>
        <v>3.5</v>
      </c>
      <c r="F6" s="573">
        <f>'Best Comps'!C22</f>
        <v>4.5</v>
      </c>
      <c r="G6" s="406"/>
      <c r="H6" s="409"/>
      <c r="I6" s="255"/>
      <c r="J6" s="255"/>
      <c r="K6" s="255"/>
    </row>
    <row r="7" spans="2:17" ht="13.8">
      <c r="B7" s="413" t="str">
        <f>R90</f>
        <v>Comp 3 Name Cabin (Sleeps 2)</v>
      </c>
      <c r="C7" s="883">
        <f>R97</f>
        <v>5</v>
      </c>
      <c r="D7" s="883">
        <f>S97</f>
        <v>6</v>
      </c>
      <c r="E7" s="883">
        <f t="shared" ref="E7" si="1">AVERAGE(C7:D7)</f>
        <v>5.5</v>
      </c>
      <c r="F7" s="573">
        <f>'Best Comps'!C23</f>
        <v>0</v>
      </c>
      <c r="G7" s="406"/>
      <c r="H7" s="409"/>
      <c r="I7" s="255"/>
      <c r="J7" s="255"/>
      <c r="K7" s="255"/>
    </row>
    <row r="8" spans="2:17" ht="13.8">
      <c r="B8" s="413" t="str">
        <f>R102</f>
        <v>Comp 4 Name Cabin (Sleeps 2)</v>
      </c>
      <c r="C8" s="883">
        <f>R109</f>
        <v>7</v>
      </c>
      <c r="D8" s="883">
        <f>S109</f>
        <v>8</v>
      </c>
      <c r="E8" s="883">
        <f t="shared" ref="E8" si="2">AVERAGE(C8:D8)</f>
        <v>7.5</v>
      </c>
      <c r="F8" s="573">
        <f>'Best Comps'!C24</f>
        <v>0</v>
      </c>
      <c r="G8" s="406"/>
      <c r="H8" s="409"/>
      <c r="I8" s="255"/>
      <c r="J8" s="255"/>
      <c r="K8" s="255"/>
    </row>
    <row r="9" spans="2:17" ht="13.8">
      <c r="B9" s="414"/>
      <c r="C9" s="884"/>
      <c r="D9" s="884"/>
      <c r="E9" s="885"/>
      <c r="F9" s="507"/>
      <c r="G9" s="406"/>
      <c r="H9" s="409"/>
      <c r="I9" s="255"/>
      <c r="J9" s="255"/>
      <c r="K9" s="255"/>
    </row>
    <row r="10" spans="2:17" ht="13.8">
      <c r="B10" s="416" t="s">
        <v>38</v>
      </c>
      <c r="C10" s="884">
        <f>AVERAGE(C4:C9)</f>
        <v>47.393333333333331</v>
      </c>
      <c r="D10" s="884">
        <f>AVERAGE(D4:D9)</f>
        <v>51.453333333333333</v>
      </c>
      <c r="E10" s="884">
        <f>AVERAGE(E4:E9)</f>
        <v>49.36</v>
      </c>
      <c r="F10" s="507">
        <f>AVERAGE(F4:F9)</f>
        <v>2.4500000000000002</v>
      </c>
      <c r="G10" s="406"/>
      <c r="H10" s="409"/>
      <c r="I10" s="255"/>
      <c r="J10" s="255"/>
      <c r="K10" s="255"/>
    </row>
    <row r="11" spans="2:17" ht="13.8">
      <c r="B11" s="888" t="s">
        <v>1035</v>
      </c>
      <c r="C11" s="889">
        <v>400</v>
      </c>
      <c r="D11" s="889">
        <v>500</v>
      </c>
      <c r="E11" s="885">
        <f>AVERAGE(C11:D11)</f>
        <v>450</v>
      </c>
      <c r="F11" s="890">
        <f>'Best Comps'!C3</f>
        <v>4.25</v>
      </c>
      <c r="G11" s="406"/>
      <c r="H11" s="409"/>
      <c r="I11" s="255"/>
      <c r="J11" s="255"/>
      <c r="K11" s="255"/>
    </row>
    <row r="12" spans="2:17" ht="13.8">
      <c r="B12" s="888" t="s">
        <v>463</v>
      </c>
      <c r="C12" s="889">
        <v>400</v>
      </c>
      <c r="D12" s="889">
        <v>500</v>
      </c>
      <c r="E12" s="885">
        <f>AVERAGE(C12:D12)</f>
        <v>450</v>
      </c>
      <c r="F12" s="890">
        <f>'Best Comps'!C3</f>
        <v>4.25</v>
      </c>
      <c r="G12" s="406"/>
      <c r="H12" s="409"/>
      <c r="I12" s="255"/>
      <c r="J12" s="255"/>
      <c r="K12" s="255"/>
    </row>
    <row r="13" spans="2:17" ht="13.8">
      <c r="B13" s="255"/>
      <c r="C13" s="406"/>
      <c r="D13" s="406"/>
      <c r="E13" s="406"/>
      <c r="F13" s="406"/>
      <c r="G13" s="406"/>
      <c r="H13" s="409"/>
      <c r="I13" s="255"/>
      <c r="J13" s="255"/>
      <c r="K13" s="255"/>
    </row>
    <row r="14" spans="2:17" ht="13.8">
      <c r="B14" s="255" t="s">
        <v>1038</v>
      </c>
      <c r="C14" s="406"/>
      <c r="D14" s="406"/>
      <c r="E14" s="406"/>
      <c r="F14" s="406"/>
      <c r="G14" s="406"/>
      <c r="H14" s="409"/>
      <c r="I14" s="255"/>
      <c r="J14" s="255"/>
      <c r="K14" s="255"/>
    </row>
    <row r="15" spans="2:17" ht="13.8">
      <c r="B15" s="481" t="s">
        <v>1167</v>
      </c>
      <c r="C15" s="412" t="s">
        <v>129</v>
      </c>
      <c r="D15" s="412" t="s">
        <v>130</v>
      </c>
      <c r="E15" s="483" t="s">
        <v>310</v>
      </c>
      <c r="F15" s="412" t="s">
        <v>131</v>
      </c>
      <c r="G15" s="406"/>
      <c r="H15" s="409"/>
      <c r="I15" s="255"/>
      <c r="J15" s="255"/>
      <c r="K15" s="255"/>
    </row>
    <row r="16" spans="2:17" ht="13.8">
      <c r="B16" s="413" t="s">
        <v>461</v>
      </c>
      <c r="C16" s="883">
        <f>GETPIVOTDATA("Average of Low Rate (Next 12 Months)",'Unit Type #2 Data'!$A$7)</f>
        <v>227.43939393939394</v>
      </c>
      <c r="D16" s="883">
        <f>GETPIVOTDATA("Average of High Rate (Next 12 Months)",'Unit Type #2 Data'!$A$7)</f>
        <v>257.10606060606062</v>
      </c>
      <c r="E16" s="883">
        <f>GETPIVOTDATA("Average Rate (Next 12 Months)",'Unit Type #2 Data'!$A$7)</f>
        <v>242.28787878787878</v>
      </c>
      <c r="F16" s="573">
        <v>3.5</v>
      </c>
      <c r="G16" s="406"/>
      <c r="H16" s="409"/>
      <c r="I16" s="255"/>
      <c r="J16" s="255"/>
      <c r="K16" s="255"/>
    </row>
    <row r="17" spans="2:14" ht="13.8">
      <c r="B17" s="413" t="str">
        <f>V66</f>
        <v>Comp 1 Name Treehouse (Sleeps 2)</v>
      </c>
      <c r="C17" s="883">
        <f>V73</f>
        <v>10</v>
      </c>
      <c r="D17" s="883">
        <f>W73</f>
        <v>20</v>
      </c>
      <c r="E17" s="883">
        <f t="shared" ref="E17:E20" si="3">AVERAGE(C17:D17)</f>
        <v>15</v>
      </c>
      <c r="F17" s="573">
        <f>'Best Comps'!C12</f>
        <v>3.75</v>
      </c>
      <c r="G17" s="452" t="s">
        <v>496</v>
      </c>
      <c r="H17" s="409"/>
      <c r="I17" s="255"/>
      <c r="J17" s="255"/>
      <c r="K17" s="255"/>
    </row>
    <row r="18" spans="2:14" ht="13.8">
      <c r="B18" s="413" t="str">
        <f>V78</f>
        <v>Comp 2 Name Treehouse (Sleeps 2)</v>
      </c>
      <c r="C18" s="883">
        <f>V85</f>
        <v>30</v>
      </c>
      <c r="D18" s="883">
        <f>W85</f>
        <v>40</v>
      </c>
      <c r="E18" s="883">
        <f t="shared" si="3"/>
        <v>35</v>
      </c>
      <c r="F18" s="573">
        <f>F17</f>
        <v>3.75</v>
      </c>
      <c r="G18" s="406"/>
      <c r="H18" s="255"/>
      <c r="I18" s="408"/>
      <c r="J18" s="406"/>
      <c r="K18" s="409"/>
    </row>
    <row r="19" spans="2:14" ht="13.8">
      <c r="B19" s="413" t="str">
        <f>V90</f>
        <v>Comp 3 Name Treehouse (Sleeps 2)</v>
      </c>
      <c r="C19" s="883">
        <f>V97</f>
        <v>50</v>
      </c>
      <c r="D19" s="883">
        <f>W97</f>
        <v>60</v>
      </c>
      <c r="E19" s="883">
        <f t="shared" si="3"/>
        <v>55</v>
      </c>
      <c r="F19" s="573">
        <f>'Best Comps'!C22</f>
        <v>4.5</v>
      </c>
      <c r="G19" s="406"/>
      <c r="H19" s="255"/>
      <c r="I19" s="408"/>
      <c r="J19" s="406"/>
      <c r="K19" s="409"/>
    </row>
    <row r="20" spans="2:14" ht="13.8">
      <c r="B20" s="413" t="str">
        <f>V102</f>
        <v>Comp 4 Name Treehouse (Sleeps 2)</v>
      </c>
      <c r="C20" s="883">
        <f>V109</f>
        <v>70</v>
      </c>
      <c r="D20" s="883">
        <f>W109</f>
        <v>80</v>
      </c>
      <c r="E20" s="883">
        <f t="shared" si="3"/>
        <v>75</v>
      </c>
      <c r="F20" s="573">
        <v>0</v>
      </c>
      <c r="G20" s="406"/>
      <c r="H20" s="255"/>
      <c r="I20" s="408"/>
      <c r="J20" s="406"/>
      <c r="K20" s="409"/>
    </row>
    <row r="21" spans="2:14" ht="13.8">
      <c r="B21" s="414"/>
      <c r="C21" s="884"/>
      <c r="D21" s="884"/>
      <c r="E21" s="885"/>
      <c r="F21" s="507"/>
      <c r="G21" s="406"/>
      <c r="H21" s="255"/>
      <c r="I21" s="406"/>
      <c r="J21" s="406"/>
      <c r="K21" s="418"/>
    </row>
    <row r="22" spans="2:14" ht="13.8">
      <c r="B22" s="416" t="s">
        <v>38</v>
      </c>
      <c r="C22" s="884">
        <f>AVERAGE(C16:C21)</f>
        <v>77.487878787878785</v>
      </c>
      <c r="D22" s="884">
        <f>AVERAGE(D16:D21)</f>
        <v>91.421212121212122</v>
      </c>
      <c r="E22" s="884">
        <f>AVERAGE(E16:E21)</f>
        <v>84.457575757575754</v>
      </c>
      <c r="F22" s="507">
        <f>AVERAGE(F16:F21)</f>
        <v>3.1</v>
      </c>
      <c r="G22" s="406"/>
      <c r="H22" s="255"/>
      <c r="I22" s="406"/>
      <c r="J22" s="406"/>
      <c r="K22" s="407"/>
    </row>
    <row r="23" spans="2:14" ht="13.8">
      <c r="B23" s="888" t="s">
        <v>464</v>
      </c>
      <c r="C23" s="889">
        <v>250</v>
      </c>
      <c r="D23" s="889">
        <v>350</v>
      </c>
      <c r="E23" s="885">
        <f>AVERAGE(C23:D23)</f>
        <v>300</v>
      </c>
      <c r="F23" s="890">
        <f>'Best Comps'!C3</f>
        <v>4.25</v>
      </c>
      <c r="I23" s="406"/>
      <c r="J23" s="406"/>
      <c r="K23" s="407"/>
      <c r="L23" s="255"/>
      <c r="M23" s="419"/>
      <c r="N23" s="419"/>
    </row>
    <row r="24" spans="2:14" ht="13.8">
      <c r="B24" s="888" t="s">
        <v>465</v>
      </c>
      <c r="C24" s="889">
        <v>300</v>
      </c>
      <c r="D24" s="889">
        <v>400</v>
      </c>
      <c r="E24" s="885">
        <f>AVERAGE(C24:D24)</f>
        <v>350</v>
      </c>
      <c r="F24" s="890">
        <f>'Best Comps'!$C$3</f>
        <v>4.25</v>
      </c>
      <c r="I24" s="406"/>
      <c r="J24" s="406"/>
      <c r="K24" s="407"/>
      <c r="L24" s="255"/>
      <c r="M24" s="419"/>
      <c r="N24" s="419"/>
    </row>
    <row r="25" spans="2:14" ht="13.8">
      <c r="B25" s="888" t="s">
        <v>474</v>
      </c>
      <c r="C25" s="889">
        <v>600</v>
      </c>
      <c r="D25" s="889">
        <v>750</v>
      </c>
      <c r="E25" s="885">
        <f>AVERAGE(C25:D25)</f>
        <v>675</v>
      </c>
      <c r="F25" s="890">
        <f>'Best Comps'!$C$3</f>
        <v>4.25</v>
      </c>
      <c r="I25" s="406"/>
      <c r="J25" s="406"/>
      <c r="K25" s="407"/>
      <c r="L25" s="255"/>
      <c r="M25" s="419"/>
      <c r="N25" s="419"/>
    </row>
    <row r="26" spans="2:14" ht="13.8">
      <c r="I26" s="406"/>
      <c r="J26" s="406"/>
      <c r="K26" s="407"/>
      <c r="L26" s="255"/>
      <c r="M26" s="419"/>
      <c r="N26" s="419"/>
    </row>
    <row r="27" spans="2:14" ht="13.8">
      <c r="B27" s="255" t="s">
        <v>1040</v>
      </c>
      <c r="I27" s="406"/>
      <c r="J27" s="406"/>
      <c r="K27" s="407"/>
      <c r="L27" s="255"/>
      <c r="M27" s="419"/>
      <c r="N27" s="419"/>
    </row>
    <row r="28" spans="2:14" ht="13.8">
      <c r="B28" s="481" t="s">
        <v>1168</v>
      </c>
      <c r="C28" s="412" t="s">
        <v>129</v>
      </c>
      <c r="D28" s="412" t="s">
        <v>130</v>
      </c>
      <c r="E28" s="483" t="s">
        <v>310</v>
      </c>
      <c r="F28" s="412" t="s">
        <v>131</v>
      </c>
      <c r="I28" s="408"/>
      <c r="J28" s="407"/>
      <c r="K28" s="407"/>
      <c r="L28" s="255"/>
      <c r="M28" s="419"/>
      <c r="N28" s="419"/>
    </row>
    <row r="29" spans="2:14" ht="13.8">
      <c r="B29" s="413" t="s">
        <v>462</v>
      </c>
      <c r="C29" s="883">
        <f>GETPIVOTDATA("Average of Low Rate (Next 12 Months)",'Unit Type #3 Data'!$A$7)</f>
        <v>239.07692307692307</v>
      </c>
      <c r="D29" s="883">
        <f>GETPIVOTDATA("Average of High Rate (Next 12 Months)",'Unit Type #3 Data'!$A$7)</f>
        <v>263.26923076923077</v>
      </c>
      <c r="E29" s="883">
        <f>GETPIVOTDATA("Average Rate (Next 12 Months)",'Unit Type #3 Data'!$A$7)</f>
        <v>250.57692307692307</v>
      </c>
      <c r="F29" s="573">
        <v>3.5</v>
      </c>
      <c r="I29" s="408"/>
      <c r="J29" s="407"/>
      <c r="K29" s="407"/>
      <c r="L29" s="255"/>
      <c r="M29" s="419"/>
      <c r="N29" s="419"/>
    </row>
    <row r="30" spans="2:14" ht="13.8">
      <c r="B30" s="413" t="str">
        <f>Z66</f>
        <v>Comp 1 Name Dome (Sleeps 2)</v>
      </c>
      <c r="C30" s="883">
        <f>Z73</f>
        <v>100</v>
      </c>
      <c r="D30" s="883">
        <f>AA73</f>
        <v>200</v>
      </c>
      <c r="E30" s="883">
        <f>AVERAGE(C30:D30)</f>
        <v>150</v>
      </c>
      <c r="F30" s="573">
        <f>'Best Comps'!C12</f>
        <v>3.75</v>
      </c>
      <c r="G30" s="452" t="s">
        <v>496</v>
      </c>
      <c r="I30" s="406"/>
      <c r="J30" s="406"/>
      <c r="K30" s="407"/>
      <c r="L30" s="255"/>
      <c r="M30" s="419"/>
      <c r="N30" s="419"/>
    </row>
    <row r="31" spans="2:14" ht="13.8">
      <c r="B31" s="413" t="str">
        <f>Z78</f>
        <v>Comp 2 Name Dome (Sleeps 2)</v>
      </c>
      <c r="C31" s="883">
        <f>Z85</f>
        <v>300</v>
      </c>
      <c r="D31" s="883">
        <f>AA85</f>
        <v>400</v>
      </c>
      <c r="E31" s="883">
        <f>AVERAGE(C31:D31)</f>
        <v>350</v>
      </c>
      <c r="F31" s="573">
        <f>'Best Comps'!C32</f>
        <v>4.5</v>
      </c>
      <c r="I31" s="406"/>
      <c r="J31" s="406"/>
      <c r="K31" s="407"/>
      <c r="L31" s="255"/>
      <c r="M31" s="419"/>
      <c r="N31" s="419"/>
    </row>
    <row r="32" spans="2:14" ht="13.8">
      <c r="B32" s="413" t="str">
        <f>Z90</f>
        <v>Comp 3 Name Dome (Sleeps 2)</v>
      </c>
      <c r="C32" s="883">
        <f>Z97</f>
        <v>500</v>
      </c>
      <c r="D32" s="883">
        <f>AA97</f>
        <v>600</v>
      </c>
      <c r="E32" s="883">
        <f>AVERAGE(C32:D32)</f>
        <v>550</v>
      </c>
      <c r="F32" s="573">
        <f>'Best Comps'!C32</f>
        <v>4.5</v>
      </c>
      <c r="I32" s="406"/>
      <c r="J32" s="406"/>
      <c r="K32" s="407"/>
      <c r="L32" s="255"/>
      <c r="M32" s="419"/>
      <c r="N32" s="419"/>
    </row>
    <row r="33" spans="2:14" ht="13.8">
      <c r="B33" s="413" t="str">
        <f>Z102</f>
        <v>Comp 4 Name Dome (Sleeps 2)</v>
      </c>
      <c r="C33" s="883">
        <f>Z109</f>
        <v>700</v>
      </c>
      <c r="D33" s="883">
        <f>AA109</f>
        <v>800</v>
      </c>
      <c r="E33" s="883">
        <f>AVERAGE(C33:D33)</f>
        <v>750</v>
      </c>
      <c r="F33" s="573">
        <v>0</v>
      </c>
      <c r="I33" s="406"/>
      <c r="J33" s="406"/>
      <c r="K33" s="407"/>
      <c r="L33" s="255"/>
      <c r="M33" s="419"/>
      <c r="N33" s="419"/>
    </row>
    <row r="34" spans="2:14" ht="13.8">
      <c r="B34" s="414"/>
      <c r="C34" s="884"/>
      <c r="D34" s="884"/>
      <c r="E34" s="885"/>
      <c r="F34" s="507"/>
      <c r="I34" s="406"/>
      <c r="J34" s="406"/>
      <c r="K34" s="407"/>
      <c r="L34" s="255"/>
      <c r="M34" s="419"/>
      <c r="N34" s="419"/>
    </row>
    <row r="35" spans="2:14" ht="13.8">
      <c r="B35" s="416" t="s">
        <v>38</v>
      </c>
      <c r="C35" s="884">
        <f>AVERAGE(C29:C34)</f>
        <v>367.81538461538463</v>
      </c>
      <c r="D35" s="884">
        <f>AVERAGE(D29:D34)</f>
        <v>452.65384615384608</v>
      </c>
      <c r="E35" s="884">
        <f>AVERAGE(E29:E34)</f>
        <v>410.11538461538458</v>
      </c>
      <c r="F35" s="507">
        <f>AVERAGE(F29:F34)</f>
        <v>3.25</v>
      </c>
      <c r="I35" s="406"/>
      <c r="J35" s="406"/>
      <c r="K35" s="407"/>
    </row>
    <row r="36" spans="2:14" ht="13.8">
      <c r="B36" s="888" t="s">
        <v>466</v>
      </c>
      <c r="C36" s="889">
        <v>250</v>
      </c>
      <c r="D36" s="889">
        <v>425</v>
      </c>
      <c r="E36" s="885">
        <f>AVERAGE(C36:D36)</f>
        <v>337.5</v>
      </c>
      <c r="F36" s="890">
        <f>'Best Comps'!C3</f>
        <v>4.25</v>
      </c>
      <c r="I36" s="255"/>
      <c r="J36" s="406"/>
      <c r="K36" s="407"/>
    </row>
    <row r="37" spans="2:14" ht="13.8">
      <c r="B37" s="888" t="s">
        <v>467</v>
      </c>
      <c r="C37" s="889">
        <v>300</v>
      </c>
      <c r="D37" s="889">
        <v>500</v>
      </c>
      <c r="E37" s="885">
        <f>AVERAGE(C37:D37)</f>
        <v>400</v>
      </c>
      <c r="F37" s="890">
        <f>'Best Comps'!$C$3</f>
        <v>4.25</v>
      </c>
      <c r="I37" s="255"/>
      <c r="J37" s="427"/>
      <c r="K37" s="407"/>
    </row>
    <row r="38" spans="2:14" ht="13.8">
      <c r="B38" s="417"/>
      <c r="C38" s="415"/>
      <c r="D38" s="415"/>
      <c r="E38" s="415"/>
      <c r="F38" s="507"/>
      <c r="I38" s="255"/>
      <c r="J38" s="427"/>
      <c r="K38" s="407"/>
    </row>
    <row r="39" spans="2:14" ht="13.8">
      <c r="B39" s="452" t="s">
        <v>1041</v>
      </c>
      <c r="C39" s="415"/>
      <c r="D39" s="415"/>
      <c r="E39" s="415"/>
      <c r="F39" s="507"/>
      <c r="I39" s="255"/>
      <c r="J39" s="427"/>
      <c r="K39" s="407"/>
    </row>
    <row r="40" spans="2:14" ht="13.8">
      <c r="B40" s="481" t="s">
        <v>1169</v>
      </c>
      <c r="C40" s="412" t="s">
        <v>129</v>
      </c>
      <c r="D40" s="412" t="s">
        <v>130</v>
      </c>
      <c r="E40" s="483" t="s">
        <v>310</v>
      </c>
      <c r="F40" s="412" t="s">
        <v>131</v>
      </c>
      <c r="I40" s="408"/>
      <c r="J40" s="407"/>
      <c r="K40" s="407"/>
      <c r="L40" s="255"/>
    </row>
    <row r="41" spans="2:14" ht="13.8">
      <c r="B41" s="413" t="s">
        <v>1037</v>
      </c>
      <c r="C41" s="883" t="e">
        <f>E41*0.8</f>
        <v>#REF!</v>
      </c>
      <c r="D41" s="883" t="e">
        <f>E41*1.2</f>
        <v>#REF!</v>
      </c>
      <c r="E41" s="883" t="e">
        <f>GETPIVOTDATA("Avg. Price",#REF!)</f>
        <v>#REF!</v>
      </c>
      <c r="F41" s="573">
        <v>3.5</v>
      </c>
      <c r="I41" s="408"/>
      <c r="J41" s="407"/>
      <c r="K41" s="407"/>
      <c r="L41" s="255"/>
    </row>
    <row r="42" spans="2:14" ht="13.8">
      <c r="B42" s="413" t="str">
        <f>AD66</f>
        <v>Comp 1 Name Park Model Cab.(Sleeps 2)</v>
      </c>
      <c r="C42" s="883">
        <f>AD73</f>
        <v>11</v>
      </c>
      <c r="D42" s="883">
        <f>AE73</f>
        <v>12</v>
      </c>
      <c r="E42" s="883">
        <f>AVERAGE(C42:D42)</f>
        <v>11.5</v>
      </c>
      <c r="F42" s="573">
        <f>'Best Comps'!C22</f>
        <v>4.5</v>
      </c>
      <c r="G42" s="452" t="s">
        <v>496</v>
      </c>
      <c r="I42" s="406"/>
      <c r="J42" s="406"/>
      <c r="K42" s="407"/>
      <c r="L42" s="255"/>
    </row>
    <row r="43" spans="2:14" ht="13.8">
      <c r="B43" s="413" t="str">
        <f>AD78</f>
        <v>Comp 2 Name Park Model Cab.(Sleeps 2)</v>
      </c>
      <c r="C43" s="883">
        <f>AD85</f>
        <v>13.000000000000002</v>
      </c>
      <c r="D43" s="883">
        <f>AE85</f>
        <v>14</v>
      </c>
      <c r="E43" s="883">
        <f>AVERAGE(C43:D43)</f>
        <v>13.5</v>
      </c>
      <c r="F43" s="573">
        <f>'Best Comps'!C42</f>
        <v>0</v>
      </c>
      <c r="I43" s="406"/>
      <c r="J43" s="406"/>
      <c r="K43" s="407"/>
      <c r="L43" s="255"/>
    </row>
    <row r="44" spans="2:14" ht="13.8">
      <c r="B44" s="413" t="str">
        <f>AD90</f>
        <v>Comp 3 Name Park Model Cab.(Sleeps 2)</v>
      </c>
      <c r="C44" s="883">
        <f>AD97</f>
        <v>15</v>
      </c>
      <c r="D44" s="883">
        <f>AE97</f>
        <v>16</v>
      </c>
      <c r="E44" s="883">
        <f>AVERAGE(C44:D44)</f>
        <v>15.5</v>
      </c>
      <c r="F44" s="573">
        <f>'Best Comps'!C42</f>
        <v>0</v>
      </c>
      <c r="I44" s="406"/>
      <c r="J44" s="406"/>
      <c r="K44" s="407"/>
      <c r="L44" s="255"/>
    </row>
    <row r="45" spans="2:14" ht="13.8">
      <c r="B45" s="413" t="str">
        <f>AD102</f>
        <v>Comp 4 Name Park Model Cab.(Sleeps 2)</v>
      </c>
      <c r="C45" s="883">
        <f>AD109</f>
        <v>17</v>
      </c>
      <c r="D45" s="883">
        <f>AE109</f>
        <v>18.000000000000004</v>
      </c>
      <c r="E45" s="883">
        <f>AVERAGE(C45:D45)</f>
        <v>17.5</v>
      </c>
      <c r="F45" s="573">
        <v>0</v>
      </c>
      <c r="I45" s="406"/>
      <c r="J45" s="406"/>
      <c r="K45" s="407"/>
      <c r="L45" s="255"/>
    </row>
    <row r="46" spans="2:14" ht="13.8">
      <c r="B46" s="414"/>
      <c r="C46" s="884"/>
      <c r="D46" s="884"/>
      <c r="E46" s="885"/>
      <c r="F46" s="507"/>
      <c r="I46" s="406"/>
      <c r="J46" s="406"/>
      <c r="K46" s="407"/>
      <c r="L46" s="255"/>
    </row>
    <row r="47" spans="2:14" ht="13.8">
      <c r="B47" s="416" t="s">
        <v>38</v>
      </c>
      <c r="C47" s="884" t="e">
        <f>AVERAGE(C41:C46)</f>
        <v>#REF!</v>
      </c>
      <c r="D47" s="884" t="e">
        <f>AVERAGE(D41:D46)</f>
        <v>#REF!</v>
      </c>
      <c r="E47" s="884" t="e">
        <f>AVERAGE(E41:E46)</f>
        <v>#REF!</v>
      </c>
      <c r="F47" s="507">
        <f>AVERAGE(F41:F46)</f>
        <v>1.6</v>
      </c>
      <c r="I47" s="406"/>
      <c r="J47" s="406"/>
      <c r="K47" s="407"/>
    </row>
    <row r="48" spans="2:14" ht="13.8">
      <c r="B48" s="888" t="s">
        <v>466</v>
      </c>
      <c r="C48" s="889">
        <v>250</v>
      </c>
      <c r="D48" s="889">
        <v>425</v>
      </c>
      <c r="E48" s="885">
        <f>AVERAGE(C48:D48)</f>
        <v>337.5</v>
      </c>
      <c r="F48" s="890">
        <f>'Best Comps'!C13</f>
        <v>0</v>
      </c>
      <c r="I48" s="255"/>
      <c r="J48" s="406"/>
      <c r="K48" s="407"/>
    </row>
    <row r="49" spans="2:31" ht="13.8">
      <c r="B49" s="888" t="s">
        <v>467</v>
      </c>
      <c r="C49" s="889">
        <v>300</v>
      </c>
      <c r="D49" s="889">
        <v>500</v>
      </c>
      <c r="E49" s="885">
        <f>AVERAGE(C49:D49)</f>
        <v>400</v>
      </c>
      <c r="F49" s="890">
        <f>'Best Comps'!$C$3</f>
        <v>4.25</v>
      </c>
      <c r="I49" s="255"/>
      <c r="J49" s="427"/>
      <c r="K49" s="407"/>
    </row>
    <row r="50" spans="2:31" ht="27.6">
      <c r="B50" s="255"/>
      <c r="C50" s="433"/>
      <c r="D50" s="433"/>
      <c r="E50" s="434"/>
      <c r="F50" s="408"/>
      <c r="I50" s="255"/>
      <c r="J50" s="406"/>
      <c r="K50" s="409"/>
      <c r="L50" s="422" t="s">
        <v>430</v>
      </c>
      <c r="M50" s="423" t="s">
        <v>133</v>
      </c>
      <c r="N50" s="423" t="s">
        <v>130</v>
      </c>
      <c r="O50" s="424" t="s">
        <v>429</v>
      </c>
    </row>
    <row r="51" spans="2:31" ht="13.8">
      <c r="B51" s="255"/>
      <c r="C51" s="406"/>
      <c r="D51" s="407"/>
      <c r="E51" s="407"/>
      <c r="F51" s="408"/>
      <c r="G51" s="406"/>
      <c r="H51" s="409"/>
      <c r="I51" s="255"/>
      <c r="J51" s="255"/>
      <c r="K51" s="255"/>
      <c r="L51" s="566" t="str">
        <f>'ToT (Intake Form)'!C23</f>
        <v>Mirror Cabin Large</v>
      </c>
      <c r="M51" s="574">
        <f>C23</f>
        <v>250</v>
      </c>
      <c r="N51" s="574">
        <f>D23</f>
        <v>350</v>
      </c>
      <c r="O51" s="575">
        <f>'Monthly PF'!Q5</f>
        <v>296.66259323248073</v>
      </c>
    </row>
    <row r="52" spans="2:31" ht="13.8">
      <c r="B52" s="435"/>
      <c r="C52" s="430"/>
      <c r="D52" s="418"/>
      <c r="E52" s="436"/>
      <c r="F52" s="408"/>
      <c r="G52" s="406"/>
      <c r="H52" s="409"/>
      <c r="I52" s="255"/>
      <c r="J52" s="255"/>
      <c r="K52" s="255"/>
      <c r="L52" s="566" t="str">
        <f>'ToT (Intake Form)'!C26</f>
        <v>Mirror Cabin Small</v>
      </c>
      <c r="M52" s="574">
        <f>C24</f>
        <v>300</v>
      </c>
      <c r="N52" s="574">
        <f>D24</f>
        <v>400</v>
      </c>
      <c r="O52" s="575">
        <f>'Monthly PF'!Q10</f>
        <v>355.11618426416635</v>
      </c>
    </row>
    <row r="53" spans="2:31" ht="13.8">
      <c r="B53" s="435"/>
      <c r="C53" s="430"/>
      <c r="D53" s="418"/>
      <c r="E53" s="436"/>
      <c r="F53" s="408"/>
      <c r="G53" s="406"/>
      <c r="H53" s="409"/>
      <c r="I53" s="255"/>
      <c r="J53" s="255"/>
      <c r="K53" s="255"/>
      <c r="L53" s="566" t="str">
        <f>'ToT (Intake Form)'!C29</f>
        <v>Dome Large</v>
      </c>
      <c r="M53" s="574">
        <f>C36</f>
        <v>250</v>
      </c>
      <c r="N53" s="574">
        <f>D36</f>
        <v>425</v>
      </c>
      <c r="O53" s="575">
        <f>'Monthly PF'!Q15</f>
        <v>333.04749062407825</v>
      </c>
    </row>
    <row r="54" spans="2:31" ht="13.8">
      <c r="B54" s="255"/>
      <c r="C54" s="421"/>
      <c r="D54" s="421"/>
      <c r="E54" s="426"/>
      <c r="F54" s="408"/>
      <c r="G54" s="430"/>
      <c r="H54" s="418"/>
      <c r="I54" s="431"/>
      <c r="J54" s="432"/>
      <c r="K54" s="255"/>
      <c r="L54" s="413" t="str">
        <f>'ToT (Intake Form)'!C32</f>
        <v>Dome Small</v>
      </c>
      <c r="M54" s="574">
        <f>C37</f>
        <v>300</v>
      </c>
      <c r="N54" s="574">
        <f>D37</f>
        <v>500</v>
      </c>
      <c r="O54" s="575">
        <f>'Monthly PF'!Q20</f>
        <v>396.16795760293519</v>
      </c>
    </row>
    <row r="55" spans="2:31" ht="13.8">
      <c r="B55" s="409"/>
      <c r="C55" s="437"/>
      <c r="D55" s="437"/>
      <c r="E55" s="438"/>
      <c r="F55" s="408"/>
      <c r="G55" s="407"/>
      <c r="H55" s="407"/>
      <c r="I55" s="255"/>
      <c r="J55" s="255"/>
      <c r="K55" s="255"/>
      <c r="L55" s="413" t="str">
        <f>'ToT (Intake Form)'!C35</f>
        <v xml:space="preserve">Safari Tent Large </v>
      </c>
      <c r="M55" s="574">
        <f>C11</f>
        <v>400</v>
      </c>
      <c r="N55" s="574">
        <f>D11</f>
        <v>500</v>
      </c>
      <c r="O55" s="575">
        <f>'Monthly PF'!Q25</f>
        <v>451.68778562525966</v>
      </c>
    </row>
    <row r="56" spans="2:31" ht="13.8">
      <c r="B56" s="255"/>
      <c r="C56" s="421"/>
      <c r="D56" s="421"/>
      <c r="E56" s="426"/>
      <c r="F56" s="408"/>
      <c r="G56" s="407"/>
      <c r="H56" s="407"/>
      <c r="I56" s="255"/>
      <c r="J56" s="255"/>
      <c r="K56" s="255"/>
      <c r="L56" s="413" t="str">
        <f>'ToT (Intake Form)'!C38</f>
        <v>Safari Tent Medium</v>
      </c>
      <c r="M56" s="574">
        <f>C25</f>
        <v>600</v>
      </c>
      <c r="N56" s="574">
        <f>D25</f>
        <v>750</v>
      </c>
      <c r="O56" s="575">
        <f>'Monthly PF'!Q30</f>
        <v>681.09903381642505</v>
      </c>
    </row>
    <row r="57" spans="2:31" ht="13.8">
      <c r="B57" s="409"/>
      <c r="C57" s="437"/>
      <c r="D57" s="437"/>
      <c r="E57" s="438"/>
      <c r="F57" s="408"/>
      <c r="G57" s="407"/>
      <c r="H57" s="407"/>
      <c r="I57" s="255"/>
      <c r="J57" s="255"/>
      <c r="K57" s="255"/>
      <c r="L57" s="413" t="str">
        <f>'ToT (Intake Form)'!C41</f>
        <v>USE FOR MONTHLY</v>
      </c>
      <c r="M57" s="574" t="e">
        <f>#REF!</f>
        <v>#REF!</v>
      </c>
      <c r="N57" s="574" t="e">
        <f>#REF!</f>
        <v>#REF!</v>
      </c>
      <c r="O57" s="575">
        <f>'Monthly PF'!Q35</f>
        <v>0</v>
      </c>
    </row>
    <row r="58" spans="2:31" ht="13.8">
      <c r="B58" s="409"/>
      <c r="C58" s="421"/>
      <c r="D58" s="421"/>
      <c r="E58" s="426"/>
      <c r="F58" s="408"/>
      <c r="G58" s="407"/>
      <c r="H58" s="407"/>
      <c r="I58" s="255"/>
      <c r="J58" s="255"/>
      <c r="K58" s="255"/>
      <c r="L58" s="255"/>
    </row>
    <row r="59" spans="2:31" ht="13.8">
      <c r="B59" s="255"/>
      <c r="C59" s="437"/>
      <c r="D59" s="437"/>
      <c r="E59" s="438"/>
      <c r="F59" s="441"/>
      <c r="G59" s="407"/>
      <c r="H59" s="407"/>
      <c r="I59" s="255"/>
      <c r="J59" s="255"/>
      <c r="K59" s="255"/>
      <c r="L59" s="255"/>
    </row>
    <row r="60" spans="2:31" ht="15.6">
      <c r="B60" s="255"/>
      <c r="C60" s="406"/>
      <c r="D60" s="407"/>
      <c r="E60" s="407"/>
      <c r="F60" s="408"/>
      <c r="G60" s="407"/>
      <c r="H60" s="407"/>
      <c r="I60" s="255"/>
      <c r="J60" s="255"/>
      <c r="K60" s="255"/>
      <c r="L60" s="255"/>
      <c r="Q60" s="1331" t="s">
        <v>1077</v>
      </c>
      <c r="R60" s="1332"/>
      <c r="S60" s="1332"/>
      <c r="T60" s="1332"/>
      <c r="U60" s="1332"/>
      <c r="V60" s="1332"/>
      <c r="W60" s="1332"/>
      <c r="X60" s="1332"/>
      <c r="Y60" s="1333"/>
      <c r="Z60" s="255"/>
      <c r="AA60" s="255"/>
    </row>
    <row r="61" spans="2:31" ht="14.4">
      <c r="B61" s="255"/>
      <c r="C61" s="406"/>
      <c r="D61" s="407"/>
      <c r="E61" s="407"/>
      <c r="F61" s="408"/>
      <c r="G61" s="407"/>
      <c r="H61" s="407"/>
      <c r="I61" s="255"/>
      <c r="J61" s="255"/>
      <c r="K61" s="255"/>
      <c r="L61" s="255"/>
      <c r="Q61" s="882"/>
      <c r="R61" s="886"/>
      <c r="S61" s="255"/>
      <c r="T61" s="255"/>
      <c r="U61" s="255"/>
      <c r="V61" s="255"/>
      <c r="W61" s="255"/>
      <c r="X61" s="255"/>
      <c r="Y61" s="255"/>
      <c r="Z61" s="255"/>
      <c r="AA61" s="255"/>
    </row>
    <row r="62" spans="2:31" ht="18">
      <c r="B62" s="255"/>
      <c r="C62" s="406"/>
      <c r="D62" s="407"/>
      <c r="E62" s="407"/>
      <c r="F62" s="408"/>
      <c r="G62" s="407"/>
      <c r="H62" s="407"/>
      <c r="I62" s="255"/>
      <c r="J62" s="255"/>
      <c r="K62" s="255"/>
      <c r="L62" s="255"/>
      <c r="Q62" s="887" t="s">
        <v>1072</v>
      </c>
      <c r="R62" s="886"/>
      <c r="S62" s="255"/>
      <c r="T62" s="255"/>
      <c r="U62" s="255"/>
      <c r="V62" s="255"/>
      <c r="W62" s="255"/>
      <c r="X62" s="255"/>
      <c r="Y62" s="255"/>
      <c r="Z62" s="255"/>
      <c r="AA62" s="255"/>
    </row>
    <row r="63" spans="2:31" ht="15.6">
      <c r="B63" s="255"/>
      <c r="C63" s="442"/>
      <c r="D63" s="406"/>
      <c r="E63" s="406"/>
      <c r="F63" s="408"/>
      <c r="G63" s="407"/>
      <c r="H63" s="407"/>
      <c r="I63" s="255"/>
      <c r="J63" s="255"/>
      <c r="K63" s="255"/>
      <c r="L63" s="255"/>
      <c r="Q63" s="255"/>
      <c r="R63" s="1329" t="s">
        <v>1073</v>
      </c>
      <c r="S63" s="1330"/>
      <c r="T63" s="255"/>
      <c r="U63" s="255"/>
      <c r="V63" s="1329" t="s">
        <v>1074</v>
      </c>
      <c r="W63" s="1330"/>
      <c r="X63" s="255"/>
      <c r="Y63" s="255"/>
      <c r="Z63" s="1329" t="s">
        <v>1075</v>
      </c>
      <c r="AA63" s="1330"/>
      <c r="AD63" s="1329" t="s">
        <v>1076</v>
      </c>
      <c r="AE63" s="1330"/>
    </row>
    <row r="64" spans="2:31" ht="13.8">
      <c r="B64" s="255"/>
      <c r="C64" s="428"/>
      <c r="D64" s="406"/>
      <c r="E64" s="406"/>
      <c r="F64" s="408"/>
      <c r="G64" s="407"/>
      <c r="H64" s="407"/>
      <c r="I64" s="255"/>
      <c r="J64" s="255"/>
      <c r="K64" s="255"/>
      <c r="L64" s="255"/>
      <c r="Q64" s="892">
        <v>1</v>
      </c>
      <c r="R64" s="255"/>
      <c r="S64" s="255"/>
      <c r="T64" s="255"/>
      <c r="U64" s="255"/>
      <c r="V64" s="255"/>
      <c r="W64" s="255"/>
      <c r="X64" s="255"/>
      <c r="Y64" s="255"/>
      <c r="Z64" s="255"/>
      <c r="AA64" s="255"/>
      <c r="AB64" s="255"/>
      <c r="AC64" s="255"/>
      <c r="AD64" s="255"/>
      <c r="AE64" s="255"/>
    </row>
    <row r="65" spans="2:31" ht="13.8">
      <c r="B65" s="255"/>
      <c r="C65" s="406"/>
      <c r="D65" s="444"/>
      <c r="E65" s="444"/>
      <c r="F65" s="444"/>
      <c r="G65" s="406"/>
      <c r="H65" s="407"/>
      <c r="I65" s="255"/>
      <c r="J65" s="439"/>
      <c r="K65" s="255"/>
      <c r="L65" s="440"/>
      <c r="Q65" s="893" t="s">
        <v>1042</v>
      </c>
      <c r="R65" s="1336" t="s">
        <v>1044</v>
      </c>
      <c r="S65" s="1337"/>
      <c r="T65" s="255"/>
      <c r="U65" s="255"/>
      <c r="V65" s="255"/>
      <c r="W65" s="255"/>
      <c r="X65" s="255"/>
      <c r="Y65" s="255"/>
      <c r="Z65" s="255"/>
      <c r="AA65" s="255"/>
      <c r="AB65" s="255"/>
      <c r="AC65" s="255"/>
      <c r="AD65" s="255"/>
      <c r="AE65" s="255"/>
    </row>
    <row r="66" spans="2:31" ht="14.4" customHeight="1">
      <c r="B66" s="255"/>
      <c r="C66" s="406"/>
      <c r="D66" s="407"/>
      <c r="E66" s="407"/>
      <c r="F66" s="408"/>
      <c r="G66" s="427"/>
      <c r="H66" s="407"/>
      <c r="I66" s="255"/>
      <c r="J66" s="439"/>
      <c r="K66" s="255"/>
      <c r="L66" s="1334" t="s">
        <v>1079</v>
      </c>
      <c r="M66" s="1335"/>
      <c r="N66" s="1335"/>
      <c r="O66" s="1335"/>
      <c r="Q66" s="893" t="s">
        <v>1043</v>
      </c>
      <c r="R66" s="1336" t="s">
        <v>1045</v>
      </c>
      <c r="S66" s="1337"/>
      <c r="T66" s="255"/>
      <c r="U66" s="894" t="s">
        <v>1056</v>
      </c>
      <c r="V66" s="1336" t="s">
        <v>1059</v>
      </c>
      <c r="W66" s="1337"/>
      <c r="X66" s="255"/>
      <c r="Y66" s="894" t="s">
        <v>1057</v>
      </c>
      <c r="Z66" s="1336" t="s">
        <v>1065</v>
      </c>
      <c r="AA66" s="1337"/>
      <c r="AB66" s="414"/>
      <c r="AC66" s="894" t="s">
        <v>1058</v>
      </c>
      <c r="AD66" s="1336" t="s">
        <v>1080</v>
      </c>
      <c r="AE66" s="1337"/>
    </row>
    <row r="67" spans="2:31" ht="13.8">
      <c r="B67" s="255"/>
      <c r="C67" s="406"/>
      <c r="D67" s="407"/>
      <c r="E67" s="407"/>
      <c r="F67" s="408"/>
      <c r="G67" s="427"/>
      <c r="H67" s="407"/>
      <c r="I67" s="255"/>
      <c r="J67" s="439"/>
      <c r="K67" s="255"/>
      <c r="L67" s="1335"/>
      <c r="M67" s="1335"/>
      <c r="N67" s="1335"/>
      <c r="O67" s="1335"/>
      <c r="Q67" s="895"/>
      <c r="R67" s="896" t="s">
        <v>1034</v>
      </c>
      <c r="S67" s="896" t="s">
        <v>1036</v>
      </c>
      <c r="T67" s="255"/>
      <c r="U67" s="895"/>
      <c r="V67" s="897" t="s">
        <v>1034</v>
      </c>
      <c r="W67" s="896" t="s">
        <v>1036</v>
      </c>
      <c r="X67" s="255"/>
      <c r="Y67" s="895"/>
      <c r="Z67" s="897" t="s">
        <v>1034</v>
      </c>
      <c r="AA67" s="897" t="s">
        <v>1036</v>
      </c>
      <c r="AB67" s="255"/>
      <c r="AC67" s="895"/>
      <c r="AD67" s="897" t="s">
        <v>1034</v>
      </c>
      <c r="AE67" s="896" t="s">
        <v>1036</v>
      </c>
    </row>
    <row r="68" spans="2:31" ht="13.8">
      <c r="B68" s="255"/>
      <c r="C68" s="442"/>
      <c r="D68" s="429"/>
      <c r="E68" s="429"/>
      <c r="F68" s="441"/>
      <c r="G68" s="427"/>
      <c r="H68" s="407"/>
      <c r="I68" s="255"/>
      <c r="J68" s="255"/>
      <c r="K68" s="255"/>
      <c r="L68" s="1335"/>
      <c r="M68" s="1335"/>
      <c r="N68" s="1335"/>
      <c r="O68" s="1335"/>
      <c r="Q68" s="898" t="s">
        <v>1029</v>
      </c>
      <c r="R68" s="899">
        <v>1</v>
      </c>
      <c r="S68" s="899">
        <v>2</v>
      </c>
      <c r="T68" s="255"/>
      <c r="U68" s="898" t="s">
        <v>1029</v>
      </c>
      <c r="V68" s="899">
        <v>10</v>
      </c>
      <c r="W68" s="899">
        <v>20</v>
      </c>
      <c r="X68" s="255"/>
      <c r="Y68" s="898" t="s">
        <v>1029</v>
      </c>
      <c r="Z68" s="899">
        <v>100</v>
      </c>
      <c r="AA68" s="899">
        <v>200</v>
      </c>
      <c r="AB68" s="255"/>
      <c r="AC68" s="898" t="s">
        <v>1029</v>
      </c>
      <c r="AD68" s="899">
        <v>11</v>
      </c>
      <c r="AE68" s="899">
        <v>12</v>
      </c>
    </row>
    <row r="69" spans="2:31" ht="13.8">
      <c r="B69" s="255"/>
      <c r="C69" s="406"/>
      <c r="D69" s="407"/>
      <c r="E69" s="407"/>
      <c r="F69" s="408"/>
      <c r="G69" s="428"/>
      <c r="H69" s="429"/>
      <c r="L69" s="1335"/>
      <c r="M69" s="1335"/>
      <c r="N69" s="1335"/>
      <c r="O69" s="1335"/>
      <c r="Q69" s="898" t="s">
        <v>1030</v>
      </c>
      <c r="R69" s="899">
        <v>1</v>
      </c>
      <c r="S69" s="899">
        <v>2</v>
      </c>
      <c r="T69" s="255"/>
      <c r="U69" s="898" t="s">
        <v>1030</v>
      </c>
      <c r="V69" s="899">
        <v>10</v>
      </c>
      <c r="W69" s="899">
        <v>20</v>
      </c>
      <c r="X69" s="255"/>
      <c r="Y69" s="898" t="s">
        <v>1030</v>
      </c>
      <c r="Z69" s="899">
        <v>100</v>
      </c>
      <c r="AA69" s="899">
        <v>200</v>
      </c>
      <c r="AB69" s="255"/>
      <c r="AC69" s="898" t="s">
        <v>1030</v>
      </c>
      <c r="AD69" s="899">
        <v>11</v>
      </c>
      <c r="AE69" s="899">
        <v>12</v>
      </c>
    </row>
    <row r="70" spans="2:31" ht="13.8">
      <c r="B70" s="255"/>
      <c r="C70" s="406"/>
      <c r="D70" s="407"/>
      <c r="E70" s="407"/>
      <c r="F70" s="408"/>
      <c r="G70" s="442"/>
      <c r="H70" s="443"/>
      <c r="L70" s="1335"/>
      <c r="M70" s="1335"/>
      <c r="N70" s="1335"/>
      <c r="O70" s="1335"/>
      <c r="Q70" s="898" t="s">
        <v>1031</v>
      </c>
      <c r="R70" s="899">
        <v>1</v>
      </c>
      <c r="S70" s="899">
        <v>2</v>
      </c>
      <c r="T70" s="255"/>
      <c r="U70" s="898" t="s">
        <v>1031</v>
      </c>
      <c r="V70" s="899">
        <v>10</v>
      </c>
      <c r="W70" s="899">
        <v>20</v>
      </c>
      <c r="X70" s="255"/>
      <c r="Y70" s="898" t="s">
        <v>1031</v>
      </c>
      <c r="Z70" s="899">
        <v>100</v>
      </c>
      <c r="AA70" s="899">
        <v>200</v>
      </c>
      <c r="AB70" s="255"/>
      <c r="AC70" s="898" t="s">
        <v>1031</v>
      </c>
      <c r="AD70" s="899">
        <v>11</v>
      </c>
      <c r="AE70" s="899">
        <v>12</v>
      </c>
    </row>
    <row r="71" spans="2:31" ht="13.8">
      <c r="B71" s="255"/>
      <c r="C71" s="406"/>
      <c r="D71" s="407"/>
      <c r="E71" s="407"/>
      <c r="F71" s="408"/>
      <c r="G71" s="406"/>
      <c r="H71" s="409"/>
      <c r="L71" s="1335"/>
      <c r="M71" s="1335"/>
      <c r="N71" s="1335"/>
      <c r="O71" s="1335"/>
      <c r="Q71" s="898" t="s">
        <v>1032</v>
      </c>
      <c r="R71" s="899">
        <v>1</v>
      </c>
      <c r="S71" s="899">
        <v>2</v>
      </c>
      <c r="T71" s="255"/>
      <c r="U71" s="898" t="s">
        <v>1032</v>
      </c>
      <c r="V71" s="899">
        <v>10</v>
      </c>
      <c r="W71" s="899">
        <v>20</v>
      </c>
      <c r="X71" s="255"/>
      <c r="Y71" s="898" t="s">
        <v>1032</v>
      </c>
      <c r="Z71" s="899">
        <v>100</v>
      </c>
      <c r="AA71" s="899">
        <v>200</v>
      </c>
      <c r="AB71" s="255"/>
      <c r="AC71" s="898" t="s">
        <v>1032</v>
      </c>
      <c r="AD71" s="899">
        <v>11</v>
      </c>
      <c r="AE71" s="899">
        <v>12</v>
      </c>
    </row>
    <row r="72" spans="2:31" ht="13.8">
      <c r="B72" s="255"/>
      <c r="C72" s="406"/>
      <c r="D72" s="407"/>
      <c r="E72" s="407"/>
      <c r="F72" s="408"/>
      <c r="G72" s="406"/>
      <c r="H72" s="406"/>
      <c r="L72" s="1335"/>
      <c r="M72" s="1335"/>
      <c r="N72" s="1335"/>
      <c r="O72" s="1335"/>
      <c r="Q72" s="898" t="s">
        <v>1028</v>
      </c>
      <c r="R72" s="899">
        <v>1</v>
      </c>
      <c r="S72" s="899">
        <v>2</v>
      </c>
      <c r="T72" s="255"/>
      <c r="U72" s="898" t="s">
        <v>1028</v>
      </c>
      <c r="V72" s="899">
        <v>10</v>
      </c>
      <c r="W72" s="899">
        <v>20</v>
      </c>
      <c r="X72" s="255"/>
      <c r="Y72" s="898" t="s">
        <v>1028</v>
      </c>
      <c r="Z72" s="899">
        <v>100</v>
      </c>
      <c r="AA72" s="899">
        <v>200</v>
      </c>
      <c r="AB72" s="255"/>
      <c r="AC72" s="898" t="s">
        <v>1028</v>
      </c>
      <c r="AD72" s="899">
        <v>11</v>
      </c>
      <c r="AE72" s="899">
        <v>12</v>
      </c>
    </row>
    <row r="73" spans="2:31" ht="13.8">
      <c r="B73" s="255"/>
      <c r="C73" s="406"/>
      <c r="D73" s="407"/>
      <c r="E73" s="407"/>
      <c r="F73" s="408"/>
      <c r="G73" s="406"/>
      <c r="H73" s="406"/>
      <c r="L73" s="1335"/>
      <c r="M73" s="1335"/>
      <c r="N73" s="1335"/>
      <c r="O73" s="1335"/>
      <c r="Q73" s="894" t="s">
        <v>1033</v>
      </c>
      <c r="R73" s="900">
        <f>((R68+R69)/2*0.65)+((R70+R71)/2*0.25)+(R72*0.1)</f>
        <v>1</v>
      </c>
      <c r="S73" s="900">
        <f>((S68+S69)/2*0.65)+((S70+S71)/2*0.25)+(S72*0.1)</f>
        <v>2</v>
      </c>
      <c r="T73" s="255"/>
      <c r="U73" s="894" t="s">
        <v>1033</v>
      </c>
      <c r="V73" s="900">
        <f>((V68+V69)/2*0.65)+((V70+V71)/2*0.25)+(V72*0.1)</f>
        <v>10</v>
      </c>
      <c r="W73" s="900">
        <f>((W68+W69)/2*0.65)+((W70+W71)/2*0.25)+(W72*0.1)</f>
        <v>20</v>
      </c>
      <c r="X73" s="255"/>
      <c r="Y73" s="894" t="s">
        <v>1033</v>
      </c>
      <c r="Z73" s="900">
        <f>((Z68+Z69)/2*0.65)+((Z70+Z71)/2*0.25)+(Z72*0.1)</f>
        <v>100</v>
      </c>
      <c r="AA73" s="900">
        <f>((AA68+AA69)/2*0.65)+((AA70+AA71)/2*0.25)+(AA72*0.1)</f>
        <v>200</v>
      </c>
      <c r="AB73" s="255"/>
      <c r="AC73" s="894" t="s">
        <v>1033</v>
      </c>
      <c r="AD73" s="900">
        <f>((AD68+AD69)/2*0.65)+((AD70+AD71)/2*0.25)+(AD72*0.1)</f>
        <v>11</v>
      </c>
      <c r="AE73" s="900">
        <f>((AE68+AE69)/2*0.65)+((AE70+AE71)/2*0.25)+(AE72*0.1)</f>
        <v>12</v>
      </c>
    </row>
    <row r="74" spans="2:31" ht="13.95" customHeight="1">
      <c r="B74" s="255"/>
      <c r="C74" s="406"/>
      <c r="D74" s="407"/>
      <c r="E74" s="407"/>
      <c r="F74" s="408"/>
      <c r="G74" s="444"/>
      <c r="H74" s="444"/>
      <c r="L74" s="1335"/>
      <c r="M74" s="1335"/>
      <c r="N74" s="1335"/>
      <c r="O74" s="1335"/>
      <c r="Q74" s="255"/>
      <c r="R74" s="255"/>
      <c r="S74" s="255"/>
      <c r="T74" s="255"/>
      <c r="U74" s="255"/>
      <c r="V74" s="255"/>
      <c r="W74" s="255"/>
      <c r="X74" s="255"/>
      <c r="Y74" s="255"/>
      <c r="Z74" s="255"/>
      <c r="AA74" s="255"/>
      <c r="AB74" s="255"/>
      <c r="AC74" s="255"/>
      <c r="AD74" s="255"/>
      <c r="AE74" s="255"/>
    </row>
    <row r="75" spans="2:31" ht="13.95" customHeight="1">
      <c r="B75" s="255"/>
      <c r="C75" s="406"/>
      <c r="D75" s="407"/>
      <c r="E75" s="407"/>
      <c r="F75" s="408"/>
      <c r="G75" s="445"/>
      <c r="H75" s="407"/>
      <c r="L75" s="1335"/>
      <c r="M75" s="1335"/>
      <c r="N75" s="1335"/>
      <c r="O75" s="1335"/>
      <c r="Q75" s="255"/>
      <c r="R75" s="255"/>
      <c r="S75" s="255"/>
      <c r="T75" s="255"/>
      <c r="U75" s="255"/>
      <c r="V75" s="255"/>
      <c r="W75" s="255"/>
      <c r="X75" s="255"/>
      <c r="Y75" s="255"/>
      <c r="Z75" s="255"/>
      <c r="AA75" s="255"/>
      <c r="AB75" s="255"/>
      <c r="AC75" s="255"/>
      <c r="AD75" s="255"/>
      <c r="AE75" s="255"/>
    </row>
    <row r="76" spans="2:31" ht="13.8">
      <c r="D76" s="407"/>
      <c r="E76" s="407"/>
      <c r="F76" s="408"/>
      <c r="G76" s="408"/>
      <c r="H76" s="407"/>
      <c r="L76" s="1335"/>
      <c r="M76" s="1335"/>
      <c r="N76" s="1335"/>
      <c r="O76" s="1335"/>
      <c r="Q76" s="892">
        <v>2</v>
      </c>
      <c r="R76" s="255"/>
      <c r="S76" s="255"/>
      <c r="T76" s="255"/>
      <c r="U76" s="255"/>
      <c r="V76" s="255"/>
      <c r="W76" s="255"/>
      <c r="X76" s="255"/>
      <c r="Y76" s="255"/>
      <c r="Z76" s="255"/>
      <c r="AA76" s="255"/>
      <c r="AB76" s="255"/>
      <c r="AC76" s="255"/>
      <c r="AD76" s="255"/>
      <c r="AE76" s="255"/>
    </row>
    <row r="77" spans="2:31" ht="13.8">
      <c r="D77" s="407"/>
      <c r="E77" s="407"/>
      <c r="F77" s="408"/>
      <c r="G77" s="441"/>
      <c r="H77" s="429"/>
      <c r="L77" s="1335"/>
      <c r="M77" s="1335"/>
      <c r="N77" s="1335"/>
      <c r="O77" s="1335"/>
      <c r="Q77" s="894" t="s">
        <v>1042</v>
      </c>
      <c r="R77" s="1336" t="s">
        <v>1051</v>
      </c>
      <c r="S77" s="1337"/>
      <c r="T77" s="255"/>
      <c r="U77" s="255"/>
      <c r="V77" s="255"/>
      <c r="W77" s="255"/>
      <c r="X77" s="255"/>
      <c r="Y77" s="255"/>
      <c r="Z77" s="255"/>
      <c r="AA77" s="255"/>
      <c r="AB77" s="255"/>
      <c r="AC77" s="255"/>
      <c r="AD77" s="255"/>
      <c r="AE77" s="255"/>
    </row>
    <row r="78" spans="2:31" ht="13.8">
      <c r="D78" s="407"/>
      <c r="E78" s="407"/>
      <c r="F78" s="408"/>
      <c r="G78" s="406"/>
      <c r="H78" s="409"/>
      <c r="L78" s="1335"/>
      <c r="M78" s="1335"/>
      <c r="N78" s="1335"/>
      <c r="O78" s="1335"/>
      <c r="Q78" s="893" t="s">
        <v>1043</v>
      </c>
      <c r="R78" s="1336" t="s">
        <v>1046</v>
      </c>
      <c r="S78" s="1337"/>
      <c r="T78" s="255"/>
      <c r="U78" s="894" t="s">
        <v>1056</v>
      </c>
      <c r="V78" s="1336" t="s">
        <v>1060</v>
      </c>
      <c r="W78" s="1337"/>
      <c r="X78" s="255"/>
      <c r="Y78" s="894" t="s">
        <v>1057</v>
      </c>
      <c r="Z78" s="1336" t="s">
        <v>1070</v>
      </c>
      <c r="AA78" s="1337"/>
      <c r="AB78" s="255"/>
      <c r="AC78" s="894" t="s">
        <v>1058</v>
      </c>
      <c r="AD78" s="1336" t="s">
        <v>1081</v>
      </c>
      <c r="AE78" s="1337"/>
    </row>
    <row r="79" spans="2:31" ht="13.8">
      <c r="D79" s="407"/>
      <c r="E79" s="407"/>
      <c r="F79" s="408"/>
      <c r="G79" s="406"/>
      <c r="H79" s="409"/>
      <c r="L79" s="1335"/>
      <c r="M79" s="1335"/>
      <c r="N79" s="1335"/>
      <c r="O79" s="1335"/>
      <c r="Q79" s="895"/>
      <c r="R79" s="897" t="s">
        <v>1034</v>
      </c>
      <c r="S79" s="896" t="s">
        <v>1036</v>
      </c>
      <c r="T79" s="255"/>
      <c r="U79" s="895"/>
      <c r="V79" s="897" t="s">
        <v>1034</v>
      </c>
      <c r="W79" s="896" t="s">
        <v>1036</v>
      </c>
      <c r="X79" s="255"/>
      <c r="Y79" s="895"/>
      <c r="Z79" s="897" t="s">
        <v>1034</v>
      </c>
      <c r="AA79" s="896" t="s">
        <v>1036</v>
      </c>
      <c r="AB79" s="255"/>
      <c r="AC79" s="895"/>
      <c r="AD79" s="897" t="s">
        <v>1034</v>
      </c>
      <c r="AE79" s="896" t="s">
        <v>1036</v>
      </c>
    </row>
    <row r="80" spans="2:31" ht="13.8">
      <c r="D80" s="407"/>
      <c r="E80" s="407"/>
      <c r="F80" s="408"/>
      <c r="G80" s="406"/>
      <c r="H80" s="409"/>
      <c r="L80" s="1335"/>
      <c r="M80" s="1335"/>
      <c r="N80" s="1335"/>
      <c r="O80" s="1335"/>
      <c r="Q80" s="898" t="s">
        <v>1029</v>
      </c>
      <c r="R80" s="899">
        <v>3</v>
      </c>
      <c r="S80" s="899">
        <v>4</v>
      </c>
      <c r="T80" s="255"/>
      <c r="U80" s="898" t="s">
        <v>1029</v>
      </c>
      <c r="V80" s="899">
        <v>30</v>
      </c>
      <c r="W80" s="899">
        <v>40</v>
      </c>
      <c r="X80" s="255"/>
      <c r="Y80" s="898" t="s">
        <v>1029</v>
      </c>
      <c r="Z80" s="899">
        <v>300</v>
      </c>
      <c r="AA80" s="899">
        <v>400</v>
      </c>
      <c r="AB80" s="255"/>
      <c r="AC80" s="898" t="s">
        <v>1029</v>
      </c>
      <c r="AD80" s="899">
        <v>13</v>
      </c>
      <c r="AE80" s="899">
        <v>14</v>
      </c>
    </row>
    <row r="81" spans="4:31" ht="13.8">
      <c r="D81" s="407"/>
      <c r="E81" s="407"/>
      <c r="F81" s="408"/>
      <c r="G81" s="406"/>
      <c r="H81" s="409"/>
      <c r="L81" s="1335"/>
      <c r="M81" s="1335"/>
      <c r="N81" s="1335"/>
      <c r="O81" s="1335"/>
      <c r="Q81" s="898" t="s">
        <v>1030</v>
      </c>
      <c r="R81" s="899">
        <v>3</v>
      </c>
      <c r="S81" s="899">
        <v>4</v>
      </c>
      <c r="T81" s="255"/>
      <c r="U81" s="898" t="s">
        <v>1030</v>
      </c>
      <c r="V81" s="899">
        <v>30</v>
      </c>
      <c r="W81" s="899">
        <v>40</v>
      </c>
      <c r="X81" s="255"/>
      <c r="Y81" s="898" t="s">
        <v>1030</v>
      </c>
      <c r="Z81" s="899">
        <v>300</v>
      </c>
      <c r="AA81" s="899">
        <v>400</v>
      </c>
      <c r="AB81" s="255"/>
      <c r="AC81" s="898" t="s">
        <v>1030</v>
      </c>
      <c r="AD81" s="899">
        <v>13</v>
      </c>
      <c r="AE81" s="899">
        <v>14</v>
      </c>
    </row>
    <row r="82" spans="4:31" ht="13.8">
      <c r="D82" s="407"/>
      <c r="E82" s="407"/>
      <c r="F82" s="408"/>
      <c r="G82" s="406"/>
      <c r="H82" s="409"/>
      <c r="L82" s="1335"/>
      <c r="M82" s="1335"/>
      <c r="N82" s="1335"/>
      <c r="O82" s="1335"/>
      <c r="Q82" s="898" t="s">
        <v>1031</v>
      </c>
      <c r="R82" s="899">
        <v>3</v>
      </c>
      <c r="S82" s="899">
        <v>4</v>
      </c>
      <c r="T82" s="255"/>
      <c r="U82" s="898" t="s">
        <v>1031</v>
      </c>
      <c r="V82" s="899">
        <v>30</v>
      </c>
      <c r="W82" s="899">
        <v>40</v>
      </c>
      <c r="X82" s="255"/>
      <c r="Y82" s="898" t="s">
        <v>1031</v>
      </c>
      <c r="Z82" s="899">
        <v>300</v>
      </c>
      <c r="AA82" s="899">
        <v>400</v>
      </c>
      <c r="AB82" s="255"/>
      <c r="AC82" s="898" t="s">
        <v>1031</v>
      </c>
      <c r="AD82" s="899">
        <v>13</v>
      </c>
      <c r="AE82" s="899">
        <v>14</v>
      </c>
    </row>
    <row r="83" spans="4:31" ht="13.8">
      <c r="D83" s="407"/>
      <c r="E83" s="407"/>
      <c r="F83" s="408"/>
      <c r="G83" s="406"/>
      <c r="H83" s="409"/>
      <c r="L83" s="1335"/>
      <c r="M83" s="1335"/>
      <c r="N83" s="1335"/>
      <c r="O83" s="1335"/>
      <c r="Q83" s="898" t="s">
        <v>1032</v>
      </c>
      <c r="R83" s="899">
        <v>3</v>
      </c>
      <c r="S83" s="899">
        <v>4</v>
      </c>
      <c r="T83" s="255"/>
      <c r="U83" s="898" t="s">
        <v>1032</v>
      </c>
      <c r="V83" s="899">
        <v>30</v>
      </c>
      <c r="W83" s="899">
        <v>40</v>
      </c>
      <c r="X83" s="255"/>
      <c r="Y83" s="898" t="s">
        <v>1032</v>
      </c>
      <c r="Z83" s="899">
        <v>300</v>
      </c>
      <c r="AA83" s="899">
        <v>400</v>
      </c>
      <c r="AB83" s="255"/>
      <c r="AC83" s="898" t="s">
        <v>1032</v>
      </c>
      <c r="AD83" s="899">
        <v>13</v>
      </c>
      <c r="AE83" s="899">
        <v>14</v>
      </c>
    </row>
    <row r="84" spans="4:31" ht="13.8">
      <c r="D84" s="407"/>
      <c r="E84" s="407"/>
      <c r="F84" s="408"/>
      <c r="G84" s="406"/>
      <c r="H84" s="409"/>
      <c r="L84" s="1335"/>
      <c r="M84" s="1335"/>
      <c r="N84" s="1335"/>
      <c r="O84" s="1335"/>
      <c r="Q84" s="898" t="s">
        <v>1028</v>
      </c>
      <c r="R84" s="899">
        <v>3</v>
      </c>
      <c r="S84" s="899">
        <v>4</v>
      </c>
      <c r="T84" s="255"/>
      <c r="U84" s="898" t="s">
        <v>1028</v>
      </c>
      <c r="V84" s="899">
        <v>30</v>
      </c>
      <c r="W84" s="899">
        <v>40</v>
      </c>
      <c r="X84" s="255"/>
      <c r="Y84" s="898" t="s">
        <v>1028</v>
      </c>
      <c r="Z84" s="899">
        <v>300</v>
      </c>
      <c r="AA84" s="899">
        <v>400</v>
      </c>
      <c r="AB84" s="255"/>
      <c r="AC84" s="898" t="s">
        <v>1028</v>
      </c>
      <c r="AD84" s="899">
        <v>13</v>
      </c>
      <c r="AE84" s="899">
        <v>14</v>
      </c>
    </row>
    <row r="85" spans="4:31" ht="13.8">
      <c r="D85" s="407"/>
      <c r="E85" s="407"/>
      <c r="F85" s="408"/>
      <c r="G85" s="406"/>
      <c r="H85" s="409"/>
      <c r="L85" s="1335"/>
      <c r="M85" s="1335"/>
      <c r="N85" s="1335"/>
      <c r="O85" s="1335"/>
      <c r="Q85" s="894" t="s">
        <v>1033</v>
      </c>
      <c r="R85" s="900">
        <f>((R80+R81)/2*0.65)+((R82+R83)/2*0.25)+(R84*0.1)</f>
        <v>3</v>
      </c>
      <c r="S85" s="900">
        <f>((S80+S81)/2*0.65)+((S82+S83)/2*0.25)+(S84*0.1)</f>
        <v>4</v>
      </c>
      <c r="T85" s="255"/>
      <c r="U85" s="894" t="s">
        <v>1033</v>
      </c>
      <c r="V85" s="900">
        <f>((V80+V81)/2*0.65)+((V82+V83)/2*0.25)+(V84*0.1)</f>
        <v>30</v>
      </c>
      <c r="W85" s="900">
        <f>((W80+W81)/2*0.65)+((W82+W83)/2*0.25)+(W84*0.1)</f>
        <v>40</v>
      </c>
      <c r="X85" s="255"/>
      <c r="Y85" s="894" t="s">
        <v>1033</v>
      </c>
      <c r="Z85" s="900">
        <f>((Z80+Z81)/2*0.65)+((Z82+Z83)/2*0.25)+(Z84*0.1)</f>
        <v>300</v>
      </c>
      <c r="AA85" s="900">
        <f>((AA80+AA81)/2*0.65)+((AA82+AA83)/2*0.25)+(AA84*0.1)</f>
        <v>400</v>
      </c>
      <c r="AB85" s="255"/>
      <c r="AC85" s="894" t="s">
        <v>1033</v>
      </c>
      <c r="AD85" s="900">
        <f>((AD80+AD81)/2*0.65)+((AD82+AD83)/2*0.25)+(AD84*0.1)</f>
        <v>13.000000000000002</v>
      </c>
      <c r="AE85" s="900">
        <f>((AE80+AE81)/2*0.65)+((AE82+AE83)/2*0.25)+(AE84*0.1)</f>
        <v>14</v>
      </c>
    </row>
    <row r="86" spans="4:31" ht="13.95" customHeight="1">
      <c r="D86" s="407"/>
      <c r="E86" s="407"/>
      <c r="F86" s="408"/>
      <c r="G86" s="406"/>
      <c r="H86" s="409"/>
      <c r="L86" s="1335"/>
      <c r="M86" s="1335"/>
      <c r="N86" s="1335"/>
      <c r="O86" s="1335"/>
      <c r="Q86" s="255"/>
      <c r="R86" s="255"/>
      <c r="S86" s="255"/>
      <c r="T86" s="255"/>
      <c r="U86" s="255"/>
      <c r="V86" s="255"/>
      <c r="W86" s="255"/>
      <c r="X86" s="255"/>
      <c r="Y86" s="255"/>
      <c r="Z86" s="255"/>
      <c r="AA86" s="255"/>
      <c r="AB86" s="255"/>
      <c r="AC86" s="255"/>
      <c r="AD86" s="255"/>
      <c r="AE86" s="255"/>
    </row>
    <row r="87" spans="4:31" ht="13.95" customHeight="1">
      <c r="D87" s="407"/>
      <c r="E87" s="407"/>
      <c r="F87" s="408"/>
      <c r="G87" s="406"/>
      <c r="H87" s="409"/>
      <c r="L87" s="1335"/>
      <c r="M87" s="1335"/>
      <c r="N87" s="1335"/>
      <c r="O87" s="1335"/>
      <c r="Q87" s="255"/>
      <c r="R87" s="255"/>
      <c r="S87" s="255"/>
      <c r="T87" s="255"/>
      <c r="U87" s="255"/>
      <c r="V87" s="255"/>
      <c r="W87" s="255"/>
      <c r="X87" s="255"/>
      <c r="Y87" s="255"/>
      <c r="Z87" s="255"/>
      <c r="AA87" s="255"/>
      <c r="AB87" s="255"/>
      <c r="AC87" s="255"/>
      <c r="AD87" s="255"/>
      <c r="AE87" s="255"/>
    </row>
    <row r="88" spans="4:31" ht="13.8">
      <c r="D88" s="407"/>
      <c r="E88" s="407"/>
      <c r="F88" s="408"/>
      <c r="G88" s="406"/>
      <c r="H88" s="409"/>
      <c r="L88" s="1335"/>
      <c r="M88" s="1335"/>
      <c r="N88" s="1335"/>
      <c r="O88" s="1335"/>
      <c r="Q88" s="892">
        <v>3</v>
      </c>
      <c r="R88" s="255"/>
      <c r="S88" s="255"/>
      <c r="T88" s="255"/>
      <c r="U88" s="255"/>
      <c r="V88" s="255"/>
      <c r="W88" s="255"/>
      <c r="X88" s="255"/>
      <c r="Y88" s="255"/>
      <c r="Z88" s="255"/>
      <c r="AA88" s="255"/>
      <c r="AB88" s="255"/>
      <c r="AC88" s="255"/>
      <c r="AD88" s="255"/>
      <c r="AE88" s="255"/>
    </row>
    <row r="89" spans="4:31" ht="13.8">
      <c r="D89" s="407"/>
      <c r="E89" s="407"/>
      <c r="F89" s="408"/>
      <c r="G89" s="406"/>
      <c r="H89" s="409"/>
      <c r="L89" s="1335"/>
      <c r="M89" s="1335"/>
      <c r="N89" s="1335"/>
      <c r="O89" s="1335"/>
      <c r="Q89" s="894" t="s">
        <v>1042</v>
      </c>
      <c r="R89" s="1336" t="s">
        <v>1052</v>
      </c>
      <c r="S89" s="1337"/>
      <c r="T89" s="255"/>
      <c r="U89" s="255"/>
      <c r="V89" s="255"/>
      <c r="W89" s="255"/>
      <c r="X89" s="255"/>
      <c r="Y89" s="255"/>
      <c r="Z89" s="255"/>
      <c r="AA89" s="255"/>
      <c r="AB89" s="255"/>
      <c r="AC89" s="255"/>
      <c r="AD89" s="255"/>
      <c r="AE89" s="255"/>
    </row>
    <row r="90" spans="4:31" ht="13.8">
      <c r="D90" s="407"/>
      <c r="E90" s="407"/>
      <c r="F90" s="408"/>
      <c r="G90" s="406"/>
      <c r="H90" s="409"/>
      <c r="L90" s="1335"/>
      <c r="M90" s="1335"/>
      <c r="N90" s="1335"/>
      <c r="O90" s="1335"/>
      <c r="Q90" s="893" t="s">
        <v>1043</v>
      </c>
      <c r="R90" s="1336" t="s">
        <v>1047</v>
      </c>
      <c r="S90" s="1337"/>
      <c r="T90" s="255"/>
      <c r="U90" s="894" t="s">
        <v>1056</v>
      </c>
      <c r="V90" s="1336" t="s">
        <v>1064</v>
      </c>
      <c r="W90" s="1337"/>
      <c r="X90" s="255"/>
      <c r="Y90" s="894" t="s">
        <v>1057</v>
      </c>
      <c r="Z90" s="1336" t="s">
        <v>1069</v>
      </c>
      <c r="AA90" s="1337"/>
      <c r="AB90" s="255"/>
      <c r="AC90" s="894" t="s">
        <v>1058</v>
      </c>
      <c r="AD90" s="1336" t="s">
        <v>1082</v>
      </c>
      <c r="AE90" s="1337"/>
    </row>
    <row r="91" spans="4:31" ht="13.8">
      <c r="D91" s="407"/>
      <c r="E91" s="407"/>
      <c r="F91" s="408"/>
      <c r="G91" s="406"/>
      <c r="H91" s="409"/>
      <c r="L91" s="1335"/>
      <c r="M91" s="1335"/>
      <c r="N91" s="1335"/>
      <c r="O91" s="1335"/>
      <c r="Q91" s="895"/>
      <c r="R91" s="897" t="s">
        <v>1034</v>
      </c>
      <c r="S91" s="896" t="s">
        <v>1036</v>
      </c>
      <c r="T91" s="255"/>
      <c r="U91" s="895"/>
      <c r="V91" s="897" t="s">
        <v>1034</v>
      </c>
      <c r="W91" s="896" t="s">
        <v>1036</v>
      </c>
      <c r="X91" s="255"/>
      <c r="Y91" s="895"/>
      <c r="Z91" s="897" t="s">
        <v>1034</v>
      </c>
      <c r="AA91" s="896" t="s">
        <v>1036</v>
      </c>
      <c r="AB91" s="255"/>
      <c r="AC91" s="895"/>
      <c r="AD91" s="897" t="s">
        <v>1034</v>
      </c>
      <c r="AE91" s="896" t="s">
        <v>1036</v>
      </c>
    </row>
    <row r="92" spans="4:31" ht="13.8">
      <c r="D92" s="407"/>
      <c r="E92" s="407"/>
      <c r="F92" s="408"/>
      <c r="G92" s="406"/>
      <c r="H92" s="409"/>
      <c r="L92" s="1335"/>
      <c r="M92" s="1335"/>
      <c r="N92" s="1335"/>
      <c r="O92" s="1335"/>
      <c r="Q92" s="898" t="s">
        <v>1029</v>
      </c>
      <c r="R92" s="899">
        <v>5</v>
      </c>
      <c r="S92" s="899">
        <v>6</v>
      </c>
      <c r="T92" s="255"/>
      <c r="U92" s="898" t="s">
        <v>1029</v>
      </c>
      <c r="V92" s="899">
        <v>50</v>
      </c>
      <c r="W92" s="899">
        <v>60</v>
      </c>
      <c r="X92" s="255"/>
      <c r="Y92" s="898" t="s">
        <v>1029</v>
      </c>
      <c r="Z92" s="899">
        <v>500</v>
      </c>
      <c r="AA92" s="899">
        <v>600</v>
      </c>
      <c r="AB92" s="255"/>
      <c r="AC92" s="898" t="s">
        <v>1029</v>
      </c>
      <c r="AD92" s="899">
        <v>15</v>
      </c>
      <c r="AE92" s="899">
        <v>16</v>
      </c>
    </row>
    <row r="93" spans="4:31" ht="13.8">
      <c r="D93" s="407"/>
      <c r="E93" s="407"/>
      <c r="F93" s="408"/>
      <c r="G93" s="406"/>
      <c r="H93" s="409"/>
      <c r="L93" s="1335"/>
      <c r="M93" s="1335"/>
      <c r="N93" s="1335"/>
      <c r="O93" s="1335"/>
      <c r="Q93" s="898" t="s">
        <v>1030</v>
      </c>
      <c r="R93" s="899">
        <v>5</v>
      </c>
      <c r="S93" s="899">
        <v>6</v>
      </c>
      <c r="T93" s="255"/>
      <c r="U93" s="898" t="s">
        <v>1030</v>
      </c>
      <c r="V93" s="899">
        <v>50</v>
      </c>
      <c r="W93" s="899">
        <v>60</v>
      </c>
      <c r="X93" s="255"/>
      <c r="Y93" s="898" t="s">
        <v>1030</v>
      </c>
      <c r="Z93" s="899">
        <v>500</v>
      </c>
      <c r="AA93" s="899">
        <v>600</v>
      </c>
      <c r="AB93" s="255"/>
      <c r="AC93" s="898" t="s">
        <v>1030</v>
      </c>
      <c r="AD93" s="899">
        <v>15</v>
      </c>
      <c r="AE93" s="899">
        <v>16</v>
      </c>
    </row>
    <row r="94" spans="4:31" ht="13.8">
      <c r="D94" s="407"/>
      <c r="E94" s="407"/>
      <c r="F94" s="408"/>
      <c r="G94" s="406"/>
      <c r="H94" s="409"/>
      <c r="L94" s="1335"/>
      <c r="M94" s="1335"/>
      <c r="N94" s="1335"/>
      <c r="O94" s="1335"/>
      <c r="Q94" s="898" t="s">
        <v>1031</v>
      </c>
      <c r="R94" s="899">
        <v>5</v>
      </c>
      <c r="S94" s="899">
        <v>6</v>
      </c>
      <c r="T94" s="255"/>
      <c r="U94" s="898" t="s">
        <v>1031</v>
      </c>
      <c r="V94" s="899">
        <v>50</v>
      </c>
      <c r="W94" s="899">
        <v>60</v>
      </c>
      <c r="X94" s="255"/>
      <c r="Y94" s="898" t="s">
        <v>1031</v>
      </c>
      <c r="Z94" s="899">
        <v>500</v>
      </c>
      <c r="AA94" s="899">
        <v>600</v>
      </c>
      <c r="AB94" s="255"/>
      <c r="AC94" s="898" t="s">
        <v>1031</v>
      </c>
      <c r="AD94" s="899">
        <v>15</v>
      </c>
      <c r="AE94" s="899">
        <v>16</v>
      </c>
    </row>
    <row r="95" spans="4:31" ht="13.8">
      <c r="D95" s="407"/>
      <c r="E95" s="407"/>
      <c r="F95" s="408"/>
      <c r="G95" s="406"/>
      <c r="H95" s="409"/>
      <c r="L95" s="1335"/>
      <c r="M95" s="1335"/>
      <c r="N95" s="1335"/>
      <c r="O95" s="1335"/>
      <c r="Q95" s="898" t="s">
        <v>1032</v>
      </c>
      <c r="R95" s="899">
        <v>5</v>
      </c>
      <c r="S95" s="899">
        <v>6</v>
      </c>
      <c r="T95" s="255"/>
      <c r="U95" s="898" t="s">
        <v>1032</v>
      </c>
      <c r="V95" s="899">
        <v>50</v>
      </c>
      <c r="W95" s="899">
        <v>60</v>
      </c>
      <c r="X95" s="255"/>
      <c r="Y95" s="898" t="s">
        <v>1032</v>
      </c>
      <c r="Z95" s="899">
        <v>500</v>
      </c>
      <c r="AA95" s="899">
        <v>600</v>
      </c>
      <c r="AB95" s="255"/>
      <c r="AC95" s="898" t="s">
        <v>1032</v>
      </c>
      <c r="AD95" s="899">
        <v>15</v>
      </c>
      <c r="AE95" s="899">
        <v>16</v>
      </c>
    </row>
    <row r="96" spans="4:31" ht="13.8">
      <c r="D96" s="407"/>
      <c r="E96" s="407"/>
      <c r="F96" s="408"/>
      <c r="G96" s="406"/>
      <c r="H96" s="409"/>
      <c r="L96" s="1335"/>
      <c r="M96" s="1335"/>
      <c r="N96" s="1335"/>
      <c r="O96" s="1335"/>
      <c r="Q96" s="898" t="s">
        <v>1028</v>
      </c>
      <c r="R96" s="899">
        <v>5</v>
      </c>
      <c r="S96" s="899">
        <v>6</v>
      </c>
      <c r="T96" s="255"/>
      <c r="U96" s="898" t="s">
        <v>1028</v>
      </c>
      <c r="V96" s="899">
        <v>50</v>
      </c>
      <c r="W96" s="899">
        <v>60</v>
      </c>
      <c r="X96" s="255"/>
      <c r="Y96" s="898" t="s">
        <v>1028</v>
      </c>
      <c r="Z96" s="899">
        <v>500</v>
      </c>
      <c r="AA96" s="899">
        <v>600</v>
      </c>
      <c r="AB96" s="255"/>
      <c r="AC96" s="898" t="s">
        <v>1028</v>
      </c>
      <c r="AD96" s="899">
        <v>15</v>
      </c>
      <c r="AE96" s="899">
        <v>16</v>
      </c>
    </row>
    <row r="97" spans="4:31" ht="13.8">
      <c r="D97" s="407"/>
      <c r="E97" s="407"/>
      <c r="F97" s="408"/>
      <c r="G97" s="406"/>
      <c r="H97" s="409"/>
      <c r="L97" s="1335"/>
      <c r="M97" s="1335"/>
      <c r="N97" s="1335"/>
      <c r="O97" s="1335"/>
      <c r="Q97" s="894" t="s">
        <v>1033</v>
      </c>
      <c r="R97" s="900">
        <f>((R92+R93)/2*0.65)+((R94+R95)/2*0.25)+(R96*0.1)</f>
        <v>5</v>
      </c>
      <c r="S97" s="900">
        <f>((S92+S93)/2*0.65)+((S94+S95)/2*0.25)+(S96*0.1)</f>
        <v>6</v>
      </c>
      <c r="T97" s="255"/>
      <c r="U97" s="894" t="s">
        <v>1033</v>
      </c>
      <c r="V97" s="900">
        <f>((V92+V93)/2*0.65)+((V94+V95)/2*0.25)+(V96*0.1)</f>
        <v>50</v>
      </c>
      <c r="W97" s="900">
        <f>((W92+W93)/2*0.65)+((W94+W95)/2*0.25)+(W96*0.1)</f>
        <v>60</v>
      </c>
      <c r="X97" s="255"/>
      <c r="Y97" s="894" t="s">
        <v>1033</v>
      </c>
      <c r="Z97" s="900">
        <f>((Z92+Z93)/2*0.65)+((Z94+Z95)/2*0.25)+(Z96*0.1)</f>
        <v>500</v>
      </c>
      <c r="AA97" s="900">
        <f>((AA92+AA93)/2*0.65)+((AA94+AA95)/2*0.25)+(AA96*0.1)</f>
        <v>600</v>
      </c>
      <c r="AB97" s="255"/>
      <c r="AC97" s="894" t="s">
        <v>1033</v>
      </c>
      <c r="AD97" s="900">
        <f>((AD92+AD93)/2*0.65)+((AD94+AD95)/2*0.25)+(AD96*0.1)</f>
        <v>15</v>
      </c>
      <c r="AE97" s="900">
        <f>((AE92+AE93)/2*0.65)+((AE94+AE95)/2*0.25)+(AE96*0.1)</f>
        <v>16</v>
      </c>
    </row>
    <row r="98" spans="4:31" ht="13.8">
      <c r="D98" s="407"/>
      <c r="E98" s="407"/>
      <c r="F98" s="408"/>
      <c r="G98" s="406"/>
      <c r="H98" s="409"/>
      <c r="L98" s="1335"/>
      <c r="M98" s="1335"/>
      <c r="N98" s="1335"/>
      <c r="O98" s="1335"/>
      <c r="Q98" s="255"/>
      <c r="R98" s="255"/>
      <c r="S98" s="255"/>
      <c r="T98" s="255"/>
      <c r="U98" s="255"/>
      <c r="V98" s="255"/>
      <c r="W98" s="255"/>
      <c r="X98" s="255"/>
      <c r="Y98" s="255"/>
      <c r="Z98" s="255"/>
      <c r="AA98" s="255"/>
      <c r="AB98" s="255"/>
      <c r="AC98" s="255"/>
      <c r="AD98" s="255"/>
      <c r="AE98" s="255"/>
    </row>
    <row r="99" spans="4:31" ht="13.8">
      <c r="D99" s="407"/>
      <c r="E99" s="407"/>
      <c r="F99" s="408"/>
      <c r="G99" s="406"/>
      <c r="H99" s="409"/>
      <c r="L99" s="1335"/>
      <c r="M99" s="1335"/>
      <c r="N99" s="1335"/>
      <c r="O99" s="1335"/>
      <c r="Q99" s="255"/>
      <c r="R99" s="255"/>
      <c r="S99" s="255"/>
      <c r="T99" s="255"/>
      <c r="U99" s="255"/>
      <c r="V99" s="255"/>
      <c r="W99" s="255"/>
      <c r="X99" s="255"/>
      <c r="Y99" s="255"/>
      <c r="Z99" s="255"/>
      <c r="AA99" s="255"/>
      <c r="AB99" s="255"/>
      <c r="AC99" s="255"/>
      <c r="AD99" s="255"/>
      <c r="AE99" s="255"/>
    </row>
    <row r="100" spans="4:31" ht="13.8">
      <c r="D100" s="407"/>
      <c r="E100" s="407"/>
      <c r="F100" s="408"/>
      <c r="G100" s="406"/>
      <c r="H100" s="409"/>
      <c r="L100" s="1335"/>
      <c r="M100" s="1335"/>
      <c r="N100" s="1335"/>
      <c r="O100" s="1335"/>
      <c r="Q100" s="892">
        <v>4</v>
      </c>
      <c r="R100" s="255"/>
      <c r="S100" s="255"/>
      <c r="T100" s="255"/>
      <c r="U100" s="255"/>
      <c r="V100" s="255"/>
      <c r="W100" s="255"/>
      <c r="X100" s="255"/>
      <c r="Y100" s="255"/>
      <c r="Z100" s="255"/>
      <c r="AA100" s="255"/>
      <c r="AB100" s="255"/>
      <c r="AC100" s="255"/>
      <c r="AD100" s="255"/>
      <c r="AE100" s="255"/>
    </row>
    <row r="101" spans="4:31" ht="13.8">
      <c r="D101" s="407"/>
      <c r="E101" s="407"/>
      <c r="F101" s="408"/>
      <c r="G101" s="406"/>
      <c r="H101" s="409"/>
      <c r="L101" s="1335"/>
      <c r="M101" s="1335"/>
      <c r="N101" s="1335"/>
      <c r="O101" s="1335"/>
      <c r="Q101" s="894" t="s">
        <v>1042</v>
      </c>
      <c r="R101" s="1336" t="s">
        <v>1053</v>
      </c>
      <c r="S101" s="1337"/>
      <c r="T101" s="255"/>
      <c r="U101" s="255"/>
      <c r="V101" s="255"/>
      <c r="W101" s="255"/>
      <c r="X101" s="255"/>
      <c r="Y101" s="255"/>
      <c r="Z101" s="255"/>
      <c r="AA101" s="255"/>
      <c r="AB101" s="255"/>
      <c r="AC101" s="255"/>
      <c r="AD101" s="255"/>
      <c r="AE101" s="255"/>
    </row>
    <row r="102" spans="4:31" ht="13.8">
      <c r="D102" s="407"/>
      <c r="E102" s="407"/>
      <c r="F102" s="408"/>
      <c r="G102" s="406"/>
      <c r="H102" s="409"/>
      <c r="Q102" s="893" t="s">
        <v>1043</v>
      </c>
      <c r="R102" s="1336" t="s">
        <v>1050</v>
      </c>
      <c r="S102" s="1337"/>
      <c r="T102" s="255"/>
      <c r="U102" s="894" t="s">
        <v>1056</v>
      </c>
      <c r="V102" s="1336" t="s">
        <v>1063</v>
      </c>
      <c r="W102" s="1337"/>
      <c r="X102" s="255"/>
      <c r="Y102" s="894" t="s">
        <v>1057</v>
      </c>
      <c r="Z102" s="1336" t="s">
        <v>1068</v>
      </c>
      <c r="AA102" s="1337"/>
      <c r="AB102" s="255"/>
      <c r="AC102" s="894" t="s">
        <v>1058</v>
      </c>
      <c r="AD102" s="1336" t="s">
        <v>1083</v>
      </c>
      <c r="AE102" s="1337"/>
    </row>
    <row r="103" spans="4:31" ht="13.8">
      <c r="D103" s="407"/>
      <c r="E103" s="407"/>
      <c r="F103" s="408"/>
      <c r="G103" s="406"/>
      <c r="H103" s="409"/>
      <c r="Q103" s="895"/>
      <c r="R103" s="897" t="s">
        <v>1034</v>
      </c>
      <c r="S103" s="896" t="s">
        <v>1036</v>
      </c>
      <c r="T103" s="255"/>
      <c r="U103" s="895"/>
      <c r="V103" s="897" t="s">
        <v>1034</v>
      </c>
      <c r="W103" s="896" t="s">
        <v>1036</v>
      </c>
      <c r="X103" s="255"/>
      <c r="Y103" s="895"/>
      <c r="Z103" s="897" t="s">
        <v>1034</v>
      </c>
      <c r="AA103" s="896" t="s">
        <v>1036</v>
      </c>
      <c r="AB103" s="255"/>
      <c r="AC103" s="895"/>
      <c r="AD103" s="897" t="s">
        <v>1034</v>
      </c>
      <c r="AE103" s="896" t="s">
        <v>1036</v>
      </c>
    </row>
    <row r="104" spans="4:31" ht="13.8">
      <c r="D104" s="407"/>
      <c r="E104" s="407"/>
      <c r="F104" s="408"/>
      <c r="G104" s="406"/>
      <c r="H104" s="409"/>
      <c r="Q104" s="898" t="s">
        <v>1029</v>
      </c>
      <c r="R104" s="899">
        <v>7</v>
      </c>
      <c r="S104" s="899">
        <v>8</v>
      </c>
      <c r="T104" s="255"/>
      <c r="U104" s="898" t="s">
        <v>1029</v>
      </c>
      <c r="V104" s="899">
        <v>70</v>
      </c>
      <c r="W104" s="899">
        <v>80</v>
      </c>
      <c r="X104" s="255"/>
      <c r="Y104" s="898" t="s">
        <v>1029</v>
      </c>
      <c r="Z104" s="899">
        <v>700</v>
      </c>
      <c r="AA104" s="899">
        <v>800</v>
      </c>
      <c r="AB104" s="255"/>
      <c r="AC104" s="898" t="s">
        <v>1029</v>
      </c>
      <c r="AD104" s="899">
        <v>17</v>
      </c>
      <c r="AE104" s="899">
        <v>18</v>
      </c>
    </row>
    <row r="105" spans="4:31" ht="13.8">
      <c r="D105" s="407"/>
      <c r="E105" s="407"/>
      <c r="F105" s="408"/>
      <c r="G105" s="406"/>
      <c r="H105" s="409"/>
      <c r="Q105" s="898" t="s">
        <v>1030</v>
      </c>
      <c r="R105" s="899">
        <v>7</v>
      </c>
      <c r="S105" s="899">
        <v>8</v>
      </c>
      <c r="T105" s="255"/>
      <c r="U105" s="898" t="s">
        <v>1030</v>
      </c>
      <c r="V105" s="899">
        <v>70</v>
      </c>
      <c r="W105" s="899">
        <v>80</v>
      </c>
      <c r="X105" s="255"/>
      <c r="Y105" s="898" t="s">
        <v>1030</v>
      </c>
      <c r="Z105" s="899">
        <v>700</v>
      </c>
      <c r="AA105" s="899">
        <v>800</v>
      </c>
      <c r="AB105" s="255"/>
      <c r="AC105" s="898" t="s">
        <v>1030</v>
      </c>
      <c r="AD105" s="899">
        <v>17</v>
      </c>
      <c r="AE105" s="899">
        <v>18</v>
      </c>
    </row>
    <row r="106" spans="4:31" ht="13.8">
      <c r="D106" s="407"/>
      <c r="E106" s="407"/>
      <c r="F106" s="408"/>
      <c r="G106" s="406"/>
      <c r="H106" s="409"/>
      <c r="Q106" s="898" t="s">
        <v>1031</v>
      </c>
      <c r="R106" s="899">
        <v>7</v>
      </c>
      <c r="S106" s="899">
        <v>8</v>
      </c>
      <c r="T106" s="255"/>
      <c r="U106" s="898" t="s">
        <v>1031</v>
      </c>
      <c r="V106" s="899">
        <v>70</v>
      </c>
      <c r="W106" s="899">
        <v>80</v>
      </c>
      <c r="X106" s="255"/>
      <c r="Y106" s="898" t="s">
        <v>1031</v>
      </c>
      <c r="Z106" s="899">
        <v>700</v>
      </c>
      <c r="AA106" s="899">
        <v>800</v>
      </c>
      <c r="AB106" s="255"/>
      <c r="AC106" s="898" t="s">
        <v>1031</v>
      </c>
      <c r="AD106" s="899">
        <v>17</v>
      </c>
      <c r="AE106" s="899">
        <v>18</v>
      </c>
    </row>
    <row r="107" spans="4:31" ht="13.8">
      <c r="D107" s="407"/>
      <c r="E107" s="407"/>
      <c r="F107" s="408"/>
      <c r="G107" s="406"/>
      <c r="H107" s="409"/>
      <c r="Q107" s="898" t="s">
        <v>1032</v>
      </c>
      <c r="R107" s="899">
        <v>7</v>
      </c>
      <c r="S107" s="899">
        <v>8</v>
      </c>
      <c r="T107" s="255"/>
      <c r="U107" s="898" t="s">
        <v>1032</v>
      </c>
      <c r="V107" s="899">
        <v>70</v>
      </c>
      <c r="W107" s="899">
        <v>80</v>
      </c>
      <c r="X107" s="255"/>
      <c r="Y107" s="898" t="s">
        <v>1032</v>
      </c>
      <c r="Z107" s="899">
        <v>700</v>
      </c>
      <c r="AA107" s="899">
        <v>800</v>
      </c>
      <c r="AB107" s="255"/>
      <c r="AC107" s="898" t="s">
        <v>1032</v>
      </c>
      <c r="AD107" s="899">
        <v>17</v>
      </c>
      <c r="AE107" s="899">
        <v>18</v>
      </c>
    </row>
    <row r="108" spans="4:31" ht="13.8">
      <c r="D108" s="407"/>
      <c r="E108" s="407"/>
      <c r="F108" s="408"/>
      <c r="G108" s="406"/>
      <c r="H108" s="409"/>
      <c r="Q108" s="898" t="s">
        <v>1028</v>
      </c>
      <c r="R108" s="899">
        <v>7</v>
      </c>
      <c r="S108" s="899">
        <v>8</v>
      </c>
      <c r="T108" s="255"/>
      <c r="U108" s="898" t="s">
        <v>1028</v>
      </c>
      <c r="V108" s="899">
        <v>70</v>
      </c>
      <c r="W108" s="899">
        <v>80</v>
      </c>
      <c r="X108" s="255"/>
      <c r="Y108" s="898" t="s">
        <v>1028</v>
      </c>
      <c r="Z108" s="899">
        <v>700</v>
      </c>
      <c r="AA108" s="899">
        <v>800</v>
      </c>
      <c r="AB108" s="255"/>
      <c r="AC108" s="898" t="s">
        <v>1028</v>
      </c>
      <c r="AD108" s="899">
        <v>17</v>
      </c>
      <c r="AE108" s="899">
        <v>18</v>
      </c>
    </row>
    <row r="109" spans="4:31" ht="13.8">
      <c r="D109" s="407"/>
      <c r="E109" s="407"/>
      <c r="F109" s="408"/>
      <c r="G109" s="406"/>
      <c r="H109" s="409"/>
      <c r="Q109" s="894" t="s">
        <v>1033</v>
      </c>
      <c r="R109" s="900">
        <f>((R104+R105)/2*0.65)+((R106+R107)/2*0.25)+(R108*0.1)</f>
        <v>7</v>
      </c>
      <c r="S109" s="900">
        <f>((S104+S105)/2*0.65)+((S106+S107)/2*0.25)+(S108*0.1)</f>
        <v>8</v>
      </c>
      <c r="T109" s="255"/>
      <c r="U109" s="894" t="s">
        <v>1033</v>
      </c>
      <c r="V109" s="900">
        <f>((V104+V105)/2*0.65)+((V106+V107)/2*0.25)+(V108*0.1)</f>
        <v>70</v>
      </c>
      <c r="W109" s="900">
        <f>((W104+W105)/2*0.65)+((W106+W107)/2*0.25)+(W108*0.1)</f>
        <v>80</v>
      </c>
      <c r="X109" s="255"/>
      <c r="Y109" s="894" t="s">
        <v>1033</v>
      </c>
      <c r="Z109" s="900">
        <f>((Z104+Z105)/2*0.65)+((Z106+Z107)/2*0.25)+(Z108*0.1)</f>
        <v>700</v>
      </c>
      <c r="AA109" s="900">
        <f>((AA104+AA105)/2*0.65)+((AA106+AA107)/2*0.25)+(AA108*0.1)</f>
        <v>800</v>
      </c>
      <c r="AB109" s="255"/>
      <c r="AC109" s="894" t="s">
        <v>1033</v>
      </c>
      <c r="AD109" s="900">
        <f>((AD104+AD105)/2*0.65)+((AD106+AD107)/2*0.25)+(AD108*0.1)</f>
        <v>17</v>
      </c>
      <c r="AE109" s="900">
        <f>((AE104+AE105)/2*0.65)+((AE106+AE107)/2*0.25)+(AE108*0.1)</f>
        <v>18.000000000000004</v>
      </c>
    </row>
    <row r="110" spans="4:31" ht="13.8">
      <c r="D110" s="407"/>
      <c r="E110" s="407"/>
      <c r="F110" s="408"/>
      <c r="G110" s="406"/>
      <c r="H110" s="409"/>
      <c r="Q110" s="255"/>
      <c r="R110" s="255"/>
      <c r="S110" s="255"/>
      <c r="T110" s="255"/>
      <c r="U110" s="255"/>
      <c r="V110" s="255"/>
      <c r="W110" s="255"/>
      <c r="X110" s="255"/>
      <c r="Y110" s="255"/>
      <c r="Z110" s="255"/>
      <c r="AA110" s="255"/>
      <c r="AB110" s="255"/>
      <c r="AC110" s="255"/>
      <c r="AD110" s="255"/>
      <c r="AE110" s="255"/>
    </row>
    <row r="111" spans="4:31" ht="13.8">
      <c r="D111" s="407"/>
      <c r="E111" s="407"/>
      <c r="F111" s="408"/>
      <c r="G111" s="406"/>
      <c r="H111" s="409"/>
      <c r="Q111" s="255"/>
      <c r="R111" s="255"/>
      <c r="S111" s="255"/>
      <c r="T111" s="255"/>
      <c r="U111" s="255"/>
      <c r="V111" s="255"/>
      <c r="W111" s="255"/>
      <c r="X111" s="255"/>
      <c r="Y111" s="255"/>
      <c r="Z111" s="255"/>
      <c r="AA111" s="255"/>
      <c r="AB111" s="255"/>
      <c r="AC111" s="255"/>
      <c r="AD111" s="255"/>
      <c r="AE111" s="255"/>
    </row>
    <row r="112" spans="4:31" ht="13.8">
      <c r="D112" s="407"/>
      <c r="E112" s="407"/>
      <c r="F112" s="408"/>
      <c r="G112" s="406"/>
      <c r="H112" s="409"/>
      <c r="Q112" s="892">
        <v>5</v>
      </c>
      <c r="R112" s="255"/>
      <c r="S112" s="255"/>
      <c r="T112" s="255"/>
      <c r="U112" s="255"/>
      <c r="V112" s="255"/>
      <c r="W112" s="255"/>
      <c r="X112" s="255"/>
      <c r="Y112" s="255"/>
      <c r="Z112" s="255"/>
      <c r="AA112" s="255"/>
      <c r="AB112" s="255"/>
      <c r="AC112" s="255"/>
      <c r="AD112" s="255"/>
      <c r="AE112" s="255"/>
    </row>
    <row r="113" spans="4:31" ht="13.8">
      <c r="D113" s="407"/>
      <c r="E113" s="407"/>
      <c r="F113" s="408"/>
      <c r="G113" s="406"/>
      <c r="H113" s="409"/>
      <c r="Q113" s="894" t="s">
        <v>1042</v>
      </c>
      <c r="R113" s="1336" t="s">
        <v>1054</v>
      </c>
      <c r="S113" s="1337"/>
      <c r="T113" s="255"/>
      <c r="U113" s="255"/>
      <c r="V113" s="255"/>
      <c r="W113" s="255"/>
      <c r="X113" s="255"/>
      <c r="Y113" s="255"/>
      <c r="Z113" s="255"/>
      <c r="AA113" s="255"/>
      <c r="AB113" s="255"/>
      <c r="AC113" s="255"/>
      <c r="AD113" s="255"/>
      <c r="AE113" s="255"/>
    </row>
    <row r="114" spans="4:31" ht="13.8">
      <c r="D114" s="407"/>
      <c r="E114" s="407"/>
      <c r="F114" s="408"/>
      <c r="G114" s="406"/>
      <c r="H114" s="409"/>
      <c r="Q114" s="893" t="s">
        <v>1043</v>
      </c>
      <c r="R114" s="1336" t="s">
        <v>1049</v>
      </c>
      <c r="S114" s="1337"/>
      <c r="T114" s="255"/>
      <c r="U114" s="894" t="s">
        <v>1056</v>
      </c>
      <c r="V114" s="1336" t="s">
        <v>1062</v>
      </c>
      <c r="W114" s="1337"/>
      <c r="X114" s="255"/>
      <c r="Y114" s="894" t="s">
        <v>1057</v>
      </c>
      <c r="Z114" s="1336" t="s">
        <v>1067</v>
      </c>
      <c r="AA114" s="1337"/>
      <c r="AB114" s="255"/>
      <c r="AC114" s="894" t="s">
        <v>1058</v>
      </c>
      <c r="AD114" s="1336" t="s">
        <v>1084</v>
      </c>
      <c r="AE114" s="1337"/>
    </row>
    <row r="115" spans="4:31" ht="13.8">
      <c r="D115" s="407"/>
      <c r="E115" s="407"/>
      <c r="F115" s="408"/>
      <c r="G115" s="406"/>
      <c r="H115" s="409"/>
      <c r="Q115" s="895"/>
      <c r="R115" s="897" t="s">
        <v>1034</v>
      </c>
      <c r="S115" s="896" t="s">
        <v>1036</v>
      </c>
      <c r="T115" s="255"/>
      <c r="U115" s="895"/>
      <c r="V115" s="897" t="s">
        <v>1034</v>
      </c>
      <c r="W115" s="896" t="s">
        <v>1036</v>
      </c>
      <c r="X115" s="255"/>
      <c r="Y115" s="895"/>
      <c r="Z115" s="897" t="s">
        <v>1034</v>
      </c>
      <c r="AA115" s="896" t="s">
        <v>1036</v>
      </c>
      <c r="AB115" s="255"/>
      <c r="AC115" s="895"/>
      <c r="AD115" s="897" t="s">
        <v>1034</v>
      </c>
      <c r="AE115" s="896" t="s">
        <v>1036</v>
      </c>
    </row>
    <row r="116" spans="4:31" ht="13.8">
      <c r="D116" s="407"/>
      <c r="E116" s="407"/>
      <c r="F116" s="408"/>
      <c r="G116" s="406"/>
      <c r="H116" s="409"/>
      <c r="Q116" s="898" t="s">
        <v>1029</v>
      </c>
      <c r="R116" s="899"/>
      <c r="S116" s="899"/>
      <c r="T116" s="255"/>
      <c r="U116" s="898" t="s">
        <v>1029</v>
      </c>
      <c r="V116" s="899"/>
      <c r="W116" s="899"/>
      <c r="X116" s="255"/>
      <c r="Y116" s="898" t="s">
        <v>1029</v>
      </c>
      <c r="Z116" s="899"/>
      <c r="AA116" s="899"/>
      <c r="AB116" s="255"/>
      <c r="AC116" s="898" t="s">
        <v>1029</v>
      </c>
      <c r="AD116" s="899"/>
      <c r="AE116" s="899"/>
    </row>
    <row r="117" spans="4:31" ht="13.8">
      <c r="D117" s="407"/>
      <c r="E117" s="407"/>
      <c r="F117" s="408"/>
      <c r="G117" s="406"/>
      <c r="H117" s="409"/>
      <c r="Q117" s="898" t="s">
        <v>1030</v>
      </c>
      <c r="R117" s="899"/>
      <c r="S117" s="899"/>
      <c r="T117" s="255"/>
      <c r="U117" s="898" t="s">
        <v>1030</v>
      </c>
      <c r="V117" s="899"/>
      <c r="W117" s="899"/>
      <c r="X117" s="255"/>
      <c r="Y117" s="898" t="s">
        <v>1030</v>
      </c>
      <c r="Z117" s="899"/>
      <c r="AA117" s="899"/>
      <c r="AB117" s="255"/>
      <c r="AC117" s="898" t="s">
        <v>1030</v>
      </c>
      <c r="AD117" s="899"/>
      <c r="AE117" s="899"/>
    </row>
    <row r="118" spans="4:31" ht="13.8">
      <c r="D118" s="407"/>
      <c r="E118" s="407"/>
      <c r="F118" s="408"/>
      <c r="G118" s="406"/>
      <c r="H118" s="409"/>
      <c r="Q118" s="898" t="s">
        <v>1031</v>
      </c>
      <c r="R118" s="899"/>
      <c r="S118" s="899"/>
      <c r="T118" s="255"/>
      <c r="U118" s="898" t="s">
        <v>1031</v>
      </c>
      <c r="V118" s="899"/>
      <c r="W118" s="899"/>
      <c r="X118" s="255"/>
      <c r="Y118" s="898" t="s">
        <v>1031</v>
      </c>
      <c r="Z118" s="899"/>
      <c r="AA118" s="899"/>
      <c r="AB118" s="255"/>
      <c r="AC118" s="898" t="s">
        <v>1031</v>
      </c>
      <c r="AD118" s="899"/>
      <c r="AE118" s="899"/>
    </row>
    <row r="119" spans="4:31" ht="13.8">
      <c r="D119" s="407"/>
      <c r="E119" s="407"/>
      <c r="F119" s="408"/>
      <c r="G119" s="406"/>
      <c r="H119" s="409"/>
      <c r="Q119" s="898" t="s">
        <v>1032</v>
      </c>
      <c r="R119" s="899"/>
      <c r="S119" s="899"/>
      <c r="T119" s="255"/>
      <c r="U119" s="898" t="s">
        <v>1032</v>
      </c>
      <c r="V119" s="899"/>
      <c r="W119" s="899"/>
      <c r="X119" s="255"/>
      <c r="Y119" s="898" t="s">
        <v>1032</v>
      </c>
      <c r="Z119" s="899"/>
      <c r="AA119" s="899"/>
      <c r="AB119" s="255"/>
      <c r="AC119" s="898" t="s">
        <v>1032</v>
      </c>
      <c r="AD119" s="899"/>
      <c r="AE119" s="899"/>
    </row>
    <row r="120" spans="4:31" ht="13.8">
      <c r="D120" s="407"/>
      <c r="E120" s="407"/>
      <c r="F120" s="408"/>
      <c r="G120" s="406"/>
      <c r="H120" s="409"/>
      <c r="Q120" s="898" t="s">
        <v>1028</v>
      </c>
      <c r="R120" s="899"/>
      <c r="S120" s="899"/>
      <c r="T120" s="255"/>
      <c r="U120" s="898" t="s">
        <v>1028</v>
      </c>
      <c r="V120" s="899"/>
      <c r="W120" s="899"/>
      <c r="X120" s="255"/>
      <c r="Y120" s="898" t="s">
        <v>1028</v>
      </c>
      <c r="Z120" s="899"/>
      <c r="AA120" s="899"/>
      <c r="AB120" s="255"/>
      <c r="AC120" s="898" t="s">
        <v>1028</v>
      </c>
      <c r="AD120" s="899"/>
      <c r="AE120" s="899"/>
    </row>
    <row r="121" spans="4:31" ht="13.8">
      <c r="D121" s="407"/>
      <c r="E121" s="407"/>
      <c r="F121" s="408"/>
      <c r="G121" s="406"/>
      <c r="H121" s="409"/>
      <c r="Q121" s="894" t="s">
        <v>1033</v>
      </c>
      <c r="R121" s="900">
        <f>((R116+R117)/2*0.65)+((R118+R119)/2*0.25)+(R120*0.1)</f>
        <v>0</v>
      </c>
      <c r="S121" s="900">
        <f>((S116+S117)/2*0.65)+((S118+S119)/2*0.25)+(S120*0.1)</f>
        <v>0</v>
      </c>
      <c r="T121" s="255"/>
      <c r="U121" s="894" t="s">
        <v>1033</v>
      </c>
      <c r="V121" s="900">
        <f>((V116+V117)/2*0.65)+((V118+V119)/2*0.25)+(V120*0.1)</f>
        <v>0</v>
      </c>
      <c r="W121" s="900">
        <f>((W116+W117)/2*0.65)+((W118+W119)/2*0.25)+(W120*0.1)</f>
        <v>0</v>
      </c>
      <c r="X121" s="255"/>
      <c r="Y121" s="894" t="s">
        <v>1033</v>
      </c>
      <c r="Z121" s="900">
        <f>((Z116+Z117)/2*0.65)+((Z118+Z119)/2*0.25)+(Z120*0.1)</f>
        <v>0</v>
      </c>
      <c r="AA121" s="900">
        <f>((AA116+AA117)/2*0.65)+((AA118+AA119)/2*0.25)+(AA120*0.1)</f>
        <v>0</v>
      </c>
      <c r="AB121" s="255"/>
      <c r="AC121" s="894" t="s">
        <v>1033</v>
      </c>
      <c r="AD121" s="900">
        <f>((AD116+AD117)/2*0.65)+((AD118+AD119)/2*0.25)+(AD120*0.1)</f>
        <v>0</v>
      </c>
      <c r="AE121" s="900">
        <f>((AE116+AE117)/2*0.65)+((AE118+AE119)/2*0.25)+(AE120*0.1)</f>
        <v>0</v>
      </c>
    </row>
    <row r="122" spans="4:31" ht="13.8">
      <c r="D122" s="407"/>
      <c r="E122" s="407"/>
      <c r="F122" s="408"/>
      <c r="G122" s="406"/>
      <c r="H122" s="409"/>
      <c r="Q122" s="255"/>
      <c r="R122" s="255"/>
      <c r="S122" s="255"/>
      <c r="T122" s="255"/>
      <c r="U122" s="255"/>
      <c r="V122" s="255"/>
      <c r="W122" s="255"/>
      <c r="X122" s="255"/>
      <c r="Y122" s="255"/>
      <c r="Z122" s="255"/>
      <c r="AA122" s="255"/>
      <c r="AB122" s="255"/>
      <c r="AC122" s="255"/>
      <c r="AD122" s="255"/>
      <c r="AE122" s="255"/>
    </row>
    <row r="123" spans="4:31" ht="13.8">
      <c r="D123" s="407"/>
      <c r="E123" s="407"/>
      <c r="F123" s="408"/>
      <c r="G123" s="406"/>
      <c r="H123" s="409"/>
      <c r="Q123" s="255"/>
      <c r="R123" s="255"/>
      <c r="S123" s="255"/>
      <c r="T123" s="255"/>
      <c r="U123" s="255"/>
      <c r="V123" s="255"/>
      <c r="W123" s="255"/>
      <c r="X123" s="255"/>
      <c r="Y123" s="255"/>
      <c r="Z123" s="255"/>
      <c r="AA123" s="255"/>
      <c r="AB123" s="255"/>
      <c r="AC123" s="255"/>
      <c r="AD123" s="255"/>
      <c r="AE123" s="255"/>
    </row>
    <row r="124" spans="4:31" ht="13.8">
      <c r="D124" s="407"/>
      <c r="E124" s="407"/>
      <c r="F124" s="408"/>
      <c r="G124" s="406"/>
      <c r="H124" s="409"/>
      <c r="Q124" s="892">
        <v>6</v>
      </c>
      <c r="R124" s="255"/>
      <c r="S124" s="255"/>
      <c r="T124" s="255"/>
      <c r="U124" s="255"/>
      <c r="V124" s="255"/>
      <c r="W124" s="255"/>
      <c r="X124" s="255"/>
      <c r="Y124" s="255"/>
      <c r="Z124" s="255"/>
      <c r="AA124" s="255"/>
      <c r="AB124" s="255"/>
      <c r="AC124" s="255"/>
      <c r="AD124" s="255"/>
      <c r="AE124" s="255"/>
    </row>
    <row r="125" spans="4:31" ht="13.8">
      <c r="D125" s="407"/>
      <c r="E125" s="407"/>
      <c r="F125" s="408"/>
      <c r="G125" s="406"/>
      <c r="H125" s="409"/>
      <c r="Q125" s="894" t="s">
        <v>1042</v>
      </c>
      <c r="R125" s="1336" t="s">
        <v>1055</v>
      </c>
      <c r="S125" s="1337"/>
      <c r="T125" s="255"/>
      <c r="U125" s="255"/>
      <c r="V125" s="255"/>
      <c r="W125" s="255"/>
      <c r="X125" s="255"/>
      <c r="Y125" s="255"/>
      <c r="Z125" s="255"/>
      <c r="AA125" s="255"/>
      <c r="AB125" s="255"/>
      <c r="AC125" s="255"/>
      <c r="AD125" s="255"/>
      <c r="AE125" s="255"/>
    </row>
    <row r="126" spans="4:31" ht="13.8">
      <c r="D126" s="407"/>
      <c r="E126" s="407"/>
      <c r="F126" s="408"/>
      <c r="G126" s="406"/>
      <c r="H126" s="409"/>
      <c r="Q126" s="893" t="s">
        <v>1043</v>
      </c>
      <c r="R126" s="1336" t="s">
        <v>1048</v>
      </c>
      <c r="S126" s="1337"/>
      <c r="T126" s="255"/>
      <c r="U126" s="894" t="s">
        <v>1056</v>
      </c>
      <c r="V126" s="1336" t="s">
        <v>1061</v>
      </c>
      <c r="W126" s="1337"/>
      <c r="X126" s="255"/>
      <c r="Y126" s="894" t="s">
        <v>1057</v>
      </c>
      <c r="Z126" s="1336" t="s">
        <v>1066</v>
      </c>
      <c r="AA126" s="1337"/>
      <c r="AB126" s="255"/>
      <c r="AC126" s="894" t="s">
        <v>1058</v>
      </c>
      <c r="AD126" s="1336" t="s">
        <v>1071</v>
      </c>
      <c r="AE126" s="1337"/>
    </row>
    <row r="127" spans="4:31" ht="13.8">
      <c r="D127" s="407"/>
      <c r="E127" s="407"/>
      <c r="F127" s="408"/>
      <c r="G127" s="406"/>
      <c r="H127" s="409"/>
      <c r="Q127" s="895"/>
      <c r="R127" s="897" t="s">
        <v>1034</v>
      </c>
      <c r="S127" s="896" t="s">
        <v>1036</v>
      </c>
      <c r="T127" s="255"/>
      <c r="U127" s="895"/>
      <c r="V127" s="897" t="s">
        <v>1034</v>
      </c>
      <c r="W127" s="896" t="s">
        <v>1036</v>
      </c>
      <c r="X127" s="255"/>
      <c r="Y127" s="895"/>
      <c r="Z127" s="897" t="s">
        <v>1034</v>
      </c>
      <c r="AA127" s="896" t="s">
        <v>1036</v>
      </c>
      <c r="AB127" s="255"/>
      <c r="AC127" s="895"/>
      <c r="AD127" s="897" t="s">
        <v>1034</v>
      </c>
      <c r="AE127" s="896" t="s">
        <v>1036</v>
      </c>
    </row>
    <row r="128" spans="4:31" ht="13.8">
      <c r="D128" s="407"/>
      <c r="E128" s="407"/>
      <c r="F128" s="408"/>
      <c r="G128" s="406"/>
      <c r="H128" s="409"/>
      <c r="Q128" s="898" t="s">
        <v>1029</v>
      </c>
      <c r="R128" s="899"/>
      <c r="S128" s="899"/>
      <c r="T128" s="255"/>
      <c r="U128" s="898" t="s">
        <v>1029</v>
      </c>
      <c r="V128" s="899"/>
      <c r="W128" s="899"/>
      <c r="X128" s="255"/>
      <c r="Y128" s="898" t="s">
        <v>1029</v>
      </c>
      <c r="Z128" s="899"/>
      <c r="AA128" s="899"/>
      <c r="AB128" s="255"/>
      <c r="AC128" s="898" t="s">
        <v>1029</v>
      </c>
      <c r="AD128" s="899"/>
      <c r="AE128" s="899"/>
    </row>
    <row r="129" spans="4:31" ht="13.8">
      <c r="D129" s="407"/>
      <c r="E129" s="407"/>
      <c r="F129" s="408"/>
      <c r="G129" s="406"/>
      <c r="H129" s="409"/>
      <c r="Q129" s="898" t="s">
        <v>1030</v>
      </c>
      <c r="R129" s="899"/>
      <c r="S129" s="899"/>
      <c r="T129" s="255"/>
      <c r="U129" s="898" t="s">
        <v>1030</v>
      </c>
      <c r="V129" s="899"/>
      <c r="W129" s="899"/>
      <c r="X129" s="255"/>
      <c r="Y129" s="898" t="s">
        <v>1030</v>
      </c>
      <c r="Z129" s="899"/>
      <c r="AA129" s="899"/>
      <c r="AB129" s="255"/>
      <c r="AC129" s="898" t="s">
        <v>1030</v>
      </c>
      <c r="AD129" s="899"/>
      <c r="AE129" s="899"/>
    </row>
    <row r="130" spans="4:31" ht="13.8">
      <c r="D130" s="407"/>
      <c r="E130" s="407"/>
      <c r="F130" s="408"/>
      <c r="G130" s="406"/>
      <c r="H130" s="409"/>
      <c r="Q130" s="898" t="s">
        <v>1031</v>
      </c>
      <c r="R130" s="899"/>
      <c r="S130" s="899"/>
      <c r="T130" s="255"/>
      <c r="U130" s="898" t="s">
        <v>1031</v>
      </c>
      <c r="V130" s="899"/>
      <c r="W130" s="899"/>
      <c r="X130" s="255"/>
      <c r="Y130" s="898" t="s">
        <v>1031</v>
      </c>
      <c r="Z130" s="899"/>
      <c r="AA130" s="899"/>
      <c r="AB130" s="255"/>
      <c r="AC130" s="898" t="s">
        <v>1031</v>
      </c>
      <c r="AD130" s="899"/>
      <c r="AE130" s="899"/>
    </row>
    <row r="131" spans="4:31" ht="13.8">
      <c r="D131" s="407"/>
      <c r="E131" s="407"/>
      <c r="F131" s="408"/>
      <c r="G131" s="406"/>
      <c r="H131" s="409"/>
      <c r="Q131" s="898" t="s">
        <v>1032</v>
      </c>
      <c r="R131" s="899"/>
      <c r="S131" s="899"/>
      <c r="T131" s="255"/>
      <c r="U131" s="898" t="s">
        <v>1032</v>
      </c>
      <c r="V131" s="899"/>
      <c r="W131" s="899"/>
      <c r="X131" s="255"/>
      <c r="Y131" s="898" t="s">
        <v>1032</v>
      </c>
      <c r="Z131" s="899"/>
      <c r="AA131" s="899"/>
      <c r="AB131" s="255"/>
      <c r="AC131" s="898" t="s">
        <v>1032</v>
      </c>
      <c r="AD131" s="899"/>
      <c r="AE131" s="899"/>
    </row>
    <row r="132" spans="4:31" ht="13.8">
      <c r="D132" s="407"/>
      <c r="E132" s="407"/>
      <c r="F132" s="408"/>
      <c r="G132" s="406"/>
      <c r="H132" s="409"/>
      <c r="Q132" s="898" t="s">
        <v>1028</v>
      </c>
      <c r="R132" s="899"/>
      <c r="S132" s="899"/>
      <c r="T132" s="255"/>
      <c r="U132" s="898" t="s">
        <v>1028</v>
      </c>
      <c r="V132" s="899"/>
      <c r="W132" s="899"/>
      <c r="X132" s="255"/>
      <c r="Y132" s="898" t="s">
        <v>1028</v>
      </c>
      <c r="Z132" s="899"/>
      <c r="AA132" s="899"/>
      <c r="AB132" s="255"/>
      <c r="AC132" s="898" t="s">
        <v>1028</v>
      </c>
      <c r="AD132" s="899"/>
      <c r="AE132" s="899"/>
    </row>
    <row r="133" spans="4:31" ht="13.8">
      <c r="D133" s="407"/>
      <c r="E133" s="407"/>
      <c r="F133" s="408"/>
      <c r="G133" s="406"/>
      <c r="H133" s="409"/>
      <c r="Q133" s="894" t="s">
        <v>1033</v>
      </c>
      <c r="R133" s="900">
        <f>((R128+R129)/2*0.65)+((R130+R131)/2*0.25)+(R132*0.1)</f>
        <v>0</v>
      </c>
      <c r="S133" s="900">
        <f>((S128+S129)/2*0.65)+((S130+S131)/2*0.25)+(S132*0.1)</f>
        <v>0</v>
      </c>
      <c r="T133" s="255"/>
      <c r="U133" s="894" t="s">
        <v>1033</v>
      </c>
      <c r="V133" s="900">
        <f>((V128+V129)/2*0.65)+((V130+V131)/2*0.25)+(V132*0.1)</f>
        <v>0</v>
      </c>
      <c r="W133" s="900">
        <f>((W128+W129)/2*0.65)+((W130+W131)/2*0.25)+(W132*0.1)</f>
        <v>0</v>
      </c>
      <c r="X133" s="255"/>
      <c r="Y133" s="894" t="s">
        <v>1033</v>
      </c>
      <c r="Z133" s="900">
        <f>((Z128+Z129)/2*0.65)+((Z130+Z131)/2*0.25)+(Z132*0.1)</f>
        <v>0</v>
      </c>
      <c r="AA133" s="900">
        <f>((AA128+AA129)/2*0.65)+((AA130+AA131)/2*0.25)+(AA132*0.1)</f>
        <v>0</v>
      </c>
      <c r="AB133" s="255"/>
      <c r="AC133" s="894" t="s">
        <v>1033</v>
      </c>
      <c r="AD133" s="900">
        <f>((AD128+AD129)/2*0.65)+((AD130+AD131)/2*0.25)+(AD132*0.1)</f>
        <v>0</v>
      </c>
      <c r="AE133" s="900">
        <f>((AE128+AE129)/2*0.65)+((AE130+AE131)/2*0.25)+(AE132*0.1)</f>
        <v>0</v>
      </c>
    </row>
    <row r="134" spans="4:31" ht="13.8">
      <c r="D134" s="407"/>
      <c r="E134" s="407"/>
      <c r="F134" s="408"/>
      <c r="G134" s="406"/>
      <c r="H134" s="409"/>
    </row>
    <row r="135" spans="4:31" ht="13.8">
      <c r="D135" s="407"/>
      <c r="E135" s="407"/>
      <c r="F135" s="408"/>
      <c r="G135" s="406"/>
      <c r="H135" s="409"/>
    </row>
    <row r="136" spans="4:31" ht="13.8">
      <c r="D136" s="407"/>
      <c r="E136" s="407"/>
      <c r="F136" s="408"/>
      <c r="G136" s="406"/>
      <c r="H136" s="409"/>
    </row>
    <row r="137" spans="4:31" ht="13.8">
      <c r="D137" s="407"/>
      <c r="E137" s="407"/>
      <c r="F137" s="408"/>
      <c r="G137" s="406"/>
      <c r="H137" s="409"/>
    </row>
    <row r="138" spans="4:31" ht="13.8">
      <c r="D138" s="407"/>
      <c r="E138" s="407"/>
      <c r="F138" s="408"/>
      <c r="G138" s="406"/>
      <c r="H138" s="409"/>
    </row>
    <row r="139" spans="4:31" ht="13.8">
      <c r="D139" s="407"/>
      <c r="E139" s="407"/>
      <c r="F139" s="408"/>
      <c r="G139" s="406"/>
      <c r="H139" s="409"/>
    </row>
    <row r="140" spans="4:31" ht="13.8">
      <c r="D140" s="407"/>
      <c r="E140" s="407"/>
      <c r="F140" s="408"/>
      <c r="G140" s="406"/>
      <c r="H140" s="409"/>
    </row>
    <row r="141" spans="4:31" ht="13.8">
      <c r="D141" s="407"/>
      <c r="E141" s="407"/>
      <c r="F141" s="408"/>
      <c r="G141" s="406"/>
      <c r="H141" s="409"/>
    </row>
    <row r="142" spans="4:31" ht="13.8">
      <c r="D142" s="407"/>
      <c r="E142" s="407"/>
      <c r="F142" s="408"/>
      <c r="G142" s="406"/>
      <c r="H142" s="409"/>
    </row>
    <row r="143" spans="4:31" ht="13.8">
      <c r="D143" s="407"/>
      <c r="E143" s="407"/>
      <c r="F143" s="408"/>
      <c r="G143" s="406"/>
      <c r="H143" s="409"/>
    </row>
    <row r="144" spans="4:31" ht="13.8">
      <c r="D144" s="407"/>
      <c r="E144" s="407"/>
      <c r="F144" s="408"/>
      <c r="G144" s="406"/>
      <c r="H144" s="409"/>
    </row>
    <row r="145" spans="4:8" ht="13.8">
      <c r="D145" s="407"/>
      <c r="E145" s="407"/>
      <c r="F145" s="408"/>
      <c r="G145" s="406"/>
      <c r="H145" s="409"/>
    </row>
    <row r="146" spans="4:8" ht="13.8">
      <c r="D146" s="407"/>
      <c r="E146" s="407"/>
      <c r="F146" s="408"/>
      <c r="G146" s="406"/>
      <c r="H146" s="409"/>
    </row>
    <row r="147" spans="4:8" ht="13.8">
      <c r="D147" s="407"/>
      <c r="E147" s="407"/>
      <c r="F147" s="408"/>
      <c r="G147" s="406"/>
      <c r="H147" s="409"/>
    </row>
    <row r="148" spans="4:8" ht="13.8">
      <c r="D148" s="407"/>
      <c r="E148" s="407"/>
      <c r="F148" s="408"/>
      <c r="G148" s="406"/>
      <c r="H148" s="409"/>
    </row>
    <row r="149" spans="4:8" ht="13.8">
      <c r="D149" s="407"/>
      <c r="E149" s="407"/>
      <c r="F149" s="408"/>
      <c r="G149" s="406"/>
      <c r="H149" s="409"/>
    </row>
    <row r="150" spans="4:8" ht="13.8">
      <c r="D150" s="407"/>
      <c r="E150" s="407"/>
      <c r="F150" s="408"/>
      <c r="G150" s="406"/>
      <c r="H150" s="409"/>
    </row>
    <row r="151" spans="4:8" ht="13.8">
      <c r="D151" s="407"/>
      <c r="E151" s="407"/>
      <c r="F151" s="408"/>
      <c r="G151" s="406"/>
      <c r="H151" s="409"/>
    </row>
    <row r="152" spans="4:8" ht="13.8">
      <c r="D152" s="407"/>
      <c r="E152" s="407"/>
      <c r="F152" s="408"/>
      <c r="G152" s="406"/>
      <c r="H152" s="409"/>
    </row>
    <row r="153" spans="4:8" ht="13.8">
      <c r="D153" s="407"/>
      <c r="E153" s="407"/>
      <c r="F153" s="408"/>
      <c r="G153" s="406"/>
      <c r="H153" s="409"/>
    </row>
    <row r="154" spans="4:8" ht="13.8">
      <c r="D154" s="407"/>
      <c r="E154" s="407"/>
      <c r="F154" s="408"/>
      <c r="G154" s="406"/>
      <c r="H154" s="409"/>
    </row>
    <row r="155" spans="4:8" ht="13.8">
      <c r="D155" s="407"/>
      <c r="E155" s="407"/>
      <c r="F155" s="408"/>
      <c r="G155" s="406"/>
      <c r="H155" s="409"/>
    </row>
    <row r="156" spans="4:8" ht="13.8">
      <c r="D156" s="407"/>
      <c r="E156" s="407"/>
      <c r="F156" s="408"/>
      <c r="G156" s="406"/>
      <c r="H156" s="409"/>
    </row>
    <row r="157" spans="4:8" ht="13.8">
      <c r="D157" s="407"/>
      <c r="E157" s="407"/>
      <c r="F157" s="408"/>
      <c r="G157" s="406"/>
      <c r="H157" s="409"/>
    </row>
    <row r="158" spans="4:8" ht="13.8">
      <c r="D158" s="407"/>
      <c r="E158" s="407"/>
      <c r="F158" s="408"/>
      <c r="G158" s="406"/>
      <c r="H158" s="409"/>
    </row>
    <row r="159" spans="4:8" ht="13.8">
      <c r="D159" s="407"/>
      <c r="E159" s="407"/>
      <c r="F159" s="408"/>
      <c r="G159" s="406"/>
      <c r="H159" s="409"/>
    </row>
    <row r="160" spans="4:8" ht="13.8">
      <c r="D160" s="407"/>
      <c r="E160" s="407"/>
      <c r="F160" s="408"/>
      <c r="G160" s="406"/>
      <c r="H160" s="409"/>
    </row>
    <row r="161" spans="4:8" ht="13.8">
      <c r="D161" s="407"/>
      <c r="E161" s="407"/>
      <c r="F161" s="408"/>
      <c r="G161" s="406"/>
      <c r="H161" s="409"/>
    </row>
    <row r="162" spans="4:8" ht="13.8">
      <c r="D162" s="407"/>
      <c r="E162" s="407"/>
      <c r="F162" s="408"/>
      <c r="G162" s="406"/>
      <c r="H162" s="409"/>
    </row>
    <row r="163" spans="4:8" ht="13.8">
      <c r="D163" s="407"/>
      <c r="E163" s="407"/>
      <c r="F163" s="408"/>
      <c r="G163" s="406"/>
      <c r="H163" s="409"/>
    </row>
    <row r="164" spans="4:8" ht="13.8">
      <c r="D164" s="407"/>
      <c r="E164" s="407"/>
      <c r="F164" s="408"/>
      <c r="G164" s="406"/>
      <c r="H164" s="409"/>
    </row>
    <row r="165" spans="4:8" ht="13.8">
      <c r="D165" s="407"/>
      <c r="E165" s="407"/>
      <c r="F165" s="408"/>
      <c r="G165" s="406"/>
      <c r="H165" s="409"/>
    </row>
    <row r="166" spans="4:8" ht="13.8">
      <c r="D166" s="407"/>
      <c r="E166" s="407"/>
      <c r="F166" s="408"/>
      <c r="G166" s="406"/>
      <c r="H166" s="409"/>
    </row>
    <row r="167" spans="4:8" ht="13.8">
      <c r="D167" s="407"/>
      <c r="E167" s="407"/>
      <c r="F167" s="408"/>
      <c r="G167" s="406"/>
      <c r="H167" s="409"/>
    </row>
    <row r="168" spans="4:8" ht="13.8">
      <c r="D168" s="407"/>
      <c r="E168" s="407"/>
      <c r="F168" s="408"/>
      <c r="G168" s="406"/>
      <c r="H168" s="409"/>
    </row>
    <row r="169" spans="4:8" ht="13.8">
      <c r="D169" s="407"/>
      <c r="E169" s="407"/>
      <c r="F169" s="408"/>
      <c r="G169" s="406"/>
      <c r="H169" s="409"/>
    </row>
    <row r="170" spans="4:8" ht="13.8">
      <c r="D170" s="407"/>
      <c r="E170" s="407"/>
      <c r="F170" s="408"/>
      <c r="G170" s="406"/>
      <c r="H170" s="409"/>
    </row>
    <row r="171" spans="4:8" ht="13.8">
      <c r="D171" s="407"/>
      <c r="E171" s="407"/>
      <c r="F171" s="408"/>
      <c r="G171" s="406"/>
      <c r="H171" s="409"/>
    </row>
    <row r="172" spans="4:8" ht="13.8">
      <c r="D172" s="407"/>
      <c r="E172" s="407"/>
      <c r="F172" s="408"/>
      <c r="G172" s="406"/>
      <c r="H172" s="409"/>
    </row>
    <row r="173" spans="4:8" ht="13.8">
      <c r="D173" s="407"/>
      <c r="E173" s="407"/>
      <c r="F173" s="408"/>
      <c r="G173" s="406"/>
      <c r="H173" s="409"/>
    </row>
    <row r="174" spans="4:8" ht="13.8">
      <c r="D174" s="407"/>
      <c r="E174" s="407"/>
      <c r="F174" s="408"/>
      <c r="G174" s="406"/>
      <c r="H174" s="409"/>
    </row>
    <row r="175" spans="4:8" ht="13.8">
      <c r="D175" s="407"/>
      <c r="E175" s="407"/>
      <c r="F175" s="408"/>
      <c r="G175" s="406"/>
      <c r="H175" s="409"/>
    </row>
    <row r="176" spans="4:8" ht="13.8">
      <c r="D176" s="407"/>
      <c r="E176" s="407"/>
      <c r="F176" s="408"/>
      <c r="G176" s="406"/>
      <c r="H176" s="409"/>
    </row>
    <row r="177" spans="4:8" ht="13.8">
      <c r="D177" s="407"/>
      <c r="E177" s="407"/>
      <c r="F177" s="408"/>
      <c r="G177" s="406"/>
      <c r="H177" s="409"/>
    </row>
    <row r="178" spans="4:8" ht="13.8">
      <c r="D178" s="407"/>
      <c r="E178" s="407"/>
      <c r="F178" s="408"/>
      <c r="G178" s="406"/>
      <c r="H178" s="409"/>
    </row>
    <row r="179" spans="4:8" ht="13.8">
      <c r="D179" s="407"/>
      <c r="E179" s="407"/>
      <c r="F179" s="408"/>
      <c r="G179" s="406"/>
      <c r="H179" s="409"/>
    </row>
    <row r="180" spans="4:8" ht="13.8">
      <c r="D180" s="407"/>
      <c r="E180" s="407"/>
      <c r="F180" s="408"/>
      <c r="G180" s="406"/>
      <c r="H180" s="409"/>
    </row>
    <row r="181" spans="4:8" ht="13.8">
      <c r="D181" s="407"/>
      <c r="E181" s="407"/>
      <c r="F181" s="408"/>
      <c r="G181" s="406"/>
      <c r="H181" s="409"/>
    </row>
    <row r="182" spans="4:8" ht="13.8">
      <c r="D182" s="407"/>
      <c r="E182" s="407"/>
      <c r="F182" s="408"/>
      <c r="G182" s="406"/>
      <c r="H182" s="409"/>
    </row>
    <row r="183" spans="4:8" ht="13.8">
      <c r="D183" s="407"/>
      <c r="E183" s="407"/>
      <c r="F183" s="408"/>
      <c r="G183" s="406"/>
      <c r="H183" s="409"/>
    </row>
    <row r="184" spans="4:8" ht="13.8">
      <c r="D184" s="407"/>
      <c r="E184" s="407"/>
      <c r="F184" s="408"/>
      <c r="G184" s="406"/>
      <c r="H184" s="409"/>
    </row>
    <row r="185" spans="4:8" ht="13.8">
      <c r="D185" s="407"/>
      <c r="E185" s="407"/>
      <c r="F185" s="408"/>
      <c r="G185" s="406"/>
      <c r="H185" s="409"/>
    </row>
    <row r="186" spans="4:8" ht="13.8">
      <c r="D186" s="407"/>
      <c r="E186" s="407"/>
      <c r="F186" s="408"/>
      <c r="G186" s="406"/>
      <c r="H186" s="409"/>
    </row>
    <row r="187" spans="4:8" ht="13.8">
      <c r="D187" s="407"/>
      <c r="E187" s="407"/>
      <c r="F187" s="408"/>
      <c r="G187" s="406"/>
      <c r="H187" s="409"/>
    </row>
    <row r="188" spans="4:8" ht="13.8">
      <c r="D188" s="407"/>
      <c r="E188" s="407"/>
      <c r="F188" s="408"/>
      <c r="G188" s="406"/>
      <c r="H188" s="409"/>
    </row>
    <row r="189" spans="4:8" ht="13.8">
      <c r="D189" s="407"/>
      <c r="E189" s="407"/>
      <c r="F189" s="408"/>
      <c r="G189" s="406"/>
      <c r="H189" s="409"/>
    </row>
    <row r="190" spans="4:8" ht="13.8">
      <c r="D190" s="407"/>
      <c r="E190" s="407"/>
      <c r="F190" s="408"/>
      <c r="G190" s="406"/>
      <c r="H190" s="409"/>
    </row>
    <row r="191" spans="4:8" ht="13.8">
      <c r="D191" s="407"/>
      <c r="E191" s="407"/>
      <c r="F191" s="408"/>
      <c r="G191" s="406"/>
      <c r="H191" s="409"/>
    </row>
    <row r="192" spans="4:8" ht="13.8">
      <c r="D192" s="407"/>
      <c r="E192" s="407"/>
      <c r="F192" s="408"/>
      <c r="G192" s="406"/>
      <c r="H192" s="409"/>
    </row>
    <row r="193" spans="4:8" ht="13.8">
      <c r="D193" s="407"/>
      <c r="E193" s="407"/>
      <c r="F193" s="408"/>
      <c r="G193" s="406"/>
      <c r="H193" s="409"/>
    </row>
    <row r="194" spans="4:8" ht="13.8">
      <c r="D194" s="407"/>
      <c r="E194" s="407"/>
      <c r="F194" s="408"/>
      <c r="G194" s="406"/>
      <c r="H194" s="409"/>
    </row>
    <row r="195" spans="4:8" ht="13.8">
      <c r="D195" s="407"/>
      <c r="E195" s="407"/>
      <c r="F195" s="408"/>
      <c r="G195" s="406"/>
      <c r="H195" s="409"/>
    </row>
    <row r="196" spans="4:8" ht="13.8">
      <c r="D196" s="407"/>
      <c r="E196" s="407"/>
      <c r="F196" s="408"/>
      <c r="G196" s="406"/>
      <c r="H196" s="409"/>
    </row>
    <row r="197" spans="4:8" ht="13.8">
      <c r="D197" s="407"/>
      <c r="E197" s="407"/>
      <c r="F197" s="408"/>
      <c r="G197" s="406"/>
      <c r="H197" s="409"/>
    </row>
    <row r="198" spans="4:8" ht="13.8">
      <c r="D198" s="407"/>
      <c r="E198" s="407"/>
      <c r="F198" s="408"/>
      <c r="G198" s="406"/>
      <c r="H198" s="409"/>
    </row>
    <row r="199" spans="4:8" ht="13.8">
      <c r="D199" s="407"/>
      <c r="E199" s="407"/>
      <c r="F199" s="408"/>
      <c r="G199" s="406"/>
      <c r="H199" s="409"/>
    </row>
    <row r="200" spans="4:8" ht="13.8">
      <c r="D200" s="407"/>
      <c r="E200" s="407"/>
      <c r="F200" s="408"/>
      <c r="G200" s="406"/>
      <c r="H200" s="409"/>
    </row>
    <row r="201" spans="4:8" ht="13.8">
      <c r="D201" s="407"/>
      <c r="E201" s="407"/>
      <c r="F201" s="408"/>
      <c r="G201" s="406"/>
      <c r="H201" s="409"/>
    </row>
    <row r="202" spans="4:8" ht="13.8">
      <c r="D202" s="407"/>
      <c r="E202" s="407"/>
      <c r="F202" s="408"/>
      <c r="G202" s="406"/>
      <c r="H202" s="409"/>
    </row>
    <row r="203" spans="4:8" ht="13.8">
      <c r="D203" s="407"/>
      <c r="E203" s="407"/>
      <c r="F203" s="408"/>
      <c r="G203" s="406"/>
      <c r="H203" s="409"/>
    </row>
    <row r="204" spans="4:8" ht="13.8">
      <c r="D204" s="407"/>
      <c r="E204" s="407"/>
      <c r="F204" s="408"/>
      <c r="G204" s="406"/>
      <c r="H204" s="409"/>
    </row>
    <row r="205" spans="4:8" ht="13.8">
      <c r="D205" s="407"/>
      <c r="E205" s="407"/>
      <c r="F205" s="408"/>
      <c r="G205" s="406"/>
      <c r="H205" s="409"/>
    </row>
    <row r="206" spans="4:8" ht="13.8">
      <c r="D206" s="407"/>
      <c r="E206" s="407"/>
      <c r="F206" s="408"/>
      <c r="G206" s="406"/>
      <c r="H206" s="409"/>
    </row>
    <row r="207" spans="4:8" ht="13.8">
      <c r="D207" s="407"/>
      <c r="E207" s="407"/>
      <c r="F207" s="408"/>
      <c r="G207" s="406"/>
      <c r="H207" s="409"/>
    </row>
    <row r="208" spans="4:8" ht="13.8">
      <c r="D208" s="407"/>
      <c r="E208" s="407"/>
      <c r="F208" s="408"/>
      <c r="G208" s="406"/>
      <c r="H208" s="409"/>
    </row>
    <row r="209" spans="4:8" ht="13.8">
      <c r="D209" s="407"/>
      <c r="E209" s="407"/>
      <c r="F209" s="408"/>
      <c r="G209" s="406"/>
      <c r="H209" s="409"/>
    </row>
    <row r="210" spans="4:8" ht="13.8">
      <c r="D210" s="407"/>
      <c r="E210" s="407"/>
      <c r="F210" s="408"/>
      <c r="G210" s="406"/>
      <c r="H210" s="409"/>
    </row>
    <row r="211" spans="4:8" ht="13.8">
      <c r="D211" s="407"/>
      <c r="E211" s="407"/>
      <c r="F211" s="408"/>
      <c r="G211" s="406"/>
      <c r="H211" s="409"/>
    </row>
    <row r="212" spans="4:8" ht="13.8">
      <c r="D212" s="407"/>
      <c r="E212" s="407"/>
      <c r="F212" s="408"/>
      <c r="G212" s="406"/>
      <c r="H212" s="409"/>
    </row>
    <row r="213" spans="4:8" ht="13.8">
      <c r="D213" s="407"/>
      <c r="E213" s="407"/>
      <c r="F213" s="408"/>
      <c r="G213" s="406"/>
      <c r="H213" s="409"/>
    </row>
    <row r="214" spans="4:8" ht="13.8">
      <c r="D214" s="407"/>
      <c r="E214" s="407"/>
      <c r="F214" s="408"/>
      <c r="G214" s="406"/>
      <c r="H214" s="409"/>
    </row>
    <row r="215" spans="4:8" ht="13.8">
      <c r="D215" s="407"/>
      <c r="E215" s="407"/>
      <c r="F215" s="408"/>
      <c r="G215" s="406"/>
      <c r="H215" s="409"/>
    </row>
    <row r="216" spans="4:8" ht="13.8">
      <c r="D216" s="407"/>
      <c r="E216" s="407"/>
      <c r="F216" s="408"/>
      <c r="G216" s="406"/>
      <c r="H216" s="409"/>
    </row>
    <row r="217" spans="4:8" ht="13.8">
      <c r="D217" s="407"/>
      <c r="E217" s="407"/>
      <c r="F217" s="408"/>
      <c r="G217" s="406"/>
      <c r="H217" s="409"/>
    </row>
    <row r="218" spans="4:8" ht="13.8">
      <c r="D218" s="407"/>
      <c r="E218" s="407"/>
      <c r="F218" s="408"/>
      <c r="G218" s="406"/>
      <c r="H218" s="409"/>
    </row>
    <row r="219" spans="4:8" ht="13.8">
      <c r="D219" s="407"/>
      <c r="E219" s="407"/>
      <c r="F219" s="408"/>
      <c r="G219" s="406"/>
      <c r="H219" s="409"/>
    </row>
    <row r="220" spans="4:8" ht="13.8">
      <c r="D220" s="407"/>
      <c r="E220" s="407"/>
      <c r="F220" s="408"/>
      <c r="G220" s="406"/>
      <c r="H220" s="409"/>
    </row>
    <row r="221" spans="4:8" ht="13.8">
      <c r="D221" s="407"/>
      <c r="E221" s="407"/>
      <c r="F221" s="408"/>
      <c r="G221" s="406"/>
      <c r="H221" s="409"/>
    </row>
    <row r="222" spans="4:8" ht="13.8">
      <c r="D222" s="407"/>
      <c r="E222" s="407"/>
      <c r="F222" s="408"/>
      <c r="G222" s="406"/>
      <c r="H222" s="409"/>
    </row>
    <row r="223" spans="4:8" ht="13.8">
      <c r="D223" s="407"/>
      <c r="E223" s="407"/>
      <c r="F223" s="408"/>
      <c r="G223" s="406"/>
      <c r="H223" s="409"/>
    </row>
    <row r="224" spans="4:8" ht="13.8">
      <c r="D224" s="407"/>
      <c r="E224" s="407"/>
      <c r="F224" s="408"/>
      <c r="G224" s="406"/>
      <c r="H224" s="409"/>
    </row>
    <row r="225" spans="4:8" ht="13.8">
      <c r="D225" s="407"/>
      <c r="E225" s="407"/>
      <c r="F225" s="408"/>
      <c r="G225" s="406"/>
      <c r="H225" s="409"/>
    </row>
    <row r="226" spans="4:8" ht="13.8">
      <c r="D226" s="407"/>
      <c r="E226" s="407"/>
      <c r="F226" s="408"/>
      <c r="G226" s="406"/>
      <c r="H226" s="409"/>
    </row>
    <row r="227" spans="4:8" ht="13.8">
      <c r="D227" s="407"/>
      <c r="E227" s="407"/>
      <c r="F227" s="408"/>
      <c r="G227" s="406"/>
      <c r="H227" s="409"/>
    </row>
    <row r="228" spans="4:8" ht="13.8">
      <c r="D228" s="407"/>
      <c r="E228" s="407"/>
      <c r="F228" s="408"/>
      <c r="G228" s="406"/>
      <c r="H228" s="409"/>
    </row>
    <row r="229" spans="4:8" ht="13.8">
      <c r="D229" s="407"/>
      <c r="E229" s="407"/>
      <c r="F229" s="408"/>
      <c r="G229" s="406"/>
      <c r="H229" s="409"/>
    </row>
    <row r="230" spans="4:8" ht="13.8">
      <c r="D230" s="407"/>
      <c r="E230" s="407"/>
      <c r="F230" s="408"/>
      <c r="G230" s="406"/>
      <c r="H230" s="409"/>
    </row>
    <row r="231" spans="4:8" ht="13.8">
      <c r="D231" s="407"/>
      <c r="E231" s="407"/>
      <c r="F231" s="408"/>
      <c r="G231" s="406"/>
      <c r="H231" s="409"/>
    </row>
    <row r="232" spans="4:8" ht="13.8">
      <c r="D232" s="407"/>
      <c r="E232" s="407"/>
      <c r="F232" s="408"/>
      <c r="G232" s="406"/>
      <c r="H232" s="409"/>
    </row>
    <row r="233" spans="4:8" ht="13.8">
      <c r="D233" s="407"/>
      <c r="E233" s="407"/>
      <c r="F233" s="408"/>
      <c r="G233" s="406"/>
      <c r="H233" s="409"/>
    </row>
    <row r="234" spans="4:8" ht="13.8">
      <c r="D234" s="407"/>
      <c r="E234" s="407"/>
      <c r="F234" s="408"/>
      <c r="G234" s="406"/>
      <c r="H234" s="409"/>
    </row>
    <row r="235" spans="4:8" ht="13.8">
      <c r="D235" s="407"/>
      <c r="E235" s="407"/>
      <c r="F235" s="408"/>
      <c r="G235" s="406"/>
      <c r="H235" s="409"/>
    </row>
    <row r="236" spans="4:8" ht="13.8">
      <c r="D236" s="407"/>
      <c r="E236" s="407"/>
      <c r="F236" s="408"/>
      <c r="G236" s="406"/>
      <c r="H236" s="409"/>
    </row>
    <row r="237" spans="4:8" ht="13.8">
      <c r="D237" s="407"/>
      <c r="E237" s="407"/>
      <c r="F237" s="408"/>
      <c r="G237" s="406"/>
      <c r="H237" s="409"/>
    </row>
    <row r="238" spans="4:8" ht="13.8">
      <c r="D238" s="407"/>
      <c r="E238" s="407"/>
      <c r="F238" s="408"/>
      <c r="G238" s="406"/>
      <c r="H238" s="409"/>
    </row>
    <row r="239" spans="4:8" ht="13.8">
      <c r="D239" s="407"/>
      <c r="E239" s="407"/>
      <c r="F239" s="408"/>
      <c r="G239" s="406"/>
      <c r="H239" s="409"/>
    </row>
    <row r="240" spans="4:8" ht="13.8">
      <c r="D240" s="407"/>
      <c r="E240" s="407"/>
      <c r="F240" s="408"/>
      <c r="G240" s="406"/>
      <c r="H240" s="409"/>
    </row>
    <row r="241" spans="4:8" ht="13.8">
      <c r="D241" s="407"/>
      <c r="E241" s="407"/>
      <c r="F241" s="408"/>
      <c r="G241" s="406"/>
      <c r="H241" s="409"/>
    </row>
    <row r="242" spans="4:8" ht="13.8">
      <c r="D242" s="407"/>
      <c r="E242" s="407"/>
      <c r="F242" s="408"/>
      <c r="G242" s="406"/>
      <c r="H242" s="409"/>
    </row>
    <row r="243" spans="4:8" ht="13.8">
      <c r="D243" s="407"/>
      <c r="E243" s="407"/>
      <c r="F243" s="408"/>
      <c r="G243" s="406"/>
      <c r="H243" s="409"/>
    </row>
    <row r="244" spans="4:8" ht="13.8">
      <c r="D244" s="407"/>
      <c r="E244" s="407"/>
      <c r="F244" s="408"/>
      <c r="G244" s="406"/>
      <c r="H244" s="409"/>
    </row>
    <row r="245" spans="4:8" ht="13.8">
      <c r="D245" s="407"/>
      <c r="E245" s="407"/>
      <c r="F245" s="408"/>
      <c r="G245" s="406"/>
      <c r="H245" s="409"/>
    </row>
    <row r="246" spans="4:8" ht="13.8">
      <c r="D246" s="407"/>
      <c r="E246" s="407"/>
      <c r="F246" s="408"/>
      <c r="G246" s="406"/>
      <c r="H246" s="409"/>
    </row>
    <row r="247" spans="4:8" ht="13.8">
      <c r="D247" s="407"/>
      <c r="E247" s="407"/>
      <c r="F247" s="408"/>
      <c r="G247" s="406"/>
      <c r="H247" s="409"/>
    </row>
    <row r="248" spans="4:8" ht="13.8">
      <c r="D248" s="407"/>
      <c r="E248" s="407"/>
      <c r="F248" s="408"/>
      <c r="G248" s="406"/>
      <c r="H248" s="409"/>
    </row>
    <row r="249" spans="4:8" ht="13.8">
      <c r="D249" s="407"/>
      <c r="E249" s="407"/>
      <c r="F249" s="408"/>
      <c r="G249" s="406"/>
      <c r="H249" s="409"/>
    </row>
    <row r="250" spans="4:8" ht="13.8">
      <c r="D250" s="407"/>
      <c r="E250" s="407"/>
      <c r="F250" s="408"/>
      <c r="G250" s="406"/>
      <c r="H250" s="409"/>
    </row>
    <row r="251" spans="4:8" ht="13.8">
      <c r="D251" s="407"/>
      <c r="E251" s="407"/>
      <c r="F251" s="408"/>
      <c r="G251" s="406"/>
      <c r="H251" s="409"/>
    </row>
    <row r="252" spans="4:8" ht="13.8">
      <c r="D252" s="407"/>
      <c r="E252" s="407"/>
      <c r="F252" s="408"/>
      <c r="G252" s="406"/>
      <c r="H252" s="409"/>
    </row>
    <row r="253" spans="4:8" ht="13.8">
      <c r="D253" s="407"/>
      <c r="E253" s="407"/>
      <c r="F253" s="408"/>
      <c r="G253" s="406"/>
      <c r="H253" s="409"/>
    </row>
    <row r="254" spans="4:8" ht="13.8">
      <c r="D254" s="407"/>
      <c r="E254" s="407"/>
      <c r="F254" s="408"/>
      <c r="G254" s="406"/>
      <c r="H254" s="409"/>
    </row>
    <row r="255" spans="4:8" ht="13.8">
      <c r="D255" s="407"/>
      <c r="E255" s="407"/>
      <c r="F255" s="408"/>
      <c r="G255" s="406"/>
      <c r="H255" s="409"/>
    </row>
    <row r="256" spans="4:8" ht="13.8">
      <c r="D256" s="407"/>
      <c r="E256" s="407"/>
      <c r="F256" s="408"/>
      <c r="G256" s="406"/>
      <c r="H256" s="409"/>
    </row>
    <row r="257" spans="4:8" ht="13.8">
      <c r="D257" s="406"/>
      <c r="E257" s="406"/>
      <c r="F257" s="406"/>
      <c r="G257" s="406"/>
      <c r="H257" s="409"/>
    </row>
    <row r="258" spans="4:8" ht="13.8">
      <c r="D258" s="406"/>
      <c r="E258" s="406"/>
      <c r="F258" s="406"/>
      <c r="G258" s="406"/>
      <c r="H258" s="409"/>
    </row>
    <row r="259" spans="4:8" ht="13.8">
      <c r="D259" s="406"/>
      <c r="E259" s="406"/>
      <c r="F259" s="406"/>
      <c r="G259" s="406"/>
      <c r="H259" s="409"/>
    </row>
    <row r="260" spans="4:8" ht="13.8">
      <c r="D260" s="406"/>
      <c r="E260" s="406"/>
      <c r="F260" s="406"/>
      <c r="G260" s="406"/>
      <c r="H260" s="409"/>
    </row>
    <row r="261" spans="4:8" ht="13.8">
      <c r="D261" s="406"/>
      <c r="E261" s="406"/>
      <c r="F261" s="406"/>
      <c r="G261" s="406"/>
      <c r="H261" s="409"/>
    </row>
    <row r="262" spans="4:8" ht="13.8">
      <c r="D262" s="406"/>
      <c r="E262" s="406"/>
      <c r="F262" s="406"/>
      <c r="G262" s="406"/>
      <c r="H262" s="409"/>
    </row>
    <row r="263" spans="4:8" ht="13.8">
      <c r="D263" s="406"/>
      <c r="E263" s="406"/>
      <c r="F263" s="406"/>
      <c r="G263" s="406"/>
      <c r="H263" s="409"/>
    </row>
    <row r="264" spans="4:8" ht="13.8">
      <c r="D264" s="406"/>
      <c r="E264" s="406"/>
      <c r="F264" s="406"/>
      <c r="G264" s="406"/>
      <c r="H264" s="409"/>
    </row>
    <row r="265" spans="4:8" ht="13.8">
      <c r="D265" s="406"/>
      <c r="E265" s="406"/>
      <c r="F265" s="406"/>
      <c r="G265" s="406"/>
      <c r="H265" s="409"/>
    </row>
    <row r="266" spans="4:8" ht="13.8">
      <c r="D266" s="406"/>
      <c r="E266" s="406"/>
      <c r="F266" s="406"/>
      <c r="G266" s="406"/>
      <c r="H266" s="255"/>
    </row>
    <row r="267" spans="4:8" ht="13.8">
      <c r="D267" s="406"/>
      <c r="E267" s="406"/>
      <c r="F267" s="406"/>
      <c r="G267" s="406"/>
      <c r="H267" s="255"/>
    </row>
    <row r="268" spans="4:8" ht="13.8">
      <c r="D268" s="406"/>
      <c r="E268" s="406"/>
      <c r="F268" s="406"/>
      <c r="G268" s="406"/>
      <c r="H268" s="255"/>
    </row>
    <row r="269" spans="4:8" ht="13.8">
      <c r="D269" s="406"/>
      <c r="E269" s="406"/>
      <c r="F269" s="406"/>
      <c r="G269" s="406"/>
      <c r="H269" s="255"/>
    </row>
    <row r="270" spans="4:8" ht="13.8">
      <c r="D270" s="406"/>
      <c r="E270" s="406"/>
      <c r="F270" s="406"/>
      <c r="G270" s="406"/>
      <c r="H270" s="255"/>
    </row>
    <row r="271" spans="4:8" ht="13.8">
      <c r="D271" s="406"/>
      <c r="E271" s="406"/>
      <c r="F271" s="406"/>
      <c r="G271" s="406"/>
      <c r="H271" s="255"/>
    </row>
    <row r="272" spans="4:8" ht="13.8">
      <c r="G272" s="406"/>
      <c r="H272" s="255"/>
    </row>
    <row r="273" spans="7:8" ht="13.8">
      <c r="G273" s="406"/>
      <c r="H273" s="255"/>
    </row>
    <row r="274" spans="7:8" ht="13.8">
      <c r="G274" s="406"/>
      <c r="H274" s="255"/>
    </row>
    <row r="275" spans="7:8" ht="13.8">
      <c r="G275" s="406"/>
      <c r="H275" s="255"/>
    </row>
    <row r="276" spans="7:8" ht="13.8">
      <c r="G276" s="406"/>
      <c r="H276" s="255"/>
    </row>
    <row r="277" spans="7:8" ht="13.8">
      <c r="G277" s="406"/>
      <c r="H277" s="255"/>
    </row>
    <row r="278" spans="7:8" ht="13.8">
      <c r="G278" s="406"/>
      <c r="H278" s="255"/>
    </row>
    <row r="279" spans="7:8" ht="13.8">
      <c r="G279" s="406"/>
      <c r="H279" s="255"/>
    </row>
    <row r="280" spans="7:8" ht="13.8">
      <c r="G280" s="406"/>
      <c r="H280" s="255"/>
    </row>
    <row r="281" spans="7:8" ht="13.8"/>
    <row r="282" spans="7:8" ht="13.8"/>
    <row r="283" spans="7:8" ht="13.8"/>
    <row r="284" spans="7:8" ht="13.8"/>
    <row r="285" spans="7:8" ht="13.8"/>
    <row r="286" spans="7:8" ht="13.8"/>
    <row r="287" spans="7:8" ht="13.8"/>
    <row r="288" spans="7:8" ht="13.8"/>
    <row r="289" ht="13.8"/>
    <row r="290" ht="13.8"/>
    <row r="291" ht="13.8"/>
    <row r="292" ht="13.8"/>
    <row r="293" ht="13.8"/>
    <row r="294" ht="13.8"/>
    <row r="295" ht="13.8"/>
    <row r="296" ht="13.8"/>
    <row r="297" ht="13.8"/>
    <row r="298" ht="13.8"/>
    <row r="299" ht="13.8"/>
    <row r="300" ht="13.8"/>
    <row r="301" ht="13.8"/>
    <row r="302" ht="13.8"/>
    <row r="303" ht="13.8"/>
    <row r="304" ht="13.8"/>
    <row r="305" ht="13.8"/>
    <row r="306" ht="13.8"/>
    <row r="307" ht="13.8"/>
    <row r="308" ht="13.8"/>
    <row r="309" ht="13.8"/>
    <row r="310" ht="13.8"/>
    <row r="311" ht="13.8"/>
    <row r="312" ht="13.8"/>
    <row r="313" ht="13.8"/>
    <row r="314" ht="13.8"/>
    <row r="315" ht="13.8"/>
    <row r="316" ht="13.8"/>
    <row r="317" ht="13.8"/>
    <row r="318" ht="13.8"/>
    <row r="319" ht="13.8"/>
    <row r="320" ht="13.8"/>
    <row r="321" ht="13.8"/>
    <row r="322" ht="13.8"/>
    <row r="323" ht="13.8"/>
    <row r="324" ht="13.8"/>
    <row r="325" ht="13.8"/>
    <row r="326" ht="13.8"/>
    <row r="327" ht="13.8"/>
    <row r="328" ht="13.8"/>
    <row r="329" ht="13.8"/>
    <row r="330" ht="13.8"/>
    <row r="331" ht="13.8"/>
    <row r="332" ht="13.8"/>
    <row r="333" ht="13.8"/>
    <row r="334" ht="13.8"/>
    <row r="335" ht="13.8"/>
    <row r="336" ht="13.8"/>
    <row r="337" ht="13.8"/>
    <row r="338" ht="13.8"/>
    <row r="339" ht="13.8"/>
    <row r="340" ht="13.8"/>
    <row r="341" ht="13.8"/>
    <row r="342" ht="13.8"/>
    <row r="343" ht="13.8"/>
    <row r="344" ht="13.8"/>
    <row r="345" ht="13.8"/>
    <row r="346" ht="13.8"/>
    <row r="347" ht="13.8"/>
    <row r="348" ht="13.8"/>
    <row r="349" ht="13.8"/>
    <row r="350" ht="13.8"/>
    <row r="351" ht="13.8"/>
    <row r="352" ht="13.8"/>
    <row r="353" ht="13.8"/>
    <row r="354" ht="13.8"/>
    <row r="355" ht="13.8"/>
    <row r="356" ht="13.8"/>
    <row r="357" ht="13.8"/>
    <row r="358" ht="13.8"/>
    <row r="359" ht="13.8"/>
    <row r="360" ht="13.8"/>
    <row r="361" ht="13.8"/>
    <row r="362" ht="13.8"/>
    <row r="363" ht="13.8"/>
    <row r="364" ht="13.8"/>
    <row r="365" ht="13.8"/>
    <row r="366" ht="13.8"/>
    <row r="367" ht="13.8"/>
    <row r="368" ht="13.8"/>
    <row r="369" ht="13.8"/>
    <row r="370" ht="13.8"/>
    <row r="371" ht="13.8"/>
    <row r="372" ht="13.8"/>
    <row r="373" ht="13.8"/>
    <row r="374" ht="13.8"/>
    <row r="375" ht="13.8"/>
    <row r="376" ht="13.8"/>
    <row r="377" ht="13.8"/>
    <row r="378" ht="13.8"/>
    <row r="379" ht="13.8"/>
    <row r="380" ht="13.8"/>
    <row r="381" ht="13.8"/>
    <row r="382" ht="13.8"/>
    <row r="383" ht="13.8"/>
    <row r="384" ht="13.8"/>
    <row r="385" ht="13.8"/>
    <row r="386" ht="13.8"/>
    <row r="387" ht="13.8"/>
    <row r="388" ht="13.8"/>
    <row r="389" ht="13.8"/>
    <row r="390" ht="13.8"/>
    <row r="391" ht="13.8"/>
    <row r="392" ht="13.8"/>
    <row r="393" ht="13.8"/>
    <row r="394" ht="13.8"/>
    <row r="395" ht="13.8"/>
    <row r="396" ht="13.8"/>
    <row r="397" ht="13.8"/>
    <row r="398" ht="13.8"/>
    <row r="399" ht="13.8"/>
    <row r="400" ht="13.8"/>
    <row r="401" ht="13.8"/>
    <row r="402" ht="13.8"/>
    <row r="403" ht="13.8"/>
    <row r="404" ht="13.8"/>
    <row r="405" ht="13.8"/>
    <row r="406" ht="13.8"/>
    <row r="407" ht="13.8"/>
    <row r="408" ht="13.8"/>
    <row r="409" ht="13.8"/>
    <row r="410" ht="13.8"/>
    <row r="411" ht="13.8"/>
    <row r="412" ht="13.8"/>
    <row r="413" ht="13.8"/>
    <row r="414" ht="13.8"/>
    <row r="415" ht="13.8"/>
    <row r="416" ht="13.8"/>
    <row r="417" ht="13.8"/>
    <row r="418" ht="13.8"/>
    <row r="419" ht="13.8"/>
    <row r="420" ht="13.8"/>
    <row r="421" ht="13.8"/>
    <row r="422" ht="13.8"/>
    <row r="423" ht="13.8"/>
    <row r="424" ht="13.8"/>
    <row r="425" ht="13.8"/>
    <row r="426" ht="13.8"/>
    <row r="427" ht="13.8"/>
    <row r="428" ht="13.8"/>
    <row r="429" ht="13.8"/>
    <row r="430" ht="13.8"/>
    <row r="431" ht="13.8"/>
    <row r="432" ht="13.8"/>
    <row r="433" ht="13.8"/>
    <row r="434" ht="13.8"/>
    <row r="435" ht="13.8"/>
    <row r="436" ht="13.8"/>
    <row r="437" ht="13.8"/>
    <row r="438" ht="13.8"/>
    <row r="439" ht="13.8"/>
    <row r="440" ht="13.8"/>
    <row r="441" ht="13.8"/>
    <row r="442" ht="13.8"/>
    <row r="443" ht="13.8"/>
    <row r="444" ht="13.8"/>
    <row r="445" ht="13.8"/>
    <row r="446" ht="13.8"/>
    <row r="447" ht="13.8"/>
    <row r="448" ht="13.8"/>
    <row r="449" ht="13.8"/>
    <row r="450" ht="13.8"/>
    <row r="451" ht="13.8"/>
    <row r="452" ht="13.8"/>
    <row r="453" ht="13.8"/>
    <row r="454" ht="13.8"/>
    <row r="455" ht="13.8"/>
    <row r="456" ht="13.8"/>
    <row r="457" ht="13.8"/>
    <row r="458" ht="13.8"/>
    <row r="459" ht="13.8"/>
    <row r="460" ht="13.8"/>
    <row r="461" ht="13.8"/>
    <row r="462" ht="13.8"/>
    <row r="463" ht="13.8"/>
    <row r="464" ht="13.8"/>
    <row r="465" ht="13.8"/>
    <row r="466" ht="13.8"/>
    <row r="467" ht="13.8"/>
    <row r="468" ht="13.8"/>
    <row r="469" ht="13.8"/>
    <row r="470" ht="13.8"/>
    <row r="471" ht="13.8"/>
    <row r="472" ht="13.8"/>
    <row r="473" ht="13.8"/>
    <row r="474" ht="13.8"/>
    <row r="475" ht="13.8"/>
    <row r="476" ht="13.8"/>
    <row r="477" ht="13.8"/>
    <row r="478" ht="13.8"/>
    <row r="479" ht="13.8"/>
    <row r="480" ht="13.8"/>
    <row r="481" ht="13.8"/>
    <row r="482" ht="13.8"/>
    <row r="483" ht="13.8"/>
    <row r="484" ht="13.8"/>
    <row r="485" ht="13.8"/>
    <row r="486" ht="13.8"/>
    <row r="487" ht="13.8"/>
    <row r="488" ht="13.8"/>
    <row r="489" ht="13.8"/>
    <row r="490" ht="13.8"/>
    <row r="491" ht="13.8"/>
    <row r="492" ht="13.8"/>
    <row r="493" ht="13.8"/>
    <row r="494" ht="13.8"/>
    <row r="495" ht="13.8"/>
    <row r="496" ht="13.8"/>
    <row r="497" ht="13.8"/>
    <row r="498" ht="13.8"/>
    <row r="499" ht="13.8"/>
    <row r="500" ht="13.8"/>
    <row r="501" ht="13.8"/>
    <row r="502" ht="13.8"/>
    <row r="503" ht="13.8"/>
    <row r="504" ht="13.8"/>
    <row r="505" ht="13.8"/>
    <row r="506" ht="13.8"/>
    <row r="507" ht="13.8"/>
    <row r="508" ht="13.8"/>
    <row r="509" ht="13.8"/>
    <row r="510" ht="13.8"/>
    <row r="511" ht="13.8"/>
    <row r="512" ht="13.8"/>
    <row r="513" ht="13.8"/>
    <row r="514" ht="13.8"/>
    <row r="515" ht="13.8"/>
    <row r="516" ht="13.8"/>
    <row r="517" ht="13.8"/>
    <row r="518" ht="13.8"/>
    <row r="519" ht="13.8"/>
    <row r="520" ht="13.8"/>
    <row r="521" ht="13.8"/>
    <row r="522" ht="13.8"/>
    <row r="523" ht="13.8"/>
    <row r="524" ht="13.8"/>
    <row r="525" ht="13.8"/>
    <row r="526" ht="13.8"/>
    <row r="527" ht="13.8"/>
    <row r="528" ht="13.8"/>
    <row r="529" ht="13.8"/>
    <row r="530" ht="13.8"/>
    <row r="531" ht="13.8"/>
    <row r="532" ht="13.8"/>
    <row r="533" ht="13.8"/>
    <row r="534" ht="13.8"/>
    <row r="535" ht="13.8"/>
    <row r="536" ht="13.8"/>
    <row r="537" ht="13.8"/>
    <row r="538" ht="13.8"/>
    <row r="539" ht="13.8"/>
    <row r="540" ht="13.8"/>
    <row r="541" ht="13.8"/>
    <row r="542" ht="13.8"/>
    <row r="543" ht="13.8"/>
    <row r="544" ht="13.8"/>
    <row r="545" ht="13.8"/>
    <row r="546" ht="13.8"/>
    <row r="547" ht="13.8"/>
    <row r="548" ht="13.8"/>
    <row r="549" ht="13.8"/>
    <row r="550" ht="13.8"/>
    <row r="551" ht="13.8"/>
    <row r="552" ht="13.8"/>
    <row r="553" ht="13.8"/>
    <row r="554" ht="13.8"/>
    <row r="555" ht="13.8"/>
    <row r="556" ht="13.8"/>
    <row r="557" ht="13.8"/>
    <row r="558" ht="13.8"/>
    <row r="559" ht="13.8"/>
    <row r="560" ht="13.8"/>
    <row r="561" ht="13.8"/>
    <row r="562" ht="13.8"/>
    <row r="563" ht="13.8"/>
    <row r="564" ht="13.8"/>
    <row r="565" ht="13.8"/>
    <row r="566" ht="13.8"/>
    <row r="567" ht="13.8"/>
    <row r="568" ht="13.8"/>
    <row r="569" ht="13.8"/>
    <row r="570" ht="13.8"/>
    <row r="571" ht="13.8"/>
    <row r="572" ht="13.8"/>
    <row r="573" ht="13.8"/>
    <row r="574" ht="13.8"/>
    <row r="575" ht="13.8"/>
    <row r="576" ht="13.8"/>
    <row r="577" ht="13.8"/>
    <row r="578" ht="13.8"/>
    <row r="579" ht="13.8"/>
    <row r="580" ht="13.8"/>
    <row r="581" ht="13.8"/>
    <row r="582" ht="13.8"/>
    <row r="583" ht="13.8"/>
    <row r="584" ht="13.8"/>
    <row r="585" ht="13.8"/>
    <row r="586" ht="13.8"/>
    <row r="587" ht="13.8"/>
    <row r="588" ht="13.8"/>
    <row r="589" ht="13.8"/>
    <row r="590" ht="13.8"/>
    <row r="591" ht="13.8"/>
    <row r="592" ht="13.8"/>
    <row r="593" ht="13.8"/>
    <row r="594" ht="13.8"/>
    <row r="595" ht="13.8"/>
    <row r="596" ht="13.8"/>
    <row r="597" ht="13.8"/>
    <row r="598" ht="13.8"/>
    <row r="599" ht="13.8"/>
    <row r="600" ht="13.8"/>
    <row r="601" ht="13.8"/>
    <row r="602" ht="13.8"/>
    <row r="603" ht="13.8"/>
    <row r="604" ht="13.8"/>
    <row r="605" ht="13.8"/>
    <row r="606" ht="13.8"/>
    <row r="607" ht="13.8"/>
    <row r="608" ht="13.8"/>
    <row r="609" ht="13.8"/>
    <row r="610" ht="13.8"/>
    <row r="611" ht="13.8"/>
    <row r="612" ht="13.8"/>
    <row r="613" ht="13.8"/>
    <row r="614" ht="13.8"/>
    <row r="615" ht="13.8"/>
    <row r="616" ht="13.8"/>
    <row r="617" ht="13.8"/>
    <row r="618" ht="13.8"/>
    <row r="619" ht="13.8"/>
    <row r="620" ht="13.8"/>
    <row r="621" ht="13.8"/>
    <row r="622" ht="13.8"/>
    <row r="623" ht="13.8"/>
    <row r="624" ht="13.8"/>
    <row r="625" ht="13.8"/>
    <row r="626" ht="13.8"/>
    <row r="627" ht="13.8"/>
    <row r="628" ht="13.8"/>
    <row r="629" ht="13.8"/>
    <row r="630" ht="13.8"/>
    <row r="631" ht="13.8"/>
    <row r="632" ht="13.8"/>
    <row r="633" ht="13.8"/>
    <row r="634" ht="13.8"/>
    <row r="635" ht="13.8"/>
    <row r="636" ht="13.8"/>
    <row r="637" ht="13.8"/>
    <row r="638" ht="13.8"/>
    <row r="639" ht="13.8"/>
    <row r="640" ht="13.8"/>
    <row r="641" ht="13.8"/>
    <row r="642" ht="13.8"/>
    <row r="643" ht="13.8"/>
    <row r="644" ht="13.8"/>
    <row r="645" ht="13.8"/>
    <row r="646" ht="13.8"/>
    <row r="647" ht="13.8"/>
    <row r="648" ht="13.8"/>
    <row r="649" ht="13.8"/>
    <row r="650" ht="13.8"/>
    <row r="651" ht="13.8"/>
    <row r="652" ht="13.8"/>
    <row r="653" ht="13.8"/>
    <row r="654" ht="13.8"/>
    <row r="655" ht="13.8"/>
    <row r="656" ht="13.8"/>
    <row r="657" ht="13.8"/>
    <row r="658" ht="13.8"/>
    <row r="659" ht="13.8"/>
    <row r="660" ht="13.8"/>
    <row r="661" ht="13.8"/>
    <row r="662" ht="13.8"/>
    <row r="663" ht="13.8"/>
    <row r="664" ht="13.8"/>
    <row r="665" ht="13.8"/>
    <row r="666" ht="13.8"/>
    <row r="667" ht="13.8"/>
    <row r="668" ht="13.8"/>
    <row r="669" ht="13.8"/>
    <row r="670" ht="13.8"/>
    <row r="671" ht="13.8"/>
    <row r="672" ht="13.8"/>
    <row r="673" ht="13.8"/>
    <row r="674" ht="13.8"/>
    <row r="675" ht="13.8"/>
    <row r="676" ht="13.8"/>
    <row r="677" ht="13.8"/>
    <row r="678" ht="13.8"/>
    <row r="679" ht="13.8"/>
    <row r="680" ht="13.8"/>
    <row r="681" ht="13.8"/>
    <row r="682" ht="13.8"/>
    <row r="683" ht="13.8"/>
    <row r="684" ht="13.8"/>
    <row r="685" ht="13.8"/>
    <row r="686" ht="13.8"/>
    <row r="687" ht="13.8"/>
    <row r="688" ht="13.8"/>
    <row r="689" ht="13.8"/>
    <row r="690" ht="13.8"/>
    <row r="691" ht="13.8"/>
    <row r="692" ht="13.8"/>
    <row r="693" ht="13.8"/>
    <row r="694" ht="13.8"/>
    <row r="695" ht="13.8"/>
    <row r="696" ht="13.8"/>
    <row r="697" ht="13.8"/>
    <row r="698" ht="13.8"/>
    <row r="699" ht="13.8"/>
    <row r="700" ht="13.8"/>
    <row r="701" ht="13.8"/>
    <row r="702" ht="13.8"/>
    <row r="703" ht="13.8"/>
    <row r="704" ht="13.8"/>
    <row r="705" ht="13.8"/>
    <row r="706" ht="13.8"/>
    <row r="707" ht="13.8"/>
    <row r="708" ht="13.8"/>
    <row r="709" ht="13.8"/>
    <row r="710" ht="13.8"/>
    <row r="711" ht="13.8"/>
    <row r="712" ht="13.8"/>
    <row r="713" ht="13.8"/>
    <row r="714" ht="13.8"/>
    <row r="715" ht="13.8"/>
    <row r="716" ht="13.8"/>
    <row r="717" ht="13.8"/>
    <row r="718" ht="13.8"/>
    <row r="719" ht="13.8"/>
    <row r="720" ht="13.8"/>
    <row r="721" ht="13.8"/>
    <row r="722" ht="13.8"/>
    <row r="723" ht="13.8"/>
    <row r="724" ht="13.8"/>
    <row r="725" ht="13.8"/>
    <row r="726" ht="13.8"/>
    <row r="727" ht="13.8"/>
    <row r="728" ht="13.8"/>
    <row r="729" ht="13.8"/>
    <row r="730" ht="13.8"/>
    <row r="731" ht="13.8"/>
    <row r="732" ht="13.8"/>
    <row r="733" ht="13.8"/>
    <row r="734" ht="13.8"/>
    <row r="735" ht="13.8"/>
    <row r="736" ht="13.8"/>
    <row r="737" ht="13.8"/>
    <row r="738" ht="13.8"/>
    <row r="739" ht="13.8"/>
    <row r="740" ht="13.8"/>
    <row r="741" ht="13.8"/>
    <row r="742" ht="13.8"/>
    <row r="743" ht="13.8"/>
    <row r="744" ht="13.8"/>
    <row r="745" ht="13.8"/>
    <row r="746" ht="13.8"/>
    <row r="747" ht="13.8"/>
    <row r="748" ht="13.8"/>
    <row r="749" ht="13.8"/>
    <row r="750" ht="13.8"/>
    <row r="751" ht="13.8"/>
    <row r="752" ht="13.8"/>
    <row r="753" ht="13.8"/>
    <row r="754" ht="13.8"/>
    <row r="755" ht="13.8"/>
    <row r="756" ht="13.8"/>
    <row r="757" ht="13.8"/>
    <row r="758" ht="13.8"/>
    <row r="759" ht="13.8"/>
    <row r="760" ht="13.8"/>
    <row r="761" ht="13.8"/>
    <row r="762" ht="13.8"/>
    <row r="763" ht="13.8"/>
    <row r="764" ht="13.8"/>
    <row r="765" ht="13.8"/>
    <row r="766" ht="13.8"/>
    <row r="767" ht="13.8"/>
    <row r="768" ht="13.8"/>
    <row r="769" ht="13.8"/>
    <row r="770" ht="13.8"/>
    <row r="771" ht="13.8"/>
    <row r="772" ht="13.8"/>
    <row r="773" ht="13.8"/>
    <row r="774" ht="13.8"/>
    <row r="775" ht="13.8"/>
    <row r="776" ht="13.8"/>
    <row r="777" ht="13.8"/>
    <row r="778" ht="13.8"/>
    <row r="779" ht="13.8"/>
    <row r="780" ht="13.8"/>
    <row r="781" ht="13.8"/>
    <row r="782" ht="13.8"/>
    <row r="783" ht="13.8"/>
    <row r="784" ht="13.8"/>
    <row r="785" ht="13.8"/>
    <row r="786" ht="13.8"/>
    <row r="787" ht="13.8"/>
    <row r="788" ht="13.8"/>
    <row r="789" ht="13.8"/>
    <row r="790" ht="13.8"/>
    <row r="791" ht="13.8"/>
    <row r="792" ht="13.8"/>
    <row r="793" ht="13.8"/>
    <row r="794" ht="13.8"/>
    <row r="795" ht="13.8"/>
    <row r="796" ht="13.8"/>
    <row r="797" ht="13.8"/>
    <row r="798" ht="13.8"/>
    <row r="799" ht="13.8"/>
    <row r="800" ht="13.8"/>
    <row r="801" ht="13.8"/>
    <row r="802" ht="13.8"/>
    <row r="803" ht="13.8"/>
    <row r="804" ht="13.8"/>
    <row r="805" ht="13.8"/>
    <row r="806" ht="13.8"/>
    <row r="807" ht="13.8"/>
    <row r="808" ht="13.8"/>
    <row r="809" ht="13.8"/>
    <row r="810" ht="13.8"/>
    <row r="811" ht="13.8"/>
    <row r="812" ht="13.8"/>
    <row r="813" ht="13.8"/>
    <row r="814" ht="13.8"/>
    <row r="815" ht="13.8"/>
    <row r="816" ht="13.8"/>
    <row r="817" ht="13.8"/>
    <row r="818" ht="13.8"/>
    <row r="819" ht="13.8"/>
    <row r="820" ht="13.8"/>
    <row r="821" ht="13.8"/>
    <row r="822" ht="13.8"/>
    <row r="823" ht="13.8"/>
    <row r="824" ht="13.8"/>
    <row r="825" ht="13.8"/>
    <row r="826" ht="13.8"/>
    <row r="827" ht="13.8"/>
    <row r="828" ht="13.8"/>
    <row r="829" ht="13.8"/>
    <row r="830" ht="13.8"/>
    <row r="831" ht="13.8"/>
    <row r="832" ht="13.8"/>
    <row r="833" ht="13.8"/>
    <row r="834" ht="13.8"/>
    <row r="835" ht="13.8"/>
    <row r="836" ht="13.8"/>
    <row r="837" ht="13.8"/>
    <row r="838" ht="13.8"/>
    <row r="839" ht="13.8"/>
    <row r="840" ht="13.8"/>
    <row r="841" ht="13.8"/>
    <row r="842" ht="13.8"/>
    <row r="843" ht="13.8"/>
    <row r="844" ht="13.8"/>
    <row r="845" ht="13.8"/>
    <row r="846" ht="13.8"/>
    <row r="847" ht="13.8"/>
    <row r="848" ht="13.8"/>
    <row r="849" ht="13.8"/>
    <row r="850" ht="13.8"/>
    <row r="851" ht="13.8"/>
    <row r="852" ht="13.8"/>
    <row r="853" ht="13.8"/>
    <row r="854" ht="13.8"/>
    <row r="855" ht="13.8"/>
    <row r="856" ht="13.8"/>
    <row r="857" ht="13.8"/>
    <row r="858" ht="13.8"/>
    <row r="859" ht="13.8"/>
    <row r="860" ht="13.8"/>
    <row r="861" ht="13.8"/>
    <row r="862" ht="13.8"/>
    <row r="863" ht="13.8"/>
    <row r="864" ht="13.8"/>
    <row r="865" ht="13.8"/>
    <row r="866" ht="13.8"/>
    <row r="867" ht="13.8"/>
    <row r="868" ht="13.8"/>
    <row r="869" ht="13.8"/>
    <row r="870" ht="13.8"/>
    <row r="871" ht="13.8"/>
    <row r="872" ht="13.8"/>
    <row r="873" ht="13.8"/>
    <row r="874" ht="13.8"/>
    <row r="875" ht="13.8"/>
    <row r="876" ht="13.8"/>
    <row r="877" ht="13.8"/>
    <row r="878" ht="13.8"/>
    <row r="879" ht="13.8"/>
    <row r="880" ht="13.8"/>
    <row r="881" ht="13.8"/>
    <row r="882" ht="13.8"/>
    <row r="883" ht="13.8"/>
    <row r="884" ht="13.8"/>
    <row r="885" ht="13.8"/>
    <row r="886" ht="13.8"/>
    <row r="887" ht="13.8"/>
    <row r="888" ht="13.8"/>
    <row r="889" ht="13.8"/>
    <row r="890" ht="13.8"/>
    <row r="891" ht="13.8"/>
    <row r="892" ht="13.8"/>
    <row r="893" ht="13.8"/>
    <row r="894" ht="13.8"/>
    <row r="895" ht="13.8"/>
    <row r="896" ht="13.8"/>
    <row r="897" ht="13.8"/>
    <row r="898" ht="13.8"/>
    <row r="899" ht="13.8"/>
    <row r="900" ht="13.8"/>
    <row r="901" ht="13.8"/>
    <row r="902" ht="13.8"/>
    <row r="903" ht="13.8"/>
    <row r="904" ht="13.8"/>
    <row r="905" ht="13.8"/>
    <row r="906" ht="13.8"/>
    <row r="907" ht="13.8"/>
    <row r="908" ht="13.8"/>
    <row r="909" ht="13.8"/>
    <row r="910" ht="13.8"/>
    <row r="911" ht="13.8"/>
    <row r="912" ht="13.8"/>
    <row r="913" ht="13.8"/>
    <row r="914" ht="13.8"/>
    <row r="915" ht="13.8"/>
    <row r="916" ht="13.8"/>
    <row r="917" ht="13.8"/>
    <row r="918" ht="13.8"/>
    <row r="919" ht="13.8"/>
    <row r="920" ht="13.8"/>
    <row r="921" ht="13.8"/>
    <row r="922" ht="13.8"/>
    <row r="923" ht="13.8"/>
    <row r="924" ht="13.8"/>
    <row r="925" ht="13.8"/>
    <row r="926" ht="13.8"/>
    <row r="927" ht="13.8"/>
    <row r="928" ht="13.8"/>
    <row r="929" ht="13.8"/>
    <row r="930" ht="13.8"/>
    <row r="931" ht="13.8"/>
    <row r="932" ht="13.8"/>
    <row r="933" ht="13.8"/>
    <row r="934" ht="13.8"/>
    <row r="935" ht="13.8"/>
    <row r="936" ht="13.8"/>
    <row r="937" ht="13.8"/>
    <row r="938" ht="13.8"/>
    <row r="939" ht="13.8"/>
    <row r="940" ht="13.8"/>
    <row r="941" ht="13.8"/>
    <row r="942" ht="13.8"/>
    <row r="943" ht="13.8"/>
    <row r="944" ht="13.8"/>
    <row r="945" ht="13.8"/>
    <row r="946" ht="13.8"/>
    <row r="947" ht="13.8"/>
    <row r="948" ht="13.8"/>
    <row r="949" ht="13.8"/>
    <row r="950" ht="13.8"/>
    <row r="951" ht="13.8"/>
    <row r="952" ht="13.8"/>
    <row r="953" ht="13.8"/>
    <row r="954" ht="13.8"/>
    <row r="955" ht="13.8"/>
    <row r="956" ht="13.8"/>
    <row r="957" ht="13.8"/>
    <row r="958" ht="13.8"/>
    <row r="959" ht="13.8"/>
    <row r="960" ht="13.8"/>
    <row r="961" ht="13.8"/>
    <row r="962" ht="13.8"/>
    <row r="963" ht="13.8"/>
    <row r="964" ht="13.8"/>
    <row r="965" ht="13.8"/>
    <row r="966" ht="13.8"/>
    <row r="967" ht="13.8"/>
    <row r="968" ht="13.8"/>
    <row r="969" ht="13.8"/>
    <row r="970" ht="13.8"/>
    <row r="971" ht="13.8"/>
    <row r="972" ht="13.8"/>
    <row r="973" ht="13.8"/>
    <row r="974" ht="13.8"/>
    <row r="975" ht="13.8"/>
    <row r="976" ht="13.8"/>
    <row r="977" ht="13.8"/>
    <row r="978" ht="13.8"/>
    <row r="979" ht="13.8"/>
    <row r="980" ht="13.8"/>
    <row r="981" ht="13.8"/>
    <row r="982" ht="13.8"/>
    <row r="983" ht="13.8"/>
    <row r="984" ht="13.8"/>
    <row r="985" ht="13.8"/>
    <row r="986" ht="13.8"/>
    <row r="987" ht="13.8"/>
    <row r="988" ht="13.8"/>
    <row r="989" ht="13.8"/>
    <row r="990" ht="13.8"/>
    <row r="991" ht="13.8"/>
    <row r="992" ht="13.8"/>
    <row r="993" ht="13.8"/>
    <row r="994" ht="13.8"/>
    <row r="995" ht="13.8"/>
    <row r="996" ht="13.8"/>
    <row r="997" ht="13.8"/>
    <row r="998" ht="13.8"/>
    <row r="999" ht="13.8"/>
    <row r="1000" ht="13.8"/>
    <row r="1001" ht="13.8"/>
    <row r="1002" ht="13.8"/>
    <row r="1003" ht="13.8"/>
    <row r="1004" ht="13.8"/>
    <row r="1005" ht="13.8"/>
    <row r="1006" ht="13.8"/>
    <row r="1007" ht="13.8"/>
    <row r="1008" ht="13.8"/>
    <row r="1009" ht="13.8"/>
    <row r="1010" ht="13.8"/>
    <row r="1011" ht="13.8"/>
    <row r="1012" ht="13.8"/>
    <row r="1013" ht="13.8"/>
    <row r="1014" ht="13.8"/>
    <row r="1015" ht="13.8"/>
    <row r="1016" ht="13.8"/>
    <row r="1017" ht="13.8"/>
    <row r="1018" ht="13.8"/>
    <row r="1019" ht="13.8"/>
    <row r="1020" ht="13.8"/>
    <row r="1021" ht="13.8"/>
  </sheetData>
  <mergeCells count="36">
    <mergeCell ref="V66:W66"/>
    <mergeCell ref="Z66:AA66"/>
    <mergeCell ref="AD66:AE66"/>
    <mergeCell ref="AD114:AE114"/>
    <mergeCell ref="V102:W102"/>
    <mergeCell ref="Z102:AA102"/>
    <mergeCell ref="AD102:AE102"/>
    <mergeCell ref="V114:W114"/>
    <mergeCell ref="Z114:AA114"/>
    <mergeCell ref="V126:W126"/>
    <mergeCell ref="Z126:AA126"/>
    <mergeCell ref="AD126:AE126"/>
    <mergeCell ref="V78:W78"/>
    <mergeCell ref="Z78:AA78"/>
    <mergeCell ref="AD78:AE78"/>
    <mergeCell ref="V90:W90"/>
    <mergeCell ref="Z90:AA90"/>
    <mergeCell ref="AD90:AE90"/>
    <mergeCell ref="L66:O101"/>
    <mergeCell ref="R126:S126"/>
    <mergeCell ref="R65:S65"/>
    <mergeCell ref="R66:S66"/>
    <mergeCell ref="R77:S77"/>
    <mergeCell ref="R78:S78"/>
    <mergeCell ref="R89:S89"/>
    <mergeCell ref="R90:S90"/>
    <mergeCell ref="R101:S101"/>
    <mergeCell ref="R102:S102"/>
    <mergeCell ref="R113:S113"/>
    <mergeCell ref="R114:S114"/>
    <mergeCell ref="R125:S125"/>
    <mergeCell ref="R63:S63"/>
    <mergeCell ref="V63:W63"/>
    <mergeCell ref="Z63:AA63"/>
    <mergeCell ref="AD63:AE63"/>
    <mergeCell ref="Q60:Y60"/>
  </mergeCells>
  <phoneticPr fontId="77" type="noConversion"/>
  <conditionalFormatting sqref="C63 D63:F68 C65:C68 G72:H77">
    <cfRule type="containsText" dxfId="5" priority="1" operator="containsText" text="[Enter">
      <formula>NOT(ISERROR(SEARCH(("[Enter"),(C63))))</formula>
    </cfRule>
  </conditionalFormatting>
  <conditionalFormatting sqref="C63">
    <cfRule type="containsText" dxfId="4" priority="2" operator="containsText" text="[Select from list '=&gt;]">
      <formula>NOT(ISERROR(SEARCH(("[Select from list '=&gt;]"),(C63))))</formula>
    </cfRule>
    <cfRule type="containsText" dxfId="3" priority="3" operator="containsText" text="[Select from drop down '==&gt;]">
      <formula>NOT(ISERROR(SEARCH(("[Select from drop down '==&gt;]"),(C63))))</formula>
    </cfRule>
  </conditionalFormatting>
  <pageMargins left="0.7" right="0.7" top="0.75" bottom="0.75" header="0" footer="0"/>
  <pageSetup orientation="landscape"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23EAD-651F-4719-A758-5CB956A635D9}">
  <sheetPr>
    <tabColor rgb="FF00B050"/>
  </sheetPr>
  <dimension ref="B2:R41"/>
  <sheetViews>
    <sheetView showGridLines="0" workbookViewId="0">
      <selection activeCell="P46" sqref="P46"/>
    </sheetView>
  </sheetViews>
  <sheetFormatPr defaultColWidth="8.88671875" defaultRowHeight="14.4"/>
  <cols>
    <col min="1" max="1" width="2.33203125" style="166" customWidth="1"/>
    <col min="2" max="2" width="31.44140625" style="166" bestFit="1" customWidth="1"/>
    <col min="3" max="7" width="8.88671875" style="166"/>
    <col min="8" max="8" width="23.33203125" style="166" bestFit="1" customWidth="1"/>
    <col min="9" max="9" width="7" style="166" customWidth="1"/>
    <col min="10" max="10" width="6.33203125" style="166" customWidth="1"/>
    <col min="11" max="11" width="14" style="166" customWidth="1"/>
    <col min="12" max="12" width="8.88671875" style="166"/>
    <col min="13" max="13" width="26" style="166" customWidth="1"/>
    <col min="14" max="14" width="10.109375" style="166" customWidth="1"/>
    <col min="15" max="16384" width="8.88671875" style="166"/>
  </cols>
  <sheetData>
    <row r="2" spans="2:13">
      <c r="B2" s="562" t="s">
        <v>134</v>
      </c>
      <c r="C2" s="412" t="s">
        <v>133</v>
      </c>
      <c r="D2" s="412" t="s">
        <v>130</v>
      </c>
      <c r="E2" s="881" t="s">
        <v>310</v>
      </c>
      <c r="F2" s="255"/>
      <c r="G2" s="255"/>
    </row>
    <row r="3" spans="2:13">
      <c r="B3" s="563" t="s">
        <v>460</v>
      </c>
      <c r="C3" s="564"/>
      <c r="D3" s="564"/>
      <c r="E3" s="910">
        <f>GETPIVOTDATA("Average of Occupancy rate 2024",'Unit Type #1 Data'!$A$8)</f>
        <v>0.6160000000000001</v>
      </c>
      <c r="F3" s="255"/>
      <c r="G3" s="255"/>
    </row>
    <row r="4" spans="2:13">
      <c r="B4" s="563" t="s">
        <v>461</v>
      </c>
      <c r="C4" s="564"/>
      <c r="D4" s="564"/>
      <c r="E4" s="910">
        <f>GETPIVOTDATA("Average of Occupancy rate 2024",'Unit Type #2 Data'!$A$7)</f>
        <v>0.56833333333333336</v>
      </c>
      <c r="F4" s="255"/>
      <c r="G4" s="255"/>
    </row>
    <row r="5" spans="2:13">
      <c r="B5" s="563" t="s">
        <v>462</v>
      </c>
      <c r="C5" s="564"/>
      <c r="D5" s="564"/>
      <c r="E5" s="910">
        <f>GETPIVOTDATA("Average of Occupancy rate 2024",'Unit Type #3 Data'!$A$7)</f>
        <v>0.60000000000000009</v>
      </c>
      <c r="F5" s="255"/>
      <c r="G5" s="255"/>
    </row>
    <row r="6" spans="2:13">
      <c r="B6" s="563" t="s">
        <v>135</v>
      </c>
      <c r="C6" s="564">
        <v>0.45</v>
      </c>
      <c r="D6" s="564">
        <v>0.67</v>
      </c>
      <c r="E6" s="910">
        <f>AVERAGE(C6:D6)</f>
        <v>0.56000000000000005</v>
      </c>
      <c r="F6" s="255"/>
      <c r="G6" s="255"/>
    </row>
    <row r="7" spans="2:13">
      <c r="B7" s="563" t="s">
        <v>521</v>
      </c>
      <c r="C7" s="564">
        <v>0.4</v>
      </c>
      <c r="D7" s="564">
        <v>0.72</v>
      </c>
      <c r="E7" s="910">
        <f>AVERAGE(C7:D7)</f>
        <v>0.56000000000000005</v>
      </c>
      <c r="F7" s="255"/>
      <c r="G7" s="255"/>
    </row>
    <row r="8" spans="2:13">
      <c r="B8" s="563" t="str">
        <f>'Comps Summ.'!I14</f>
        <v>Bolt Farm Treehouses</v>
      </c>
      <c r="C8" s="446">
        <f>'Comps Summ.'!P14</f>
        <v>0.6</v>
      </c>
      <c r="D8" s="446">
        <f>'Comps Summ.'!Q14</f>
        <v>0.95</v>
      </c>
      <c r="E8" s="910">
        <f t="shared" ref="E8:E10" si="0">AVERAGE(C8:D8)</f>
        <v>0.77499999999999991</v>
      </c>
      <c r="F8" s="255"/>
      <c r="G8" s="255"/>
    </row>
    <row r="9" spans="2:13">
      <c r="B9" s="565" t="str">
        <f>'Comps Summ.'!I18</f>
        <v>ReTreet Glamping Resort</v>
      </c>
      <c r="C9" s="446">
        <f>'Comps Summ.'!P18</f>
        <v>0.75</v>
      </c>
      <c r="D9" s="446">
        <f>'Comps Summ.'!Q18</f>
        <v>0.95</v>
      </c>
      <c r="E9" s="910">
        <f t="shared" si="0"/>
        <v>0.85</v>
      </c>
      <c r="F9" s="255"/>
      <c r="G9" s="255"/>
    </row>
    <row r="10" spans="2:13">
      <c r="B10" s="563" t="str">
        <f>'Comps Summ.'!I21</f>
        <v>ReTreet Glamping Resort</v>
      </c>
      <c r="C10" s="446">
        <f>'Comps Summ.'!P21</f>
        <v>0.6</v>
      </c>
      <c r="D10" s="446">
        <f>'Comps Summ.'!Q21</f>
        <v>0.95</v>
      </c>
      <c r="E10" s="910">
        <f t="shared" si="0"/>
        <v>0.77499999999999991</v>
      </c>
      <c r="F10" s="255"/>
      <c r="G10" s="255"/>
    </row>
    <row r="11" spans="2:13">
      <c r="B11" s="413"/>
      <c r="C11" s="446"/>
      <c r="D11" s="446"/>
      <c r="E11" s="910"/>
      <c r="F11" s="255"/>
      <c r="G11" s="255"/>
    </row>
    <row r="12" spans="2:13">
      <c r="B12" s="447"/>
      <c r="C12" s="448"/>
      <c r="D12" s="448"/>
      <c r="E12" s="403"/>
      <c r="F12" s="255"/>
      <c r="G12" s="255"/>
    </row>
    <row r="13" spans="2:13">
      <c r="B13" s="449" t="s">
        <v>38</v>
      </c>
      <c r="C13" s="438">
        <f>AVERAGE(C3:C12)</f>
        <v>0.56000000000000005</v>
      </c>
      <c r="D13" s="438">
        <f>AVERAGE(D3:D12)</f>
        <v>0.84800000000000009</v>
      </c>
      <c r="E13" s="438">
        <f>AVERAGE(E3:E12)</f>
        <v>0.66304166666666675</v>
      </c>
      <c r="F13" s="255"/>
      <c r="G13" s="255"/>
    </row>
    <row r="14" spans="2:13">
      <c r="B14" s="417" t="s">
        <v>132</v>
      </c>
      <c r="C14" s="434">
        <v>0.45</v>
      </c>
      <c r="D14" s="434">
        <v>0.8</v>
      </c>
      <c r="E14" s="434">
        <f>AVERAGE(C14:D14)</f>
        <v>0.625</v>
      </c>
      <c r="F14" s="255"/>
      <c r="G14" s="255"/>
    </row>
    <row r="15" spans="2:13" ht="42.6" customHeight="1">
      <c r="H15" s="422" t="s">
        <v>136</v>
      </c>
      <c r="I15" s="423" t="s">
        <v>133</v>
      </c>
      <c r="J15" s="423" t="s">
        <v>130</v>
      </c>
      <c r="K15" s="424" t="s">
        <v>432</v>
      </c>
      <c r="L15" s="254"/>
      <c r="M15" s="423" t="s">
        <v>428</v>
      </c>
    </row>
    <row r="16" spans="2:13">
      <c r="H16" s="566" t="s">
        <v>137</v>
      </c>
      <c r="I16" s="567">
        <v>4</v>
      </c>
      <c r="J16" s="567">
        <v>8</v>
      </c>
      <c r="K16" s="568">
        <v>12</v>
      </c>
      <c r="L16" s="254"/>
      <c r="M16" s="406">
        <f>K16</f>
        <v>12</v>
      </c>
    </row>
    <row r="17" spans="8:18">
      <c r="H17" s="566" t="str">
        <f>'Rates Proj'!L51</f>
        <v>Mirror Cabin Large</v>
      </c>
      <c r="I17" s="446">
        <f>C14</f>
        <v>0.45</v>
      </c>
      <c r="J17" s="446">
        <v>0.78</v>
      </c>
      <c r="K17" s="434">
        <f>'Monthly PF'!BU6</f>
        <v>0.65016438356164385</v>
      </c>
      <c r="L17" s="254"/>
      <c r="M17" s="433">
        <f t="shared" ref="M17:M23" si="1">AVERAGE(I17:J17)</f>
        <v>0.61499999999999999</v>
      </c>
    </row>
    <row r="18" spans="8:18">
      <c r="H18" s="566" t="str">
        <f>'Rates Proj'!L52</f>
        <v>Mirror Cabin Small</v>
      </c>
      <c r="I18" s="446">
        <f>I17</f>
        <v>0.45</v>
      </c>
      <c r="J18" s="446">
        <v>0.85</v>
      </c>
      <c r="K18" s="434">
        <f>'Monthly PF'!BU11</f>
        <v>0.67205479452054795</v>
      </c>
      <c r="L18" s="254"/>
      <c r="M18" s="433">
        <f t="shared" si="1"/>
        <v>0.65</v>
      </c>
    </row>
    <row r="19" spans="8:18">
      <c r="H19" s="566" t="str">
        <f>'Rates Proj'!L53</f>
        <v>Dome Large</v>
      </c>
      <c r="I19" s="446">
        <f t="shared" ref="I19:I21" si="2">I18</f>
        <v>0.45</v>
      </c>
      <c r="J19" s="446">
        <v>0.78</v>
      </c>
      <c r="K19" s="434">
        <f>'Monthly PF'!BU16</f>
        <v>0.65016438356164385</v>
      </c>
      <c r="L19" s="254"/>
      <c r="M19" s="433">
        <f t="shared" si="1"/>
        <v>0.61499999999999999</v>
      </c>
    </row>
    <row r="20" spans="8:18">
      <c r="H20" s="569" t="str">
        <f>'Rates Proj'!L54</f>
        <v>Dome Small</v>
      </c>
      <c r="I20" s="446">
        <f t="shared" si="2"/>
        <v>0.45</v>
      </c>
      <c r="J20" s="446">
        <v>0.85</v>
      </c>
      <c r="K20" s="434">
        <f>'Monthly PF'!BU21</f>
        <v>0.67205479452054795</v>
      </c>
      <c r="L20" s="255"/>
      <c r="M20" s="433">
        <f t="shared" si="1"/>
        <v>0.65</v>
      </c>
    </row>
    <row r="21" spans="8:18">
      <c r="H21" s="569" t="str">
        <f>'Rates Proj'!L55</f>
        <v xml:space="preserve">Safari Tent Large </v>
      </c>
      <c r="I21" s="446">
        <f t="shared" si="2"/>
        <v>0.45</v>
      </c>
      <c r="J21" s="446">
        <v>0.8</v>
      </c>
      <c r="K21" s="434">
        <f>'Monthly PF'!BU26</f>
        <v>0.65945205479452051</v>
      </c>
      <c r="L21" s="255"/>
      <c r="M21" s="433">
        <f t="shared" si="1"/>
        <v>0.625</v>
      </c>
    </row>
    <row r="22" spans="8:18">
      <c r="H22" s="569" t="str">
        <f>'Rates Proj'!L56</f>
        <v>Safari Tent Medium</v>
      </c>
      <c r="I22" s="446">
        <v>0.45</v>
      </c>
      <c r="J22" s="446">
        <v>0.9</v>
      </c>
      <c r="K22" s="434">
        <f>'Monthly PF'!BU31</f>
        <v>0.68054794520547945</v>
      </c>
      <c r="L22" s="255"/>
      <c r="M22" s="433">
        <f t="shared" si="1"/>
        <v>0.67500000000000004</v>
      </c>
    </row>
    <row r="23" spans="8:18">
      <c r="H23" s="569" t="str">
        <f>'ToT (Intake Form)'!C41</f>
        <v>USE FOR MONTHLY</v>
      </c>
      <c r="I23" s="446">
        <v>0.45</v>
      </c>
      <c r="J23" s="446">
        <v>0.9</v>
      </c>
      <c r="K23" s="434">
        <f>'Monthly PF'!BU36</f>
        <v>0</v>
      </c>
      <c r="L23" s="255"/>
      <c r="M23" s="433">
        <f t="shared" si="1"/>
        <v>0.67500000000000004</v>
      </c>
    </row>
    <row r="24" spans="8:18">
      <c r="H24" s="407"/>
      <c r="I24" s="255"/>
      <c r="J24" s="255"/>
      <c r="K24" s="255"/>
      <c r="L24" s="255"/>
    </row>
    <row r="25" spans="8:18">
      <c r="H25" s="407"/>
      <c r="I25" s="255"/>
      <c r="J25" s="255"/>
      <c r="K25" s="255"/>
      <c r="L25" s="255"/>
      <c r="M25" s="450" t="s">
        <v>138</v>
      </c>
      <c r="N25" s="451" t="s">
        <v>139</v>
      </c>
      <c r="O25" s="451" t="s">
        <v>140</v>
      </c>
      <c r="P25" s="451" t="s">
        <v>141</v>
      </c>
      <c r="Q25" s="451" t="s">
        <v>142</v>
      </c>
      <c r="R25" s="451" t="s">
        <v>143</v>
      </c>
    </row>
    <row r="26" spans="8:18">
      <c r="H26" s="255"/>
      <c r="I26" s="255"/>
      <c r="J26" s="255"/>
      <c r="K26" s="255"/>
      <c r="L26" s="255"/>
      <c r="M26" s="570" t="str">
        <f t="shared" ref="M26:M31" si="3">H17</f>
        <v>Mirror Cabin Large</v>
      </c>
      <c r="N26" s="446">
        <v>0.6</v>
      </c>
      <c r="O26" s="446">
        <v>0.75</v>
      </c>
      <c r="P26" s="446">
        <v>0.9</v>
      </c>
      <c r="Q26" s="446">
        <v>0.97499999999999998</v>
      </c>
      <c r="R26" s="446">
        <v>1</v>
      </c>
    </row>
    <row r="27" spans="8:18">
      <c r="M27" s="570" t="str">
        <f t="shared" si="3"/>
        <v>Mirror Cabin Small</v>
      </c>
      <c r="N27" s="446">
        <f t="shared" ref="N27:R30" si="4">N26</f>
        <v>0.6</v>
      </c>
      <c r="O27" s="446">
        <f t="shared" si="4"/>
        <v>0.75</v>
      </c>
      <c r="P27" s="446">
        <f t="shared" si="4"/>
        <v>0.9</v>
      </c>
      <c r="Q27" s="446">
        <f t="shared" si="4"/>
        <v>0.97499999999999998</v>
      </c>
      <c r="R27" s="446">
        <f t="shared" si="4"/>
        <v>1</v>
      </c>
    </row>
    <row r="28" spans="8:18">
      <c r="M28" s="570" t="str">
        <f t="shared" si="3"/>
        <v>Dome Large</v>
      </c>
      <c r="N28" s="446">
        <f t="shared" ref="N28:Q28" si="5">N27</f>
        <v>0.6</v>
      </c>
      <c r="O28" s="446">
        <f t="shared" si="5"/>
        <v>0.75</v>
      </c>
      <c r="P28" s="446">
        <f t="shared" si="5"/>
        <v>0.9</v>
      </c>
      <c r="Q28" s="446">
        <f t="shared" si="5"/>
        <v>0.97499999999999998</v>
      </c>
      <c r="R28" s="446">
        <f t="shared" si="4"/>
        <v>1</v>
      </c>
    </row>
    <row r="29" spans="8:18">
      <c r="M29" s="571" t="str">
        <f t="shared" si="3"/>
        <v>Dome Small</v>
      </c>
      <c r="N29" s="446">
        <f t="shared" ref="N29:Q29" si="6">N28</f>
        <v>0.6</v>
      </c>
      <c r="O29" s="446">
        <f t="shared" si="6"/>
        <v>0.75</v>
      </c>
      <c r="P29" s="446">
        <f t="shared" si="6"/>
        <v>0.9</v>
      </c>
      <c r="Q29" s="446">
        <f t="shared" si="6"/>
        <v>0.97499999999999998</v>
      </c>
      <c r="R29" s="446">
        <f t="shared" si="4"/>
        <v>1</v>
      </c>
    </row>
    <row r="30" spans="8:18">
      <c r="M30" s="571" t="str">
        <f t="shared" si="3"/>
        <v xml:space="preserve">Safari Tent Large </v>
      </c>
      <c r="N30" s="446">
        <f t="shared" ref="N30:Q30" si="7">N29</f>
        <v>0.6</v>
      </c>
      <c r="O30" s="446">
        <f t="shared" si="7"/>
        <v>0.75</v>
      </c>
      <c r="P30" s="446">
        <f t="shared" si="7"/>
        <v>0.9</v>
      </c>
      <c r="Q30" s="446">
        <f t="shared" si="7"/>
        <v>0.97499999999999998</v>
      </c>
      <c r="R30" s="446">
        <f t="shared" si="4"/>
        <v>1</v>
      </c>
    </row>
    <row r="31" spans="8:18">
      <c r="M31" s="571" t="str">
        <f t="shared" si="3"/>
        <v>Safari Tent Medium</v>
      </c>
      <c r="N31" s="446">
        <f t="shared" ref="N31:R32" si="8">N30</f>
        <v>0.6</v>
      </c>
      <c r="O31" s="446">
        <f t="shared" si="8"/>
        <v>0.75</v>
      </c>
      <c r="P31" s="446">
        <f t="shared" si="8"/>
        <v>0.9</v>
      </c>
      <c r="Q31" s="446">
        <f t="shared" si="8"/>
        <v>0.97499999999999998</v>
      </c>
      <c r="R31" s="446">
        <f t="shared" si="8"/>
        <v>1</v>
      </c>
    </row>
    <row r="32" spans="8:18">
      <c r="M32" s="571" t="str">
        <f>'ToT (Intake Form)'!C41</f>
        <v>USE FOR MONTHLY</v>
      </c>
      <c r="N32" s="446">
        <f t="shared" si="8"/>
        <v>0.6</v>
      </c>
      <c r="O32" s="446">
        <f t="shared" si="8"/>
        <v>0.75</v>
      </c>
      <c r="P32" s="446">
        <f t="shared" si="8"/>
        <v>0.9</v>
      </c>
      <c r="Q32" s="446">
        <f t="shared" si="8"/>
        <v>0.97499999999999998</v>
      </c>
      <c r="R32" s="446">
        <f t="shared" si="8"/>
        <v>1</v>
      </c>
    </row>
    <row r="33" spans="13:18">
      <c r="M33" s="255"/>
      <c r="N33" s="255"/>
      <c r="O33" s="255"/>
      <c r="P33" s="255"/>
      <c r="Q33" s="255"/>
      <c r="R33" s="408"/>
    </row>
    <row r="34" spans="13:18" ht="27.6">
      <c r="M34" s="422" t="s">
        <v>431</v>
      </c>
      <c r="N34" s="453" t="s">
        <v>144</v>
      </c>
      <c r="O34" s="453" t="s">
        <v>145</v>
      </c>
      <c r="P34" s="453" t="s">
        <v>146</v>
      </c>
      <c r="Q34" s="453" t="s">
        <v>147</v>
      </c>
      <c r="R34" s="453" t="s">
        <v>148</v>
      </c>
    </row>
    <row r="35" spans="13:18">
      <c r="M35" s="454" t="str">
        <f>M26</f>
        <v>Mirror Cabin Large</v>
      </c>
      <c r="N35" s="433">
        <f>'10 yr PF'!D5</f>
        <v>0.39009863013698631</v>
      </c>
      <c r="O35" s="433">
        <f>'10 yr PF'!E5</f>
        <v>0.48762328767123292</v>
      </c>
      <c r="P35" s="433">
        <f>'10 yr PF'!F5</f>
        <v>0.58514794520547941</v>
      </c>
      <c r="Q35" s="433">
        <f>'10 yr PF'!G5</f>
        <v>0.6339102739726028</v>
      </c>
      <c r="R35" s="433">
        <f>'10 yr PF'!H5</f>
        <v>0.65016438356164385</v>
      </c>
    </row>
    <row r="36" spans="13:18">
      <c r="M36" s="454" t="str">
        <f>M27</f>
        <v>Mirror Cabin Small</v>
      </c>
      <c r="N36" s="433">
        <f>'10 yr PF'!D10</f>
        <v>0.40323287671232877</v>
      </c>
      <c r="O36" s="433">
        <f>'10 yr PF'!E10</f>
        <v>0.50404109589041091</v>
      </c>
      <c r="P36" s="433">
        <f>'10 yr PF'!F10</f>
        <v>0.60484931506849327</v>
      </c>
      <c r="Q36" s="433">
        <f>'10 yr PF'!G10</f>
        <v>0.65525342465753422</v>
      </c>
      <c r="R36" s="433">
        <f>'10 yr PF'!H10</f>
        <v>0.67205479452054795</v>
      </c>
    </row>
    <row r="37" spans="13:18">
      <c r="M37" s="454" t="str">
        <f>M28</f>
        <v>Dome Large</v>
      </c>
      <c r="N37" s="433">
        <f>'10 yr PF'!D15</f>
        <v>0.39009863013698626</v>
      </c>
      <c r="O37" s="433">
        <f>'10 yr PF'!E15</f>
        <v>0.48762328767123281</v>
      </c>
      <c r="P37" s="433">
        <f>'10 yr PF'!F15</f>
        <v>0.58514794520547952</v>
      </c>
      <c r="Q37" s="433">
        <f>'10 yr PF'!G15</f>
        <v>0.6339102739726028</v>
      </c>
      <c r="R37" s="433">
        <f>'10 yr PF'!H15</f>
        <v>0.65016438356164385</v>
      </c>
    </row>
    <row r="38" spans="13:18">
      <c r="M38" s="425" t="str">
        <f>M29</f>
        <v>Dome Small</v>
      </c>
      <c r="N38" s="433">
        <f>'10 yr PF'!D20</f>
        <v>0.40323287671232877</v>
      </c>
      <c r="O38" s="433">
        <f>'10 yr PF'!E20</f>
        <v>0.50404109589041091</v>
      </c>
      <c r="P38" s="433">
        <f>'10 yr PF'!F20</f>
        <v>0.60484931506849327</v>
      </c>
      <c r="Q38" s="433">
        <f>'10 yr PF'!G20</f>
        <v>0.65525342465753411</v>
      </c>
      <c r="R38" s="433">
        <f>'10 yr PF'!H20</f>
        <v>0.67205479452054795</v>
      </c>
    </row>
    <row r="39" spans="13:18">
      <c r="M39" s="425" t="str">
        <f>M30</f>
        <v xml:space="preserve">Safari Tent Large </v>
      </c>
      <c r="N39" s="433">
        <f>'10 yr PF'!D25</f>
        <v>0.3956712328767123</v>
      </c>
      <c r="O39" s="433">
        <f>'10 yr PF'!E25</f>
        <v>0.49458904109589047</v>
      </c>
      <c r="P39" s="433">
        <f>'10 yr PF'!F25</f>
        <v>0.59350684931506847</v>
      </c>
      <c r="Q39" s="433">
        <f>'10 yr PF'!G25</f>
        <v>0.64296575342465756</v>
      </c>
      <c r="R39" s="433">
        <f>'10 yr PF'!H25</f>
        <v>0.65945205479452051</v>
      </c>
    </row>
    <row r="40" spans="13:18">
      <c r="M40" s="425" t="str">
        <f t="shared" ref="M40" si="9">M31</f>
        <v>Safari Tent Medium</v>
      </c>
      <c r="N40" s="433">
        <f>'10 yr PF'!D30</f>
        <v>0.40832876712328775</v>
      </c>
      <c r="O40" s="433">
        <f>'10 yr PF'!E30</f>
        <v>0.51041095890410959</v>
      </c>
      <c r="P40" s="433">
        <f>'10 yr PF'!F30</f>
        <v>0.61249315068493171</v>
      </c>
      <c r="Q40" s="433">
        <f>'10 yr PF'!G30</f>
        <v>0.66353424657534232</v>
      </c>
      <c r="R40" s="433">
        <f>'10 yr PF'!H30</f>
        <v>0.68054794520547945</v>
      </c>
    </row>
    <row r="41" spans="13:18">
      <c r="M41" s="166" t="str">
        <f>M32</f>
        <v>USE FOR MONTHLY</v>
      </c>
      <c r="N41" s="433">
        <f>'10 yr PF'!D35</f>
        <v>0</v>
      </c>
      <c r="O41" s="433">
        <f>'10 yr PF'!E35</f>
        <v>0</v>
      </c>
      <c r="P41" s="433">
        <f>'10 yr PF'!F35</f>
        <v>0</v>
      </c>
      <c r="Q41" s="433">
        <f>'10 yr PF'!G35</f>
        <v>0</v>
      </c>
      <c r="R41" s="433">
        <f>'10 yr PF'!H35</f>
        <v>0</v>
      </c>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078FF-9A87-495D-BCDA-8329263FFD47}">
  <sheetPr>
    <tabColor theme="4"/>
  </sheetPr>
  <dimension ref="A1:E47"/>
  <sheetViews>
    <sheetView topLeftCell="A28" workbookViewId="0">
      <selection activeCell="A40" sqref="A40:XFD41"/>
    </sheetView>
  </sheetViews>
  <sheetFormatPr defaultRowHeight="14.4"/>
  <cols>
    <col min="1" max="2" width="8.88671875" style="792"/>
    <col min="3" max="3" width="69.5546875" style="792" customWidth="1"/>
    <col min="4" max="4" width="69.109375" style="792" customWidth="1"/>
    <col min="5" max="5" width="65.33203125" style="793" customWidth="1"/>
  </cols>
  <sheetData>
    <row r="1" spans="1:5" s="854" customFormat="1" ht="18">
      <c r="A1" s="850" t="s">
        <v>1181</v>
      </c>
      <c r="B1" s="851"/>
      <c r="C1" s="851"/>
      <c r="D1" s="852" t="s">
        <v>988</v>
      </c>
      <c r="E1" s="853" t="s">
        <v>655</v>
      </c>
    </row>
    <row r="2" spans="1:5">
      <c r="A2" s="791" t="s">
        <v>1182</v>
      </c>
    </row>
    <row r="3" spans="1:5">
      <c r="A3" s="791"/>
      <c r="B3" s="791" t="s">
        <v>1183</v>
      </c>
    </row>
    <row r="4" spans="1:5">
      <c r="A4" s="791"/>
      <c r="B4" s="1121"/>
    </row>
    <row r="5" spans="1:5">
      <c r="B5" s="791" t="s">
        <v>1184</v>
      </c>
    </row>
    <row r="6" spans="1:5">
      <c r="B6" s="1121"/>
      <c r="C6" s="855"/>
      <c r="D6" s="856"/>
    </row>
    <row r="7" spans="1:5">
      <c r="B7" s="791" t="s">
        <v>1191</v>
      </c>
      <c r="C7" s="855"/>
      <c r="D7" s="856"/>
    </row>
    <row r="8" spans="1:5">
      <c r="B8" s="1121"/>
      <c r="C8" s="855"/>
      <c r="D8" s="856"/>
    </row>
    <row r="9" spans="1:5">
      <c r="A9" s="791" t="s">
        <v>1185</v>
      </c>
    </row>
    <row r="10" spans="1:5">
      <c r="B10" s="791" t="s">
        <v>1188</v>
      </c>
    </row>
    <row r="11" spans="1:5">
      <c r="B11" s="791"/>
    </row>
    <row r="12" spans="1:5">
      <c r="B12" s="791" t="s">
        <v>1374</v>
      </c>
    </row>
    <row r="13" spans="1:5">
      <c r="B13" s="1121" t="s">
        <v>1375</v>
      </c>
    </row>
    <row r="14" spans="1:5" ht="86.4">
      <c r="B14" s="791"/>
      <c r="C14" s="1122" t="s">
        <v>1376</v>
      </c>
    </row>
    <row r="15" spans="1:5">
      <c r="B15" s="1121"/>
    </row>
    <row r="16" spans="1:5">
      <c r="B16" s="791" t="s">
        <v>1186</v>
      </c>
    </row>
    <row r="17" spans="2:3">
      <c r="B17" s="1121" t="s">
        <v>1026</v>
      </c>
    </row>
    <row r="18" spans="2:3" ht="43.2">
      <c r="B18" s="1121"/>
      <c r="C18" s="1123" t="s">
        <v>1192</v>
      </c>
    </row>
    <row r="19" spans="2:3">
      <c r="B19" s="1121"/>
      <c r="C19" s="1123"/>
    </row>
    <row r="20" spans="2:3">
      <c r="B20" s="791" t="s">
        <v>1187</v>
      </c>
    </row>
    <row r="21" spans="2:3">
      <c r="B21" s="1121"/>
      <c r="C21" s="1123"/>
    </row>
    <row r="22" spans="2:3">
      <c r="B22" s="791" t="s">
        <v>1189</v>
      </c>
    </row>
    <row r="23" spans="2:3">
      <c r="B23" s="1121" t="s">
        <v>1026</v>
      </c>
    </row>
    <row r="24" spans="2:3" ht="28.8">
      <c r="B24" s="1121"/>
      <c r="C24" s="1123" t="s">
        <v>1190</v>
      </c>
    </row>
    <row r="25" spans="2:3">
      <c r="B25" s="1121"/>
      <c r="C25" s="1121"/>
    </row>
    <row r="26" spans="2:3">
      <c r="B26" s="791" t="s">
        <v>1195</v>
      </c>
    </row>
    <row r="27" spans="2:3">
      <c r="B27" s="1121" t="s">
        <v>1197</v>
      </c>
    </row>
    <row r="28" spans="2:3">
      <c r="B28" s="1121" t="s">
        <v>1026</v>
      </c>
    </row>
    <row r="29" spans="2:3" ht="72">
      <c r="B29" s="1121"/>
      <c r="C29" s="1123" t="s">
        <v>1196</v>
      </c>
    </row>
    <row r="30" spans="2:3">
      <c r="B30" s="1121"/>
      <c r="C30" s="1123"/>
    </row>
    <row r="31" spans="2:3">
      <c r="B31" s="1121" t="s">
        <v>1198</v>
      </c>
    </row>
    <row r="32" spans="2:3">
      <c r="B32" s="1121" t="s">
        <v>1026</v>
      </c>
    </row>
    <row r="33" spans="2:3" ht="86.4" customHeight="1">
      <c r="B33" s="1121"/>
      <c r="C33" s="1123" t="s">
        <v>1199</v>
      </c>
    </row>
    <row r="34" spans="2:3">
      <c r="B34" s="1121"/>
      <c r="C34" s="1123"/>
    </row>
    <row r="35" spans="2:3">
      <c r="B35" s="1121" t="s">
        <v>1200</v>
      </c>
      <c r="C35" s="1123"/>
    </row>
    <row r="36" spans="2:3">
      <c r="B36" s="1121" t="s">
        <v>1026</v>
      </c>
    </row>
    <row r="37" spans="2:3" ht="28.8">
      <c r="B37" s="1121"/>
      <c r="C37" s="1123" t="s">
        <v>1253</v>
      </c>
    </row>
    <row r="38" spans="2:3">
      <c r="B38" s="1121"/>
      <c r="C38" s="1123"/>
    </row>
    <row r="39" spans="2:3">
      <c r="B39" s="1121"/>
      <c r="C39" s="1123"/>
    </row>
    <row r="40" spans="2:3">
      <c r="B40" s="1121"/>
      <c r="C40" s="1123"/>
    </row>
    <row r="41" spans="2:3">
      <c r="B41" s="791" t="s">
        <v>1193</v>
      </c>
    </row>
    <row r="42" spans="2:3">
      <c r="B42" s="791"/>
    </row>
    <row r="43" spans="2:3">
      <c r="B43" s="791"/>
    </row>
    <row r="44" spans="2:3">
      <c r="B44" s="1121"/>
      <c r="C44" s="1121"/>
    </row>
    <row r="45" spans="2:3">
      <c r="B45" s="791" t="s">
        <v>1194</v>
      </c>
      <c r="C45" s="1121"/>
    </row>
    <row r="46" spans="2:3">
      <c r="B46" s="1121"/>
      <c r="C46" s="1121"/>
    </row>
    <row r="47" spans="2:3">
      <c r="B47" s="1121"/>
      <c r="C47" s="112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35BFC-412B-4622-BC74-DF91336090FF}">
  <sheetPr>
    <tabColor theme="4"/>
  </sheetPr>
  <dimension ref="B2:N32"/>
  <sheetViews>
    <sheetView showGridLines="0" workbookViewId="0">
      <selection activeCell="C23" sqref="C23"/>
    </sheetView>
  </sheetViews>
  <sheetFormatPr defaultColWidth="8.88671875" defaultRowHeight="13.8"/>
  <cols>
    <col min="1" max="1" width="2.44140625" style="240" customWidth="1"/>
    <col min="2" max="2" width="37.109375" style="240" bestFit="1" customWidth="1"/>
    <col min="3" max="3" width="11.77734375" style="240" bestFit="1" customWidth="1"/>
    <col min="4" max="4" width="13.77734375" style="240" customWidth="1"/>
    <col min="5" max="5" width="7.88671875" style="240" customWidth="1"/>
    <col min="6" max="6" width="8.88671875" style="240"/>
    <col min="7" max="7" width="19.77734375" style="240" bestFit="1" customWidth="1"/>
    <col min="8" max="8" width="17" style="240" customWidth="1"/>
    <col min="9" max="9" width="18" style="240" customWidth="1"/>
    <col min="10" max="10" width="11.33203125" style="240" customWidth="1"/>
    <col min="11" max="16384" width="8.88671875" style="240"/>
  </cols>
  <sheetData>
    <row r="2" spans="2:14">
      <c r="B2" s="1191" t="s">
        <v>1389</v>
      </c>
      <c r="C2" s="1191"/>
      <c r="D2" s="1192" t="s">
        <v>1390</v>
      </c>
      <c r="E2" s="27"/>
      <c r="F2" s="27"/>
    </row>
    <row r="3" spans="2:14">
      <c r="B3" s="1193" t="s">
        <v>1391</v>
      </c>
      <c r="C3" s="1194">
        <f>'ToT (Intake Form)'!C58</f>
        <v>2174415.9148739302</v>
      </c>
      <c r="D3" s="112"/>
      <c r="E3" s="1195" t="s">
        <v>1392</v>
      </c>
      <c r="F3" s="1196"/>
    </row>
    <row r="4" spans="2:14">
      <c r="B4" s="1193" t="s">
        <v>297</v>
      </c>
      <c r="C4" s="106">
        <f>'Total Proj. Cost'!D7</f>
        <v>10371826.425164999</v>
      </c>
      <c r="D4" s="90"/>
      <c r="E4" s="1197"/>
      <c r="F4" s="27"/>
    </row>
    <row r="5" spans="2:14" ht="4.2" customHeight="1">
      <c r="B5" s="1193"/>
      <c r="C5" s="106"/>
      <c r="D5" s="90"/>
      <c r="E5" s="62"/>
      <c r="F5" s="27"/>
    </row>
    <row r="6" spans="2:14">
      <c r="B6" s="1198" t="s">
        <v>298</v>
      </c>
      <c r="C6" s="1199">
        <f>C3+C4</f>
        <v>12546242.340038929</v>
      </c>
      <c r="D6" s="90"/>
      <c r="E6" s="27"/>
      <c r="F6" s="27"/>
    </row>
    <row r="7" spans="2:14">
      <c r="B7" s="1200" t="s">
        <v>299</v>
      </c>
      <c r="C7" s="1201">
        <v>0.5</v>
      </c>
      <c r="D7" s="1202"/>
      <c r="E7" s="1195" t="s">
        <v>1393</v>
      </c>
      <c r="F7" s="27"/>
    </row>
    <row r="8" spans="2:14">
      <c r="B8" s="1200" t="s">
        <v>300</v>
      </c>
      <c r="C8" s="106">
        <f>C7*C6</f>
        <v>6273121.1700194646</v>
      </c>
      <c r="D8" s="90"/>
      <c r="E8" s="27"/>
      <c r="F8" s="27"/>
    </row>
    <row r="9" spans="2:14">
      <c r="B9" s="1203" t="s">
        <v>301</v>
      </c>
      <c r="C9" s="1204">
        <v>4.98462E-2</v>
      </c>
      <c r="D9" s="1205"/>
      <c r="E9" s="1192" t="s">
        <v>1394</v>
      </c>
      <c r="F9" s="27"/>
    </row>
    <row r="10" spans="2:14">
      <c r="B10" s="1206" t="s">
        <v>302</v>
      </c>
      <c r="C10" s="1207">
        <f>C9*C8</f>
        <v>312691.25246502424</v>
      </c>
      <c r="D10" s="112"/>
      <c r="E10" s="27"/>
      <c r="F10" s="27"/>
    </row>
    <row r="11" spans="2:14">
      <c r="B11" s="1193" t="s">
        <v>1395</v>
      </c>
      <c r="C11" s="1194">
        <v>0</v>
      </c>
      <c r="D11" s="112"/>
      <c r="E11" s="1192" t="s">
        <v>1396</v>
      </c>
      <c r="F11" s="27"/>
    </row>
    <row r="12" spans="2:14">
      <c r="B12" s="1193" t="s">
        <v>1397</v>
      </c>
      <c r="C12" s="1201">
        <v>1</v>
      </c>
      <c r="D12" s="112"/>
      <c r="E12" s="1195" t="s">
        <v>1393</v>
      </c>
      <c r="F12" s="27"/>
    </row>
    <row r="13" spans="2:14">
      <c r="B13" s="1193" t="s">
        <v>1398</v>
      </c>
      <c r="C13" s="106">
        <f>C11*C12</f>
        <v>0</v>
      </c>
      <c r="D13" s="112"/>
      <c r="E13" s="1208" t="s">
        <v>1399</v>
      </c>
      <c r="F13" s="27"/>
    </row>
    <row r="14" spans="2:14">
      <c r="B14" s="1200" t="s">
        <v>1400</v>
      </c>
      <c r="C14" s="1209">
        <v>4.98462E-2</v>
      </c>
      <c r="D14" s="112"/>
      <c r="E14" s="1192" t="s">
        <v>1394</v>
      </c>
      <c r="F14" s="27"/>
    </row>
    <row r="15" spans="2:14">
      <c r="B15" s="1210" t="s">
        <v>1401</v>
      </c>
      <c r="C15" s="1211">
        <f>C13*C14</f>
        <v>0</v>
      </c>
      <c r="D15" s="106"/>
      <c r="E15" s="1192" t="s">
        <v>1402</v>
      </c>
      <c r="F15" s="27"/>
      <c r="G15" s="27"/>
      <c r="H15" s="27"/>
      <c r="I15" s="27"/>
      <c r="J15" s="27"/>
    </row>
    <row r="16" spans="2:14" ht="14.4" thickBot="1">
      <c r="B16" s="27" t="s">
        <v>1403</v>
      </c>
      <c r="C16" s="1194">
        <v>0</v>
      </c>
      <c r="D16" s="106"/>
      <c r="E16" s="1212" t="s">
        <v>1404</v>
      </c>
      <c r="F16" s="1213"/>
      <c r="G16" s="1213"/>
      <c r="H16" s="1213"/>
      <c r="I16" s="1213"/>
      <c r="J16" s="1213"/>
      <c r="K16" s="953"/>
      <c r="L16" s="953"/>
      <c r="M16" s="953"/>
      <c r="N16" s="953"/>
    </row>
    <row r="17" spans="2:12" ht="14.4" thickBot="1">
      <c r="B17" s="1214" t="s">
        <v>1405</v>
      </c>
      <c r="C17" s="1215">
        <f>C10+C15+C16</f>
        <v>312691.25246502424</v>
      </c>
      <c r="D17" s="1207"/>
      <c r="E17" s="1192" t="s">
        <v>1406</v>
      </c>
      <c r="F17" s="27"/>
      <c r="G17" s="27"/>
      <c r="H17" s="27"/>
      <c r="I17" s="27"/>
      <c r="J17" s="27"/>
    </row>
    <row r="18" spans="2:12">
      <c r="B18" s="1216"/>
      <c r="C18" s="1207"/>
      <c r="D18" s="1207"/>
      <c r="E18" s="1217"/>
      <c r="F18" s="27"/>
      <c r="G18" s="27"/>
      <c r="H18" s="27"/>
      <c r="I18" s="27"/>
      <c r="J18" s="27"/>
    </row>
    <row r="19" spans="2:12">
      <c r="B19" s="1218" t="s">
        <v>1407</v>
      </c>
      <c r="C19" s="1219"/>
      <c r="D19" s="1219"/>
      <c r="E19" s="27"/>
      <c r="F19" s="27"/>
      <c r="G19" s="27"/>
      <c r="H19" s="27"/>
      <c r="I19" s="27"/>
      <c r="J19" s="27"/>
    </row>
    <row r="20" spans="2:12">
      <c r="B20" s="1216"/>
      <c r="C20" s="1207"/>
      <c r="D20" s="1207"/>
      <c r="E20" s="1217"/>
      <c r="F20" s="1124" t="s">
        <v>1408</v>
      </c>
      <c r="G20" s="1220" t="s">
        <v>1409</v>
      </c>
      <c r="H20" s="1221" t="s">
        <v>1410</v>
      </c>
      <c r="I20" s="1221" t="s">
        <v>1411</v>
      </c>
      <c r="J20" s="1221" t="s">
        <v>1412</v>
      </c>
    </row>
    <row r="21" spans="2:12">
      <c r="B21" s="1222"/>
      <c r="E21" s="1223"/>
      <c r="F21" s="1224">
        <v>1</v>
      </c>
      <c r="G21" s="27" t="s">
        <v>1413</v>
      </c>
      <c r="H21" s="1225">
        <v>15944</v>
      </c>
      <c r="I21" s="1226">
        <f>J21/H21</f>
        <v>7.5159934771700951E-2</v>
      </c>
      <c r="J21" s="1227">
        <v>1198.3499999999999</v>
      </c>
    </row>
    <row r="22" spans="2:12">
      <c r="B22" s="1223"/>
      <c r="E22" s="39"/>
      <c r="F22" s="1224">
        <v>2</v>
      </c>
      <c r="G22" s="27" t="s">
        <v>1414</v>
      </c>
      <c r="H22" s="1225">
        <v>22061</v>
      </c>
      <c r="I22" s="1226">
        <f>J22/H22</f>
        <v>7.5159784234622176E-2</v>
      </c>
      <c r="J22" s="1227">
        <v>1658.1</v>
      </c>
    </row>
    <row r="23" spans="2:12">
      <c r="B23" s="1223"/>
      <c r="F23" s="1224">
        <v>3</v>
      </c>
      <c r="G23" s="29">
        <v>0</v>
      </c>
      <c r="H23" s="1225"/>
      <c r="I23" s="1226"/>
      <c r="J23" s="1227"/>
    </row>
    <row r="24" spans="2:12">
      <c r="B24" s="1223"/>
      <c r="E24" s="1228"/>
      <c r="F24" s="1224">
        <v>4</v>
      </c>
      <c r="G24" s="29">
        <v>0</v>
      </c>
      <c r="H24" s="1225"/>
      <c r="I24" s="1226"/>
      <c r="J24" s="1227"/>
    </row>
    <row r="25" spans="2:12">
      <c r="F25" s="1224">
        <v>5</v>
      </c>
      <c r="G25" s="29">
        <v>0</v>
      </c>
      <c r="H25" s="1225"/>
      <c r="I25" s="1226"/>
      <c r="J25" s="1227"/>
    </row>
    <row r="26" spans="2:12">
      <c r="F26" s="1224">
        <v>6</v>
      </c>
      <c r="G26" s="29">
        <v>0</v>
      </c>
      <c r="H26" s="1225"/>
      <c r="I26" s="1226"/>
      <c r="J26" s="1227"/>
    </row>
    <row r="27" spans="2:12">
      <c r="F27" s="1224">
        <v>7</v>
      </c>
      <c r="G27" s="29">
        <v>0</v>
      </c>
      <c r="H27" s="1225"/>
      <c r="I27" s="1226"/>
      <c r="J27" s="1227"/>
      <c r="L27" s="1195" t="s">
        <v>1415</v>
      </c>
    </row>
    <row r="28" spans="2:12">
      <c r="B28" s="1223"/>
      <c r="F28" s="1224">
        <v>8</v>
      </c>
      <c r="G28" s="29">
        <v>0</v>
      </c>
      <c r="H28" s="1225"/>
      <c r="I28" s="1226"/>
      <c r="J28" s="1227"/>
    </row>
    <row r="29" spans="2:12">
      <c r="F29" s="1224">
        <v>9</v>
      </c>
      <c r="G29" s="29">
        <v>0</v>
      </c>
      <c r="H29" s="1225"/>
      <c r="I29" s="1226"/>
      <c r="J29" s="1227"/>
    </row>
    <row r="30" spans="2:12">
      <c r="B30" s="1223"/>
      <c r="F30" s="1224">
        <v>10</v>
      </c>
      <c r="G30" s="1229">
        <v>0</v>
      </c>
      <c r="H30" s="1225"/>
      <c r="I30" s="1226"/>
      <c r="J30" s="1227"/>
    </row>
    <row r="31" spans="2:12" ht="2.4" customHeight="1">
      <c r="B31" s="1223"/>
      <c r="F31" s="1224"/>
      <c r="G31" s="1230"/>
      <c r="H31" s="1231"/>
      <c r="I31" s="1232"/>
      <c r="J31" s="1233"/>
    </row>
    <row r="32" spans="2:12">
      <c r="G32" s="1234" t="s">
        <v>1416</v>
      </c>
      <c r="H32" s="1235">
        <f>SUM(H21:H30)</f>
        <v>38005</v>
      </c>
      <c r="I32" s="1236">
        <f>J32/H32</f>
        <v>7.5159847388501511E-2</v>
      </c>
      <c r="J32" s="1237">
        <f>SUM(J21:J30)</f>
        <v>2856.45</v>
      </c>
    </row>
  </sheetData>
  <pageMargins left="0.7" right="0.7" top="0.75" bottom="0.75" header="0.3" footer="0.3"/>
  <pageSetup orientation="portrait" r:id="rId1"/>
  <ignoredErrors>
    <ignoredError sqref="I32" formula="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4"/>
  </sheetPr>
  <dimension ref="A1:Z1009"/>
  <sheetViews>
    <sheetView showGridLines="0" topLeftCell="G23" zoomScaleNormal="100" workbookViewId="0">
      <selection activeCell="K29" sqref="K29"/>
    </sheetView>
  </sheetViews>
  <sheetFormatPr defaultColWidth="14.44140625" defaultRowHeight="15" customHeight="1"/>
  <cols>
    <col min="1" max="1" width="2.44140625" style="183" customWidth="1"/>
    <col min="2" max="2" width="27.88671875" style="183" bestFit="1" customWidth="1"/>
    <col min="3" max="3" width="7.88671875" style="183" bestFit="1" customWidth="1"/>
    <col min="4" max="4" width="13.88671875" style="183" bestFit="1" customWidth="1"/>
    <col min="5" max="5" width="3.44140625" style="183" customWidth="1"/>
    <col min="6" max="6" width="6.109375" style="183" customWidth="1"/>
    <col min="7" max="7" width="36.109375" style="183" bestFit="1" customWidth="1"/>
    <col min="8" max="8" width="8.33203125" style="183" customWidth="1"/>
    <col min="9" max="9" width="17.44140625" style="183" bestFit="1" customWidth="1"/>
    <col min="10" max="10" width="34.44140625" style="183" bestFit="1" customWidth="1"/>
    <col min="11" max="11" width="8.77734375" style="183" customWidth="1"/>
    <col min="12" max="12" width="10.88671875" style="183" bestFit="1" customWidth="1"/>
    <col min="13" max="26" width="8.88671875" style="183" customWidth="1"/>
    <col min="27" max="16384" width="14.44140625" style="183"/>
  </cols>
  <sheetData>
    <row r="1" spans="1:26" ht="14.25" customHeight="1">
      <c r="A1" s="255"/>
      <c r="B1" s="255"/>
      <c r="C1" s="255"/>
      <c r="D1" s="255"/>
      <c r="E1" s="255"/>
      <c r="F1" s="255"/>
      <c r="G1" s="255"/>
      <c r="H1" s="255"/>
      <c r="I1" s="255"/>
      <c r="J1" s="255"/>
      <c r="K1" s="255"/>
      <c r="L1" s="255"/>
      <c r="M1" s="255"/>
      <c r="N1" s="255"/>
      <c r="O1" s="255"/>
      <c r="P1" s="255"/>
      <c r="Q1" s="255"/>
      <c r="R1" s="255"/>
      <c r="S1" s="255"/>
      <c r="T1" s="255"/>
      <c r="U1" s="255"/>
      <c r="V1" s="255"/>
      <c r="W1" s="255"/>
      <c r="X1" s="255"/>
      <c r="Y1" s="255"/>
      <c r="Z1" s="255"/>
    </row>
    <row r="2" spans="1:26" ht="14.25" customHeight="1">
      <c r="A2" s="255"/>
      <c r="B2" s="481" t="s">
        <v>263</v>
      </c>
      <c r="C2" s="483" t="s">
        <v>264</v>
      </c>
      <c r="D2" s="483" t="s">
        <v>265</v>
      </c>
      <c r="E2" s="260"/>
      <c r="F2" s="260"/>
      <c r="G2" s="260"/>
      <c r="H2" s="260"/>
      <c r="I2" s="260"/>
      <c r="J2" s="260"/>
      <c r="K2" s="255"/>
      <c r="L2" s="255"/>
      <c r="M2" s="255"/>
      <c r="N2" s="255"/>
      <c r="O2" s="255"/>
      <c r="P2" s="255"/>
      <c r="Q2" s="255"/>
      <c r="R2" s="255"/>
      <c r="S2" s="255"/>
      <c r="T2" s="255"/>
      <c r="U2" s="255"/>
      <c r="V2" s="255"/>
      <c r="W2" s="255"/>
      <c r="X2" s="255"/>
      <c r="Y2" s="255"/>
      <c r="Z2" s="255"/>
    </row>
    <row r="3" spans="1:26" ht="14.25" customHeight="1">
      <c r="A3" s="255"/>
      <c r="B3" s="462" t="s">
        <v>266</v>
      </c>
      <c r="C3" s="406"/>
      <c r="D3" s="913">
        <v>13.85</v>
      </c>
      <c r="E3" s="260"/>
      <c r="F3" s="731" t="s">
        <v>525</v>
      </c>
      <c r="G3" s="731" t="s">
        <v>525</v>
      </c>
      <c r="H3" s="260"/>
      <c r="I3" s="260"/>
      <c r="J3" s="260"/>
      <c r="K3" s="255"/>
      <c r="L3" s="255"/>
      <c r="M3" s="255"/>
      <c r="N3" s="255"/>
      <c r="O3" s="255"/>
      <c r="P3" s="255"/>
      <c r="Q3" s="255"/>
      <c r="R3" s="255"/>
      <c r="S3" s="255"/>
      <c r="T3" s="255"/>
      <c r="U3" s="255"/>
      <c r="V3" s="255"/>
      <c r="W3" s="255"/>
      <c r="X3" s="255"/>
      <c r="Y3" s="255"/>
      <c r="Z3" s="255"/>
    </row>
    <row r="4" spans="1:26" ht="14.25" customHeight="1">
      <c r="A4" s="255"/>
      <c r="B4" s="472" t="s">
        <v>267</v>
      </c>
      <c r="C4" s="508"/>
      <c r="D4" s="914">
        <v>1.3</v>
      </c>
      <c r="E4" s="260"/>
      <c r="F4" s="730" t="s">
        <v>526</v>
      </c>
      <c r="G4" s="730" t="s">
        <v>526</v>
      </c>
      <c r="H4" s="260"/>
      <c r="I4" s="260"/>
      <c r="J4" s="260"/>
      <c r="K4" s="255"/>
      <c r="L4" s="255"/>
      <c r="M4" s="255"/>
      <c r="N4" s="255"/>
      <c r="O4" s="255"/>
      <c r="P4" s="255"/>
      <c r="Q4" s="255"/>
      <c r="R4" s="255"/>
      <c r="S4" s="255"/>
      <c r="T4" s="255"/>
      <c r="U4" s="255"/>
      <c r="V4" s="255"/>
      <c r="W4" s="255"/>
      <c r="X4" s="255"/>
      <c r="Y4" s="255"/>
      <c r="Z4" s="255"/>
    </row>
    <row r="5" spans="1:26" ht="14.25" customHeight="1">
      <c r="A5" s="255"/>
      <c r="B5" s="462" t="s">
        <v>268</v>
      </c>
      <c r="C5" s="406"/>
      <c r="D5" s="915">
        <f>D3*D4</f>
        <v>18.004999999999999</v>
      </c>
      <c r="E5" s="260"/>
      <c r="F5" s="732"/>
      <c r="G5" s="732"/>
      <c r="H5" s="260"/>
      <c r="I5" s="260"/>
      <c r="J5" s="260"/>
      <c r="K5" s="255"/>
      <c r="L5" s="255"/>
      <c r="M5" s="255"/>
      <c r="N5" s="255"/>
      <c r="O5" s="255"/>
      <c r="P5" s="255"/>
      <c r="Q5" s="255"/>
      <c r="R5" s="255"/>
      <c r="S5" s="255"/>
      <c r="T5" s="255"/>
      <c r="U5" s="255"/>
      <c r="V5" s="255"/>
      <c r="W5" s="255"/>
      <c r="X5" s="255"/>
      <c r="Y5" s="255"/>
      <c r="Z5" s="255"/>
    </row>
    <row r="6" spans="1:26" ht="14.25" customHeight="1">
      <c r="A6" s="255"/>
      <c r="B6" s="255" t="s">
        <v>269</v>
      </c>
      <c r="C6" s="577">
        <v>3</v>
      </c>
      <c r="D6" s="916">
        <f>D5*40*52</f>
        <v>37450.399999999994</v>
      </c>
      <c r="E6" s="260"/>
      <c r="F6" s="731" t="s">
        <v>581</v>
      </c>
      <c r="G6" s="731" t="s">
        <v>581</v>
      </c>
      <c r="H6" s="260"/>
      <c r="I6" s="260"/>
      <c r="J6" s="260"/>
      <c r="K6" s="255"/>
      <c r="L6" s="255"/>
      <c r="M6" s="255"/>
      <c r="N6" s="255"/>
      <c r="O6" s="255"/>
      <c r="P6" s="255"/>
      <c r="Q6" s="255"/>
      <c r="R6" s="255"/>
      <c r="S6" s="255"/>
      <c r="T6" s="255"/>
      <c r="U6" s="255"/>
      <c r="V6" s="255"/>
      <c r="W6" s="255"/>
      <c r="X6" s="255"/>
      <c r="Y6" s="255"/>
      <c r="Z6" s="255"/>
    </row>
    <row r="7" spans="1:26" ht="14.25" customHeight="1">
      <c r="A7" s="255"/>
      <c r="B7" s="255" t="s">
        <v>270</v>
      </c>
      <c r="C7" s="567">
        <v>2</v>
      </c>
      <c r="D7" s="916">
        <f>D5*40*36</f>
        <v>25927.199999999997</v>
      </c>
      <c r="E7" s="260"/>
      <c r="F7" s="730" t="s">
        <v>527</v>
      </c>
      <c r="G7" s="730" t="s">
        <v>527</v>
      </c>
      <c r="H7" s="260"/>
      <c r="I7" s="260"/>
      <c r="J7" s="260"/>
      <c r="K7" s="255"/>
      <c r="L7" s="255"/>
      <c r="M7" s="255"/>
      <c r="N7" s="255"/>
      <c r="O7" s="255"/>
      <c r="P7" s="255"/>
      <c r="Q7" s="255"/>
      <c r="R7" s="255"/>
      <c r="S7" s="255"/>
      <c r="T7" s="255"/>
      <c r="U7" s="255"/>
      <c r="V7" s="255"/>
      <c r="W7" s="255"/>
      <c r="X7" s="255"/>
      <c r="Y7" s="255"/>
      <c r="Z7" s="255"/>
    </row>
    <row r="8" spans="1:26" ht="14.25" customHeight="1">
      <c r="A8" s="255"/>
      <c r="B8" s="473" t="s">
        <v>479</v>
      </c>
      <c r="C8" s="508">
        <v>1</v>
      </c>
      <c r="D8" s="917">
        <v>80000</v>
      </c>
      <c r="E8" s="260"/>
      <c r="F8" s="730" t="s">
        <v>528</v>
      </c>
      <c r="G8" s="730" t="s">
        <v>528</v>
      </c>
      <c r="H8" s="260"/>
      <c r="I8" s="260"/>
      <c r="J8" s="260"/>
      <c r="K8" s="260"/>
      <c r="L8" s="420"/>
      <c r="M8" s="255"/>
      <c r="N8" s="255"/>
      <c r="O8" s="255"/>
      <c r="P8" s="255"/>
      <c r="Q8" s="255"/>
      <c r="R8" s="255"/>
      <c r="S8" s="255"/>
      <c r="T8" s="255"/>
      <c r="U8" s="255"/>
      <c r="V8" s="255"/>
      <c r="W8" s="255"/>
      <c r="X8" s="255"/>
      <c r="Y8" s="255"/>
      <c r="Z8" s="255"/>
    </row>
    <row r="9" spans="1:26" ht="14.25" customHeight="1">
      <c r="A9" s="255"/>
      <c r="B9" s="255" t="s">
        <v>271</v>
      </c>
      <c r="C9" s="255"/>
      <c r="D9" s="916">
        <f>C6*D6+C7*D7+C8*D8</f>
        <v>244205.59999999998</v>
      </c>
      <c r="E9" s="260"/>
      <c r="F9" s="732"/>
      <c r="G9" s="732"/>
      <c r="H9" s="260"/>
      <c r="I9" s="260"/>
      <c r="J9" s="260"/>
      <c r="K9" s="260"/>
      <c r="L9" s="420"/>
      <c r="M9" s="255"/>
      <c r="N9" s="255"/>
      <c r="O9" s="255"/>
      <c r="P9" s="255"/>
      <c r="Q9" s="255"/>
      <c r="R9" s="255"/>
      <c r="S9" s="255"/>
      <c r="T9" s="255"/>
      <c r="U9" s="255"/>
      <c r="V9" s="255"/>
      <c r="W9" s="255"/>
      <c r="X9" s="255"/>
      <c r="Y9" s="255"/>
      <c r="Z9" s="255"/>
    </row>
    <row r="10" spans="1:26" ht="14.25" customHeight="1">
      <c r="A10" s="255"/>
      <c r="B10" s="473" t="s">
        <v>272</v>
      </c>
      <c r="C10" s="585">
        <v>0.35</v>
      </c>
      <c r="D10" s="918">
        <f>D9*C10</f>
        <v>85471.959999999992</v>
      </c>
      <c r="E10" s="260"/>
      <c r="F10" s="730" t="s">
        <v>529</v>
      </c>
      <c r="G10" s="730" t="s">
        <v>529</v>
      </c>
      <c r="H10" s="260"/>
      <c r="I10" s="260"/>
      <c r="J10" s="260"/>
      <c r="K10" s="260"/>
      <c r="L10" s="420"/>
      <c r="M10" s="255"/>
      <c r="N10" s="255"/>
      <c r="O10" s="255"/>
      <c r="P10" s="255"/>
      <c r="Q10" s="255"/>
      <c r="R10" s="255"/>
      <c r="S10" s="255"/>
      <c r="T10" s="255"/>
      <c r="U10" s="255"/>
      <c r="V10" s="255"/>
      <c r="W10" s="255"/>
      <c r="X10" s="255"/>
      <c r="Y10" s="255"/>
      <c r="Z10" s="255"/>
    </row>
    <row r="11" spans="1:26" ht="14.25" customHeight="1">
      <c r="A11" s="255"/>
      <c r="B11" s="414" t="s">
        <v>273</v>
      </c>
      <c r="C11" s="255"/>
      <c r="D11" s="468">
        <f>D9+D10</f>
        <v>329677.55999999994</v>
      </c>
      <c r="E11" s="260"/>
      <c r="F11" s="260"/>
      <c r="G11" s="260"/>
      <c r="H11" s="260"/>
      <c r="I11" s="260"/>
      <c r="J11" s="260"/>
      <c r="K11" s="260"/>
      <c r="L11" s="420"/>
      <c r="M11" s="255"/>
      <c r="N11" s="255"/>
      <c r="O11" s="255"/>
      <c r="P11" s="255"/>
      <c r="Q11" s="255"/>
      <c r="R11" s="255"/>
      <c r="S11" s="255"/>
      <c r="T11" s="255"/>
      <c r="U11" s="255"/>
      <c r="V11" s="255"/>
      <c r="W11" s="255"/>
      <c r="X11" s="255"/>
      <c r="Y11" s="255"/>
      <c r="Z11" s="255"/>
    </row>
    <row r="12" spans="1:26" ht="14.25" customHeight="1">
      <c r="A12" s="255"/>
      <c r="B12" s="414" t="s">
        <v>274</v>
      </c>
      <c r="C12" s="255"/>
      <c r="D12" s="468">
        <f>D11*(1+'Monthly PF'!C62)^4</f>
        <v>363902.34047779674</v>
      </c>
      <c r="E12" s="260"/>
      <c r="F12" s="260"/>
      <c r="G12" s="260"/>
      <c r="H12" s="260"/>
      <c r="I12" s="260"/>
      <c r="J12" s="260"/>
      <c r="K12" s="260"/>
      <c r="L12" s="420"/>
      <c r="M12" s="255"/>
      <c r="N12" s="255"/>
      <c r="O12" s="255"/>
      <c r="P12" s="255"/>
      <c r="Q12" s="255"/>
      <c r="R12" s="255"/>
      <c r="S12" s="255"/>
      <c r="T12" s="255"/>
      <c r="U12" s="255"/>
      <c r="V12" s="255"/>
      <c r="W12" s="255"/>
      <c r="X12" s="255"/>
      <c r="Y12" s="255"/>
      <c r="Z12" s="255"/>
    </row>
    <row r="13" spans="1:26" ht="14.25" customHeight="1">
      <c r="A13" s="255"/>
      <c r="B13" s="463" t="s">
        <v>275</v>
      </c>
      <c r="C13" s="255"/>
      <c r="D13" s="255"/>
      <c r="E13" s="260"/>
      <c r="F13" s="260"/>
      <c r="G13" s="260"/>
      <c r="H13" s="260"/>
      <c r="I13" s="260"/>
      <c r="J13" s="260"/>
      <c r="K13" s="255"/>
      <c r="L13" s="255"/>
      <c r="M13" s="255"/>
      <c r="N13" s="255"/>
      <c r="O13" s="255"/>
      <c r="P13" s="255"/>
      <c r="Q13" s="255"/>
      <c r="R13" s="255"/>
      <c r="S13" s="255"/>
      <c r="T13" s="255"/>
      <c r="U13" s="255"/>
      <c r="V13" s="255"/>
      <c r="W13" s="255"/>
      <c r="X13" s="255"/>
      <c r="Y13" s="255"/>
      <c r="Z13" s="255"/>
    </row>
    <row r="14" spans="1:26" ht="14.25" customHeight="1">
      <c r="A14" s="255"/>
      <c r="B14" s="260"/>
      <c r="C14" s="260"/>
      <c r="D14" s="260"/>
      <c r="E14" s="260"/>
      <c r="F14" s="260"/>
      <c r="G14" s="481" t="s">
        <v>276</v>
      </c>
      <c r="H14" s="482"/>
      <c r="I14" s="462"/>
      <c r="J14" s="260"/>
      <c r="K14" s="255"/>
      <c r="L14" s="255"/>
      <c r="M14" s="255"/>
      <c r="N14" s="255"/>
      <c r="O14" s="255"/>
      <c r="P14" s="255"/>
      <c r="Q14" s="255"/>
      <c r="R14" s="255"/>
      <c r="S14" s="255"/>
      <c r="T14" s="255"/>
      <c r="U14" s="255"/>
      <c r="V14" s="255"/>
      <c r="W14" s="255"/>
      <c r="X14" s="255"/>
      <c r="Y14" s="255"/>
      <c r="Z14" s="255"/>
    </row>
    <row r="15" spans="1:26" ht="14.25" customHeight="1">
      <c r="A15" s="255"/>
      <c r="B15" s="260"/>
      <c r="C15" s="260"/>
      <c r="D15" s="260"/>
      <c r="E15" s="255"/>
      <c r="F15" s="255"/>
      <c r="G15" s="255" t="s">
        <v>277</v>
      </c>
      <c r="H15" s="578">
        <v>1</v>
      </c>
      <c r="I15" s="730" t="s">
        <v>530</v>
      </c>
      <c r="J15" s="255"/>
      <c r="K15" s="255"/>
      <c r="L15" s="255"/>
      <c r="M15" s="255"/>
      <c r="N15" s="255"/>
      <c r="O15" s="255"/>
      <c r="P15" s="255"/>
      <c r="Q15" s="255"/>
      <c r="R15" s="255"/>
      <c r="S15" s="255"/>
      <c r="T15" s="255"/>
      <c r="U15" s="255"/>
      <c r="V15" s="255"/>
      <c r="W15" s="255"/>
      <c r="X15" s="255"/>
      <c r="Y15" s="255"/>
      <c r="Z15" s="255"/>
    </row>
    <row r="16" spans="1:26" ht="14.25" customHeight="1">
      <c r="A16" s="255"/>
      <c r="B16" s="260"/>
      <c r="C16" s="260"/>
      <c r="D16" s="260"/>
      <c r="E16" s="255"/>
      <c r="F16" s="255"/>
      <c r="G16" s="255" t="s">
        <v>278</v>
      </c>
      <c r="H16" s="464">
        <f>D5+1</f>
        <v>19.004999999999999</v>
      </c>
      <c r="I16" s="464"/>
      <c r="J16" s="255"/>
      <c r="K16" s="255"/>
      <c r="L16" s="255"/>
      <c r="M16" s="255"/>
      <c r="N16" s="255"/>
      <c r="O16" s="255"/>
      <c r="P16" s="255"/>
      <c r="Q16" s="255"/>
      <c r="R16" s="255"/>
      <c r="S16" s="255"/>
      <c r="T16" s="255"/>
      <c r="U16" s="255"/>
      <c r="V16" s="255"/>
      <c r="W16" s="255"/>
      <c r="X16" s="255"/>
      <c r="Y16" s="255"/>
      <c r="Z16" s="255"/>
    </row>
    <row r="17" spans="1:26" s="186" customFormat="1" ht="14.25" customHeight="1">
      <c r="A17" s="447"/>
      <c r="B17" s="265"/>
      <c r="C17" s="265"/>
      <c r="D17" s="265"/>
      <c r="E17" s="447"/>
      <c r="F17" s="447"/>
      <c r="G17" s="819" t="s">
        <v>494</v>
      </c>
      <c r="H17" s="509">
        <f>H16*(1+C10)</f>
        <v>25.656749999999999</v>
      </c>
      <c r="I17" s="1338" t="s">
        <v>689</v>
      </c>
      <c r="J17" s="1338"/>
      <c r="K17" s="1338"/>
      <c r="L17" s="447"/>
      <c r="M17" s="447"/>
      <c r="N17" s="447"/>
      <c r="O17" s="447"/>
      <c r="P17" s="447"/>
      <c r="Q17" s="447"/>
      <c r="R17" s="447"/>
      <c r="S17" s="447"/>
      <c r="T17" s="447"/>
      <c r="U17" s="447"/>
      <c r="V17" s="447"/>
      <c r="W17" s="447"/>
      <c r="X17" s="447"/>
      <c r="Y17" s="447"/>
      <c r="Z17" s="447"/>
    </row>
    <row r="18" spans="1:26" s="186" customFormat="1" ht="14.25" customHeight="1">
      <c r="A18" s="447"/>
      <c r="B18" s="265"/>
      <c r="C18" s="265"/>
      <c r="D18" s="265"/>
      <c r="E18" s="447"/>
      <c r="F18" s="447"/>
      <c r="G18" s="255" t="s">
        <v>279</v>
      </c>
      <c r="H18" s="464">
        <f>H17*H15</f>
        <v>25.656749999999999</v>
      </c>
      <c r="I18" s="464"/>
      <c r="J18" s="447"/>
      <c r="K18" s="447"/>
      <c r="L18" s="447"/>
      <c r="M18" s="447"/>
      <c r="N18" s="447"/>
      <c r="O18" s="447"/>
      <c r="P18" s="447"/>
      <c r="Q18" s="447"/>
      <c r="R18" s="447"/>
      <c r="S18" s="447"/>
      <c r="T18" s="447"/>
      <c r="U18" s="447"/>
      <c r="V18" s="447"/>
      <c r="W18" s="447"/>
      <c r="X18" s="447"/>
      <c r="Y18" s="447"/>
      <c r="Z18" s="447"/>
    </row>
    <row r="19" spans="1:26" s="186" customFormat="1" ht="14.25" customHeight="1">
      <c r="A19" s="447"/>
      <c r="B19" s="265"/>
      <c r="C19" s="265"/>
      <c r="D19" s="265"/>
      <c r="E19" s="447"/>
      <c r="F19" s="447"/>
      <c r="G19" s="474" t="s">
        <v>280</v>
      </c>
      <c r="H19" s="509">
        <v>8</v>
      </c>
      <c r="I19" s="464"/>
      <c r="J19" s="447"/>
      <c r="K19" s="447"/>
      <c r="L19" s="447"/>
      <c r="M19" s="447"/>
      <c r="N19" s="447"/>
      <c r="O19" s="447"/>
      <c r="P19" s="447"/>
      <c r="Q19" s="447"/>
      <c r="R19" s="447"/>
      <c r="S19" s="447"/>
      <c r="T19" s="447"/>
      <c r="U19" s="447"/>
      <c r="V19" s="447"/>
      <c r="W19" s="447"/>
      <c r="X19" s="447"/>
      <c r="Y19" s="447"/>
      <c r="Z19" s="447"/>
    </row>
    <row r="20" spans="1:26" ht="14.25" customHeight="1">
      <c r="A20" s="255"/>
      <c r="B20" s="260"/>
      <c r="C20" s="260"/>
      <c r="D20" s="260"/>
      <c r="E20" s="255"/>
      <c r="F20" s="255"/>
      <c r="G20" s="475" t="s">
        <v>281</v>
      </c>
      <c r="H20" s="465">
        <f>H18+H19</f>
        <v>33.656750000000002</v>
      </c>
      <c r="I20" s="465"/>
      <c r="J20" s="255"/>
      <c r="K20" s="255"/>
      <c r="L20" s="255"/>
      <c r="M20" s="255"/>
      <c r="N20" s="255"/>
      <c r="O20" s="255"/>
      <c r="P20" s="255"/>
      <c r="Q20" s="255"/>
      <c r="R20" s="255"/>
      <c r="S20" s="255"/>
      <c r="T20" s="255"/>
      <c r="U20" s="255"/>
      <c r="V20" s="255"/>
      <c r="W20" s="255"/>
      <c r="X20" s="255"/>
      <c r="Y20" s="255"/>
      <c r="Z20" s="255"/>
    </row>
    <row r="21" spans="1:26" ht="14.25" customHeight="1">
      <c r="A21" s="255"/>
      <c r="B21" s="260"/>
      <c r="C21" s="260"/>
      <c r="D21" s="260"/>
      <c r="E21" s="255"/>
      <c r="F21" s="255"/>
      <c r="G21" s="260" t="s">
        <v>282</v>
      </c>
      <c r="H21" s="686">
        <f>'10 yr PF'!Q3</f>
        <v>9399.2999999999993</v>
      </c>
      <c r="I21" s="466"/>
      <c r="J21" s="255"/>
      <c r="K21" s="255"/>
      <c r="L21" s="255"/>
      <c r="M21" s="255"/>
      <c r="N21" s="255"/>
      <c r="O21" s="255"/>
      <c r="P21" s="255"/>
      <c r="Q21" s="255"/>
      <c r="R21" s="255"/>
      <c r="S21" s="255"/>
      <c r="T21" s="255"/>
      <c r="U21" s="255"/>
      <c r="V21" s="255"/>
      <c r="W21" s="255"/>
      <c r="X21" s="255"/>
      <c r="Y21" s="255"/>
      <c r="Z21" s="255"/>
    </row>
    <row r="22" spans="1:26" ht="14.25" customHeight="1">
      <c r="A22" s="255"/>
      <c r="B22" s="260"/>
      <c r="C22" s="260"/>
      <c r="D22" s="260"/>
      <c r="E22" s="255"/>
      <c r="F22" s="255"/>
      <c r="G22" s="255" t="s">
        <v>283</v>
      </c>
      <c r="H22" s="579">
        <v>2.5</v>
      </c>
      <c r="I22" s="466"/>
      <c r="J22" s="255"/>
      <c r="K22" s="255"/>
      <c r="L22" s="467"/>
      <c r="M22" s="255"/>
      <c r="N22" s="255"/>
      <c r="O22" s="255"/>
      <c r="P22" s="255"/>
      <c r="Q22" s="255"/>
      <c r="R22" s="255"/>
      <c r="S22" s="255"/>
      <c r="T22" s="255"/>
      <c r="U22" s="255"/>
      <c r="V22" s="255"/>
      <c r="W22" s="255"/>
      <c r="X22" s="255"/>
      <c r="Y22" s="255"/>
      <c r="Z22" s="255"/>
    </row>
    <row r="23" spans="1:26" ht="14.25" customHeight="1">
      <c r="A23" s="255"/>
      <c r="B23" s="260"/>
      <c r="C23" s="260"/>
      <c r="D23" s="260"/>
      <c r="E23" s="255"/>
      <c r="F23" s="255"/>
      <c r="G23" s="473" t="s">
        <v>284</v>
      </c>
      <c r="H23" s="502">
        <f>H21/H22</f>
        <v>3759.72</v>
      </c>
      <c r="I23" s="466"/>
      <c r="J23" s="255"/>
      <c r="K23" s="255"/>
      <c r="L23" s="255"/>
      <c r="M23" s="255"/>
      <c r="N23" s="255"/>
      <c r="O23" s="255"/>
      <c r="P23" s="255"/>
      <c r="Q23" s="255"/>
      <c r="R23" s="255"/>
      <c r="S23" s="255"/>
      <c r="T23" s="255"/>
      <c r="U23" s="255"/>
      <c r="V23" s="255"/>
      <c r="W23" s="255"/>
      <c r="X23" s="255"/>
      <c r="Y23" s="255"/>
      <c r="Z23" s="255"/>
    </row>
    <row r="24" spans="1:26" ht="14.25" customHeight="1">
      <c r="A24" s="255"/>
      <c r="B24" s="260"/>
      <c r="C24" s="260"/>
      <c r="D24" s="260"/>
      <c r="E24" s="255"/>
      <c r="F24" s="255"/>
      <c r="G24" s="414" t="s">
        <v>273</v>
      </c>
      <c r="H24" s="468">
        <f>H23*H20</f>
        <v>126539.95611</v>
      </c>
      <c r="I24" s="468"/>
      <c r="J24" s="255"/>
      <c r="K24" s="255"/>
      <c r="L24" s="255"/>
      <c r="M24" s="255"/>
      <c r="N24" s="255"/>
      <c r="O24" s="255"/>
      <c r="P24" s="255"/>
      <c r="Q24" s="255"/>
      <c r="R24" s="255"/>
      <c r="S24" s="255"/>
      <c r="T24" s="255"/>
      <c r="U24" s="255"/>
      <c r="V24" s="255"/>
      <c r="W24" s="255"/>
      <c r="X24" s="255"/>
      <c r="Y24" s="255"/>
      <c r="Z24" s="255"/>
    </row>
    <row r="25" spans="1:26" ht="14.25" customHeight="1">
      <c r="A25" s="255"/>
      <c r="B25" s="255"/>
      <c r="C25" s="255"/>
      <c r="D25" s="255"/>
      <c r="E25" s="255"/>
      <c r="F25" s="255"/>
      <c r="G25" s="414" t="s">
        <v>285</v>
      </c>
      <c r="H25" s="443">
        <f>H23*(H20*(1+'Monthly PF'!C62)^4)</f>
        <v>139676.4347333397</v>
      </c>
      <c r="I25" s="255"/>
      <c r="J25" s="481" t="s">
        <v>286</v>
      </c>
      <c r="K25" s="482"/>
      <c r="L25" s="255"/>
      <c r="M25" s="255"/>
      <c r="N25" s="255"/>
      <c r="O25" s="255"/>
      <c r="P25" s="255"/>
      <c r="Q25" s="255"/>
      <c r="R25" s="255"/>
      <c r="S25" s="255"/>
      <c r="T25" s="255"/>
      <c r="U25" s="255"/>
      <c r="V25" s="255"/>
      <c r="W25" s="255"/>
      <c r="X25" s="255"/>
      <c r="Y25" s="255"/>
      <c r="Z25" s="255"/>
    </row>
    <row r="26" spans="1:26" ht="14.25" customHeight="1">
      <c r="A26" s="255"/>
      <c r="B26" s="260"/>
      <c r="C26" s="260"/>
      <c r="D26" s="462"/>
      <c r="E26" s="255"/>
      <c r="F26" s="255"/>
      <c r="G26" s="463" t="s">
        <v>275</v>
      </c>
      <c r="H26" s="255"/>
      <c r="I26" s="255"/>
      <c r="J26" s="469" t="s">
        <v>287</v>
      </c>
      <c r="K26" s="580">
        <v>150</v>
      </c>
      <c r="L26" s="413" t="s">
        <v>475</v>
      </c>
      <c r="M26" s="730" t="s">
        <v>531</v>
      </c>
      <c r="N26" s="255"/>
      <c r="O26" s="255"/>
      <c r="P26" s="255"/>
      <c r="Q26" s="255"/>
      <c r="R26" s="255"/>
      <c r="S26" s="255"/>
      <c r="T26" s="255"/>
      <c r="U26" s="255"/>
      <c r="V26" s="255"/>
      <c r="W26" s="255"/>
      <c r="X26" s="255"/>
      <c r="Y26" s="255"/>
      <c r="Z26" s="255"/>
    </row>
    <row r="27" spans="1:26" ht="14.25" customHeight="1">
      <c r="A27" s="255"/>
      <c r="B27" s="260"/>
      <c r="C27" s="260"/>
      <c r="D27" s="469"/>
      <c r="E27" s="255"/>
      <c r="F27" s="255"/>
      <c r="G27" s="255"/>
      <c r="H27" s="255"/>
      <c r="I27" s="255"/>
      <c r="J27" s="469" t="s">
        <v>288</v>
      </c>
      <c r="K27" s="580">
        <f>0.75*K26</f>
        <v>112.5</v>
      </c>
      <c r="L27" s="255"/>
      <c r="M27" s="730" t="s">
        <v>532</v>
      </c>
      <c r="N27" s="255"/>
      <c r="O27" s="255"/>
      <c r="P27" s="255"/>
      <c r="Q27" s="255"/>
      <c r="R27" s="255"/>
      <c r="S27" s="255"/>
      <c r="T27" s="255"/>
      <c r="U27" s="255"/>
      <c r="V27" s="255"/>
      <c r="W27" s="255"/>
      <c r="X27" s="255"/>
      <c r="Y27" s="255"/>
      <c r="Z27" s="255"/>
    </row>
    <row r="28" spans="1:26" ht="14.25" customHeight="1">
      <c r="A28" s="255"/>
      <c r="B28" s="260"/>
      <c r="C28" s="260"/>
      <c r="D28" s="469"/>
      <c r="E28" s="255"/>
      <c r="F28" s="255"/>
      <c r="G28" s="255"/>
      <c r="H28" s="255"/>
      <c r="I28" s="255"/>
      <c r="J28" s="469" t="s">
        <v>535</v>
      </c>
      <c r="K28" s="580">
        <v>50</v>
      </c>
      <c r="L28" s="255"/>
      <c r="M28" s="730"/>
      <c r="N28" s="255"/>
      <c r="O28" s="255"/>
      <c r="P28" s="255"/>
      <c r="Q28" s="255"/>
      <c r="R28" s="255"/>
      <c r="S28" s="255"/>
      <c r="T28" s="255"/>
      <c r="U28" s="255"/>
      <c r="V28" s="255"/>
      <c r="W28" s="255"/>
      <c r="X28" s="255"/>
      <c r="Y28" s="255"/>
      <c r="Z28" s="255"/>
    </row>
    <row r="29" spans="1:26" ht="14.25" customHeight="1">
      <c r="A29" s="255"/>
      <c r="B29" s="260"/>
      <c r="C29" s="260"/>
      <c r="D29" s="469"/>
      <c r="E29" s="255"/>
      <c r="F29" s="255"/>
      <c r="G29" s="255"/>
      <c r="H29" s="255"/>
      <c r="I29" s="255"/>
      <c r="J29" s="476" t="s">
        <v>289</v>
      </c>
      <c r="K29" s="581">
        <v>50</v>
      </c>
      <c r="L29" s="255"/>
      <c r="M29" s="730" t="s">
        <v>533</v>
      </c>
      <c r="N29" s="255"/>
      <c r="O29" s="255"/>
      <c r="P29" s="255"/>
      <c r="Q29" s="255"/>
      <c r="R29" s="255"/>
      <c r="S29" s="255"/>
      <c r="T29" s="255"/>
      <c r="U29" s="255"/>
      <c r="V29" s="255"/>
      <c r="W29" s="255"/>
      <c r="X29" s="255"/>
      <c r="Y29" s="255"/>
      <c r="Z29" s="255"/>
    </row>
    <row r="30" spans="1:26" ht="14.25" customHeight="1">
      <c r="A30" s="255"/>
      <c r="B30" s="260"/>
      <c r="C30" s="260"/>
      <c r="D30" s="469"/>
      <c r="E30" s="255"/>
      <c r="F30" s="255"/>
      <c r="G30" s="255"/>
      <c r="H30" s="255"/>
      <c r="I30" s="255"/>
      <c r="J30" s="260" t="s">
        <v>290</v>
      </c>
      <c r="K30" s="229">
        <f>SUM(K27:K29)</f>
        <v>212.5</v>
      </c>
      <c r="L30" s="255"/>
      <c r="M30" s="733"/>
      <c r="N30" s="255"/>
      <c r="O30" s="255"/>
      <c r="P30" s="255"/>
      <c r="Q30" s="255"/>
      <c r="R30" s="255"/>
      <c r="S30" s="255"/>
      <c r="T30" s="255"/>
      <c r="U30" s="255"/>
      <c r="V30" s="255"/>
      <c r="W30" s="255"/>
      <c r="X30" s="255"/>
      <c r="Y30" s="255"/>
      <c r="Z30" s="255"/>
    </row>
    <row r="31" spans="1:26" ht="14.25" customHeight="1">
      <c r="A31" s="255"/>
      <c r="B31" s="260"/>
      <c r="C31" s="260"/>
      <c r="D31" s="469"/>
      <c r="E31" s="255"/>
      <c r="F31" s="255"/>
      <c r="G31" s="255"/>
      <c r="H31" s="255"/>
      <c r="I31" s="255"/>
      <c r="J31" s="260" t="s">
        <v>291</v>
      </c>
      <c r="K31" s="229">
        <f>K30*12</f>
        <v>2550</v>
      </c>
      <c r="L31" s="255"/>
      <c r="M31" s="733"/>
      <c r="N31" s="255"/>
      <c r="O31" s="255"/>
      <c r="P31" s="255"/>
      <c r="Q31" s="255"/>
      <c r="R31" s="255"/>
      <c r="S31" s="255"/>
      <c r="T31" s="255"/>
      <c r="U31" s="255"/>
      <c r="V31" s="255"/>
      <c r="W31" s="255"/>
      <c r="X31" s="255"/>
      <c r="Y31" s="255"/>
      <c r="Z31" s="255"/>
    </row>
    <row r="32" spans="1:26" ht="14.25" customHeight="1">
      <c r="A32" s="255"/>
      <c r="B32" s="260"/>
      <c r="C32" s="260"/>
      <c r="D32" s="469"/>
      <c r="E32" s="255"/>
      <c r="F32" s="255"/>
      <c r="G32" s="255"/>
      <c r="H32" s="255"/>
      <c r="I32" s="255"/>
      <c r="J32" s="476" t="s">
        <v>292</v>
      </c>
      <c r="K32" s="919">
        <f>SUM('ToT (Intake Form)'!C24,'ToT (Intake Form)'!C27,'ToT (Intake Form)'!C30,'ToT (Intake Form)'!C33,'ToT (Intake Form)'!C36,'ToT (Intake Form)'!C39)</f>
        <v>39</v>
      </c>
      <c r="L32" s="255"/>
      <c r="M32" s="733"/>
      <c r="N32" s="255"/>
      <c r="O32" s="255"/>
      <c r="P32" s="255"/>
      <c r="Q32" s="255"/>
      <c r="R32" s="255"/>
      <c r="S32" s="255"/>
      <c r="T32" s="255"/>
      <c r="U32" s="255"/>
      <c r="V32" s="255"/>
      <c r="W32" s="255"/>
      <c r="X32" s="255"/>
      <c r="Y32" s="255"/>
      <c r="Z32" s="255"/>
    </row>
    <row r="33" spans="1:26" ht="14.25" customHeight="1">
      <c r="A33" s="255"/>
      <c r="B33" s="260"/>
      <c r="C33" s="260"/>
      <c r="D33" s="469"/>
      <c r="E33" s="255"/>
      <c r="F33" s="255"/>
      <c r="G33" s="255"/>
      <c r="H33" s="255"/>
      <c r="I33" s="255"/>
      <c r="J33" s="260" t="s">
        <v>293</v>
      </c>
      <c r="K33" s="281">
        <f>K31*K32</f>
        <v>99450</v>
      </c>
      <c r="L33" s="255"/>
      <c r="M33" s="733"/>
      <c r="N33" s="255"/>
      <c r="O33" s="255"/>
      <c r="P33" s="255"/>
      <c r="Q33" s="255"/>
      <c r="R33" s="255"/>
      <c r="S33" s="255"/>
      <c r="T33" s="255"/>
      <c r="U33" s="255"/>
      <c r="V33" s="255"/>
      <c r="W33" s="255"/>
      <c r="X33" s="255"/>
      <c r="Y33" s="255"/>
      <c r="Z33" s="255"/>
    </row>
    <row r="34" spans="1:26" ht="14.25" customHeight="1">
      <c r="A34" s="255"/>
      <c r="B34" s="260"/>
      <c r="C34" s="260"/>
      <c r="D34" s="409"/>
      <c r="E34" s="255"/>
      <c r="F34" s="255"/>
      <c r="G34" s="255"/>
      <c r="H34" s="255"/>
      <c r="I34" s="255"/>
      <c r="J34" s="476" t="s">
        <v>1102</v>
      </c>
      <c r="K34" s="1238">
        <f>'Monthly PF'!BU88</f>
        <v>0.66029504741833522</v>
      </c>
      <c r="L34" s="255"/>
      <c r="M34" s="821" t="s">
        <v>691</v>
      </c>
      <c r="N34" s="822"/>
      <c r="O34" s="822"/>
      <c r="P34" s="822"/>
      <c r="Q34" s="822"/>
      <c r="R34" s="822"/>
      <c r="S34" s="822"/>
      <c r="T34" s="822"/>
      <c r="U34" s="822"/>
      <c r="V34" s="255"/>
      <c r="W34" s="255"/>
      <c r="X34" s="255"/>
      <c r="Y34" s="255"/>
      <c r="Z34" s="255"/>
    </row>
    <row r="35" spans="1:26" ht="14.25" customHeight="1">
      <c r="A35" s="255"/>
      <c r="B35" s="260"/>
      <c r="C35" s="260"/>
      <c r="D35" s="409"/>
      <c r="E35" s="255"/>
      <c r="F35" s="255"/>
      <c r="G35" s="255"/>
      <c r="H35" s="255"/>
      <c r="I35" s="255"/>
      <c r="J35" s="260" t="s">
        <v>294</v>
      </c>
      <c r="K35" s="470">
        <f>K33*K34</f>
        <v>65666.342465753434</v>
      </c>
      <c r="L35" s="255"/>
      <c r="M35" s="733"/>
      <c r="N35" s="255"/>
      <c r="O35" s="255"/>
      <c r="P35" s="255"/>
      <c r="Q35" s="255"/>
      <c r="R35" s="255"/>
      <c r="S35" s="255"/>
      <c r="T35" s="255"/>
      <c r="U35" s="255"/>
      <c r="V35" s="255"/>
      <c r="W35" s="255"/>
      <c r="X35" s="255"/>
      <c r="Y35" s="255"/>
      <c r="Z35" s="255"/>
    </row>
    <row r="36" spans="1:26" ht="14.25" customHeight="1">
      <c r="A36" s="255"/>
      <c r="B36" s="260"/>
      <c r="C36" s="260"/>
      <c r="D36" s="409"/>
      <c r="E36" s="255"/>
      <c r="F36" s="255"/>
      <c r="G36" s="255"/>
      <c r="H36" s="255"/>
      <c r="I36" s="255"/>
      <c r="J36" s="473" t="s">
        <v>295</v>
      </c>
      <c r="K36" s="582">
        <v>4000</v>
      </c>
      <c r="L36" s="255"/>
      <c r="M36" s="730" t="s">
        <v>534</v>
      </c>
      <c r="N36" s="255"/>
      <c r="O36" s="255"/>
      <c r="P36" s="255"/>
      <c r="Q36" s="255"/>
      <c r="R36" s="255"/>
      <c r="S36" s="255"/>
      <c r="T36" s="255"/>
      <c r="U36" s="255"/>
      <c r="V36" s="255"/>
      <c r="W36" s="255"/>
      <c r="X36" s="255"/>
      <c r="Y36" s="255"/>
      <c r="Z36" s="255"/>
    </row>
    <row r="37" spans="1:26" ht="14.25" customHeight="1">
      <c r="A37" s="255"/>
      <c r="B37" s="260"/>
      <c r="C37" s="260"/>
      <c r="D37" s="409"/>
      <c r="E37" s="255"/>
      <c r="F37" s="255"/>
      <c r="G37" s="255"/>
      <c r="H37" s="255"/>
      <c r="I37" s="255"/>
      <c r="J37" s="414" t="s">
        <v>273</v>
      </c>
      <c r="K37" s="471">
        <f>K35+K36</f>
        <v>69666.342465753434</v>
      </c>
      <c r="L37" s="255"/>
      <c r="M37" s="255"/>
      <c r="N37" s="255"/>
      <c r="O37" s="255"/>
      <c r="P37" s="255"/>
      <c r="Q37" s="255"/>
      <c r="R37" s="255"/>
      <c r="S37" s="255"/>
      <c r="T37" s="255"/>
      <c r="U37" s="255"/>
      <c r="V37" s="255"/>
      <c r="W37" s="255"/>
      <c r="X37" s="255"/>
      <c r="Y37" s="255"/>
      <c r="Z37" s="255"/>
    </row>
    <row r="38" spans="1:26" ht="14.25" customHeight="1">
      <c r="A38" s="255"/>
      <c r="B38" s="260"/>
      <c r="C38" s="260"/>
      <c r="D38" s="443"/>
      <c r="E38" s="255"/>
      <c r="F38" s="255"/>
      <c r="G38" s="255"/>
      <c r="H38" s="255"/>
      <c r="I38" s="255"/>
      <c r="J38" s="414" t="s">
        <v>296</v>
      </c>
      <c r="K38" s="443">
        <f>K37*(1+'Monthly PF'!C62)^4</f>
        <v>76898.606856394472</v>
      </c>
      <c r="L38" s="255"/>
      <c r="M38" s="255"/>
      <c r="N38" s="255"/>
      <c r="O38" s="255"/>
      <c r="P38" s="255"/>
      <c r="Q38" s="255"/>
      <c r="R38" s="255"/>
      <c r="S38" s="255"/>
      <c r="T38" s="255"/>
      <c r="U38" s="255"/>
      <c r="V38" s="255"/>
      <c r="W38" s="255"/>
      <c r="X38" s="255"/>
      <c r="Y38" s="255"/>
      <c r="Z38" s="255"/>
    </row>
    <row r="39" spans="1:26" ht="14.25" customHeight="1">
      <c r="A39" s="255"/>
      <c r="B39" s="260"/>
      <c r="C39" s="260"/>
      <c r="D39" s="260"/>
      <c r="E39" s="255"/>
      <c r="F39" s="255"/>
      <c r="G39" s="255"/>
      <c r="H39" s="255"/>
      <c r="I39" s="255"/>
      <c r="J39" s="463" t="s">
        <v>275</v>
      </c>
      <c r="K39" s="255"/>
      <c r="L39" s="255"/>
      <c r="M39" s="255"/>
      <c r="N39" s="255"/>
      <c r="O39" s="255"/>
      <c r="P39" s="255"/>
      <c r="Q39" s="255"/>
      <c r="R39" s="255"/>
      <c r="S39" s="255"/>
      <c r="T39" s="255"/>
      <c r="U39" s="255"/>
      <c r="V39" s="255"/>
      <c r="W39" s="255"/>
      <c r="X39" s="255"/>
      <c r="Y39" s="255"/>
      <c r="Z39" s="255"/>
    </row>
    <row r="40" spans="1:26" ht="14.25" customHeight="1">
      <c r="A40" s="255"/>
      <c r="B40" s="260"/>
      <c r="C40" s="260"/>
      <c r="D40" s="260"/>
      <c r="E40" s="255"/>
      <c r="F40" s="255"/>
      <c r="G40" s="255"/>
      <c r="H40" s="255"/>
      <c r="I40" s="255"/>
      <c r="J40" s="255"/>
      <c r="K40" s="255"/>
      <c r="L40" s="255"/>
      <c r="M40" s="255"/>
      <c r="N40" s="255"/>
      <c r="O40" s="255"/>
      <c r="P40" s="255"/>
      <c r="Q40" s="255"/>
      <c r="R40" s="255"/>
      <c r="S40" s="255"/>
      <c r="T40" s="255"/>
      <c r="U40" s="255"/>
      <c r="V40" s="255"/>
      <c r="W40" s="255"/>
      <c r="X40" s="255"/>
      <c r="Y40" s="255"/>
      <c r="Z40" s="255"/>
    </row>
    <row r="41" spans="1:26" ht="14.25" customHeight="1">
      <c r="A41" s="255"/>
      <c r="B41" s="260"/>
      <c r="C41" s="260"/>
      <c r="D41" s="260"/>
      <c r="E41" s="255"/>
      <c r="F41" s="255"/>
      <c r="G41" s="255"/>
      <c r="H41" s="255"/>
      <c r="I41" s="255"/>
      <c r="J41" s="255"/>
      <c r="K41" s="255"/>
      <c r="L41" s="255"/>
      <c r="M41" s="255"/>
      <c r="N41" s="255"/>
      <c r="O41" s="255"/>
      <c r="P41" s="255"/>
      <c r="Q41" s="255"/>
      <c r="R41" s="255"/>
      <c r="S41" s="255"/>
      <c r="T41" s="255"/>
      <c r="U41" s="255"/>
      <c r="V41" s="255"/>
      <c r="W41" s="255"/>
      <c r="X41" s="255"/>
      <c r="Y41" s="255"/>
      <c r="Z41" s="255"/>
    </row>
    <row r="42" spans="1:26" ht="14.25" customHeight="1">
      <c r="A42" s="255"/>
      <c r="B42" s="260"/>
      <c r="C42" s="260"/>
      <c r="D42" s="260"/>
      <c r="E42" s="255"/>
      <c r="F42" s="255"/>
      <c r="G42" s="255"/>
      <c r="H42" s="255"/>
      <c r="I42" s="255"/>
      <c r="J42" s="255"/>
      <c r="K42" s="255"/>
      <c r="L42" s="255"/>
      <c r="M42" s="255"/>
      <c r="N42" s="255"/>
      <c r="O42" s="255"/>
      <c r="P42" s="255"/>
      <c r="Q42" s="255"/>
      <c r="R42" s="255"/>
      <c r="S42" s="255"/>
      <c r="T42" s="255"/>
      <c r="U42" s="255"/>
      <c r="V42" s="255"/>
      <c r="W42" s="255"/>
      <c r="X42" s="255"/>
      <c r="Y42" s="255"/>
      <c r="Z42" s="255"/>
    </row>
    <row r="43" spans="1:26" ht="14.25" customHeight="1">
      <c r="A43" s="255"/>
      <c r="B43" s="260"/>
      <c r="C43" s="260"/>
      <c r="D43" s="260"/>
      <c r="E43" s="255"/>
      <c r="F43" s="255"/>
      <c r="G43" s="255"/>
      <c r="H43" s="255"/>
      <c r="I43" s="255"/>
      <c r="J43" s="255"/>
      <c r="K43" s="255"/>
      <c r="L43" s="255"/>
      <c r="M43" s="255"/>
      <c r="N43" s="255"/>
      <c r="O43" s="255"/>
      <c r="P43" s="255"/>
      <c r="Q43" s="255"/>
      <c r="R43" s="255"/>
      <c r="S43" s="255"/>
      <c r="T43" s="255"/>
      <c r="U43" s="255"/>
      <c r="V43" s="255"/>
      <c r="W43" s="255"/>
      <c r="X43" s="255"/>
      <c r="Y43" s="255"/>
      <c r="Z43" s="255"/>
    </row>
    <row r="44" spans="1:26" ht="14.25" customHeight="1">
      <c r="A44" s="255"/>
      <c r="B44" s="260"/>
      <c r="C44" s="260"/>
      <c r="D44" s="260"/>
      <c r="E44" s="255"/>
      <c r="F44" s="255"/>
      <c r="G44" s="255"/>
      <c r="H44" s="255"/>
      <c r="I44" s="255"/>
      <c r="J44" s="255"/>
      <c r="K44" s="255"/>
      <c r="L44" s="255"/>
      <c r="M44" s="255"/>
      <c r="N44" s="255"/>
      <c r="O44" s="255"/>
      <c r="P44" s="255"/>
      <c r="Q44" s="255"/>
      <c r="R44" s="255"/>
      <c r="S44" s="255"/>
      <c r="T44" s="255"/>
      <c r="U44" s="255"/>
      <c r="V44" s="255"/>
      <c r="W44" s="255"/>
      <c r="X44" s="255"/>
      <c r="Y44" s="255"/>
      <c r="Z44" s="255"/>
    </row>
    <row r="45" spans="1:26" ht="14.25" customHeight="1">
      <c r="A45" s="255"/>
      <c r="B45" s="260"/>
      <c r="C45" s="260"/>
      <c r="D45" s="260"/>
      <c r="E45" s="255"/>
      <c r="F45" s="255"/>
      <c r="G45" s="255"/>
      <c r="H45" s="255"/>
      <c r="I45" s="255"/>
      <c r="J45" s="255"/>
      <c r="K45" s="255"/>
      <c r="L45" s="255"/>
      <c r="M45" s="255"/>
      <c r="N45" s="255"/>
      <c r="O45" s="255"/>
      <c r="P45" s="255"/>
      <c r="Q45" s="255"/>
      <c r="R45" s="255"/>
      <c r="S45" s="255"/>
      <c r="T45" s="255"/>
      <c r="U45" s="255"/>
      <c r="V45" s="255"/>
      <c r="W45" s="255"/>
      <c r="X45" s="255"/>
      <c r="Y45" s="255"/>
      <c r="Z45" s="255"/>
    </row>
    <row r="46" spans="1:26" ht="14.25" customHeight="1">
      <c r="A46" s="255"/>
      <c r="B46" s="260"/>
      <c r="C46" s="260"/>
      <c r="D46" s="260"/>
      <c r="E46" s="255"/>
      <c r="F46" s="255"/>
      <c r="G46" s="255"/>
      <c r="H46" s="255"/>
      <c r="I46" s="255"/>
      <c r="J46" s="255"/>
      <c r="K46" s="255"/>
      <c r="L46" s="255"/>
      <c r="M46" s="255"/>
      <c r="N46" s="255"/>
      <c r="O46" s="255"/>
      <c r="P46" s="255"/>
      <c r="Q46" s="255"/>
      <c r="R46" s="255"/>
      <c r="S46" s="255"/>
      <c r="T46" s="255"/>
      <c r="U46" s="255"/>
      <c r="V46" s="255"/>
      <c r="W46" s="255"/>
      <c r="X46" s="255"/>
      <c r="Y46" s="255"/>
      <c r="Z46" s="255"/>
    </row>
    <row r="47" spans="1:26" ht="14.25" customHeight="1">
      <c r="A47" s="255"/>
      <c r="B47" s="260"/>
      <c r="C47" s="260"/>
      <c r="D47" s="260"/>
      <c r="E47" s="255"/>
      <c r="F47" s="255"/>
      <c r="G47" s="255"/>
      <c r="H47" s="255"/>
      <c r="I47" s="255"/>
      <c r="J47" s="255"/>
      <c r="K47" s="255"/>
      <c r="L47" s="255"/>
      <c r="M47" s="255"/>
      <c r="N47" s="255"/>
      <c r="O47" s="255"/>
      <c r="P47" s="255"/>
      <c r="Q47" s="255"/>
      <c r="R47" s="255"/>
      <c r="S47" s="255"/>
      <c r="T47" s="255"/>
      <c r="U47" s="255"/>
      <c r="V47" s="255"/>
      <c r="W47" s="255"/>
      <c r="X47" s="255"/>
      <c r="Y47" s="255"/>
      <c r="Z47" s="255"/>
    </row>
    <row r="48" spans="1:26" ht="13.8">
      <c r="A48" s="255"/>
      <c r="B48" s="260"/>
      <c r="C48" s="260"/>
      <c r="D48" s="260"/>
      <c r="E48" s="255"/>
      <c r="F48" s="255"/>
      <c r="G48" s="255"/>
      <c r="H48" s="255"/>
      <c r="I48" s="255"/>
      <c r="J48" s="255"/>
      <c r="K48" s="255"/>
      <c r="L48" s="255"/>
      <c r="M48" s="255"/>
      <c r="N48" s="255"/>
      <c r="O48" s="255"/>
      <c r="P48" s="255"/>
      <c r="Q48" s="255"/>
      <c r="R48" s="255"/>
      <c r="S48" s="255"/>
      <c r="T48" s="255"/>
      <c r="U48" s="255"/>
      <c r="V48" s="255"/>
      <c r="W48" s="255"/>
      <c r="X48" s="255"/>
      <c r="Y48" s="255"/>
      <c r="Z48" s="255"/>
    </row>
    <row r="49" spans="1:26" ht="14.25" customHeight="1">
      <c r="A49" s="255"/>
      <c r="B49" s="260"/>
      <c r="C49" s="260"/>
      <c r="D49" s="260"/>
      <c r="E49" s="255"/>
      <c r="F49" s="255"/>
      <c r="G49" s="255"/>
      <c r="H49" s="255"/>
      <c r="I49" s="255"/>
      <c r="J49" s="255"/>
      <c r="K49" s="255"/>
      <c r="L49" s="255"/>
      <c r="M49" s="255"/>
      <c r="N49" s="255"/>
      <c r="O49" s="255"/>
      <c r="P49" s="255"/>
      <c r="Q49" s="255"/>
      <c r="R49" s="255"/>
      <c r="S49" s="255"/>
      <c r="T49" s="255"/>
      <c r="U49" s="255"/>
      <c r="V49" s="255"/>
      <c r="W49" s="255"/>
      <c r="X49" s="255"/>
      <c r="Y49" s="255"/>
      <c r="Z49" s="255"/>
    </row>
    <row r="50" spans="1:26" ht="14.25" customHeight="1">
      <c r="A50" s="255"/>
      <c r="B50" s="260"/>
      <c r="C50" s="260"/>
      <c r="D50" s="260"/>
      <c r="E50" s="255"/>
      <c r="F50" s="255"/>
      <c r="G50" s="255"/>
      <c r="H50" s="255"/>
      <c r="I50" s="255"/>
      <c r="J50" s="255"/>
      <c r="K50" s="255"/>
      <c r="L50" s="255"/>
      <c r="M50" s="255"/>
      <c r="N50" s="255"/>
      <c r="O50" s="255"/>
      <c r="P50" s="255"/>
      <c r="Q50" s="255"/>
      <c r="R50" s="255"/>
      <c r="S50" s="255"/>
      <c r="T50" s="255"/>
      <c r="U50" s="255"/>
      <c r="V50" s="255"/>
      <c r="W50" s="255"/>
      <c r="X50" s="255"/>
      <c r="Y50" s="255"/>
      <c r="Z50" s="255"/>
    </row>
    <row r="51" spans="1:26" ht="14.25" customHeight="1">
      <c r="A51" s="255"/>
      <c r="B51" s="260"/>
      <c r="C51" s="260"/>
      <c r="D51" s="260"/>
      <c r="E51" s="255"/>
      <c r="F51" s="255"/>
      <c r="G51" s="255"/>
      <c r="H51" s="255"/>
      <c r="I51" s="255"/>
      <c r="J51" s="255"/>
      <c r="K51" s="255"/>
      <c r="L51" s="255"/>
      <c r="M51" s="255"/>
      <c r="N51" s="255"/>
      <c r="O51" s="255"/>
      <c r="P51" s="255"/>
      <c r="Q51" s="255"/>
      <c r="R51" s="255"/>
      <c r="S51" s="255"/>
      <c r="T51" s="255"/>
      <c r="U51" s="255"/>
      <c r="V51" s="255"/>
      <c r="W51" s="255"/>
      <c r="X51" s="255"/>
      <c r="Y51" s="255"/>
      <c r="Z51" s="255"/>
    </row>
    <row r="52" spans="1:26" ht="14.25" customHeight="1">
      <c r="A52" s="255"/>
      <c r="B52" s="260"/>
      <c r="C52" s="260"/>
      <c r="D52" s="260"/>
      <c r="E52" s="255"/>
      <c r="F52" s="255"/>
      <c r="G52" s="255"/>
      <c r="H52" s="255"/>
      <c r="I52" s="255"/>
      <c r="J52" s="255"/>
      <c r="K52" s="255"/>
      <c r="L52" s="255"/>
      <c r="M52" s="255"/>
      <c r="N52" s="255"/>
      <c r="O52" s="255"/>
      <c r="P52" s="255"/>
      <c r="Q52" s="255"/>
      <c r="R52" s="255"/>
      <c r="S52" s="255"/>
      <c r="T52" s="255"/>
      <c r="U52" s="255"/>
      <c r="V52" s="255"/>
      <c r="W52" s="255"/>
      <c r="X52" s="255"/>
      <c r="Y52" s="255"/>
      <c r="Z52" s="255"/>
    </row>
    <row r="53" spans="1:26" ht="14.25" customHeight="1">
      <c r="A53" s="255"/>
      <c r="B53" s="255"/>
      <c r="C53" s="255"/>
      <c r="D53" s="255"/>
      <c r="E53" s="255"/>
      <c r="F53" s="255"/>
      <c r="G53" s="255"/>
      <c r="H53" s="255"/>
      <c r="I53" s="255"/>
      <c r="J53" s="255"/>
      <c r="K53" s="255"/>
      <c r="L53" s="255"/>
      <c r="M53" s="255"/>
      <c r="N53" s="255"/>
      <c r="O53" s="255"/>
      <c r="P53" s="255"/>
      <c r="Q53" s="255"/>
      <c r="R53" s="255"/>
      <c r="S53" s="255"/>
      <c r="T53" s="255"/>
      <c r="U53" s="255"/>
      <c r="V53" s="255"/>
      <c r="W53" s="255"/>
      <c r="X53" s="255"/>
      <c r="Y53" s="255"/>
      <c r="Z53" s="255"/>
    </row>
    <row r="54" spans="1:26" ht="14.25" customHeight="1">
      <c r="A54" s="255"/>
      <c r="B54" s="255"/>
      <c r="C54" s="255"/>
      <c r="D54" s="255"/>
      <c r="E54" s="255"/>
      <c r="F54" s="255"/>
      <c r="G54" s="255"/>
      <c r="H54" s="255"/>
      <c r="I54" s="255"/>
      <c r="J54" s="255"/>
      <c r="K54" s="255"/>
      <c r="L54" s="255"/>
      <c r="M54" s="255"/>
      <c r="N54" s="255"/>
      <c r="O54" s="255"/>
      <c r="P54" s="255"/>
      <c r="Q54" s="255"/>
      <c r="R54" s="255"/>
      <c r="S54" s="255"/>
      <c r="T54" s="255"/>
      <c r="U54" s="255"/>
      <c r="V54" s="255"/>
      <c r="W54" s="255"/>
      <c r="X54" s="255"/>
      <c r="Y54" s="255"/>
      <c r="Z54" s="255"/>
    </row>
    <row r="55" spans="1:26" ht="14.25" customHeight="1">
      <c r="A55" s="255"/>
      <c r="B55" s="255"/>
      <c r="C55" s="255"/>
      <c r="D55" s="255"/>
      <c r="E55" s="255"/>
      <c r="F55" s="255"/>
      <c r="G55" s="255"/>
      <c r="H55" s="255"/>
      <c r="I55" s="255"/>
      <c r="J55" s="255"/>
      <c r="K55" s="255"/>
      <c r="L55" s="255"/>
      <c r="M55" s="255"/>
      <c r="N55" s="255"/>
      <c r="O55" s="255"/>
      <c r="P55" s="255"/>
      <c r="Q55" s="255"/>
      <c r="R55" s="255"/>
      <c r="S55" s="255"/>
      <c r="T55" s="255"/>
      <c r="U55" s="255"/>
      <c r="V55" s="255"/>
      <c r="W55" s="255"/>
      <c r="X55" s="255"/>
      <c r="Y55" s="255"/>
      <c r="Z55" s="255"/>
    </row>
    <row r="56" spans="1:26" ht="14.25" customHeight="1">
      <c r="A56" s="255"/>
      <c r="B56" s="255"/>
      <c r="C56" s="255"/>
      <c r="D56" s="255"/>
      <c r="E56" s="255"/>
      <c r="F56" s="255"/>
      <c r="G56" s="255"/>
      <c r="H56" s="255"/>
      <c r="I56" s="255"/>
      <c r="J56" s="255"/>
      <c r="K56" s="255"/>
      <c r="L56" s="255"/>
      <c r="M56" s="255"/>
      <c r="N56" s="255"/>
      <c r="O56" s="255"/>
      <c r="P56" s="255"/>
      <c r="Q56" s="255"/>
      <c r="R56" s="255"/>
      <c r="S56" s="255"/>
      <c r="T56" s="255"/>
      <c r="U56" s="255"/>
      <c r="V56" s="255"/>
      <c r="W56" s="255"/>
      <c r="X56" s="255"/>
      <c r="Y56" s="255"/>
      <c r="Z56" s="255"/>
    </row>
    <row r="57" spans="1:26" ht="14.25" customHeight="1">
      <c r="A57" s="255"/>
      <c r="B57" s="255"/>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row>
    <row r="58" spans="1:26" ht="14.25" customHeight="1">
      <c r="A58" s="255"/>
      <c r="B58" s="255"/>
      <c r="C58" s="255"/>
      <c r="D58" s="255"/>
      <c r="E58" s="255"/>
      <c r="F58" s="255"/>
      <c r="G58" s="255"/>
      <c r="H58" s="255"/>
      <c r="I58" s="255"/>
      <c r="J58" s="255"/>
      <c r="K58" s="255"/>
      <c r="L58" s="255"/>
      <c r="M58" s="255"/>
      <c r="N58" s="255"/>
      <c r="O58" s="255"/>
      <c r="P58" s="255"/>
      <c r="Q58" s="255"/>
      <c r="R58" s="255"/>
      <c r="S58" s="255"/>
      <c r="T58" s="255"/>
      <c r="U58" s="255"/>
      <c r="V58" s="255"/>
      <c r="W58" s="255"/>
      <c r="X58" s="255"/>
      <c r="Y58" s="255"/>
      <c r="Z58" s="255"/>
    </row>
    <row r="59" spans="1:26" ht="14.25" customHeight="1">
      <c r="A59" s="255"/>
      <c r="B59" s="255"/>
      <c r="C59" s="255"/>
      <c r="D59" s="255"/>
      <c r="E59" s="255"/>
      <c r="F59" s="255"/>
      <c r="G59" s="255"/>
      <c r="H59" s="255"/>
      <c r="I59" s="255"/>
      <c r="J59" s="255"/>
      <c r="K59" s="255"/>
      <c r="L59" s="255"/>
      <c r="M59" s="255"/>
      <c r="N59" s="255"/>
      <c r="O59" s="255"/>
      <c r="P59" s="255"/>
      <c r="Q59" s="255"/>
      <c r="R59" s="255"/>
      <c r="S59" s="255"/>
      <c r="T59" s="255"/>
      <c r="U59" s="255"/>
      <c r="V59" s="255"/>
      <c r="W59" s="255"/>
      <c r="X59" s="255"/>
      <c r="Y59" s="255"/>
      <c r="Z59" s="255"/>
    </row>
    <row r="60" spans="1:26" ht="14.25" customHeight="1">
      <c r="A60" s="255"/>
      <c r="B60" s="255"/>
      <c r="C60" s="255"/>
      <c r="D60" s="255"/>
      <c r="E60" s="255"/>
      <c r="F60" s="255"/>
      <c r="G60" s="255"/>
      <c r="H60" s="255"/>
      <c r="I60" s="255"/>
      <c r="J60" s="255"/>
      <c r="K60" s="255"/>
      <c r="L60" s="255"/>
      <c r="M60" s="255"/>
      <c r="N60" s="255"/>
      <c r="O60" s="255"/>
      <c r="P60" s="255"/>
      <c r="Q60" s="255"/>
      <c r="R60" s="255"/>
      <c r="S60" s="255"/>
      <c r="T60" s="255"/>
      <c r="U60" s="255"/>
      <c r="V60" s="255"/>
      <c r="W60" s="255"/>
      <c r="X60" s="255"/>
      <c r="Y60" s="255"/>
      <c r="Z60" s="255"/>
    </row>
    <row r="61" spans="1:26" ht="14.25" customHeight="1">
      <c r="A61" s="255"/>
      <c r="B61" s="255"/>
      <c r="C61" s="255"/>
      <c r="D61" s="255"/>
      <c r="E61" s="255"/>
      <c r="F61" s="255"/>
      <c r="G61" s="255"/>
      <c r="H61" s="255"/>
      <c r="I61" s="255"/>
      <c r="J61" s="255"/>
      <c r="K61" s="255"/>
      <c r="L61" s="255"/>
      <c r="M61" s="255"/>
      <c r="N61" s="255"/>
      <c r="O61" s="255"/>
      <c r="P61" s="255"/>
      <c r="Q61" s="255"/>
      <c r="R61" s="255"/>
      <c r="S61" s="255"/>
      <c r="T61" s="255"/>
      <c r="U61" s="255"/>
      <c r="V61" s="255"/>
      <c r="W61" s="255"/>
      <c r="X61" s="255"/>
      <c r="Y61" s="255"/>
      <c r="Z61" s="255"/>
    </row>
    <row r="62" spans="1:26" ht="14.25" customHeight="1">
      <c r="A62" s="255"/>
      <c r="B62" s="255"/>
      <c r="C62" s="255"/>
      <c r="D62" s="255"/>
      <c r="E62" s="255"/>
      <c r="F62" s="255"/>
      <c r="G62" s="255"/>
      <c r="H62" s="255"/>
      <c r="I62" s="255"/>
      <c r="J62" s="255"/>
      <c r="K62" s="255"/>
      <c r="L62" s="255"/>
      <c r="M62" s="255"/>
      <c r="N62" s="255"/>
      <c r="O62" s="255"/>
      <c r="P62" s="255"/>
      <c r="Q62" s="255"/>
      <c r="R62" s="255"/>
      <c r="S62" s="255"/>
      <c r="T62" s="255"/>
      <c r="U62" s="255"/>
      <c r="V62" s="255"/>
      <c r="W62" s="255"/>
      <c r="X62" s="255"/>
      <c r="Y62" s="255"/>
      <c r="Z62" s="255"/>
    </row>
    <row r="63" spans="1:26" ht="14.25" customHeight="1">
      <c r="A63" s="255"/>
      <c r="B63" s="255"/>
      <c r="C63" s="255"/>
      <c r="D63" s="255"/>
      <c r="E63" s="255"/>
      <c r="F63" s="255"/>
      <c r="G63" s="255"/>
      <c r="H63" s="255"/>
      <c r="I63" s="255"/>
      <c r="J63" s="255"/>
      <c r="K63" s="255"/>
      <c r="L63" s="255"/>
      <c r="M63" s="255"/>
      <c r="N63" s="255"/>
      <c r="O63" s="255"/>
      <c r="P63" s="255"/>
      <c r="Q63" s="255"/>
      <c r="R63" s="255"/>
      <c r="S63" s="255"/>
      <c r="T63" s="255"/>
      <c r="U63" s="255"/>
      <c r="V63" s="255"/>
      <c r="W63" s="255"/>
      <c r="X63" s="255"/>
      <c r="Y63" s="255"/>
      <c r="Z63" s="255"/>
    </row>
    <row r="64" spans="1:26" ht="14.25" customHeight="1">
      <c r="A64" s="255"/>
      <c r="B64" s="255"/>
      <c r="C64" s="255"/>
      <c r="D64" s="255"/>
      <c r="E64" s="255"/>
      <c r="F64" s="255"/>
      <c r="G64" s="255"/>
      <c r="H64" s="255"/>
      <c r="I64" s="255"/>
      <c r="J64" s="255"/>
      <c r="K64" s="255"/>
      <c r="L64" s="255"/>
      <c r="M64" s="255"/>
      <c r="N64" s="255"/>
      <c r="O64" s="255"/>
      <c r="P64" s="255"/>
      <c r="Q64" s="255"/>
      <c r="R64" s="255"/>
      <c r="S64" s="255"/>
      <c r="T64" s="255"/>
      <c r="U64" s="255"/>
      <c r="V64" s="255"/>
      <c r="W64" s="255"/>
      <c r="X64" s="255"/>
      <c r="Y64" s="255"/>
      <c r="Z64" s="255"/>
    </row>
    <row r="65" spans="1:26" ht="14.25" customHeight="1">
      <c r="A65" s="255"/>
      <c r="B65" s="255"/>
      <c r="C65" s="255"/>
      <c r="D65" s="255"/>
      <c r="E65" s="255"/>
      <c r="F65" s="255"/>
      <c r="G65" s="255"/>
      <c r="H65" s="255"/>
      <c r="I65" s="255"/>
      <c r="J65" s="255"/>
      <c r="K65" s="255"/>
      <c r="L65" s="255"/>
      <c r="M65" s="255"/>
      <c r="N65" s="255"/>
      <c r="O65" s="255"/>
      <c r="P65" s="255"/>
      <c r="Q65" s="255"/>
      <c r="R65" s="255"/>
      <c r="S65" s="255"/>
      <c r="T65" s="255"/>
      <c r="U65" s="255"/>
      <c r="V65" s="255"/>
      <c r="W65" s="255"/>
      <c r="X65" s="255"/>
      <c r="Y65" s="255"/>
      <c r="Z65" s="255"/>
    </row>
    <row r="66" spans="1:26" ht="14.25" customHeight="1">
      <c r="A66" s="255"/>
      <c r="B66" s="255"/>
      <c r="C66" s="255"/>
      <c r="D66" s="255"/>
      <c r="E66" s="255"/>
      <c r="F66" s="255"/>
      <c r="G66" s="255"/>
      <c r="H66" s="255"/>
      <c r="I66" s="255"/>
      <c r="J66" s="255"/>
      <c r="K66" s="255"/>
      <c r="L66" s="255"/>
      <c r="M66" s="255"/>
      <c r="N66" s="255"/>
      <c r="O66" s="255"/>
      <c r="P66" s="255"/>
      <c r="Q66" s="255"/>
      <c r="R66" s="255"/>
      <c r="S66" s="255"/>
      <c r="T66" s="255"/>
      <c r="U66" s="255"/>
      <c r="V66" s="255"/>
      <c r="W66" s="255"/>
      <c r="X66" s="255"/>
      <c r="Y66" s="255"/>
      <c r="Z66" s="255"/>
    </row>
    <row r="67" spans="1:26" ht="14.25" customHeight="1">
      <c r="A67" s="255"/>
      <c r="B67" s="255"/>
      <c r="C67" s="255"/>
      <c r="D67" s="255"/>
      <c r="E67" s="255"/>
      <c r="F67" s="255"/>
      <c r="G67" s="255"/>
      <c r="H67" s="255"/>
      <c r="I67" s="255"/>
      <c r="J67" s="255"/>
      <c r="K67" s="255"/>
      <c r="L67" s="255"/>
      <c r="M67" s="255"/>
      <c r="N67" s="255"/>
      <c r="O67" s="255"/>
      <c r="P67" s="255"/>
      <c r="Q67" s="255"/>
      <c r="R67" s="255"/>
      <c r="S67" s="255"/>
      <c r="T67" s="255"/>
      <c r="U67" s="255"/>
      <c r="V67" s="255"/>
      <c r="W67" s="255"/>
      <c r="X67" s="255"/>
      <c r="Y67" s="255"/>
      <c r="Z67" s="255"/>
    </row>
    <row r="68" spans="1:26" ht="14.25" customHeight="1">
      <c r="A68" s="255"/>
      <c r="B68" s="255"/>
      <c r="C68" s="255"/>
      <c r="D68" s="255"/>
      <c r="E68" s="255"/>
      <c r="F68" s="255"/>
      <c r="G68" s="255"/>
      <c r="H68" s="255"/>
      <c r="I68" s="255"/>
      <c r="J68" s="255"/>
      <c r="K68" s="255"/>
      <c r="L68" s="255"/>
      <c r="M68" s="255"/>
      <c r="N68" s="255"/>
      <c r="O68" s="255"/>
      <c r="P68" s="255"/>
      <c r="Q68" s="255"/>
      <c r="R68" s="255"/>
      <c r="S68" s="255"/>
      <c r="T68" s="255"/>
      <c r="U68" s="255"/>
      <c r="V68" s="255"/>
      <c r="W68" s="255"/>
      <c r="X68" s="255"/>
      <c r="Y68" s="255"/>
      <c r="Z68" s="255"/>
    </row>
    <row r="69" spans="1:26" ht="14.25" customHeight="1">
      <c r="A69" s="255"/>
      <c r="B69" s="255"/>
      <c r="C69" s="255"/>
      <c r="D69" s="255"/>
      <c r="E69" s="255"/>
      <c r="F69" s="255"/>
      <c r="G69" s="255"/>
      <c r="H69" s="255"/>
      <c r="I69" s="255"/>
      <c r="J69" s="255"/>
      <c r="K69" s="255"/>
      <c r="L69" s="255"/>
      <c r="M69" s="255"/>
      <c r="N69" s="255"/>
      <c r="O69" s="255"/>
      <c r="P69" s="255"/>
      <c r="Q69" s="255"/>
      <c r="R69" s="255"/>
      <c r="S69" s="255"/>
      <c r="T69" s="255"/>
      <c r="U69" s="255"/>
      <c r="V69" s="255"/>
      <c r="W69" s="255"/>
      <c r="X69" s="255"/>
      <c r="Y69" s="255"/>
      <c r="Z69" s="255"/>
    </row>
    <row r="70" spans="1:26" ht="14.25" customHeight="1">
      <c r="A70" s="255"/>
      <c r="B70" s="255"/>
      <c r="C70" s="255"/>
      <c r="D70" s="255"/>
      <c r="E70" s="255"/>
      <c r="F70" s="255"/>
      <c r="G70" s="255"/>
      <c r="H70" s="255"/>
      <c r="I70" s="255"/>
      <c r="J70" s="255"/>
      <c r="K70" s="255"/>
      <c r="L70" s="255"/>
      <c r="M70" s="255"/>
      <c r="N70" s="255"/>
      <c r="O70" s="255"/>
      <c r="P70" s="255"/>
      <c r="Q70" s="255"/>
      <c r="R70" s="255"/>
      <c r="S70" s="255"/>
      <c r="T70" s="255"/>
      <c r="U70" s="255"/>
      <c r="V70" s="255"/>
      <c r="W70" s="255"/>
      <c r="X70" s="255"/>
      <c r="Y70" s="255"/>
      <c r="Z70" s="255"/>
    </row>
    <row r="71" spans="1:26" ht="14.25" customHeight="1">
      <c r="A71" s="255"/>
      <c r="B71" s="255"/>
      <c r="C71" s="255"/>
      <c r="D71" s="255"/>
      <c r="E71" s="255"/>
      <c r="F71" s="255"/>
      <c r="G71" s="255"/>
      <c r="H71" s="255"/>
      <c r="I71" s="255"/>
      <c r="J71" s="255"/>
      <c r="K71" s="255"/>
      <c r="L71" s="255"/>
      <c r="M71" s="255"/>
      <c r="N71" s="255"/>
      <c r="O71" s="255"/>
      <c r="P71" s="255"/>
      <c r="Q71" s="255"/>
      <c r="R71" s="255"/>
      <c r="S71" s="255"/>
      <c r="T71" s="255"/>
      <c r="U71" s="255"/>
      <c r="V71" s="255"/>
      <c r="W71" s="255"/>
      <c r="X71" s="255"/>
      <c r="Y71" s="255"/>
      <c r="Z71" s="255"/>
    </row>
    <row r="72" spans="1:26" ht="14.25" customHeight="1">
      <c r="A72" s="255"/>
      <c r="B72" s="255"/>
      <c r="C72" s="255"/>
      <c r="D72" s="255"/>
      <c r="E72" s="255"/>
      <c r="F72" s="255"/>
      <c r="G72" s="255"/>
      <c r="H72" s="255"/>
      <c r="I72" s="255"/>
      <c r="J72" s="255"/>
      <c r="K72" s="255"/>
      <c r="L72" s="255"/>
      <c r="M72" s="255"/>
      <c r="N72" s="255"/>
      <c r="O72" s="255"/>
      <c r="P72" s="255"/>
      <c r="Q72" s="255"/>
      <c r="R72" s="255"/>
      <c r="S72" s="255"/>
      <c r="T72" s="255"/>
      <c r="U72" s="255"/>
      <c r="V72" s="255"/>
      <c r="W72" s="255"/>
      <c r="X72" s="255"/>
      <c r="Y72" s="255"/>
      <c r="Z72" s="255"/>
    </row>
    <row r="73" spans="1:26" ht="14.25" customHeight="1">
      <c r="A73" s="255"/>
      <c r="B73" s="255"/>
      <c r="C73" s="255"/>
      <c r="D73" s="255"/>
      <c r="E73" s="255"/>
      <c r="F73" s="255"/>
      <c r="G73" s="255"/>
      <c r="H73" s="255"/>
      <c r="I73" s="255"/>
      <c r="J73" s="255"/>
      <c r="K73" s="255"/>
      <c r="L73" s="255"/>
      <c r="M73" s="255"/>
      <c r="N73" s="255"/>
      <c r="O73" s="255"/>
      <c r="P73" s="255"/>
      <c r="Q73" s="255"/>
      <c r="R73" s="255"/>
      <c r="S73" s="255"/>
      <c r="T73" s="255"/>
      <c r="U73" s="255"/>
      <c r="V73" s="255"/>
      <c r="W73" s="255"/>
      <c r="X73" s="255"/>
      <c r="Y73" s="255"/>
      <c r="Z73" s="255"/>
    </row>
    <row r="74" spans="1:26" ht="14.25" customHeight="1">
      <c r="A74" s="255"/>
      <c r="B74" s="255"/>
      <c r="C74" s="255"/>
      <c r="D74" s="255"/>
      <c r="E74" s="255"/>
      <c r="F74" s="255"/>
      <c r="G74" s="255"/>
      <c r="H74" s="255"/>
      <c r="I74" s="255"/>
      <c r="J74" s="255"/>
      <c r="K74" s="255"/>
      <c r="L74" s="255"/>
      <c r="M74" s="255"/>
      <c r="N74" s="255"/>
      <c r="O74" s="255"/>
      <c r="P74" s="255"/>
      <c r="Q74" s="255"/>
      <c r="R74" s="255"/>
      <c r="S74" s="255"/>
      <c r="T74" s="255"/>
      <c r="U74" s="255"/>
      <c r="V74" s="255"/>
      <c r="W74" s="255"/>
      <c r="X74" s="255"/>
      <c r="Y74" s="255"/>
      <c r="Z74" s="255"/>
    </row>
    <row r="75" spans="1:26" ht="14.25" customHeight="1">
      <c r="A75" s="255"/>
      <c r="B75" s="255"/>
      <c r="C75" s="255"/>
      <c r="D75" s="255"/>
      <c r="E75" s="255"/>
      <c r="F75" s="255"/>
      <c r="G75" s="255"/>
      <c r="H75" s="255"/>
      <c r="I75" s="255"/>
      <c r="J75" s="255"/>
      <c r="K75" s="255"/>
      <c r="L75" s="255"/>
      <c r="M75" s="255"/>
      <c r="N75" s="255"/>
      <c r="O75" s="255"/>
      <c r="P75" s="255"/>
      <c r="Q75" s="255"/>
      <c r="R75" s="255"/>
      <c r="S75" s="255"/>
      <c r="T75" s="255"/>
      <c r="U75" s="255"/>
      <c r="V75" s="255"/>
      <c r="W75" s="255"/>
      <c r="X75" s="255"/>
      <c r="Y75" s="255"/>
      <c r="Z75" s="255"/>
    </row>
    <row r="76" spans="1:26" ht="14.25" customHeight="1">
      <c r="A76" s="255"/>
      <c r="B76" s="255"/>
      <c r="C76" s="255"/>
      <c r="D76" s="255"/>
      <c r="E76" s="255"/>
      <c r="F76" s="255"/>
      <c r="G76" s="255"/>
      <c r="H76" s="255"/>
      <c r="I76" s="255"/>
      <c r="J76" s="255"/>
      <c r="K76" s="255"/>
      <c r="L76" s="255"/>
      <c r="M76" s="255"/>
      <c r="N76" s="255"/>
      <c r="O76" s="255"/>
      <c r="P76" s="255"/>
      <c r="Q76" s="255"/>
      <c r="R76" s="255"/>
      <c r="S76" s="255"/>
      <c r="T76" s="255"/>
      <c r="U76" s="255"/>
      <c r="V76" s="255"/>
      <c r="W76" s="255"/>
      <c r="X76" s="255"/>
      <c r="Y76" s="255"/>
      <c r="Z76" s="255"/>
    </row>
    <row r="77" spans="1:26" ht="14.25" customHeight="1">
      <c r="A77" s="255"/>
      <c r="B77" s="255"/>
      <c r="C77" s="255"/>
      <c r="D77" s="255"/>
      <c r="E77" s="255"/>
      <c r="F77" s="255"/>
      <c r="G77" s="255"/>
      <c r="H77" s="255"/>
      <c r="I77" s="255"/>
      <c r="J77" s="255"/>
      <c r="K77" s="255"/>
      <c r="L77" s="255"/>
      <c r="M77" s="255"/>
      <c r="N77" s="255"/>
      <c r="O77" s="255"/>
      <c r="P77" s="255"/>
      <c r="Q77" s="255"/>
      <c r="R77" s="255"/>
      <c r="S77" s="255"/>
      <c r="T77" s="255"/>
      <c r="U77" s="255"/>
      <c r="V77" s="255"/>
      <c r="W77" s="255"/>
      <c r="X77" s="255"/>
      <c r="Y77" s="255"/>
      <c r="Z77" s="255"/>
    </row>
    <row r="78" spans="1:26" ht="14.25" customHeight="1">
      <c r="A78" s="255"/>
      <c r="B78" s="255"/>
      <c r="C78" s="255"/>
      <c r="D78" s="255"/>
      <c r="E78" s="255"/>
      <c r="F78" s="255"/>
      <c r="G78" s="255"/>
      <c r="H78" s="255"/>
      <c r="I78" s="255"/>
      <c r="J78" s="255"/>
      <c r="K78" s="255"/>
      <c r="L78" s="255"/>
      <c r="M78" s="255"/>
      <c r="N78" s="255"/>
      <c r="O78" s="255"/>
      <c r="P78" s="255"/>
      <c r="Q78" s="255"/>
      <c r="R78" s="255"/>
      <c r="S78" s="255"/>
      <c r="T78" s="255"/>
      <c r="U78" s="255"/>
      <c r="V78" s="255"/>
      <c r="W78" s="255"/>
      <c r="X78" s="255"/>
      <c r="Y78" s="255"/>
      <c r="Z78" s="255"/>
    </row>
    <row r="79" spans="1:26" ht="14.25" customHeight="1">
      <c r="A79" s="255"/>
      <c r="B79" s="255"/>
      <c r="C79" s="255"/>
      <c r="D79" s="255"/>
      <c r="E79" s="255"/>
      <c r="F79" s="255"/>
      <c r="G79" s="255"/>
      <c r="H79" s="255"/>
      <c r="I79" s="255"/>
      <c r="J79" s="255"/>
      <c r="K79" s="255"/>
      <c r="L79" s="255"/>
      <c r="M79" s="255"/>
      <c r="N79" s="255"/>
      <c r="O79" s="255"/>
      <c r="P79" s="255"/>
      <c r="Q79" s="255"/>
      <c r="R79" s="255"/>
      <c r="S79" s="255"/>
      <c r="T79" s="255"/>
      <c r="U79" s="255"/>
      <c r="V79" s="255"/>
      <c r="W79" s="255"/>
      <c r="X79" s="255"/>
      <c r="Y79" s="255"/>
      <c r="Z79" s="255"/>
    </row>
    <row r="80" spans="1:26" ht="14.25" customHeight="1">
      <c r="A80" s="255"/>
      <c r="B80" s="255"/>
      <c r="C80" s="255"/>
      <c r="D80" s="255"/>
      <c r="E80" s="255"/>
      <c r="F80" s="255"/>
      <c r="G80" s="255"/>
      <c r="H80" s="255"/>
      <c r="I80" s="255"/>
      <c r="J80" s="255"/>
      <c r="K80" s="255"/>
      <c r="L80" s="255"/>
      <c r="M80" s="255"/>
      <c r="N80" s="255"/>
      <c r="O80" s="255"/>
      <c r="P80" s="255"/>
      <c r="Q80" s="255"/>
      <c r="R80" s="255"/>
      <c r="S80" s="255"/>
      <c r="T80" s="255"/>
      <c r="U80" s="255"/>
      <c r="V80" s="255"/>
      <c r="W80" s="255"/>
      <c r="X80" s="255"/>
      <c r="Y80" s="255"/>
      <c r="Z80" s="255"/>
    </row>
    <row r="81" spans="1:26" ht="14.25" customHeight="1">
      <c r="A81" s="255"/>
      <c r="B81" s="255"/>
      <c r="C81" s="255"/>
      <c r="D81" s="255"/>
      <c r="E81" s="255"/>
      <c r="F81" s="255"/>
      <c r="G81" s="255"/>
      <c r="H81" s="255"/>
      <c r="I81" s="255"/>
      <c r="J81" s="255"/>
      <c r="K81" s="255"/>
      <c r="L81" s="255"/>
      <c r="M81" s="255"/>
      <c r="N81" s="255"/>
      <c r="O81" s="255"/>
      <c r="P81" s="255"/>
      <c r="Q81" s="255"/>
      <c r="R81" s="255"/>
      <c r="S81" s="255"/>
      <c r="T81" s="255"/>
      <c r="U81" s="255"/>
      <c r="V81" s="255"/>
      <c r="W81" s="255"/>
      <c r="X81" s="255"/>
      <c r="Y81" s="255"/>
      <c r="Z81" s="255"/>
    </row>
    <row r="82" spans="1:26" ht="14.25" customHeight="1">
      <c r="A82" s="255"/>
      <c r="B82" s="255"/>
      <c r="C82" s="255"/>
      <c r="D82" s="255"/>
      <c r="E82" s="255"/>
      <c r="F82" s="255"/>
      <c r="G82" s="255"/>
      <c r="H82" s="255"/>
      <c r="I82" s="255"/>
      <c r="J82" s="255"/>
      <c r="K82" s="255"/>
      <c r="L82" s="255"/>
      <c r="M82" s="255"/>
      <c r="N82" s="255"/>
      <c r="O82" s="255"/>
      <c r="P82" s="255"/>
      <c r="Q82" s="255"/>
      <c r="R82" s="255"/>
      <c r="S82" s="255"/>
      <c r="T82" s="255"/>
      <c r="U82" s="255"/>
      <c r="V82" s="255"/>
      <c r="W82" s="255"/>
      <c r="X82" s="255"/>
      <c r="Y82" s="255"/>
      <c r="Z82" s="255"/>
    </row>
    <row r="83" spans="1:26" ht="14.25" customHeight="1">
      <c r="A83" s="255"/>
      <c r="B83" s="255"/>
      <c r="C83" s="255"/>
      <c r="D83" s="255"/>
      <c r="E83" s="255"/>
      <c r="F83" s="255"/>
      <c r="G83" s="255"/>
      <c r="H83" s="255"/>
      <c r="I83" s="255"/>
      <c r="J83" s="255"/>
      <c r="K83" s="255"/>
      <c r="L83" s="255"/>
      <c r="M83" s="255"/>
      <c r="N83" s="255"/>
      <c r="O83" s="255"/>
      <c r="P83" s="255"/>
      <c r="Q83" s="255"/>
      <c r="R83" s="255"/>
      <c r="S83" s="255"/>
      <c r="T83" s="255"/>
      <c r="U83" s="255"/>
      <c r="V83" s="255"/>
      <c r="W83" s="255"/>
      <c r="X83" s="255"/>
      <c r="Y83" s="255"/>
      <c r="Z83" s="255"/>
    </row>
    <row r="84" spans="1:26" ht="14.25" customHeight="1">
      <c r="A84" s="255"/>
      <c r="B84" s="255"/>
      <c r="C84" s="255"/>
      <c r="D84" s="255"/>
      <c r="E84" s="255"/>
      <c r="F84" s="255"/>
      <c r="G84" s="255"/>
      <c r="H84" s="255"/>
      <c r="I84" s="255"/>
      <c r="J84" s="255"/>
      <c r="K84" s="255"/>
      <c r="L84" s="255"/>
      <c r="M84" s="255"/>
      <c r="N84" s="255"/>
      <c r="O84" s="255"/>
      <c r="P84" s="255"/>
      <c r="Q84" s="255"/>
      <c r="R84" s="255"/>
      <c r="S84" s="255"/>
      <c r="T84" s="255"/>
      <c r="U84" s="255"/>
      <c r="V84" s="255"/>
      <c r="W84" s="255"/>
      <c r="X84" s="255"/>
      <c r="Y84" s="255"/>
      <c r="Z84" s="255"/>
    </row>
    <row r="85" spans="1:26" ht="14.25" customHeight="1">
      <c r="A85" s="255"/>
      <c r="B85" s="255"/>
      <c r="C85" s="255"/>
      <c r="D85" s="255"/>
      <c r="E85" s="255"/>
      <c r="F85" s="255"/>
      <c r="G85" s="255"/>
      <c r="H85" s="255"/>
      <c r="I85" s="255"/>
      <c r="J85" s="255"/>
      <c r="K85" s="255"/>
      <c r="L85" s="255"/>
      <c r="M85" s="255"/>
      <c r="N85" s="255"/>
      <c r="O85" s="255"/>
      <c r="P85" s="255"/>
      <c r="Q85" s="255"/>
      <c r="R85" s="255"/>
      <c r="S85" s="255"/>
      <c r="T85" s="255"/>
      <c r="U85" s="255"/>
      <c r="V85" s="255"/>
      <c r="W85" s="255"/>
      <c r="X85" s="255"/>
      <c r="Y85" s="255"/>
      <c r="Z85" s="255"/>
    </row>
    <row r="86" spans="1:26" ht="14.25" customHeight="1">
      <c r="A86" s="255"/>
      <c r="B86" s="255"/>
      <c r="C86" s="255"/>
      <c r="D86" s="255"/>
      <c r="E86" s="255"/>
      <c r="F86" s="255"/>
      <c r="G86" s="255"/>
      <c r="H86" s="255"/>
      <c r="I86" s="255"/>
      <c r="J86" s="255"/>
      <c r="K86" s="255"/>
      <c r="L86" s="255"/>
      <c r="M86" s="255"/>
      <c r="N86" s="255"/>
      <c r="O86" s="255"/>
      <c r="P86" s="255"/>
      <c r="Q86" s="255"/>
      <c r="R86" s="255"/>
      <c r="S86" s="255"/>
      <c r="T86" s="255"/>
      <c r="U86" s="255"/>
      <c r="V86" s="255"/>
      <c r="W86" s="255"/>
      <c r="X86" s="255"/>
      <c r="Y86" s="255"/>
      <c r="Z86" s="255"/>
    </row>
    <row r="87" spans="1:26" ht="14.25" customHeight="1">
      <c r="A87" s="255"/>
      <c r="B87" s="255"/>
      <c r="C87" s="255"/>
      <c r="D87" s="255"/>
      <c r="E87" s="255"/>
      <c r="F87" s="255"/>
      <c r="G87" s="255"/>
      <c r="H87" s="255"/>
      <c r="I87" s="255"/>
      <c r="J87" s="255"/>
      <c r="K87" s="255"/>
      <c r="L87" s="255"/>
      <c r="M87" s="255"/>
      <c r="N87" s="255"/>
      <c r="O87" s="255"/>
      <c r="P87" s="255"/>
      <c r="Q87" s="255"/>
      <c r="R87" s="255"/>
      <c r="S87" s="255"/>
      <c r="T87" s="255"/>
      <c r="U87" s="255"/>
      <c r="V87" s="255"/>
      <c r="W87" s="255"/>
      <c r="X87" s="255"/>
      <c r="Y87" s="255"/>
      <c r="Z87" s="255"/>
    </row>
    <row r="88" spans="1:26" ht="14.25" customHeight="1">
      <c r="A88" s="255"/>
      <c r="B88" s="255"/>
      <c r="C88" s="255"/>
      <c r="D88" s="255"/>
      <c r="E88" s="255"/>
      <c r="F88" s="255"/>
      <c r="G88" s="255"/>
      <c r="H88" s="255"/>
      <c r="I88" s="255"/>
      <c r="J88" s="255"/>
      <c r="K88" s="255"/>
      <c r="L88" s="255"/>
      <c r="M88" s="255"/>
      <c r="N88" s="255"/>
      <c r="O88" s="255"/>
      <c r="P88" s="255"/>
      <c r="Q88" s="255"/>
      <c r="R88" s="255"/>
      <c r="S88" s="255"/>
      <c r="T88" s="255"/>
      <c r="U88" s="255"/>
      <c r="V88" s="255"/>
      <c r="W88" s="255"/>
      <c r="X88" s="255"/>
      <c r="Y88" s="255"/>
      <c r="Z88" s="255"/>
    </row>
    <row r="89" spans="1:26" ht="14.25" customHeight="1">
      <c r="A89" s="255"/>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row>
    <row r="90" spans="1:26" ht="14.25" customHeight="1">
      <c r="A90" s="255"/>
      <c r="B90" s="255"/>
      <c r="C90" s="255"/>
      <c r="D90" s="255"/>
      <c r="E90" s="255"/>
      <c r="F90" s="255"/>
      <c r="G90" s="255"/>
      <c r="H90" s="255"/>
      <c r="I90" s="255"/>
      <c r="J90" s="255"/>
      <c r="K90" s="255"/>
      <c r="L90" s="255"/>
      <c r="M90" s="255"/>
      <c r="N90" s="255"/>
      <c r="O90" s="255"/>
      <c r="P90" s="255"/>
      <c r="Q90" s="255"/>
      <c r="R90" s="255"/>
      <c r="S90" s="255"/>
      <c r="T90" s="255"/>
      <c r="U90" s="255"/>
      <c r="V90" s="255"/>
      <c r="W90" s="255"/>
      <c r="X90" s="255"/>
      <c r="Y90" s="255"/>
      <c r="Z90" s="255"/>
    </row>
    <row r="91" spans="1:26" ht="14.25" customHeight="1">
      <c r="A91" s="255"/>
      <c r="B91" s="255"/>
      <c r="C91" s="255"/>
      <c r="D91" s="255"/>
      <c r="E91" s="255"/>
      <c r="F91" s="255"/>
      <c r="G91" s="255"/>
      <c r="H91" s="255"/>
      <c r="I91" s="255"/>
      <c r="J91" s="255"/>
      <c r="K91" s="255"/>
      <c r="L91" s="255"/>
      <c r="M91" s="255"/>
      <c r="N91" s="255"/>
      <c r="O91" s="255"/>
      <c r="P91" s="255"/>
      <c r="Q91" s="255"/>
      <c r="R91" s="255"/>
      <c r="S91" s="255"/>
      <c r="T91" s="255"/>
      <c r="U91" s="255"/>
      <c r="V91" s="255"/>
      <c r="W91" s="255"/>
      <c r="X91" s="255"/>
      <c r="Y91" s="255"/>
      <c r="Z91" s="255"/>
    </row>
    <row r="92" spans="1:26" ht="14.25" customHeight="1">
      <c r="A92" s="255"/>
      <c r="B92" s="255"/>
      <c r="C92" s="255"/>
      <c r="D92" s="255"/>
      <c r="E92" s="255"/>
      <c r="F92" s="255"/>
      <c r="G92" s="255"/>
      <c r="H92" s="255"/>
      <c r="I92" s="255"/>
      <c r="J92" s="255"/>
      <c r="K92" s="255"/>
      <c r="L92" s="255"/>
      <c r="M92" s="255"/>
      <c r="N92" s="255"/>
      <c r="O92" s="255"/>
      <c r="P92" s="255"/>
      <c r="Q92" s="255"/>
      <c r="R92" s="255"/>
      <c r="S92" s="255"/>
      <c r="T92" s="255"/>
      <c r="U92" s="255"/>
      <c r="V92" s="255"/>
      <c r="W92" s="255"/>
      <c r="X92" s="255"/>
      <c r="Y92" s="255"/>
      <c r="Z92" s="255"/>
    </row>
    <row r="93" spans="1:26" ht="14.25" customHeight="1">
      <c r="A93" s="255"/>
      <c r="B93" s="255"/>
      <c r="C93" s="255"/>
      <c r="D93" s="255"/>
      <c r="E93" s="255"/>
      <c r="F93" s="255"/>
      <c r="G93" s="255"/>
      <c r="H93" s="255"/>
      <c r="I93" s="255"/>
      <c r="J93" s="255"/>
      <c r="K93" s="255"/>
      <c r="L93" s="255"/>
      <c r="M93" s="255"/>
      <c r="N93" s="255"/>
      <c r="O93" s="255"/>
      <c r="P93" s="255"/>
      <c r="Q93" s="255"/>
      <c r="R93" s="255"/>
      <c r="S93" s="255"/>
      <c r="T93" s="255"/>
      <c r="U93" s="255"/>
      <c r="V93" s="255"/>
      <c r="W93" s="255"/>
      <c r="X93" s="255"/>
      <c r="Y93" s="255"/>
      <c r="Z93" s="255"/>
    </row>
    <row r="94" spans="1:26" ht="14.25" customHeight="1">
      <c r="A94" s="255"/>
      <c r="B94" s="255"/>
      <c r="C94" s="255"/>
      <c r="D94" s="255"/>
      <c r="E94" s="255"/>
      <c r="F94" s="255"/>
      <c r="G94" s="255"/>
      <c r="H94" s="255"/>
      <c r="I94" s="255"/>
      <c r="J94" s="255"/>
      <c r="K94" s="255"/>
      <c r="L94" s="255"/>
      <c r="M94" s="255"/>
      <c r="N94" s="255"/>
      <c r="O94" s="255"/>
      <c r="P94" s="255"/>
      <c r="Q94" s="255"/>
      <c r="R94" s="255"/>
      <c r="S94" s="255"/>
      <c r="T94" s="255"/>
      <c r="U94" s="255"/>
      <c r="V94" s="255"/>
      <c r="W94" s="255"/>
      <c r="X94" s="255"/>
      <c r="Y94" s="255"/>
      <c r="Z94" s="255"/>
    </row>
    <row r="95" spans="1:26" ht="14.25" customHeight="1">
      <c r="A95" s="255"/>
      <c r="B95" s="255"/>
      <c r="C95" s="255"/>
      <c r="D95" s="255"/>
      <c r="E95" s="255"/>
      <c r="F95" s="255"/>
      <c r="G95" s="255"/>
      <c r="H95" s="255"/>
      <c r="I95" s="255"/>
      <c r="J95" s="255"/>
      <c r="K95" s="255"/>
      <c r="L95" s="255"/>
      <c r="M95" s="255"/>
      <c r="N95" s="255"/>
      <c r="O95" s="255"/>
      <c r="P95" s="255"/>
      <c r="Q95" s="255"/>
      <c r="R95" s="255"/>
      <c r="S95" s="255"/>
      <c r="T95" s="255"/>
      <c r="U95" s="255"/>
      <c r="V95" s="255"/>
      <c r="W95" s="255"/>
      <c r="X95" s="255"/>
      <c r="Y95" s="255"/>
      <c r="Z95" s="255"/>
    </row>
    <row r="96" spans="1:26" ht="14.25" customHeight="1">
      <c r="A96" s="255"/>
      <c r="B96" s="255"/>
      <c r="C96" s="255"/>
      <c r="D96" s="255"/>
      <c r="E96" s="255"/>
      <c r="F96" s="255"/>
      <c r="G96" s="255"/>
      <c r="H96" s="255"/>
      <c r="I96" s="255"/>
      <c r="J96" s="255"/>
      <c r="K96" s="255"/>
      <c r="L96" s="255"/>
      <c r="M96" s="255"/>
      <c r="N96" s="255"/>
      <c r="O96" s="255"/>
      <c r="P96" s="255"/>
      <c r="Q96" s="255"/>
      <c r="R96" s="255"/>
      <c r="S96" s="255"/>
      <c r="T96" s="255"/>
      <c r="U96" s="255"/>
      <c r="V96" s="255"/>
      <c r="W96" s="255"/>
      <c r="X96" s="255"/>
      <c r="Y96" s="255"/>
      <c r="Z96" s="255"/>
    </row>
    <row r="97" spans="1:26" ht="14.25" customHeight="1">
      <c r="A97" s="255"/>
      <c r="B97" s="255"/>
      <c r="C97" s="255"/>
      <c r="D97" s="255"/>
      <c r="E97" s="255"/>
      <c r="F97" s="255"/>
      <c r="G97" s="255"/>
      <c r="H97" s="255"/>
      <c r="I97" s="255"/>
      <c r="J97" s="255"/>
      <c r="K97" s="255"/>
      <c r="L97" s="255"/>
      <c r="M97" s="255"/>
      <c r="N97" s="255"/>
      <c r="O97" s="255"/>
      <c r="P97" s="255"/>
      <c r="Q97" s="255"/>
      <c r="R97" s="255"/>
      <c r="S97" s="255"/>
      <c r="T97" s="255"/>
      <c r="U97" s="255"/>
      <c r="V97" s="255"/>
      <c r="W97" s="255"/>
      <c r="X97" s="255"/>
      <c r="Y97" s="255"/>
      <c r="Z97" s="255"/>
    </row>
    <row r="98" spans="1:26" ht="14.25" customHeight="1">
      <c r="A98" s="255"/>
      <c r="B98" s="255"/>
      <c r="C98" s="255"/>
      <c r="D98" s="255"/>
      <c r="E98" s="255"/>
      <c r="F98" s="255"/>
      <c r="G98" s="255"/>
      <c r="H98" s="255"/>
      <c r="I98" s="255"/>
      <c r="J98" s="255"/>
      <c r="K98" s="255"/>
      <c r="L98" s="255"/>
      <c r="M98" s="255"/>
      <c r="N98" s="255"/>
      <c r="O98" s="255"/>
      <c r="P98" s="255"/>
      <c r="Q98" s="255"/>
      <c r="R98" s="255"/>
      <c r="S98" s="255"/>
      <c r="T98" s="255"/>
      <c r="U98" s="255"/>
      <c r="V98" s="255"/>
      <c r="W98" s="255"/>
      <c r="X98" s="255"/>
      <c r="Y98" s="255"/>
      <c r="Z98" s="255"/>
    </row>
    <row r="99" spans="1:26" ht="14.25" customHeight="1">
      <c r="A99" s="255"/>
      <c r="B99" s="255"/>
      <c r="C99" s="255"/>
      <c r="D99" s="255"/>
      <c r="E99" s="255"/>
      <c r="F99" s="255"/>
      <c r="G99" s="255"/>
      <c r="H99" s="255"/>
      <c r="I99" s="255"/>
      <c r="J99" s="255"/>
      <c r="K99" s="255"/>
      <c r="L99" s="255"/>
      <c r="M99" s="255"/>
      <c r="N99" s="255"/>
      <c r="O99" s="255"/>
      <c r="P99" s="255"/>
      <c r="Q99" s="255"/>
      <c r="R99" s="255"/>
      <c r="S99" s="255"/>
      <c r="T99" s="255"/>
      <c r="U99" s="255"/>
      <c r="V99" s="255"/>
      <c r="W99" s="255"/>
      <c r="X99" s="255"/>
      <c r="Y99" s="255"/>
      <c r="Z99" s="255"/>
    </row>
    <row r="100" spans="1:26" ht="14.25" customHeight="1">
      <c r="A100" s="255"/>
      <c r="B100" s="255"/>
      <c r="C100" s="255"/>
      <c r="D100" s="255"/>
      <c r="E100" s="255"/>
      <c r="F100" s="255"/>
      <c r="G100" s="255"/>
      <c r="H100" s="255"/>
      <c r="I100" s="255"/>
      <c r="J100" s="255"/>
      <c r="K100" s="255"/>
      <c r="L100" s="255"/>
      <c r="M100" s="255"/>
      <c r="N100" s="255"/>
      <c r="O100" s="255"/>
      <c r="P100" s="255"/>
      <c r="Q100" s="255"/>
      <c r="R100" s="255"/>
      <c r="S100" s="255"/>
      <c r="T100" s="255"/>
      <c r="U100" s="255"/>
      <c r="V100" s="255"/>
      <c r="W100" s="255"/>
      <c r="X100" s="255"/>
      <c r="Y100" s="255"/>
      <c r="Z100" s="255"/>
    </row>
    <row r="101" spans="1:26" ht="14.25" customHeight="1">
      <c r="A101" s="255"/>
      <c r="B101" s="255"/>
      <c r="C101" s="255"/>
      <c r="D101" s="255"/>
      <c r="E101" s="255"/>
      <c r="F101" s="255"/>
      <c r="G101" s="255"/>
      <c r="H101" s="255"/>
      <c r="I101" s="255"/>
      <c r="J101" s="255"/>
      <c r="K101" s="255"/>
      <c r="L101" s="255"/>
      <c r="M101" s="255"/>
      <c r="N101" s="255"/>
      <c r="O101" s="255"/>
      <c r="P101" s="255"/>
      <c r="Q101" s="255"/>
      <c r="R101" s="255"/>
      <c r="S101" s="255"/>
      <c r="T101" s="255"/>
      <c r="U101" s="255"/>
      <c r="V101" s="255"/>
      <c r="W101" s="255"/>
      <c r="X101" s="255"/>
      <c r="Y101" s="255"/>
      <c r="Z101" s="255"/>
    </row>
    <row r="102" spans="1:26" ht="14.25" customHeight="1">
      <c r="A102" s="255"/>
      <c r="B102" s="255"/>
      <c r="C102" s="255"/>
      <c r="D102" s="255"/>
      <c r="E102" s="255"/>
      <c r="F102" s="255"/>
      <c r="G102" s="255"/>
      <c r="H102" s="255"/>
      <c r="I102" s="255"/>
      <c r="J102" s="255"/>
      <c r="K102" s="255"/>
      <c r="L102" s="255"/>
      <c r="M102" s="255"/>
      <c r="N102" s="255"/>
      <c r="O102" s="255"/>
      <c r="P102" s="255"/>
      <c r="Q102" s="255"/>
      <c r="R102" s="255"/>
      <c r="S102" s="255"/>
      <c r="T102" s="255"/>
      <c r="U102" s="255"/>
      <c r="V102" s="255"/>
      <c r="W102" s="255"/>
      <c r="X102" s="255"/>
      <c r="Y102" s="255"/>
      <c r="Z102" s="255"/>
    </row>
    <row r="103" spans="1:26" ht="14.25" customHeight="1">
      <c r="A103" s="255"/>
      <c r="B103" s="255"/>
      <c r="C103" s="255"/>
      <c r="D103" s="255"/>
      <c r="E103" s="255"/>
      <c r="F103" s="255"/>
      <c r="G103" s="255"/>
      <c r="H103" s="255"/>
      <c r="I103" s="255"/>
      <c r="J103" s="255"/>
      <c r="K103" s="255"/>
      <c r="L103" s="255"/>
      <c r="M103" s="255"/>
      <c r="N103" s="255"/>
      <c r="O103" s="255"/>
      <c r="P103" s="255"/>
      <c r="Q103" s="255"/>
      <c r="R103" s="255"/>
      <c r="S103" s="255"/>
      <c r="T103" s="255"/>
      <c r="U103" s="255"/>
      <c r="V103" s="255"/>
      <c r="W103" s="255"/>
      <c r="X103" s="255"/>
      <c r="Y103" s="255"/>
      <c r="Z103" s="255"/>
    </row>
    <row r="104" spans="1:26" ht="14.25" customHeight="1">
      <c r="A104" s="255"/>
      <c r="B104" s="255"/>
      <c r="C104" s="255"/>
      <c r="D104" s="255"/>
      <c r="E104" s="255"/>
      <c r="F104" s="255"/>
      <c r="G104" s="255"/>
      <c r="H104" s="255"/>
      <c r="I104" s="255"/>
      <c r="J104" s="255"/>
      <c r="K104" s="255"/>
      <c r="L104" s="255"/>
      <c r="M104" s="255"/>
      <c r="N104" s="255"/>
      <c r="O104" s="255"/>
      <c r="P104" s="255"/>
      <c r="Q104" s="255"/>
      <c r="R104" s="255"/>
      <c r="S104" s="255"/>
      <c r="T104" s="255"/>
      <c r="U104" s="255"/>
      <c r="V104" s="255"/>
      <c r="W104" s="255"/>
      <c r="X104" s="255"/>
      <c r="Y104" s="255"/>
      <c r="Z104" s="255"/>
    </row>
    <row r="105" spans="1:26" ht="14.25" customHeight="1">
      <c r="A105" s="255"/>
      <c r="B105" s="255"/>
      <c r="C105" s="255"/>
      <c r="D105" s="255"/>
      <c r="E105" s="255"/>
      <c r="F105" s="255"/>
      <c r="G105" s="255"/>
      <c r="H105" s="255"/>
      <c r="I105" s="255"/>
      <c r="J105" s="255"/>
      <c r="K105" s="255"/>
      <c r="L105" s="255"/>
      <c r="M105" s="255"/>
      <c r="N105" s="255"/>
      <c r="O105" s="255"/>
      <c r="P105" s="255"/>
      <c r="Q105" s="255"/>
      <c r="R105" s="255"/>
      <c r="S105" s="255"/>
      <c r="T105" s="255"/>
      <c r="U105" s="255"/>
      <c r="V105" s="255"/>
      <c r="W105" s="255"/>
      <c r="X105" s="255"/>
      <c r="Y105" s="255"/>
      <c r="Z105" s="255"/>
    </row>
    <row r="106" spans="1:26" ht="14.25" customHeight="1">
      <c r="A106" s="255"/>
      <c r="B106" s="255"/>
      <c r="C106" s="255"/>
      <c r="D106" s="255"/>
      <c r="E106" s="255"/>
      <c r="F106" s="255"/>
      <c r="G106" s="255"/>
      <c r="H106" s="255"/>
      <c r="I106" s="255"/>
      <c r="J106" s="255"/>
      <c r="K106" s="255"/>
      <c r="L106" s="255"/>
      <c r="M106" s="255"/>
      <c r="N106" s="255"/>
      <c r="O106" s="255"/>
      <c r="P106" s="255"/>
      <c r="Q106" s="255"/>
      <c r="R106" s="255"/>
      <c r="S106" s="255"/>
      <c r="T106" s="255"/>
      <c r="U106" s="255"/>
      <c r="V106" s="255"/>
      <c r="W106" s="255"/>
      <c r="X106" s="255"/>
      <c r="Y106" s="255"/>
      <c r="Z106" s="255"/>
    </row>
    <row r="107" spans="1:26" ht="14.25" customHeight="1">
      <c r="A107" s="255"/>
      <c r="B107" s="255"/>
      <c r="C107" s="255"/>
      <c r="D107" s="255"/>
      <c r="E107" s="255"/>
      <c r="F107" s="255"/>
      <c r="G107" s="255"/>
      <c r="H107" s="255"/>
      <c r="I107" s="255"/>
      <c r="J107" s="255"/>
      <c r="K107" s="255"/>
      <c r="L107" s="255"/>
      <c r="M107" s="255"/>
      <c r="N107" s="255"/>
      <c r="O107" s="255"/>
      <c r="P107" s="255"/>
      <c r="Q107" s="255"/>
      <c r="R107" s="255"/>
      <c r="S107" s="255"/>
      <c r="T107" s="255"/>
      <c r="U107" s="255"/>
      <c r="V107" s="255"/>
      <c r="W107" s="255"/>
      <c r="X107" s="255"/>
      <c r="Y107" s="255"/>
      <c r="Z107" s="255"/>
    </row>
    <row r="108" spans="1:26" ht="14.25" customHeight="1">
      <c r="A108" s="255"/>
      <c r="B108" s="255"/>
      <c r="C108" s="255"/>
      <c r="D108" s="255"/>
      <c r="E108" s="255"/>
      <c r="F108" s="255"/>
      <c r="G108" s="255"/>
      <c r="H108" s="255"/>
      <c r="I108" s="255"/>
      <c r="J108" s="255"/>
      <c r="K108" s="255"/>
      <c r="L108" s="255"/>
      <c r="M108" s="255"/>
      <c r="N108" s="255"/>
      <c r="O108" s="255"/>
      <c r="P108" s="255"/>
      <c r="Q108" s="255"/>
      <c r="R108" s="255"/>
      <c r="S108" s="255"/>
      <c r="T108" s="255"/>
      <c r="U108" s="255"/>
      <c r="V108" s="255"/>
      <c r="W108" s="255"/>
      <c r="X108" s="255"/>
      <c r="Y108" s="255"/>
      <c r="Z108" s="255"/>
    </row>
    <row r="109" spans="1:26" ht="14.25" customHeight="1">
      <c r="A109" s="255"/>
      <c r="B109" s="255"/>
      <c r="C109" s="255"/>
      <c r="D109" s="255"/>
      <c r="E109" s="255"/>
      <c r="F109" s="255"/>
      <c r="G109" s="255"/>
      <c r="H109" s="255"/>
      <c r="I109" s="255"/>
      <c r="J109" s="255"/>
      <c r="K109" s="255"/>
      <c r="L109" s="255"/>
      <c r="M109" s="255"/>
      <c r="N109" s="255"/>
      <c r="O109" s="255"/>
      <c r="P109" s="255"/>
      <c r="Q109" s="255"/>
      <c r="R109" s="255"/>
      <c r="S109" s="255"/>
      <c r="T109" s="255"/>
      <c r="U109" s="255"/>
      <c r="V109" s="255"/>
      <c r="W109" s="255"/>
      <c r="X109" s="255"/>
      <c r="Y109" s="255"/>
      <c r="Z109" s="255"/>
    </row>
    <row r="110" spans="1:26" ht="14.25" customHeight="1">
      <c r="A110" s="255"/>
      <c r="B110" s="255"/>
      <c r="C110" s="255"/>
      <c r="D110" s="255"/>
      <c r="E110" s="255"/>
      <c r="F110" s="255"/>
      <c r="G110" s="255"/>
      <c r="H110" s="255"/>
      <c r="I110" s="255"/>
      <c r="J110" s="255"/>
      <c r="K110" s="255"/>
      <c r="L110" s="255"/>
      <c r="M110" s="255"/>
      <c r="N110" s="255"/>
      <c r="O110" s="255"/>
      <c r="P110" s="255"/>
      <c r="Q110" s="255"/>
      <c r="R110" s="255"/>
      <c r="S110" s="255"/>
      <c r="T110" s="255"/>
      <c r="U110" s="255"/>
      <c r="V110" s="255"/>
      <c r="W110" s="255"/>
      <c r="X110" s="255"/>
      <c r="Y110" s="255"/>
      <c r="Z110" s="255"/>
    </row>
    <row r="111" spans="1:26" ht="14.25" customHeight="1">
      <c r="A111" s="255"/>
      <c r="B111" s="255"/>
      <c r="C111" s="255"/>
      <c r="D111" s="255"/>
      <c r="E111" s="255"/>
      <c r="F111" s="255"/>
      <c r="G111" s="255"/>
      <c r="H111" s="255"/>
      <c r="I111" s="255"/>
      <c r="J111" s="255"/>
      <c r="K111" s="255"/>
      <c r="L111" s="255"/>
      <c r="M111" s="255"/>
      <c r="N111" s="255"/>
      <c r="O111" s="255"/>
      <c r="P111" s="255"/>
      <c r="Q111" s="255"/>
      <c r="R111" s="255"/>
      <c r="S111" s="255"/>
      <c r="T111" s="255"/>
      <c r="U111" s="255"/>
      <c r="V111" s="255"/>
      <c r="W111" s="255"/>
      <c r="X111" s="255"/>
      <c r="Y111" s="255"/>
      <c r="Z111" s="255"/>
    </row>
    <row r="112" spans="1:26" ht="14.25" customHeight="1">
      <c r="A112" s="255"/>
      <c r="B112" s="255"/>
      <c r="C112" s="255"/>
      <c r="D112" s="255"/>
      <c r="E112" s="255"/>
      <c r="F112" s="255"/>
      <c r="G112" s="255"/>
      <c r="H112" s="255"/>
      <c r="I112" s="255"/>
      <c r="J112" s="255"/>
      <c r="K112" s="255"/>
      <c r="L112" s="255"/>
      <c r="M112" s="255"/>
      <c r="N112" s="255"/>
      <c r="O112" s="255"/>
      <c r="P112" s="255"/>
      <c r="Q112" s="255"/>
      <c r="R112" s="255"/>
      <c r="S112" s="255"/>
      <c r="T112" s="255"/>
      <c r="U112" s="255"/>
      <c r="V112" s="255"/>
      <c r="W112" s="255"/>
      <c r="X112" s="255"/>
      <c r="Y112" s="255"/>
      <c r="Z112" s="255"/>
    </row>
    <row r="113" spans="1:26" ht="14.25" customHeight="1">
      <c r="A113" s="255"/>
      <c r="B113" s="255"/>
      <c r="C113" s="255"/>
      <c r="D113" s="255"/>
      <c r="E113" s="255"/>
      <c r="F113" s="255"/>
      <c r="G113" s="255"/>
      <c r="H113" s="255"/>
      <c r="I113" s="255"/>
      <c r="J113" s="255"/>
      <c r="K113" s="255"/>
      <c r="L113" s="255"/>
      <c r="M113" s="255"/>
      <c r="N113" s="255"/>
      <c r="O113" s="255"/>
      <c r="P113" s="255"/>
      <c r="Q113" s="255"/>
      <c r="R113" s="255"/>
      <c r="S113" s="255"/>
      <c r="T113" s="255"/>
      <c r="U113" s="255"/>
      <c r="V113" s="255"/>
      <c r="W113" s="255"/>
      <c r="X113" s="255"/>
      <c r="Y113" s="255"/>
      <c r="Z113" s="255"/>
    </row>
    <row r="114" spans="1:26" ht="14.25" customHeight="1">
      <c r="A114" s="255"/>
      <c r="B114" s="255"/>
      <c r="C114" s="255"/>
      <c r="D114" s="255"/>
      <c r="E114" s="255"/>
      <c r="F114" s="255"/>
      <c r="G114" s="255"/>
      <c r="H114" s="255"/>
      <c r="I114" s="255"/>
      <c r="J114" s="255"/>
      <c r="K114" s="255"/>
      <c r="L114" s="255"/>
      <c r="M114" s="255"/>
      <c r="N114" s="255"/>
      <c r="O114" s="255"/>
      <c r="P114" s="255"/>
      <c r="Q114" s="255"/>
      <c r="R114" s="255"/>
      <c r="S114" s="255"/>
      <c r="T114" s="255"/>
      <c r="U114" s="255"/>
      <c r="V114" s="255"/>
      <c r="W114" s="255"/>
      <c r="X114" s="255"/>
      <c r="Y114" s="255"/>
      <c r="Z114" s="255"/>
    </row>
    <row r="115" spans="1:26" ht="14.25" customHeight="1">
      <c r="A115" s="255"/>
      <c r="B115" s="255"/>
      <c r="C115" s="255"/>
      <c r="D115" s="255"/>
      <c r="E115" s="255"/>
      <c r="F115" s="255"/>
      <c r="G115" s="255"/>
      <c r="H115" s="255"/>
      <c r="I115" s="255"/>
      <c r="J115" s="255"/>
      <c r="K115" s="255"/>
      <c r="L115" s="255"/>
      <c r="M115" s="255"/>
      <c r="N115" s="255"/>
      <c r="O115" s="255"/>
      <c r="P115" s="255"/>
      <c r="Q115" s="255"/>
      <c r="R115" s="255"/>
      <c r="S115" s="255"/>
      <c r="T115" s="255"/>
      <c r="U115" s="255"/>
      <c r="V115" s="255"/>
      <c r="W115" s="255"/>
      <c r="X115" s="255"/>
      <c r="Y115" s="255"/>
      <c r="Z115" s="255"/>
    </row>
    <row r="116" spans="1:26" ht="14.25" customHeight="1">
      <c r="A116" s="255"/>
      <c r="B116" s="255"/>
      <c r="C116" s="255"/>
      <c r="D116" s="255"/>
      <c r="E116" s="255"/>
      <c r="F116" s="255"/>
      <c r="G116" s="255"/>
      <c r="H116" s="255"/>
      <c r="I116" s="255"/>
      <c r="J116" s="255"/>
      <c r="K116" s="255"/>
      <c r="L116" s="255"/>
      <c r="M116" s="255"/>
      <c r="N116" s="255"/>
      <c r="O116" s="255"/>
      <c r="P116" s="255"/>
      <c r="Q116" s="255"/>
      <c r="R116" s="255"/>
      <c r="S116" s="255"/>
      <c r="T116" s="255"/>
      <c r="U116" s="255"/>
      <c r="V116" s="255"/>
      <c r="W116" s="255"/>
      <c r="X116" s="255"/>
      <c r="Y116" s="255"/>
      <c r="Z116" s="255"/>
    </row>
    <row r="117" spans="1:26" ht="14.25" customHeight="1">
      <c r="A117" s="255"/>
      <c r="B117" s="255"/>
      <c r="C117" s="255"/>
      <c r="D117" s="255"/>
      <c r="E117" s="255"/>
      <c r="F117" s="255"/>
      <c r="G117" s="255"/>
      <c r="H117" s="255"/>
      <c r="I117" s="255"/>
      <c r="J117" s="255"/>
      <c r="K117" s="255"/>
      <c r="L117" s="255"/>
      <c r="M117" s="255"/>
      <c r="N117" s="255"/>
      <c r="O117" s="255"/>
      <c r="P117" s="255"/>
      <c r="Q117" s="255"/>
      <c r="R117" s="255"/>
      <c r="S117" s="255"/>
      <c r="T117" s="255"/>
      <c r="U117" s="255"/>
      <c r="V117" s="255"/>
      <c r="W117" s="255"/>
      <c r="X117" s="255"/>
      <c r="Y117" s="255"/>
      <c r="Z117" s="255"/>
    </row>
    <row r="118" spans="1:26" ht="14.25" customHeight="1">
      <c r="A118" s="255"/>
      <c r="B118" s="255"/>
      <c r="C118" s="255"/>
      <c r="D118" s="255"/>
      <c r="E118" s="255"/>
      <c r="F118" s="255"/>
      <c r="G118" s="255"/>
      <c r="H118" s="255"/>
      <c r="I118" s="255"/>
      <c r="J118" s="255"/>
      <c r="K118" s="255"/>
      <c r="L118" s="255"/>
      <c r="M118" s="255"/>
      <c r="N118" s="255"/>
      <c r="O118" s="255"/>
      <c r="P118" s="255"/>
      <c r="Q118" s="255"/>
      <c r="R118" s="255"/>
      <c r="S118" s="255"/>
      <c r="T118" s="255"/>
      <c r="U118" s="255"/>
      <c r="V118" s="255"/>
      <c r="W118" s="255"/>
      <c r="X118" s="255"/>
      <c r="Y118" s="255"/>
      <c r="Z118" s="255"/>
    </row>
    <row r="119" spans="1:26" ht="14.25" customHeight="1">
      <c r="A119" s="255"/>
      <c r="B119" s="255"/>
      <c r="C119" s="255"/>
      <c r="D119" s="255"/>
      <c r="E119" s="255"/>
      <c r="F119" s="255"/>
      <c r="G119" s="255"/>
      <c r="H119" s="255"/>
      <c r="I119" s="255"/>
      <c r="J119" s="255"/>
      <c r="K119" s="255"/>
      <c r="L119" s="255"/>
      <c r="M119" s="255"/>
      <c r="N119" s="255"/>
      <c r="O119" s="255"/>
      <c r="P119" s="255"/>
      <c r="Q119" s="255"/>
      <c r="R119" s="255"/>
      <c r="S119" s="255"/>
      <c r="T119" s="255"/>
      <c r="U119" s="255"/>
      <c r="V119" s="255"/>
      <c r="W119" s="255"/>
      <c r="X119" s="255"/>
      <c r="Y119" s="255"/>
      <c r="Z119" s="255"/>
    </row>
    <row r="120" spans="1:26" ht="14.25" customHeight="1">
      <c r="A120" s="255"/>
      <c r="B120" s="255"/>
      <c r="C120" s="255"/>
      <c r="D120" s="255"/>
      <c r="E120" s="255"/>
      <c r="F120" s="255"/>
      <c r="G120" s="255"/>
      <c r="H120" s="255"/>
      <c r="I120" s="255"/>
      <c r="J120" s="255"/>
      <c r="K120" s="255"/>
      <c r="L120" s="255"/>
      <c r="M120" s="255"/>
      <c r="N120" s="255"/>
      <c r="O120" s="255"/>
      <c r="P120" s="255"/>
      <c r="Q120" s="255"/>
      <c r="R120" s="255"/>
      <c r="S120" s="255"/>
      <c r="T120" s="255"/>
      <c r="U120" s="255"/>
      <c r="V120" s="255"/>
      <c r="W120" s="255"/>
      <c r="X120" s="255"/>
      <c r="Y120" s="255"/>
      <c r="Z120" s="255"/>
    </row>
    <row r="121" spans="1:26" ht="14.25" customHeight="1">
      <c r="A121" s="255"/>
      <c r="B121" s="255"/>
      <c r="C121" s="255"/>
      <c r="D121" s="255"/>
      <c r="E121" s="255"/>
      <c r="F121" s="255"/>
      <c r="G121" s="255"/>
      <c r="H121" s="255"/>
      <c r="I121" s="255"/>
      <c r="J121" s="255"/>
      <c r="K121" s="255"/>
      <c r="L121" s="255"/>
      <c r="M121" s="255"/>
      <c r="N121" s="255"/>
      <c r="O121" s="255"/>
      <c r="P121" s="255"/>
      <c r="Q121" s="255"/>
      <c r="R121" s="255"/>
      <c r="S121" s="255"/>
      <c r="T121" s="255"/>
      <c r="U121" s="255"/>
      <c r="V121" s="255"/>
      <c r="W121" s="255"/>
      <c r="X121" s="255"/>
      <c r="Y121" s="255"/>
      <c r="Z121" s="255"/>
    </row>
    <row r="122" spans="1:26" ht="14.25" customHeight="1">
      <c r="A122" s="255"/>
      <c r="B122" s="255"/>
      <c r="C122" s="255"/>
      <c r="D122" s="255"/>
      <c r="E122" s="255"/>
      <c r="F122" s="255"/>
      <c r="G122" s="255"/>
      <c r="H122" s="255"/>
      <c r="I122" s="255"/>
      <c r="J122" s="255"/>
      <c r="K122" s="255"/>
      <c r="L122" s="255"/>
      <c r="M122" s="255"/>
      <c r="N122" s="255"/>
      <c r="O122" s="255"/>
      <c r="P122" s="255"/>
      <c r="Q122" s="255"/>
      <c r="R122" s="255"/>
      <c r="S122" s="255"/>
      <c r="T122" s="255"/>
      <c r="U122" s="255"/>
      <c r="V122" s="255"/>
      <c r="W122" s="255"/>
      <c r="X122" s="255"/>
      <c r="Y122" s="255"/>
      <c r="Z122" s="255"/>
    </row>
    <row r="123" spans="1:26" ht="14.25" customHeight="1">
      <c r="A123" s="255"/>
      <c r="B123" s="255"/>
      <c r="C123" s="255"/>
      <c r="D123" s="255"/>
      <c r="E123" s="255"/>
      <c r="F123" s="255"/>
      <c r="G123" s="255"/>
      <c r="H123" s="255"/>
      <c r="I123" s="255"/>
      <c r="J123" s="255"/>
      <c r="K123" s="255"/>
      <c r="L123" s="255"/>
      <c r="M123" s="255"/>
      <c r="N123" s="255"/>
      <c r="O123" s="255"/>
      <c r="P123" s="255"/>
      <c r="Q123" s="255"/>
      <c r="R123" s="255"/>
      <c r="S123" s="255"/>
      <c r="T123" s="255"/>
      <c r="U123" s="255"/>
      <c r="V123" s="255"/>
      <c r="W123" s="255"/>
      <c r="X123" s="255"/>
      <c r="Y123" s="255"/>
      <c r="Z123" s="255"/>
    </row>
    <row r="124" spans="1:26" ht="14.25" customHeight="1">
      <c r="A124" s="255"/>
      <c r="B124" s="255"/>
      <c r="C124" s="255"/>
      <c r="D124" s="255"/>
      <c r="E124" s="255"/>
      <c r="F124" s="255"/>
      <c r="G124" s="255"/>
      <c r="H124" s="255"/>
      <c r="I124" s="255"/>
      <c r="J124" s="255"/>
      <c r="K124" s="255"/>
      <c r="L124" s="255"/>
      <c r="M124" s="255"/>
      <c r="N124" s="255"/>
      <c r="O124" s="255"/>
      <c r="P124" s="255"/>
      <c r="Q124" s="255"/>
      <c r="R124" s="255"/>
      <c r="S124" s="255"/>
      <c r="T124" s="255"/>
      <c r="U124" s="255"/>
      <c r="V124" s="255"/>
      <c r="W124" s="255"/>
      <c r="X124" s="255"/>
      <c r="Y124" s="255"/>
      <c r="Z124" s="255"/>
    </row>
    <row r="125" spans="1:26" ht="14.25" customHeight="1">
      <c r="A125" s="255"/>
      <c r="B125" s="255"/>
      <c r="C125" s="255"/>
      <c r="D125" s="255"/>
      <c r="E125" s="255"/>
      <c r="F125" s="255"/>
      <c r="G125" s="255"/>
      <c r="H125" s="255"/>
      <c r="I125" s="255"/>
      <c r="J125" s="255"/>
      <c r="K125" s="255"/>
      <c r="L125" s="255"/>
      <c r="M125" s="255"/>
      <c r="N125" s="255"/>
      <c r="O125" s="255"/>
      <c r="P125" s="255"/>
      <c r="Q125" s="255"/>
      <c r="R125" s="255"/>
      <c r="S125" s="255"/>
      <c r="T125" s="255"/>
      <c r="U125" s="255"/>
      <c r="V125" s="255"/>
      <c r="W125" s="255"/>
      <c r="X125" s="255"/>
      <c r="Y125" s="255"/>
      <c r="Z125" s="255"/>
    </row>
    <row r="126" spans="1:26" ht="14.25" customHeight="1">
      <c r="A126" s="255"/>
      <c r="B126" s="255"/>
      <c r="C126" s="255"/>
      <c r="D126" s="255"/>
      <c r="E126" s="255"/>
      <c r="F126" s="255"/>
      <c r="G126" s="255"/>
      <c r="H126" s="255"/>
      <c r="I126" s="255"/>
      <c r="J126" s="255"/>
      <c r="K126" s="255"/>
      <c r="L126" s="255"/>
      <c r="M126" s="255"/>
      <c r="N126" s="255"/>
      <c r="O126" s="255"/>
      <c r="P126" s="255"/>
      <c r="Q126" s="255"/>
      <c r="R126" s="255"/>
      <c r="S126" s="255"/>
      <c r="T126" s="255"/>
      <c r="U126" s="255"/>
      <c r="V126" s="255"/>
      <c r="W126" s="255"/>
      <c r="X126" s="255"/>
      <c r="Y126" s="255"/>
      <c r="Z126" s="255"/>
    </row>
    <row r="127" spans="1:26" ht="14.25" customHeight="1">
      <c r="A127" s="255"/>
      <c r="B127" s="255"/>
      <c r="C127" s="255"/>
      <c r="D127" s="255"/>
      <c r="E127" s="255"/>
      <c r="F127" s="255"/>
      <c r="G127" s="255"/>
      <c r="H127" s="255"/>
      <c r="I127" s="255"/>
      <c r="J127" s="255"/>
      <c r="K127" s="255"/>
      <c r="L127" s="255"/>
      <c r="M127" s="255"/>
      <c r="N127" s="255"/>
      <c r="O127" s="255"/>
      <c r="P127" s="255"/>
      <c r="Q127" s="255"/>
      <c r="R127" s="255"/>
      <c r="S127" s="255"/>
      <c r="T127" s="255"/>
      <c r="U127" s="255"/>
      <c r="V127" s="255"/>
      <c r="W127" s="255"/>
      <c r="X127" s="255"/>
      <c r="Y127" s="255"/>
      <c r="Z127" s="255"/>
    </row>
    <row r="128" spans="1:26" ht="14.25" customHeight="1">
      <c r="A128" s="255"/>
      <c r="B128" s="255"/>
      <c r="C128" s="255"/>
      <c r="D128" s="255"/>
      <c r="E128" s="255"/>
      <c r="F128" s="255"/>
      <c r="G128" s="255"/>
      <c r="H128" s="255"/>
      <c r="I128" s="255"/>
      <c r="J128" s="255"/>
      <c r="K128" s="255"/>
      <c r="L128" s="255"/>
      <c r="M128" s="255"/>
      <c r="N128" s="255"/>
      <c r="O128" s="255"/>
      <c r="P128" s="255"/>
      <c r="Q128" s="255"/>
      <c r="R128" s="255"/>
      <c r="S128" s="255"/>
      <c r="T128" s="255"/>
      <c r="U128" s="255"/>
      <c r="V128" s="255"/>
      <c r="W128" s="255"/>
      <c r="X128" s="255"/>
      <c r="Y128" s="255"/>
      <c r="Z128" s="255"/>
    </row>
    <row r="129" spans="1:26" ht="14.25" customHeight="1">
      <c r="A129" s="255"/>
      <c r="B129" s="255"/>
      <c r="C129" s="255"/>
      <c r="D129" s="255"/>
      <c r="E129" s="255"/>
      <c r="F129" s="255"/>
      <c r="G129" s="255"/>
      <c r="H129" s="255"/>
      <c r="I129" s="255"/>
      <c r="J129" s="255"/>
      <c r="K129" s="255"/>
      <c r="L129" s="255"/>
      <c r="M129" s="255"/>
      <c r="N129" s="255"/>
      <c r="O129" s="255"/>
      <c r="P129" s="255"/>
      <c r="Q129" s="255"/>
      <c r="R129" s="255"/>
      <c r="S129" s="255"/>
      <c r="T129" s="255"/>
      <c r="U129" s="255"/>
      <c r="V129" s="255"/>
      <c r="W129" s="255"/>
      <c r="X129" s="255"/>
      <c r="Y129" s="255"/>
      <c r="Z129" s="255"/>
    </row>
    <row r="130" spans="1:26" ht="14.25" customHeight="1">
      <c r="A130" s="255"/>
      <c r="B130" s="255"/>
      <c r="C130" s="255"/>
      <c r="D130" s="255"/>
      <c r="E130" s="255"/>
      <c r="F130" s="255"/>
      <c r="G130" s="255"/>
      <c r="H130" s="255"/>
      <c r="I130" s="255"/>
      <c r="J130" s="255"/>
      <c r="K130" s="255"/>
      <c r="L130" s="255"/>
      <c r="M130" s="255"/>
      <c r="N130" s="255"/>
      <c r="O130" s="255"/>
      <c r="P130" s="255"/>
      <c r="Q130" s="255"/>
      <c r="R130" s="255"/>
      <c r="S130" s="255"/>
      <c r="T130" s="255"/>
      <c r="U130" s="255"/>
      <c r="V130" s="255"/>
      <c r="W130" s="255"/>
      <c r="X130" s="255"/>
      <c r="Y130" s="255"/>
      <c r="Z130" s="255"/>
    </row>
    <row r="131" spans="1:26" ht="14.25" customHeight="1">
      <c r="A131" s="255"/>
      <c r="B131" s="255"/>
      <c r="C131" s="255"/>
      <c r="D131" s="255"/>
      <c r="E131" s="255"/>
      <c r="F131" s="255"/>
      <c r="G131" s="255"/>
      <c r="H131" s="255"/>
      <c r="I131" s="255"/>
      <c r="J131" s="255"/>
      <c r="K131" s="255"/>
      <c r="L131" s="255"/>
      <c r="M131" s="255"/>
      <c r="N131" s="255"/>
      <c r="O131" s="255"/>
      <c r="P131" s="255"/>
      <c r="Q131" s="255"/>
      <c r="R131" s="255"/>
      <c r="S131" s="255"/>
      <c r="T131" s="255"/>
      <c r="U131" s="255"/>
      <c r="V131" s="255"/>
      <c r="W131" s="255"/>
      <c r="X131" s="255"/>
      <c r="Y131" s="255"/>
      <c r="Z131" s="255"/>
    </row>
    <row r="132" spans="1:26" ht="14.25" customHeight="1">
      <c r="A132" s="255"/>
      <c r="B132" s="255"/>
      <c r="C132" s="255"/>
      <c r="D132" s="255"/>
      <c r="E132" s="255"/>
      <c r="F132" s="255"/>
      <c r="G132" s="255"/>
      <c r="H132" s="255"/>
      <c r="I132" s="255"/>
      <c r="J132" s="255"/>
      <c r="K132" s="255"/>
      <c r="L132" s="255"/>
      <c r="M132" s="255"/>
      <c r="N132" s="255"/>
      <c r="O132" s="255"/>
      <c r="P132" s="255"/>
      <c r="Q132" s="255"/>
      <c r="R132" s="255"/>
      <c r="S132" s="255"/>
      <c r="T132" s="255"/>
      <c r="U132" s="255"/>
      <c r="V132" s="255"/>
      <c r="W132" s="255"/>
      <c r="X132" s="255"/>
      <c r="Y132" s="255"/>
      <c r="Z132" s="255"/>
    </row>
    <row r="133" spans="1:26" ht="14.25" customHeight="1">
      <c r="A133" s="255"/>
      <c r="B133" s="255"/>
      <c r="C133" s="255"/>
      <c r="D133" s="255"/>
      <c r="E133" s="255"/>
      <c r="F133" s="255"/>
      <c r="G133" s="255"/>
      <c r="H133" s="255"/>
      <c r="I133" s="255"/>
      <c r="J133" s="255"/>
      <c r="K133" s="255"/>
      <c r="L133" s="255"/>
      <c r="M133" s="255"/>
      <c r="N133" s="255"/>
      <c r="O133" s="255"/>
      <c r="P133" s="255"/>
      <c r="Q133" s="255"/>
      <c r="R133" s="255"/>
      <c r="S133" s="255"/>
      <c r="T133" s="255"/>
      <c r="U133" s="255"/>
      <c r="V133" s="255"/>
      <c r="W133" s="255"/>
      <c r="X133" s="255"/>
      <c r="Y133" s="255"/>
      <c r="Z133" s="255"/>
    </row>
    <row r="134" spans="1:26" ht="14.25" customHeight="1">
      <c r="A134" s="255"/>
      <c r="B134" s="255"/>
      <c r="C134" s="255"/>
      <c r="D134" s="255"/>
      <c r="E134" s="255"/>
      <c r="F134" s="255"/>
      <c r="G134" s="255"/>
      <c r="H134" s="255"/>
      <c r="I134" s="255"/>
      <c r="J134" s="255"/>
      <c r="K134" s="255"/>
      <c r="L134" s="255"/>
      <c r="M134" s="255"/>
      <c r="N134" s="255"/>
      <c r="O134" s="255"/>
      <c r="P134" s="255"/>
      <c r="Q134" s="255"/>
      <c r="R134" s="255"/>
      <c r="S134" s="255"/>
      <c r="T134" s="255"/>
      <c r="U134" s="255"/>
      <c r="V134" s="255"/>
      <c r="W134" s="255"/>
      <c r="X134" s="255"/>
      <c r="Y134" s="255"/>
      <c r="Z134" s="255"/>
    </row>
    <row r="135" spans="1:26" ht="14.25" customHeight="1">
      <c r="A135" s="255"/>
      <c r="B135" s="255"/>
      <c r="C135" s="255"/>
      <c r="D135" s="255"/>
      <c r="E135" s="255"/>
      <c r="F135" s="255"/>
      <c r="G135" s="255"/>
      <c r="H135" s="255"/>
      <c r="I135" s="255"/>
      <c r="J135" s="255"/>
      <c r="K135" s="255"/>
      <c r="L135" s="255"/>
      <c r="M135" s="255"/>
      <c r="N135" s="255"/>
      <c r="O135" s="255"/>
      <c r="P135" s="255"/>
      <c r="Q135" s="255"/>
      <c r="R135" s="255"/>
      <c r="S135" s="255"/>
      <c r="T135" s="255"/>
      <c r="U135" s="255"/>
      <c r="V135" s="255"/>
      <c r="W135" s="255"/>
      <c r="X135" s="255"/>
      <c r="Y135" s="255"/>
      <c r="Z135" s="255"/>
    </row>
    <row r="136" spans="1:26" ht="14.25" customHeight="1">
      <c r="A136" s="255"/>
      <c r="B136" s="255"/>
      <c r="C136" s="255"/>
      <c r="D136" s="255"/>
      <c r="E136" s="255"/>
      <c r="F136" s="255"/>
      <c r="G136" s="255"/>
      <c r="H136" s="255"/>
      <c r="I136" s="255"/>
      <c r="J136" s="255"/>
      <c r="K136" s="255"/>
      <c r="L136" s="255"/>
      <c r="M136" s="255"/>
      <c r="N136" s="255"/>
      <c r="O136" s="255"/>
      <c r="P136" s="255"/>
      <c r="Q136" s="255"/>
      <c r="R136" s="255"/>
      <c r="S136" s="255"/>
      <c r="T136" s="255"/>
      <c r="U136" s="255"/>
      <c r="V136" s="255"/>
      <c r="W136" s="255"/>
      <c r="X136" s="255"/>
      <c r="Y136" s="255"/>
      <c r="Z136" s="255"/>
    </row>
    <row r="137" spans="1:26" ht="14.25" customHeight="1">
      <c r="A137" s="255"/>
      <c r="B137" s="255"/>
      <c r="C137" s="255"/>
      <c r="D137" s="255"/>
      <c r="E137" s="255"/>
      <c r="F137" s="255"/>
      <c r="G137" s="255"/>
      <c r="H137" s="255"/>
      <c r="I137" s="255"/>
      <c r="J137" s="255"/>
      <c r="K137" s="255"/>
      <c r="L137" s="255"/>
      <c r="M137" s="255"/>
      <c r="N137" s="255"/>
      <c r="O137" s="255"/>
      <c r="P137" s="255"/>
      <c r="Q137" s="255"/>
      <c r="R137" s="255"/>
      <c r="S137" s="255"/>
      <c r="T137" s="255"/>
      <c r="U137" s="255"/>
      <c r="V137" s="255"/>
      <c r="W137" s="255"/>
      <c r="X137" s="255"/>
      <c r="Y137" s="255"/>
      <c r="Z137" s="255"/>
    </row>
    <row r="138" spans="1:26" ht="14.25" customHeight="1">
      <c r="A138" s="255"/>
      <c r="B138" s="255"/>
      <c r="C138" s="255"/>
      <c r="D138" s="255"/>
      <c r="E138" s="255"/>
      <c r="F138" s="255"/>
      <c r="G138" s="255"/>
      <c r="H138" s="255"/>
      <c r="I138" s="255"/>
      <c r="J138" s="255"/>
      <c r="K138" s="255"/>
      <c r="L138" s="255"/>
      <c r="M138" s="255"/>
      <c r="N138" s="255"/>
      <c r="O138" s="255"/>
      <c r="P138" s="255"/>
      <c r="Q138" s="255"/>
      <c r="R138" s="255"/>
      <c r="S138" s="255"/>
      <c r="T138" s="255"/>
      <c r="U138" s="255"/>
      <c r="V138" s="255"/>
      <c r="W138" s="255"/>
      <c r="X138" s="255"/>
      <c r="Y138" s="255"/>
      <c r="Z138" s="255"/>
    </row>
    <row r="139" spans="1:26" ht="14.25" customHeight="1">
      <c r="A139" s="255"/>
      <c r="B139" s="255"/>
      <c r="C139" s="255"/>
      <c r="D139" s="255"/>
      <c r="E139" s="255"/>
      <c r="F139" s="255"/>
      <c r="G139" s="255"/>
      <c r="H139" s="255"/>
      <c r="I139" s="255"/>
      <c r="J139" s="255"/>
      <c r="K139" s="255"/>
      <c r="L139" s="255"/>
      <c r="M139" s="255"/>
      <c r="N139" s="255"/>
      <c r="O139" s="255"/>
      <c r="P139" s="255"/>
      <c r="Q139" s="255"/>
      <c r="R139" s="255"/>
      <c r="S139" s="255"/>
      <c r="T139" s="255"/>
      <c r="U139" s="255"/>
      <c r="V139" s="255"/>
      <c r="W139" s="255"/>
      <c r="X139" s="255"/>
      <c r="Y139" s="255"/>
      <c r="Z139" s="255"/>
    </row>
    <row r="140" spans="1:26" ht="14.25" customHeight="1">
      <c r="A140" s="255"/>
      <c r="B140" s="255"/>
      <c r="C140" s="255"/>
      <c r="D140" s="255"/>
      <c r="E140" s="255"/>
      <c r="F140" s="255"/>
      <c r="G140" s="255"/>
      <c r="H140" s="255"/>
      <c r="I140" s="255"/>
      <c r="J140" s="255"/>
      <c r="K140" s="255"/>
      <c r="L140" s="255"/>
      <c r="M140" s="255"/>
      <c r="N140" s="255"/>
      <c r="O140" s="255"/>
      <c r="P140" s="255"/>
      <c r="Q140" s="255"/>
      <c r="R140" s="255"/>
      <c r="S140" s="255"/>
      <c r="T140" s="255"/>
      <c r="U140" s="255"/>
      <c r="V140" s="255"/>
      <c r="W140" s="255"/>
      <c r="X140" s="255"/>
      <c r="Y140" s="255"/>
      <c r="Z140" s="255"/>
    </row>
    <row r="141" spans="1:26" ht="14.25" customHeight="1">
      <c r="A141" s="255"/>
      <c r="B141" s="255"/>
      <c r="C141" s="255"/>
      <c r="D141" s="255"/>
      <c r="E141" s="255"/>
      <c r="F141" s="255"/>
      <c r="G141" s="255"/>
      <c r="H141" s="255"/>
      <c r="I141" s="255"/>
      <c r="J141" s="255"/>
      <c r="K141" s="255"/>
      <c r="L141" s="255"/>
      <c r="M141" s="255"/>
      <c r="N141" s="255"/>
      <c r="O141" s="255"/>
      <c r="P141" s="255"/>
      <c r="Q141" s="255"/>
      <c r="R141" s="255"/>
      <c r="S141" s="255"/>
      <c r="T141" s="255"/>
      <c r="U141" s="255"/>
      <c r="V141" s="255"/>
      <c r="W141" s="255"/>
      <c r="X141" s="255"/>
      <c r="Y141" s="255"/>
      <c r="Z141" s="255"/>
    </row>
    <row r="142" spans="1:26" ht="14.25" customHeight="1">
      <c r="A142" s="255"/>
      <c r="B142" s="255"/>
      <c r="C142" s="255"/>
      <c r="D142" s="255"/>
      <c r="E142" s="255"/>
      <c r="F142" s="255"/>
      <c r="G142" s="255"/>
      <c r="H142" s="255"/>
      <c r="I142" s="255"/>
      <c r="J142" s="255"/>
      <c r="K142" s="255"/>
      <c r="L142" s="255"/>
      <c r="M142" s="255"/>
      <c r="N142" s="255"/>
      <c r="O142" s="255"/>
      <c r="P142" s="255"/>
      <c r="Q142" s="255"/>
      <c r="R142" s="255"/>
      <c r="S142" s="255"/>
      <c r="T142" s="255"/>
      <c r="U142" s="255"/>
      <c r="V142" s="255"/>
      <c r="W142" s="255"/>
      <c r="X142" s="255"/>
      <c r="Y142" s="255"/>
      <c r="Z142" s="255"/>
    </row>
    <row r="143" spans="1:26" ht="14.25" customHeight="1">
      <c r="A143" s="255"/>
      <c r="B143" s="255"/>
      <c r="C143" s="255"/>
      <c r="D143" s="255"/>
      <c r="E143" s="255"/>
      <c r="F143" s="255"/>
      <c r="G143" s="255"/>
      <c r="H143" s="255"/>
      <c r="I143" s="255"/>
      <c r="J143" s="255"/>
      <c r="K143" s="255"/>
      <c r="L143" s="255"/>
      <c r="M143" s="255"/>
      <c r="N143" s="255"/>
      <c r="O143" s="255"/>
      <c r="P143" s="255"/>
      <c r="Q143" s="255"/>
      <c r="R143" s="255"/>
      <c r="S143" s="255"/>
      <c r="T143" s="255"/>
      <c r="U143" s="255"/>
      <c r="V143" s="255"/>
      <c r="W143" s="255"/>
      <c r="X143" s="255"/>
      <c r="Y143" s="255"/>
      <c r="Z143" s="255"/>
    </row>
    <row r="144" spans="1:26" ht="14.25" customHeight="1">
      <c r="A144" s="255"/>
      <c r="B144" s="255"/>
      <c r="C144" s="255"/>
      <c r="D144" s="255"/>
      <c r="E144" s="255"/>
      <c r="F144" s="255"/>
      <c r="G144" s="255"/>
      <c r="H144" s="255"/>
      <c r="I144" s="255"/>
      <c r="J144" s="255"/>
      <c r="K144" s="255"/>
      <c r="L144" s="255"/>
      <c r="M144" s="255"/>
      <c r="N144" s="255"/>
      <c r="O144" s="255"/>
      <c r="P144" s="255"/>
      <c r="Q144" s="255"/>
      <c r="R144" s="255"/>
      <c r="S144" s="255"/>
      <c r="T144" s="255"/>
      <c r="U144" s="255"/>
      <c r="V144" s="255"/>
      <c r="W144" s="255"/>
      <c r="X144" s="255"/>
      <c r="Y144" s="255"/>
      <c r="Z144" s="255"/>
    </row>
    <row r="145" spans="1:26" ht="14.25" customHeight="1">
      <c r="A145" s="255"/>
      <c r="B145" s="255"/>
      <c r="C145" s="255"/>
      <c r="D145" s="255"/>
      <c r="E145" s="255"/>
      <c r="F145" s="255"/>
      <c r="G145" s="255"/>
      <c r="H145" s="255"/>
      <c r="I145" s="255"/>
      <c r="J145" s="255"/>
      <c r="K145" s="255"/>
      <c r="L145" s="255"/>
      <c r="M145" s="255"/>
      <c r="N145" s="255"/>
      <c r="O145" s="255"/>
      <c r="P145" s="255"/>
      <c r="Q145" s="255"/>
      <c r="R145" s="255"/>
      <c r="S145" s="255"/>
      <c r="T145" s="255"/>
      <c r="U145" s="255"/>
      <c r="V145" s="255"/>
      <c r="W145" s="255"/>
      <c r="X145" s="255"/>
      <c r="Y145" s="255"/>
      <c r="Z145" s="255"/>
    </row>
    <row r="146" spans="1:26" ht="14.25" customHeight="1">
      <c r="A146" s="255"/>
      <c r="B146" s="255"/>
      <c r="C146" s="255"/>
      <c r="D146" s="255"/>
      <c r="E146" s="255"/>
      <c r="F146" s="255"/>
      <c r="G146" s="255"/>
      <c r="H146" s="255"/>
      <c r="I146" s="255"/>
      <c r="J146" s="255"/>
      <c r="K146" s="255"/>
      <c r="L146" s="255"/>
      <c r="M146" s="255"/>
      <c r="N146" s="255"/>
      <c r="O146" s="255"/>
      <c r="P146" s="255"/>
      <c r="Q146" s="255"/>
      <c r="R146" s="255"/>
      <c r="S146" s="255"/>
      <c r="T146" s="255"/>
      <c r="U146" s="255"/>
      <c r="V146" s="255"/>
      <c r="W146" s="255"/>
      <c r="X146" s="255"/>
      <c r="Y146" s="255"/>
      <c r="Z146" s="255"/>
    </row>
    <row r="147" spans="1:26" ht="14.25" customHeight="1">
      <c r="A147" s="255"/>
      <c r="B147" s="255"/>
      <c r="C147" s="255"/>
      <c r="D147" s="255"/>
      <c r="E147" s="255"/>
      <c r="F147" s="255"/>
      <c r="G147" s="255"/>
      <c r="H147" s="255"/>
      <c r="I147" s="255"/>
      <c r="J147" s="255"/>
      <c r="K147" s="255"/>
      <c r="L147" s="255"/>
      <c r="M147" s="255"/>
      <c r="N147" s="255"/>
      <c r="O147" s="255"/>
      <c r="P147" s="255"/>
      <c r="Q147" s="255"/>
      <c r="R147" s="255"/>
      <c r="S147" s="255"/>
      <c r="T147" s="255"/>
      <c r="U147" s="255"/>
      <c r="V147" s="255"/>
      <c r="W147" s="255"/>
      <c r="X147" s="255"/>
      <c r="Y147" s="255"/>
      <c r="Z147" s="255"/>
    </row>
    <row r="148" spans="1:26" ht="14.25" customHeight="1">
      <c r="A148" s="255"/>
      <c r="B148" s="255"/>
      <c r="C148" s="255"/>
      <c r="D148" s="255"/>
      <c r="E148" s="255"/>
      <c r="F148" s="255"/>
      <c r="G148" s="255"/>
      <c r="H148" s="255"/>
      <c r="I148" s="255"/>
      <c r="J148" s="255"/>
      <c r="K148" s="255"/>
      <c r="L148" s="255"/>
      <c r="M148" s="255"/>
      <c r="N148" s="255"/>
      <c r="O148" s="255"/>
      <c r="P148" s="255"/>
      <c r="Q148" s="255"/>
      <c r="R148" s="255"/>
      <c r="S148" s="255"/>
      <c r="T148" s="255"/>
      <c r="U148" s="255"/>
      <c r="V148" s="255"/>
      <c r="W148" s="255"/>
      <c r="X148" s="255"/>
      <c r="Y148" s="255"/>
      <c r="Z148" s="255"/>
    </row>
    <row r="149" spans="1:26" ht="14.25" customHeight="1">
      <c r="A149" s="255"/>
      <c r="B149" s="255"/>
      <c r="C149" s="255"/>
      <c r="D149" s="255"/>
      <c r="E149" s="255"/>
      <c r="F149" s="255"/>
      <c r="G149" s="255"/>
      <c r="H149" s="255"/>
      <c r="I149" s="255"/>
      <c r="J149" s="255"/>
      <c r="K149" s="255"/>
      <c r="L149" s="255"/>
      <c r="M149" s="255"/>
      <c r="N149" s="255"/>
      <c r="O149" s="255"/>
      <c r="P149" s="255"/>
      <c r="Q149" s="255"/>
      <c r="R149" s="255"/>
      <c r="S149" s="255"/>
      <c r="T149" s="255"/>
      <c r="U149" s="255"/>
      <c r="V149" s="255"/>
      <c r="W149" s="255"/>
      <c r="X149" s="255"/>
      <c r="Y149" s="255"/>
      <c r="Z149" s="255"/>
    </row>
    <row r="150" spans="1:26" ht="14.25" customHeight="1">
      <c r="A150" s="255"/>
      <c r="B150" s="255"/>
      <c r="C150" s="255"/>
      <c r="D150" s="255"/>
      <c r="E150" s="255"/>
      <c r="F150" s="255"/>
      <c r="G150" s="255"/>
      <c r="H150" s="255"/>
      <c r="I150" s="255"/>
      <c r="J150" s="255"/>
      <c r="K150" s="255"/>
      <c r="L150" s="255"/>
      <c r="M150" s="255"/>
      <c r="N150" s="255"/>
      <c r="O150" s="255"/>
      <c r="P150" s="255"/>
      <c r="Q150" s="255"/>
      <c r="R150" s="255"/>
      <c r="S150" s="255"/>
      <c r="T150" s="255"/>
      <c r="U150" s="255"/>
      <c r="V150" s="255"/>
      <c r="W150" s="255"/>
      <c r="X150" s="255"/>
      <c r="Y150" s="255"/>
      <c r="Z150" s="255"/>
    </row>
    <row r="151" spans="1:26" ht="14.25" customHeight="1">
      <c r="A151" s="255"/>
      <c r="B151" s="255"/>
      <c r="C151" s="255"/>
      <c r="D151" s="255"/>
      <c r="E151" s="255"/>
      <c r="F151" s="255"/>
      <c r="G151" s="255"/>
      <c r="H151" s="255"/>
      <c r="I151" s="255"/>
      <c r="J151" s="255"/>
      <c r="K151" s="255"/>
      <c r="L151" s="255"/>
      <c r="M151" s="255"/>
      <c r="N151" s="255"/>
      <c r="O151" s="255"/>
      <c r="P151" s="255"/>
      <c r="Q151" s="255"/>
      <c r="R151" s="255"/>
      <c r="S151" s="255"/>
      <c r="T151" s="255"/>
      <c r="U151" s="255"/>
      <c r="V151" s="255"/>
      <c r="W151" s="255"/>
      <c r="X151" s="255"/>
      <c r="Y151" s="255"/>
      <c r="Z151" s="255"/>
    </row>
    <row r="152" spans="1:26" ht="14.25" customHeight="1">
      <c r="A152" s="255"/>
      <c r="B152" s="255"/>
      <c r="C152" s="255"/>
      <c r="D152" s="255"/>
      <c r="E152" s="255"/>
      <c r="F152" s="255"/>
      <c r="G152" s="255"/>
      <c r="H152" s="255"/>
      <c r="I152" s="255"/>
      <c r="J152" s="255"/>
      <c r="K152" s="255"/>
      <c r="L152" s="255"/>
      <c r="M152" s="255"/>
      <c r="N152" s="255"/>
      <c r="O152" s="255"/>
      <c r="P152" s="255"/>
      <c r="Q152" s="255"/>
      <c r="R152" s="255"/>
      <c r="S152" s="255"/>
      <c r="T152" s="255"/>
      <c r="U152" s="255"/>
      <c r="V152" s="255"/>
      <c r="W152" s="255"/>
      <c r="X152" s="255"/>
      <c r="Y152" s="255"/>
      <c r="Z152" s="255"/>
    </row>
    <row r="153" spans="1:26" ht="14.25" customHeight="1">
      <c r="A153" s="255"/>
      <c r="B153" s="255"/>
      <c r="C153" s="255"/>
      <c r="D153" s="255"/>
      <c r="E153" s="255"/>
      <c r="F153" s="255"/>
      <c r="G153" s="255"/>
      <c r="H153" s="255"/>
      <c r="I153" s="255"/>
      <c r="J153" s="255"/>
      <c r="K153" s="255"/>
      <c r="L153" s="255"/>
      <c r="M153" s="255"/>
      <c r="N153" s="255"/>
      <c r="O153" s="255"/>
      <c r="P153" s="255"/>
      <c r="Q153" s="255"/>
      <c r="R153" s="255"/>
      <c r="S153" s="255"/>
      <c r="T153" s="255"/>
      <c r="U153" s="255"/>
      <c r="V153" s="255"/>
      <c r="W153" s="255"/>
      <c r="X153" s="255"/>
      <c r="Y153" s="255"/>
      <c r="Z153" s="255"/>
    </row>
    <row r="154" spans="1:26" ht="14.25" customHeight="1">
      <c r="A154" s="255"/>
      <c r="B154" s="255"/>
      <c r="C154" s="255"/>
      <c r="D154" s="255"/>
      <c r="E154" s="255"/>
      <c r="F154" s="255"/>
      <c r="G154" s="255"/>
      <c r="H154" s="255"/>
      <c r="I154" s="255"/>
      <c r="J154" s="255"/>
      <c r="K154" s="255"/>
      <c r="L154" s="255"/>
      <c r="M154" s="255"/>
      <c r="N154" s="255"/>
      <c r="O154" s="255"/>
      <c r="P154" s="255"/>
      <c r="Q154" s="255"/>
      <c r="R154" s="255"/>
      <c r="S154" s="255"/>
      <c r="T154" s="255"/>
      <c r="U154" s="255"/>
      <c r="V154" s="255"/>
      <c r="W154" s="255"/>
      <c r="X154" s="255"/>
      <c r="Y154" s="255"/>
      <c r="Z154" s="255"/>
    </row>
    <row r="155" spans="1:26" ht="14.25" customHeight="1">
      <c r="A155" s="255"/>
      <c r="B155" s="255"/>
      <c r="C155" s="255"/>
      <c r="D155" s="255"/>
      <c r="E155" s="255"/>
      <c r="F155" s="255"/>
      <c r="G155" s="255"/>
      <c r="H155" s="255"/>
      <c r="I155" s="255"/>
      <c r="J155" s="255"/>
      <c r="K155" s="255"/>
      <c r="L155" s="255"/>
      <c r="M155" s="255"/>
      <c r="N155" s="255"/>
      <c r="O155" s="255"/>
      <c r="P155" s="255"/>
      <c r="Q155" s="255"/>
      <c r="R155" s="255"/>
      <c r="S155" s="255"/>
      <c r="T155" s="255"/>
      <c r="U155" s="255"/>
      <c r="V155" s="255"/>
      <c r="W155" s="255"/>
      <c r="X155" s="255"/>
      <c r="Y155" s="255"/>
      <c r="Z155" s="255"/>
    </row>
    <row r="156" spans="1:26" ht="14.25" customHeight="1">
      <c r="A156" s="255"/>
      <c r="B156" s="255"/>
      <c r="C156" s="255"/>
      <c r="D156" s="255"/>
      <c r="E156" s="255"/>
      <c r="F156" s="255"/>
      <c r="G156" s="255"/>
      <c r="H156" s="255"/>
      <c r="I156" s="255"/>
      <c r="J156" s="255"/>
      <c r="K156" s="255"/>
      <c r="L156" s="255"/>
      <c r="M156" s="255"/>
      <c r="N156" s="255"/>
      <c r="O156" s="255"/>
      <c r="P156" s="255"/>
      <c r="Q156" s="255"/>
      <c r="R156" s="255"/>
      <c r="S156" s="255"/>
      <c r="T156" s="255"/>
      <c r="U156" s="255"/>
      <c r="V156" s="255"/>
      <c r="W156" s="255"/>
      <c r="X156" s="255"/>
      <c r="Y156" s="255"/>
      <c r="Z156" s="255"/>
    </row>
    <row r="157" spans="1:26" ht="14.25" customHeight="1">
      <c r="A157" s="255"/>
      <c r="B157" s="255"/>
      <c r="C157" s="255"/>
      <c r="D157" s="255"/>
      <c r="E157" s="255"/>
      <c r="F157" s="255"/>
      <c r="G157" s="255"/>
      <c r="H157" s="255"/>
      <c r="I157" s="255"/>
      <c r="J157" s="255"/>
      <c r="K157" s="255"/>
      <c r="L157" s="255"/>
      <c r="M157" s="255"/>
      <c r="N157" s="255"/>
      <c r="O157" s="255"/>
      <c r="P157" s="255"/>
      <c r="Q157" s="255"/>
      <c r="R157" s="255"/>
      <c r="S157" s="255"/>
      <c r="T157" s="255"/>
      <c r="U157" s="255"/>
      <c r="V157" s="255"/>
      <c r="W157" s="255"/>
      <c r="X157" s="255"/>
      <c r="Y157" s="255"/>
      <c r="Z157" s="255"/>
    </row>
    <row r="158" spans="1:26" ht="14.25" customHeight="1">
      <c r="A158" s="255"/>
      <c r="B158" s="255"/>
      <c r="C158" s="255"/>
      <c r="D158" s="255"/>
      <c r="E158" s="255"/>
      <c r="F158" s="255"/>
      <c r="G158" s="255"/>
      <c r="H158" s="255"/>
      <c r="I158" s="255"/>
      <c r="J158" s="255"/>
      <c r="K158" s="255"/>
      <c r="L158" s="255"/>
      <c r="M158" s="255"/>
      <c r="N158" s="255"/>
      <c r="O158" s="255"/>
      <c r="P158" s="255"/>
      <c r="Q158" s="255"/>
      <c r="R158" s="255"/>
      <c r="S158" s="255"/>
      <c r="T158" s="255"/>
      <c r="U158" s="255"/>
      <c r="V158" s="255"/>
      <c r="W158" s="255"/>
      <c r="X158" s="255"/>
      <c r="Y158" s="255"/>
      <c r="Z158" s="255"/>
    </row>
    <row r="159" spans="1:26" ht="14.25" customHeight="1">
      <c r="A159" s="255"/>
      <c r="B159" s="255"/>
      <c r="C159" s="255"/>
      <c r="D159" s="255"/>
      <c r="E159" s="255"/>
      <c r="F159" s="255"/>
      <c r="G159" s="255"/>
      <c r="H159" s="255"/>
      <c r="I159" s="255"/>
      <c r="J159" s="255"/>
      <c r="K159" s="255"/>
      <c r="L159" s="255"/>
      <c r="M159" s="255"/>
      <c r="N159" s="255"/>
      <c r="O159" s="255"/>
      <c r="P159" s="255"/>
      <c r="Q159" s="255"/>
      <c r="R159" s="255"/>
      <c r="S159" s="255"/>
      <c r="T159" s="255"/>
      <c r="U159" s="255"/>
      <c r="V159" s="255"/>
      <c r="W159" s="255"/>
      <c r="X159" s="255"/>
      <c r="Y159" s="255"/>
      <c r="Z159" s="255"/>
    </row>
    <row r="160" spans="1:26" ht="14.25" customHeight="1">
      <c r="A160" s="255"/>
      <c r="B160" s="255"/>
      <c r="C160" s="255"/>
      <c r="D160" s="255"/>
      <c r="E160" s="255"/>
      <c r="F160" s="255"/>
      <c r="G160" s="255"/>
      <c r="H160" s="255"/>
      <c r="I160" s="255"/>
      <c r="J160" s="255"/>
      <c r="K160" s="255"/>
      <c r="L160" s="255"/>
      <c r="M160" s="255"/>
      <c r="N160" s="255"/>
      <c r="O160" s="255"/>
      <c r="P160" s="255"/>
      <c r="Q160" s="255"/>
      <c r="R160" s="255"/>
      <c r="S160" s="255"/>
      <c r="T160" s="255"/>
      <c r="U160" s="255"/>
      <c r="V160" s="255"/>
      <c r="W160" s="255"/>
      <c r="X160" s="255"/>
      <c r="Y160" s="255"/>
      <c r="Z160" s="255"/>
    </row>
    <row r="161" spans="1:26" ht="14.25" customHeight="1">
      <c r="A161" s="255"/>
      <c r="B161" s="255"/>
      <c r="C161" s="255"/>
      <c r="D161" s="255"/>
      <c r="E161" s="255"/>
      <c r="F161" s="255"/>
      <c r="G161" s="255"/>
      <c r="H161" s="255"/>
      <c r="I161" s="255"/>
      <c r="J161" s="255"/>
      <c r="K161" s="255"/>
      <c r="L161" s="255"/>
      <c r="M161" s="255"/>
      <c r="N161" s="255"/>
      <c r="O161" s="255"/>
      <c r="P161" s="255"/>
      <c r="Q161" s="255"/>
      <c r="R161" s="255"/>
      <c r="S161" s="255"/>
      <c r="T161" s="255"/>
      <c r="U161" s="255"/>
      <c r="V161" s="255"/>
      <c r="W161" s="255"/>
      <c r="X161" s="255"/>
      <c r="Y161" s="255"/>
      <c r="Z161" s="255"/>
    </row>
    <row r="162" spans="1:26" ht="14.25" customHeight="1">
      <c r="A162" s="255"/>
      <c r="B162" s="255"/>
      <c r="C162" s="255"/>
      <c r="D162" s="255"/>
      <c r="E162" s="255"/>
      <c r="F162" s="255"/>
      <c r="G162" s="255"/>
      <c r="H162" s="255"/>
      <c r="I162" s="255"/>
      <c r="J162" s="255"/>
      <c r="K162" s="255"/>
      <c r="L162" s="255"/>
      <c r="M162" s="255"/>
      <c r="N162" s="255"/>
      <c r="O162" s="255"/>
      <c r="P162" s="255"/>
      <c r="Q162" s="255"/>
      <c r="R162" s="255"/>
      <c r="S162" s="255"/>
      <c r="T162" s="255"/>
      <c r="U162" s="255"/>
      <c r="V162" s="255"/>
      <c r="W162" s="255"/>
      <c r="X162" s="255"/>
      <c r="Y162" s="255"/>
      <c r="Z162" s="255"/>
    </row>
    <row r="163" spans="1:26" ht="14.25" customHeight="1">
      <c r="A163" s="255"/>
      <c r="B163" s="255"/>
      <c r="C163" s="255"/>
      <c r="D163" s="255"/>
      <c r="E163" s="255"/>
      <c r="F163" s="255"/>
      <c r="G163" s="255"/>
      <c r="H163" s="255"/>
      <c r="I163" s="255"/>
      <c r="J163" s="255"/>
      <c r="K163" s="255"/>
      <c r="L163" s="255"/>
      <c r="M163" s="255"/>
      <c r="N163" s="255"/>
      <c r="O163" s="255"/>
      <c r="P163" s="255"/>
      <c r="Q163" s="255"/>
      <c r="R163" s="255"/>
      <c r="S163" s="255"/>
      <c r="T163" s="255"/>
      <c r="U163" s="255"/>
      <c r="V163" s="255"/>
      <c r="W163" s="255"/>
      <c r="X163" s="255"/>
      <c r="Y163" s="255"/>
      <c r="Z163" s="255"/>
    </row>
    <row r="164" spans="1:26" ht="14.25" customHeight="1">
      <c r="A164" s="255"/>
      <c r="B164" s="255"/>
      <c r="C164" s="255"/>
      <c r="D164" s="255"/>
      <c r="E164" s="255"/>
      <c r="F164" s="255"/>
      <c r="G164" s="255"/>
      <c r="H164" s="255"/>
      <c r="I164" s="255"/>
      <c r="J164" s="255"/>
      <c r="K164" s="255"/>
      <c r="L164" s="255"/>
      <c r="M164" s="255"/>
      <c r="N164" s="255"/>
      <c r="O164" s="255"/>
      <c r="P164" s="255"/>
      <c r="Q164" s="255"/>
      <c r="R164" s="255"/>
      <c r="S164" s="255"/>
      <c r="T164" s="255"/>
      <c r="U164" s="255"/>
      <c r="V164" s="255"/>
      <c r="W164" s="255"/>
      <c r="X164" s="255"/>
      <c r="Y164" s="255"/>
      <c r="Z164" s="255"/>
    </row>
    <row r="165" spans="1:26" ht="14.25" customHeight="1">
      <c r="A165" s="255"/>
      <c r="B165" s="255"/>
      <c r="C165" s="255"/>
      <c r="D165" s="255"/>
      <c r="E165" s="255"/>
      <c r="F165" s="255"/>
      <c r="G165" s="255"/>
      <c r="H165" s="255"/>
      <c r="I165" s="255"/>
      <c r="J165" s="255"/>
      <c r="K165" s="255"/>
      <c r="L165" s="255"/>
      <c r="M165" s="255"/>
      <c r="N165" s="255"/>
      <c r="O165" s="255"/>
      <c r="P165" s="255"/>
      <c r="Q165" s="255"/>
      <c r="R165" s="255"/>
      <c r="S165" s="255"/>
      <c r="T165" s="255"/>
      <c r="U165" s="255"/>
      <c r="V165" s="255"/>
      <c r="W165" s="255"/>
      <c r="X165" s="255"/>
      <c r="Y165" s="255"/>
      <c r="Z165" s="255"/>
    </row>
    <row r="166" spans="1:26" ht="14.25" customHeight="1">
      <c r="A166" s="255"/>
      <c r="B166" s="255"/>
      <c r="C166" s="255"/>
      <c r="D166" s="255"/>
      <c r="E166" s="255"/>
      <c r="F166" s="255"/>
      <c r="G166" s="255"/>
      <c r="H166" s="255"/>
      <c r="I166" s="255"/>
      <c r="J166" s="255"/>
      <c r="K166" s="255"/>
      <c r="L166" s="255"/>
      <c r="M166" s="255"/>
      <c r="N166" s="255"/>
      <c r="O166" s="255"/>
      <c r="P166" s="255"/>
      <c r="Q166" s="255"/>
      <c r="R166" s="255"/>
      <c r="S166" s="255"/>
      <c r="T166" s="255"/>
      <c r="U166" s="255"/>
      <c r="V166" s="255"/>
      <c r="W166" s="255"/>
      <c r="X166" s="255"/>
      <c r="Y166" s="255"/>
      <c r="Z166" s="255"/>
    </row>
    <row r="167" spans="1:26" ht="14.25" customHeight="1">
      <c r="A167" s="255"/>
      <c r="B167" s="255"/>
      <c r="C167" s="255"/>
      <c r="D167" s="255"/>
      <c r="E167" s="255"/>
      <c r="F167" s="255"/>
      <c r="G167" s="255"/>
      <c r="H167" s="255"/>
      <c r="I167" s="255"/>
      <c r="J167" s="255"/>
      <c r="K167" s="255"/>
      <c r="L167" s="255"/>
      <c r="M167" s="255"/>
      <c r="N167" s="255"/>
      <c r="O167" s="255"/>
      <c r="P167" s="255"/>
      <c r="Q167" s="255"/>
      <c r="R167" s="255"/>
      <c r="S167" s="255"/>
      <c r="T167" s="255"/>
      <c r="U167" s="255"/>
      <c r="V167" s="255"/>
      <c r="W167" s="255"/>
      <c r="X167" s="255"/>
      <c r="Y167" s="255"/>
      <c r="Z167" s="255"/>
    </row>
    <row r="168" spans="1:26" ht="14.25" customHeight="1">
      <c r="A168" s="255"/>
      <c r="B168" s="255"/>
      <c r="C168" s="255"/>
      <c r="D168" s="255"/>
      <c r="E168" s="255"/>
      <c r="F168" s="255"/>
      <c r="G168" s="255"/>
      <c r="H168" s="255"/>
      <c r="I168" s="255"/>
      <c r="J168" s="255"/>
      <c r="K168" s="255"/>
      <c r="L168" s="255"/>
      <c r="M168" s="255"/>
      <c r="N168" s="255"/>
      <c r="O168" s="255"/>
      <c r="P168" s="255"/>
      <c r="Q168" s="255"/>
      <c r="R168" s="255"/>
      <c r="S168" s="255"/>
      <c r="T168" s="255"/>
      <c r="U168" s="255"/>
      <c r="V168" s="255"/>
      <c r="W168" s="255"/>
      <c r="X168" s="255"/>
      <c r="Y168" s="255"/>
      <c r="Z168" s="255"/>
    </row>
    <row r="169" spans="1:26" ht="14.25" customHeight="1">
      <c r="A169" s="255"/>
      <c r="B169" s="255"/>
      <c r="C169" s="255"/>
      <c r="D169" s="255"/>
      <c r="E169" s="255"/>
      <c r="F169" s="255"/>
      <c r="G169" s="255"/>
      <c r="H169" s="255"/>
      <c r="I169" s="255"/>
      <c r="J169" s="255"/>
      <c r="K169" s="255"/>
      <c r="L169" s="255"/>
      <c r="M169" s="255"/>
      <c r="N169" s="255"/>
      <c r="O169" s="255"/>
      <c r="P169" s="255"/>
      <c r="Q169" s="255"/>
      <c r="R169" s="255"/>
      <c r="S169" s="255"/>
      <c r="T169" s="255"/>
      <c r="U169" s="255"/>
      <c r="V169" s="255"/>
      <c r="W169" s="255"/>
      <c r="X169" s="255"/>
      <c r="Y169" s="255"/>
      <c r="Z169" s="255"/>
    </row>
    <row r="170" spans="1:26" ht="14.25" customHeight="1">
      <c r="A170" s="255"/>
      <c r="B170" s="255"/>
      <c r="C170" s="255"/>
      <c r="D170" s="255"/>
      <c r="E170" s="255"/>
      <c r="F170" s="255"/>
      <c r="G170" s="255"/>
      <c r="H170" s="255"/>
      <c r="I170" s="255"/>
      <c r="J170" s="255"/>
      <c r="K170" s="255"/>
      <c r="L170" s="255"/>
      <c r="M170" s="255"/>
      <c r="N170" s="255"/>
      <c r="O170" s="255"/>
      <c r="P170" s="255"/>
      <c r="Q170" s="255"/>
      <c r="R170" s="255"/>
      <c r="S170" s="255"/>
      <c r="T170" s="255"/>
      <c r="U170" s="255"/>
      <c r="V170" s="255"/>
      <c r="W170" s="255"/>
      <c r="X170" s="255"/>
      <c r="Y170" s="255"/>
      <c r="Z170" s="255"/>
    </row>
    <row r="171" spans="1:26" ht="14.25" customHeight="1">
      <c r="A171" s="255"/>
      <c r="B171" s="255"/>
      <c r="C171" s="255"/>
      <c r="D171" s="255"/>
      <c r="E171" s="255"/>
      <c r="F171" s="255"/>
      <c r="G171" s="255"/>
      <c r="H171" s="255"/>
      <c r="I171" s="255"/>
      <c r="J171" s="255"/>
      <c r="K171" s="255"/>
      <c r="L171" s="255"/>
      <c r="M171" s="255"/>
      <c r="N171" s="255"/>
      <c r="O171" s="255"/>
      <c r="P171" s="255"/>
      <c r="Q171" s="255"/>
      <c r="R171" s="255"/>
      <c r="S171" s="255"/>
      <c r="T171" s="255"/>
      <c r="U171" s="255"/>
      <c r="V171" s="255"/>
      <c r="W171" s="255"/>
      <c r="X171" s="255"/>
      <c r="Y171" s="255"/>
      <c r="Z171" s="255"/>
    </row>
    <row r="172" spans="1:26" ht="14.25" customHeight="1">
      <c r="A172" s="255"/>
      <c r="B172" s="255"/>
      <c r="C172" s="255"/>
      <c r="D172" s="255"/>
      <c r="E172" s="255"/>
      <c r="F172" s="255"/>
      <c r="G172" s="255"/>
      <c r="H172" s="255"/>
      <c r="I172" s="255"/>
      <c r="J172" s="255"/>
      <c r="K172" s="255"/>
      <c r="L172" s="255"/>
      <c r="M172" s="255"/>
      <c r="N172" s="255"/>
      <c r="O172" s="255"/>
      <c r="P172" s="255"/>
      <c r="Q172" s="255"/>
      <c r="R172" s="255"/>
      <c r="S172" s="255"/>
      <c r="T172" s="255"/>
      <c r="U172" s="255"/>
      <c r="V172" s="255"/>
      <c r="W172" s="255"/>
      <c r="X172" s="255"/>
      <c r="Y172" s="255"/>
      <c r="Z172" s="255"/>
    </row>
    <row r="173" spans="1:26" ht="14.25" customHeight="1">
      <c r="A173" s="255"/>
      <c r="B173" s="255"/>
      <c r="C173" s="255"/>
      <c r="D173" s="255"/>
      <c r="E173" s="255"/>
      <c r="F173" s="255"/>
      <c r="G173" s="255"/>
      <c r="H173" s="255"/>
      <c r="I173" s="255"/>
      <c r="J173" s="255"/>
      <c r="K173" s="255"/>
      <c r="L173" s="255"/>
      <c r="M173" s="255"/>
      <c r="N173" s="255"/>
      <c r="O173" s="255"/>
      <c r="P173" s="255"/>
      <c r="Q173" s="255"/>
      <c r="R173" s="255"/>
      <c r="S173" s="255"/>
      <c r="T173" s="255"/>
      <c r="U173" s="255"/>
      <c r="V173" s="255"/>
      <c r="W173" s="255"/>
      <c r="X173" s="255"/>
      <c r="Y173" s="255"/>
      <c r="Z173" s="255"/>
    </row>
    <row r="174" spans="1:26" ht="14.25" customHeight="1">
      <c r="A174" s="255"/>
      <c r="B174" s="255"/>
      <c r="C174" s="255"/>
      <c r="D174" s="255"/>
      <c r="E174" s="255"/>
      <c r="F174" s="255"/>
      <c r="G174" s="255"/>
      <c r="H174" s="255"/>
      <c r="I174" s="255"/>
      <c r="J174" s="255"/>
      <c r="K174" s="255"/>
      <c r="L174" s="255"/>
      <c r="M174" s="255"/>
      <c r="N174" s="255"/>
      <c r="O174" s="255"/>
      <c r="P174" s="255"/>
      <c r="Q174" s="255"/>
      <c r="R174" s="255"/>
      <c r="S174" s="255"/>
      <c r="T174" s="255"/>
      <c r="U174" s="255"/>
      <c r="V174" s="255"/>
      <c r="W174" s="255"/>
      <c r="X174" s="255"/>
      <c r="Y174" s="255"/>
      <c r="Z174" s="255"/>
    </row>
    <row r="175" spans="1:26" ht="14.25" customHeight="1">
      <c r="A175" s="255"/>
      <c r="B175" s="255"/>
      <c r="C175" s="255"/>
      <c r="D175" s="255"/>
      <c r="E175" s="255"/>
      <c r="F175" s="255"/>
      <c r="G175" s="255"/>
      <c r="H175" s="255"/>
      <c r="I175" s="255"/>
      <c r="J175" s="255"/>
      <c r="K175" s="255"/>
      <c r="L175" s="255"/>
      <c r="M175" s="255"/>
      <c r="N175" s="255"/>
      <c r="O175" s="255"/>
      <c r="P175" s="255"/>
      <c r="Q175" s="255"/>
      <c r="R175" s="255"/>
      <c r="S175" s="255"/>
      <c r="T175" s="255"/>
      <c r="U175" s="255"/>
      <c r="V175" s="255"/>
      <c r="W175" s="255"/>
      <c r="X175" s="255"/>
      <c r="Y175" s="255"/>
      <c r="Z175" s="255"/>
    </row>
    <row r="176" spans="1:26" ht="14.25" customHeight="1">
      <c r="A176" s="255"/>
      <c r="B176" s="255"/>
      <c r="C176" s="255"/>
      <c r="D176" s="255"/>
      <c r="E176" s="255"/>
      <c r="F176" s="255"/>
      <c r="G176" s="255"/>
      <c r="H176" s="255"/>
      <c r="I176" s="255"/>
      <c r="J176" s="255"/>
      <c r="K176" s="255"/>
      <c r="L176" s="255"/>
      <c r="M176" s="255"/>
      <c r="N176" s="255"/>
      <c r="O176" s="255"/>
      <c r="P176" s="255"/>
      <c r="Q176" s="255"/>
      <c r="R176" s="255"/>
      <c r="S176" s="255"/>
      <c r="T176" s="255"/>
      <c r="U176" s="255"/>
      <c r="V176" s="255"/>
      <c r="W176" s="255"/>
      <c r="X176" s="255"/>
      <c r="Y176" s="255"/>
      <c r="Z176" s="255"/>
    </row>
    <row r="177" spans="1:26" ht="14.25" customHeight="1">
      <c r="A177" s="255"/>
      <c r="B177" s="255"/>
      <c r="C177" s="255"/>
      <c r="D177" s="255"/>
      <c r="E177" s="255"/>
      <c r="F177" s="255"/>
      <c r="G177" s="255"/>
      <c r="H177" s="255"/>
      <c r="I177" s="255"/>
      <c r="J177" s="255"/>
      <c r="K177" s="255"/>
      <c r="L177" s="255"/>
      <c r="M177" s="255"/>
      <c r="N177" s="255"/>
      <c r="O177" s="255"/>
      <c r="P177" s="255"/>
      <c r="Q177" s="255"/>
      <c r="R177" s="255"/>
      <c r="S177" s="255"/>
      <c r="T177" s="255"/>
      <c r="U177" s="255"/>
      <c r="V177" s="255"/>
      <c r="W177" s="255"/>
      <c r="X177" s="255"/>
      <c r="Y177" s="255"/>
      <c r="Z177" s="255"/>
    </row>
    <row r="178" spans="1:26" ht="14.25" customHeight="1">
      <c r="A178" s="255"/>
      <c r="B178" s="255"/>
      <c r="C178" s="255"/>
      <c r="D178" s="255"/>
      <c r="E178" s="255"/>
      <c r="F178" s="255"/>
      <c r="G178" s="255"/>
      <c r="H178" s="255"/>
      <c r="I178" s="255"/>
      <c r="J178" s="255"/>
      <c r="K178" s="255"/>
      <c r="L178" s="255"/>
      <c r="M178" s="255"/>
      <c r="N178" s="255"/>
      <c r="O178" s="255"/>
      <c r="P178" s="255"/>
      <c r="Q178" s="255"/>
      <c r="R178" s="255"/>
      <c r="S178" s="255"/>
      <c r="T178" s="255"/>
      <c r="U178" s="255"/>
      <c r="V178" s="255"/>
      <c r="W178" s="255"/>
      <c r="X178" s="255"/>
      <c r="Y178" s="255"/>
      <c r="Z178" s="255"/>
    </row>
    <row r="179" spans="1:26" ht="14.25" customHeight="1">
      <c r="A179" s="255"/>
      <c r="B179" s="255"/>
      <c r="C179" s="255"/>
      <c r="D179" s="255"/>
      <c r="E179" s="255"/>
      <c r="F179" s="255"/>
      <c r="G179" s="255"/>
      <c r="H179" s="255"/>
      <c r="I179" s="255"/>
      <c r="J179" s="255"/>
      <c r="K179" s="255"/>
      <c r="L179" s="255"/>
      <c r="M179" s="255"/>
      <c r="N179" s="255"/>
      <c r="O179" s="255"/>
      <c r="P179" s="255"/>
      <c r="Q179" s="255"/>
      <c r="R179" s="255"/>
      <c r="S179" s="255"/>
      <c r="T179" s="255"/>
      <c r="U179" s="255"/>
      <c r="V179" s="255"/>
      <c r="W179" s="255"/>
      <c r="X179" s="255"/>
      <c r="Y179" s="255"/>
      <c r="Z179" s="255"/>
    </row>
    <row r="180" spans="1:26" ht="14.25" customHeight="1">
      <c r="A180" s="255"/>
      <c r="B180" s="255"/>
      <c r="C180" s="255"/>
      <c r="D180" s="255"/>
      <c r="E180" s="255"/>
      <c r="F180" s="255"/>
      <c r="G180" s="255"/>
      <c r="H180" s="255"/>
      <c r="I180" s="255"/>
      <c r="J180" s="255"/>
      <c r="K180" s="255"/>
      <c r="L180" s="255"/>
      <c r="M180" s="255"/>
      <c r="N180" s="255"/>
      <c r="O180" s="255"/>
      <c r="P180" s="255"/>
      <c r="Q180" s="255"/>
      <c r="R180" s="255"/>
      <c r="S180" s="255"/>
      <c r="T180" s="255"/>
      <c r="U180" s="255"/>
      <c r="V180" s="255"/>
      <c r="W180" s="255"/>
      <c r="X180" s="255"/>
      <c r="Y180" s="255"/>
      <c r="Z180" s="255"/>
    </row>
    <row r="181" spans="1:26" ht="14.25" customHeight="1">
      <c r="A181" s="255"/>
      <c r="B181" s="255"/>
      <c r="C181" s="255"/>
      <c r="D181" s="255"/>
      <c r="E181" s="255"/>
      <c r="F181" s="255"/>
      <c r="G181" s="255"/>
      <c r="H181" s="255"/>
      <c r="I181" s="255"/>
      <c r="J181" s="255"/>
      <c r="K181" s="255"/>
      <c r="L181" s="255"/>
      <c r="M181" s="255"/>
      <c r="N181" s="255"/>
      <c r="O181" s="255"/>
      <c r="P181" s="255"/>
      <c r="Q181" s="255"/>
      <c r="R181" s="255"/>
      <c r="S181" s="255"/>
      <c r="T181" s="255"/>
      <c r="U181" s="255"/>
      <c r="V181" s="255"/>
      <c r="W181" s="255"/>
      <c r="X181" s="255"/>
      <c r="Y181" s="255"/>
      <c r="Z181" s="255"/>
    </row>
    <row r="182" spans="1:26" ht="14.25" customHeight="1">
      <c r="A182" s="255"/>
      <c r="B182" s="255"/>
      <c r="C182" s="255"/>
      <c r="D182" s="255"/>
      <c r="E182" s="255"/>
      <c r="F182" s="255"/>
      <c r="G182" s="255"/>
      <c r="H182" s="255"/>
      <c r="I182" s="255"/>
      <c r="J182" s="255"/>
      <c r="K182" s="255"/>
      <c r="L182" s="255"/>
      <c r="M182" s="255"/>
      <c r="N182" s="255"/>
      <c r="O182" s="255"/>
      <c r="P182" s="255"/>
      <c r="Q182" s="255"/>
      <c r="R182" s="255"/>
      <c r="S182" s="255"/>
      <c r="T182" s="255"/>
      <c r="U182" s="255"/>
      <c r="V182" s="255"/>
      <c r="W182" s="255"/>
      <c r="X182" s="255"/>
      <c r="Y182" s="255"/>
      <c r="Z182" s="255"/>
    </row>
    <row r="183" spans="1:26" ht="14.25" customHeight="1">
      <c r="A183" s="255"/>
      <c r="B183" s="255"/>
      <c r="C183" s="255"/>
      <c r="D183" s="255"/>
      <c r="E183" s="255"/>
      <c r="F183" s="255"/>
      <c r="G183" s="255"/>
      <c r="H183" s="255"/>
      <c r="I183" s="255"/>
      <c r="J183" s="255"/>
      <c r="K183" s="255"/>
      <c r="L183" s="255"/>
      <c r="M183" s="255"/>
      <c r="N183" s="255"/>
      <c r="O183" s="255"/>
      <c r="P183" s="255"/>
      <c r="Q183" s="255"/>
      <c r="R183" s="255"/>
      <c r="S183" s="255"/>
      <c r="T183" s="255"/>
      <c r="U183" s="255"/>
      <c r="V183" s="255"/>
      <c r="W183" s="255"/>
      <c r="X183" s="255"/>
      <c r="Y183" s="255"/>
      <c r="Z183" s="255"/>
    </row>
    <row r="184" spans="1:26" ht="14.25" customHeight="1">
      <c r="A184" s="255"/>
      <c r="B184" s="255"/>
      <c r="C184" s="255"/>
      <c r="D184" s="255"/>
      <c r="E184" s="255"/>
      <c r="F184" s="255"/>
      <c r="G184" s="255"/>
      <c r="H184" s="255"/>
      <c r="I184" s="255"/>
      <c r="J184" s="255"/>
      <c r="K184" s="255"/>
      <c r="L184" s="255"/>
      <c r="M184" s="255"/>
      <c r="N184" s="255"/>
      <c r="O184" s="255"/>
      <c r="P184" s="255"/>
      <c r="Q184" s="255"/>
      <c r="R184" s="255"/>
      <c r="S184" s="255"/>
      <c r="T184" s="255"/>
      <c r="U184" s="255"/>
      <c r="V184" s="255"/>
      <c r="W184" s="255"/>
      <c r="X184" s="255"/>
      <c r="Y184" s="255"/>
      <c r="Z184" s="255"/>
    </row>
    <row r="185" spans="1:26" ht="14.25" customHeight="1">
      <c r="A185" s="255"/>
      <c r="B185" s="255"/>
      <c r="C185" s="255"/>
      <c r="D185" s="255"/>
      <c r="E185" s="255"/>
      <c r="F185" s="255"/>
      <c r="G185" s="255"/>
      <c r="H185" s="255"/>
      <c r="I185" s="255"/>
      <c r="J185" s="255"/>
      <c r="K185" s="255"/>
      <c r="L185" s="255"/>
      <c r="M185" s="255"/>
      <c r="N185" s="255"/>
      <c r="O185" s="255"/>
      <c r="P185" s="255"/>
      <c r="Q185" s="255"/>
      <c r="R185" s="255"/>
      <c r="S185" s="255"/>
      <c r="T185" s="255"/>
      <c r="U185" s="255"/>
      <c r="V185" s="255"/>
      <c r="W185" s="255"/>
      <c r="X185" s="255"/>
      <c r="Y185" s="255"/>
      <c r="Z185" s="255"/>
    </row>
    <row r="186" spans="1:26" ht="14.25" customHeight="1">
      <c r="A186" s="255"/>
      <c r="B186" s="255"/>
      <c r="C186" s="255"/>
      <c r="D186" s="255"/>
      <c r="E186" s="255"/>
      <c r="F186" s="255"/>
      <c r="G186" s="255"/>
      <c r="H186" s="255"/>
      <c r="I186" s="255"/>
      <c r="J186" s="255"/>
      <c r="K186" s="255"/>
      <c r="L186" s="255"/>
      <c r="M186" s="255"/>
      <c r="N186" s="255"/>
      <c r="O186" s="255"/>
      <c r="P186" s="255"/>
      <c r="Q186" s="255"/>
      <c r="R186" s="255"/>
      <c r="S186" s="255"/>
      <c r="T186" s="255"/>
      <c r="U186" s="255"/>
      <c r="V186" s="255"/>
      <c r="W186" s="255"/>
      <c r="X186" s="255"/>
      <c r="Y186" s="255"/>
      <c r="Z186" s="255"/>
    </row>
    <row r="187" spans="1:26" ht="14.25" customHeight="1">
      <c r="A187" s="255"/>
      <c r="B187" s="255"/>
      <c r="C187" s="255"/>
      <c r="D187" s="255"/>
      <c r="E187" s="255"/>
      <c r="F187" s="255"/>
      <c r="G187" s="255"/>
      <c r="H187" s="255"/>
      <c r="I187" s="255"/>
      <c r="J187" s="255"/>
      <c r="K187" s="255"/>
      <c r="L187" s="255"/>
      <c r="M187" s="255"/>
      <c r="N187" s="255"/>
      <c r="O187" s="255"/>
      <c r="P187" s="255"/>
      <c r="Q187" s="255"/>
      <c r="R187" s="255"/>
      <c r="S187" s="255"/>
      <c r="T187" s="255"/>
      <c r="U187" s="255"/>
      <c r="V187" s="255"/>
      <c r="W187" s="255"/>
      <c r="X187" s="255"/>
      <c r="Y187" s="255"/>
      <c r="Z187" s="255"/>
    </row>
    <row r="188" spans="1:26" ht="14.25" customHeight="1">
      <c r="A188" s="255"/>
      <c r="B188" s="255"/>
      <c r="C188" s="255"/>
      <c r="D188" s="255"/>
      <c r="E188" s="255"/>
      <c r="F188" s="255"/>
      <c r="G188" s="255"/>
      <c r="H188" s="255"/>
      <c r="I188" s="255"/>
      <c r="J188" s="255"/>
      <c r="K188" s="255"/>
      <c r="L188" s="255"/>
      <c r="M188" s="255"/>
      <c r="N188" s="255"/>
      <c r="O188" s="255"/>
      <c r="P188" s="255"/>
      <c r="Q188" s="255"/>
      <c r="R188" s="255"/>
      <c r="S188" s="255"/>
      <c r="T188" s="255"/>
      <c r="U188" s="255"/>
      <c r="V188" s="255"/>
      <c r="W188" s="255"/>
      <c r="X188" s="255"/>
      <c r="Y188" s="255"/>
      <c r="Z188" s="255"/>
    </row>
    <row r="189" spans="1:26" ht="14.25" customHeight="1">
      <c r="A189" s="255"/>
      <c r="B189" s="255"/>
      <c r="C189" s="255"/>
      <c r="D189" s="255"/>
      <c r="E189" s="255"/>
      <c r="F189" s="255"/>
      <c r="G189" s="255"/>
      <c r="H189" s="255"/>
      <c r="I189" s="255"/>
      <c r="J189" s="255"/>
      <c r="K189" s="255"/>
      <c r="L189" s="255"/>
      <c r="M189" s="255"/>
      <c r="N189" s="255"/>
      <c r="O189" s="255"/>
      <c r="P189" s="255"/>
      <c r="Q189" s="255"/>
      <c r="R189" s="255"/>
      <c r="S189" s="255"/>
      <c r="T189" s="255"/>
      <c r="U189" s="255"/>
      <c r="V189" s="255"/>
      <c r="W189" s="255"/>
      <c r="X189" s="255"/>
      <c r="Y189" s="255"/>
      <c r="Z189" s="255"/>
    </row>
    <row r="190" spans="1:26" ht="14.25" customHeight="1">
      <c r="A190" s="255"/>
      <c r="B190" s="255"/>
      <c r="C190" s="255"/>
      <c r="D190" s="255"/>
      <c r="E190" s="255"/>
      <c r="F190" s="255"/>
      <c r="G190" s="255"/>
      <c r="H190" s="255"/>
      <c r="I190" s="255"/>
      <c r="J190" s="255"/>
      <c r="K190" s="255"/>
      <c r="L190" s="255"/>
      <c r="M190" s="255"/>
      <c r="N190" s="255"/>
      <c r="O190" s="255"/>
      <c r="P190" s="255"/>
      <c r="Q190" s="255"/>
      <c r="R190" s="255"/>
      <c r="S190" s="255"/>
      <c r="T190" s="255"/>
      <c r="U190" s="255"/>
      <c r="V190" s="255"/>
      <c r="W190" s="255"/>
      <c r="X190" s="255"/>
      <c r="Y190" s="255"/>
      <c r="Z190" s="255"/>
    </row>
    <row r="191" spans="1:26" ht="14.25" customHeight="1">
      <c r="A191" s="255"/>
      <c r="B191" s="255"/>
      <c r="C191" s="255"/>
      <c r="D191" s="255"/>
      <c r="E191" s="255"/>
      <c r="F191" s="255"/>
      <c r="G191" s="255"/>
      <c r="H191" s="255"/>
      <c r="I191" s="255"/>
      <c r="J191" s="255"/>
      <c r="K191" s="255"/>
      <c r="L191" s="255"/>
      <c r="M191" s="255"/>
      <c r="N191" s="255"/>
      <c r="O191" s="255"/>
      <c r="P191" s="255"/>
      <c r="Q191" s="255"/>
      <c r="R191" s="255"/>
      <c r="S191" s="255"/>
      <c r="T191" s="255"/>
      <c r="U191" s="255"/>
      <c r="V191" s="255"/>
      <c r="W191" s="255"/>
      <c r="X191" s="255"/>
      <c r="Y191" s="255"/>
      <c r="Z191" s="255"/>
    </row>
    <row r="192" spans="1:26" ht="14.25" customHeight="1">
      <c r="A192" s="255"/>
      <c r="B192" s="255"/>
      <c r="C192" s="255"/>
      <c r="D192" s="255"/>
      <c r="E192" s="255"/>
      <c r="F192" s="255"/>
      <c r="G192" s="255"/>
      <c r="H192" s="255"/>
      <c r="I192" s="255"/>
      <c r="J192" s="255"/>
      <c r="K192" s="255"/>
      <c r="L192" s="255"/>
      <c r="M192" s="255"/>
      <c r="N192" s="255"/>
      <c r="O192" s="255"/>
      <c r="P192" s="255"/>
      <c r="Q192" s="255"/>
      <c r="R192" s="255"/>
      <c r="S192" s="255"/>
      <c r="T192" s="255"/>
      <c r="U192" s="255"/>
      <c r="V192" s="255"/>
      <c r="W192" s="255"/>
      <c r="X192" s="255"/>
      <c r="Y192" s="255"/>
      <c r="Z192" s="255"/>
    </row>
    <row r="193" spans="1:26" ht="14.25" customHeight="1">
      <c r="A193" s="255"/>
      <c r="B193" s="255"/>
      <c r="C193" s="255"/>
      <c r="D193" s="255"/>
      <c r="E193" s="255"/>
      <c r="F193" s="255"/>
      <c r="G193" s="255"/>
      <c r="H193" s="255"/>
      <c r="I193" s="255"/>
      <c r="J193" s="255"/>
      <c r="K193" s="255"/>
      <c r="L193" s="255"/>
      <c r="M193" s="255"/>
      <c r="N193" s="255"/>
      <c r="O193" s="255"/>
      <c r="P193" s="255"/>
      <c r="Q193" s="255"/>
      <c r="R193" s="255"/>
      <c r="S193" s="255"/>
      <c r="T193" s="255"/>
      <c r="U193" s="255"/>
      <c r="V193" s="255"/>
      <c r="W193" s="255"/>
      <c r="X193" s="255"/>
      <c r="Y193" s="255"/>
      <c r="Z193" s="255"/>
    </row>
    <row r="194" spans="1:26" ht="14.25" customHeight="1">
      <c r="A194" s="255"/>
      <c r="B194" s="255"/>
      <c r="C194" s="255"/>
      <c r="D194" s="255"/>
      <c r="E194" s="255"/>
      <c r="F194" s="255"/>
      <c r="G194" s="255"/>
      <c r="H194" s="255"/>
      <c r="I194" s="255"/>
      <c r="J194" s="255"/>
      <c r="K194" s="255"/>
      <c r="L194" s="255"/>
      <c r="M194" s="255"/>
      <c r="N194" s="255"/>
      <c r="O194" s="255"/>
      <c r="P194" s="255"/>
      <c r="Q194" s="255"/>
      <c r="R194" s="255"/>
      <c r="S194" s="255"/>
      <c r="T194" s="255"/>
      <c r="U194" s="255"/>
      <c r="V194" s="255"/>
      <c r="W194" s="255"/>
      <c r="X194" s="255"/>
      <c r="Y194" s="255"/>
      <c r="Z194" s="255"/>
    </row>
    <row r="195" spans="1:26" ht="14.25" customHeight="1">
      <c r="A195" s="255"/>
      <c r="B195" s="255"/>
      <c r="C195" s="255"/>
      <c r="D195" s="255"/>
      <c r="E195" s="255"/>
      <c r="F195" s="255"/>
      <c r="G195" s="255"/>
      <c r="H195" s="255"/>
      <c r="I195" s="255"/>
      <c r="J195" s="255"/>
      <c r="K195" s="255"/>
      <c r="L195" s="255"/>
      <c r="M195" s="255"/>
      <c r="N195" s="255"/>
      <c r="O195" s="255"/>
      <c r="P195" s="255"/>
      <c r="Q195" s="255"/>
      <c r="R195" s="255"/>
      <c r="S195" s="255"/>
      <c r="T195" s="255"/>
      <c r="U195" s="255"/>
      <c r="V195" s="255"/>
      <c r="W195" s="255"/>
      <c r="X195" s="255"/>
      <c r="Y195" s="255"/>
      <c r="Z195" s="255"/>
    </row>
    <row r="196" spans="1:26" ht="14.25" customHeight="1">
      <c r="A196" s="255"/>
      <c r="B196" s="255"/>
      <c r="C196" s="255"/>
      <c r="D196" s="255"/>
      <c r="E196" s="255"/>
      <c r="F196" s="255"/>
      <c r="G196" s="255"/>
      <c r="H196" s="255"/>
      <c r="I196" s="255"/>
      <c r="J196" s="255"/>
      <c r="K196" s="255"/>
      <c r="L196" s="255"/>
      <c r="M196" s="255"/>
      <c r="N196" s="255"/>
      <c r="O196" s="255"/>
      <c r="P196" s="255"/>
      <c r="Q196" s="255"/>
      <c r="R196" s="255"/>
      <c r="S196" s="255"/>
      <c r="T196" s="255"/>
      <c r="U196" s="255"/>
      <c r="V196" s="255"/>
      <c r="W196" s="255"/>
      <c r="X196" s="255"/>
      <c r="Y196" s="255"/>
      <c r="Z196" s="255"/>
    </row>
    <row r="197" spans="1:26" ht="14.25" customHeight="1">
      <c r="A197" s="255"/>
      <c r="B197" s="255"/>
      <c r="C197" s="255"/>
      <c r="D197" s="255"/>
      <c r="E197" s="255"/>
      <c r="F197" s="255"/>
      <c r="G197" s="255"/>
      <c r="H197" s="255"/>
      <c r="I197" s="255"/>
      <c r="J197" s="255"/>
      <c r="K197" s="255"/>
      <c r="L197" s="255"/>
      <c r="M197" s="255"/>
      <c r="N197" s="255"/>
      <c r="O197" s="255"/>
      <c r="P197" s="255"/>
      <c r="Q197" s="255"/>
      <c r="R197" s="255"/>
      <c r="S197" s="255"/>
      <c r="T197" s="255"/>
      <c r="U197" s="255"/>
      <c r="V197" s="255"/>
      <c r="W197" s="255"/>
      <c r="X197" s="255"/>
      <c r="Y197" s="255"/>
      <c r="Z197" s="255"/>
    </row>
    <row r="198" spans="1:26" ht="14.25" customHeight="1">
      <c r="A198" s="255"/>
      <c r="B198" s="255"/>
      <c r="C198" s="255"/>
      <c r="D198" s="255"/>
      <c r="E198" s="255"/>
      <c r="F198" s="255"/>
      <c r="G198" s="255"/>
      <c r="H198" s="255"/>
      <c r="I198" s="255"/>
      <c r="J198" s="255"/>
      <c r="K198" s="255"/>
      <c r="L198" s="255"/>
      <c r="M198" s="255"/>
      <c r="N198" s="255"/>
      <c r="O198" s="255"/>
      <c r="P198" s="255"/>
      <c r="Q198" s="255"/>
      <c r="R198" s="255"/>
      <c r="S198" s="255"/>
      <c r="T198" s="255"/>
      <c r="U198" s="255"/>
      <c r="V198" s="255"/>
      <c r="W198" s="255"/>
      <c r="X198" s="255"/>
      <c r="Y198" s="255"/>
      <c r="Z198" s="255"/>
    </row>
    <row r="199" spans="1:26" ht="14.25" customHeight="1">
      <c r="A199" s="255"/>
      <c r="B199" s="255"/>
      <c r="C199" s="255"/>
      <c r="D199" s="255"/>
      <c r="E199" s="255"/>
      <c r="F199" s="255"/>
      <c r="G199" s="255"/>
      <c r="H199" s="255"/>
      <c r="I199" s="255"/>
      <c r="J199" s="255"/>
      <c r="K199" s="255"/>
      <c r="L199" s="255"/>
      <c r="M199" s="255"/>
      <c r="N199" s="255"/>
      <c r="O199" s="255"/>
      <c r="P199" s="255"/>
      <c r="Q199" s="255"/>
      <c r="R199" s="255"/>
      <c r="S199" s="255"/>
      <c r="T199" s="255"/>
      <c r="U199" s="255"/>
      <c r="V199" s="255"/>
      <c r="W199" s="255"/>
      <c r="X199" s="255"/>
      <c r="Y199" s="255"/>
      <c r="Z199" s="255"/>
    </row>
    <row r="200" spans="1:26" ht="14.25" customHeight="1">
      <c r="A200" s="255"/>
      <c r="B200" s="255"/>
      <c r="C200" s="255"/>
      <c r="D200" s="255"/>
      <c r="E200" s="255"/>
      <c r="F200" s="255"/>
      <c r="G200" s="255"/>
      <c r="H200" s="255"/>
      <c r="I200" s="255"/>
      <c r="J200" s="255"/>
      <c r="K200" s="255"/>
      <c r="L200" s="255"/>
      <c r="M200" s="255"/>
      <c r="N200" s="255"/>
      <c r="O200" s="255"/>
      <c r="P200" s="255"/>
      <c r="Q200" s="255"/>
      <c r="R200" s="255"/>
      <c r="S200" s="255"/>
      <c r="T200" s="255"/>
      <c r="U200" s="255"/>
      <c r="V200" s="255"/>
      <c r="W200" s="255"/>
      <c r="X200" s="255"/>
      <c r="Y200" s="255"/>
      <c r="Z200" s="255"/>
    </row>
    <row r="201" spans="1:26" ht="14.25" customHeight="1">
      <c r="A201" s="255"/>
      <c r="B201" s="255"/>
      <c r="C201" s="255"/>
      <c r="D201" s="255"/>
      <c r="E201" s="255"/>
      <c r="F201" s="255"/>
      <c r="G201" s="255"/>
      <c r="H201" s="255"/>
      <c r="I201" s="255"/>
      <c r="J201" s="255"/>
      <c r="K201" s="255"/>
      <c r="L201" s="255"/>
      <c r="M201" s="255"/>
      <c r="N201" s="255"/>
      <c r="O201" s="255"/>
      <c r="P201" s="255"/>
      <c r="Q201" s="255"/>
      <c r="R201" s="255"/>
      <c r="S201" s="255"/>
      <c r="T201" s="255"/>
      <c r="U201" s="255"/>
      <c r="V201" s="255"/>
      <c r="W201" s="255"/>
      <c r="X201" s="255"/>
      <c r="Y201" s="255"/>
      <c r="Z201" s="255"/>
    </row>
    <row r="202" spans="1:26" ht="14.25" customHeight="1">
      <c r="A202" s="255"/>
      <c r="B202" s="255"/>
      <c r="C202" s="255"/>
      <c r="D202" s="255"/>
      <c r="E202" s="255"/>
      <c r="F202" s="255"/>
      <c r="G202" s="255"/>
      <c r="H202" s="255"/>
      <c r="I202" s="255"/>
      <c r="J202" s="255"/>
      <c r="K202" s="255"/>
      <c r="L202" s="255"/>
      <c r="M202" s="255"/>
      <c r="N202" s="255"/>
      <c r="O202" s="255"/>
      <c r="P202" s="255"/>
      <c r="Q202" s="255"/>
      <c r="R202" s="255"/>
      <c r="S202" s="255"/>
      <c r="T202" s="255"/>
      <c r="U202" s="255"/>
      <c r="V202" s="255"/>
      <c r="W202" s="255"/>
      <c r="X202" s="255"/>
      <c r="Y202" s="255"/>
      <c r="Z202" s="255"/>
    </row>
    <row r="203" spans="1:26" ht="14.25" customHeight="1">
      <c r="A203" s="255"/>
      <c r="B203" s="255"/>
      <c r="C203" s="255"/>
      <c r="D203" s="255"/>
      <c r="E203" s="255"/>
      <c r="F203" s="255"/>
      <c r="G203" s="255"/>
      <c r="H203" s="255"/>
      <c r="I203" s="255"/>
      <c r="J203" s="255"/>
      <c r="K203" s="255"/>
      <c r="L203" s="255"/>
      <c r="M203" s="255"/>
      <c r="N203" s="255"/>
      <c r="O203" s="255"/>
      <c r="P203" s="255"/>
      <c r="Q203" s="255"/>
      <c r="R203" s="255"/>
      <c r="S203" s="255"/>
      <c r="T203" s="255"/>
      <c r="U203" s="255"/>
      <c r="V203" s="255"/>
      <c r="W203" s="255"/>
      <c r="X203" s="255"/>
      <c r="Y203" s="255"/>
      <c r="Z203" s="255"/>
    </row>
    <row r="204" spans="1:26" ht="14.25" customHeight="1">
      <c r="A204" s="255"/>
      <c r="B204" s="255"/>
      <c r="C204" s="255"/>
      <c r="D204" s="255"/>
      <c r="E204" s="255"/>
      <c r="F204" s="255"/>
      <c r="G204" s="255"/>
      <c r="H204" s="255"/>
      <c r="I204" s="255"/>
      <c r="J204" s="255"/>
      <c r="K204" s="255"/>
      <c r="L204" s="255"/>
      <c r="M204" s="255"/>
      <c r="N204" s="255"/>
      <c r="O204" s="255"/>
      <c r="P204" s="255"/>
      <c r="Q204" s="255"/>
      <c r="R204" s="255"/>
      <c r="S204" s="255"/>
      <c r="T204" s="255"/>
      <c r="U204" s="255"/>
      <c r="V204" s="255"/>
      <c r="W204" s="255"/>
      <c r="X204" s="255"/>
      <c r="Y204" s="255"/>
      <c r="Z204" s="255"/>
    </row>
    <row r="205" spans="1:26" ht="14.25" customHeight="1">
      <c r="A205" s="255"/>
      <c r="B205" s="255"/>
      <c r="C205" s="255"/>
      <c r="D205" s="255"/>
      <c r="E205" s="255"/>
      <c r="F205" s="255"/>
      <c r="G205" s="255"/>
      <c r="H205" s="255"/>
      <c r="I205" s="255"/>
      <c r="J205" s="255"/>
      <c r="K205" s="255"/>
      <c r="L205" s="255"/>
      <c r="M205" s="255"/>
      <c r="N205" s="255"/>
      <c r="O205" s="255"/>
      <c r="P205" s="255"/>
      <c r="Q205" s="255"/>
      <c r="R205" s="255"/>
      <c r="S205" s="255"/>
      <c r="T205" s="255"/>
      <c r="U205" s="255"/>
      <c r="V205" s="255"/>
      <c r="W205" s="255"/>
      <c r="X205" s="255"/>
      <c r="Y205" s="255"/>
      <c r="Z205" s="255"/>
    </row>
    <row r="206" spans="1:26" ht="14.25" customHeight="1">
      <c r="A206" s="255"/>
      <c r="B206" s="255"/>
      <c r="C206" s="255"/>
      <c r="D206" s="255"/>
      <c r="E206" s="255"/>
      <c r="F206" s="255"/>
      <c r="G206" s="255"/>
      <c r="H206" s="255"/>
      <c r="I206" s="255"/>
      <c r="J206" s="255"/>
      <c r="K206" s="255"/>
      <c r="L206" s="255"/>
      <c r="M206" s="255"/>
      <c r="N206" s="255"/>
      <c r="O206" s="255"/>
      <c r="P206" s="255"/>
      <c r="Q206" s="255"/>
      <c r="R206" s="255"/>
      <c r="S206" s="255"/>
      <c r="T206" s="255"/>
      <c r="U206" s="255"/>
      <c r="V206" s="255"/>
      <c r="W206" s="255"/>
      <c r="X206" s="255"/>
      <c r="Y206" s="255"/>
      <c r="Z206" s="255"/>
    </row>
    <row r="207" spans="1:26" ht="14.25" customHeight="1">
      <c r="A207" s="255"/>
      <c r="B207" s="255"/>
      <c r="C207" s="255"/>
      <c r="D207" s="255"/>
      <c r="E207" s="255"/>
      <c r="F207" s="255"/>
      <c r="G207" s="255"/>
      <c r="H207" s="255"/>
      <c r="I207" s="255"/>
      <c r="J207" s="255"/>
      <c r="K207" s="255"/>
      <c r="L207" s="255"/>
      <c r="M207" s="255"/>
      <c r="N207" s="255"/>
      <c r="O207" s="255"/>
      <c r="P207" s="255"/>
      <c r="Q207" s="255"/>
      <c r="R207" s="255"/>
      <c r="S207" s="255"/>
      <c r="T207" s="255"/>
      <c r="U207" s="255"/>
      <c r="V207" s="255"/>
      <c r="W207" s="255"/>
      <c r="X207" s="255"/>
      <c r="Y207" s="255"/>
      <c r="Z207" s="255"/>
    </row>
    <row r="208" spans="1:26" ht="14.25" customHeight="1">
      <c r="A208" s="255"/>
      <c r="B208" s="255"/>
      <c r="C208" s="255"/>
      <c r="D208" s="255"/>
      <c r="E208" s="255"/>
      <c r="F208" s="255"/>
      <c r="G208" s="255"/>
      <c r="H208" s="255"/>
      <c r="I208" s="255"/>
      <c r="J208" s="255"/>
      <c r="K208" s="255"/>
      <c r="L208" s="255"/>
      <c r="M208" s="255"/>
      <c r="N208" s="255"/>
      <c r="O208" s="255"/>
      <c r="P208" s="255"/>
      <c r="Q208" s="255"/>
      <c r="R208" s="255"/>
      <c r="S208" s="255"/>
      <c r="T208" s="255"/>
      <c r="U208" s="255"/>
      <c r="V208" s="255"/>
      <c r="W208" s="255"/>
      <c r="X208" s="255"/>
      <c r="Y208" s="255"/>
      <c r="Z208" s="255"/>
    </row>
    <row r="209" spans="1:26" ht="14.25" customHeight="1">
      <c r="A209" s="255"/>
      <c r="B209" s="255"/>
      <c r="C209" s="255"/>
      <c r="D209" s="255"/>
      <c r="E209" s="255"/>
      <c r="F209" s="255"/>
      <c r="G209" s="255"/>
      <c r="H209" s="255"/>
      <c r="I209" s="255"/>
      <c r="J209" s="255"/>
      <c r="K209" s="255"/>
      <c r="L209" s="255"/>
      <c r="M209" s="255"/>
      <c r="N209" s="255"/>
      <c r="O209" s="255"/>
      <c r="P209" s="255"/>
      <c r="Q209" s="255"/>
      <c r="R209" s="255"/>
      <c r="S209" s="255"/>
      <c r="T209" s="255"/>
      <c r="U209" s="255"/>
      <c r="V209" s="255"/>
      <c r="W209" s="255"/>
      <c r="X209" s="255"/>
      <c r="Y209" s="255"/>
      <c r="Z209" s="255"/>
    </row>
    <row r="210" spans="1:26" ht="14.25" customHeight="1">
      <c r="A210" s="255"/>
      <c r="B210" s="255"/>
      <c r="C210" s="255"/>
      <c r="D210" s="255"/>
      <c r="E210" s="255"/>
      <c r="F210" s="255"/>
      <c r="G210" s="255"/>
      <c r="H210" s="255"/>
      <c r="I210" s="255"/>
      <c r="J210" s="255"/>
      <c r="K210" s="255"/>
      <c r="L210" s="255"/>
      <c r="M210" s="255"/>
      <c r="N210" s="255"/>
      <c r="O210" s="255"/>
      <c r="P210" s="255"/>
      <c r="Q210" s="255"/>
      <c r="R210" s="255"/>
      <c r="S210" s="255"/>
      <c r="T210" s="255"/>
      <c r="U210" s="255"/>
      <c r="V210" s="255"/>
      <c r="W210" s="255"/>
      <c r="X210" s="255"/>
      <c r="Y210" s="255"/>
      <c r="Z210" s="255"/>
    </row>
    <row r="211" spans="1:26" ht="14.25" customHeight="1">
      <c r="A211" s="255"/>
      <c r="B211" s="255"/>
      <c r="C211" s="255"/>
      <c r="D211" s="255"/>
      <c r="E211" s="255"/>
      <c r="F211" s="255"/>
      <c r="G211" s="255"/>
      <c r="H211" s="255"/>
      <c r="I211" s="255"/>
      <c r="J211" s="255"/>
      <c r="K211" s="255"/>
      <c r="L211" s="255"/>
      <c r="M211" s="255"/>
      <c r="N211" s="255"/>
      <c r="O211" s="255"/>
      <c r="P211" s="255"/>
      <c r="Q211" s="255"/>
      <c r="R211" s="255"/>
      <c r="S211" s="255"/>
      <c r="T211" s="255"/>
      <c r="U211" s="255"/>
      <c r="V211" s="255"/>
      <c r="W211" s="255"/>
      <c r="X211" s="255"/>
      <c r="Y211" s="255"/>
      <c r="Z211" s="255"/>
    </row>
    <row r="212" spans="1:26" ht="14.25" customHeight="1">
      <c r="A212" s="255"/>
      <c r="B212" s="255"/>
      <c r="C212" s="255"/>
      <c r="D212" s="255"/>
      <c r="E212" s="255"/>
      <c r="F212" s="255"/>
      <c r="G212" s="255"/>
      <c r="H212" s="255"/>
      <c r="I212" s="255"/>
      <c r="J212" s="255"/>
      <c r="K212" s="255"/>
      <c r="L212" s="255"/>
      <c r="M212" s="255"/>
      <c r="N212" s="255"/>
      <c r="O212" s="255"/>
      <c r="P212" s="255"/>
      <c r="Q212" s="255"/>
      <c r="R212" s="255"/>
      <c r="S212" s="255"/>
      <c r="T212" s="255"/>
      <c r="U212" s="255"/>
      <c r="V212" s="255"/>
      <c r="W212" s="255"/>
      <c r="X212" s="255"/>
      <c r="Y212" s="255"/>
      <c r="Z212" s="255"/>
    </row>
    <row r="213" spans="1:26" ht="14.25" customHeight="1">
      <c r="A213" s="255"/>
      <c r="B213" s="255"/>
      <c r="C213" s="255"/>
      <c r="D213" s="255"/>
      <c r="E213" s="255"/>
      <c r="F213" s="255"/>
      <c r="G213" s="255"/>
      <c r="H213" s="255"/>
      <c r="I213" s="255"/>
      <c r="J213" s="255"/>
      <c r="K213" s="255"/>
      <c r="L213" s="255"/>
      <c r="M213" s="255"/>
      <c r="N213" s="255"/>
      <c r="O213" s="255"/>
      <c r="P213" s="255"/>
      <c r="Q213" s="255"/>
      <c r="R213" s="255"/>
      <c r="S213" s="255"/>
      <c r="T213" s="255"/>
      <c r="U213" s="255"/>
      <c r="V213" s="255"/>
      <c r="W213" s="255"/>
      <c r="X213" s="255"/>
      <c r="Y213" s="255"/>
      <c r="Z213" s="255"/>
    </row>
    <row r="214" spans="1:26" ht="14.25" customHeight="1">
      <c r="A214" s="255"/>
      <c r="B214" s="255"/>
      <c r="C214" s="255"/>
      <c r="D214" s="255"/>
      <c r="E214" s="255"/>
      <c r="F214" s="255"/>
      <c r="G214" s="255"/>
      <c r="H214" s="255"/>
      <c r="I214" s="255"/>
      <c r="J214" s="255"/>
      <c r="K214" s="255"/>
      <c r="L214" s="255"/>
      <c r="M214" s="255"/>
      <c r="N214" s="255"/>
      <c r="O214" s="255"/>
      <c r="P214" s="255"/>
      <c r="Q214" s="255"/>
      <c r="R214" s="255"/>
      <c r="S214" s="255"/>
      <c r="T214" s="255"/>
      <c r="U214" s="255"/>
      <c r="V214" s="255"/>
      <c r="W214" s="255"/>
      <c r="X214" s="255"/>
      <c r="Y214" s="255"/>
      <c r="Z214" s="255"/>
    </row>
    <row r="215" spans="1:26" ht="14.25" customHeight="1">
      <c r="A215" s="255"/>
      <c r="B215" s="255"/>
      <c r="C215" s="255"/>
      <c r="D215" s="255"/>
      <c r="E215" s="255"/>
      <c r="F215" s="255"/>
      <c r="G215" s="255"/>
      <c r="H215" s="255"/>
      <c r="I215" s="255"/>
      <c r="J215" s="255"/>
      <c r="K215" s="255"/>
      <c r="L215" s="255"/>
      <c r="M215" s="255"/>
      <c r="N215" s="255"/>
      <c r="O215" s="255"/>
      <c r="P215" s="255"/>
      <c r="Q215" s="255"/>
      <c r="R215" s="255"/>
      <c r="S215" s="255"/>
      <c r="T215" s="255"/>
      <c r="U215" s="255"/>
      <c r="V215" s="255"/>
      <c r="W215" s="255"/>
      <c r="X215" s="255"/>
      <c r="Y215" s="255"/>
      <c r="Z215" s="255"/>
    </row>
    <row r="216" spans="1:26" ht="14.25" customHeight="1">
      <c r="A216" s="255"/>
      <c r="B216" s="255"/>
      <c r="C216" s="255"/>
      <c r="D216" s="255"/>
      <c r="E216" s="255"/>
      <c r="F216" s="255"/>
      <c r="G216" s="255"/>
      <c r="H216" s="255"/>
      <c r="I216" s="255"/>
      <c r="J216" s="255"/>
      <c r="K216" s="255"/>
      <c r="L216" s="255"/>
      <c r="M216" s="255"/>
      <c r="N216" s="255"/>
      <c r="O216" s="255"/>
      <c r="P216" s="255"/>
      <c r="Q216" s="255"/>
      <c r="R216" s="255"/>
      <c r="S216" s="255"/>
      <c r="T216" s="255"/>
      <c r="U216" s="255"/>
      <c r="V216" s="255"/>
      <c r="W216" s="255"/>
      <c r="X216" s="255"/>
      <c r="Y216" s="255"/>
      <c r="Z216" s="255"/>
    </row>
    <row r="217" spans="1:26" ht="14.25" customHeight="1">
      <c r="A217" s="255"/>
      <c r="B217" s="255"/>
      <c r="C217" s="255"/>
      <c r="D217" s="255"/>
      <c r="E217" s="255"/>
      <c r="F217" s="255"/>
      <c r="G217" s="255"/>
      <c r="H217" s="255"/>
      <c r="I217" s="255"/>
      <c r="J217" s="255"/>
      <c r="K217" s="255"/>
      <c r="L217" s="255"/>
      <c r="M217" s="255"/>
      <c r="N217" s="255"/>
      <c r="O217" s="255"/>
      <c r="P217" s="255"/>
      <c r="Q217" s="255"/>
      <c r="R217" s="255"/>
      <c r="S217" s="255"/>
      <c r="T217" s="255"/>
      <c r="U217" s="255"/>
      <c r="V217" s="255"/>
      <c r="W217" s="255"/>
      <c r="X217" s="255"/>
      <c r="Y217" s="255"/>
      <c r="Z217" s="255"/>
    </row>
    <row r="218" spans="1:26" ht="14.25" customHeight="1">
      <c r="A218" s="255"/>
      <c r="B218" s="255"/>
      <c r="C218" s="255"/>
      <c r="D218" s="255"/>
      <c r="E218" s="255"/>
      <c r="F218" s="255"/>
      <c r="G218" s="255"/>
      <c r="H218" s="255"/>
      <c r="I218" s="255"/>
      <c r="J218" s="255"/>
      <c r="K218" s="255"/>
      <c r="L218" s="255"/>
      <c r="M218" s="255"/>
      <c r="N218" s="255"/>
      <c r="O218" s="255"/>
      <c r="P218" s="255"/>
      <c r="Q218" s="255"/>
      <c r="R218" s="255"/>
      <c r="S218" s="255"/>
      <c r="T218" s="255"/>
      <c r="U218" s="255"/>
      <c r="V218" s="255"/>
      <c r="W218" s="255"/>
      <c r="X218" s="255"/>
      <c r="Y218" s="255"/>
      <c r="Z218" s="255"/>
    </row>
    <row r="219" spans="1:26" ht="14.25" customHeight="1">
      <c r="A219" s="255"/>
      <c r="B219" s="255"/>
      <c r="C219" s="255"/>
      <c r="D219" s="255"/>
      <c r="E219" s="255"/>
      <c r="F219" s="255"/>
      <c r="G219" s="255"/>
      <c r="H219" s="255"/>
      <c r="I219" s="255"/>
      <c r="J219" s="255"/>
      <c r="K219" s="255"/>
      <c r="L219" s="255"/>
      <c r="M219" s="255"/>
      <c r="N219" s="255"/>
      <c r="O219" s="255"/>
      <c r="P219" s="255"/>
      <c r="Q219" s="255"/>
      <c r="R219" s="255"/>
      <c r="S219" s="255"/>
      <c r="T219" s="255"/>
      <c r="U219" s="255"/>
      <c r="V219" s="255"/>
      <c r="W219" s="255"/>
      <c r="X219" s="255"/>
      <c r="Y219" s="255"/>
      <c r="Z219" s="255"/>
    </row>
    <row r="220" spans="1:26" ht="14.25" customHeight="1">
      <c r="A220" s="255"/>
      <c r="B220" s="255"/>
      <c r="C220" s="255"/>
      <c r="D220" s="255"/>
      <c r="E220" s="255"/>
      <c r="F220" s="255"/>
      <c r="G220" s="255"/>
      <c r="H220" s="255"/>
      <c r="I220" s="255"/>
      <c r="J220" s="255"/>
      <c r="K220" s="255"/>
      <c r="L220" s="255"/>
      <c r="M220" s="255"/>
      <c r="N220" s="255"/>
      <c r="O220" s="255"/>
      <c r="P220" s="255"/>
      <c r="Q220" s="255"/>
      <c r="R220" s="255"/>
      <c r="S220" s="255"/>
      <c r="T220" s="255"/>
      <c r="U220" s="255"/>
      <c r="V220" s="255"/>
      <c r="W220" s="255"/>
      <c r="X220" s="255"/>
      <c r="Y220" s="255"/>
      <c r="Z220" s="255"/>
    </row>
    <row r="221" spans="1:26" ht="14.25" customHeight="1">
      <c r="A221" s="255"/>
      <c r="B221" s="255"/>
      <c r="C221" s="255"/>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row>
    <row r="222" spans="1:26" ht="14.25" customHeight="1">
      <c r="A222" s="255"/>
      <c r="B222" s="255"/>
      <c r="C222" s="255"/>
      <c r="D222" s="255"/>
      <c r="E222" s="255"/>
      <c r="F222" s="255"/>
      <c r="G222" s="255"/>
      <c r="H222" s="255"/>
      <c r="I222" s="255"/>
      <c r="J222" s="255"/>
      <c r="K222" s="255"/>
      <c r="L222" s="255"/>
      <c r="M222" s="255"/>
      <c r="N222" s="255"/>
      <c r="O222" s="255"/>
      <c r="P222" s="255"/>
      <c r="Q222" s="255"/>
      <c r="R222" s="255"/>
      <c r="S222" s="255"/>
      <c r="T222" s="255"/>
      <c r="U222" s="255"/>
      <c r="V222" s="255"/>
      <c r="W222" s="255"/>
      <c r="X222" s="255"/>
      <c r="Y222" s="255"/>
      <c r="Z222" s="255"/>
    </row>
    <row r="223" spans="1:26" ht="14.25" customHeight="1">
      <c r="A223" s="255"/>
      <c r="B223" s="255"/>
      <c r="C223" s="255"/>
      <c r="D223" s="255"/>
      <c r="E223" s="255"/>
      <c r="F223" s="255"/>
      <c r="G223" s="255"/>
      <c r="H223" s="255"/>
      <c r="I223" s="255"/>
      <c r="J223" s="255"/>
      <c r="K223" s="255"/>
      <c r="L223" s="255"/>
      <c r="M223" s="255"/>
      <c r="N223" s="255"/>
      <c r="O223" s="255"/>
      <c r="P223" s="255"/>
      <c r="Q223" s="255"/>
      <c r="R223" s="255"/>
      <c r="S223" s="255"/>
      <c r="T223" s="255"/>
      <c r="U223" s="255"/>
      <c r="V223" s="255"/>
      <c r="W223" s="255"/>
      <c r="X223" s="255"/>
      <c r="Y223" s="255"/>
      <c r="Z223" s="255"/>
    </row>
    <row r="224" spans="1:26" ht="14.25" customHeight="1">
      <c r="A224" s="255"/>
      <c r="B224" s="255"/>
      <c r="C224" s="255"/>
      <c r="D224" s="255"/>
      <c r="E224" s="255"/>
      <c r="F224" s="255"/>
      <c r="G224" s="255"/>
      <c r="H224" s="255"/>
      <c r="I224" s="255"/>
      <c r="J224" s="255"/>
      <c r="K224" s="255"/>
      <c r="L224" s="255"/>
      <c r="M224" s="255"/>
      <c r="N224" s="255"/>
      <c r="O224" s="255"/>
      <c r="P224" s="255"/>
      <c r="Q224" s="255"/>
      <c r="R224" s="255"/>
      <c r="S224" s="255"/>
      <c r="T224" s="255"/>
      <c r="U224" s="255"/>
      <c r="V224" s="255"/>
      <c r="W224" s="255"/>
      <c r="X224" s="255"/>
      <c r="Y224" s="255"/>
      <c r="Z224" s="255"/>
    </row>
    <row r="225" spans="1:26" ht="14.25" customHeight="1">
      <c r="A225" s="255"/>
      <c r="B225" s="255"/>
      <c r="C225" s="255"/>
      <c r="D225" s="255"/>
      <c r="E225" s="255"/>
      <c r="F225" s="255"/>
      <c r="G225" s="255"/>
      <c r="H225" s="255"/>
      <c r="I225" s="255"/>
      <c r="J225" s="255"/>
      <c r="K225" s="255"/>
      <c r="L225" s="255"/>
      <c r="M225" s="255"/>
      <c r="N225" s="255"/>
      <c r="O225" s="255"/>
      <c r="P225" s="255"/>
      <c r="Q225" s="255"/>
      <c r="R225" s="255"/>
      <c r="S225" s="255"/>
      <c r="T225" s="255"/>
      <c r="U225" s="255"/>
      <c r="V225" s="255"/>
      <c r="W225" s="255"/>
      <c r="X225" s="255"/>
      <c r="Y225" s="255"/>
      <c r="Z225" s="255"/>
    </row>
    <row r="226" spans="1:26" ht="14.25" customHeight="1">
      <c r="A226" s="255"/>
      <c r="B226" s="255"/>
      <c r="C226" s="255"/>
      <c r="D226" s="255"/>
      <c r="E226" s="255"/>
      <c r="F226" s="255"/>
      <c r="G226" s="255"/>
      <c r="H226" s="255"/>
      <c r="I226" s="255"/>
      <c r="J226" s="255"/>
      <c r="K226" s="255"/>
      <c r="L226" s="255"/>
      <c r="M226" s="255"/>
      <c r="N226" s="255"/>
      <c r="O226" s="255"/>
      <c r="P226" s="255"/>
      <c r="Q226" s="255"/>
      <c r="R226" s="255"/>
      <c r="S226" s="255"/>
      <c r="T226" s="255"/>
      <c r="U226" s="255"/>
      <c r="V226" s="255"/>
      <c r="W226" s="255"/>
      <c r="X226" s="255"/>
      <c r="Y226" s="255"/>
      <c r="Z226" s="255"/>
    </row>
    <row r="227" spans="1:26" ht="14.25" customHeight="1">
      <c r="A227" s="255"/>
      <c r="B227" s="255"/>
      <c r="C227" s="255"/>
      <c r="D227" s="255"/>
      <c r="E227" s="255"/>
      <c r="F227" s="255"/>
      <c r="G227" s="255"/>
      <c r="H227" s="255"/>
      <c r="I227" s="255"/>
      <c r="J227" s="255"/>
      <c r="K227" s="255"/>
      <c r="L227" s="255"/>
      <c r="M227" s="255"/>
      <c r="N227" s="255"/>
      <c r="O227" s="255"/>
      <c r="P227" s="255"/>
      <c r="Q227" s="255"/>
      <c r="R227" s="255"/>
      <c r="S227" s="255"/>
      <c r="T227" s="255"/>
      <c r="U227" s="255"/>
      <c r="V227" s="255"/>
      <c r="W227" s="255"/>
      <c r="X227" s="255"/>
      <c r="Y227" s="255"/>
      <c r="Z227" s="255"/>
    </row>
    <row r="228" spans="1:26" ht="14.25" customHeight="1">
      <c r="A228" s="255"/>
      <c r="B228" s="255"/>
      <c r="C228" s="255"/>
      <c r="D228" s="255"/>
      <c r="E228" s="255"/>
      <c r="F228" s="255"/>
      <c r="G228" s="255"/>
      <c r="H228" s="255"/>
      <c r="I228" s="255"/>
      <c r="J228" s="255"/>
      <c r="K228" s="255"/>
      <c r="L228" s="255"/>
      <c r="M228" s="255"/>
      <c r="N228" s="255"/>
      <c r="O228" s="255"/>
      <c r="P228" s="255"/>
      <c r="Q228" s="255"/>
      <c r="R228" s="255"/>
      <c r="S228" s="255"/>
      <c r="T228" s="255"/>
      <c r="U228" s="255"/>
      <c r="V228" s="255"/>
      <c r="W228" s="255"/>
      <c r="X228" s="255"/>
      <c r="Y228" s="255"/>
      <c r="Z228" s="255"/>
    </row>
    <row r="229" spans="1:26" ht="14.25" customHeight="1">
      <c r="A229" s="255"/>
      <c r="B229" s="255"/>
      <c r="C229" s="255"/>
      <c r="D229" s="255"/>
      <c r="E229" s="255"/>
      <c r="F229" s="255"/>
      <c r="G229" s="255"/>
      <c r="H229" s="255"/>
      <c r="I229" s="255"/>
      <c r="J229" s="255"/>
      <c r="K229" s="255"/>
      <c r="L229" s="255"/>
      <c r="M229" s="255"/>
      <c r="N229" s="255"/>
      <c r="O229" s="255"/>
      <c r="P229" s="255"/>
      <c r="Q229" s="255"/>
      <c r="R229" s="255"/>
      <c r="S229" s="255"/>
      <c r="T229" s="255"/>
      <c r="U229" s="255"/>
      <c r="V229" s="255"/>
      <c r="W229" s="255"/>
      <c r="X229" s="255"/>
      <c r="Y229" s="255"/>
      <c r="Z229" s="255"/>
    </row>
    <row r="230" spans="1:26" ht="14.25" customHeight="1">
      <c r="A230" s="255"/>
      <c r="B230" s="255"/>
      <c r="C230" s="255"/>
      <c r="D230" s="255"/>
      <c r="E230" s="255"/>
      <c r="F230" s="255"/>
      <c r="G230" s="255"/>
      <c r="H230" s="255"/>
      <c r="I230" s="255"/>
      <c r="J230" s="255"/>
      <c r="K230" s="255"/>
      <c r="L230" s="255"/>
      <c r="M230" s="255"/>
      <c r="N230" s="255"/>
      <c r="O230" s="255"/>
      <c r="P230" s="255"/>
      <c r="Q230" s="255"/>
      <c r="R230" s="255"/>
      <c r="S230" s="255"/>
      <c r="T230" s="255"/>
      <c r="U230" s="255"/>
      <c r="V230" s="255"/>
      <c r="W230" s="255"/>
      <c r="X230" s="255"/>
      <c r="Y230" s="255"/>
      <c r="Z230" s="255"/>
    </row>
    <row r="231" spans="1:26" ht="14.25" customHeight="1">
      <c r="A231" s="255"/>
      <c r="B231" s="255"/>
      <c r="C231" s="255"/>
      <c r="D231" s="255"/>
      <c r="E231" s="255"/>
      <c r="F231" s="255"/>
      <c r="G231" s="255"/>
      <c r="H231" s="255"/>
      <c r="I231" s="255"/>
      <c r="J231" s="255"/>
      <c r="K231" s="255"/>
      <c r="L231" s="255"/>
      <c r="M231" s="255"/>
      <c r="N231" s="255"/>
      <c r="O231" s="255"/>
      <c r="P231" s="255"/>
      <c r="Q231" s="255"/>
      <c r="R231" s="255"/>
      <c r="S231" s="255"/>
      <c r="T231" s="255"/>
      <c r="U231" s="255"/>
      <c r="V231" s="255"/>
      <c r="W231" s="255"/>
      <c r="X231" s="255"/>
      <c r="Y231" s="255"/>
      <c r="Z231" s="255"/>
    </row>
    <row r="232" spans="1:26" ht="14.25" customHeight="1">
      <c r="A232" s="255"/>
      <c r="B232" s="255"/>
      <c r="C232" s="255"/>
      <c r="D232" s="255"/>
      <c r="E232" s="255"/>
      <c r="F232" s="255"/>
      <c r="G232" s="255"/>
      <c r="H232" s="255"/>
      <c r="I232" s="255"/>
      <c r="J232" s="255"/>
      <c r="K232" s="255"/>
      <c r="L232" s="255"/>
      <c r="M232" s="255"/>
      <c r="N232" s="255"/>
      <c r="O232" s="255"/>
      <c r="P232" s="255"/>
      <c r="Q232" s="255"/>
      <c r="R232" s="255"/>
      <c r="S232" s="255"/>
      <c r="T232" s="255"/>
      <c r="U232" s="255"/>
      <c r="V232" s="255"/>
      <c r="W232" s="255"/>
      <c r="X232" s="255"/>
      <c r="Y232" s="255"/>
      <c r="Z232" s="255"/>
    </row>
    <row r="233" spans="1:26" ht="14.25" customHeight="1">
      <c r="A233" s="255"/>
      <c r="B233" s="255"/>
      <c r="C233" s="255"/>
      <c r="D233" s="255"/>
      <c r="E233" s="255"/>
      <c r="F233" s="255"/>
      <c r="G233" s="255"/>
      <c r="H233" s="255"/>
      <c r="I233" s="255"/>
      <c r="J233" s="255"/>
      <c r="K233" s="255"/>
      <c r="L233" s="255"/>
      <c r="M233" s="255"/>
      <c r="N233" s="255"/>
      <c r="O233" s="255"/>
      <c r="P233" s="255"/>
      <c r="Q233" s="255"/>
      <c r="R233" s="255"/>
      <c r="S233" s="255"/>
      <c r="T233" s="255"/>
      <c r="U233" s="255"/>
      <c r="V233" s="255"/>
      <c r="W233" s="255"/>
      <c r="X233" s="255"/>
      <c r="Y233" s="255"/>
      <c r="Z233" s="255"/>
    </row>
    <row r="234" spans="1:26" ht="14.25" customHeight="1">
      <c r="A234" s="255"/>
      <c r="B234" s="255"/>
      <c r="C234" s="255"/>
      <c r="D234" s="255"/>
      <c r="E234" s="255"/>
      <c r="F234" s="255"/>
      <c r="G234" s="255"/>
      <c r="H234" s="255"/>
      <c r="I234" s="255"/>
      <c r="J234" s="255"/>
      <c r="K234" s="255"/>
      <c r="L234" s="255"/>
      <c r="M234" s="255"/>
      <c r="N234" s="255"/>
      <c r="O234" s="255"/>
      <c r="P234" s="255"/>
      <c r="Q234" s="255"/>
      <c r="R234" s="255"/>
      <c r="S234" s="255"/>
      <c r="T234" s="255"/>
      <c r="U234" s="255"/>
      <c r="V234" s="255"/>
      <c r="W234" s="255"/>
      <c r="X234" s="255"/>
      <c r="Y234" s="255"/>
      <c r="Z234" s="255"/>
    </row>
    <row r="235" spans="1:26" ht="14.25" customHeight="1">
      <c r="A235" s="255"/>
      <c r="B235" s="255"/>
      <c r="C235" s="255"/>
      <c r="D235" s="255"/>
      <c r="E235" s="255"/>
      <c r="F235" s="255"/>
      <c r="G235" s="255"/>
      <c r="H235" s="255"/>
      <c r="I235" s="255"/>
      <c r="J235" s="255"/>
      <c r="K235" s="255"/>
      <c r="L235" s="255"/>
      <c r="M235" s="255"/>
      <c r="N235" s="255"/>
      <c r="O235" s="255"/>
      <c r="P235" s="255"/>
      <c r="Q235" s="255"/>
      <c r="R235" s="255"/>
      <c r="S235" s="255"/>
      <c r="T235" s="255"/>
      <c r="U235" s="255"/>
      <c r="V235" s="255"/>
      <c r="W235" s="255"/>
      <c r="X235" s="255"/>
      <c r="Y235" s="255"/>
      <c r="Z235" s="255"/>
    </row>
    <row r="236" spans="1:26" ht="14.25" customHeight="1">
      <c r="A236" s="255"/>
      <c r="B236" s="255"/>
      <c r="C236" s="255"/>
      <c r="D236" s="255"/>
      <c r="E236" s="255"/>
      <c r="F236" s="255"/>
      <c r="G236" s="255"/>
      <c r="H236" s="255"/>
      <c r="I236" s="255"/>
      <c r="J236" s="255"/>
      <c r="K236" s="255"/>
      <c r="L236" s="255"/>
      <c r="M236" s="255"/>
      <c r="N236" s="255"/>
      <c r="O236" s="255"/>
      <c r="P236" s="255"/>
      <c r="Q236" s="255"/>
      <c r="R236" s="255"/>
      <c r="S236" s="255"/>
      <c r="T236" s="255"/>
      <c r="U236" s="255"/>
      <c r="V236" s="255"/>
      <c r="W236" s="255"/>
      <c r="X236" s="255"/>
      <c r="Y236" s="255"/>
      <c r="Z236" s="255"/>
    </row>
    <row r="237" spans="1:26" ht="14.25" customHeight="1">
      <c r="A237" s="255"/>
      <c r="B237" s="255"/>
      <c r="C237" s="255"/>
      <c r="D237" s="255"/>
      <c r="E237" s="255"/>
      <c r="F237" s="255"/>
      <c r="G237" s="255"/>
      <c r="H237" s="255"/>
      <c r="I237" s="255"/>
      <c r="J237" s="255"/>
      <c r="K237" s="255"/>
      <c r="L237" s="255"/>
      <c r="M237" s="255"/>
      <c r="N237" s="255"/>
      <c r="O237" s="255"/>
      <c r="P237" s="255"/>
      <c r="Q237" s="255"/>
      <c r="R237" s="255"/>
      <c r="S237" s="255"/>
      <c r="T237" s="255"/>
      <c r="U237" s="255"/>
      <c r="V237" s="255"/>
      <c r="W237" s="255"/>
      <c r="X237" s="255"/>
      <c r="Y237" s="255"/>
      <c r="Z237" s="255"/>
    </row>
    <row r="238" spans="1:26" ht="14.25" customHeight="1">
      <c r="A238" s="255"/>
      <c r="B238" s="255"/>
      <c r="C238" s="255"/>
      <c r="D238" s="255"/>
      <c r="E238" s="255"/>
      <c r="F238" s="255"/>
      <c r="G238" s="255"/>
      <c r="H238" s="255"/>
      <c r="I238" s="255"/>
      <c r="J238" s="255"/>
      <c r="K238" s="255"/>
      <c r="L238" s="255"/>
      <c r="M238" s="255"/>
      <c r="N238" s="255"/>
      <c r="O238" s="255"/>
      <c r="P238" s="255"/>
      <c r="Q238" s="255"/>
      <c r="R238" s="255"/>
      <c r="S238" s="255"/>
      <c r="T238" s="255"/>
      <c r="U238" s="255"/>
      <c r="V238" s="255"/>
      <c r="W238" s="255"/>
      <c r="X238" s="255"/>
      <c r="Y238" s="255"/>
      <c r="Z238" s="255"/>
    </row>
    <row r="239" spans="1:26" ht="14.25" customHeight="1">
      <c r="A239" s="255"/>
      <c r="B239" s="255"/>
      <c r="C239" s="255"/>
      <c r="D239" s="255"/>
      <c r="E239" s="255"/>
      <c r="F239" s="255"/>
      <c r="G239" s="255"/>
      <c r="H239" s="255"/>
      <c r="I239" s="255"/>
      <c r="J239" s="255"/>
      <c r="K239" s="255"/>
      <c r="L239" s="255"/>
      <c r="M239" s="255"/>
      <c r="N239" s="255"/>
      <c r="O239" s="255"/>
      <c r="P239" s="255"/>
      <c r="Q239" s="255"/>
      <c r="R239" s="255"/>
      <c r="S239" s="255"/>
      <c r="T239" s="255"/>
      <c r="U239" s="255"/>
      <c r="V239" s="255"/>
      <c r="W239" s="255"/>
      <c r="X239" s="255"/>
      <c r="Y239" s="255"/>
      <c r="Z239" s="255"/>
    </row>
    <row r="240" spans="1:26" ht="14.25" customHeight="1">
      <c r="A240" s="255"/>
      <c r="B240" s="255"/>
      <c r="C240" s="255"/>
      <c r="D240" s="255"/>
      <c r="E240" s="255"/>
      <c r="F240" s="255"/>
      <c r="G240" s="255"/>
      <c r="H240" s="255"/>
      <c r="I240" s="255"/>
      <c r="J240" s="255"/>
      <c r="K240" s="255"/>
      <c r="L240" s="255"/>
      <c r="M240" s="255"/>
      <c r="N240" s="255"/>
      <c r="O240" s="255"/>
      <c r="P240" s="255"/>
      <c r="Q240" s="255"/>
      <c r="R240" s="255"/>
      <c r="S240" s="255"/>
      <c r="T240" s="255"/>
      <c r="U240" s="255"/>
      <c r="V240" s="255"/>
      <c r="W240" s="255"/>
      <c r="X240" s="255"/>
      <c r="Y240" s="255"/>
      <c r="Z240" s="255"/>
    </row>
    <row r="241" spans="1:26" ht="14.25" customHeight="1">
      <c r="A241" s="255"/>
      <c r="B241" s="255"/>
      <c r="C241" s="255"/>
      <c r="D241" s="255"/>
      <c r="E241" s="255"/>
      <c r="F241" s="255"/>
      <c r="G241" s="255"/>
      <c r="H241" s="255"/>
      <c r="I241" s="255"/>
      <c r="J241" s="255"/>
      <c r="K241" s="255"/>
      <c r="L241" s="255"/>
      <c r="M241" s="255"/>
      <c r="N241" s="255"/>
      <c r="O241" s="255"/>
      <c r="P241" s="255"/>
      <c r="Q241" s="255"/>
      <c r="R241" s="255"/>
      <c r="S241" s="255"/>
      <c r="T241" s="255"/>
      <c r="U241" s="255"/>
      <c r="V241" s="255"/>
      <c r="W241" s="255"/>
      <c r="X241" s="255"/>
      <c r="Y241" s="255"/>
      <c r="Z241" s="255"/>
    </row>
    <row r="242" spans="1:26" ht="14.25" customHeight="1">
      <c r="A242" s="255"/>
      <c r="B242" s="255"/>
      <c r="C242" s="255"/>
      <c r="D242" s="255"/>
      <c r="E242" s="255"/>
      <c r="F242" s="255"/>
      <c r="G242" s="255"/>
      <c r="H242" s="255"/>
      <c r="I242" s="255"/>
      <c r="J242" s="255"/>
      <c r="K242" s="255"/>
      <c r="L242" s="255"/>
      <c r="M242" s="255"/>
      <c r="N242" s="255"/>
      <c r="O242" s="255"/>
      <c r="P242" s="255"/>
      <c r="Q242" s="255"/>
      <c r="R242" s="255"/>
      <c r="S242" s="255"/>
      <c r="T242" s="255"/>
      <c r="U242" s="255"/>
      <c r="V242" s="255"/>
      <c r="W242" s="255"/>
      <c r="X242" s="255"/>
      <c r="Y242" s="255"/>
      <c r="Z242" s="255"/>
    </row>
    <row r="243" spans="1:26" ht="14.25" customHeight="1">
      <c r="A243" s="255"/>
      <c r="B243" s="255"/>
      <c r="C243" s="255"/>
      <c r="D243" s="255"/>
      <c r="E243" s="255"/>
      <c r="F243" s="255"/>
      <c r="G243" s="255"/>
      <c r="H243" s="255"/>
      <c r="I243" s="255"/>
      <c r="J243" s="255"/>
      <c r="K243" s="255"/>
      <c r="L243" s="255"/>
      <c r="M243" s="255"/>
      <c r="N243" s="255"/>
      <c r="O243" s="255"/>
      <c r="P243" s="255"/>
      <c r="Q243" s="255"/>
      <c r="R243" s="255"/>
      <c r="S243" s="255"/>
      <c r="T243" s="255"/>
      <c r="U243" s="255"/>
      <c r="V243" s="255"/>
      <c r="W243" s="255"/>
      <c r="X243" s="255"/>
      <c r="Y243" s="255"/>
      <c r="Z243" s="255"/>
    </row>
    <row r="244" spans="1:26" ht="14.25" customHeight="1">
      <c r="A244" s="255"/>
      <c r="B244" s="255"/>
      <c r="C244" s="255"/>
      <c r="D244" s="255"/>
      <c r="E244" s="255"/>
      <c r="F244" s="255"/>
      <c r="G244" s="255"/>
      <c r="H244" s="255"/>
      <c r="I244" s="255"/>
      <c r="J244" s="255"/>
      <c r="K244" s="255"/>
      <c r="L244" s="255"/>
      <c r="M244" s="255"/>
      <c r="N244" s="255"/>
      <c r="O244" s="255"/>
      <c r="P244" s="255"/>
      <c r="Q244" s="255"/>
      <c r="R244" s="255"/>
      <c r="S244" s="255"/>
      <c r="T244" s="255"/>
      <c r="U244" s="255"/>
      <c r="V244" s="255"/>
      <c r="W244" s="255"/>
      <c r="X244" s="255"/>
      <c r="Y244" s="255"/>
      <c r="Z244" s="255"/>
    </row>
    <row r="245" spans="1:26" ht="14.25" customHeight="1">
      <c r="A245" s="255"/>
      <c r="B245" s="255"/>
      <c r="C245" s="255"/>
      <c r="D245" s="255"/>
      <c r="E245" s="255"/>
      <c r="F245" s="255"/>
      <c r="G245" s="255"/>
      <c r="H245" s="255"/>
      <c r="I245" s="255"/>
      <c r="J245" s="255"/>
      <c r="K245" s="255"/>
      <c r="L245" s="255"/>
      <c r="M245" s="255"/>
      <c r="N245" s="255"/>
      <c r="O245" s="255"/>
      <c r="P245" s="255"/>
      <c r="Q245" s="255"/>
      <c r="R245" s="255"/>
      <c r="S245" s="255"/>
      <c r="T245" s="255"/>
      <c r="U245" s="255"/>
      <c r="V245" s="255"/>
      <c r="W245" s="255"/>
      <c r="X245" s="255"/>
      <c r="Y245" s="255"/>
      <c r="Z245" s="255"/>
    </row>
    <row r="246" spans="1:26" ht="14.25" customHeight="1">
      <c r="A246" s="255"/>
      <c r="B246" s="255"/>
      <c r="C246" s="255"/>
      <c r="D246" s="255"/>
      <c r="E246" s="255"/>
      <c r="F246" s="255"/>
      <c r="G246" s="255"/>
      <c r="H246" s="255"/>
      <c r="I246" s="255"/>
      <c r="J246" s="255"/>
      <c r="K246" s="255"/>
      <c r="L246" s="255"/>
      <c r="M246" s="255"/>
      <c r="N246" s="255"/>
      <c r="O246" s="255"/>
      <c r="P246" s="255"/>
      <c r="Q246" s="255"/>
      <c r="R246" s="255"/>
      <c r="S246" s="255"/>
      <c r="T246" s="255"/>
      <c r="U246" s="255"/>
      <c r="V246" s="255"/>
      <c r="W246" s="255"/>
      <c r="X246" s="255"/>
      <c r="Y246" s="255"/>
      <c r="Z246" s="255"/>
    </row>
    <row r="247" spans="1:26" ht="14.25" customHeight="1">
      <c r="A247" s="255"/>
      <c r="B247" s="255"/>
      <c r="C247" s="255"/>
      <c r="D247" s="255"/>
      <c r="E247" s="255"/>
      <c r="F247" s="255"/>
      <c r="G247" s="255"/>
      <c r="H247" s="255"/>
      <c r="I247" s="255"/>
      <c r="J247" s="255"/>
      <c r="K247" s="255"/>
      <c r="L247" s="255"/>
      <c r="M247" s="255"/>
      <c r="N247" s="255"/>
      <c r="O247" s="255"/>
      <c r="P247" s="255"/>
      <c r="Q247" s="255"/>
      <c r="R247" s="255"/>
      <c r="S247" s="255"/>
      <c r="T247" s="255"/>
      <c r="U247" s="255"/>
      <c r="V247" s="255"/>
      <c r="W247" s="255"/>
      <c r="X247" s="255"/>
      <c r="Y247" s="255"/>
      <c r="Z247" s="255"/>
    </row>
    <row r="248" spans="1:26" ht="14.25" customHeight="1">
      <c r="A248" s="255"/>
      <c r="B248" s="255"/>
      <c r="C248" s="255"/>
      <c r="D248" s="255"/>
      <c r="E248" s="255"/>
      <c r="F248" s="255"/>
      <c r="G248" s="255"/>
      <c r="H248" s="255"/>
      <c r="I248" s="255"/>
      <c r="J248" s="255"/>
      <c r="K248" s="255"/>
      <c r="L248" s="255"/>
      <c r="M248" s="255"/>
      <c r="N248" s="255"/>
      <c r="O248" s="255"/>
      <c r="P248" s="255"/>
      <c r="Q248" s="255"/>
      <c r="R248" s="255"/>
      <c r="S248" s="255"/>
      <c r="T248" s="255"/>
      <c r="U248" s="255"/>
      <c r="V248" s="255"/>
      <c r="W248" s="255"/>
      <c r="X248" s="255"/>
      <c r="Y248" s="255"/>
      <c r="Z248" s="255"/>
    </row>
    <row r="249" spans="1:26" ht="14.25" customHeight="1">
      <c r="A249" s="255"/>
      <c r="B249" s="255"/>
      <c r="C249" s="255"/>
      <c r="D249" s="255"/>
      <c r="E249" s="255"/>
      <c r="F249" s="255"/>
      <c r="G249" s="255"/>
      <c r="H249" s="255"/>
      <c r="I249" s="255"/>
      <c r="J249" s="255"/>
      <c r="K249" s="255"/>
      <c r="L249" s="255"/>
      <c r="M249" s="255"/>
      <c r="N249" s="255"/>
      <c r="O249" s="255"/>
      <c r="P249" s="255"/>
      <c r="Q249" s="255"/>
      <c r="R249" s="255"/>
      <c r="S249" s="255"/>
      <c r="T249" s="255"/>
      <c r="U249" s="255"/>
      <c r="V249" s="255"/>
      <c r="W249" s="255"/>
      <c r="X249" s="255"/>
      <c r="Y249" s="255"/>
      <c r="Z249" s="255"/>
    </row>
    <row r="250" spans="1:26" ht="14.25" customHeight="1">
      <c r="A250" s="255"/>
      <c r="B250" s="255"/>
      <c r="C250" s="255"/>
      <c r="D250" s="255"/>
      <c r="E250" s="255"/>
      <c r="F250" s="255"/>
      <c r="G250" s="255"/>
      <c r="H250" s="255"/>
      <c r="I250" s="255"/>
      <c r="J250" s="255"/>
      <c r="K250" s="255"/>
      <c r="L250" s="255"/>
      <c r="M250" s="255"/>
      <c r="N250" s="255"/>
      <c r="O250" s="255"/>
      <c r="P250" s="255"/>
      <c r="Q250" s="255"/>
      <c r="R250" s="255"/>
      <c r="S250" s="255"/>
      <c r="T250" s="255"/>
      <c r="U250" s="255"/>
      <c r="V250" s="255"/>
      <c r="W250" s="255"/>
      <c r="X250" s="255"/>
      <c r="Y250" s="255"/>
      <c r="Z250" s="255"/>
    </row>
    <row r="251" spans="1:26" ht="14.25" customHeight="1">
      <c r="A251" s="255"/>
      <c r="B251" s="255"/>
      <c r="C251" s="255"/>
      <c r="D251" s="255"/>
      <c r="E251" s="255"/>
      <c r="F251" s="255"/>
      <c r="G251" s="255"/>
      <c r="H251" s="255"/>
      <c r="I251" s="255"/>
      <c r="J251" s="255"/>
      <c r="K251" s="255"/>
      <c r="L251" s="255"/>
      <c r="M251" s="255"/>
      <c r="N251" s="255"/>
      <c r="O251" s="255"/>
      <c r="P251" s="255"/>
      <c r="Q251" s="255"/>
      <c r="R251" s="255"/>
      <c r="S251" s="255"/>
      <c r="T251" s="255"/>
      <c r="U251" s="255"/>
      <c r="V251" s="255"/>
      <c r="W251" s="255"/>
      <c r="X251" s="255"/>
      <c r="Y251" s="255"/>
      <c r="Z251" s="255"/>
    </row>
    <row r="252" spans="1:26" ht="14.25" customHeight="1">
      <c r="A252" s="255"/>
      <c r="B252" s="255"/>
      <c r="C252" s="255"/>
      <c r="D252" s="255"/>
      <c r="E252" s="255"/>
      <c r="F252" s="255"/>
      <c r="G252" s="255"/>
      <c r="H252" s="255"/>
      <c r="I252" s="255"/>
      <c r="J252" s="255"/>
      <c r="K252" s="255"/>
      <c r="L252" s="255"/>
      <c r="M252" s="255"/>
      <c r="N252" s="255"/>
      <c r="O252" s="255"/>
      <c r="P252" s="255"/>
      <c r="Q252" s="255"/>
      <c r="R252" s="255"/>
      <c r="S252" s="255"/>
      <c r="T252" s="255"/>
      <c r="U252" s="255"/>
      <c r="V252" s="255"/>
      <c r="W252" s="255"/>
      <c r="X252" s="255"/>
      <c r="Y252" s="255"/>
      <c r="Z252" s="255"/>
    </row>
    <row r="253" spans="1:26" ht="14.25" customHeight="1">
      <c r="A253" s="255"/>
      <c r="B253" s="255"/>
      <c r="C253" s="255"/>
      <c r="D253" s="255"/>
      <c r="E253" s="255"/>
      <c r="F253" s="255"/>
      <c r="G253" s="255"/>
      <c r="H253" s="255"/>
      <c r="I253" s="255"/>
      <c r="J253" s="255"/>
      <c r="K253" s="255"/>
      <c r="L253" s="255"/>
      <c r="M253" s="255"/>
      <c r="N253" s="255"/>
      <c r="O253" s="255"/>
      <c r="P253" s="255"/>
      <c r="Q253" s="255"/>
      <c r="R253" s="255"/>
      <c r="S253" s="255"/>
      <c r="T253" s="255"/>
      <c r="U253" s="255"/>
      <c r="V253" s="255"/>
      <c r="W253" s="255"/>
      <c r="X253" s="255"/>
      <c r="Y253" s="255"/>
      <c r="Z253" s="255"/>
    </row>
    <row r="254" spans="1:26" ht="14.25" customHeight="1">
      <c r="A254" s="255"/>
      <c r="B254" s="255"/>
      <c r="C254" s="255"/>
      <c r="D254" s="255"/>
      <c r="E254" s="255"/>
      <c r="F254" s="255"/>
      <c r="G254" s="255"/>
      <c r="H254" s="255"/>
      <c r="I254" s="255"/>
      <c r="J254" s="255"/>
      <c r="K254" s="255"/>
      <c r="L254" s="255"/>
      <c r="M254" s="255"/>
      <c r="N254" s="255"/>
      <c r="O254" s="255"/>
      <c r="P254" s="255"/>
      <c r="Q254" s="255"/>
      <c r="R254" s="255"/>
      <c r="S254" s="255"/>
      <c r="T254" s="255"/>
      <c r="U254" s="255"/>
      <c r="V254" s="255"/>
      <c r="W254" s="255"/>
      <c r="X254" s="255"/>
      <c r="Y254" s="255"/>
      <c r="Z254" s="255"/>
    </row>
    <row r="255" spans="1:26" ht="14.25" customHeight="1">
      <c r="A255" s="255"/>
      <c r="B255" s="255"/>
      <c r="C255" s="255"/>
      <c r="D255" s="255"/>
      <c r="E255" s="255"/>
      <c r="F255" s="255"/>
      <c r="G255" s="255"/>
      <c r="H255" s="255"/>
      <c r="I255" s="255"/>
      <c r="J255" s="255"/>
      <c r="K255" s="255"/>
      <c r="L255" s="255"/>
      <c r="M255" s="255"/>
      <c r="N255" s="255"/>
      <c r="O255" s="255"/>
      <c r="P255" s="255"/>
      <c r="Q255" s="255"/>
      <c r="R255" s="255"/>
      <c r="S255" s="255"/>
      <c r="T255" s="255"/>
      <c r="U255" s="255"/>
      <c r="V255" s="255"/>
      <c r="W255" s="255"/>
      <c r="X255" s="255"/>
      <c r="Y255" s="255"/>
      <c r="Z255" s="255"/>
    </row>
    <row r="256" spans="1:26" ht="14.25" customHeight="1">
      <c r="A256" s="255"/>
      <c r="B256" s="255"/>
      <c r="C256" s="255"/>
      <c r="D256" s="255"/>
      <c r="E256" s="255"/>
      <c r="F256" s="255"/>
      <c r="G256" s="255"/>
      <c r="H256" s="255"/>
      <c r="I256" s="255"/>
      <c r="J256" s="255"/>
      <c r="K256" s="255"/>
      <c r="L256" s="255"/>
      <c r="M256" s="255"/>
      <c r="N256" s="255"/>
      <c r="O256" s="255"/>
      <c r="P256" s="255"/>
      <c r="Q256" s="255"/>
      <c r="R256" s="255"/>
      <c r="S256" s="255"/>
      <c r="T256" s="255"/>
      <c r="U256" s="255"/>
      <c r="V256" s="255"/>
      <c r="W256" s="255"/>
      <c r="X256" s="255"/>
      <c r="Y256" s="255"/>
      <c r="Z256" s="255"/>
    </row>
    <row r="257" spans="1:26" ht="14.25" customHeight="1">
      <c r="A257" s="255"/>
      <c r="B257" s="255"/>
      <c r="C257" s="255"/>
      <c r="D257" s="255"/>
      <c r="E257" s="255"/>
      <c r="F257" s="255"/>
      <c r="G257" s="255"/>
      <c r="H257" s="255"/>
      <c r="I257" s="255"/>
      <c r="J257" s="255"/>
      <c r="K257" s="255"/>
      <c r="L257" s="255"/>
      <c r="M257" s="255"/>
      <c r="N257" s="255"/>
      <c r="O257" s="255"/>
      <c r="P257" s="255"/>
      <c r="Q257" s="255"/>
      <c r="R257" s="255"/>
      <c r="S257" s="255"/>
      <c r="T257" s="255"/>
      <c r="U257" s="255"/>
      <c r="V257" s="255"/>
      <c r="W257" s="255"/>
      <c r="X257" s="255"/>
      <c r="Y257" s="255"/>
      <c r="Z257" s="255"/>
    </row>
    <row r="258" spans="1:26" ht="14.25" customHeight="1">
      <c r="A258" s="255"/>
      <c r="B258" s="255"/>
      <c r="C258" s="255"/>
      <c r="D258" s="255"/>
      <c r="E258" s="255"/>
      <c r="F258" s="255"/>
      <c r="G258" s="255"/>
      <c r="H258" s="255"/>
      <c r="I258" s="255"/>
      <c r="J258" s="255"/>
      <c r="K258" s="255"/>
      <c r="L258" s="255"/>
      <c r="M258" s="255"/>
      <c r="N258" s="255"/>
      <c r="O258" s="255"/>
      <c r="P258" s="255"/>
      <c r="Q258" s="255"/>
      <c r="R258" s="255"/>
      <c r="S258" s="255"/>
      <c r="T258" s="255"/>
      <c r="U258" s="255"/>
      <c r="V258" s="255"/>
      <c r="W258" s="255"/>
      <c r="X258" s="255"/>
      <c r="Y258" s="255"/>
      <c r="Z258" s="255"/>
    </row>
    <row r="259" spans="1:26" ht="14.25" customHeight="1">
      <c r="A259" s="255"/>
      <c r="B259" s="255"/>
      <c r="C259" s="255"/>
      <c r="D259" s="255"/>
      <c r="E259" s="255"/>
      <c r="F259" s="255"/>
      <c r="G259" s="255"/>
      <c r="H259" s="255"/>
      <c r="I259" s="255"/>
      <c r="J259" s="255"/>
      <c r="K259" s="255"/>
      <c r="L259" s="255"/>
      <c r="M259" s="255"/>
      <c r="N259" s="255"/>
      <c r="O259" s="255"/>
      <c r="P259" s="255"/>
      <c r="Q259" s="255"/>
      <c r="R259" s="255"/>
      <c r="S259" s="255"/>
      <c r="T259" s="255"/>
      <c r="U259" s="255"/>
      <c r="V259" s="255"/>
      <c r="W259" s="255"/>
      <c r="X259" s="255"/>
      <c r="Y259" s="255"/>
      <c r="Z259" s="255"/>
    </row>
    <row r="260" spans="1:26" ht="14.25" customHeight="1">
      <c r="A260" s="255"/>
      <c r="B260" s="255"/>
      <c r="C260" s="255"/>
      <c r="D260" s="255"/>
      <c r="E260" s="255"/>
      <c r="F260" s="255"/>
      <c r="G260" s="255"/>
      <c r="H260" s="255"/>
      <c r="I260" s="255"/>
      <c r="J260" s="255"/>
      <c r="K260" s="255"/>
      <c r="L260" s="255"/>
      <c r="M260" s="255"/>
      <c r="N260" s="255"/>
      <c r="O260" s="255"/>
      <c r="P260" s="255"/>
      <c r="Q260" s="255"/>
      <c r="R260" s="255"/>
      <c r="S260" s="255"/>
      <c r="T260" s="255"/>
      <c r="U260" s="255"/>
      <c r="V260" s="255"/>
      <c r="W260" s="255"/>
      <c r="X260" s="255"/>
      <c r="Y260" s="255"/>
      <c r="Z260" s="255"/>
    </row>
    <row r="261" spans="1:26" ht="14.25" customHeight="1">
      <c r="A261" s="255"/>
      <c r="B261" s="255"/>
      <c r="C261" s="255"/>
      <c r="D261" s="255"/>
      <c r="E261" s="255"/>
      <c r="F261" s="255"/>
      <c r="G261" s="255"/>
      <c r="H261" s="255"/>
      <c r="I261" s="255"/>
      <c r="J261" s="255"/>
      <c r="K261" s="255"/>
      <c r="L261" s="255"/>
      <c r="M261" s="255"/>
      <c r="N261" s="255"/>
      <c r="O261" s="255"/>
      <c r="P261" s="255"/>
      <c r="Q261" s="255"/>
      <c r="R261" s="255"/>
      <c r="S261" s="255"/>
      <c r="T261" s="255"/>
      <c r="U261" s="255"/>
      <c r="V261" s="255"/>
      <c r="W261" s="255"/>
      <c r="X261" s="255"/>
      <c r="Y261" s="255"/>
      <c r="Z261" s="255"/>
    </row>
    <row r="262" spans="1:26" ht="14.25" customHeight="1">
      <c r="A262" s="255"/>
      <c r="B262" s="255"/>
      <c r="C262" s="255"/>
      <c r="D262" s="255"/>
      <c r="E262" s="255"/>
      <c r="F262" s="255"/>
      <c r="G262" s="255"/>
      <c r="H262" s="255"/>
      <c r="I262" s="255"/>
      <c r="J262" s="255"/>
      <c r="K262" s="255"/>
      <c r="L262" s="255"/>
      <c r="M262" s="255"/>
      <c r="N262" s="255"/>
      <c r="O262" s="255"/>
      <c r="P262" s="255"/>
      <c r="Q262" s="255"/>
      <c r="R262" s="255"/>
      <c r="S262" s="255"/>
      <c r="T262" s="255"/>
      <c r="U262" s="255"/>
      <c r="V262" s="255"/>
      <c r="W262" s="255"/>
      <c r="X262" s="255"/>
      <c r="Y262" s="255"/>
      <c r="Z262" s="255"/>
    </row>
    <row r="263" spans="1:26" ht="14.25" customHeight="1">
      <c r="A263" s="255"/>
      <c r="B263" s="255"/>
      <c r="C263" s="255"/>
      <c r="D263" s="255"/>
      <c r="E263" s="255"/>
      <c r="F263" s="255"/>
      <c r="G263" s="255"/>
      <c r="H263" s="255"/>
      <c r="I263" s="255"/>
      <c r="J263" s="255"/>
      <c r="K263" s="255"/>
      <c r="L263" s="255"/>
      <c r="M263" s="255"/>
      <c r="N263" s="255"/>
      <c r="O263" s="255"/>
      <c r="P263" s="255"/>
      <c r="Q263" s="255"/>
      <c r="R263" s="255"/>
      <c r="S263" s="255"/>
      <c r="T263" s="255"/>
      <c r="U263" s="255"/>
      <c r="V263" s="255"/>
      <c r="W263" s="255"/>
      <c r="X263" s="255"/>
      <c r="Y263" s="255"/>
      <c r="Z263" s="255"/>
    </row>
    <row r="264" spans="1:26" ht="14.25" customHeight="1">
      <c r="A264" s="255"/>
      <c r="B264" s="255"/>
      <c r="C264" s="255"/>
      <c r="D264" s="255"/>
      <c r="E264" s="255"/>
      <c r="F264" s="255"/>
      <c r="G264" s="255"/>
      <c r="H264" s="255"/>
      <c r="I264" s="255"/>
      <c r="J264" s="255"/>
      <c r="K264" s="255"/>
      <c r="L264" s="255"/>
      <c r="M264" s="255"/>
      <c r="N264" s="255"/>
      <c r="O264" s="255"/>
      <c r="P264" s="255"/>
      <c r="Q264" s="255"/>
      <c r="R264" s="255"/>
      <c r="S264" s="255"/>
      <c r="T264" s="255"/>
      <c r="U264" s="255"/>
      <c r="V264" s="255"/>
      <c r="W264" s="255"/>
      <c r="X264" s="255"/>
      <c r="Y264" s="255"/>
      <c r="Z264" s="255"/>
    </row>
    <row r="265" spans="1:26" ht="14.25" customHeight="1">
      <c r="A265" s="255"/>
      <c r="B265" s="255"/>
      <c r="C265" s="255"/>
      <c r="D265" s="255"/>
      <c r="E265" s="255"/>
      <c r="F265" s="255"/>
      <c r="G265" s="255"/>
      <c r="H265" s="255"/>
      <c r="I265" s="255"/>
      <c r="J265" s="255"/>
      <c r="K265" s="255"/>
      <c r="L265" s="255"/>
      <c r="M265" s="255"/>
      <c r="N265" s="255"/>
      <c r="O265" s="255"/>
      <c r="P265" s="255"/>
      <c r="Q265" s="255"/>
      <c r="R265" s="255"/>
      <c r="S265" s="255"/>
      <c r="T265" s="255"/>
      <c r="U265" s="255"/>
      <c r="V265" s="255"/>
      <c r="W265" s="255"/>
      <c r="X265" s="255"/>
      <c r="Y265" s="255"/>
      <c r="Z265" s="255"/>
    </row>
    <row r="266" spans="1:26" ht="14.25" customHeight="1">
      <c r="A266" s="255"/>
      <c r="B266" s="255"/>
      <c r="C266" s="255"/>
      <c r="D266" s="255"/>
      <c r="E266" s="255"/>
      <c r="F266" s="255"/>
      <c r="G266" s="255"/>
      <c r="H266" s="255"/>
      <c r="I266" s="255"/>
      <c r="J266" s="255"/>
      <c r="K266" s="255"/>
      <c r="L266" s="255"/>
      <c r="M266" s="255"/>
      <c r="N266" s="255"/>
      <c r="O266" s="255"/>
      <c r="P266" s="255"/>
      <c r="Q266" s="255"/>
      <c r="R266" s="255"/>
      <c r="S266" s="255"/>
      <c r="T266" s="255"/>
      <c r="U266" s="255"/>
      <c r="V266" s="255"/>
      <c r="W266" s="255"/>
      <c r="X266" s="255"/>
      <c r="Y266" s="255"/>
      <c r="Z266" s="255"/>
    </row>
    <row r="267" spans="1:26" ht="14.25" customHeight="1">
      <c r="A267" s="255"/>
      <c r="B267" s="255"/>
      <c r="C267" s="255"/>
      <c r="D267" s="255"/>
      <c r="E267" s="255"/>
      <c r="F267" s="255"/>
      <c r="G267" s="255"/>
      <c r="H267" s="255"/>
      <c r="I267" s="255"/>
      <c r="J267" s="255"/>
      <c r="K267" s="255"/>
      <c r="L267" s="255"/>
      <c r="M267" s="255"/>
      <c r="N267" s="255"/>
      <c r="O267" s="255"/>
      <c r="P267" s="255"/>
      <c r="Q267" s="255"/>
      <c r="R267" s="255"/>
      <c r="S267" s="255"/>
      <c r="T267" s="255"/>
      <c r="U267" s="255"/>
      <c r="V267" s="255"/>
      <c r="W267" s="255"/>
      <c r="X267" s="255"/>
      <c r="Y267" s="255"/>
      <c r="Z267" s="255"/>
    </row>
    <row r="268" spans="1:26" ht="14.25" customHeight="1">
      <c r="A268" s="255"/>
      <c r="B268" s="255"/>
      <c r="C268" s="255"/>
      <c r="D268" s="255"/>
      <c r="E268" s="255"/>
      <c r="F268" s="255"/>
      <c r="G268" s="255"/>
      <c r="H268" s="255"/>
      <c r="I268" s="255"/>
      <c r="J268" s="255"/>
      <c r="K268" s="255"/>
      <c r="L268" s="255"/>
      <c r="M268" s="255"/>
      <c r="N268" s="255"/>
      <c r="O268" s="255"/>
      <c r="P268" s="255"/>
      <c r="Q268" s="255"/>
      <c r="R268" s="255"/>
      <c r="S268" s="255"/>
      <c r="T268" s="255"/>
      <c r="U268" s="255"/>
      <c r="V268" s="255"/>
      <c r="W268" s="255"/>
      <c r="X268" s="255"/>
      <c r="Y268" s="255"/>
      <c r="Z268" s="255"/>
    </row>
    <row r="269" spans="1:26" ht="14.25" customHeight="1">
      <c r="A269" s="255"/>
      <c r="B269" s="255"/>
      <c r="C269" s="255"/>
      <c r="D269" s="255"/>
      <c r="E269" s="255"/>
      <c r="F269" s="255"/>
      <c r="G269" s="255"/>
      <c r="H269" s="255"/>
      <c r="I269" s="255"/>
      <c r="J269" s="255"/>
      <c r="K269" s="255"/>
      <c r="L269" s="255"/>
      <c r="M269" s="255"/>
      <c r="N269" s="255"/>
      <c r="O269" s="255"/>
      <c r="P269" s="255"/>
      <c r="Q269" s="255"/>
      <c r="R269" s="255"/>
      <c r="S269" s="255"/>
      <c r="T269" s="255"/>
      <c r="U269" s="255"/>
      <c r="V269" s="255"/>
      <c r="W269" s="255"/>
      <c r="X269" s="255"/>
      <c r="Y269" s="255"/>
      <c r="Z269" s="255"/>
    </row>
    <row r="270" spans="1:26" ht="14.25" customHeight="1">
      <c r="A270" s="255"/>
      <c r="B270" s="255"/>
      <c r="C270" s="255"/>
      <c r="D270" s="255"/>
      <c r="E270" s="255"/>
      <c r="F270" s="255"/>
      <c r="G270" s="255"/>
      <c r="H270" s="255"/>
      <c r="I270" s="255"/>
      <c r="J270" s="255"/>
      <c r="K270" s="255"/>
      <c r="L270" s="255"/>
      <c r="M270" s="255"/>
      <c r="N270" s="255"/>
      <c r="O270" s="255"/>
      <c r="P270" s="255"/>
      <c r="Q270" s="255"/>
      <c r="R270" s="255"/>
      <c r="S270" s="255"/>
      <c r="T270" s="255"/>
      <c r="U270" s="255"/>
      <c r="V270" s="255"/>
      <c r="W270" s="255"/>
      <c r="X270" s="255"/>
      <c r="Y270" s="255"/>
      <c r="Z270" s="255"/>
    </row>
    <row r="271" spans="1:26" ht="14.25" customHeight="1">
      <c r="A271" s="255"/>
      <c r="B271" s="255"/>
      <c r="C271" s="255"/>
      <c r="D271" s="255"/>
      <c r="E271" s="255"/>
      <c r="F271" s="255"/>
      <c r="G271" s="255"/>
      <c r="H271" s="255"/>
      <c r="I271" s="255"/>
      <c r="J271" s="255"/>
      <c r="K271" s="255"/>
      <c r="L271" s="255"/>
      <c r="M271" s="255"/>
      <c r="N271" s="255"/>
      <c r="O271" s="255"/>
      <c r="P271" s="255"/>
      <c r="Q271" s="255"/>
      <c r="R271" s="255"/>
      <c r="S271" s="255"/>
      <c r="T271" s="255"/>
      <c r="U271" s="255"/>
      <c r="V271" s="255"/>
      <c r="W271" s="255"/>
      <c r="X271" s="255"/>
      <c r="Y271" s="255"/>
      <c r="Z271" s="255"/>
    </row>
    <row r="272" spans="1:26" ht="14.25" customHeight="1">
      <c r="A272" s="255"/>
      <c r="B272" s="255"/>
      <c r="C272" s="255"/>
      <c r="D272" s="255"/>
      <c r="E272" s="255"/>
      <c r="F272" s="255"/>
      <c r="G272" s="255"/>
      <c r="H272" s="255"/>
      <c r="I272" s="255"/>
      <c r="J272" s="255"/>
      <c r="K272" s="255"/>
      <c r="L272" s="255"/>
      <c r="M272" s="255"/>
      <c r="N272" s="255"/>
      <c r="O272" s="255"/>
      <c r="P272" s="255"/>
      <c r="Q272" s="255"/>
      <c r="R272" s="255"/>
      <c r="S272" s="255"/>
      <c r="T272" s="255"/>
      <c r="U272" s="255"/>
      <c r="V272" s="255"/>
      <c r="W272" s="255"/>
      <c r="X272" s="255"/>
      <c r="Y272" s="255"/>
      <c r="Z272" s="255"/>
    </row>
    <row r="273" spans="1:26" ht="14.25" customHeight="1">
      <c r="A273" s="255"/>
      <c r="B273" s="255"/>
      <c r="C273" s="255"/>
      <c r="D273" s="255"/>
      <c r="E273" s="255"/>
      <c r="F273" s="255"/>
      <c r="G273" s="255"/>
      <c r="H273" s="255"/>
      <c r="I273" s="255"/>
      <c r="J273" s="255"/>
      <c r="K273" s="255"/>
      <c r="L273" s="255"/>
      <c r="M273" s="255"/>
      <c r="N273" s="255"/>
      <c r="O273" s="255"/>
      <c r="P273" s="255"/>
      <c r="Q273" s="255"/>
      <c r="R273" s="255"/>
      <c r="S273" s="255"/>
      <c r="T273" s="255"/>
      <c r="U273" s="255"/>
      <c r="V273" s="255"/>
      <c r="W273" s="255"/>
      <c r="X273" s="255"/>
      <c r="Y273" s="255"/>
      <c r="Z273" s="255"/>
    </row>
    <row r="274" spans="1:26" ht="14.25" customHeight="1">
      <c r="A274" s="255"/>
      <c r="B274" s="255"/>
      <c r="C274" s="255"/>
      <c r="D274" s="255"/>
      <c r="E274" s="255"/>
      <c r="F274" s="255"/>
      <c r="G274" s="255"/>
      <c r="H274" s="255"/>
      <c r="I274" s="255"/>
      <c r="J274" s="255"/>
      <c r="K274" s="255"/>
      <c r="L274" s="255"/>
      <c r="M274" s="255"/>
      <c r="N274" s="255"/>
      <c r="O274" s="255"/>
      <c r="P274" s="255"/>
      <c r="Q274" s="255"/>
      <c r="R274" s="255"/>
      <c r="S274" s="255"/>
      <c r="T274" s="255"/>
      <c r="U274" s="255"/>
      <c r="V274" s="255"/>
      <c r="W274" s="255"/>
      <c r="X274" s="255"/>
      <c r="Y274" s="255"/>
      <c r="Z274" s="255"/>
    </row>
    <row r="275" spans="1:26" ht="14.25" customHeight="1">
      <c r="A275" s="255"/>
      <c r="B275" s="255"/>
      <c r="C275" s="255"/>
      <c r="D275" s="255"/>
      <c r="E275" s="255"/>
      <c r="F275" s="255"/>
      <c r="G275" s="255"/>
      <c r="H275" s="255"/>
      <c r="I275" s="255"/>
      <c r="J275" s="255"/>
      <c r="K275" s="255"/>
      <c r="L275" s="255"/>
      <c r="M275" s="255"/>
      <c r="N275" s="255"/>
      <c r="O275" s="255"/>
      <c r="P275" s="255"/>
      <c r="Q275" s="255"/>
      <c r="R275" s="255"/>
      <c r="S275" s="255"/>
      <c r="T275" s="255"/>
      <c r="U275" s="255"/>
      <c r="V275" s="255"/>
      <c r="W275" s="255"/>
      <c r="X275" s="255"/>
      <c r="Y275" s="255"/>
      <c r="Z275" s="255"/>
    </row>
    <row r="276" spans="1:26" ht="14.25" customHeight="1">
      <c r="A276" s="255"/>
      <c r="B276" s="255"/>
      <c r="C276" s="255"/>
      <c r="D276" s="255"/>
      <c r="E276" s="255"/>
      <c r="F276" s="255"/>
      <c r="G276" s="255"/>
      <c r="H276" s="255"/>
      <c r="I276" s="255"/>
      <c r="J276" s="255"/>
      <c r="K276" s="255"/>
      <c r="L276" s="255"/>
      <c r="M276" s="255"/>
      <c r="N276" s="255"/>
      <c r="O276" s="255"/>
      <c r="P276" s="255"/>
      <c r="Q276" s="255"/>
      <c r="R276" s="255"/>
      <c r="S276" s="255"/>
      <c r="T276" s="255"/>
      <c r="U276" s="255"/>
      <c r="V276" s="255"/>
      <c r="W276" s="255"/>
      <c r="X276" s="255"/>
      <c r="Y276" s="255"/>
      <c r="Z276" s="255"/>
    </row>
    <row r="277" spans="1:26" ht="14.25" customHeight="1">
      <c r="A277" s="255"/>
      <c r="B277" s="255"/>
      <c r="C277" s="255"/>
      <c r="D277" s="255"/>
      <c r="E277" s="255"/>
      <c r="F277" s="255"/>
      <c r="G277" s="255"/>
      <c r="H277" s="255"/>
      <c r="I277" s="255"/>
      <c r="J277" s="255"/>
      <c r="K277" s="255"/>
      <c r="L277" s="255"/>
      <c r="M277" s="255"/>
      <c r="N277" s="255"/>
      <c r="O277" s="255"/>
      <c r="P277" s="255"/>
      <c r="Q277" s="255"/>
      <c r="R277" s="255"/>
      <c r="S277" s="255"/>
      <c r="T277" s="255"/>
      <c r="U277" s="255"/>
      <c r="V277" s="255"/>
      <c r="W277" s="255"/>
      <c r="X277" s="255"/>
      <c r="Y277" s="255"/>
      <c r="Z277" s="255"/>
    </row>
    <row r="278" spans="1:26" ht="14.25" customHeight="1">
      <c r="A278" s="255"/>
      <c r="B278" s="255"/>
      <c r="C278" s="255"/>
      <c r="D278" s="255"/>
      <c r="E278" s="255"/>
      <c r="F278" s="255"/>
      <c r="G278" s="255"/>
      <c r="H278" s="255"/>
      <c r="I278" s="255"/>
      <c r="J278" s="255"/>
      <c r="K278" s="255"/>
      <c r="L278" s="255"/>
      <c r="M278" s="255"/>
      <c r="N278" s="255"/>
      <c r="O278" s="255"/>
      <c r="P278" s="255"/>
      <c r="Q278" s="255"/>
      <c r="R278" s="255"/>
      <c r="S278" s="255"/>
      <c r="T278" s="255"/>
      <c r="U278" s="255"/>
      <c r="V278" s="255"/>
      <c r="W278" s="255"/>
      <c r="X278" s="255"/>
      <c r="Y278" s="255"/>
      <c r="Z278" s="255"/>
    </row>
    <row r="279" spans="1:26" ht="14.25" customHeight="1">
      <c r="A279" s="255"/>
      <c r="B279" s="255"/>
      <c r="C279" s="255"/>
      <c r="D279" s="255"/>
      <c r="E279" s="255"/>
      <c r="F279" s="255"/>
      <c r="G279" s="255"/>
      <c r="H279" s="255"/>
      <c r="I279" s="255"/>
      <c r="J279" s="255"/>
      <c r="K279" s="255"/>
      <c r="L279" s="255"/>
      <c r="M279" s="255"/>
      <c r="N279" s="255"/>
      <c r="O279" s="255"/>
      <c r="P279" s="255"/>
      <c r="Q279" s="255"/>
      <c r="R279" s="255"/>
      <c r="S279" s="255"/>
      <c r="T279" s="255"/>
      <c r="U279" s="255"/>
      <c r="V279" s="255"/>
      <c r="W279" s="255"/>
      <c r="X279" s="255"/>
      <c r="Y279" s="255"/>
      <c r="Z279" s="255"/>
    </row>
    <row r="280" spans="1:26" ht="14.25" customHeight="1">
      <c r="A280" s="255"/>
      <c r="B280" s="255"/>
      <c r="C280" s="255"/>
      <c r="D280" s="255"/>
      <c r="E280" s="255"/>
      <c r="F280" s="255"/>
      <c r="G280" s="255"/>
      <c r="H280" s="255"/>
      <c r="I280" s="255"/>
      <c r="J280" s="255"/>
      <c r="K280" s="255"/>
      <c r="L280" s="255"/>
      <c r="M280" s="255"/>
      <c r="N280" s="255"/>
      <c r="O280" s="255"/>
      <c r="P280" s="255"/>
      <c r="Q280" s="255"/>
      <c r="R280" s="255"/>
      <c r="S280" s="255"/>
      <c r="T280" s="255"/>
      <c r="U280" s="255"/>
      <c r="V280" s="255"/>
      <c r="W280" s="255"/>
      <c r="X280" s="255"/>
      <c r="Y280" s="255"/>
      <c r="Z280" s="255"/>
    </row>
    <row r="281" spans="1:26" ht="14.25" customHeight="1">
      <c r="A281" s="255"/>
      <c r="B281" s="255"/>
      <c r="C281" s="255"/>
      <c r="D281" s="255"/>
      <c r="E281" s="255"/>
      <c r="F281" s="255"/>
      <c r="G281" s="255"/>
      <c r="H281" s="255"/>
      <c r="I281" s="255"/>
      <c r="J281" s="255"/>
      <c r="K281" s="255"/>
      <c r="L281" s="255"/>
      <c r="M281" s="255"/>
      <c r="N281" s="255"/>
      <c r="O281" s="255"/>
      <c r="P281" s="255"/>
      <c r="Q281" s="255"/>
      <c r="R281" s="255"/>
      <c r="S281" s="255"/>
      <c r="T281" s="255"/>
      <c r="U281" s="255"/>
      <c r="V281" s="255"/>
      <c r="W281" s="255"/>
      <c r="X281" s="255"/>
      <c r="Y281" s="255"/>
      <c r="Z281" s="255"/>
    </row>
    <row r="282" spans="1:26" ht="14.25" customHeight="1">
      <c r="A282" s="255"/>
      <c r="B282" s="255"/>
      <c r="C282" s="255"/>
      <c r="D282" s="255"/>
      <c r="E282" s="255"/>
      <c r="F282" s="255"/>
      <c r="G282" s="255"/>
      <c r="H282" s="255"/>
      <c r="I282" s="255"/>
      <c r="J282" s="255"/>
      <c r="K282" s="255"/>
      <c r="L282" s="255"/>
      <c r="M282" s="255"/>
      <c r="N282" s="255"/>
      <c r="O282" s="255"/>
      <c r="P282" s="255"/>
      <c r="Q282" s="255"/>
      <c r="R282" s="255"/>
      <c r="S282" s="255"/>
      <c r="T282" s="255"/>
      <c r="U282" s="255"/>
      <c r="V282" s="255"/>
      <c r="W282" s="255"/>
      <c r="X282" s="255"/>
      <c r="Y282" s="255"/>
      <c r="Z282" s="255"/>
    </row>
    <row r="283" spans="1:26" ht="14.25" customHeight="1">
      <c r="A283" s="255"/>
      <c r="B283" s="255"/>
      <c r="C283" s="255"/>
      <c r="D283" s="255"/>
      <c r="E283" s="255"/>
      <c r="F283" s="255"/>
      <c r="G283" s="255"/>
      <c r="H283" s="255"/>
      <c r="I283" s="255"/>
      <c r="J283" s="255"/>
      <c r="K283" s="255"/>
      <c r="L283" s="255"/>
      <c r="M283" s="255"/>
      <c r="N283" s="255"/>
      <c r="O283" s="255"/>
      <c r="P283" s="255"/>
      <c r="Q283" s="255"/>
      <c r="R283" s="255"/>
      <c r="S283" s="255"/>
      <c r="T283" s="255"/>
      <c r="U283" s="255"/>
      <c r="V283" s="255"/>
      <c r="W283" s="255"/>
      <c r="X283" s="255"/>
      <c r="Y283" s="255"/>
      <c r="Z283" s="255"/>
    </row>
    <row r="284" spans="1:26" ht="14.25" customHeight="1">
      <c r="A284" s="255"/>
      <c r="B284" s="255"/>
      <c r="C284" s="255"/>
      <c r="D284" s="255"/>
      <c r="E284" s="255"/>
      <c r="F284" s="255"/>
      <c r="G284" s="255"/>
      <c r="H284" s="255"/>
      <c r="I284" s="255"/>
      <c r="J284" s="255"/>
      <c r="K284" s="255"/>
      <c r="L284" s="255"/>
      <c r="M284" s="255"/>
      <c r="N284" s="255"/>
      <c r="O284" s="255"/>
      <c r="P284" s="255"/>
      <c r="Q284" s="255"/>
      <c r="R284" s="255"/>
      <c r="S284" s="255"/>
      <c r="T284" s="255"/>
      <c r="U284" s="255"/>
      <c r="V284" s="255"/>
      <c r="W284" s="255"/>
      <c r="X284" s="255"/>
      <c r="Y284" s="255"/>
      <c r="Z284" s="255"/>
    </row>
    <row r="285" spans="1:26" ht="14.25" customHeight="1">
      <c r="A285" s="255"/>
      <c r="B285" s="255"/>
      <c r="C285" s="255"/>
      <c r="D285" s="255"/>
      <c r="E285" s="255"/>
      <c r="F285" s="255"/>
      <c r="G285" s="255"/>
      <c r="H285" s="255"/>
      <c r="I285" s="255"/>
      <c r="J285" s="255"/>
      <c r="K285" s="255"/>
      <c r="L285" s="255"/>
      <c r="M285" s="255"/>
      <c r="N285" s="255"/>
      <c r="O285" s="255"/>
      <c r="P285" s="255"/>
      <c r="Q285" s="255"/>
      <c r="R285" s="255"/>
      <c r="S285" s="255"/>
      <c r="T285" s="255"/>
      <c r="U285" s="255"/>
      <c r="V285" s="255"/>
      <c r="W285" s="255"/>
      <c r="X285" s="255"/>
      <c r="Y285" s="255"/>
      <c r="Z285" s="255"/>
    </row>
    <row r="286" spans="1:26" ht="14.25" customHeight="1">
      <c r="A286" s="255"/>
      <c r="B286" s="255"/>
      <c r="C286" s="255"/>
      <c r="D286" s="255"/>
      <c r="E286" s="255"/>
      <c r="F286" s="255"/>
      <c r="G286" s="255"/>
      <c r="H286" s="255"/>
      <c r="I286" s="255"/>
      <c r="J286" s="255"/>
      <c r="K286" s="255"/>
      <c r="L286" s="255"/>
      <c r="M286" s="255"/>
      <c r="N286" s="255"/>
      <c r="O286" s="255"/>
      <c r="P286" s="255"/>
      <c r="Q286" s="255"/>
      <c r="R286" s="255"/>
      <c r="S286" s="255"/>
      <c r="T286" s="255"/>
      <c r="U286" s="255"/>
      <c r="V286" s="255"/>
      <c r="W286" s="255"/>
      <c r="X286" s="255"/>
      <c r="Y286" s="255"/>
      <c r="Z286" s="255"/>
    </row>
    <row r="287" spans="1:26" ht="14.25" customHeight="1">
      <c r="A287" s="255"/>
      <c r="B287" s="255"/>
      <c r="C287" s="255"/>
      <c r="D287" s="255"/>
      <c r="E287" s="255"/>
      <c r="F287" s="255"/>
      <c r="G287" s="255"/>
      <c r="H287" s="255"/>
      <c r="I287" s="255"/>
      <c r="J287" s="255"/>
      <c r="K287" s="255"/>
      <c r="L287" s="255"/>
      <c r="M287" s="255"/>
      <c r="N287" s="255"/>
      <c r="O287" s="255"/>
      <c r="P287" s="255"/>
      <c r="Q287" s="255"/>
      <c r="R287" s="255"/>
      <c r="S287" s="255"/>
      <c r="T287" s="255"/>
      <c r="U287" s="255"/>
      <c r="V287" s="255"/>
      <c r="W287" s="255"/>
      <c r="X287" s="255"/>
      <c r="Y287" s="255"/>
      <c r="Z287" s="255"/>
    </row>
    <row r="288" spans="1:26" ht="14.25" customHeight="1">
      <c r="A288" s="255"/>
      <c r="B288" s="255"/>
      <c r="C288" s="255"/>
      <c r="D288" s="255"/>
      <c r="E288" s="255"/>
      <c r="F288" s="255"/>
      <c r="G288" s="255"/>
      <c r="H288" s="255"/>
      <c r="I288" s="255"/>
      <c r="J288" s="255"/>
      <c r="K288" s="255"/>
      <c r="L288" s="255"/>
      <c r="M288" s="255"/>
      <c r="N288" s="255"/>
      <c r="O288" s="255"/>
      <c r="P288" s="255"/>
      <c r="Q288" s="255"/>
      <c r="R288" s="255"/>
      <c r="S288" s="255"/>
      <c r="T288" s="255"/>
      <c r="U288" s="255"/>
      <c r="V288" s="255"/>
      <c r="W288" s="255"/>
      <c r="X288" s="255"/>
      <c r="Y288" s="255"/>
      <c r="Z288" s="255"/>
    </row>
    <row r="289" spans="1:26" ht="14.25" customHeight="1">
      <c r="A289" s="255"/>
      <c r="B289" s="255"/>
      <c r="C289" s="255"/>
      <c r="D289" s="255"/>
      <c r="E289" s="255"/>
      <c r="F289" s="255"/>
      <c r="G289" s="255"/>
      <c r="H289" s="255"/>
      <c r="I289" s="255"/>
      <c r="J289" s="255"/>
      <c r="K289" s="255"/>
      <c r="L289" s="255"/>
      <c r="M289" s="255"/>
      <c r="N289" s="255"/>
      <c r="O289" s="255"/>
      <c r="P289" s="255"/>
      <c r="Q289" s="255"/>
      <c r="R289" s="255"/>
      <c r="S289" s="255"/>
      <c r="T289" s="255"/>
      <c r="U289" s="255"/>
      <c r="V289" s="255"/>
      <c r="W289" s="255"/>
      <c r="X289" s="255"/>
      <c r="Y289" s="255"/>
      <c r="Z289" s="255"/>
    </row>
    <row r="290" spans="1:26" ht="14.25" customHeight="1">
      <c r="A290" s="255"/>
      <c r="B290" s="255"/>
      <c r="C290" s="255"/>
      <c r="D290" s="255"/>
      <c r="E290" s="255"/>
      <c r="F290" s="255"/>
      <c r="G290" s="255"/>
      <c r="H290" s="255"/>
      <c r="I290" s="255"/>
      <c r="J290" s="255"/>
      <c r="K290" s="255"/>
      <c r="L290" s="255"/>
      <c r="M290" s="255"/>
      <c r="N290" s="255"/>
      <c r="O290" s="255"/>
      <c r="P290" s="255"/>
      <c r="Q290" s="255"/>
      <c r="R290" s="255"/>
      <c r="S290" s="255"/>
      <c r="T290" s="255"/>
      <c r="U290" s="255"/>
      <c r="V290" s="255"/>
      <c r="W290" s="255"/>
      <c r="X290" s="255"/>
      <c r="Y290" s="255"/>
      <c r="Z290" s="255"/>
    </row>
    <row r="291" spans="1:26" ht="14.25" customHeight="1">
      <c r="A291" s="255"/>
      <c r="B291" s="255"/>
      <c r="C291" s="255"/>
      <c r="D291" s="255"/>
      <c r="E291" s="255"/>
      <c r="F291" s="255"/>
      <c r="G291" s="255"/>
      <c r="H291" s="255"/>
      <c r="I291" s="255"/>
      <c r="J291" s="255"/>
      <c r="K291" s="255"/>
      <c r="L291" s="255"/>
      <c r="M291" s="255"/>
      <c r="N291" s="255"/>
      <c r="O291" s="255"/>
      <c r="P291" s="255"/>
      <c r="Q291" s="255"/>
      <c r="R291" s="255"/>
      <c r="S291" s="255"/>
      <c r="T291" s="255"/>
      <c r="U291" s="255"/>
      <c r="V291" s="255"/>
      <c r="W291" s="255"/>
      <c r="X291" s="255"/>
      <c r="Y291" s="255"/>
      <c r="Z291" s="255"/>
    </row>
    <row r="292" spans="1:26" ht="14.25" customHeight="1">
      <c r="A292" s="255"/>
      <c r="B292" s="255"/>
      <c r="C292" s="255"/>
      <c r="D292" s="255"/>
      <c r="E292" s="255"/>
      <c r="F292" s="255"/>
      <c r="G292" s="255"/>
      <c r="H292" s="255"/>
      <c r="I292" s="255"/>
      <c r="J292" s="255"/>
      <c r="K292" s="255"/>
      <c r="L292" s="255"/>
      <c r="M292" s="255"/>
      <c r="N292" s="255"/>
      <c r="O292" s="255"/>
      <c r="P292" s="255"/>
      <c r="Q292" s="255"/>
      <c r="R292" s="255"/>
      <c r="S292" s="255"/>
      <c r="T292" s="255"/>
      <c r="U292" s="255"/>
      <c r="V292" s="255"/>
      <c r="W292" s="255"/>
      <c r="X292" s="255"/>
      <c r="Y292" s="255"/>
      <c r="Z292" s="255"/>
    </row>
    <row r="293" spans="1:26" ht="14.25" customHeight="1">
      <c r="A293" s="255"/>
      <c r="B293" s="255"/>
      <c r="C293" s="255"/>
      <c r="D293" s="255"/>
      <c r="E293" s="255"/>
      <c r="F293" s="255"/>
      <c r="G293" s="255"/>
      <c r="H293" s="255"/>
      <c r="I293" s="255"/>
      <c r="J293" s="255"/>
      <c r="K293" s="255"/>
      <c r="L293" s="255"/>
      <c r="M293" s="255"/>
      <c r="N293" s="255"/>
      <c r="O293" s="255"/>
      <c r="P293" s="255"/>
      <c r="Q293" s="255"/>
      <c r="R293" s="255"/>
      <c r="S293" s="255"/>
      <c r="T293" s="255"/>
      <c r="U293" s="255"/>
      <c r="V293" s="255"/>
      <c r="W293" s="255"/>
      <c r="X293" s="255"/>
      <c r="Y293" s="255"/>
      <c r="Z293" s="255"/>
    </row>
    <row r="294" spans="1:26" ht="14.25" customHeight="1">
      <c r="A294" s="255"/>
      <c r="B294" s="255"/>
      <c r="C294" s="255"/>
      <c r="D294" s="255"/>
      <c r="E294" s="255"/>
      <c r="F294" s="255"/>
      <c r="G294" s="255"/>
      <c r="H294" s="255"/>
      <c r="I294" s="255"/>
      <c r="J294" s="255"/>
      <c r="K294" s="255"/>
      <c r="L294" s="255"/>
      <c r="M294" s="255"/>
      <c r="N294" s="255"/>
      <c r="O294" s="255"/>
      <c r="P294" s="255"/>
      <c r="Q294" s="255"/>
      <c r="R294" s="255"/>
      <c r="S294" s="255"/>
      <c r="T294" s="255"/>
      <c r="U294" s="255"/>
      <c r="V294" s="255"/>
      <c r="W294" s="255"/>
      <c r="X294" s="255"/>
      <c r="Y294" s="255"/>
      <c r="Z294" s="255"/>
    </row>
    <row r="295" spans="1:26" ht="14.25" customHeight="1">
      <c r="A295" s="255"/>
      <c r="B295" s="255"/>
      <c r="C295" s="255"/>
      <c r="D295" s="255"/>
      <c r="E295" s="255"/>
      <c r="F295" s="255"/>
      <c r="G295" s="255"/>
      <c r="H295" s="255"/>
      <c r="I295" s="255"/>
      <c r="J295" s="255"/>
      <c r="K295" s="255"/>
      <c r="L295" s="255"/>
      <c r="M295" s="255"/>
      <c r="N295" s="255"/>
      <c r="O295" s="255"/>
      <c r="P295" s="255"/>
      <c r="Q295" s="255"/>
      <c r="R295" s="255"/>
      <c r="S295" s="255"/>
      <c r="T295" s="255"/>
      <c r="U295" s="255"/>
      <c r="V295" s="255"/>
      <c r="W295" s="255"/>
      <c r="X295" s="255"/>
      <c r="Y295" s="255"/>
      <c r="Z295" s="255"/>
    </row>
    <row r="296" spans="1:26" ht="14.25" customHeight="1">
      <c r="A296" s="255"/>
      <c r="B296" s="255"/>
      <c r="C296" s="255"/>
      <c r="D296" s="255"/>
      <c r="E296" s="255"/>
      <c r="F296" s="255"/>
      <c r="G296" s="255"/>
      <c r="H296" s="255"/>
      <c r="I296" s="255"/>
      <c r="J296" s="255"/>
      <c r="K296" s="255"/>
      <c r="L296" s="255"/>
      <c r="M296" s="255"/>
      <c r="N296" s="255"/>
      <c r="O296" s="255"/>
      <c r="P296" s="255"/>
      <c r="Q296" s="255"/>
      <c r="R296" s="255"/>
      <c r="S296" s="255"/>
      <c r="T296" s="255"/>
      <c r="U296" s="255"/>
      <c r="V296" s="255"/>
      <c r="W296" s="255"/>
      <c r="X296" s="255"/>
      <c r="Y296" s="255"/>
      <c r="Z296" s="255"/>
    </row>
    <row r="297" spans="1:26" ht="14.25" customHeight="1">
      <c r="A297" s="255"/>
      <c r="B297" s="255"/>
      <c r="C297" s="255"/>
      <c r="D297" s="255"/>
      <c r="E297" s="255"/>
      <c r="F297" s="255"/>
      <c r="G297" s="255"/>
      <c r="H297" s="255"/>
      <c r="I297" s="255"/>
      <c r="J297" s="255"/>
      <c r="K297" s="255"/>
      <c r="L297" s="255"/>
      <c r="M297" s="255"/>
      <c r="N297" s="255"/>
      <c r="O297" s="255"/>
      <c r="P297" s="255"/>
      <c r="Q297" s="255"/>
      <c r="R297" s="255"/>
      <c r="S297" s="255"/>
      <c r="T297" s="255"/>
      <c r="U297" s="255"/>
      <c r="V297" s="255"/>
      <c r="W297" s="255"/>
      <c r="X297" s="255"/>
      <c r="Y297" s="255"/>
      <c r="Z297" s="255"/>
    </row>
    <row r="298" spans="1:26" ht="14.25" customHeight="1">
      <c r="A298" s="255"/>
      <c r="B298" s="255"/>
      <c r="C298" s="255"/>
      <c r="D298" s="255"/>
      <c r="E298" s="255"/>
      <c r="F298" s="255"/>
      <c r="G298" s="255"/>
      <c r="H298" s="255"/>
      <c r="I298" s="255"/>
      <c r="J298" s="255"/>
      <c r="K298" s="255"/>
      <c r="L298" s="255"/>
      <c r="M298" s="255"/>
      <c r="N298" s="255"/>
      <c r="O298" s="255"/>
      <c r="P298" s="255"/>
      <c r="Q298" s="255"/>
      <c r="R298" s="255"/>
      <c r="S298" s="255"/>
      <c r="T298" s="255"/>
      <c r="U298" s="255"/>
      <c r="V298" s="255"/>
      <c r="W298" s="255"/>
      <c r="X298" s="255"/>
      <c r="Y298" s="255"/>
      <c r="Z298" s="255"/>
    </row>
    <row r="299" spans="1:26" ht="14.25" customHeight="1">
      <c r="A299" s="255"/>
      <c r="B299" s="255"/>
      <c r="C299" s="255"/>
      <c r="D299" s="255"/>
      <c r="E299" s="255"/>
      <c r="F299" s="255"/>
      <c r="G299" s="255"/>
      <c r="H299" s="255"/>
      <c r="I299" s="255"/>
      <c r="J299" s="255"/>
      <c r="K299" s="255"/>
      <c r="L299" s="255"/>
      <c r="M299" s="255"/>
      <c r="N299" s="255"/>
      <c r="O299" s="255"/>
      <c r="P299" s="255"/>
      <c r="Q299" s="255"/>
      <c r="R299" s="255"/>
      <c r="S299" s="255"/>
      <c r="T299" s="255"/>
      <c r="U299" s="255"/>
      <c r="V299" s="255"/>
      <c r="W299" s="255"/>
      <c r="X299" s="255"/>
      <c r="Y299" s="255"/>
      <c r="Z299" s="255"/>
    </row>
    <row r="300" spans="1:26" ht="14.25" customHeight="1">
      <c r="A300" s="255"/>
      <c r="B300" s="255"/>
      <c r="C300" s="255"/>
      <c r="D300" s="255"/>
      <c r="E300" s="255"/>
      <c r="F300" s="255"/>
      <c r="G300" s="255"/>
      <c r="H300" s="255"/>
      <c r="I300" s="255"/>
      <c r="J300" s="255"/>
      <c r="K300" s="255"/>
      <c r="L300" s="255"/>
      <c r="M300" s="255"/>
      <c r="N300" s="255"/>
      <c r="O300" s="255"/>
      <c r="P300" s="255"/>
      <c r="Q300" s="255"/>
      <c r="R300" s="255"/>
      <c r="S300" s="255"/>
      <c r="T300" s="255"/>
      <c r="U300" s="255"/>
      <c r="V300" s="255"/>
      <c r="W300" s="255"/>
      <c r="X300" s="255"/>
      <c r="Y300" s="255"/>
      <c r="Z300" s="255"/>
    </row>
    <row r="301" spans="1:26" ht="14.25" customHeight="1">
      <c r="A301" s="255"/>
      <c r="B301" s="255"/>
      <c r="C301" s="255"/>
      <c r="D301" s="255"/>
      <c r="E301" s="255"/>
      <c r="F301" s="255"/>
      <c r="G301" s="255"/>
      <c r="H301" s="255"/>
      <c r="I301" s="255"/>
      <c r="J301" s="255"/>
      <c r="K301" s="255"/>
      <c r="L301" s="255"/>
      <c r="M301" s="255"/>
      <c r="N301" s="255"/>
      <c r="O301" s="255"/>
      <c r="P301" s="255"/>
      <c r="Q301" s="255"/>
      <c r="R301" s="255"/>
      <c r="S301" s="255"/>
      <c r="T301" s="255"/>
      <c r="U301" s="255"/>
      <c r="V301" s="255"/>
      <c r="W301" s="255"/>
      <c r="X301" s="255"/>
      <c r="Y301" s="255"/>
      <c r="Z301" s="255"/>
    </row>
    <row r="302" spans="1:26" ht="14.25" customHeight="1">
      <c r="A302" s="255"/>
      <c r="B302" s="255"/>
      <c r="C302" s="255"/>
      <c r="D302" s="255"/>
      <c r="E302" s="255"/>
      <c r="F302" s="255"/>
      <c r="G302" s="255"/>
      <c r="H302" s="255"/>
      <c r="I302" s="255"/>
      <c r="J302" s="255"/>
      <c r="K302" s="255"/>
      <c r="L302" s="255"/>
      <c r="M302" s="255"/>
      <c r="N302" s="255"/>
      <c r="O302" s="255"/>
      <c r="P302" s="255"/>
      <c r="Q302" s="255"/>
      <c r="R302" s="255"/>
      <c r="S302" s="255"/>
      <c r="T302" s="255"/>
      <c r="U302" s="255"/>
      <c r="V302" s="255"/>
      <c r="W302" s="255"/>
      <c r="X302" s="255"/>
      <c r="Y302" s="255"/>
      <c r="Z302" s="255"/>
    </row>
    <row r="303" spans="1:26" ht="14.25" customHeight="1">
      <c r="A303" s="255"/>
      <c r="B303" s="255"/>
      <c r="C303" s="255"/>
      <c r="D303" s="255"/>
      <c r="E303" s="255"/>
      <c r="F303" s="255"/>
      <c r="G303" s="255"/>
      <c r="H303" s="255"/>
      <c r="I303" s="255"/>
      <c r="J303" s="255"/>
      <c r="K303" s="255"/>
      <c r="L303" s="255"/>
      <c r="M303" s="255"/>
      <c r="N303" s="255"/>
      <c r="O303" s="255"/>
      <c r="P303" s="255"/>
      <c r="Q303" s="255"/>
      <c r="R303" s="255"/>
      <c r="S303" s="255"/>
      <c r="T303" s="255"/>
      <c r="U303" s="255"/>
      <c r="V303" s="255"/>
      <c r="W303" s="255"/>
      <c r="X303" s="255"/>
      <c r="Y303" s="255"/>
      <c r="Z303" s="255"/>
    </row>
    <row r="304" spans="1:26" ht="14.25" customHeight="1">
      <c r="A304" s="255"/>
      <c r="B304" s="255"/>
      <c r="C304" s="255"/>
      <c r="D304" s="255"/>
      <c r="E304" s="255"/>
      <c r="F304" s="255"/>
      <c r="G304" s="255"/>
      <c r="H304" s="255"/>
      <c r="I304" s="255"/>
      <c r="J304" s="255"/>
      <c r="K304" s="255"/>
      <c r="L304" s="255"/>
      <c r="M304" s="255"/>
      <c r="N304" s="255"/>
      <c r="O304" s="255"/>
      <c r="P304" s="255"/>
      <c r="Q304" s="255"/>
      <c r="R304" s="255"/>
      <c r="S304" s="255"/>
      <c r="T304" s="255"/>
      <c r="U304" s="255"/>
      <c r="V304" s="255"/>
      <c r="W304" s="255"/>
      <c r="X304" s="255"/>
      <c r="Y304" s="255"/>
      <c r="Z304" s="255"/>
    </row>
    <row r="305" spans="1:26" ht="14.25" customHeight="1">
      <c r="A305" s="255"/>
      <c r="B305" s="255"/>
      <c r="C305" s="255"/>
      <c r="D305" s="255"/>
      <c r="E305" s="255"/>
      <c r="F305" s="255"/>
      <c r="G305" s="255"/>
      <c r="H305" s="255"/>
      <c r="I305" s="255"/>
      <c r="J305" s="255"/>
      <c r="K305" s="255"/>
      <c r="L305" s="255"/>
      <c r="M305" s="255"/>
      <c r="N305" s="255"/>
      <c r="O305" s="255"/>
      <c r="P305" s="255"/>
      <c r="Q305" s="255"/>
      <c r="R305" s="255"/>
      <c r="S305" s="255"/>
      <c r="T305" s="255"/>
      <c r="U305" s="255"/>
      <c r="V305" s="255"/>
      <c r="W305" s="255"/>
      <c r="X305" s="255"/>
      <c r="Y305" s="255"/>
      <c r="Z305" s="255"/>
    </row>
    <row r="306" spans="1:26" ht="14.25" customHeight="1">
      <c r="A306" s="255"/>
      <c r="B306" s="255"/>
      <c r="C306" s="255"/>
      <c r="D306" s="255"/>
      <c r="E306" s="255"/>
      <c r="F306" s="255"/>
      <c r="G306" s="255"/>
      <c r="H306" s="255"/>
      <c r="I306" s="255"/>
      <c r="J306" s="255"/>
      <c r="K306" s="255"/>
      <c r="L306" s="255"/>
      <c r="M306" s="255"/>
      <c r="N306" s="255"/>
      <c r="O306" s="255"/>
      <c r="P306" s="255"/>
      <c r="Q306" s="255"/>
      <c r="R306" s="255"/>
      <c r="S306" s="255"/>
      <c r="T306" s="255"/>
      <c r="U306" s="255"/>
      <c r="V306" s="255"/>
      <c r="W306" s="255"/>
      <c r="X306" s="255"/>
      <c r="Y306" s="255"/>
      <c r="Z306" s="255"/>
    </row>
    <row r="307" spans="1:26" ht="14.25" customHeight="1">
      <c r="A307" s="255"/>
      <c r="B307" s="255"/>
      <c r="C307" s="255"/>
      <c r="D307" s="255"/>
      <c r="E307" s="255"/>
      <c r="F307" s="255"/>
      <c r="G307" s="255"/>
      <c r="H307" s="255"/>
      <c r="I307" s="255"/>
      <c r="J307" s="255"/>
      <c r="K307" s="255"/>
      <c r="L307" s="255"/>
      <c r="M307" s="255"/>
      <c r="N307" s="255"/>
      <c r="O307" s="255"/>
      <c r="P307" s="255"/>
      <c r="Q307" s="255"/>
      <c r="R307" s="255"/>
      <c r="S307" s="255"/>
      <c r="T307" s="255"/>
      <c r="U307" s="255"/>
      <c r="V307" s="255"/>
      <c r="W307" s="255"/>
      <c r="X307" s="255"/>
      <c r="Y307" s="255"/>
      <c r="Z307" s="255"/>
    </row>
    <row r="308" spans="1:26" ht="14.25" customHeight="1">
      <c r="A308" s="255"/>
      <c r="B308" s="255"/>
      <c r="C308" s="255"/>
      <c r="D308" s="255"/>
      <c r="E308" s="255"/>
      <c r="F308" s="255"/>
      <c r="G308" s="255"/>
      <c r="H308" s="255"/>
      <c r="I308" s="255"/>
      <c r="J308" s="255"/>
      <c r="K308" s="255"/>
      <c r="L308" s="255"/>
      <c r="M308" s="255"/>
      <c r="N308" s="255"/>
      <c r="O308" s="255"/>
      <c r="P308" s="255"/>
      <c r="Q308" s="255"/>
      <c r="R308" s="255"/>
      <c r="S308" s="255"/>
      <c r="T308" s="255"/>
      <c r="U308" s="255"/>
      <c r="V308" s="255"/>
      <c r="W308" s="255"/>
      <c r="X308" s="255"/>
      <c r="Y308" s="255"/>
      <c r="Z308" s="255"/>
    </row>
    <row r="309" spans="1:26" ht="14.25" customHeight="1">
      <c r="A309" s="255"/>
      <c r="B309" s="255"/>
      <c r="C309" s="255"/>
      <c r="D309" s="255"/>
      <c r="E309" s="255"/>
      <c r="F309" s="255"/>
      <c r="G309" s="255"/>
      <c r="H309" s="255"/>
      <c r="I309" s="255"/>
      <c r="J309" s="255"/>
      <c r="K309" s="255"/>
      <c r="L309" s="255"/>
      <c r="M309" s="255"/>
      <c r="N309" s="255"/>
      <c r="O309" s="255"/>
      <c r="P309" s="255"/>
      <c r="Q309" s="255"/>
      <c r="R309" s="255"/>
      <c r="S309" s="255"/>
      <c r="T309" s="255"/>
      <c r="U309" s="255"/>
      <c r="V309" s="255"/>
      <c r="W309" s="255"/>
      <c r="X309" s="255"/>
      <c r="Y309" s="255"/>
      <c r="Z309" s="255"/>
    </row>
    <row r="310" spans="1:26" ht="14.25" customHeight="1">
      <c r="A310" s="255"/>
      <c r="B310" s="255"/>
      <c r="C310" s="255"/>
      <c r="D310" s="255"/>
      <c r="E310" s="255"/>
      <c r="F310" s="255"/>
      <c r="G310" s="255"/>
      <c r="H310" s="255"/>
      <c r="I310" s="255"/>
      <c r="J310" s="255"/>
      <c r="K310" s="255"/>
      <c r="L310" s="255"/>
      <c r="M310" s="255"/>
      <c r="N310" s="255"/>
      <c r="O310" s="255"/>
      <c r="P310" s="255"/>
      <c r="Q310" s="255"/>
      <c r="R310" s="255"/>
      <c r="S310" s="255"/>
      <c r="T310" s="255"/>
      <c r="U310" s="255"/>
      <c r="V310" s="255"/>
      <c r="W310" s="255"/>
      <c r="X310" s="255"/>
      <c r="Y310" s="255"/>
      <c r="Z310" s="255"/>
    </row>
    <row r="311" spans="1:26" ht="14.25" customHeight="1">
      <c r="A311" s="255"/>
      <c r="B311" s="255"/>
      <c r="C311" s="255"/>
      <c r="D311" s="255"/>
      <c r="E311" s="255"/>
      <c r="F311" s="255"/>
      <c r="G311" s="255"/>
      <c r="H311" s="255"/>
      <c r="I311" s="255"/>
      <c r="J311" s="255"/>
      <c r="K311" s="255"/>
      <c r="L311" s="255"/>
      <c r="M311" s="255"/>
      <c r="N311" s="255"/>
      <c r="O311" s="255"/>
      <c r="P311" s="255"/>
      <c r="Q311" s="255"/>
      <c r="R311" s="255"/>
      <c r="S311" s="255"/>
      <c r="T311" s="255"/>
      <c r="U311" s="255"/>
      <c r="V311" s="255"/>
      <c r="W311" s="255"/>
      <c r="X311" s="255"/>
      <c r="Y311" s="255"/>
      <c r="Z311" s="255"/>
    </row>
    <row r="312" spans="1:26" ht="14.25" customHeight="1">
      <c r="A312" s="255"/>
      <c r="B312" s="255"/>
      <c r="C312" s="255"/>
      <c r="D312" s="255"/>
      <c r="E312" s="255"/>
      <c r="F312" s="255"/>
      <c r="G312" s="255"/>
      <c r="H312" s="255"/>
      <c r="I312" s="255"/>
      <c r="J312" s="255"/>
      <c r="K312" s="255"/>
      <c r="L312" s="255"/>
      <c r="M312" s="255"/>
      <c r="N312" s="255"/>
      <c r="O312" s="255"/>
      <c r="P312" s="255"/>
      <c r="Q312" s="255"/>
      <c r="R312" s="255"/>
      <c r="S312" s="255"/>
      <c r="T312" s="255"/>
      <c r="U312" s="255"/>
      <c r="V312" s="255"/>
      <c r="W312" s="255"/>
      <c r="X312" s="255"/>
      <c r="Y312" s="255"/>
      <c r="Z312" s="255"/>
    </row>
    <row r="313" spans="1:26" ht="14.25" customHeight="1">
      <c r="A313" s="255"/>
      <c r="B313" s="255"/>
      <c r="C313" s="255"/>
      <c r="D313" s="255"/>
      <c r="E313" s="255"/>
      <c r="F313" s="255"/>
      <c r="G313" s="255"/>
      <c r="H313" s="255"/>
      <c r="I313" s="255"/>
      <c r="J313" s="255"/>
      <c r="K313" s="255"/>
      <c r="L313" s="255"/>
      <c r="M313" s="255"/>
      <c r="N313" s="255"/>
      <c r="O313" s="255"/>
      <c r="P313" s="255"/>
      <c r="Q313" s="255"/>
      <c r="R313" s="255"/>
      <c r="S313" s="255"/>
      <c r="T313" s="255"/>
      <c r="U313" s="255"/>
      <c r="V313" s="255"/>
      <c r="W313" s="255"/>
      <c r="X313" s="255"/>
      <c r="Y313" s="255"/>
      <c r="Z313" s="255"/>
    </row>
    <row r="314" spans="1:26" ht="14.25" customHeight="1">
      <c r="A314" s="255"/>
      <c r="B314" s="255"/>
      <c r="C314" s="255"/>
      <c r="D314" s="255"/>
      <c r="E314" s="255"/>
      <c r="F314" s="255"/>
      <c r="G314" s="255"/>
      <c r="H314" s="255"/>
      <c r="I314" s="255"/>
      <c r="J314" s="255"/>
      <c r="K314" s="255"/>
      <c r="L314" s="255"/>
      <c r="M314" s="255"/>
      <c r="N314" s="255"/>
      <c r="O314" s="255"/>
      <c r="P314" s="255"/>
      <c r="Q314" s="255"/>
      <c r="R314" s="255"/>
      <c r="S314" s="255"/>
      <c r="T314" s="255"/>
      <c r="U314" s="255"/>
      <c r="V314" s="255"/>
      <c r="W314" s="255"/>
      <c r="X314" s="255"/>
      <c r="Y314" s="255"/>
      <c r="Z314" s="255"/>
    </row>
    <row r="315" spans="1:26" ht="14.25" customHeight="1">
      <c r="A315" s="255"/>
      <c r="B315" s="255"/>
      <c r="C315" s="255"/>
      <c r="D315" s="255"/>
      <c r="E315" s="255"/>
      <c r="F315" s="255"/>
      <c r="G315" s="255"/>
      <c r="H315" s="255"/>
      <c r="I315" s="255"/>
      <c r="J315" s="255"/>
      <c r="K315" s="255"/>
      <c r="L315" s="255"/>
      <c r="M315" s="255"/>
      <c r="N315" s="255"/>
      <c r="O315" s="255"/>
      <c r="P315" s="255"/>
      <c r="Q315" s="255"/>
      <c r="R315" s="255"/>
      <c r="S315" s="255"/>
      <c r="T315" s="255"/>
      <c r="U315" s="255"/>
      <c r="V315" s="255"/>
      <c r="W315" s="255"/>
      <c r="X315" s="255"/>
      <c r="Y315" s="255"/>
      <c r="Z315" s="255"/>
    </row>
    <row r="316" spans="1:26" ht="14.25" customHeight="1">
      <c r="A316" s="255"/>
      <c r="B316" s="255"/>
      <c r="C316" s="255"/>
      <c r="D316" s="255"/>
      <c r="E316" s="255"/>
      <c r="F316" s="255"/>
      <c r="G316" s="255"/>
      <c r="H316" s="255"/>
      <c r="I316" s="255"/>
      <c r="J316" s="255"/>
      <c r="K316" s="255"/>
      <c r="L316" s="255"/>
      <c r="M316" s="255"/>
      <c r="N316" s="255"/>
      <c r="O316" s="255"/>
      <c r="P316" s="255"/>
      <c r="Q316" s="255"/>
      <c r="R316" s="255"/>
      <c r="S316" s="255"/>
      <c r="T316" s="255"/>
      <c r="U316" s="255"/>
      <c r="V316" s="255"/>
      <c r="W316" s="255"/>
      <c r="X316" s="255"/>
      <c r="Y316" s="255"/>
      <c r="Z316" s="255"/>
    </row>
    <row r="317" spans="1:26" ht="14.25" customHeight="1">
      <c r="A317" s="255"/>
      <c r="B317" s="255"/>
      <c r="C317" s="255"/>
      <c r="D317" s="255"/>
      <c r="E317" s="255"/>
      <c r="F317" s="255"/>
      <c r="G317" s="255"/>
      <c r="H317" s="255"/>
      <c r="I317" s="255"/>
      <c r="J317" s="255"/>
      <c r="K317" s="255"/>
      <c r="L317" s="255"/>
      <c r="M317" s="255"/>
      <c r="N317" s="255"/>
      <c r="O317" s="255"/>
      <c r="P317" s="255"/>
      <c r="Q317" s="255"/>
      <c r="R317" s="255"/>
      <c r="S317" s="255"/>
      <c r="T317" s="255"/>
      <c r="U317" s="255"/>
      <c r="V317" s="255"/>
      <c r="W317" s="255"/>
      <c r="X317" s="255"/>
      <c r="Y317" s="255"/>
      <c r="Z317" s="255"/>
    </row>
    <row r="318" spans="1:26" ht="14.25" customHeight="1">
      <c r="A318" s="255"/>
      <c r="B318" s="255"/>
      <c r="C318" s="255"/>
      <c r="D318" s="255"/>
      <c r="E318" s="255"/>
      <c r="F318" s="255"/>
      <c r="G318" s="255"/>
      <c r="H318" s="255"/>
      <c r="I318" s="255"/>
      <c r="J318" s="255"/>
      <c r="K318" s="255"/>
      <c r="L318" s="255"/>
      <c r="M318" s="255"/>
      <c r="N318" s="255"/>
      <c r="O318" s="255"/>
      <c r="P318" s="255"/>
      <c r="Q318" s="255"/>
      <c r="R318" s="255"/>
      <c r="S318" s="255"/>
      <c r="T318" s="255"/>
      <c r="U318" s="255"/>
      <c r="V318" s="255"/>
      <c r="W318" s="255"/>
      <c r="X318" s="255"/>
      <c r="Y318" s="255"/>
      <c r="Z318" s="255"/>
    </row>
    <row r="319" spans="1:26" ht="14.25" customHeight="1">
      <c r="A319" s="255"/>
      <c r="B319" s="255"/>
      <c r="C319" s="255"/>
      <c r="D319" s="255"/>
      <c r="E319" s="255"/>
      <c r="F319" s="255"/>
      <c r="G319" s="255"/>
      <c r="H319" s="255"/>
      <c r="I319" s="255"/>
      <c r="J319" s="255"/>
      <c r="K319" s="255"/>
      <c r="L319" s="255"/>
      <c r="M319" s="255"/>
      <c r="N319" s="255"/>
      <c r="O319" s="255"/>
      <c r="P319" s="255"/>
      <c r="Q319" s="255"/>
      <c r="R319" s="255"/>
      <c r="S319" s="255"/>
      <c r="T319" s="255"/>
      <c r="U319" s="255"/>
      <c r="V319" s="255"/>
      <c r="W319" s="255"/>
      <c r="X319" s="255"/>
      <c r="Y319" s="255"/>
      <c r="Z319" s="255"/>
    </row>
    <row r="320" spans="1:26" ht="14.25" customHeight="1">
      <c r="A320" s="255"/>
      <c r="B320" s="255"/>
      <c r="C320" s="255"/>
      <c r="D320" s="255"/>
      <c r="E320" s="255"/>
      <c r="F320" s="255"/>
      <c r="G320" s="255"/>
      <c r="H320" s="255"/>
      <c r="I320" s="255"/>
      <c r="J320" s="255"/>
      <c r="K320" s="255"/>
      <c r="L320" s="255"/>
      <c r="M320" s="255"/>
      <c r="N320" s="255"/>
      <c r="O320" s="255"/>
      <c r="P320" s="255"/>
      <c r="Q320" s="255"/>
      <c r="R320" s="255"/>
      <c r="S320" s="255"/>
      <c r="T320" s="255"/>
      <c r="U320" s="255"/>
      <c r="V320" s="255"/>
      <c r="W320" s="255"/>
      <c r="X320" s="255"/>
      <c r="Y320" s="255"/>
      <c r="Z320" s="255"/>
    </row>
    <row r="321" spans="1:26" ht="14.25" customHeight="1">
      <c r="A321" s="255"/>
      <c r="B321" s="255"/>
      <c r="C321" s="255"/>
      <c r="D321" s="255"/>
      <c r="E321" s="255"/>
      <c r="F321" s="255"/>
      <c r="G321" s="255"/>
      <c r="H321" s="255"/>
      <c r="I321" s="255"/>
      <c r="J321" s="255"/>
      <c r="K321" s="255"/>
      <c r="L321" s="255"/>
      <c r="M321" s="255"/>
      <c r="N321" s="255"/>
      <c r="O321" s="255"/>
      <c r="P321" s="255"/>
      <c r="Q321" s="255"/>
      <c r="R321" s="255"/>
      <c r="S321" s="255"/>
      <c r="T321" s="255"/>
      <c r="U321" s="255"/>
      <c r="V321" s="255"/>
      <c r="W321" s="255"/>
      <c r="X321" s="255"/>
      <c r="Y321" s="255"/>
      <c r="Z321" s="255"/>
    </row>
    <row r="322" spans="1:26" ht="14.25" customHeight="1">
      <c r="A322" s="255"/>
      <c r="B322" s="255"/>
      <c r="C322" s="255"/>
      <c r="D322" s="255"/>
      <c r="E322" s="255"/>
      <c r="F322" s="255"/>
      <c r="G322" s="255"/>
      <c r="H322" s="255"/>
      <c r="I322" s="255"/>
      <c r="J322" s="255"/>
      <c r="K322" s="255"/>
      <c r="L322" s="255"/>
      <c r="M322" s="255"/>
      <c r="N322" s="255"/>
      <c r="O322" s="255"/>
      <c r="P322" s="255"/>
      <c r="Q322" s="255"/>
      <c r="R322" s="255"/>
      <c r="S322" s="255"/>
      <c r="T322" s="255"/>
      <c r="U322" s="255"/>
      <c r="V322" s="255"/>
      <c r="W322" s="255"/>
      <c r="X322" s="255"/>
      <c r="Y322" s="255"/>
      <c r="Z322" s="255"/>
    </row>
    <row r="323" spans="1:26" ht="14.25" customHeight="1">
      <c r="A323" s="255"/>
      <c r="B323" s="255"/>
      <c r="C323" s="255"/>
      <c r="D323" s="255"/>
      <c r="E323" s="255"/>
      <c r="F323" s="255"/>
      <c r="G323" s="255"/>
      <c r="H323" s="255"/>
      <c r="I323" s="255"/>
      <c r="J323" s="255"/>
      <c r="K323" s="255"/>
      <c r="L323" s="255"/>
      <c r="M323" s="255"/>
      <c r="N323" s="255"/>
      <c r="O323" s="255"/>
      <c r="P323" s="255"/>
      <c r="Q323" s="255"/>
      <c r="R323" s="255"/>
      <c r="S323" s="255"/>
      <c r="T323" s="255"/>
      <c r="U323" s="255"/>
      <c r="V323" s="255"/>
      <c r="W323" s="255"/>
      <c r="X323" s="255"/>
      <c r="Y323" s="255"/>
      <c r="Z323" s="255"/>
    </row>
    <row r="324" spans="1:26" ht="14.25" customHeight="1">
      <c r="A324" s="255"/>
      <c r="B324" s="255"/>
      <c r="C324" s="255"/>
      <c r="D324" s="255"/>
      <c r="E324" s="255"/>
      <c r="F324" s="255"/>
      <c r="G324" s="255"/>
      <c r="H324" s="255"/>
      <c r="I324" s="255"/>
      <c r="J324" s="255"/>
      <c r="K324" s="255"/>
      <c r="L324" s="255"/>
      <c r="M324" s="255"/>
      <c r="N324" s="255"/>
      <c r="O324" s="255"/>
      <c r="P324" s="255"/>
      <c r="Q324" s="255"/>
      <c r="R324" s="255"/>
      <c r="S324" s="255"/>
      <c r="T324" s="255"/>
      <c r="U324" s="255"/>
      <c r="V324" s="255"/>
      <c r="W324" s="255"/>
      <c r="X324" s="255"/>
      <c r="Y324" s="255"/>
      <c r="Z324" s="255"/>
    </row>
    <row r="325" spans="1:26" ht="14.25" customHeight="1">
      <c r="A325" s="255"/>
      <c r="B325" s="255"/>
      <c r="C325" s="255"/>
      <c r="D325" s="255"/>
      <c r="E325" s="255"/>
      <c r="F325" s="255"/>
      <c r="G325" s="255"/>
      <c r="H325" s="255"/>
      <c r="I325" s="255"/>
      <c r="J325" s="255"/>
      <c r="K325" s="255"/>
      <c r="L325" s="255"/>
      <c r="M325" s="255"/>
      <c r="N325" s="255"/>
      <c r="O325" s="255"/>
      <c r="P325" s="255"/>
      <c r="Q325" s="255"/>
      <c r="R325" s="255"/>
      <c r="S325" s="255"/>
      <c r="T325" s="255"/>
      <c r="U325" s="255"/>
      <c r="V325" s="255"/>
      <c r="W325" s="255"/>
      <c r="X325" s="255"/>
      <c r="Y325" s="255"/>
      <c r="Z325" s="255"/>
    </row>
    <row r="326" spans="1:26" ht="14.25" customHeight="1">
      <c r="A326" s="255"/>
      <c r="B326" s="255"/>
      <c r="C326" s="255"/>
      <c r="D326" s="255"/>
      <c r="E326" s="255"/>
      <c r="F326" s="255"/>
      <c r="G326" s="255"/>
      <c r="H326" s="255"/>
      <c r="I326" s="255"/>
      <c r="J326" s="255"/>
      <c r="K326" s="255"/>
      <c r="L326" s="255"/>
      <c r="M326" s="255"/>
      <c r="N326" s="255"/>
      <c r="O326" s="255"/>
      <c r="P326" s="255"/>
      <c r="Q326" s="255"/>
      <c r="R326" s="255"/>
      <c r="S326" s="255"/>
      <c r="T326" s="255"/>
      <c r="U326" s="255"/>
      <c r="V326" s="255"/>
      <c r="W326" s="255"/>
      <c r="X326" s="255"/>
      <c r="Y326" s="255"/>
      <c r="Z326" s="255"/>
    </row>
    <row r="327" spans="1:26" ht="14.25" customHeight="1">
      <c r="A327" s="255"/>
      <c r="B327" s="255"/>
      <c r="C327" s="255"/>
      <c r="D327" s="255"/>
      <c r="E327" s="255"/>
      <c r="F327" s="255"/>
      <c r="G327" s="255"/>
      <c r="H327" s="255"/>
      <c r="I327" s="255"/>
      <c r="J327" s="255"/>
      <c r="K327" s="255"/>
      <c r="L327" s="255"/>
      <c r="M327" s="255"/>
      <c r="N327" s="255"/>
      <c r="O327" s="255"/>
      <c r="P327" s="255"/>
      <c r="Q327" s="255"/>
      <c r="R327" s="255"/>
      <c r="S327" s="255"/>
      <c r="T327" s="255"/>
      <c r="U327" s="255"/>
      <c r="V327" s="255"/>
      <c r="W327" s="255"/>
      <c r="X327" s="255"/>
      <c r="Y327" s="255"/>
      <c r="Z327" s="255"/>
    </row>
    <row r="328" spans="1:26" ht="14.25" customHeight="1">
      <c r="A328" s="255"/>
      <c r="B328" s="255"/>
      <c r="C328" s="255"/>
      <c r="D328" s="255"/>
      <c r="E328" s="255"/>
      <c r="F328" s="255"/>
      <c r="G328" s="255"/>
      <c r="H328" s="255"/>
      <c r="I328" s="255"/>
      <c r="J328" s="255"/>
      <c r="K328" s="255"/>
      <c r="L328" s="255"/>
      <c r="M328" s="255"/>
      <c r="N328" s="255"/>
      <c r="O328" s="255"/>
      <c r="P328" s="255"/>
      <c r="Q328" s="255"/>
      <c r="R328" s="255"/>
      <c r="S328" s="255"/>
      <c r="T328" s="255"/>
      <c r="U328" s="255"/>
      <c r="V328" s="255"/>
      <c r="W328" s="255"/>
      <c r="X328" s="255"/>
      <c r="Y328" s="255"/>
      <c r="Z328" s="255"/>
    </row>
    <row r="329" spans="1:26" ht="14.25" customHeight="1">
      <c r="A329" s="255"/>
      <c r="B329" s="255"/>
      <c r="C329" s="255"/>
      <c r="D329" s="255"/>
      <c r="E329" s="255"/>
      <c r="F329" s="255"/>
      <c r="G329" s="255"/>
      <c r="H329" s="255"/>
      <c r="I329" s="255"/>
      <c r="J329" s="255"/>
      <c r="K329" s="255"/>
      <c r="L329" s="255"/>
      <c r="M329" s="255"/>
      <c r="N329" s="255"/>
      <c r="O329" s="255"/>
      <c r="P329" s="255"/>
      <c r="Q329" s="255"/>
      <c r="R329" s="255"/>
      <c r="S329" s="255"/>
      <c r="T329" s="255"/>
      <c r="U329" s="255"/>
      <c r="V329" s="255"/>
      <c r="W329" s="255"/>
      <c r="X329" s="255"/>
      <c r="Y329" s="255"/>
      <c r="Z329" s="255"/>
    </row>
    <row r="330" spans="1:26" ht="14.25" customHeight="1">
      <c r="A330" s="255"/>
      <c r="B330" s="255"/>
      <c r="C330" s="255"/>
      <c r="D330" s="255"/>
      <c r="E330" s="255"/>
      <c r="F330" s="255"/>
      <c r="G330" s="255"/>
      <c r="H330" s="255"/>
      <c r="I330" s="255"/>
      <c r="J330" s="255"/>
      <c r="K330" s="255"/>
      <c r="L330" s="255"/>
      <c r="M330" s="255"/>
      <c r="N330" s="255"/>
      <c r="O330" s="255"/>
      <c r="P330" s="255"/>
      <c r="Q330" s="255"/>
      <c r="R330" s="255"/>
      <c r="S330" s="255"/>
      <c r="T330" s="255"/>
      <c r="U330" s="255"/>
      <c r="V330" s="255"/>
      <c r="W330" s="255"/>
      <c r="X330" s="255"/>
      <c r="Y330" s="255"/>
      <c r="Z330" s="255"/>
    </row>
    <row r="331" spans="1:26" ht="14.25" customHeight="1">
      <c r="A331" s="255"/>
      <c r="B331" s="255"/>
      <c r="C331" s="255"/>
      <c r="D331" s="255"/>
      <c r="E331" s="255"/>
      <c r="F331" s="255"/>
      <c r="G331" s="255"/>
      <c r="H331" s="255"/>
      <c r="I331" s="255"/>
      <c r="J331" s="255"/>
      <c r="K331" s="255"/>
      <c r="L331" s="255"/>
      <c r="M331" s="255"/>
      <c r="N331" s="255"/>
      <c r="O331" s="255"/>
      <c r="P331" s="255"/>
      <c r="Q331" s="255"/>
      <c r="R331" s="255"/>
      <c r="S331" s="255"/>
      <c r="T331" s="255"/>
      <c r="U331" s="255"/>
      <c r="V331" s="255"/>
      <c r="W331" s="255"/>
      <c r="X331" s="255"/>
      <c r="Y331" s="255"/>
      <c r="Z331" s="255"/>
    </row>
    <row r="332" spans="1:26" ht="14.25" customHeight="1">
      <c r="A332" s="255"/>
      <c r="B332" s="255"/>
      <c r="C332" s="255"/>
      <c r="D332" s="255"/>
      <c r="E332" s="255"/>
      <c r="F332" s="255"/>
      <c r="G332" s="255"/>
      <c r="H332" s="255"/>
      <c r="I332" s="255"/>
      <c r="J332" s="255"/>
      <c r="K332" s="255"/>
      <c r="L332" s="255"/>
      <c r="M332" s="255"/>
      <c r="N332" s="255"/>
      <c r="O332" s="255"/>
      <c r="P332" s="255"/>
      <c r="Q332" s="255"/>
      <c r="R332" s="255"/>
      <c r="S332" s="255"/>
      <c r="T332" s="255"/>
      <c r="U332" s="255"/>
      <c r="V332" s="255"/>
      <c r="W332" s="255"/>
      <c r="X332" s="255"/>
      <c r="Y332" s="255"/>
      <c r="Z332" s="255"/>
    </row>
    <row r="333" spans="1:26" ht="14.25" customHeight="1">
      <c r="A333" s="255"/>
      <c r="B333" s="255"/>
      <c r="C333" s="255"/>
      <c r="D333" s="255"/>
      <c r="E333" s="255"/>
      <c r="F333" s="255"/>
      <c r="G333" s="255"/>
      <c r="H333" s="255"/>
      <c r="I333" s="255"/>
      <c r="J333" s="255"/>
      <c r="K333" s="255"/>
      <c r="L333" s="255"/>
      <c r="M333" s="255"/>
      <c r="N333" s="255"/>
      <c r="O333" s="255"/>
      <c r="P333" s="255"/>
      <c r="Q333" s="255"/>
      <c r="R333" s="255"/>
      <c r="S333" s="255"/>
      <c r="T333" s="255"/>
      <c r="U333" s="255"/>
      <c r="V333" s="255"/>
      <c r="W333" s="255"/>
      <c r="X333" s="255"/>
      <c r="Y333" s="255"/>
      <c r="Z333" s="255"/>
    </row>
    <row r="334" spans="1:26" ht="14.25" customHeight="1">
      <c r="A334" s="255"/>
      <c r="B334" s="255"/>
      <c r="C334" s="255"/>
      <c r="D334" s="255"/>
      <c r="E334" s="255"/>
      <c r="F334" s="255"/>
      <c r="G334" s="255"/>
      <c r="H334" s="255"/>
      <c r="I334" s="255"/>
      <c r="J334" s="255"/>
      <c r="K334" s="255"/>
      <c r="L334" s="255"/>
      <c r="M334" s="255"/>
      <c r="N334" s="255"/>
      <c r="O334" s="255"/>
      <c r="P334" s="255"/>
      <c r="Q334" s="255"/>
      <c r="R334" s="255"/>
      <c r="S334" s="255"/>
      <c r="T334" s="255"/>
      <c r="U334" s="255"/>
      <c r="V334" s="255"/>
      <c r="W334" s="255"/>
      <c r="X334" s="255"/>
      <c r="Y334" s="255"/>
      <c r="Z334" s="255"/>
    </row>
    <row r="335" spans="1:26" ht="14.25" customHeight="1">
      <c r="A335" s="255"/>
      <c r="B335" s="255"/>
      <c r="C335" s="255"/>
      <c r="D335" s="255"/>
      <c r="E335" s="255"/>
      <c r="F335" s="255"/>
      <c r="G335" s="255"/>
      <c r="H335" s="255"/>
      <c r="I335" s="255"/>
      <c r="J335" s="255"/>
      <c r="K335" s="255"/>
      <c r="L335" s="255"/>
      <c r="M335" s="255"/>
      <c r="N335" s="255"/>
      <c r="O335" s="255"/>
      <c r="P335" s="255"/>
      <c r="Q335" s="255"/>
      <c r="R335" s="255"/>
      <c r="S335" s="255"/>
      <c r="T335" s="255"/>
      <c r="U335" s="255"/>
      <c r="V335" s="255"/>
      <c r="W335" s="255"/>
      <c r="X335" s="255"/>
      <c r="Y335" s="255"/>
      <c r="Z335" s="255"/>
    </row>
    <row r="336" spans="1:26" ht="14.25" customHeight="1">
      <c r="A336" s="255"/>
      <c r="B336" s="255"/>
      <c r="C336" s="255"/>
      <c r="D336" s="255"/>
      <c r="E336" s="255"/>
      <c r="F336" s="255"/>
      <c r="G336" s="255"/>
      <c r="H336" s="255"/>
      <c r="I336" s="255"/>
      <c r="J336" s="255"/>
      <c r="K336" s="255"/>
      <c r="L336" s="255"/>
      <c r="M336" s="255"/>
      <c r="N336" s="255"/>
      <c r="O336" s="255"/>
      <c r="P336" s="255"/>
      <c r="Q336" s="255"/>
      <c r="R336" s="255"/>
      <c r="S336" s="255"/>
      <c r="T336" s="255"/>
      <c r="U336" s="255"/>
      <c r="V336" s="255"/>
      <c r="W336" s="255"/>
      <c r="X336" s="255"/>
      <c r="Y336" s="255"/>
      <c r="Z336" s="255"/>
    </row>
    <row r="337" spans="1:26" ht="14.25" customHeight="1">
      <c r="A337" s="255"/>
      <c r="B337" s="255"/>
      <c r="C337" s="255"/>
      <c r="D337" s="255"/>
      <c r="E337" s="255"/>
      <c r="F337" s="255"/>
      <c r="G337" s="255"/>
      <c r="H337" s="255"/>
      <c r="I337" s="255"/>
      <c r="J337" s="255"/>
      <c r="K337" s="255"/>
      <c r="L337" s="255"/>
      <c r="M337" s="255"/>
      <c r="N337" s="255"/>
      <c r="O337" s="255"/>
      <c r="P337" s="255"/>
      <c r="Q337" s="255"/>
      <c r="R337" s="255"/>
      <c r="S337" s="255"/>
      <c r="T337" s="255"/>
      <c r="U337" s="255"/>
      <c r="V337" s="255"/>
      <c r="W337" s="255"/>
      <c r="X337" s="255"/>
      <c r="Y337" s="255"/>
      <c r="Z337" s="255"/>
    </row>
    <row r="338" spans="1:26" ht="14.25" customHeight="1">
      <c r="A338" s="255"/>
      <c r="B338" s="255"/>
      <c r="C338" s="255"/>
      <c r="D338" s="255"/>
      <c r="E338" s="255"/>
      <c r="F338" s="255"/>
      <c r="G338" s="255"/>
      <c r="H338" s="255"/>
      <c r="I338" s="255"/>
      <c r="J338" s="255"/>
      <c r="K338" s="255"/>
      <c r="L338" s="255"/>
      <c r="M338" s="255"/>
      <c r="N338" s="255"/>
      <c r="O338" s="255"/>
      <c r="P338" s="255"/>
      <c r="Q338" s="255"/>
      <c r="R338" s="255"/>
      <c r="S338" s="255"/>
      <c r="T338" s="255"/>
      <c r="U338" s="255"/>
      <c r="V338" s="255"/>
      <c r="W338" s="255"/>
      <c r="X338" s="255"/>
      <c r="Y338" s="255"/>
      <c r="Z338" s="255"/>
    </row>
    <row r="339" spans="1:26" ht="14.25" customHeight="1">
      <c r="A339" s="255"/>
      <c r="B339" s="255"/>
      <c r="C339" s="255"/>
      <c r="D339" s="255"/>
      <c r="E339" s="255"/>
      <c r="F339" s="255"/>
      <c r="G339" s="255"/>
      <c r="H339" s="255"/>
      <c r="I339" s="255"/>
      <c r="J339" s="255"/>
      <c r="K339" s="255"/>
      <c r="L339" s="255"/>
      <c r="M339" s="255"/>
      <c r="N339" s="255"/>
      <c r="O339" s="255"/>
      <c r="P339" s="255"/>
      <c r="Q339" s="255"/>
      <c r="R339" s="255"/>
      <c r="S339" s="255"/>
      <c r="T339" s="255"/>
      <c r="U339" s="255"/>
      <c r="V339" s="255"/>
      <c r="W339" s="255"/>
      <c r="X339" s="255"/>
      <c r="Y339" s="255"/>
      <c r="Z339" s="255"/>
    </row>
    <row r="340" spans="1:26" ht="14.25" customHeight="1">
      <c r="A340" s="255"/>
      <c r="B340" s="255"/>
      <c r="C340" s="255"/>
      <c r="D340" s="255"/>
      <c r="E340" s="255"/>
      <c r="F340" s="255"/>
      <c r="G340" s="255"/>
      <c r="H340" s="255"/>
      <c r="I340" s="255"/>
      <c r="J340" s="255"/>
      <c r="K340" s="255"/>
      <c r="L340" s="255"/>
      <c r="M340" s="255"/>
      <c r="N340" s="255"/>
      <c r="O340" s="255"/>
      <c r="P340" s="255"/>
      <c r="Q340" s="255"/>
      <c r="R340" s="255"/>
      <c r="S340" s="255"/>
      <c r="T340" s="255"/>
      <c r="U340" s="255"/>
      <c r="V340" s="255"/>
      <c r="W340" s="255"/>
      <c r="X340" s="255"/>
      <c r="Y340" s="255"/>
      <c r="Z340" s="255"/>
    </row>
    <row r="341" spans="1:26" ht="14.25" customHeight="1">
      <c r="A341" s="255"/>
      <c r="B341" s="255"/>
      <c r="C341" s="255"/>
      <c r="D341" s="255"/>
      <c r="E341" s="255"/>
      <c r="F341" s="255"/>
      <c r="G341" s="255"/>
      <c r="H341" s="255"/>
      <c r="I341" s="255"/>
      <c r="J341" s="255"/>
      <c r="K341" s="255"/>
      <c r="L341" s="255"/>
      <c r="M341" s="255"/>
      <c r="N341" s="255"/>
      <c r="O341" s="255"/>
      <c r="P341" s="255"/>
      <c r="Q341" s="255"/>
      <c r="R341" s="255"/>
      <c r="S341" s="255"/>
      <c r="T341" s="255"/>
      <c r="U341" s="255"/>
      <c r="V341" s="255"/>
      <c r="W341" s="255"/>
      <c r="X341" s="255"/>
      <c r="Y341" s="255"/>
      <c r="Z341" s="255"/>
    </row>
    <row r="342" spans="1:26" ht="14.25" customHeight="1">
      <c r="A342" s="255"/>
      <c r="B342" s="255"/>
      <c r="C342" s="255"/>
      <c r="D342" s="255"/>
      <c r="E342" s="255"/>
      <c r="F342" s="255"/>
      <c r="G342" s="255"/>
      <c r="H342" s="255"/>
      <c r="I342" s="255"/>
      <c r="J342" s="255"/>
      <c r="K342" s="255"/>
      <c r="L342" s="255"/>
      <c r="M342" s="255"/>
      <c r="N342" s="255"/>
      <c r="O342" s="255"/>
      <c r="P342" s="255"/>
      <c r="Q342" s="255"/>
      <c r="R342" s="255"/>
      <c r="S342" s="255"/>
      <c r="T342" s="255"/>
      <c r="U342" s="255"/>
      <c r="V342" s="255"/>
      <c r="W342" s="255"/>
      <c r="X342" s="255"/>
      <c r="Y342" s="255"/>
      <c r="Z342" s="255"/>
    </row>
    <row r="343" spans="1:26" ht="14.25" customHeight="1">
      <c r="A343" s="255"/>
      <c r="B343" s="255"/>
      <c r="C343" s="255"/>
      <c r="D343" s="255"/>
      <c r="E343" s="255"/>
      <c r="F343" s="255"/>
      <c r="G343" s="255"/>
      <c r="H343" s="255"/>
      <c r="I343" s="255"/>
      <c r="J343" s="255"/>
      <c r="K343" s="255"/>
      <c r="L343" s="255"/>
      <c r="M343" s="255"/>
      <c r="N343" s="255"/>
      <c r="O343" s="255"/>
      <c r="P343" s="255"/>
      <c r="Q343" s="255"/>
      <c r="R343" s="255"/>
      <c r="S343" s="255"/>
      <c r="T343" s="255"/>
      <c r="U343" s="255"/>
      <c r="V343" s="255"/>
      <c r="W343" s="255"/>
      <c r="X343" s="255"/>
      <c r="Y343" s="255"/>
      <c r="Z343" s="255"/>
    </row>
    <row r="344" spans="1:26" ht="14.25" customHeight="1">
      <c r="A344" s="255"/>
      <c r="B344" s="255"/>
      <c r="C344" s="255"/>
      <c r="D344" s="255"/>
      <c r="E344" s="255"/>
      <c r="F344" s="255"/>
      <c r="G344" s="255"/>
      <c r="H344" s="255"/>
      <c r="I344" s="255"/>
      <c r="J344" s="255"/>
      <c r="K344" s="255"/>
      <c r="L344" s="255"/>
      <c r="M344" s="255"/>
      <c r="N344" s="255"/>
      <c r="O344" s="255"/>
      <c r="P344" s="255"/>
      <c r="Q344" s="255"/>
      <c r="R344" s="255"/>
      <c r="S344" s="255"/>
      <c r="T344" s="255"/>
      <c r="U344" s="255"/>
      <c r="V344" s="255"/>
      <c r="W344" s="255"/>
      <c r="X344" s="255"/>
      <c r="Y344" s="255"/>
      <c r="Z344" s="255"/>
    </row>
    <row r="345" spans="1:26" ht="14.25" customHeight="1">
      <c r="A345" s="255"/>
      <c r="B345" s="255"/>
      <c r="C345" s="255"/>
      <c r="D345" s="255"/>
      <c r="E345" s="255"/>
      <c r="F345" s="255"/>
      <c r="G345" s="255"/>
      <c r="H345" s="255"/>
      <c r="I345" s="255"/>
      <c r="J345" s="255"/>
      <c r="K345" s="255"/>
      <c r="L345" s="255"/>
      <c r="M345" s="255"/>
      <c r="N345" s="255"/>
      <c r="O345" s="255"/>
      <c r="P345" s="255"/>
      <c r="Q345" s="255"/>
      <c r="R345" s="255"/>
      <c r="S345" s="255"/>
      <c r="T345" s="255"/>
      <c r="U345" s="255"/>
      <c r="V345" s="255"/>
      <c r="W345" s="255"/>
      <c r="X345" s="255"/>
      <c r="Y345" s="255"/>
      <c r="Z345" s="255"/>
    </row>
    <row r="346" spans="1:26" ht="14.25" customHeight="1">
      <c r="A346" s="255"/>
      <c r="B346" s="255"/>
      <c r="C346" s="255"/>
      <c r="D346" s="255"/>
      <c r="E346" s="255"/>
      <c r="F346" s="255"/>
      <c r="G346" s="255"/>
      <c r="H346" s="255"/>
      <c r="I346" s="255"/>
      <c r="J346" s="255"/>
      <c r="K346" s="255"/>
      <c r="L346" s="255"/>
      <c r="M346" s="255"/>
      <c r="N346" s="255"/>
      <c r="O346" s="255"/>
      <c r="P346" s="255"/>
      <c r="Q346" s="255"/>
      <c r="R346" s="255"/>
      <c r="S346" s="255"/>
      <c r="T346" s="255"/>
      <c r="U346" s="255"/>
      <c r="V346" s="255"/>
      <c r="W346" s="255"/>
      <c r="X346" s="255"/>
      <c r="Y346" s="255"/>
      <c r="Z346" s="255"/>
    </row>
    <row r="347" spans="1:26" ht="14.25" customHeight="1">
      <c r="A347" s="255"/>
      <c r="B347" s="255"/>
      <c r="C347" s="255"/>
      <c r="D347" s="255"/>
      <c r="E347" s="255"/>
      <c r="F347" s="255"/>
      <c r="G347" s="255"/>
      <c r="H347" s="255"/>
      <c r="I347" s="255"/>
      <c r="J347" s="255"/>
      <c r="K347" s="255"/>
      <c r="L347" s="255"/>
      <c r="M347" s="255"/>
      <c r="N347" s="255"/>
      <c r="O347" s="255"/>
      <c r="P347" s="255"/>
      <c r="Q347" s="255"/>
      <c r="R347" s="255"/>
      <c r="S347" s="255"/>
      <c r="T347" s="255"/>
      <c r="U347" s="255"/>
      <c r="V347" s="255"/>
      <c r="W347" s="255"/>
      <c r="X347" s="255"/>
      <c r="Y347" s="255"/>
      <c r="Z347" s="255"/>
    </row>
    <row r="348" spans="1:26" ht="14.25" customHeight="1">
      <c r="A348" s="255"/>
      <c r="B348" s="255"/>
      <c r="C348" s="255"/>
      <c r="D348" s="255"/>
      <c r="E348" s="255"/>
      <c r="F348" s="255"/>
      <c r="G348" s="255"/>
      <c r="H348" s="255"/>
      <c r="I348" s="255"/>
      <c r="J348" s="255"/>
      <c r="K348" s="255"/>
      <c r="L348" s="255"/>
      <c r="M348" s="255"/>
      <c r="N348" s="255"/>
      <c r="O348" s="255"/>
      <c r="P348" s="255"/>
      <c r="Q348" s="255"/>
      <c r="R348" s="255"/>
      <c r="S348" s="255"/>
      <c r="T348" s="255"/>
      <c r="U348" s="255"/>
      <c r="V348" s="255"/>
      <c r="W348" s="255"/>
      <c r="X348" s="255"/>
      <c r="Y348" s="255"/>
      <c r="Z348" s="255"/>
    </row>
    <row r="349" spans="1:26" ht="14.25" customHeight="1">
      <c r="A349" s="255"/>
      <c r="B349" s="255"/>
      <c r="C349" s="255"/>
      <c r="D349" s="255"/>
      <c r="E349" s="255"/>
      <c r="F349" s="255"/>
      <c r="G349" s="255"/>
      <c r="H349" s="255"/>
      <c r="I349" s="255"/>
      <c r="J349" s="255"/>
      <c r="K349" s="255"/>
      <c r="L349" s="255"/>
      <c r="M349" s="255"/>
      <c r="N349" s="255"/>
      <c r="O349" s="255"/>
      <c r="P349" s="255"/>
      <c r="Q349" s="255"/>
      <c r="R349" s="255"/>
      <c r="S349" s="255"/>
      <c r="T349" s="255"/>
      <c r="U349" s="255"/>
      <c r="V349" s="255"/>
      <c r="W349" s="255"/>
      <c r="X349" s="255"/>
      <c r="Y349" s="255"/>
      <c r="Z349" s="255"/>
    </row>
    <row r="350" spans="1:26" ht="14.25" customHeight="1">
      <c r="A350" s="255"/>
      <c r="B350" s="255"/>
      <c r="C350" s="255"/>
      <c r="D350" s="255"/>
      <c r="E350" s="255"/>
      <c r="F350" s="255"/>
      <c r="G350" s="255"/>
      <c r="H350" s="255"/>
      <c r="I350" s="255"/>
      <c r="J350" s="255"/>
      <c r="K350" s="255"/>
      <c r="L350" s="255"/>
      <c r="M350" s="255"/>
      <c r="N350" s="255"/>
      <c r="O350" s="255"/>
      <c r="P350" s="255"/>
      <c r="Q350" s="255"/>
      <c r="R350" s="255"/>
      <c r="S350" s="255"/>
      <c r="T350" s="255"/>
      <c r="U350" s="255"/>
      <c r="V350" s="255"/>
      <c r="W350" s="255"/>
      <c r="X350" s="255"/>
      <c r="Y350" s="255"/>
      <c r="Z350" s="255"/>
    </row>
    <row r="351" spans="1:26" ht="14.25" customHeight="1">
      <c r="A351" s="255"/>
      <c r="B351" s="255"/>
      <c r="C351" s="255"/>
      <c r="D351" s="255"/>
      <c r="E351" s="255"/>
      <c r="F351" s="255"/>
      <c r="G351" s="255"/>
      <c r="H351" s="255"/>
      <c r="I351" s="255"/>
      <c r="J351" s="255"/>
      <c r="K351" s="255"/>
      <c r="L351" s="255"/>
      <c r="M351" s="255"/>
      <c r="N351" s="255"/>
      <c r="O351" s="255"/>
      <c r="P351" s="255"/>
      <c r="Q351" s="255"/>
      <c r="R351" s="255"/>
      <c r="S351" s="255"/>
      <c r="T351" s="255"/>
      <c r="U351" s="255"/>
      <c r="V351" s="255"/>
      <c r="W351" s="255"/>
      <c r="X351" s="255"/>
      <c r="Y351" s="255"/>
      <c r="Z351" s="255"/>
    </row>
    <row r="352" spans="1:26" ht="14.25" customHeight="1">
      <c r="A352" s="255"/>
      <c r="B352" s="255"/>
      <c r="C352" s="255"/>
      <c r="D352" s="255"/>
      <c r="E352" s="255"/>
      <c r="F352" s="255"/>
      <c r="G352" s="255"/>
      <c r="H352" s="255"/>
      <c r="I352" s="255"/>
      <c r="J352" s="255"/>
      <c r="K352" s="255"/>
      <c r="L352" s="255"/>
      <c r="M352" s="255"/>
      <c r="N352" s="255"/>
      <c r="O352" s="255"/>
      <c r="P352" s="255"/>
      <c r="Q352" s="255"/>
      <c r="R352" s="255"/>
      <c r="S352" s="255"/>
      <c r="T352" s="255"/>
      <c r="U352" s="255"/>
      <c r="V352" s="255"/>
      <c r="W352" s="255"/>
      <c r="X352" s="255"/>
      <c r="Y352" s="255"/>
      <c r="Z352" s="255"/>
    </row>
    <row r="353" spans="1:26" ht="14.25" customHeight="1">
      <c r="A353" s="255"/>
      <c r="B353" s="255"/>
      <c r="C353" s="255"/>
      <c r="D353" s="255"/>
      <c r="E353" s="255"/>
      <c r="F353" s="255"/>
      <c r="G353" s="255"/>
      <c r="H353" s="255"/>
      <c r="I353" s="255"/>
      <c r="J353" s="255"/>
      <c r="K353" s="255"/>
      <c r="L353" s="255"/>
      <c r="M353" s="255"/>
      <c r="N353" s="255"/>
      <c r="O353" s="255"/>
      <c r="P353" s="255"/>
      <c r="Q353" s="255"/>
      <c r="R353" s="255"/>
      <c r="S353" s="255"/>
      <c r="T353" s="255"/>
      <c r="U353" s="255"/>
      <c r="V353" s="255"/>
      <c r="W353" s="255"/>
      <c r="X353" s="255"/>
      <c r="Y353" s="255"/>
      <c r="Z353" s="255"/>
    </row>
    <row r="354" spans="1:26" ht="14.25" customHeight="1">
      <c r="A354" s="255"/>
      <c r="B354" s="255"/>
      <c r="C354" s="255"/>
      <c r="D354" s="255"/>
      <c r="E354" s="255"/>
      <c r="F354" s="255"/>
      <c r="G354" s="255"/>
      <c r="H354" s="255"/>
      <c r="I354" s="255"/>
      <c r="J354" s="255"/>
      <c r="K354" s="255"/>
      <c r="L354" s="255"/>
      <c r="M354" s="255"/>
      <c r="N354" s="255"/>
      <c r="O354" s="255"/>
      <c r="P354" s="255"/>
      <c r="Q354" s="255"/>
      <c r="R354" s="255"/>
      <c r="S354" s="255"/>
      <c r="T354" s="255"/>
      <c r="U354" s="255"/>
      <c r="V354" s="255"/>
      <c r="W354" s="255"/>
      <c r="X354" s="255"/>
      <c r="Y354" s="255"/>
      <c r="Z354" s="255"/>
    </row>
    <row r="355" spans="1:26" ht="14.25" customHeight="1">
      <c r="A355" s="255"/>
      <c r="B355" s="255"/>
      <c r="C355" s="255"/>
      <c r="D355" s="255"/>
      <c r="E355" s="255"/>
      <c r="F355" s="255"/>
      <c r="G355" s="255"/>
      <c r="H355" s="255"/>
      <c r="I355" s="255"/>
      <c r="J355" s="255"/>
      <c r="K355" s="255"/>
      <c r="L355" s="255"/>
      <c r="M355" s="255"/>
      <c r="N355" s="255"/>
      <c r="O355" s="255"/>
      <c r="P355" s="255"/>
      <c r="Q355" s="255"/>
      <c r="R355" s="255"/>
      <c r="S355" s="255"/>
      <c r="T355" s="255"/>
      <c r="U355" s="255"/>
      <c r="V355" s="255"/>
      <c r="W355" s="255"/>
      <c r="X355" s="255"/>
      <c r="Y355" s="255"/>
      <c r="Z355" s="255"/>
    </row>
    <row r="356" spans="1:26" ht="14.25" customHeight="1">
      <c r="A356" s="255"/>
      <c r="B356" s="255"/>
      <c r="C356" s="255"/>
      <c r="D356" s="255"/>
      <c r="E356" s="255"/>
      <c r="F356" s="255"/>
      <c r="G356" s="255"/>
      <c r="H356" s="255"/>
      <c r="I356" s="255"/>
      <c r="J356" s="255"/>
      <c r="K356" s="255"/>
      <c r="L356" s="255"/>
      <c r="M356" s="255"/>
      <c r="N356" s="255"/>
      <c r="O356" s="255"/>
      <c r="P356" s="255"/>
      <c r="Q356" s="255"/>
      <c r="R356" s="255"/>
      <c r="S356" s="255"/>
      <c r="T356" s="255"/>
      <c r="U356" s="255"/>
      <c r="V356" s="255"/>
      <c r="W356" s="255"/>
      <c r="X356" s="255"/>
      <c r="Y356" s="255"/>
      <c r="Z356" s="255"/>
    </row>
    <row r="357" spans="1:26" ht="14.25" customHeight="1">
      <c r="A357" s="255"/>
      <c r="B357" s="255"/>
      <c r="C357" s="255"/>
      <c r="D357" s="255"/>
      <c r="E357" s="255"/>
      <c r="F357" s="255"/>
      <c r="G357" s="255"/>
      <c r="H357" s="255"/>
      <c r="I357" s="255"/>
      <c r="J357" s="255"/>
      <c r="K357" s="255"/>
      <c r="L357" s="255"/>
      <c r="M357" s="255"/>
      <c r="N357" s="255"/>
      <c r="O357" s="255"/>
      <c r="P357" s="255"/>
      <c r="Q357" s="255"/>
      <c r="R357" s="255"/>
      <c r="S357" s="255"/>
      <c r="T357" s="255"/>
      <c r="U357" s="255"/>
      <c r="V357" s="255"/>
      <c r="W357" s="255"/>
      <c r="X357" s="255"/>
      <c r="Y357" s="255"/>
      <c r="Z357" s="255"/>
    </row>
    <row r="358" spans="1:26" ht="14.25" customHeight="1">
      <c r="A358" s="255"/>
      <c r="B358" s="255"/>
      <c r="C358" s="255"/>
      <c r="D358" s="255"/>
      <c r="E358" s="255"/>
      <c r="F358" s="255"/>
      <c r="G358" s="255"/>
      <c r="H358" s="255"/>
      <c r="I358" s="255"/>
      <c r="J358" s="255"/>
      <c r="K358" s="255"/>
      <c r="L358" s="255"/>
      <c r="M358" s="255"/>
      <c r="N358" s="255"/>
      <c r="O358" s="255"/>
      <c r="P358" s="255"/>
      <c r="Q358" s="255"/>
      <c r="R358" s="255"/>
      <c r="S358" s="255"/>
      <c r="T358" s="255"/>
      <c r="U358" s="255"/>
      <c r="V358" s="255"/>
      <c r="W358" s="255"/>
      <c r="X358" s="255"/>
      <c r="Y358" s="255"/>
      <c r="Z358" s="255"/>
    </row>
    <row r="359" spans="1:26" ht="14.25" customHeight="1">
      <c r="A359" s="255"/>
      <c r="B359" s="255"/>
      <c r="C359" s="255"/>
      <c r="D359" s="255"/>
      <c r="E359" s="255"/>
      <c r="F359" s="255"/>
      <c r="G359" s="255"/>
      <c r="H359" s="255"/>
      <c r="I359" s="255"/>
      <c r="J359" s="255"/>
      <c r="K359" s="255"/>
      <c r="L359" s="255"/>
      <c r="M359" s="255"/>
      <c r="N359" s="255"/>
      <c r="O359" s="255"/>
      <c r="P359" s="255"/>
      <c r="Q359" s="255"/>
      <c r="R359" s="255"/>
      <c r="S359" s="255"/>
      <c r="T359" s="255"/>
      <c r="U359" s="255"/>
      <c r="V359" s="255"/>
      <c r="W359" s="255"/>
      <c r="X359" s="255"/>
      <c r="Y359" s="255"/>
      <c r="Z359" s="255"/>
    </row>
    <row r="360" spans="1:26" ht="14.25" customHeight="1">
      <c r="A360" s="255"/>
      <c r="B360" s="255"/>
      <c r="C360" s="255"/>
      <c r="D360" s="255"/>
      <c r="E360" s="255"/>
      <c r="F360" s="255"/>
      <c r="G360" s="255"/>
      <c r="H360" s="255"/>
      <c r="I360" s="255"/>
      <c r="J360" s="255"/>
      <c r="K360" s="255"/>
      <c r="L360" s="255"/>
      <c r="M360" s="255"/>
      <c r="N360" s="255"/>
      <c r="O360" s="255"/>
      <c r="P360" s="255"/>
      <c r="Q360" s="255"/>
      <c r="R360" s="255"/>
      <c r="S360" s="255"/>
      <c r="T360" s="255"/>
      <c r="U360" s="255"/>
      <c r="V360" s="255"/>
      <c r="W360" s="255"/>
      <c r="X360" s="255"/>
      <c r="Y360" s="255"/>
      <c r="Z360" s="255"/>
    </row>
    <row r="361" spans="1:26" ht="14.25" customHeight="1">
      <c r="A361" s="255"/>
      <c r="B361" s="255"/>
      <c r="C361" s="255"/>
      <c r="D361" s="255"/>
      <c r="E361" s="255"/>
      <c r="F361" s="255"/>
      <c r="G361" s="255"/>
      <c r="H361" s="255"/>
      <c r="I361" s="255"/>
      <c r="J361" s="255"/>
      <c r="K361" s="255"/>
      <c r="L361" s="255"/>
      <c r="M361" s="255"/>
      <c r="N361" s="255"/>
      <c r="O361" s="255"/>
      <c r="P361" s="255"/>
      <c r="Q361" s="255"/>
      <c r="R361" s="255"/>
      <c r="S361" s="255"/>
      <c r="T361" s="255"/>
      <c r="U361" s="255"/>
      <c r="V361" s="255"/>
      <c r="W361" s="255"/>
      <c r="X361" s="255"/>
      <c r="Y361" s="255"/>
      <c r="Z361" s="255"/>
    </row>
    <row r="362" spans="1:26" ht="14.25" customHeight="1">
      <c r="A362" s="255"/>
      <c r="B362" s="255"/>
      <c r="C362" s="255"/>
      <c r="D362" s="255"/>
      <c r="E362" s="255"/>
      <c r="F362" s="255"/>
      <c r="G362" s="255"/>
      <c r="H362" s="255"/>
      <c r="I362" s="255"/>
      <c r="J362" s="255"/>
      <c r="K362" s="255"/>
      <c r="L362" s="255"/>
      <c r="M362" s="255"/>
      <c r="N362" s="255"/>
      <c r="O362" s="255"/>
      <c r="P362" s="255"/>
      <c r="Q362" s="255"/>
      <c r="R362" s="255"/>
      <c r="S362" s="255"/>
      <c r="T362" s="255"/>
      <c r="U362" s="255"/>
      <c r="V362" s="255"/>
      <c r="W362" s="255"/>
      <c r="X362" s="255"/>
      <c r="Y362" s="255"/>
      <c r="Z362" s="255"/>
    </row>
    <row r="363" spans="1:26" ht="14.25" customHeight="1">
      <c r="A363" s="255"/>
      <c r="B363" s="255"/>
      <c r="C363" s="255"/>
      <c r="D363" s="255"/>
      <c r="E363" s="255"/>
      <c r="F363" s="255"/>
      <c r="G363" s="255"/>
      <c r="H363" s="255"/>
      <c r="I363" s="255"/>
      <c r="J363" s="255"/>
      <c r="K363" s="255"/>
      <c r="L363" s="255"/>
      <c r="M363" s="255"/>
      <c r="N363" s="255"/>
      <c r="O363" s="255"/>
      <c r="P363" s="255"/>
      <c r="Q363" s="255"/>
      <c r="R363" s="255"/>
      <c r="S363" s="255"/>
      <c r="T363" s="255"/>
      <c r="U363" s="255"/>
      <c r="V363" s="255"/>
      <c r="W363" s="255"/>
      <c r="X363" s="255"/>
      <c r="Y363" s="255"/>
      <c r="Z363" s="255"/>
    </row>
    <row r="364" spans="1:26" ht="14.25" customHeight="1">
      <c r="A364" s="255"/>
      <c r="B364" s="255"/>
      <c r="C364" s="255"/>
      <c r="D364" s="255"/>
      <c r="E364" s="255"/>
      <c r="F364" s="255"/>
      <c r="G364" s="255"/>
      <c r="H364" s="255"/>
      <c r="I364" s="255"/>
      <c r="J364" s="255"/>
      <c r="K364" s="255"/>
      <c r="L364" s="255"/>
      <c r="M364" s="255"/>
      <c r="N364" s="255"/>
      <c r="O364" s="255"/>
      <c r="P364" s="255"/>
      <c r="Q364" s="255"/>
      <c r="R364" s="255"/>
      <c r="S364" s="255"/>
      <c r="T364" s="255"/>
      <c r="U364" s="255"/>
      <c r="V364" s="255"/>
      <c r="W364" s="255"/>
      <c r="X364" s="255"/>
      <c r="Y364" s="255"/>
      <c r="Z364" s="255"/>
    </row>
    <row r="365" spans="1:26" ht="14.25" customHeight="1">
      <c r="A365" s="255"/>
      <c r="B365" s="255"/>
      <c r="C365" s="255"/>
      <c r="D365" s="255"/>
      <c r="E365" s="255"/>
      <c r="F365" s="255"/>
      <c r="G365" s="255"/>
      <c r="H365" s="255"/>
      <c r="I365" s="255"/>
      <c r="J365" s="255"/>
      <c r="K365" s="255"/>
      <c r="L365" s="255"/>
      <c r="M365" s="255"/>
      <c r="N365" s="255"/>
      <c r="O365" s="255"/>
      <c r="P365" s="255"/>
      <c r="Q365" s="255"/>
      <c r="R365" s="255"/>
      <c r="S365" s="255"/>
      <c r="T365" s="255"/>
      <c r="U365" s="255"/>
      <c r="V365" s="255"/>
      <c r="W365" s="255"/>
      <c r="X365" s="255"/>
      <c r="Y365" s="255"/>
      <c r="Z365" s="255"/>
    </row>
    <row r="366" spans="1:26" ht="14.25" customHeight="1">
      <c r="A366" s="255"/>
      <c r="B366" s="255"/>
      <c r="C366" s="255"/>
      <c r="D366" s="255"/>
      <c r="E366" s="255"/>
      <c r="F366" s="255"/>
      <c r="G366" s="255"/>
      <c r="H366" s="255"/>
      <c r="I366" s="255"/>
      <c r="J366" s="255"/>
      <c r="K366" s="255"/>
      <c r="L366" s="255"/>
      <c r="M366" s="255"/>
      <c r="N366" s="255"/>
      <c r="O366" s="255"/>
      <c r="P366" s="255"/>
      <c r="Q366" s="255"/>
      <c r="R366" s="255"/>
      <c r="S366" s="255"/>
      <c r="T366" s="255"/>
      <c r="U366" s="255"/>
      <c r="V366" s="255"/>
      <c r="W366" s="255"/>
      <c r="X366" s="255"/>
      <c r="Y366" s="255"/>
      <c r="Z366" s="255"/>
    </row>
    <row r="367" spans="1:26" ht="14.25" customHeight="1">
      <c r="A367" s="255"/>
      <c r="B367" s="255"/>
      <c r="C367" s="255"/>
      <c r="D367" s="255"/>
      <c r="E367" s="255"/>
      <c r="F367" s="255"/>
      <c r="G367" s="255"/>
      <c r="H367" s="255"/>
      <c r="I367" s="255"/>
      <c r="J367" s="255"/>
      <c r="K367" s="255"/>
      <c r="L367" s="255"/>
      <c r="M367" s="255"/>
      <c r="N367" s="255"/>
      <c r="O367" s="255"/>
      <c r="P367" s="255"/>
      <c r="Q367" s="255"/>
      <c r="R367" s="255"/>
      <c r="S367" s="255"/>
      <c r="T367" s="255"/>
      <c r="U367" s="255"/>
      <c r="V367" s="255"/>
      <c r="W367" s="255"/>
      <c r="X367" s="255"/>
      <c r="Y367" s="255"/>
      <c r="Z367" s="255"/>
    </row>
    <row r="368" spans="1:26" ht="14.25" customHeight="1">
      <c r="A368" s="255"/>
      <c r="B368" s="255"/>
      <c r="C368" s="255"/>
      <c r="D368" s="255"/>
      <c r="E368" s="255"/>
      <c r="F368" s="255"/>
      <c r="G368" s="255"/>
      <c r="H368" s="255"/>
      <c r="I368" s="255"/>
      <c r="J368" s="255"/>
      <c r="K368" s="255"/>
      <c r="L368" s="255"/>
      <c r="M368" s="255"/>
      <c r="N368" s="255"/>
      <c r="O368" s="255"/>
      <c r="P368" s="255"/>
      <c r="Q368" s="255"/>
      <c r="R368" s="255"/>
      <c r="S368" s="255"/>
      <c r="T368" s="255"/>
      <c r="U368" s="255"/>
      <c r="V368" s="255"/>
      <c r="W368" s="255"/>
      <c r="X368" s="255"/>
      <c r="Y368" s="255"/>
      <c r="Z368" s="255"/>
    </row>
    <row r="369" spans="1:26" ht="14.25" customHeight="1">
      <c r="A369" s="255"/>
      <c r="B369" s="255"/>
      <c r="C369" s="255"/>
      <c r="D369" s="255"/>
      <c r="E369" s="255"/>
      <c r="F369" s="255"/>
      <c r="G369" s="255"/>
      <c r="H369" s="255"/>
      <c r="I369" s="255"/>
      <c r="J369" s="255"/>
      <c r="K369" s="255"/>
      <c r="L369" s="255"/>
      <c r="M369" s="255"/>
      <c r="N369" s="255"/>
      <c r="O369" s="255"/>
      <c r="P369" s="255"/>
      <c r="Q369" s="255"/>
      <c r="R369" s="255"/>
      <c r="S369" s="255"/>
      <c r="T369" s="255"/>
      <c r="U369" s="255"/>
      <c r="V369" s="255"/>
      <c r="W369" s="255"/>
      <c r="X369" s="255"/>
      <c r="Y369" s="255"/>
      <c r="Z369" s="255"/>
    </row>
    <row r="370" spans="1:26" ht="14.25" customHeight="1">
      <c r="A370" s="255"/>
      <c r="B370" s="255"/>
      <c r="C370" s="255"/>
      <c r="D370" s="255"/>
      <c r="E370" s="255"/>
      <c r="F370" s="255"/>
      <c r="G370" s="255"/>
      <c r="H370" s="255"/>
      <c r="I370" s="255"/>
      <c r="J370" s="255"/>
      <c r="K370" s="255"/>
      <c r="L370" s="255"/>
      <c r="M370" s="255"/>
      <c r="N370" s="255"/>
      <c r="O370" s="255"/>
      <c r="P370" s="255"/>
      <c r="Q370" s="255"/>
      <c r="R370" s="255"/>
      <c r="S370" s="255"/>
      <c r="T370" s="255"/>
      <c r="U370" s="255"/>
      <c r="V370" s="255"/>
      <c r="W370" s="255"/>
      <c r="X370" s="255"/>
      <c r="Y370" s="255"/>
      <c r="Z370" s="255"/>
    </row>
    <row r="371" spans="1:26" ht="14.25" customHeight="1">
      <c r="A371" s="255"/>
      <c r="B371" s="255"/>
      <c r="C371" s="255"/>
      <c r="D371" s="255"/>
      <c r="E371" s="255"/>
      <c r="F371" s="255"/>
      <c r="G371" s="255"/>
      <c r="H371" s="255"/>
      <c r="I371" s="255"/>
      <c r="J371" s="255"/>
      <c r="K371" s="255"/>
      <c r="L371" s="255"/>
      <c r="M371" s="255"/>
      <c r="N371" s="255"/>
      <c r="O371" s="255"/>
      <c r="P371" s="255"/>
      <c r="Q371" s="255"/>
      <c r="R371" s="255"/>
      <c r="S371" s="255"/>
      <c r="T371" s="255"/>
      <c r="U371" s="255"/>
      <c r="V371" s="255"/>
      <c r="W371" s="255"/>
      <c r="X371" s="255"/>
      <c r="Y371" s="255"/>
      <c r="Z371" s="255"/>
    </row>
    <row r="372" spans="1:26" ht="14.25" customHeight="1">
      <c r="A372" s="255"/>
      <c r="B372" s="255"/>
      <c r="C372" s="255"/>
      <c r="D372" s="255"/>
      <c r="E372" s="255"/>
      <c r="F372" s="255"/>
      <c r="G372" s="255"/>
      <c r="H372" s="255"/>
      <c r="I372" s="255"/>
      <c r="J372" s="255"/>
      <c r="K372" s="255"/>
      <c r="L372" s="255"/>
      <c r="M372" s="255"/>
      <c r="N372" s="255"/>
      <c r="O372" s="255"/>
      <c r="P372" s="255"/>
      <c r="Q372" s="255"/>
      <c r="R372" s="255"/>
      <c r="S372" s="255"/>
      <c r="T372" s="255"/>
      <c r="U372" s="255"/>
      <c r="V372" s="255"/>
      <c r="W372" s="255"/>
      <c r="X372" s="255"/>
      <c r="Y372" s="255"/>
      <c r="Z372" s="255"/>
    </row>
    <row r="373" spans="1:26" ht="14.25" customHeight="1">
      <c r="A373" s="255"/>
      <c r="B373" s="255"/>
      <c r="C373" s="255"/>
      <c r="D373" s="255"/>
      <c r="E373" s="255"/>
      <c r="F373" s="255"/>
      <c r="G373" s="255"/>
      <c r="H373" s="255"/>
      <c r="I373" s="255"/>
      <c r="J373" s="255"/>
      <c r="K373" s="255"/>
      <c r="L373" s="255"/>
      <c r="M373" s="255"/>
      <c r="N373" s="255"/>
      <c r="O373" s="255"/>
      <c r="P373" s="255"/>
      <c r="Q373" s="255"/>
      <c r="R373" s="255"/>
      <c r="S373" s="255"/>
      <c r="T373" s="255"/>
      <c r="U373" s="255"/>
      <c r="V373" s="255"/>
      <c r="W373" s="255"/>
      <c r="X373" s="255"/>
      <c r="Y373" s="255"/>
      <c r="Z373" s="255"/>
    </row>
    <row r="374" spans="1:26" ht="14.25" customHeight="1">
      <c r="A374" s="255"/>
      <c r="B374" s="255"/>
      <c r="C374" s="255"/>
      <c r="D374" s="255"/>
      <c r="E374" s="255"/>
      <c r="F374" s="255"/>
      <c r="G374" s="255"/>
      <c r="H374" s="255"/>
      <c r="I374" s="255"/>
      <c r="J374" s="255"/>
      <c r="K374" s="255"/>
      <c r="L374" s="255"/>
      <c r="M374" s="255"/>
      <c r="N374" s="255"/>
      <c r="O374" s="255"/>
      <c r="P374" s="255"/>
      <c r="Q374" s="255"/>
      <c r="R374" s="255"/>
      <c r="S374" s="255"/>
      <c r="T374" s="255"/>
      <c r="U374" s="255"/>
      <c r="V374" s="255"/>
      <c r="W374" s="255"/>
      <c r="X374" s="255"/>
      <c r="Y374" s="255"/>
      <c r="Z374" s="255"/>
    </row>
    <row r="375" spans="1:26" ht="14.25" customHeight="1">
      <c r="A375" s="255"/>
      <c r="B375" s="255"/>
      <c r="C375" s="255"/>
      <c r="D375" s="255"/>
      <c r="E375" s="255"/>
      <c r="F375" s="255"/>
      <c r="G375" s="255"/>
      <c r="H375" s="255"/>
      <c r="I375" s="255"/>
      <c r="J375" s="255"/>
      <c r="K375" s="255"/>
      <c r="L375" s="255"/>
      <c r="M375" s="255"/>
      <c r="N375" s="255"/>
      <c r="O375" s="255"/>
      <c r="P375" s="255"/>
      <c r="Q375" s="255"/>
      <c r="R375" s="255"/>
      <c r="S375" s="255"/>
      <c r="T375" s="255"/>
      <c r="U375" s="255"/>
      <c r="V375" s="255"/>
      <c r="W375" s="255"/>
      <c r="X375" s="255"/>
      <c r="Y375" s="255"/>
      <c r="Z375" s="255"/>
    </row>
    <row r="376" spans="1:26" ht="14.25" customHeight="1">
      <c r="A376" s="255"/>
      <c r="B376" s="255"/>
      <c r="C376" s="255"/>
      <c r="D376" s="255"/>
      <c r="E376" s="255"/>
      <c r="F376" s="255"/>
      <c r="G376" s="255"/>
      <c r="H376" s="255"/>
      <c r="I376" s="255"/>
      <c r="J376" s="255"/>
      <c r="K376" s="255"/>
      <c r="L376" s="255"/>
      <c r="M376" s="255"/>
      <c r="N376" s="255"/>
      <c r="O376" s="255"/>
      <c r="P376" s="255"/>
      <c r="Q376" s="255"/>
      <c r="R376" s="255"/>
      <c r="S376" s="255"/>
      <c r="T376" s="255"/>
      <c r="U376" s="255"/>
      <c r="V376" s="255"/>
      <c r="W376" s="255"/>
      <c r="X376" s="255"/>
      <c r="Y376" s="255"/>
      <c r="Z376" s="255"/>
    </row>
    <row r="377" spans="1:26" ht="14.25" customHeight="1">
      <c r="A377" s="255"/>
      <c r="B377" s="255"/>
      <c r="C377" s="255"/>
      <c r="D377" s="255"/>
      <c r="E377" s="255"/>
      <c r="F377" s="255"/>
      <c r="G377" s="255"/>
      <c r="H377" s="255"/>
      <c r="I377" s="255"/>
      <c r="J377" s="255"/>
      <c r="K377" s="255"/>
      <c r="L377" s="255"/>
      <c r="M377" s="255"/>
      <c r="N377" s="255"/>
      <c r="O377" s="255"/>
      <c r="P377" s="255"/>
      <c r="Q377" s="255"/>
      <c r="R377" s="255"/>
      <c r="S377" s="255"/>
      <c r="T377" s="255"/>
      <c r="U377" s="255"/>
      <c r="V377" s="255"/>
      <c r="W377" s="255"/>
      <c r="X377" s="255"/>
      <c r="Y377" s="255"/>
      <c r="Z377" s="255"/>
    </row>
    <row r="378" spans="1:26" ht="14.25" customHeight="1">
      <c r="A378" s="255"/>
      <c r="B378" s="255"/>
      <c r="C378" s="255"/>
      <c r="D378" s="255"/>
      <c r="E378" s="255"/>
      <c r="F378" s="255"/>
      <c r="G378" s="255"/>
      <c r="H378" s="255"/>
      <c r="I378" s="255"/>
      <c r="J378" s="255"/>
      <c r="K378" s="255"/>
      <c r="L378" s="255"/>
      <c r="M378" s="255"/>
      <c r="N378" s="255"/>
      <c r="O378" s="255"/>
      <c r="P378" s="255"/>
      <c r="Q378" s="255"/>
      <c r="R378" s="255"/>
      <c r="S378" s="255"/>
      <c r="T378" s="255"/>
      <c r="U378" s="255"/>
      <c r="V378" s="255"/>
      <c r="W378" s="255"/>
      <c r="X378" s="255"/>
      <c r="Y378" s="255"/>
      <c r="Z378" s="255"/>
    </row>
    <row r="379" spans="1:26" ht="14.25" customHeight="1">
      <c r="A379" s="255"/>
      <c r="B379" s="255"/>
      <c r="C379" s="255"/>
      <c r="D379" s="255"/>
      <c r="E379" s="255"/>
      <c r="F379" s="255"/>
      <c r="G379" s="255"/>
      <c r="H379" s="255"/>
      <c r="I379" s="255"/>
      <c r="J379" s="255"/>
      <c r="K379" s="255"/>
      <c r="L379" s="255"/>
      <c r="M379" s="255"/>
      <c r="N379" s="255"/>
      <c r="O379" s="255"/>
      <c r="P379" s="255"/>
      <c r="Q379" s="255"/>
      <c r="R379" s="255"/>
      <c r="S379" s="255"/>
      <c r="T379" s="255"/>
      <c r="U379" s="255"/>
      <c r="V379" s="255"/>
      <c r="W379" s="255"/>
      <c r="X379" s="255"/>
      <c r="Y379" s="255"/>
      <c r="Z379" s="255"/>
    </row>
    <row r="380" spans="1:26" ht="14.25" customHeight="1">
      <c r="A380" s="255"/>
      <c r="B380" s="255"/>
      <c r="C380" s="255"/>
      <c r="D380" s="255"/>
      <c r="E380" s="255"/>
      <c r="F380" s="255"/>
      <c r="G380" s="255"/>
      <c r="H380" s="255"/>
      <c r="I380" s="255"/>
      <c r="J380" s="255"/>
      <c r="K380" s="255"/>
      <c r="L380" s="255"/>
      <c r="M380" s="255"/>
      <c r="N380" s="255"/>
      <c r="O380" s="255"/>
      <c r="P380" s="255"/>
      <c r="Q380" s="255"/>
      <c r="R380" s="255"/>
      <c r="S380" s="255"/>
      <c r="T380" s="255"/>
      <c r="U380" s="255"/>
      <c r="V380" s="255"/>
      <c r="W380" s="255"/>
      <c r="X380" s="255"/>
      <c r="Y380" s="255"/>
      <c r="Z380" s="255"/>
    </row>
    <row r="381" spans="1:26" ht="14.25" customHeight="1">
      <c r="A381" s="255"/>
      <c r="B381" s="255"/>
      <c r="C381" s="255"/>
      <c r="D381" s="255"/>
      <c r="E381" s="255"/>
      <c r="F381" s="255"/>
      <c r="G381" s="255"/>
      <c r="H381" s="255"/>
      <c r="I381" s="255"/>
      <c r="J381" s="255"/>
      <c r="K381" s="255"/>
      <c r="L381" s="255"/>
      <c r="M381" s="255"/>
      <c r="N381" s="255"/>
      <c r="O381" s="255"/>
      <c r="P381" s="255"/>
      <c r="Q381" s="255"/>
      <c r="R381" s="255"/>
      <c r="S381" s="255"/>
      <c r="T381" s="255"/>
      <c r="U381" s="255"/>
      <c r="V381" s="255"/>
      <c r="W381" s="255"/>
      <c r="X381" s="255"/>
      <c r="Y381" s="255"/>
      <c r="Z381" s="255"/>
    </row>
    <row r="382" spans="1:26" ht="14.25" customHeight="1">
      <c r="A382" s="255"/>
      <c r="B382" s="255"/>
      <c r="C382" s="255"/>
      <c r="D382" s="255"/>
      <c r="E382" s="255"/>
      <c r="F382" s="255"/>
      <c r="G382" s="255"/>
      <c r="H382" s="255"/>
      <c r="I382" s="255"/>
      <c r="J382" s="255"/>
      <c r="K382" s="255"/>
      <c r="L382" s="255"/>
      <c r="M382" s="255"/>
      <c r="N382" s="255"/>
      <c r="O382" s="255"/>
      <c r="P382" s="255"/>
      <c r="Q382" s="255"/>
      <c r="R382" s="255"/>
      <c r="S382" s="255"/>
      <c r="T382" s="255"/>
      <c r="U382" s="255"/>
      <c r="V382" s="255"/>
      <c r="W382" s="255"/>
      <c r="X382" s="255"/>
      <c r="Y382" s="255"/>
      <c r="Z382" s="255"/>
    </row>
    <row r="383" spans="1:26" ht="14.25" customHeight="1">
      <c r="A383" s="255"/>
      <c r="B383" s="255"/>
      <c r="C383" s="255"/>
      <c r="D383" s="255"/>
      <c r="E383" s="255"/>
      <c r="F383" s="255"/>
      <c r="G383" s="255"/>
      <c r="H383" s="255"/>
      <c r="I383" s="255"/>
      <c r="J383" s="255"/>
      <c r="K383" s="255"/>
      <c r="L383" s="255"/>
      <c r="M383" s="255"/>
      <c r="N383" s="255"/>
      <c r="O383" s="255"/>
      <c r="P383" s="255"/>
      <c r="Q383" s="255"/>
      <c r="R383" s="255"/>
      <c r="S383" s="255"/>
      <c r="T383" s="255"/>
      <c r="U383" s="255"/>
      <c r="V383" s="255"/>
      <c r="W383" s="255"/>
      <c r="X383" s="255"/>
      <c r="Y383" s="255"/>
      <c r="Z383" s="255"/>
    </row>
    <row r="384" spans="1:26" ht="14.25" customHeight="1">
      <c r="A384" s="255"/>
      <c r="B384" s="255"/>
      <c r="C384" s="255"/>
      <c r="D384" s="255"/>
      <c r="E384" s="255"/>
      <c r="F384" s="255"/>
      <c r="G384" s="255"/>
      <c r="H384" s="255"/>
      <c r="I384" s="255"/>
      <c r="J384" s="255"/>
      <c r="K384" s="255"/>
      <c r="L384" s="255"/>
      <c r="M384" s="255"/>
      <c r="N384" s="255"/>
      <c r="O384" s="255"/>
      <c r="P384" s="255"/>
      <c r="Q384" s="255"/>
      <c r="R384" s="255"/>
      <c r="S384" s="255"/>
      <c r="T384" s="255"/>
      <c r="U384" s="255"/>
      <c r="V384" s="255"/>
      <c r="W384" s="255"/>
      <c r="X384" s="255"/>
      <c r="Y384" s="255"/>
      <c r="Z384" s="255"/>
    </row>
    <row r="385" spans="1:26" ht="14.25" customHeight="1">
      <c r="A385" s="255"/>
      <c r="B385" s="255"/>
      <c r="C385" s="255"/>
      <c r="D385" s="255"/>
      <c r="E385" s="255"/>
      <c r="F385" s="255"/>
      <c r="G385" s="255"/>
      <c r="H385" s="255"/>
      <c r="I385" s="255"/>
      <c r="J385" s="255"/>
      <c r="K385" s="255"/>
      <c r="L385" s="255"/>
      <c r="M385" s="255"/>
      <c r="N385" s="255"/>
      <c r="O385" s="255"/>
      <c r="P385" s="255"/>
      <c r="Q385" s="255"/>
      <c r="R385" s="255"/>
      <c r="S385" s="255"/>
      <c r="T385" s="255"/>
      <c r="U385" s="255"/>
      <c r="V385" s="255"/>
      <c r="W385" s="255"/>
      <c r="X385" s="255"/>
      <c r="Y385" s="255"/>
      <c r="Z385" s="255"/>
    </row>
    <row r="386" spans="1:26" ht="14.25" customHeight="1">
      <c r="A386" s="255"/>
      <c r="B386" s="255"/>
      <c r="C386" s="255"/>
      <c r="D386" s="255"/>
      <c r="E386" s="255"/>
      <c r="F386" s="255"/>
      <c r="G386" s="255"/>
      <c r="H386" s="255"/>
      <c r="I386" s="255"/>
      <c r="J386" s="255"/>
      <c r="K386" s="255"/>
      <c r="L386" s="255"/>
      <c r="M386" s="255"/>
      <c r="N386" s="255"/>
      <c r="O386" s="255"/>
      <c r="P386" s="255"/>
      <c r="Q386" s="255"/>
      <c r="R386" s="255"/>
      <c r="S386" s="255"/>
      <c r="T386" s="255"/>
      <c r="U386" s="255"/>
      <c r="V386" s="255"/>
      <c r="W386" s="255"/>
      <c r="X386" s="255"/>
      <c r="Y386" s="255"/>
      <c r="Z386" s="255"/>
    </row>
    <row r="387" spans="1:26" ht="14.25" customHeight="1">
      <c r="A387" s="255"/>
      <c r="B387" s="255"/>
      <c r="C387" s="255"/>
      <c r="D387" s="255"/>
      <c r="E387" s="255"/>
      <c r="F387" s="255"/>
      <c r="G387" s="255"/>
      <c r="H387" s="255"/>
      <c r="I387" s="255"/>
      <c r="J387" s="255"/>
      <c r="K387" s="255"/>
      <c r="L387" s="255"/>
      <c r="M387" s="255"/>
      <c r="N387" s="255"/>
      <c r="O387" s="255"/>
      <c r="P387" s="255"/>
      <c r="Q387" s="255"/>
      <c r="R387" s="255"/>
      <c r="S387" s="255"/>
      <c r="T387" s="255"/>
      <c r="U387" s="255"/>
      <c r="V387" s="255"/>
      <c r="W387" s="255"/>
      <c r="X387" s="255"/>
      <c r="Y387" s="255"/>
      <c r="Z387" s="255"/>
    </row>
    <row r="388" spans="1:26" ht="14.25" customHeight="1">
      <c r="A388" s="255"/>
      <c r="B388" s="255"/>
      <c r="C388" s="255"/>
      <c r="D388" s="255"/>
      <c r="E388" s="255"/>
      <c r="F388" s="255"/>
      <c r="G388" s="255"/>
      <c r="H388" s="255"/>
      <c r="I388" s="255"/>
      <c r="J388" s="255"/>
      <c r="K388" s="255"/>
      <c r="L388" s="255"/>
      <c r="M388" s="255"/>
      <c r="N388" s="255"/>
      <c r="O388" s="255"/>
      <c r="P388" s="255"/>
      <c r="Q388" s="255"/>
      <c r="R388" s="255"/>
      <c r="S388" s="255"/>
      <c r="T388" s="255"/>
      <c r="U388" s="255"/>
      <c r="V388" s="255"/>
      <c r="W388" s="255"/>
      <c r="X388" s="255"/>
      <c r="Y388" s="255"/>
      <c r="Z388" s="255"/>
    </row>
    <row r="389" spans="1:26" ht="14.25" customHeight="1">
      <c r="A389" s="255"/>
      <c r="B389" s="255"/>
      <c r="C389" s="255"/>
      <c r="D389" s="255"/>
      <c r="E389" s="255"/>
      <c r="F389" s="255"/>
      <c r="G389" s="255"/>
      <c r="H389" s="255"/>
      <c r="I389" s="255"/>
      <c r="J389" s="255"/>
      <c r="K389" s="255"/>
      <c r="L389" s="255"/>
      <c r="M389" s="255"/>
      <c r="N389" s="255"/>
      <c r="O389" s="255"/>
      <c r="P389" s="255"/>
      <c r="Q389" s="255"/>
      <c r="R389" s="255"/>
      <c r="S389" s="255"/>
      <c r="T389" s="255"/>
      <c r="U389" s="255"/>
      <c r="V389" s="255"/>
      <c r="W389" s="255"/>
      <c r="X389" s="255"/>
      <c r="Y389" s="255"/>
      <c r="Z389" s="255"/>
    </row>
    <row r="390" spans="1:26" ht="14.25" customHeight="1">
      <c r="A390" s="255"/>
      <c r="B390" s="255"/>
      <c r="C390" s="255"/>
      <c r="D390" s="255"/>
      <c r="E390" s="255"/>
      <c r="F390" s="255"/>
      <c r="G390" s="255"/>
      <c r="H390" s="255"/>
      <c r="I390" s="255"/>
      <c r="J390" s="255"/>
      <c r="K390" s="255"/>
      <c r="L390" s="255"/>
      <c r="M390" s="255"/>
      <c r="N390" s="255"/>
      <c r="O390" s="255"/>
      <c r="P390" s="255"/>
      <c r="Q390" s="255"/>
      <c r="R390" s="255"/>
      <c r="S390" s="255"/>
      <c r="T390" s="255"/>
      <c r="U390" s="255"/>
      <c r="V390" s="255"/>
      <c r="W390" s="255"/>
      <c r="X390" s="255"/>
      <c r="Y390" s="255"/>
      <c r="Z390" s="255"/>
    </row>
    <row r="391" spans="1:26" ht="14.25" customHeight="1">
      <c r="A391" s="255"/>
      <c r="B391" s="255"/>
      <c r="C391" s="255"/>
      <c r="D391" s="255"/>
      <c r="E391" s="255"/>
      <c r="F391" s="255"/>
      <c r="G391" s="255"/>
      <c r="H391" s="255"/>
      <c r="I391" s="255"/>
      <c r="J391" s="255"/>
      <c r="K391" s="255"/>
      <c r="L391" s="255"/>
      <c r="M391" s="255"/>
      <c r="N391" s="255"/>
      <c r="O391" s="255"/>
      <c r="P391" s="255"/>
      <c r="Q391" s="255"/>
      <c r="R391" s="255"/>
      <c r="S391" s="255"/>
      <c r="T391" s="255"/>
      <c r="U391" s="255"/>
      <c r="V391" s="255"/>
      <c r="W391" s="255"/>
      <c r="X391" s="255"/>
      <c r="Y391" s="255"/>
      <c r="Z391" s="255"/>
    </row>
    <row r="392" spans="1:26" ht="14.25" customHeight="1">
      <c r="A392" s="255"/>
      <c r="B392" s="255"/>
      <c r="C392" s="255"/>
      <c r="D392" s="255"/>
      <c r="E392" s="255"/>
      <c r="F392" s="255"/>
      <c r="G392" s="255"/>
      <c r="H392" s="255"/>
      <c r="I392" s="255"/>
      <c r="J392" s="255"/>
      <c r="K392" s="255"/>
      <c r="L392" s="255"/>
      <c r="M392" s="255"/>
      <c r="N392" s="255"/>
      <c r="O392" s="255"/>
      <c r="P392" s="255"/>
      <c r="Q392" s="255"/>
      <c r="R392" s="255"/>
      <c r="S392" s="255"/>
      <c r="T392" s="255"/>
      <c r="U392" s="255"/>
      <c r="V392" s="255"/>
      <c r="W392" s="255"/>
      <c r="X392" s="255"/>
      <c r="Y392" s="255"/>
      <c r="Z392" s="255"/>
    </row>
    <row r="393" spans="1:26" ht="14.25" customHeight="1">
      <c r="A393" s="255"/>
      <c r="B393" s="255"/>
      <c r="C393" s="255"/>
      <c r="D393" s="255"/>
      <c r="E393" s="255"/>
      <c r="F393" s="255"/>
      <c r="G393" s="255"/>
      <c r="H393" s="255"/>
      <c r="I393" s="255"/>
      <c r="J393" s="255"/>
      <c r="K393" s="255"/>
      <c r="L393" s="255"/>
      <c r="M393" s="255"/>
      <c r="N393" s="255"/>
      <c r="O393" s="255"/>
      <c r="P393" s="255"/>
      <c r="Q393" s="255"/>
      <c r="R393" s="255"/>
      <c r="S393" s="255"/>
      <c r="T393" s="255"/>
      <c r="U393" s="255"/>
      <c r="V393" s="255"/>
      <c r="W393" s="255"/>
      <c r="X393" s="255"/>
      <c r="Y393" s="255"/>
      <c r="Z393" s="255"/>
    </row>
    <row r="394" spans="1:26" ht="14.25" customHeight="1">
      <c r="A394" s="255"/>
      <c r="B394" s="255"/>
      <c r="C394" s="255"/>
      <c r="D394" s="255"/>
      <c r="E394" s="255"/>
      <c r="F394" s="255"/>
      <c r="G394" s="255"/>
      <c r="H394" s="255"/>
      <c r="I394" s="255"/>
      <c r="J394" s="255"/>
      <c r="K394" s="255"/>
      <c r="L394" s="255"/>
      <c r="M394" s="255"/>
      <c r="N394" s="255"/>
      <c r="O394" s="255"/>
      <c r="P394" s="255"/>
      <c r="Q394" s="255"/>
      <c r="R394" s="255"/>
      <c r="S394" s="255"/>
      <c r="T394" s="255"/>
      <c r="U394" s="255"/>
      <c r="V394" s="255"/>
      <c r="W394" s="255"/>
      <c r="X394" s="255"/>
      <c r="Y394" s="255"/>
      <c r="Z394" s="255"/>
    </row>
    <row r="395" spans="1:26" ht="14.25" customHeight="1">
      <c r="A395" s="255"/>
      <c r="B395" s="255"/>
      <c r="C395" s="255"/>
      <c r="D395" s="255"/>
      <c r="E395" s="255"/>
      <c r="F395" s="255"/>
      <c r="G395" s="255"/>
      <c r="H395" s="255"/>
      <c r="I395" s="255"/>
      <c r="J395" s="255"/>
      <c r="K395" s="255"/>
      <c r="L395" s="255"/>
      <c r="M395" s="255"/>
      <c r="N395" s="255"/>
      <c r="O395" s="255"/>
      <c r="P395" s="255"/>
      <c r="Q395" s="255"/>
      <c r="R395" s="255"/>
      <c r="S395" s="255"/>
      <c r="T395" s="255"/>
      <c r="U395" s="255"/>
      <c r="V395" s="255"/>
      <c r="W395" s="255"/>
      <c r="X395" s="255"/>
      <c r="Y395" s="255"/>
      <c r="Z395" s="255"/>
    </row>
    <row r="396" spans="1:26" ht="14.25" customHeight="1">
      <c r="A396" s="255"/>
      <c r="B396" s="255"/>
      <c r="C396" s="255"/>
      <c r="D396" s="255"/>
      <c r="E396" s="255"/>
      <c r="F396" s="255"/>
      <c r="G396" s="255"/>
      <c r="H396" s="255"/>
      <c r="I396" s="255"/>
      <c r="J396" s="255"/>
      <c r="K396" s="255"/>
      <c r="L396" s="255"/>
      <c r="M396" s="255"/>
      <c r="N396" s="255"/>
      <c r="O396" s="255"/>
      <c r="P396" s="255"/>
      <c r="Q396" s="255"/>
      <c r="R396" s="255"/>
      <c r="S396" s="255"/>
      <c r="T396" s="255"/>
      <c r="U396" s="255"/>
      <c r="V396" s="255"/>
      <c r="W396" s="255"/>
      <c r="X396" s="255"/>
      <c r="Y396" s="255"/>
      <c r="Z396" s="255"/>
    </row>
    <row r="397" spans="1:26" ht="14.25" customHeight="1">
      <c r="A397" s="255"/>
      <c r="B397" s="255"/>
      <c r="C397" s="255"/>
      <c r="D397" s="255"/>
      <c r="E397" s="255"/>
      <c r="F397" s="255"/>
      <c r="G397" s="255"/>
      <c r="H397" s="255"/>
      <c r="I397" s="255"/>
      <c r="J397" s="255"/>
      <c r="K397" s="255"/>
      <c r="L397" s="255"/>
      <c r="M397" s="255"/>
      <c r="N397" s="255"/>
      <c r="O397" s="255"/>
      <c r="P397" s="255"/>
      <c r="Q397" s="255"/>
      <c r="R397" s="255"/>
      <c r="S397" s="255"/>
      <c r="T397" s="255"/>
      <c r="U397" s="255"/>
      <c r="V397" s="255"/>
      <c r="W397" s="255"/>
      <c r="X397" s="255"/>
      <c r="Y397" s="255"/>
      <c r="Z397" s="255"/>
    </row>
    <row r="398" spans="1:26" ht="14.25" customHeight="1">
      <c r="A398" s="255"/>
      <c r="B398" s="255"/>
      <c r="C398" s="255"/>
      <c r="D398" s="255"/>
      <c r="E398" s="255"/>
      <c r="F398" s="255"/>
      <c r="G398" s="255"/>
      <c r="H398" s="255"/>
      <c r="I398" s="255"/>
      <c r="J398" s="255"/>
      <c r="K398" s="255"/>
      <c r="L398" s="255"/>
      <c r="M398" s="255"/>
      <c r="N398" s="255"/>
      <c r="O398" s="255"/>
      <c r="P398" s="255"/>
      <c r="Q398" s="255"/>
      <c r="R398" s="255"/>
      <c r="S398" s="255"/>
      <c r="T398" s="255"/>
      <c r="U398" s="255"/>
      <c r="V398" s="255"/>
      <c r="W398" s="255"/>
      <c r="X398" s="255"/>
      <c r="Y398" s="255"/>
      <c r="Z398" s="255"/>
    </row>
    <row r="399" spans="1:26" ht="14.25" customHeight="1">
      <c r="A399" s="255"/>
      <c r="B399" s="255"/>
      <c r="C399" s="255"/>
      <c r="D399" s="255"/>
      <c r="E399" s="255"/>
      <c r="F399" s="255"/>
      <c r="G399" s="255"/>
      <c r="H399" s="255"/>
      <c r="I399" s="255"/>
      <c r="J399" s="255"/>
      <c r="K399" s="255"/>
      <c r="L399" s="255"/>
      <c r="M399" s="255"/>
      <c r="N399" s="255"/>
      <c r="O399" s="255"/>
      <c r="P399" s="255"/>
      <c r="Q399" s="255"/>
      <c r="R399" s="255"/>
      <c r="S399" s="255"/>
      <c r="T399" s="255"/>
      <c r="U399" s="255"/>
      <c r="V399" s="255"/>
      <c r="W399" s="255"/>
      <c r="X399" s="255"/>
      <c r="Y399" s="255"/>
      <c r="Z399" s="255"/>
    </row>
    <row r="400" spans="1:26" ht="14.25" customHeight="1">
      <c r="A400" s="255"/>
      <c r="B400" s="255"/>
      <c r="C400" s="255"/>
      <c r="D400" s="255"/>
      <c r="E400" s="255"/>
      <c r="F400" s="255"/>
      <c r="G400" s="255"/>
      <c r="H400" s="255"/>
      <c r="I400" s="255"/>
      <c r="J400" s="255"/>
      <c r="K400" s="255"/>
      <c r="L400" s="255"/>
      <c r="M400" s="255"/>
      <c r="N400" s="255"/>
      <c r="O400" s="255"/>
      <c r="P400" s="255"/>
      <c r="Q400" s="255"/>
      <c r="R400" s="255"/>
      <c r="S400" s="255"/>
      <c r="T400" s="255"/>
      <c r="U400" s="255"/>
      <c r="V400" s="255"/>
      <c r="W400" s="255"/>
      <c r="X400" s="255"/>
      <c r="Y400" s="255"/>
      <c r="Z400" s="255"/>
    </row>
    <row r="401" spans="1:26" ht="14.25" customHeight="1">
      <c r="A401" s="255"/>
      <c r="B401" s="255"/>
      <c r="C401" s="255"/>
      <c r="D401" s="255"/>
      <c r="E401" s="255"/>
      <c r="F401" s="255"/>
      <c r="G401" s="255"/>
      <c r="H401" s="255"/>
      <c r="I401" s="255"/>
      <c r="J401" s="255"/>
      <c r="K401" s="255"/>
      <c r="L401" s="255"/>
      <c r="M401" s="255"/>
      <c r="N401" s="255"/>
      <c r="O401" s="255"/>
      <c r="P401" s="255"/>
      <c r="Q401" s="255"/>
      <c r="R401" s="255"/>
      <c r="S401" s="255"/>
      <c r="T401" s="255"/>
      <c r="U401" s="255"/>
      <c r="V401" s="255"/>
      <c r="W401" s="255"/>
      <c r="X401" s="255"/>
      <c r="Y401" s="255"/>
      <c r="Z401" s="255"/>
    </row>
    <row r="402" spans="1:26" ht="14.25" customHeight="1">
      <c r="A402" s="255"/>
      <c r="B402" s="255"/>
      <c r="C402" s="255"/>
      <c r="D402" s="255"/>
      <c r="E402" s="255"/>
      <c r="F402" s="255"/>
      <c r="G402" s="255"/>
      <c r="H402" s="255"/>
      <c r="I402" s="255"/>
      <c r="J402" s="255"/>
      <c r="K402" s="255"/>
      <c r="L402" s="255"/>
      <c r="M402" s="255"/>
      <c r="N402" s="255"/>
      <c r="O402" s="255"/>
      <c r="P402" s="255"/>
      <c r="Q402" s="255"/>
      <c r="R402" s="255"/>
      <c r="S402" s="255"/>
      <c r="T402" s="255"/>
      <c r="U402" s="255"/>
      <c r="V402" s="255"/>
      <c r="W402" s="255"/>
      <c r="X402" s="255"/>
      <c r="Y402" s="255"/>
      <c r="Z402" s="255"/>
    </row>
    <row r="403" spans="1:26" ht="14.25" customHeight="1">
      <c r="A403" s="255"/>
      <c r="B403" s="255"/>
      <c r="C403" s="255"/>
      <c r="D403" s="255"/>
      <c r="E403" s="255"/>
      <c r="F403" s="255"/>
      <c r="G403" s="255"/>
      <c r="H403" s="255"/>
      <c r="I403" s="255"/>
      <c r="J403" s="255"/>
      <c r="K403" s="255"/>
      <c r="L403" s="255"/>
      <c r="M403" s="255"/>
      <c r="N403" s="255"/>
      <c r="O403" s="255"/>
      <c r="P403" s="255"/>
      <c r="Q403" s="255"/>
      <c r="R403" s="255"/>
      <c r="S403" s="255"/>
      <c r="T403" s="255"/>
      <c r="U403" s="255"/>
      <c r="V403" s="255"/>
      <c r="W403" s="255"/>
      <c r="X403" s="255"/>
      <c r="Y403" s="255"/>
      <c r="Z403" s="255"/>
    </row>
    <row r="404" spans="1:26" ht="14.25" customHeight="1">
      <c r="A404" s="255"/>
      <c r="B404" s="255"/>
      <c r="C404" s="255"/>
      <c r="D404" s="255"/>
      <c r="E404" s="255"/>
      <c r="F404" s="255"/>
      <c r="G404" s="255"/>
      <c r="H404" s="255"/>
      <c r="I404" s="255"/>
      <c r="J404" s="255"/>
      <c r="K404" s="255"/>
      <c r="L404" s="255"/>
      <c r="M404" s="255"/>
      <c r="N404" s="255"/>
      <c r="O404" s="255"/>
      <c r="P404" s="255"/>
      <c r="Q404" s="255"/>
      <c r="R404" s="255"/>
      <c r="S404" s="255"/>
      <c r="T404" s="255"/>
      <c r="U404" s="255"/>
      <c r="V404" s="255"/>
      <c r="W404" s="255"/>
      <c r="X404" s="255"/>
      <c r="Y404" s="255"/>
      <c r="Z404" s="255"/>
    </row>
    <row r="405" spans="1:26" ht="14.25" customHeight="1">
      <c r="A405" s="255"/>
      <c r="B405" s="255"/>
      <c r="C405" s="255"/>
      <c r="D405" s="255"/>
      <c r="E405" s="255"/>
      <c r="F405" s="255"/>
      <c r="G405" s="255"/>
      <c r="H405" s="255"/>
      <c r="I405" s="255"/>
      <c r="J405" s="255"/>
      <c r="K405" s="255"/>
      <c r="L405" s="255"/>
      <c r="M405" s="255"/>
      <c r="N405" s="255"/>
      <c r="O405" s="255"/>
      <c r="P405" s="255"/>
      <c r="Q405" s="255"/>
      <c r="R405" s="255"/>
      <c r="S405" s="255"/>
      <c r="T405" s="255"/>
      <c r="U405" s="255"/>
      <c r="V405" s="255"/>
      <c r="W405" s="255"/>
      <c r="X405" s="255"/>
      <c r="Y405" s="255"/>
      <c r="Z405" s="255"/>
    </row>
    <row r="406" spans="1:26" ht="14.25" customHeight="1">
      <c r="A406" s="255"/>
      <c r="B406" s="255"/>
      <c r="C406" s="255"/>
      <c r="D406" s="255"/>
      <c r="E406" s="255"/>
      <c r="F406" s="255"/>
      <c r="G406" s="255"/>
      <c r="H406" s="255"/>
      <c r="I406" s="255"/>
      <c r="J406" s="255"/>
      <c r="K406" s="255"/>
      <c r="L406" s="255"/>
      <c r="M406" s="255"/>
      <c r="N406" s="255"/>
      <c r="O406" s="255"/>
      <c r="P406" s="255"/>
      <c r="Q406" s="255"/>
      <c r="R406" s="255"/>
      <c r="S406" s="255"/>
      <c r="T406" s="255"/>
      <c r="U406" s="255"/>
      <c r="V406" s="255"/>
      <c r="W406" s="255"/>
      <c r="X406" s="255"/>
      <c r="Y406" s="255"/>
      <c r="Z406" s="255"/>
    </row>
    <row r="407" spans="1:26" ht="14.25" customHeight="1">
      <c r="A407" s="255"/>
      <c r="B407" s="255"/>
      <c r="C407" s="255"/>
      <c r="D407" s="255"/>
      <c r="E407" s="255"/>
      <c r="F407" s="255"/>
      <c r="G407" s="255"/>
      <c r="H407" s="255"/>
      <c r="I407" s="255"/>
      <c r="J407" s="255"/>
      <c r="K407" s="255"/>
      <c r="L407" s="255"/>
      <c r="M407" s="255"/>
      <c r="N407" s="255"/>
      <c r="O407" s="255"/>
      <c r="P407" s="255"/>
      <c r="Q407" s="255"/>
      <c r="R407" s="255"/>
      <c r="S407" s="255"/>
      <c r="T407" s="255"/>
      <c r="U407" s="255"/>
      <c r="V407" s="255"/>
      <c r="W407" s="255"/>
      <c r="X407" s="255"/>
      <c r="Y407" s="255"/>
      <c r="Z407" s="255"/>
    </row>
    <row r="408" spans="1:26" ht="14.25" customHeight="1">
      <c r="A408" s="255"/>
      <c r="B408" s="255"/>
      <c r="C408" s="255"/>
      <c r="D408" s="255"/>
      <c r="E408" s="255"/>
      <c r="F408" s="255"/>
      <c r="G408" s="255"/>
      <c r="H408" s="255"/>
      <c r="I408" s="255"/>
      <c r="J408" s="255"/>
      <c r="K408" s="255"/>
      <c r="L408" s="255"/>
      <c r="M408" s="255"/>
      <c r="N408" s="255"/>
      <c r="O408" s="255"/>
      <c r="P408" s="255"/>
      <c r="Q408" s="255"/>
      <c r="R408" s="255"/>
      <c r="S408" s="255"/>
      <c r="T408" s="255"/>
      <c r="U408" s="255"/>
      <c r="V408" s="255"/>
      <c r="W408" s="255"/>
      <c r="X408" s="255"/>
      <c r="Y408" s="255"/>
      <c r="Z408" s="255"/>
    </row>
    <row r="409" spans="1:26" ht="14.25" customHeight="1">
      <c r="A409" s="255"/>
      <c r="B409" s="255"/>
      <c r="C409" s="255"/>
      <c r="D409" s="255"/>
      <c r="E409" s="255"/>
      <c r="F409" s="255"/>
      <c r="G409" s="255"/>
      <c r="H409" s="255"/>
      <c r="I409" s="255"/>
      <c r="J409" s="255"/>
      <c r="K409" s="255"/>
      <c r="L409" s="255"/>
      <c r="M409" s="255"/>
      <c r="N409" s="255"/>
      <c r="O409" s="255"/>
      <c r="P409" s="255"/>
      <c r="Q409" s="255"/>
      <c r="R409" s="255"/>
      <c r="S409" s="255"/>
      <c r="T409" s="255"/>
      <c r="U409" s="255"/>
      <c r="V409" s="255"/>
      <c r="W409" s="255"/>
      <c r="X409" s="255"/>
      <c r="Y409" s="255"/>
      <c r="Z409" s="255"/>
    </row>
    <row r="410" spans="1:26" ht="14.25" customHeight="1">
      <c r="A410" s="255"/>
      <c r="B410" s="255"/>
      <c r="C410" s="255"/>
      <c r="D410" s="255"/>
      <c r="E410" s="255"/>
      <c r="F410" s="255"/>
      <c r="G410" s="255"/>
      <c r="H410" s="255"/>
      <c r="I410" s="255"/>
      <c r="J410" s="255"/>
      <c r="K410" s="255"/>
      <c r="L410" s="255"/>
      <c r="M410" s="255"/>
      <c r="N410" s="255"/>
      <c r="O410" s="255"/>
      <c r="P410" s="255"/>
      <c r="Q410" s="255"/>
      <c r="R410" s="255"/>
      <c r="S410" s="255"/>
      <c r="T410" s="255"/>
      <c r="U410" s="255"/>
      <c r="V410" s="255"/>
      <c r="W410" s="255"/>
      <c r="X410" s="255"/>
      <c r="Y410" s="255"/>
      <c r="Z410" s="255"/>
    </row>
    <row r="411" spans="1:26" ht="14.25" customHeight="1">
      <c r="A411" s="255"/>
      <c r="B411" s="255"/>
      <c r="C411" s="255"/>
      <c r="D411" s="255"/>
      <c r="E411" s="255"/>
      <c r="F411" s="255"/>
      <c r="G411" s="255"/>
      <c r="H411" s="255"/>
      <c r="I411" s="255"/>
      <c r="J411" s="255"/>
      <c r="K411" s="255"/>
      <c r="L411" s="255"/>
      <c r="M411" s="255"/>
      <c r="N411" s="255"/>
      <c r="O411" s="255"/>
      <c r="P411" s="255"/>
      <c r="Q411" s="255"/>
      <c r="R411" s="255"/>
      <c r="S411" s="255"/>
      <c r="T411" s="255"/>
      <c r="U411" s="255"/>
      <c r="V411" s="255"/>
      <c r="W411" s="255"/>
      <c r="X411" s="255"/>
      <c r="Y411" s="255"/>
      <c r="Z411" s="255"/>
    </row>
    <row r="412" spans="1:26" ht="14.25" customHeight="1">
      <c r="A412" s="255"/>
      <c r="B412" s="255"/>
      <c r="C412" s="255"/>
      <c r="D412" s="255"/>
      <c r="E412" s="255"/>
      <c r="F412" s="255"/>
      <c r="G412" s="255"/>
      <c r="H412" s="255"/>
      <c r="I412" s="255"/>
      <c r="J412" s="255"/>
      <c r="K412" s="255"/>
      <c r="L412" s="255"/>
      <c r="M412" s="255"/>
      <c r="N412" s="255"/>
      <c r="O412" s="255"/>
      <c r="P412" s="255"/>
      <c r="Q412" s="255"/>
      <c r="R412" s="255"/>
      <c r="S412" s="255"/>
      <c r="T412" s="255"/>
      <c r="U412" s="255"/>
      <c r="V412" s="255"/>
      <c r="W412" s="255"/>
      <c r="X412" s="255"/>
      <c r="Y412" s="255"/>
      <c r="Z412" s="255"/>
    </row>
    <row r="413" spans="1:26" ht="14.25" customHeight="1">
      <c r="A413" s="255"/>
      <c r="B413" s="255"/>
      <c r="C413" s="255"/>
      <c r="D413" s="255"/>
      <c r="E413" s="255"/>
      <c r="F413" s="255"/>
      <c r="G413" s="255"/>
      <c r="H413" s="255"/>
      <c r="I413" s="255"/>
      <c r="J413" s="255"/>
      <c r="K413" s="255"/>
      <c r="L413" s="255"/>
      <c r="M413" s="255"/>
      <c r="N413" s="255"/>
      <c r="O413" s="255"/>
      <c r="P413" s="255"/>
      <c r="Q413" s="255"/>
      <c r="R413" s="255"/>
      <c r="S413" s="255"/>
      <c r="T413" s="255"/>
      <c r="U413" s="255"/>
      <c r="V413" s="255"/>
      <c r="W413" s="255"/>
      <c r="X413" s="255"/>
      <c r="Y413" s="255"/>
      <c r="Z413" s="255"/>
    </row>
    <row r="414" spans="1:26" ht="14.25" customHeight="1">
      <c r="A414" s="255"/>
      <c r="B414" s="255"/>
      <c r="C414" s="255"/>
      <c r="D414" s="255"/>
      <c r="E414" s="255"/>
      <c r="F414" s="255"/>
      <c r="G414" s="255"/>
      <c r="H414" s="255"/>
      <c r="I414" s="255"/>
      <c r="J414" s="255"/>
      <c r="K414" s="255"/>
      <c r="L414" s="255"/>
      <c r="M414" s="255"/>
      <c r="N414" s="255"/>
      <c r="O414" s="255"/>
      <c r="P414" s="255"/>
      <c r="Q414" s="255"/>
      <c r="R414" s="255"/>
      <c r="S414" s="255"/>
      <c r="T414" s="255"/>
      <c r="U414" s="255"/>
      <c r="V414" s="255"/>
      <c r="W414" s="255"/>
      <c r="X414" s="255"/>
      <c r="Y414" s="255"/>
      <c r="Z414" s="255"/>
    </row>
    <row r="415" spans="1:26" ht="14.25" customHeight="1">
      <c r="A415" s="255"/>
      <c r="B415" s="255"/>
      <c r="C415" s="255"/>
      <c r="D415" s="255"/>
      <c r="E415" s="255"/>
      <c r="F415" s="255"/>
      <c r="G415" s="255"/>
      <c r="H415" s="255"/>
      <c r="I415" s="255"/>
      <c r="J415" s="255"/>
      <c r="K415" s="255"/>
      <c r="L415" s="255"/>
      <c r="M415" s="255"/>
      <c r="N415" s="255"/>
      <c r="O415" s="255"/>
      <c r="P415" s="255"/>
      <c r="Q415" s="255"/>
      <c r="R415" s="255"/>
      <c r="S415" s="255"/>
      <c r="T415" s="255"/>
      <c r="U415" s="255"/>
      <c r="V415" s="255"/>
      <c r="W415" s="255"/>
      <c r="X415" s="255"/>
      <c r="Y415" s="255"/>
      <c r="Z415" s="255"/>
    </row>
    <row r="416" spans="1:26" ht="14.25" customHeight="1">
      <c r="A416" s="255"/>
      <c r="B416" s="255"/>
      <c r="C416" s="255"/>
      <c r="D416" s="255"/>
      <c r="E416" s="255"/>
      <c r="F416" s="255"/>
      <c r="G416" s="255"/>
      <c r="H416" s="255"/>
      <c r="I416" s="255"/>
      <c r="J416" s="255"/>
      <c r="K416" s="255"/>
      <c r="L416" s="255"/>
      <c r="M416" s="255"/>
      <c r="N416" s="255"/>
      <c r="O416" s="255"/>
      <c r="P416" s="255"/>
      <c r="Q416" s="255"/>
      <c r="R416" s="255"/>
      <c r="S416" s="255"/>
      <c r="T416" s="255"/>
      <c r="U416" s="255"/>
      <c r="V416" s="255"/>
      <c r="W416" s="255"/>
      <c r="X416" s="255"/>
      <c r="Y416" s="255"/>
      <c r="Z416" s="255"/>
    </row>
    <row r="417" spans="1:26" ht="14.25" customHeight="1">
      <c r="A417" s="255"/>
      <c r="B417" s="255"/>
      <c r="C417" s="255"/>
      <c r="D417" s="255"/>
      <c r="E417" s="255"/>
      <c r="F417" s="255"/>
      <c r="G417" s="255"/>
      <c r="H417" s="255"/>
      <c r="I417" s="255"/>
      <c r="J417" s="255"/>
      <c r="K417" s="255"/>
      <c r="L417" s="255"/>
      <c r="M417" s="255"/>
      <c r="N417" s="255"/>
      <c r="O417" s="255"/>
      <c r="P417" s="255"/>
      <c r="Q417" s="255"/>
      <c r="R417" s="255"/>
      <c r="S417" s="255"/>
      <c r="T417" s="255"/>
      <c r="U417" s="255"/>
      <c r="V417" s="255"/>
      <c r="W417" s="255"/>
      <c r="X417" s="255"/>
      <c r="Y417" s="255"/>
      <c r="Z417" s="255"/>
    </row>
    <row r="418" spans="1:26" ht="14.25" customHeight="1">
      <c r="A418" s="255"/>
      <c r="B418" s="255"/>
      <c r="C418" s="255"/>
      <c r="D418" s="255"/>
      <c r="E418" s="255"/>
      <c r="F418" s="255"/>
      <c r="G418" s="255"/>
      <c r="H418" s="255"/>
      <c r="I418" s="255"/>
      <c r="J418" s="255"/>
      <c r="K418" s="255"/>
      <c r="L418" s="255"/>
      <c r="M418" s="255"/>
      <c r="N418" s="255"/>
      <c r="O418" s="255"/>
      <c r="P418" s="255"/>
      <c r="Q418" s="255"/>
      <c r="R418" s="255"/>
      <c r="S418" s="255"/>
      <c r="T418" s="255"/>
      <c r="U418" s="255"/>
      <c r="V418" s="255"/>
      <c r="W418" s="255"/>
      <c r="X418" s="255"/>
      <c r="Y418" s="255"/>
      <c r="Z418" s="255"/>
    </row>
    <row r="419" spans="1:26" ht="14.25" customHeight="1">
      <c r="A419" s="255"/>
      <c r="B419" s="255"/>
      <c r="C419" s="255"/>
      <c r="D419" s="255"/>
      <c r="E419" s="255"/>
      <c r="F419" s="255"/>
      <c r="G419" s="255"/>
      <c r="H419" s="255"/>
      <c r="I419" s="255"/>
      <c r="J419" s="255"/>
      <c r="K419" s="255"/>
      <c r="L419" s="255"/>
      <c r="M419" s="255"/>
      <c r="N419" s="255"/>
      <c r="O419" s="255"/>
      <c r="P419" s="255"/>
      <c r="Q419" s="255"/>
      <c r="R419" s="255"/>
      <c r="S419" s="255"/>
      <c r="T419" s="255"/>
      <c r="U419" s="255"/>
      <c r="V419" s="255"/>
      <c r="W419" s="255"/>
      <c r="X419" s="255"/>
      <c r="Y419" s="255"/>
      <c r="Z419" s="255"/>
    </row>
    <row r="420" spans="1:26" ht="14.25" customHeight="1">
      <c r="A420" s="255"/>
      <c r="B420" s="255"/>
      <c r="C420" s="255"/>
      <c r="D420" s="255"/>
      <c r="E420" s="255"/>
      <c r="F420" s="255"/>
      <c r="G420" s="255"/>
      <c r="H420" s="255"/>
      <c r="I420" s="255"/>
      <c r="J420" s="255"/>
      <c r="K420" s="255"/>
      <c r="L420" s="255"/>
      <c r="M420" s="255"/>
      <c r="N420" s="255"/>
      <c r="O420" s="255"/>
      <c r="P420" s="255"/>
      <c r="Q420" s="255"/>
      <c r="R420" s="255"/>
      <c r="S420" s="255"/>
      <c r="T420" s="255"/>
      <c r="U420" s="255"/>
      <c r="V420" s="255"/>
      <c r="W420" s="255"/>
      <c r="X420" s="255"/>
      <c r="Y420" s="255"/>
      <c r="Z420" s="255"/>
    </row>
    <row r="421" spans="1:26" ht="14.25" customHeight="1">
      <c r="A421" s="255"/>
      <c r="B421" s="255"/>
      <c r="C421" s="255"/>
      <c r="D421" s="255"/>
      <c r="E421" s="255"/>
      <c r="F421" s="255"/>
      <c r="G421" s="255"/>
      <c r="H421" s="255"/>
      <c r="I421" s="255"/>
      <c r="J421" s="255"/>
      <c r="K421" s="255"/>
      <c r="L421" s="255"/>
      <c r="M421" s="255"/>
      <c r="N421" s="255"/>
      <c r="O421" s="255"/>
      <c r="P421" s="255"/>
      <c r="Q421" s="255"/>
      <c r="R421" s="255"/>
      <c r="S421" s="255"/>
      <c r="T421" s="255"/>
      <c r="U421" s="255"/>
      <c r="V421" s="255"/>
      <c r="W421" s="255"/>
      <c r="X421" s="255"/>
      <c r="Y421" s="255"/>
      <c r="Z421" s="255"/>
    </row>
    <row r="422" spans="1:26" ht="14.25" customHeight="1">
      <c r="A422" s="255"/>
      <c r="B422" s="255"/>
      <c r="C422" s="255"/>
      <c r="D422" s="255"/>
      <c r="E422" s="255"/>
      <c r="F422" s="255"/>
      <c r="G422" s="255"/>
      <c r="H422" s="255"/>
      <c r="I422" s="255"/>
      <c r="J422" s="255"/>
      <c r="K422" s="255"/>
      <c r="L422" s="255"/>
      <c r="M422" s="255"/>
      <c r="N422" s="255"/>
      <c r="O422" s="255"/>
      <c r="P422" s="255"/>
      <c r="Q422" s="255"/>
      <c r="R422" s="255"/>
      <c r="S422" s="255"/>
      <c r="T422" s="255"/>
      <c r="U422" s="255"/>
      <c r="V422" s="255"/>
      <c r="W422" s="255"/>
      <c r="X422" s="255"/>
      <c r="Y422" s="255"/>
      <c r="Z422" s="255"/>
    </row>
    <row r="423" spans="1:26" ht="14.25" customHeight="1">
      <c r="A423" s="255"/>
      <c r="B423" s="255"/>
      <c r="C423" s="255"/>
      <c r="D423" s="255"/>
      <c r="E423" s="255"/>
      <c r="F423" s="255"/>
      <c r="G423" s="255"/>
      <c r="H423" s="255"/>
      <c r="I423" s="255"/>
      <c r="J423" s="255"/>
      <c r="K423" s="255"/>
      <c r="L423" s="255"/>
      <c r="M423" s="255"/>
      <c r="N423" s="255"/>
      <c r="O423" s="255"/>
      <c r="P423" s="255"/>
      <c r="Q423" s="255"/>
      <c r="R423" s="255"/>
      <c r="S423" s="255"/>
      <c r="T423" s="255"/>
      <c r="U423" s="255"/>
      <c r="V423" s="255"/>
      <c r="W423" s="255"/>
      <c r="X423" s="255"/>
      <c r="Y423" s="255"/>
      <c r="Z423" s="255"/>
    </row>
    <row r="424" spans="1:26" ht="14.25" customHeight="1">
      <c r="A424" s="255"/>
      <c r="B424" s="255"/>
      <c r="C424" s="255"/>
      <c r="D424" s="255"/>
      <c r="E424" s="255"/>
      <c r="F424" s="255"/>
      <c r="G424" s="255"/>
      <c r="H424" s="255"/>
      <c r="I424" s="255"/>
      <c r="J424" s="255"/>
      <c r="K424" s="255"/>
      <c r="L424" s="255"/>
      <c r="M424" s="255"/>
      <c r="N424" s="255"/>
      <c r="O424" s="255"/>
      <c r="P424" s="255"/>
      <c r="Q424" s="255"/>
      <c r="R424" s="255"/>
      <c r="S424" s="255"/>
      <c r="T424" s="255"/>
      <c r="U424" s="255"/>
      <c r="V424" s="255"/>
      <c r="W424" s="255"/>
      <c r="X424" s="255"/>
      <c r="Y424" s="255"/>
      <c r="Z424" s="255"/>
    </row>
    <row r="425" spans="1:26" ht="14.25" customHeight="1">
      <c r="A425" s="255"/>
      <c r="B425" s="255"/>
      <c r="C425" s="255"/>
      <c r="D425" s="255"/>
      <c r="E425" s="255"/>
      <c r="F425" s="255"/>
      <c r="G425" s="255"/>
      <c r="H425" s="255"/>
      <c r="I425" s="255"/>
      <c r="J425" s="255"/>
      <c r="K425" s="255"/>
      <c r="L425" s="255"/>
      <c r="M425" s="255"/>
      <c r="N425" s="255"/>
      <c r="O425" s="255"/>
      <c r="P425" s="255"/>
      <c r="Q425" s="255"/>
      <c r="R425" s="255"/>
      <c r="S425" s="255"/>
      <c r="T425" s="255"/>
      <c r="U425" s="255"/>
      <c r="V425" s="255"/>
      <c r="W425" s="255"/>
      <c r="X425" s="255"/>
      <c r="Y425" s="255"/>
      <c r="Z425" s="255"/>
    </row>
    <row r="426" spans="1:26" ht="14.25" customHeight="1">
      <c r="A426" s="255"/>
      <c r="B426" s="255"/>
      <c r="C426" s="255"/>
      <c r="D426" s="255"/>
      <c r="E426" s="255"/>
      <c r="F426" s="255"/>
      <c r="G426" s="255"/>
      <c r="H426" s="255"/>
      <c r="I426" s="255"/>
      <c r="J426" s="255"/>
      <c r="K426" s="255"/>
      <c r="L426" s="255"/>
      <c r="M426" s="255"/>
      <c r="N426" s="255"/>
      <c r="O426" s="255"/>
      <c r="P426" s="255"/>
      <c r="Q426" s="255"/>
      <c r="R426" s="255"/>
      <c r="S426" s="255"/>
      <c r="T426" s="255"/>
      <c r="U426" s="255"/>
      <c r="V426" s="255"/>
      <c r="W426" s="255"/>
      <c r="X426" s="255"/>
      <c r="Y426" s="255"/>
      <c r="Z426" s="255"/>
    </row>
    <row r="427" spans="1:26" ht="14.25" customHeight="1">
      <c r="A427" s="255"/>
      <c r="B427" s="255"/>
      <c r="C427" s="255"/>
      <c r="D427" s="255"/>
      <c r="E427" s="255"/>
      <c r="F427" s="255"/>
      <c r="G427" s="255"/>
      <c r="H427" s="255"/>
      <c r="I427" s="255"/>
      <c r="J427" s="255"/>
      <c r="K427" s="255"/>
      <c r="L427" s="255"/>
      <c r="M427" s="255"/>
      <c r="N427" s="255"/>
      <c r="O427" s="255"/>
      <c r="P427" s="255"/>
      <c r="Q427" s="255"/>
      <c r="R427" s="255"/>
      <c r="S427" s="255"/>
      <c r="T427" s="255"/>
      <c r="U427" s="255"/>
      <c r="V427" s="255"/>
      <c r="W427" s="255"/>
      <c r="X427" s="255"/>
      <c r="Y427" s="255"/>
      <c r="Z427" s="255"/>
    </row>
    <row r="428" spans="1:26" ht="14.25" customHeight="1">
      <c r="A428" s="255"/>
      <c r="B428" s="255"/>
      <c r="C428" s="255"/>
      <c r="D428" s="255"/>
      <c r="E428" s="255"/>
      <c r="F428" s="255"/>
      <c r="G428" s="255"/>
      <c r="H428" s="255"/>
      <c r="I428" s="255"/>
      <c r="J428" s="255"/>
      <c r="K428" s="255"/>
      <c r="L428" s="255"/>
      <c r="M428" s="255"/>
      <c r="N428" s="255"/>
      <c r="O428" s="255"/>
      <c r="P428" s="255"/>
      <c r="Q428" s="255"/>
      <c r="R428" s="255"/>
      <c r="S428" s="255"/>
      <c r="T428" s="255"/>
      <c r="U428" s="255"/>
      <c r="V428" s="255"/>
      <c r="W428" s="255"/>
      <c r="X428" s="255"/>
      <c r="Y428" s="255"/>
      <c r="Z428" s="255"/>
    </row>
    <row r="429" spans="1:26" ht="14.25" customHeight="1">
      <c r="A429" s="255"/>
      <c r="B429" s="255"/>
      <c r="C429" s="255"/>
      <c r="D429" s="255"/>
      <c r="E429" s="255"/>
      <c r="F429" s="255"/>
      <c r="G429" s="255"/>
      <c r="H429" s="255"/>
      <c r="I429" s="255"/>
      <c r="J429" s="255"/>
      <c r="K429" s="255"/>
      <c r="L429" s="255"/>
      <c r="M429" s="255"/>
      <c r="N429" s="255"/>
      <c r="O429" s="255"/>
      <c r="P429" s="255"/>
      <c r="Q429" s="255"/>
      <c r="R429" s="255"/>
      <c r="S429" s="255"/>
      <c r="T429" s="255"/>
      <c r="U429" s="255"/>
      <c r="V429" s="255"/>
      <c r="W429" s="255"/>
      <c r="X429" s="255"/>
      <c r="Y429" s="255"/>
      <c r="Z429" s="255"/>
    </row>
    <row r="430" spans="1:26" ht="14.25" customHeight="1">
      <c r="A430" s="255"/>
      <c r="B430" s="255"/>
      <c r="C430" s="255"/>
      <c r="D430" s="255"/>
      <c r="E430" s="255"/>
      <c r="F430" s="255"/>
      <c r="G430" s="255"/>
      <c r="H430" s="255"/>
      <c r="I430" s="255"/>
      <c r="J430" s="255"/>
      <c r="K430" s="255"/>
      <c r="L430" s="255"/>
      <c r="M430" s="255"/>
      <c r="N430" s="255"/>
      <c r="O430" s="255"/>
      <c r="P430" s="255"/>
      <c r="Q430" s="255"/>
      <c r="R430" s="255"/>
      <c r="S430" s="255"/>
      <c r="T430" s="255"/>
      <c r="U430" s="255"/>
      <c r="V430" s="255"/>
      <c r="W430" s="255"/>
      <c r="X430" s="255"/>
      <c r="Y430" s="255"/>
      <c r="Z430" s="255"/>
    </row>
    <row r="431" spans="1:26" ht="14.25" customHeight="1">
      <c r="A431" s="255"/>
      <c r="B431" s="255"/>
      <c r="C431" s="255"/>
      <c r="D431" s="255"/>
      <c r="E431" s="255"/>
      <c r="F431" s="255"/>
      <c r="G431" s="255"/>
      <c r="H431" s="255"/>
      <c r="I431" s="255"/>
      <c r="J431" s="255"/>
      <c r="K431" s="255"/>
      <c r="L431" s="255"/>
      <c r="M431" s="255"/>
      <c r="N431" s="255"/>
      <c r="O431" s="255"/>
      <c r="P431" s="255"/>
      <c r="Q431" s="255"/>
      <c r="R431" s="255"/>
      <c r="S431" s="255"/>
      <c r="T431" s="255"/>
      <c r="U431" s="255"/>
      <c r="V431" s="255"/>
      <c r="W431" s="255"/>
      <c r="X431" s="255"/>
      <c r="Y431" s="255"/>
      <c r="Z431" s="255"/>
    </row>
    <row r="432" spans="1:26" ht="14.25" customHeight="1">
      <c r="A432" s="255"/>
      <c r="B432" s="255"/>
      <c r="C432" s="255"/>
      <c r="D432" s="255"/>
      <c r="E432" s="255"/>
      <c r="F432" s="255"/>
      <c r="G432" s="255"/>
      <c r="H432" s="255"/>
      <c r="I432" s="255"/>
      <c r="J432" s="255"/>
      <c r="K432" s="255"/>
      <c r="L432" s="255"/>
      <c r="M432" s="255"/>
      <c r="N432" s="255"/>
      <c r="O432" s="255"/>
      <c r="P432" s="255"/>
      <c r="Q432" s="255"/>
      <c r="R432" s="255"/>
      <c r="S432" s="255"/>
      <c r="T432" s="255"/>
      <c r="U432" s="255"/>
      <c r="V432" s="255"/>
      <c r="W432" s="255"/>
      <c r="X432" s="255"/>
      <c r="Y432" s="255"/>
      <c r="Z432" s="255"/>
    </row>
    <row r="433" spans="1:26" ht="14.25" customHeight="1">
      <c r="A433" s="255"/>
      <c r="B433" s="255"/>
      <c r="C433" s="255"/>
      <c r="D433" s="255"/>
      <c r="E433" s="255"/>
      <c r="F433" s="255"/>
      <c r="G433" s="255"/>
      <c r="H433" s="255"/>
      <c r="I433" s="255"/>
      <c r="J433" s="255"/>
      <c r="K433" s="255"/>
      <c r="L433" s="255"/>
      <c r="M433" s="255"/>
      <c r="N433" s="255"/>
      <c r="O433" s="255"/>
      <c r="P433" s="255"/>
      <c r="Q433" s="255"/>
      <c r="R433" s="255"/>
      <c r="S433" s="255"/>
      <c r="T433" s="255"/>
      <c r="U433" s="255"/>
      <c r="V433" s="255"/>
      <c r="W433" s="255"/>
      <c r="X433" s="255"/>
      <c r="Y433" s="255"/>
      <c r="Z433" s="255"/>
    </row>
    <row r="434" spans="1:26" ht="14.25" customHeight="1">
      <c r="A434" s="255"/>
      <c r="B434" s="255"/>
      <c r="C434" s="255"/>
      <c r="D434" s="255"/>
      <c r="E434" s="255"/>
      <c r="F434" s="255"/>
      <c r="G434" s="255"/>
      <c r="H434" s="255"/>
      <c r="I434" s="255"/>
      <c r="J434" s="255"/>
      <c r="K434" s="255"/>
      <c r="L434" s="255"/>
      <c r="M434" s="255"/>
      <c r="N434" s="255"/>
      <c r="O434" s="255"/>
      <c r="P434" s="255"/>
      <c r="Q434" s="255"/>
      <c r="R434" s="255"/>
      <c r="S434" s="255"/>
      <c r="T434" s="255"/>
      <c r="U434" s="255"/>
      <c r="V434" s="255"/>
      <c r="W434" s="255"/>
      <c r="X434" s="255"/>
      <c r="Y434" s="255"/>
      <c r="Z434" s="255"/>
    </row>
    <row r="435" spans="1:26" ht="14.25" customHeight="1">
      <c r="A435" s="255"/>
      <c r="B435" s="255"/>
      <c r="C435" s="255"/>
      <c r="D435" s="255"/>
      <c r="E435" s="255"/>
      <c r="F435" s="255"/>
      <c r="G435" s="255"/>
      <c r="H435" s="255"/>
      <c r="I435" s="255"/>
      <c r="J435" s="255"/>
      <c r="K435" s="255"/>
      <c r="L435" s="255"/>
      <c r="M435" s="255"/>
      <c r="N435" s="255"/>
      <c r="O435" s="255"/>
      <c r="P435" s="255"/>
      <c r="Q435" s="255"/>
      <c r="R435" s="255"/>
      <c r="S435" s="255"/>
      <c r="T435" s="255"/>
      <c r="U435" s="255"/>
      <c r="V435" s="255"/>
      <c r="W435" s="255"/>
      <c r="X435" s="255"/>
      <c r="Y435" s="255"/>
      <c r="Z435" s="255"/>
    </row>
    <row r="436" spans="1:26" ht="14.25" customHeight="1">
      <c r="A436" s="255"/>
      <c r="B436" s="255"/>
      <c r="C436" s="255"/>
      <c r="D436" s="255"/>
      <c r="E436" s="255"/>
      <c r="F436" s="255"/>
      <c r="G436" s="255"/>
      <c r="H436" s="255"/>
      <c r="I436" s="255"/>
      <c r="J436" s="255"/>
      <c r="K436" s="255"/>
      <c r="L436" s="255"/>
      <c r="M436" s="255"/>
      <c r="N436" s="255"/>
      <c r="O436" s="255"/>
      <c r="P436" s="255"/>
      <c r="Q436" s="255"/>
      <c r="R436" s="255"/>
      <c r="S436" s="255"/>
      <c r="T436" s="255"/>
      <c r="U436" s="255"/>
      <c r="V436" s="255"/>
      <c r="W436" s="255"/>
      <c r="X436" s="255"/>
      <c r="Y436" s="255"/>
      <c r="Z436" s="255"/>
    </row>
    <row r="437" spans="1:26" ht="14.25" customHeight="1">
      <c r="A437" s="255"/>
      <c r="B437" s="255"/>
      <c r="C437" s="255"/>
      <c r="D437" s="255"/>
      <c r="E437" s="255"/>
      <c r="F437" s="255"/>
      <c r="G437" s="255"/>
      <c r="H437" s="255"/>
      <c r="I437" s="255"/>
      <c r="J437" s="255"/>
      <c r="K437" s="255"/>
      <c r="L437" s="255"/>
      <c r="M437" s="255"/>
      <c r="N437" s="255"/>
      <c r="O437" s="255"/>
      <c r="P437" s="255"/>
      <c r="Q437" s="255"/>
      <c r="R437" s="255"/>
      <c r="S437" s="255"/>
      <c r="T437" s="255"/>
      <c r="U437" s="255"/>
      <c r="V437" s="255"/>
      <c r="W437" s="255"/>
      <c r="X437" s="255"/>
      <c r="Y437" s="255"/>
      <c r="Z437" s="255"/>
    </row>
    <row r="438" spans="1:26" ht="14.25" customHeight="1">
      <c r="A438" s="255"/>
      <c r="B438" s="255"/>
      <c r="C438" s="255"/>
      <c r="D438" s="255"/>
      <c r="E438" s="255"/>
      <c r="F438" s="255"/>
      <c r="G438" s="255"/>
      <c r="H438" s="255"/>
      <c r="I438" s="255"/>
      <c r="J438" s="255"/>
      <c r="K438" s="255"/>
      <c r="L438" s="255"/>
      <c r="M438" s="255"/>
      <c r="N438" s="255"/>
      <c r="O438" s="255"/>
      <c r="P438" s="255"/>
      <c r="Q438" s="255"/>
      <c r="R438" s="255"/>
      <c r="S438" s="255"/>
      <c r="T438" s="255"/>
      <c r="U438" s="255"/>
      <c r="V438" s="255"/>
      <c r="W438" s="255"/>
      <c r="X438" s="255"/>
      <c r="Y438" s="255"/>
      <c r="Z438" s="255"/>
    </row>
    <row r="439" spans="1:26" ht="14.25" customHeight="1">
      <c r="A439" s="255"/>
      <c r="B439" s="255"/>
      <c r="C439" s="255"/>
      <c r="D439" s="255"/>
      <c r="E439" s="255"/>
      <c r="F439" s="255"/>
      <c r="G439" s="255"/>
      <c r="H439" s="255"/>
      <c r="I439" s="255"/>
      <c r="J439" s="255"/>
      <c r="K439" s="255"/>
      <c r="L439" s="255"/>
      <c r="M439" s="255"/>
      <c r="N439" s="255"/>
      <c r="O439" s="255"/>
      <c r="P439" s="255"/>
      <c r="Q439" s="255"/>
      <c r="R439" s="255"/>
      <c r="S439" s="255"/>
      <c r="T439" s="255"/>
      <c r="U439" s="255"/>
      <c r="V439" s="255"/>
      <c r="W439" s="255"/>
      <c r="X439" s="255"/>
      <c r="Y439" s="255"/>
      <c r="Z439" s="255"/>
    </row>
    <row r="440" spans="1:26" ht="14.25" customHeight="1">
      <c r="A440" s="255"/>
      <c r="B440" s="255"/>
      <c r="C440" s="255"/>
      <c r="D440" s="255"/>
      <c r="E440" s="255"/>
      <c r="F440" s="255"/>
      <c r="G440" s="255"/>
      <c r="H440" s="255"/>
      <c r="I440" s="255"/>
      <c r="J440" s="255"/>
      <c r="K440" s="255"/>
      <c r="L440" s="255"/>
      <c r="M440" s="255"/>
      <c r="N440" s="255"/>
      <c r="O440" s="255"/>
      <c r="P440" s="255"/>
      <c r="Q440" s="255"/>
      <c r="R440" s="255"/>
      <c r="S440" s="255"/>
      <c r="T440" s="255"/>
      <c r="U440" s="255"/>
      <c r="V440" s="255"/>
      <c r="W440" s="255"/>
      <c r="X440" s="255"/>
      <c r="Y440" s="255"/>
      <c r="Z440" s="255"/>
    </row>
    <row r="441" spans="1:26" ht="14.25" customHeight="1">
      <c r="A441" s="255"/>
      <c r="B441" s="255"/>
      <c r="C441" s="255"/>
      <c r="D441" s="255"/>
      <c r="E441" s="255"/>
      <c r="F441" s="255"/>
      <c r="G441" s="255"/>
      <c r="H441" s="255"/>
      <c r="I441" s="255"/>
      <c r="J441" s="255"/>
      <c r="K441" s="255"/>
      <c r="L441" s="255"/>
      <c r="M441" s="255"/>
      <c r="N441" s="255"/>
      <c r="O441" s="255"/>
      <c r="P441" s="255"/>
      <c r="Q441" s="255"/>
      <c r="R441" s="255"/>
      <c r="S441" s="255"/>
      <c r="T441" s="255"/>
      <c r="U441" s="255"/>
      <c r="V441" s="255"/>
      <c r="W441" s="255"/>
      <c r="X441" s="255"/>
      <c r="Y441" s="255"/>
      <c r="Z441" s="255"/>
    </row>
    <row r="442" spans="1:26" ht="14.25" customHeight="1">
      <c r="A442" s="255"/>
      <c r="B442" s="255"/>
      <c r="C442" s="255"/>
      <c r="D442" s="255"/>
      <c r="E442" s="255"/>
      <c r="F442" s="255"/>
      <c r="G442" s="255"/>
      <c r="H442" s="255"/>
      <c r="I442" s="255"/>
      <c r="J442" s="255"/>
      <c r="K442" s="255"/>
      <c r="L442" s="255"/>
      <c r="M442" s="255"/>
      <c r="N442" s="255"/>
      <c r="O442" s="255"/>
      <c r="P442" s="255"/>
      <c r="Q442" s="255"/>
      <c r="R442" s="255"/>
      <c r="S442" s="255"/>
      <c r="T442" s="255"/>
      <c r="U442" s="255"/>
      <c r="V442" s="255"/>
      <c r="W442" s="255"/>
      <c r="X442" s="255"/>
      <c r="Y442" s="255"/>
      <c r="Z442" s="255"/>
    </row>
    <row r="443" spans="1:26" ht="14.25" customHeight="1">
      <c r="A443" s="255"/>
      <c r="B443" s="255"/>
      <c r="C443" s="255"/>
      <c r="D443" s="255"/>
      <c r="E443" s="255"/>
      <c r="F443" s="255"/>
      <c r="G443" s="255"/>
      <c r="H443" s="255"/>
      <c r="I443" s="255"/>
      <c r="J443" s="255"/>
      <c r="K443" s="255"/>
      <c r="L443" s="255"/>
      <c r="M443" s="255"/>
      <c r="N443" s="255"/>
      <c r="O443" s="255"/>
      <c r="P443" s="255"/>
      <c r="Q443" s="255"/>
      <c r="R443" s="255"/>
      <c r="S443" s="255"/>
      <c r="T443" s="255"/>
      <c r="U443" s="255"/>
      <c r="V443" s="255"/>
      <c r="W443" s="255"/>
      <c r="X443" s="255"/>
      <c r="Y443" s="255"/>
      <c r="Z443" s="255"/>
    </row>
    <row r="444" spans="1:26" ht="14.25" customHeight="1">
      <c r="A444" s="255"/>
      <c r="B444" s="255"/>
      <c r="C444" s="255"/>
      <c r="D444" s="255"/>
      <c r="E444" s="255"/>
      <c r="F444" s="255"/>
      <c r="G444" s="255"/>
      <c r="H444" s="255"/>
      <c r="I444" s="255"/>
      <c r="J444" s="255"/>
      <c r="K444" s="255"/>
      <c r="L444" s="255"/>
      <c r="M444" s="255"/>
      <c r="N444" s="255"/>
      <c r="O444" s="255"/>
      <c r="P444" s="255"/>
      <c r="Q444" s="255"/>
      <c r="R444" s="255"/>
      <c r="S444" s="255"/>
      <c r="T444" s="255"/>
      <c r="U444" s="255"/>
      <c r="V444" s="255"/>
      <c r="W444" s="255"/>
      <c r="X444" s="255"/>
      <c r="Y444" s="255"/>
      <c r="Z444" s="255"/>
    </row>
    <row r="445" spans="1:26" ht="14.25" customHeight="1">
      <c r="A445" s="255"/>
      <c r="B445" s="255"/>
      <c r="C445" s="255"/>
      <c r="D445" s="255"/>
      <c r="E445" s="255"/>
      <c r="F445" s="255"/>
      <c r="G445" s="255"/>
      <c r="H445" s="255"/>
      <c r="I445" s="255"/>
      <c r="J445" s="255"/>
      <c r="K445" s="255"/>
      <c r="L445" s="255"/>
      <c r="M445" s="255"/>
      <c r="N445" s="255"/>
      <c r="O445" s="255"/>
      <c r="P445" s="255"/>
      <c r="Q445" s="255"/>
      <c r="R445" s="255"/>
      <c r="S445" s="255"/>
      <c r="T445" s="255"/>
      <c r="U445" s="255"/>
      <c r="V445" s="255"/>
      <c r="W445" s="255"/>
      <c r="X445" s="255"/>
      <c r="Y445" s="255"/>
      <c r="Z445" s="255"/>
    </row>
    <row r="446" spans="1:26" ht="14.25" customHeight="1">
      <c r="A446" s="255"/>
      <c r="B446" s="255"/>
      <c r="C446" s="255"/>
      <c r="D446" s="255"/>
      <c r="E446" s="255"/>
      <c r="F446" s="255"/>
      <c r="G446" s="255"/>
      <c r="H446" s="255"/>
      <c r="I446" s="255"/>
      <c r="J446" s="255"/>
      <c r="K446" s="255"/>
      <c r="L446" s="255"/>
      <c r="M446" s="255"/>
      <c r="N446" s="255"/>
      <c r="O446" s="255"/>
      <c r="P446" s="255"/>
      <c r="Q446" s="255"/>
      <c r="R446" s="255"/>
      <c r="S446" s="255"/>
      <c r="T446" s="255"/>
      <c r="U446" s="255"/>
      <c r="V446" s="255"/>
      <c r="W446" s="255"/>
      <c r="X446" s="255"/>
      <c r="Y446" s="255"/>
      <c r="Z446" s="255"/>
    </row>
    <row r="447" spans="1:26" ht="14.25" customHeight="1">
      <c r="A447" s="255"/>
      <c r="B447" s="255"/>
      <c r="C447" s="255"/>
      <c r="D447" s="255"/>
      <c r="E447" s="255"/>
      <c r="F447" s="255"/>
      <c r="G447" s="255"/>
      <c r="H447" s="255"/>
      <c r="I447" s="255"/>
      <c r="J447" s="255"/>
      <c r="K447" s="255"/>
      <c r="L447" s="255"/>
      <c r="M447" s="255"/>
      <c r="N447" s="255"/>
      <c r="O447" s="255"/>
      <c r="P447" s="255"/>
      <c r="Q447" s="255"/>
      <c r="R447" s="255"/>
      <c r="S447" s="255"/>
      <c r="T447" s="255"/>
      <c r="U447" s="255"/>
      <c r="V447" s="255"/>
      <c r="W447" s="255"/>
      <c r="X447" s="255"/>
      <c r="Y447" s="255"/>
      <c r="Z447" s="255"/>
    </row>
    <row r="448" spans="1:26" ht="14.25" customHeight="1">
      <c r="A448" s="255"/>
      <c r="B448" s="255"/>
      <c r="C448" s="255"/>
      <c r="D448" s="255"/>
      <c r="E448" s="255"/>
      <c r="F448" s="255"/>
      <c r="G448" s="255"/>
      <c r="H448" s="255"/>
      <c r="I448" s="255"/>
      <c r="J448" s="255"/>
      <c r="K448" s="255"/>
      <c r="L448" s="255"/>
      <c r="M448" s="255"/>
      <c r="N448" s="255"/>
      <c r="O448" s="255"/>
      <c r="P448" s="255"/>
      <c r="Q448" s="255"/>
      <c r="R448" s="255"/>
      <c r="S448" s="255"/>
      <c r="T448" s="255"/>
      <c r="U448" s="255"/>
      <c r="V448" s="255"/>
      <c r="W448" s="255"/>
      <c r="X448" s="255"/>
      <c r="Y448" s="255"/>
      <c r="Z448" s="255"/>
    </row>
    <row r="449" spans="1:26" ht="14.25" customHeight="1">
      <c r="A449" s="255"/>
      <c r="B449" s="255"/>
      <c r="C449" s="255"/>
      <c r="D449" s="255"/>
      <c r="E449" s="255"/>
      <c r="F449" s="255"/>
      <c r="G449" s="255"/>
      <c r="H449" s="255"/>
      <c r="I449" s="255"/>
      <c r="J449" s="255"/>
      <c r="K449" s="255"/>
      <c r="L449" s="255"/>
      <c r="M449" s="255"/>
      <c r="N449" s="255"/>
      <c r="O449" s="255"/>
      <c r="P449" s="255"/>
      <c r="Q449" s="255"/>
      <c r="R449" s="255"/>
      <c r="S449" s="255"/>
      <c r="T449" s="255"/>
      <c r="U449" s="255"/>
      <c r="V449" s="255"/>
      <c r="W449" s="255"/>
      <c r="X449" s="255"/>
      <c r="Y449" s="255"/>
      <c r="Z449" s="255"/>
    </row>
    <row r="450" spans="1:26" ht="14.25" customHeight="1">
      <c r="A450" s="255"/>
      <c r="B450" s="255"/>
      <c r="C450" s="255"/>
      <c r="D450" s="255"/>
      <c r="E450" s="255"/>
      <c r="F450" s="255"/>
      <c r="G450" s="255"/>
      <c r="H450" s="255"/>
      <c r="I450" s="255"/>
      <c r="J450" s="255"/>
      <c r="K450" s="255"/>
      <c r="L450" s="255"/>
      <c r="M450" s="255"/>
      <c r="N450" s="255"/>
      <c r="O450" s="255"/>
      <c r="P450" s="255"/>
      <c r="Q450" s="255"/>
      <c r="R450" s="255"/>
      <c r="S450" s="255"/>
      <c r="T450" s="255"/>
      <c r="U450" s="255"/>
      <c r="V450" s="255"/>
      <c r="W450" s="255"/>
      <c r="X450" s="255"/>
      <c r="Y450" s="255"/>
      <c r="Z450" s="255"/>
    </row>
    <row r="451" spans="1:26" ht="14.25" customHeight="1">
      <c r="A451" s="255"/>
      <c r="B451" s="255"/>
      <c r="C451" s="255"/>
      <c r="D451" s="255"/>
      <c r="E451" s="255"/>
      <c r="F451" s="255"/>
      <c r="G451" s="255"/>
      <c r="H451" s="255"/>
      <c r="I451" s="255"/>
      <c r="J451" s="255"/>
      <c r="K451" s="255"/>
      <c r="L451" s="255"/>
      <c r="M451" s="255"/>
      <c r="N451" s="255"/>
      <c r="O451" s="255"/>
      <c r="P451" s="255"/>
      <c r="Q451" s="255"/>
      <c r="R451" s="255"/>
      <c r="S451" s="255"/>
      <c r="T451" s="255"/>
      <c r="U451" s="255"/>
      <c r="V451" s="255"/>
      <c r="W451" s="255"/>
      <c r="X451" s="255"/>
      <c r="Y451" s="255"/>
      <c r="Z451" s="255"/>
    </row>
    <row r="452" spans="1:26" ht="14.25" customHeight="1">
      <c r="A452" s="255"/>
      <c r="B452" s="255"/>
      <c r="C452" s="255"/>
      <c r="D452" s="255"/>
      <c r="E452" s="255"/>
      <c r="F452" s="255"/>
      <c r="G452" s="255"/>
      <c r="H452" s="255"/>
      <c r="I452" s="255"/>
      <c r="J452" s="255"/>
      <c r="K452" s="255"/>
      <c r="L452" s="255"/>
      <c r="M452" s="255"/>
      <c r="N452" s="255"/>
      <c r="O452" s="255"/>
      <c r="P452" s="255"/>
      <c r="Q452" s="255"/>
      <c r="R452" s="255"/>
      <c r="S452" s="255"/>
      <c r="T452" s="255"/>
      <c r="U452" s="255"/>
      <c r="V452" s="255"/>
      <c r="W452" s="255"/>
      <c r="X452" s="255"/>
      <c r="Y452" s="255"/>
      <c r="Z452" s="255"/>
    </row>
    <row r="453" spans="1:26" ht="14.25" customHeight="1">
      <c r="A453" s="255"/>
      <c r="B453" s="255"/>
      <c r="C453" s="255"/>
      <c r="D453" s="255"/>
      <c r="E453" s="255"/>
      <c r="F453" s="255"/>
      <c r="G453" s="255"/>
      <c r="H453" s="255"/>
      <c r="I453" s="255"/>
      <c r="J453" s="255"/>
      <c r="K453" s="255"/>
      <c r="L453" s="255"/>
      <c r="M453" s="255"/>
      <c r="N453" s="255"/>
      <c r="O453" s="255"/>
      <c r="P453" s="255"/>
      <c r="Q453" s="255"/>
      <c r="R453" s="255"/>
      <c r="S453" s="255"/>
      <c r="T453" s="255"/>
      <c r="U453" s="255"/>
      <c r="V453" s="255"/>
      <c r="W453" s="255"/>
      <c r="X453" s="255"/>
      <c r="Y453" s="255"/>
      <c r="Z453" s="255"/>
    </row>
    <row r="454" spans="1:26" ht="14.25" customHeight="1">
      <c r="A454" s="255"/>
      <c r="B454" s="255"/>
      <c r="C454" s="255"/>
      <c r="D454" s="255"/>
      <c r="E454" s="255"/>
      <c r="F454" s="255"/>
      <c r="G454" s="255"/>
      <c r="H454" s="255"/>
      <c r="I454" s="255"/>
      <c r="J454" s="255"/>
      <c r="K454" s="255"/>
      <c r="L454" s="255"/>
      <c r="M454" s="255"/>
      <c r="N454" s="255"/>
      <c r="O454" s="255"/>
      <c r="P454" s="255"/>
      <c r="Q454" s="255"/>
      <c r="R454" s="255"/>
      <c r="S454" s="255"/>
      <c r="T454" s="255"/>
      <c r="U454" s="255"/>
      <c r="V454" s="255"/>
      <c r="W454" s="255"/>
      <c r="X454" s="255"/>
      <c r="Y454" s="255"/>
      <c r="Z454" s="255"/>
    </row>
    <row r="455" spans="1:26" ht="14.25" customHeight="1">
      <c r="A455" s="255"/>
      <c r="B455" s="255"/>
      <c r="C455" s="255"/>
      <c r="D455" s="255"/>
      <c r="E455" s="255"/>
      <c r="F455" s="255"/>
      <c r="G455" s="255"/>
      <c r="H455" s="255"/>
      <c r="I455" s="255"/>
      <c r="J455" s="255"/>
      <c r="K455" s="255"/>
      <c r="L455" s="255"/>
      <c r="M455" s="255"/>
      <c r="N455" s="255"/>
      <c r="O455" s="255"/>
      <c r="P455" s="255"/>
      <c r="Q455" s="255"/>
      <c r="R455" s="255"/>
      <c r="S455" s="255"/>
      <c r="T455" s="255"/>
      <c r="U455" s="255"/>
      <c r="V455" s="255"/>
      <c r="W455" s="255"/>
      <c r="X455" s="255"/>
      <c r="Y455" s="255"/>
      <c r="Z455" s="255"/>
    </row>
    <row r="456" spans="1:26" ht="14.25" customHeight="1">
      <c r="A456" s="255"/>
      <c r="B456" s="255"/>
      <c r="C456" s="255"/>
      <c r="D456" s="255"/>
      <c r="E456" s="255"/>
      <c r="F456" s="255"/>
      <c r="G456" s="255"/>
      <c r="H456" s="255"/>
      <c r="I456" s="255"/>
      <c r="J456" s="255"/>
      <c r="K456" s="255"/>
      <c r="L456" s="255"/>
      <c r="M456" s="255"/>
      <c r="N456" s="255"/>
      <c r="O456" s="255"/>
      <c r="P456" s="255"/>
      <c r="Q456" s="255"/>
      <c r="R456" s="255"/>
      <c r="S456" s="255"/>
      <c r="T456" s="255"/>
      <c r="U456" s="255"/>
      <c r="V456" s="255"/>
      <c r="W456" s="255"/>
      <c r="X456" s="255"/>
      <c r="Y456" s="255"/>
      <c r="Z456" s="255"/>
    </row>
    <row r="457" spans="1:26" ht="14.25" customHeight="1">
      <c r="A457" s="255"/>
      <c r="B457" s="255"/>
      <c r="C457" s="255"/>
      <c r="D457" s="255"/>
      <c r="E457" s="255"/>
      <c r="F457" s="255"/>
      <c r="G457" s="255"/>
      <c r="H457" s="255"/>
      <c r="I457" s="255"/>
      <c r="J457" s="255"/>
      <c r="K457" s="255"/>
      <c r="L457" s="255"/>
      <c r="M457" s="255"/>
      <c r="N457" s="255"/>
      <c r="O457" s="255"/>
      <c r="P457" s="255"/>
      <c r="Q457" s="255"/>
      <c r="R457" s="255"/>
      <c r="S457" s="255"/>
      <c r="T457" s="255"/>
      <c r="U457" s="255"/>
      <c r="V457" s="255"/>
      <c r="W457" s="255"/>
      <c r="X457" s="255"/>
      <c r="Y457" s="255"/>
      <c r="Z457" s="255"/>
    </row>
    <row r="458" spans="1:26" ht="14.25" customHeight="1">
      <c r="A458" s="255"/>
      <c r="B458" s="255"/>
      <c r="C458" s="255"/>
      <c r="D458" s="255"/>
      <c r="E458" s="255"/>
      <c r="F458" s="255"/>
      <c r="G458" s="255"/>
      <c r="H458" s="255"/>
      <c r="I458" s="255"/>
      <c r="J458" s="255"/>
      <c r="K458" s="255"/>
      <c r="L458" s="255"/>
      <c r="M458" s="255"/>
      <c r="N458" s="255"/>
      <c r="O458" s="255"/>
      <c r="P458" s="255"/>
      <c r="Q458" s="255"/>
      <c r="R458" s="255"/>
      <c r="S458" s="255"/>
      <c r="T458" s="255"/>
      <c r="U458" s="255"/>
      <c r="V458" s="255"/>
      <c r="W458" s="255"/>
      <c r="X458" s="255"/>
      <c r="Y458" s="255"/>
      <c r="Z458" s="255"/>
    </row>
    <row r="459" spans="1:26" ht="14.25" customHeight="1">
      <c r="A459" s="255"/>
      <c r="B459" s="255"/>
      <c r="C459" s="255"/>
      <c r="D459" s="255"/>
      <c r="E459" s="255"/>
      <c r="F459" s="255"/>
      <c r="G459" s="255"/>
      <c r="H459" s="255"/>
      <c r="I459" s="255"/>
      <c r="J459" s="255"/>
      <c r="K459" s="255"/>
      <c r="L459" s="255"/>
      <c r="M459" s="255"/>
      <c r="N459" s="255"/>
      <c r="O459" s="255"/>
      <c r="P459" s="255"/>
      <c r="Q459" s="255"/>
      <c r="R459" s="255"/>
      <c r="S459" s="255"/>
      <c r="T459" s="255"/>
      <c r="U459" s="255"/>
      <c r="V459" s="255"/>
      <c r="W459" s="255"/>
      <c r="X459" s="255"/>
      <c r="Y459" s="255"/>
      <c r="Z459" s="255"/>
    </row>
    <row r="460" spans="1:26" ht="14.25" customHeight="1">
      <c r="A460" s="255"/>
      <c r="B460" s="255"/>
      <c r="C460" s="255"/>
      <c r="D460" s="255"/>
      <c r="E460" s="255"/>
      <c r="F460" s="255"/>
      <c r="G460" s="255"/>
      <c r="H460" s="255"/>
      <c r="I460" s="255"/>
      <c r="J460" s="255"/>
      <c r="K460" s="255"/>
      <c r="L460" s="255"/>
      <c r="M460" s="255"/>
      <c r="N460" s="255"/>
      <c r="O460" s="255"/>
      <c r="P460" s="255"/>
      <c r="Q460" s="255"/>
      <c r="R460" s="255"/>
      <c r="S460" s="255"/>
      <c r="T460" s="255"/>
      <c r="U460" s="255"/>
      <c r="V460" s="255"/>
      <c r="W460" s="255"/>
      <c r="X460" s="255"/>
      <c r="Y460" s="255"/>
      <c r="Z460" s="255"/>
    </row>
    <row r="461" spans="1:26" ht="14.25" customHeight="1">
      <c r="A461" s="255"/>
      <c r="B461" s="255"/>
      <c r="C461" s="255"/>
      <c r="D461" s="255"/>
      <c r="E461" s="255"/>
      <c r="F461" s="255"/>
      <c r="G461" s="255"/>
      <c r="H461" s="255"/>
      <c r="I461" s="255"/>
      <c r="J461" s="255"/>
      <c r="K461" s="255"/>
      <c r="L461" s="255"/>
      <c r="M461" s="255"/>
      <c r="N461" s="255"/>
      <c r="O461" s="255"/>
      <c r="P461" s="255"/>
      <c r="Q461" s="255"/>
      <c r="R461" s="255"/>
      <c r="S461" s="255"/>
      <c r="T461" s="255"/>
      <c r="U461" s="255"/>
      <c r="V461" s="255"/>
      <c r="W461" s="255"/>
      <c r="X461" s="255"/>
      <c r="Y461" s="255"/>
      <c r="Z461" s="255"/>
    </row>
    <row r="462" spans="1:26" ht="14.25" customHeight="1">
      <c r="A462" s="255"/>
      <c r="B462" s="255"/>
      <c r="C462" s="255"/>
      <c r="D462" s="255"/>
      <c r="E462" s="255"/>
      <c r="F462" s="255"/>
      <c r="G462" s="255"/>
      <c r="H462" s="255"/>
      <c r="I462" s="255"/>
      <c r="J462" s="255"/>
      <c r="K462" s="255"/>
      <c r="L462" s="255"/>
      <c r="M462" s="255"/>
      <c r="N462" s="255"/>
      <c r="O462" s="255"/>
      <c r="P462" s="255"/>
      <c r="Q462" s="255"/>
      <c r="R462" s="255"/>
      <c r="S462" s="255"/>
      <c r="T462" s="255"/>
      <c r="U462" s="255"/>
      <c r="V462" s="255"/>
      <c r="W462" s="255"/>
      <c r="X462" s="255"/>
      <c r="Y462" s="255"/>
      <c r="Z462" s="255"/>
    </row>
    <row r="463" spans="1:26" ht="14.25" customHeight="1">
      <c r="A463" s="255"/>
      <c r="B463" s="255"/>
      <c r="C463" s="255"/>
      <c r="D463" s="255"/>
      <c r="E463" s="255"/>
      <c r="F463" s="255"/>
      <c r="G463" s="255"/>
      <c r="H463" s="255"/>
      <c r="I463" s="255"/>
      <c r="J463" s="255"/>
      <c r="K463" s="255"/>
      <c r="L463" s="255"/>
      <c r="M463" s="255"/>
      <c r="N463" s="255"/>
      <c r="O463" s="255"/>
      <c r="P463" s="255"/>
      <c r="Q463" s="255"/>
      <c r="R463" s="255"/>
      <c r="S463" s="255"/>
      <c r="T463" s="255"/>
      <c r="U463" s="255"/>
      <c r="V463" s="255"/>
      <c r="W463" s="255"/>
      <c r="X463" s="255"/>
      <c r="Y463" s="255"/>
      <c r="Z463" s="255"/>
    </row>
    <row r="464" spans="1:26" ht="14.25" customHeight="1">
      <c r="A464" s="255"/>
      <c r="B464" s="255"/>
      <c r="C464" s="255"/>
      <c r="D464" s="255"/>
      <c r="E464" s="255"/>
      <c r="F464" s="255"/>
      <c r="G464" s="255"/>
      <c r="H464" s="255"/>
      <c r="I464" s="255"/>
      <c r="J464" s="255"/>
      <c r="K464" s="255"/>
      <c r="L464" s="255"/>
      <c r="M464" s="255"/>
      <c r="N464" s="255"/>
      <c r="O464" s="255"/>
      <c r="P464" s="255"/>
      <c r="Q464" s="255"/>
      <c r="R464" s="255"/>
      <c r="S464" s="255"/>
      <c r="T464" s="255"/>
      <c r="U464" s="255"/>
      <c r="V464" s="255"/>
      <c r="W464" s="255"/>
      <c r="X464" s="255"/>
      <c r="Y464" s="255"/>
      <c r="Z464" s="255"/>
    </row>
    <row r="465" spans="1:26" ht="14.25" customHeight="1">
      <c r="A465" s="255"/>
      <c r="B465" s="255"/>
      <c r="C465" s="255"/>
      <c r="D465" s="255"/>
      <c r="E465" s="255"/>
      <c r="F465" s="255"/>
      <c r="G465" s="255"/>
      <c r="H465" s="255"/>
      <c r="I465" s="255"/>
      <c r="J465" s="255"/>
      <c r="K465" s="255"/>
      <c r="L465" s="255"/>
      <c r="M465" s="255"/>
      <c r="N465" s="255"/>
      <c r="O465" s="255"/>
      <c r="P465" s="255"/>
      <c r="Q465" s="255"/>
      <c r="R465" s="255"/>
      <c r="S465" s="255"/>
      <c r="T465" s="255"/>
      <c r="U465" s="255"/>
      <c r="V465" s="255"/>
      <c r="W465" s="255"/>
      <c r="X465" s="255"/>
      <c r="Y465" s="255"/>
      <c r="Z465" s="255"/>
    </row>
    <row r="466" spans="1:26" ht="14.25" customHeight="1">
      <c r="A466" s="255"/>
      <c r="B466" s="255"/>
      <c r="C466" s="255"/>
      <c r="D466" s="255"/>
      <c r="E466" s="255"/>
      <c r="F466" s="255"/>
      <c r="G466" s="255"/>
      <c r="H466" s="255"/>
      <c r="I466" s="255"/>
      <c r="J466" s="255"/>
      <c r="K466" s="255"/>
      <c r="L466" s="255"/>
      <c r="M466" s="255"/>
      <c r="N466" s="255"/>
      <c r="O466" s="255"/>
      <c r="P466" s="255"/>
      <c r="Q466" s="255"/>
      <c r="R466" s="255"/>
      <c r="S466" s="255"/>
      <c r="T466" s="255"/>
      <c r="U466" s="255"/>
      <c r="V466" s="255"/>
      <c r="W466" s="255"/>
      <c r="X466" s="255"/>
      <c r="Y466" s="255"/>
      <c r="Z466" s="255"/>
    </row>
    <row r="467" spans="1:26" ht="14.25" customHeight="1">
      <c r="A467" s="255"/>
      <c r="B467" s="255"/>
      <c r="C467" s="255"/>
      <c r="D467" s="255"/>
      <c r="E467" s="255"/>
      <c r="F467" s="255"/>
      <c r="G467" s="255"/>
      <c r="H467" s="255"/>
      <c r="I467" s="255"/>
      <c r="J467" s="255"/>
      <c r="K467" s="255"/>
      <c r="L467" s="255"/>
      <c r="M467" s="255"/>
      <c r="N467" s="255"/>
      <c r="O467" s="255"/>
      <c r="P467" s="255"/>
      <c r="Q467" s="255"/>
      <c r="R467" s="255"/>
      <c r="S467" s="255"/>
      <c r="T467" s="255"/>
      <c r="U467" s="255"/>
      <c r="V467" s="255"/>
      <c r="W467" s="255"/>
      <c r="X467" s="255"/>
      <c r="Y467" s="255"/>
      <c r="Z467" s="255"/>
    </row>
    <row r="468" spans="1:26" ht="14.25" customHeight="1">
      <c r="A468" s="255"/>
      <c r="B468" s="255"/>
      <c r="C468" s="255"/>
      <c r="D468" s="255"/>
      <c r="E468" s="255"/>
      <c r="F468" s="255"/>
      <c r="G468" s="255"/>
      <c r="H468" s="255"/>
      <c r="I468" s="255"/>
      <c r="J468" s="255"/>
      <c r="K468" s="255"/>
      <c r="L468" s="255"/>
      <c r="M468" s="255"/>
      <c r="N468" s="255"/>
      <c r="O468" s="255"/>
      <c r="P468" s="255"/>
      <c r="Q468" s="255"/>
      <c r="R468" s="255"/>
      <c r="S468" s="255"/>
      <c r="T468" s="255"/>
      <c r="U468" s="255"/>
      <c r="V468" s="255"/>
      <c r="W468" s="255"/>
      <c r="X468" s="255"/>
      <c r="Y468" s="255"/>
      <c r="Z468" s="255"/>
    </row>
    <row r="469" spans="1:26" ht="14.25" customHeight="1">
      <c r="A469" s="255"/>
      <c r="B469" s="255"/>
      <c r="C469" s="255"/>
      <c r="D469" s="255"/>
      <c r="E469" s="255"/>
      <c r="F469" s="255"/>
      <c r="G469" s="255"/>
      <c r="H469" s="255"/>
      <c r="I469" s="255"/>
      <c r="J469" s="255"/>
      <c r="K469" s="255"/>
      <c r="L469" s="255"/>
      <c r="M469" s="255"/>
      <c r="N469" s="255"/>
      <c r="O469" s="255"/>
      <c r="P469" s="255"/>
      <c r="Q469" s="255"/>
      <c r="R469" s="255"/>
      <c r="S469" s="255"/>
      <c r="T469" s="255"/>
      <c r="U469" s="255"/>
      <c r="V469" s="255"/>
      <c r="W469" s="255"/>
      <c r="X469" s="255"/>
      <c r="Y469" s="255"/>
      <c r="Z469" s="255"/>
    </row>
    <row r="470" spans="1:26" ht="14.25" customHeight="1">
      <c r="A470" s="255"/>
      <c r="B470" s="255"/>
      <c r="C470" s="255"/>
      <c r="D470" s="255"/>
      <c r="E470" s="255"/>
      <c r="F470" s="255"/>
      <c r="G470" s="255"/>
      <c r="H470" s="255"/>
      <c r="I470" s="255"/>
      <c r="J470" s="255"/>
      <c r="K470" s="255"/>
      <c r="L470" s="255"/>
      <c r="M470" s="255"/>
      <c r="N470" s="255"/>
      <c r="O470" s="255"/>
      <c r="P470" s="255"/>
      <c r="Q470" s="255"/>
      <c r="R470" s="255"/>
      <c r="S470" s="255"/>
      <c r="T470" s="255"/>
      <c r="U470" s="255"/>
      <c r="V470" s="255"/>
      <c r="W470" s="255"/>
      <c r="X470" s="255"/>
      <c r="Y470" s="255"/>
      <c r="Z470" s="255"/>
    </row>
    <row r="471" spans="1:26" ht="14.25" customHeight="1">
      <c r="A471" s="255"/>
      <c r="B471" s="255"/>
      <c r="C471" s="255"/>
      <c r="D471" s="255"/>
      <c r="E471" s="255"/>
      <c r="F471" s="255"/>
      <c r="G471" s="255"/>
      <c r="H471" s="255"/>
      <c r="I471" s="255"/>
      <c r="J471" s="255"/>
      <c r="K471" s="255"/>
      <c r="L471" s="255"/>
      <c r="M471" s="255"/>
      <c r="N471" s="255"/>
      <c r="O471" s="255"/>
      <c r="P471" s="255"/>
      <c r="Q471" s="255"/>
      <c r="R471" s="255"/>
      <c r="S471" s="255"/>
      <c r="T471" s="255"/>
      <c r="U471" s="255"/>
      <c r="V471" s="255"/>
      <c r="W471" s="255"/>
      <c r="X471" s="255"/>
      <c r="Y471" s="255"/>
      <c r="Z471" s="255"/>
    </row>
    <row r="472" spans="1:26" ht="14.25" customHeight="1">
      <c r="A472" s="255"/>
      <c r="B472" s="255"/>
      <c r="C472" s="255"/>
      <c r="D472" s="255"/>
      <c r="E472" s="255"/>
      <c r="F472" s="255"/>
      <c r="G472" s="255"/>
      <c r="H472" s="255"/>
      <c r="I472" s="255"/>
      <c r="J472" s="255"/>
      <c r="K472" s="255"/>
      <c r="L472" s="255"/>
      <c r="M472" s="255"/>
      <c r="N472" s="255"/>
      <c r="O472" s="255"/>
      <c r="P472" s="255"/>
      <c r="Q472" s="255"/>
      <c r="R472" s="255"/>
      <c r="S472" s="255"/>
      <c r="T472" s="255"/>
      <c r="U472" s="255"/>
      <c r="V472" s="255"/>
      <c r="W472" s="255"/>
      <c r="X472" s="255"/>
      <c r="Y472" s="255"/>
      <c r="Z472" s="255"/>
    </row>
    <row r="473" spans="1:26" ht="14.25" customHeight="1">
      <c r="A473" s="255"/>
      <c r="B473" s="255"/>
      <c r="C473" s="255"/>
      <c r="D473" s="255"/>
      <c r="E473" s="255"/>
      <c r="F473" s="255"/>
      <c r="G473" s="255"/>
      <c r="H473" s="255"/>
      <c r="I473" s="255"/>
      <c r="J473" s="255"/>
      <c r="K473" s="255"/>
      <c r="L473" s="255"/>
      <c r="M473" s="255"/>
      <c r="N473" s="255"/>
      <c r="O473" s="255"/>
      <c r="P473" s="255"/>
      <c r="Q473" s="255"/>
      <c r="R473" s="255"/>
      <c r="S473" s="255"/>
      <c r="T473" s="255"/>
      <c r="U473" s="255"/>
      <c r="V473" s="255"/>
      <c r="W473" s="255"/>
      <c r="X473" s="255"/>
      <c r="Y473" s="255"/>
      <c r="Z473" s="255"/>
    </row>
    <row r="474" spans="1:26" ht="14.25" customHeight="1">
      <c r="A474" s="255"/>
      <c r="B474" s="255"/>
      <c r="C474" s="255"/>
      <c r="D474" s="255"/>
      <c r="E474" s="255"/>
      <c r="F474" s="255"/>
      <c r="G474" s="255"/>
      <c r="H474" s="255"/>
      <c r="I474" s="255"/>
      <c r="J474" s="255"/>
      <c r="K474" s="255"/>
      <c r="L474" s="255"/>
      <c r="M474" s="255"/>
      <c r="N474" s="255"/>
      <c r="O474" s="255"/>
      <c r="P474" s="255"/>
      <c r="Q474" s="255"/>
      <c r="R474" s="255"/>
      <c r="S474" s="255"/>
      <c r="T474" s="255"/>
      <c r="U474" s="255"/>
      <c r="V474" s="255"/>
      <c r="W474" s="255"/>
      <c r="X474" s="255"/>
      <c r="Y474" s="255"/>
      <c r="Z474" s="255"/>
    </row>
    <row r="475" spans="1:26" ht="14.25" customHeight="1">
      <c r="A475" s="255"/>
      <c r="B475" s="255"/>
      <c r="C475" s="255"/>
      <c r="D475" s="255"/>
      <c r="E475" s="255"/>
      <c r="F475" s="255"/>
      <c r="G475" s="255"/>
      <c r="H475" s="255"/>
      <c r="I475" s="255"/>
      <c r="J475" s="255"/>
      <c r="K475" s="255"/>
      <c r="L475" s="255"/>
      <c r="M475" s="255"/>
      <c r="N475" s="255"/>
      <c r="O475" s="255"/>
      <c r="P475" s="255"/>
      <c r="Q475" s="255"/>
      <c r="R475" s="255"/>
      <c r="S475" s="255"/>
      <c r="T475" s="255"/>
      <c r="U475" s="255"/>
      <c r="V475" s="255"/>
      <c r="W475" s="255"/>
      <c r="X475" s="255"/>
      <c r="Y475" s="255"/>
      <c r="Z475" s="255"/>
    </row>
    <row r="476" spans="1:26" ht="14.25" customHeight="1">
      <c r="A476" s="255"/>
      <c r="B476" s="255"/>
      <c r="C476" s="255"/>
      <c r="D476" s="255"/>
      <c r="E476" s="255"/>
      <c r="F476" s="255"/>
      <c r="G476" s="255"/>
      <c r="H476" s="255"/>
      <c r="I476" s="255"/>
      <c r="J476" s="255"/>
      <c r="K476" s="255"/>
      <c r="L476" s="255"/>
      <c r="M476" s="255"/>
      <c r="N476" s="255"/>
      <c r="O476" s="255"/>
      <c r="P476" s="255"/>
      <c r="Q476" s="255"/>
      <c r="R476" s="255"/>
      <c r="S476" s="255"/>
      <c r="T476" s="255"/>
      <c r="U476" s="255"/>
      <c r="V476" s="255"/>
      <c r="W476" s="255"/>
      <c r="X476" s="255"/>
      <c r="Y476" s="255"/>
      <c r="Z476" s="255"/>
    </row>
    <row r="477" spans="1:26" ht="14.25" customHeight="1">
      <c r="A477" s="255"/>
      <c r="B477" s="255"/>
      <c r="C477" s="255"/>
      <c r="D477" s="255"/>
      <c r="E477" s="255"/>
      <c r="F477" s="255"/>
      <c r="G477" s="255"/>
      <c r="H477" s="255"/>
      <c r="I477" s="255"/>
      <c r="J477" s="255"/>
      <c r="K477" s="255"/>
      <c r="L477" s="255"/>
      <c r="M477" s="255"/>
      <c r="N477" s="255"/>
      <c r="O477" s="255"/>
      <c r="P477" s="255"/>
      <c r="Q477" s="255"/>
      <c r="R477" s="255"/>
      <c r="S477" s="255"/>
      <c r="T477" s="255"/>
      <c r="U477" s="255"/>
      <c r="V477" s="255"/>
      <c r="W477" s="255"/>
      <c r="X477" s="255"/>
      <c r="Y477" s="255"/>
      <c r="Z477" s="255"/>
    </row>
    <row r="478" spans="1:26" ht="14.25" customHeight="1">
      <c r="A478" s="255"/>
      <c r="B478" s="255"/>
      <c r="C478" s="255"/>
      <c r="D478" s="255"/>
      <c r="E478" s="255"/>
      <c r="F478" s="255"/>
      <c r="G478" s="255"/>
      <c r="H478" s="255"/>
      <c r="I478" s="255"/>
      <c r="J478" s="255"/>
      <c r="K478" s="255"/>
      <c r="L478" s="255"/>
      <c r="M478" s="255"/>
      <c r="N478" s="255"/>
      <c r="O478" s="255"/>
      <c r="P478" s="255"/>
      <c r="Q478" s="255"/>
      <c r="R478" s="255"/>
      <c r="S478" s="255"/>
      <c r="T478" s="255"/>
      <c r="U478" s="255"/>
      <c r="V478" s="255"/>
      <c r="W478" s="255"/>
      <c r="X478" s="255"/>
      <c r="Y478" s="255"/>
      <c r="Z478" s="255"/>
    </row>
    <row r="479" spans="1:26" ht="14.25" customHeight="1">
      <c r="A479" s="255"/>
      <c r="B479" s="255"/>
      <c r="C479" s="255"/>
      <c r="D479" s="255"/>
      <c r="E479" s="255"/>
      <c r="F479" s="255"/>
      <c r="G479" s="255"/>
      <c r="H479" s="255"/>
      <c r="I479" s="255"/>
      <c r="J479" s="255"/>
      <c r="K479" s="255"/>
      <c r="L479" s="255"/>
      <c r="M479" s="255"/>
      <c r="N479" s="255"/>
      <c r="O479" s="255"/>
      <c r="P479" s="255"/>
      <c r="Q479" s="255"/>
      <c r="R479" s="255"/>
      <c r="S479" s="255"/>
      <c r="T479" s="255"/>
      <c r="U479" s="255"/>
      <c r="V479" s="255"/>
      <c r="W479" s="255"/>
      <c r="X479" s="255"/>
      <c r="Y479" s="255"/>
      <c r="Z479" s="255"/>
    </row>
    <row r="480" spans="1:26" ht="14.25" customHeight="1">
      <c r="A480" s="255"/>
      <c r="B480" s="255"/>
      <c r="C480" s="255"/>
      <c r="D480" s="255"/>
      <c r="E480" s="255"/>
      <c r="F480" s="255"/>
      <c r="G480" s="255"/>
      <c r="H480" s="255"/>
      <c r="I480" s="255"/>
      <c r="J480" s="255"/>
      <c r="K480" s="255"/>
      <c r="L480" s="255"/>
      <c r="M480" s="255"/>
      <c r="N480" s="255"/>
      <c r="O480" s="255"/>
      <c r="P480" s="255"/>
      <c r="Q480" s="255"/>
      <c r="R480" s="255"/>
      <c r="S480" s="255"/>
      <c r="T480" s="255"/>
      <c r="U480" s="255"/>
      <c r="V480" s="255"/>
      <c r="W480" s="255"/>
      <c r="X480" s="255"/>
      <c r="Y480" s="255"/>
      <c r="Z480" s="255"/>
    </row>
    <row r="481" spans="1:26" ht="14.25" customHeight="1">
      <c r="A481" s="255"/>
      <c r="B481" s="255"/>
      <c r="C481" s="255"/>
      <c r="D481" s="255"/>
      <c r="E481" s="255"/>
      <c r="F481" s="255"/>
      <c r="G481" s="255"/>
      <c r="H481" s="255"/>
      <c r="I481" s="255"/>
      <c r="J481" s="255"/>
      <c r="K481" s="255"/>
      <c r="L481" s="255"/>
      <c r="M481" s="255"/>
      <c r="N481" s="255"/>
      <c r="O481" s="255"/>
      <c r="P481" s="255"/>
      <c r="Q481" s="255"/>
      <c r="R481" s="255"/>
      <c r="S481" s="255"/>
      <c r="T481" s="255"/>
      <c r="U481" s="255"/>
      <c r="V481" s="255"/>
      <c r="W481" s="255"/>
      <c r="X481" s="255"/>
      <c r="Y481" s="255"/>
      <c r="Z481" s="255"/>
    </row>
    <row r="482" spans="1:26" ht="14.25" customHeight="1">
      <c r="A482" s="255"/>
      <c r="B482" s="255"/>
      <c r="C482" s="255"/>
      <c r="D482" s="255"/>
      <c r="E482" s="255"/>
      <c r="F482" s="255"/>
      <c r="G482" s="255"/>
      <c r="H482" s="255"/>
      <c r="I482" s="255"/>
      <c r="J482" s="255"/>
      <c r="K482" s="255"/>
      <c r="L482" s="255"/>
      <c r="M482" s="255"/>
      <c r="N482" s="255"/>
      <c r="O482" s="255"/>
      <c r="P482" s="255"/>
      <c r="Q482" s="255"/>
      <c r="R482" s="255"/>
      <c r="S482" s="255"/>
      <c r="T482" s="255"/>
      <c r="U482" s="255"/>
      <c r="V482" s="255"/>
      <c r="W482" s="255"/>
      <c r="X482" s="255"/>
      <c r="Y482" s="255"/>
      <c r="Z482" s="255"/>
    </row>
    <row r="483" spans="1:26" ht="14.25" customHeight="1">
      <c r="A483" s="255"/>
      <c r="B483" s="255"/>
      <c r="C483" s="255"/>
      <c r="D483" s="255"/>
      <c r="E483" s="255"/>
      <c r="F483" s="255"/>
      <c r="G483" s="255"/>
      <c r="H483" s="255"/>
      <c r="I483" s="255"/>
      <c r="J483" s="255"/>
      <c r="K483" s="255"/>
      <c r="L483" s="255"/>
      <c r="M483" s="255"/>
      <c r="N483" s="255"/>
      <c r="O483" s="255"/>
      <c r="P483" s="255"/>
      <c r="Q483" s="255"/>
      <c r="R483" s="255"/>
      <c r="S483" s="255"/>
      <c r="T483" s="255"/>
      <c r="U483" s="255"/>
      <c r="V483" s="255"/>
      <c r="W483" s="255"/>
      <c r="X483" s="255"/>
      <c r="Y483" s="255"/>
      <c r="Z483" s="255"/>
    </row>
    <row r="484" spans="1:26" ht="14.25" customHeight="1">
      <c r="A484" s="255"/>
      <c r="B484" s="255"/>
      <c r="C484" s="255"/>
      <c r="D484" s="255"/>
      <c r="E484" s="255"/>
      <c r="F484" s="255"/>
      <c r="G484" s="255"/>
      <c r="H484" s="255"/>
      <c r="I484" s="255"/>
      <c r="J484" s="255"/>
      <c r="K484" s="255"/>
      <c r="L484" s="255"/>
      <c r="M484" s="255"/>
      <c r="N484" s="255"/>
      <c r="O484" s="255"/>
      <c r="P484" s="255"/>
      <c r="Q484" s="255"/>
      <c r="R484" s="255"/>
      <c r="S484" s="255"/>
      <c r="T484" s="255"/>
      <c r="U484" s="255"/>
      <c r="V484" s="255"/>
      <c r="W484" s="255"/>
      <c r="X484" s="255"/>
      <c r="Y484" s="255"/>
      <c r="Z484" s="255"/>
    </row>
    <row r="485" spans="1:26" ht="14.25" customHeight="1">
      <c r="A485" s="255"/>
      <c r="B485" s="255"/>
      <c r="C485" s="255"/>
      <c r="D485" s="255"/>
      <c r="E485" s="255"/>
      <c r="F485" s="255"/>
      <c r="G485" s="255"/>
      <c r="H485" s="255"/>
      <c r="I485" s="255"/>
      <c r="J485" s="255"/>
      <c r="K485" s="255"/>
      <c r="L485" s="255"/>
      <c r="M485" s="255"/>
      <c r="N485" s="255"/>
      <c r="O485" s="255"/>
      <c r="P485" s="255"/>
      <c r="Q485" s="255"/>
      <c r="R485" s="255"/>
      <c r="S485" s="255"/>
      <c r="T485" s="255"/>
      <c r="U485" s="255"/>
      <c r="V485" s="255"/>
      <c r="W485" s="255"/>
      <c r="X485" s="255"/>
      <c r="Y485" s="255"/>
      <c r="Z485" s="255"/>
    </row>
    <row r="486" spans="1:26" ht="14.25" customHeight="1">
      <c r="A486" s="255"/>
      <c r="B486" s="255"/>
      <c r="C486" s="255"/>
      <c r="D486" s="255"/>
      <c r="E486" s="255"/>
      <c r="F486" s="255"/>
      <c r="G486" s="255"/>
      <c r="H486" s="255"/>
      <c r="I486" s="255"/>
      <c r="J486" s="255"/>
      <c r="K486" s="255"/>
      <c r="L486" s="255"/>
      <c r="M486" s="255"/>
      <c r="N486" s="255"/>
      <c r="O486" s="255"/>
      <c r="P486" s="255"/>
      <c r="Q486" s="255"/>
      <c r="R486" s="255"/>
      <c r="S486" s="255"/>
      <c r="T486" s="255"/>
      <c r="U486" s="255"/>
      <c r="V486" s="255"/>
      <c r="W486" s="255"/>
      <c r="X486" s="255"/>
      <c r="Y486" s="255"/>
      <c r="Z486" s="255"/>
    </row>
    <row r="487" spans="1:26" ht="14.25" customHeight="1">
      <c r="A487" s="255"/>
      <c r="B487" s="255"/>
      <c r="C487" s="255"/>
      <c r="D487" s="255"/>
      <c r="E487" s="255"/>
      <c r="F487" s="255"/>
      <c r="G487" s="255"/>
      <c r="H487" s="255"/>
      <c r="I487" s="255"/>
      <c r="J487" s="255"/>
      <c r="K487" s="255"/>
      <c r="L487" s="255"/>
      <c r="M487" s="255"/>
      <c r="N487" s="255"/>
      <c r="O487" s="255"/>
      <c r="P487" s="255"/>
      <c r="Q487" s="255"/>
      <c r="R487" s="255"/>
      <c r="S487" s="255"/>
      <c r="T487" s="255"/>
      <c r="U487" s="255"/>
      <c r="V487" s="255"/>
      <c r="W487" s="255"/>
      <c r="X487" s="255"/>
      <c r="Y487" s="255"/>
      <c r="Z487" s="255"/>
    </row>
    <row r="488" spans="1:26" ht="14.25" customHeight="1">
      <c r="A488" s="255"/>
      <c r="B488" s="255"/>
      <c r="C488" s="255"/>
      <c r="D488" s="255"/>
      <c r="E488" s="255"/>
      <c r="F488" s="255"/>
      <c r="G488" s="255"/>
      <c r="H488" s="255"/>
      <c r="I488" s="255"/>
      <c r="J488" s="255"/>
      <c r="K488" s="255"/>
      <c r="L488" s="255"/>
      <c r="M488" s="255"/>
      <c r="N488" s="255"/>
      <c r="O488" s="255"/>
      <c r="P488" s="255"/>
      <c r="Q488" s="255"/>
      <c r="R488" s="255"/>
      <c r="S488" s="255"/>
      <c r="T488" s="255"/>
      <c r="U488" s="255"/>
      <c r="V488" s="255"/>
      <c r="W488" s="255"/>
      <c r="X488" s="255"/>
      <c r="Y488" s="255"/>
      <c r="Z488" s="255"/>
    </row>
    <row r="489" spans="1:26" ht="14.25" customHeight="1">
      <c r="A489" s="255"/>
      <c r="B489" s="255"/>
      <c r="C489" s="255"/>
      <c r="D489" s="255"/>
      <c r="E489" s="255"/>
      <c r="F489" s="255"/>
      <c r="G489" s="255"/>
      <c r="H489" s="255"/>
      <c r="I489" s="255"/>
      <c r="J489" s="255"/>
      <c r="K489" s="255"/>
      <c r="L489" s="255"/>
      <c r="M489" s="255"/>
      <c r="N489" s="255"/>
      <c r="O489" s="255"/>
      <c r="P489" s="255"/>
      <c r="Q489" s="255"/>
      <c r="R489" s="255"/>
      <c r="S489" s="255"/>
      <c r="T489" s="255"/>
      <c r="U489" s="255"/>
      <c r="V489" s="255"/>
      <c r="W489" s="255"/>
      <c r="X489" s="255"/>
      <c r="Y489" s="255"/>
      <c r="Z489" s="255"/>
    </row>
    <row r="490" spans="1:26" ht="14.25" customHeight="1">
      <c r="A490" s="255"/>
      <c r="B490" s="255"/>
      <c r="C490" s="255"/>
      <c r="D490" s="255"/>
      <c r="E490" s="255"/>
      <c r="F490" s="255"/>
      <c r="G490" s="255"/>
      <c r="H490" s="255"/>
      <c r="I490" s="255"/>
      <c r="J490" s="255"/>
      <c r="K490" s="255"/>
      <c r="L490" s="255"/>
      <c r="M490" s="255"/>
      <c r="N490" s="255"/>
      <c r="O490" s="255"/>
      <c r="P490" s="255"/>
      <c r="Q490" s="255"/>
      <c r="R490" s="255"/>
      <c r="S490" s="255"/>
      <c r="T490" s="255"/>
      <c r="U490" s="255"/>
      <c r="V490" s="255"/>
      <c r="W490" s="255"/>
      <c r="X490" s="255"/>
      <c r="Y490" s="255"/>
      <c r="Z490" s="255"/>
    </row>
    <row r="491" spans="1:26" ht="14.25" customHeight="1">
      <c r="A491" s="255"/>
      <c r="B491" s="255"/>
      <c r="C491" s="255"/>
      <c r="D491" s="255"/>
      <c r="E491" s="255"/>
      <c r="F491" s="255"/>
      <c r="G491" s="255"/>
      <c r="H491" s="255"/>
      <c r="I491" s="255"/>
      <c r="J491" s="255"/>
      <c r="K491" s="255"/>
      <c r="L491" s="255"/>
      <c r="M491" s="255"/>
      <c r="N491" s="255"/>
      <c r="O491" s="255"/>
      <c r="P491" s="255"/>
      <c r="Q491" s="255"/>
      <c r="R491" s="255"/>
      <c r="S491" s="255"/>
      <c r="T491" s="255"/>
      <c r="U491" s="255"/>
      <c r="V491" s="255"/>
      <c r="W491" s="255"/>
      <c r="X491" s="255"/>
      <c r="Y491" s="255"/>
      <c r="Z491" s="255"/>
    </row>
    <row r="492" spans="1:26" ht="14.25" customHeight="1">
      <c r="A492" s="255"/>
      <c r="B492" s="255"/>
      <c r="C492" s="255"/>
      <c r="D492" s="255"/>
      <c r="E492" s="255"/>
      <c r="F492" s="255"/>
      <c r="G492" s="255"/>
      <c r="H492" s="255"/>
      <c r="I492" s="255"/>
      <c r="J492" s="255"/>
      <c r="K492" s="255"/>
      <c r="L492" s="255"/>
      <c r="M492" s="255"/>
      <c r="N492" s="255"/>
      <c r="O492" s="255"/>
      <c r="P492" s="255"/>
      <c r="Q492" s="255"/>
      <c r="R492" s="255"/>
      <c r="S492" s="255"/>
      <c r="T492" s="255"/>
      <c r="U492" s="255"/>
      <c r="V492" s="255"/>
      <c r="W492" s="255"/>
      <c r="X492" s="255"/>
      <c r="Y492" s="255"/>
      <c r="Z492" s="255"/>
    </row>
    <row r="493" spans="1:26" ht="14.25" customHeight="1">
      <c r="A493" s="255"/>
      <c r="B493" s="255"/>
      <c r="C493" s="255"/>
      <c r="D493" s="255"/>
      <c r="E493" s="255"/>
      <c r="F493" s="255"/>
      <c r="G493" s="255"/>
      <c r="H493" s="255"/>
      <c r="I493" s="255"/>
      <c r="J493" s="255"/>
      <c r="K493" s="255"/>
      <c r="L493" s="255"/>
      <c r="M493" s="255"/>
      <c r="N493" s="255"/>
      <c r="O493" s="255"/>
      <c r="P493" s="255"/>
      <c r="Q493" s="255"/>
      <c r="R493" s="255"/>
      <c r="S493" s="255"/>
      <c r="T493" s="255"/>
      <c r="U493" s="255"/>
      <c r="V493" s="255"/>
      <c r="W493" s="255"/>
      <c r="X493" s="255"/>
      <c r="Y493" s="255"/>
      <c r="Z493" s="255"/>
    </row>
    <row r="494" spans="1:26" ht="14.25" customHeight="1">
      <c r="A494" s="255"/>
      <c r="B494" s="255"/>
      <c r="C494" s="255"/>
      <c r="D494" s="255"/>
      <c r="E494" s="255"/>
      <c r="F494" s="255"/>
      <c r="G494" s="255"/>
      <c r="H494" s="255"/>
      <c r="I494" s="255"/>
      <c r="J494" s="255"/>
      <c r="K494" s="255"/>
      <c r="L494" s="255"/>
      <c r="M494" s="255"/>
      <c r="N494" s="255"/>
      <c r="O494" s="255"/>
      <c r="P494" s="255"/>
      <c r="Q494" s="255"/>
      <c r="R494" s="255"/>
      <c r="S494" s="255"/>
      <c r="T494" s="255"/>
      <c r="U494" s="255"/>
      <c r="V494" s="255"/>
      <c r="W494" s="255"/>
      <c r="X494" s="255"/>
      <c r="Y494" s="255"/>
      <c r="Z494" s="255"/>
    </row>
    <row r="495" spans="1:26" ht="14.25" customHeight="1">
      <c r="A495" s="255"/>
      <c r="B495" s="255"/>
      <c r="C495" s="255"/>
      <c r="D495" s="255"/>
      <c r="E495" s="255"/>
      <c r="F495" s="255"/>
      <c r="G495" s="255"/>
      <c r="H495" s="255"/>
      <c r="I495" s="255"/>
      <c r="J495" s="255"/>
      <c r="K495" s="255"/>
      <c r="L495" s="255"/>
      <c r="M495" s="255"/>
      <c r="N495" s="255"/>
      <c r="O495" s="255"/>
      <c r="P495" s="255"/>
      <c r="Q495" s="255"/>
      <c r="R495" s="255"/>
      <c r="S495" s="255"/>
      <c r="T495" s="255"/>
      <c r="U495" s="255"/>
      <c r="V495" s="255"/>
      <c r="W495" s="255"/>
      <c r="X495" s="255"/>
      <c r="Y495" s="255"/>
      <c r="Z495" s="255"/>
    </row>
    <row r="496" spans="1:26" ht="14.25" customHeight="1">
      <c r="A496" s="255"/>
      <c r="B496" s="255"/>
      <c r="C496" s="255"/>
      <c r="D496" s="255"/>
      <c r="E496" s="255"/>
      <c r="F496" s="255"/>
      <c r="G496" s="255"/>
      <c r="H496" s="255"/>
      <c r="I496" s="255"/>
      <c r="J496" s="255"/>
      <c r="K496" s="255"/>
      <c r="L496" s="255"/>
      <c r="M496" s="255"/>
      <c r="N496" s="255"/>
      <c r="O496" s="255"/>
      <c r="P496" s="255"/>
      <c r="Q496" s="255"/>
      <c r="R496" s="255"/>
      <c r="S496" s="255"/>
      <c r="T496" s="255"/>
      <c r="U496" s="255"/>
      <c r="V496" s="255"/>
      <c r="W496" s="255"/>
      <c r="X496" s="255"/>
      <c r="Y496" s="255"/>
      <c r="Z496" s="255"/>
    </row>
    <row r="497" spans="1:26" ht="14.25" customHeight="1">
      <c r="A497" s="255"/>
      <c r="B497" s="255"/>
      <c r="C497" s="255"/>
      <c r="D497" s="255"/>
      <c r="E497" s="255"/>
      <c r="F497" s="255"/>
      <c r="G497" s="255"/>
      <c r="H497" s="255"/>
      <c r="I497" s="255"/>
      <c r="J497" s="255"/>
      <c r="K497" s="255"/>
      <c r="L497" s="255"/>
      <c r="M497" s="255"/>
      <c r="N497" s="255"/>
      <c r="O497" s="255"/>
      <c r="P497" s="255"/>
      <c r="Q497" s="255"/>
      <c r="R497" s="255"/>
      <c r="S497" s="255"/>
      <c r="T497" s="255"/>
      <c r="U497" s="255"/>
      <c r="V497" s="255"/>
      <c r="W497" s="255"/>
      <c r="X497" s="255"/>
      <c r="Y497" s="255"/>
      <c r="Z497" s="255"/>
    </row>
    <row r="498" spans="1:26" ht="14.25" customHeight="1">
      <c r="A498" s="255"/>
      <c r="B498" s="255"/>
      <c r="C498" s="255"/>
      <c r="D498" s="255"/>
      <c r="E498" s="255"/>
      <c r="F498" s="255"/>
      <c r="G498" s="255"/>
      <c r="H498" s="255"/>
      <c r="I498" s="255"/>
      <c r="J498" s="255"/>
      <c r="K498" s="255"/>
      <c r="L498" s="255"/>
      <c r="M498" s="255"/>
      <c r="N498" s="255"/>
      <c r="O498" s="255"/>
      <c r="P498" s="255"/>
      <c r="Q498" s="255"/>
      <c r="R498" s="255"/>
      <c r="S498" s="255"/>
      <c r="T498" s="255"/>
      <c r="U498" s="255"/>
      <c r="V498" s="255"/>
      <c r="W498" s="255"/>
      <c r="X498" s="255"/>
      <c r="Y498" s="255"/>
      <c r="Z498" s="255"/>
    </row>
    <row r="499" spans="1:26" ht="14.25" customHeight="1">
      <c r="A499" s="255"/>
      <c r="B499" s="255"/>
      <c r="C499" s="255"/>
      <c r="D499" s="255"/>
      <c r="E499" s="255"/>
      <c r="F499" s="255"/>
      <c r="G499" s="255"/>
      <c r="H499" s="255"/>
      <c r="I499" s="255"/>
      <c r="J499" s="255"/>
      <c r="K499" s="255"/>
      <c r="L499" s="255"/>
      <c r="M499" s="255"/>
      <c r="N499" s="255"/>
      <c r="O499" s="255"/>
      <c r="P499" s="255"/>
      <c r="Q499" s="255"/>
      <c r="R499" s="255"/>
      <c r="S499" s="255"/>
      <c r="T499" s="255"/>
      <c r="U499" s="255"/>
      <c r="V499" s="255"/>
      <c r="W499" s="255"/>
      <c r="X499" s="255"/>
      <c r="Y499" s="255"/>
      <c r="Z499" s="255"/>
    </row>
    <row r="500" spans="1:26" ht="14.25" customHeight="1">
      <c r="A500" s="255"/>
      <c r="B500" s="255"/>
      <c r="C500" s="255"/>
      <c r="D500" s="255"/>
      <c r="E500" s="255"/>
      <c r="F500" s="255"/>
      <c r="G500" s="255"/>
      <c r="H500" s="255"/>
      <c r="I500" s="255"/>
      <c r="J500" s="255"/>
      <c r="K500" s="255"/>
      <c r="L500" s="255"/>
      <c r="M500" s="255"/>
      <c r="N500" s="255"/>
      <c r="O500" s="255"/>
      <c r="P500" s="255"/>
      <c r="Q500" s="255"/>
      <c r="R500" s="255"/>
      <c r="S500" s="255"/>
      <c r="T500" s="255"/>
      <c r="U500" s="255"/>
      <c r="V500" s="255"/>
      <c r="W500" s="255"/>
      <c r="X500" s="255"/>
      <c r="Y500" s="255"/>
      <c r="Z500" s="255"/>
    </row>
    <row r="501" spans="1:26" ht="14.25" customHeight="1">
      <c r="A501" s="255"/>
      <c r="B501" s="255"/>
      <c r="C501" s="255"/>
      <c r="D501" s="255"/>
      <c r="E501" s="255"/>
      <c r="F501" s="255"/>
      <c r="G501" s="255"/>
      <c r="H501" s="255"/>
      <c r="I501" s="255"/>
      <c r="J501" s="255"/>
      <c r="K501" s="255"/>
      <c r="L501" s="255"/>
      <c r="M501" s="255"/>
      <c r="N501" s="255"/>
      <c r="O501" s="255"/>
      <c r="P501" s="255"/>
      <c r="Q501" s="255"/>
      <c r="R501" s="255"/>
      <c r="S501" s="255"/>
      <c r="T501" s="255"/>
      <c r="U501" s="255"/>
      <c r="V501" s="255"/>
      <c r="W501" s="255"/>
      <c r="X501" s="255"/>
      <c r="Y501" s="255"/>
      <c r="Z501" s="255"/>
    </row>
    <row r="502" spans="1:26" ht="14.25" customHeight="1">
      <c r="A502" s="255"/>
      <c r="B502" s="255"/>
      <c r="C502" s="255"/>
      <c r="D502" s="255"/>
      <c r="E502" s="255"/>
      <c r="F502" s="255"/>
      <c r="G502" s="255"/>
      <c r="H502" s="255"/>
      <c r="I502" s="255"/>
      <c r="J502" s="255"/>
      <c r="K502" s="255"/>
      <c r="L502" s="255"/>
      <c r="M502" s="255"/>
      <c r="N502" s="255"/>
      <c r="O502" s="255"/>
      <c r="P502" s="255"/>
      <c r="Q502" s="255"/>
      <c r="R502" s="255"/>
      <c r="S502" s="255"/>
      <c r="T502" s="255"/>
      <c r="U502" s="255"/>
      <c r="V502" s="255"/>
      <c r="W502" s="255"/>
      <c r="X502" s="255"/>
      <c r="Y502" s="255"/>
      <c r="Z502" s="255"/>
    </row>
    <row r="503" spans="1:26" ht="14.25" customHeight="1">
      <c r="A503" s="255"/>
      <c r="B503" s="255"/>
      <c r="C503" s="255"/>
      <c r="D503" s="255"/>
      <c r="E503" s="255"/>
      <c r="F503" s="255"/>
      <c r="G503" s="255"/>
      <c r="H503" s="255"/>
      <c r="I503" s="255"/>
      <c r="J503" s="255"/>
      <c r="K503" s="255"/>
      <c r="L503" s="255"/>
      <c r="M503" s="255"/>
      <c r="N503" s="255"/>
      <c r="O503" s="255"/>
      <c r="P503" s="255"/>
      <c r="Q503" s="255"/>
      <c r="R503" s="255"/>
      <c r="S503" s="255"/>
      <c r="T503" s="255"/>
      <c r="U503" s="255"/>
      <c r="V503" s="255"/>
      <c r="W503" s="255"/>
      <c r="X503" s="255"/>
      <c r="Y503" s="255"/>
      <c r="Z503" s="255"/>
    </row>
    <row r="504" spans="1:26" ht="14.25" customHeight="1">
      <c r="A504" s="255"/>
      <c r="B504" s="255"/>
      <c r="C504" s="255"/>
      <c r="D504" s="255"/>
      <c r="E504" s="255"/>
      <c r="F504" s="255"/>
      <c r="G504" s="255"/>
      <c r="H504" s="255"/>
      <c r="I504" s="255"/>
      <c r="J504" s="255"/>
      <c r="K504" s="255"/>
      <c r="L504" s="255"/>
      <c r="M504" s="255"/>
      <c r="N504" s="255"/>
      <c r="O504" s="255"/>
      <c r="P504" s="255"/>
      <c r="Q504" s="255"/>
      <c r="R504" s="255"/>
      <c r="S504" s="255"/>
      <c r="T504" s="255"/>
      <c r="U504" s="255"/>
      <c r="V504" s="255"/>
      <c r="W504" s="255"/>
      <c r="X504" s="255"/>
      <c r="Y504" s="255"/>
      <c r="Z504" s="255"/>
    </row>
    <row r="505" spans="1:26" ht="14.25" customHeight="1">
      <c r="A505" s="255"/>
      <c r="B505" s="255"/>
      <c r="C505" s="255"/>
      <c r="D505" s="255"/>
      <c r="E505" s="255"/>
      <c r="F505" s="255"/>
      <c r="G505" s="255"/>
      <c r="H505" s="255"/>
      <c r="I505" s="255"/>
      <c r="J505" s="255"/>
      <c r="K505" s="255"/>
      <c r="L505" s="255"/>
      <c r="M505" s="255"/>
      <c r="N505" s="255"/>
      <c r="O505" s="255"/>
      <c r="P505" s="255"/>
      <c r="Q505" s="255"/>
      <c r="R505" s="255"/>
      <c r="S505" s="255"/>
      <c r="T505" s="255"/>
      <c r="U505" s="255"/>
      <c r="V505" s="255"/>
      <c r="W505" s="255"/>
      <c r="X505" s="255"/>
      <c r="Y505" s="255"/>
      <c r="Z505" s="255"/>
    </row>
    <row r="506" spans="1:26" ht="14.25" customHeight="1">
      <c r="A506" s="255"/>
      <c r="B506" s="255"/>
      <c r="C506" s="255"/>
      <c r="D506" s="255"/>
      <c r="E506" s="255"/>
      <c r="F506" s="255"/>
      <c r="G506" s="255"/>
      <c r="H506" s="255"/>
      <c r="I506" s="255"/>
      <c r="J506" s="255"/>
      <c r="K506" s="255"/>
      <c r="L506" s="255"/>
      <c r="M506" s="255"/>
      <c r="N506" s="255"/>
      <c r="O506" s="255"/>
      <c r="P506" s="255"/>
      <c r="Q506" s="255"/>
      <c r="R506" s="255"/>
      <c r="S506" s="255"/>
      <c r="T506" s="255"/>
      <c r="U506" s="255"/>
      <c r="V506" s="255"/>
      <c r="W506" s="255"/>
      <c r="X506" s="255"/>
      <c r="Y506" s="255"/>
      <c r="Z506" s="255"/>
    </row>
    <row r="507" spans="1:26" ht="14.25" customHeight="1">
      <c r="A507" s="255"/>
      <c r="B507" s="255"/>
      <c r="C507" s="255"/>
      <c r="D507" s="255"/>
      <c r="E507" s="255"/>
      <c r="F507" s="255"/>
      <c r="G507" s="255"/>
      <c r="H507" s="255"/>
      <c r="I507" s="255"/>
      <c r="J507" s="255"/>
      <c r="K507" s="255"/>
      <c r="L507" s="255"/>
      <c r="M507" s="255"/>
      <c r="N507" s="255"/>
      <c r="O507" s="255"/>
      <c r="P507" s="255"/>
      <c r="Q507" s="255"/>
      <c r="R507" s="255"/>
      <c r="S507" s="255"/>
      <c r="T507" s="255"/>
      <c r="U507" s="255"/>
      <c r="V507" s="255"/>
      <c r="W507" s="255"/>
      <c r="X507" s="255"/>
      <c r="Y507" s="255"/>
      <c r="Z507" s="255"/>
    </row>
    <row r="508" spans="1:26" ht="14.25" customHeight="1">
      <c r="A508" s="255"/>
      <c r="B508" s="255"/>
      <c r="C508" s="255"/>
      <c r="D508" s="255"/>
      <c r="E508" s="255"/>
      <c r="F508" s="255"/>
      <c r="G508" s="255"/>
      <c r="H508" s="255"/>
      <c r="I508" s="255"/>
      <c r="J508" s="255"/>
      <c r="K508" s="255"/>
      <c r="L508" s="255"/>
      <c r="M508" s="255"/>
      <c r="N508" s="255"/>
      <c r="O508" s="255"/>
      <c r="P508" s="255"/>
      <c r="Q508" s="255"/>
      <c r="R508" s="255"/>
      <c r="S508" s="255"/>
      <c r="T508" s="255"/>
      <c r="U508" s="255"/>
      <c r="V508" s="255"/>
      <c r="W508" s="255"/>
      <c r="X508" s="255"/>
      <c r="Y508" s="255"/>
      <c r="Z508" s="255"/>
    </row>
    <row r="509" spans="1:26" ht="14.25" customHeight="1">
      <c r="A509" s="255"/>
      <c r="B509" s="255"/>
      <c r="C509" s="255"/>
      <c r="D509" s="255"/>
      <c r="E509" s="255"/>
      <c r="F509" s="255"/>
      <c r="G509" s="255"/>
      <c r="H509" s="255"/>
      <c r="I509" s="255"/>
      <c r="J509" s="255"/>
      <c r="K509" s="255"/>
      <c r="L509" s="255"/>
      <c r="M509" s="255"/>
      <c r="N509" s="255"/>
      <c r="O509" s="255"/>
      <c r="P509" s="255"/>
      <c r="Q509" s="255"/>
      <c r="R509" s="255"/>
      <c r="S509" s="255"/>
      <c r="T509" s="255"/>
      <c r="U509" s="255"/>
      <c r="V509" s="255"/>
      <c r="W509" s="255"/>
      <c r="X509" s="255"/>
      <c r="Y509" s="255"/>
      <c r="Z509" s="255"/>
    </row>
    <row r="510" spans="1:26" ht="14.25" customHeight="1">
      <c r="A510" s="255"/>
      <c r="B510" s="255"/>
      <c r="C510" s="255"/>
      <c r="D510" s="255"/>
      <c r="E510" s="255"/>
      <c r="F510" s="255"/>
      <c r="G510" s="255"/>
      <c r="H510" s="255"/>
      <c r="I510" s="255"/>
      <c r="J510" s="255"/>
      <c r="K510" s="255"/>
      <c r="L510" s="255"/>
      <c r="M510" s="255"/>
      <c r="N510" s="255"/>
      <c r="O510" s="255"/>
      <c r="P510" s="255"/>
      <c r="Q510" s="255"/>
      <c r="R510" s="255"/>
      <c r="S510" s="255"/>
      <c r="T510" s="255"/>
      <c r="U510" s="255"/>
      <c r="V510" s="255"/>
      <c r="W510" s="255"/>
      <c r="X510" s="255"/>
      <c r="Y510" s="255"/>
      <c r="Z510" s="255"/>
    </row>
    <row r="511" spans="1:26" ht="14.25" customHeight="1">
      <c r="A511" s="255"/>
      <c r="B511" s="255"/>
      <c r="C511" s="255"/>
      <c r="D511" s="255"/>
      <c r="E511" s="255"/>
      <c r="F511" s="255"/>
      <c r="G511" s="255"/>
      <c r="H511" s="255"/>
      <c r="I511" s="255"/>
      <c r="J511" s="255"/>
      <c r="K511" s="255"/>
      <c r="L511" s="255"/>
      <c r="M511" s="255"/>
      <c r="N511" s="255"/>
      <c r="O511" s="255"/>
      <c r="P511" s="255"/>
      <c r="Q511" s="255"/>
      <c r="R511" s="255"/>
      <c r="S511" s="255"/>
      <c r="T511" s="255"/>
      <c r="U511" s="255"/>
      <c r="V511" s="255"/>
      <c r="W511" s="255"/>
      <c r="X511" s="255"/>
      <c r="Y511" s="255"/>
      <c r="Z511" s="255"/>
    </row>
    <row r="512" spans="1:26" ht="14.25" customHeight="1">
      <c r="A512" s="255"/>
      <c r="B512" s="255"/>
      <c r="C512" s="255"/>
      <c r="D512" s="255"/>
      <c r="E512" s="255"/>
      <c r="F512" s="255"/>
      <c r="G512" s="255"/>
      <c r="H512" s="255"/>
      <c r="I512" s="255"/>
      <c r="J512" s="255"/>
      <c r="K512" s="255"/>
      <c r="L512" s="255"/>
      <c r="M512" s="255"/>
      <c r="N512" s="255"/>
      <c r="O512" s="255"/>
      <c r="P512" s="255"/>
      <c r="Q512" s="255"/>
      <c r="R512" s="255"/>
      <c r="S512" s="255"/>
      <c r="T512" s="255"/>
      <c r="U512" s="255"/>
      <c r="V512" s="255"/>
      <c r="W512" s="255"/>
      <c r="X512" s="255"/>
      <c r="Y512" s="255"/>
      <c r="Z512" s="255"/>
    </row>
    <row r="513" spans="1:26" ht="14.25" customHeight="1">
      <c r="A513" s="255"/>
      <c r="B513" s="255"/>
      <c r="C513" s="255"/>
      <c r="D513" s="255"/>
      <c r="E513" s="255"/>
      <c r="F513" s="255"/>
      <c r="G513" s="255"/>
      <c r="H513" s="255"/>
      <c r="I513" s="255"/>
      <c r="J513" s="255"/>
      <c r="K513" s="255"/>
      <c r="L513" s="255"/>
      <c r="M513" s="255"/>
      <c r="N513" s="255"/>
      <c r="O513" s="255"/>
      <c r="P513" s="255"/>
      <c r="Q513" s="255"/>
      <c r="R513" s="255"/>
      <c r="S513" s="255"/>
      <c r="T513" s="255"/>
      <c r="U513" s="255"/>
      <c r="V513" s="255"/>
      <c r="W513" s="255"/>
      <c r="X513" s="255"/>
      <c r="Y513" s="255"/>
      <c r="Z513" s="255"/>
    </row>
    <row r="514" spans="1:26" ht="14.25" customHeight="1">
      <c r="A514" s="255"/>
      <c r="B514" s="255"/>
      <c r="C514" s="255"/>
      <c r="D514" s="255"/>
      <c r="E514" s="255"/>
      <c r="F514" s="255"/>
      <c r="G514" s="255"/>
      <c r="H514" s="255"/>
      <c r="I514" s="255"/>
      <c r="J514" s="255"/>
      <c r="K514" s="255"/>
      <c r="L514" s="255"/>
      <c r="M514" s="255"/>
      <c r="N514" s="255"/>
      <c r="O514" s="255"/>
      <c r="P514" s="255"/>
      <c r="Q514" s="255"/>
      <c r="R514" s="255"/>
      <c r="S514" s="255"/>
      <c r="T514" s="255"/>
      <c r="U514" s="255"/>
      <c r="V514" s="255"/>
      <c r="W514" s="255"/>
      <c r="X514" s="255"/>
      <c r="Y514" s="255"/>
      <c r="Z514" s="255"/>
    </row>
    <row r="515" spans="1:26" ht="14.25" customHeight="1">
      <c r="A515" s="255"/>
      <c r="B515" s="255"/>
      <c r="C515" s="255"/>
      <c r="D515" s="255"/>
      <c r="E515" s="255"/>
      <c r="F515" s="255"/>
      <c r="G515" s="255"/>
      <c r="H515" s="255"/>
      <c r="I515" s="255"/>
      <c r="J515" s="255"/>
      <c r="K515" s="255"/>
      <c r="L515" s="255"/>
      <c r="M515" s="255"/>
      <c r="N515" s="255"/>
      <c r="O515" s="255"/>
      <c r="P515" s="255"/>
      <c r="Q515" s="255"/>
      <c r="R515" s="255"/>
      <c r="S515" s="255"/>
      <c r="T515" s="255"/>
      <c r="U515" s="255"/>
      <c r="V515" s="255"/>
      <c r="W515" s="255"/>
      <c r="X515" s="255"/>
      <c r="Y515" s="255"/>
      <c r="Z515" s="255"/>
    </row>
    <row r="516" spans="1:26" ht="14.25" customHeight="1">
      <c r="A516" s="255"/>
      <c r="B516" s="255"/>
      <c r="C516" s="255"/>
      <c r="D516" s="255"/>
      <c r="E516" s="255"/>
      <c r="F516" s="255"/>
      <c r="G516" s="255"/>
      <c r="H516" s="255"/>
      <c r="I516" s="255"/>
      <c r="J516" s="255"/>
      <c r="K516" s="255"/>
      <c r="L516" s="255"/>
      <c r="M516" s="255"/>
      <c r="N516" s="255"/>
      <c r="O516" s="255"/>
      <c r="P516" s="255"/>
      <c r="Q516" s="255"/>
      <c r="R516" s="255"/>
      <c r="S516" s="255"/>
      <c r="T516" s="255"/>
      <c r="U516" s="255"/>
      <c r="V516" s="255"/>
      <c r="W516" s="255"/>
      <c r="X516" s="255"/>
      <c r="Y516" s="255"/>
      <c r="Z516" s="255"/>
    </row>
    <row r="517" spans="1:26" ht="14.25" customHeight="1">
      <c r="A517" s="255"/>
      <c r="B517" s="255"/>
      <c r="C517" s="255"/>
      <c r="D517" s="255"/>
      <c r="E517" s="255"/>
      <c r="F517" s="255"/>
      <c r="G517" s="255"/>
      <c r="H517" s="255"/>
      <c r="I517" s="255"/>
      <c r="J517" s="255"/>
      <c r="K517" s="255"/>
      <c r="L517" s="255"/>
      <c r="M517" s="255"/>
      <c r="N517" s="255"/>
      <c r="O517" s="255"/>
      <c r="P517" s="255"/>
      <c r="Q517" s="255"/>
      <c r="R517" s="255"/>
      <c r="S517" s="255"/>
      <c r="T517" s="255"/>
      <c r="U517" s="255"/>
      <c r="V517" s="255"/>
      <c r="W517" s="255"/>
      <c r="X517" s="255"/>
      <c r="Y517" s="255"/>
      <c r="Z517" s="255"/>
    </row>
    <row r="518" spans="1:26" ht="14.25" customHeight="1">
      <c r="A518" s="255"/>
      <c r="B518" s="255"/>
      <c r="C518" s="255"/>
      <c r="D518" s="255"/>
      <c r="E518" s="255"/>
      <c r="F518" s="255"/>
      <c r="G518" s="255"/>
      <c r="H518" s="255"/>
      <c r="I518" s="255"/>
      <c r="J518" s="255"/>
      <c r="K518" s="255"/>
      <c r="L518" s="255"/>
      <c r="M518" s="255"/>
      <c r="N518" s="255"/>
      <c r="O518" s="255"/>
      <c r="P518" s="255"/>
      <c r="Q518" s="255"/>
      <c r="R518" s="255"/>
      <c r="S518" s="255"/>
      <c r="T518" s="255"/>
      <c r="U518" s="255"/>
      <c r="V518" s="255"/>
      <c r="W518" s="255"/>
      <c r="X518" s="255"/>
      <c r="Y518" s="255"/>
      <c r="Z518" s="255"/>
    </row>
    <row r="519" spans="1:26" ht="14.25" customHeight="1">
      <c r="A519" s="255"/>
      <c r="B519" s="255"/>
      <c r="C519" s="255"/>
      <c r="D519" s="255"/>
      <c r="E519" s="255"/>
      <c r="F519" s="255"/>
      <c r="G519" s="255"/>
      <c r="H519" s="255"/>
      <c r="I519" s="255"/>
      <c r="J519" s="255"/>
      <c r="K519" s="255"/>
      <c r="L519" s="255"/>
      <c r="M519" s="255"/>
      <c r="N519" s="255"/>
      <c r="O519" s="255"/>
      <c r="P519" s="255"/>
      <c r="Q519" s="255"/>
      <c r="R519" s="255"/>
      <c r="S519" s="255"/>
      <c r="T519" s="255"/>
      <c r="U519" s="255"/>
      <c r="V519" s="255"/>
      <c r="W519" s="255"/>
      <c r="X519" s="255"/>
      <c r="Y519" s="255"/>
      <c r="Z519" s="255"/>
    </row>
    <row r="520" spans="1:26" ht="14.25" customHeight="1">
      <c r="A520" s="255"/>
      <c r="B520" s="255"/>
      <c r="C520" s="255"/>
      <c r="D520" s="255"/>
      <c r="E520" s="255"/>
      <c r="F520" s="255"/>
      <c r="G520" s="255"/>
      <c r="H520" s="255"/>
      <c r="I520" s="255"/>
      <c r="J520" s="255"/>
      <c r="K520" s="255"/>
      <c r="L520" s="255"/>
      <c r="M520" s="255"/>
      <c r="N520" s="255"/>
      <c r="O520" s="255"/>
      <c r="P520" s="255"/>
      <c r="Q520" s="255"/>
      <c r="R520" s="255"/>
      <c r="S520" s="255"/>
      <c r="T520" s="255"/>
      <c r="U520" s="255"/>
      <c r="V520" s="255"/>
      <c r="W520" s="255"/>
      <c r="X520" s="255"/>
      <c r="Y520" s="255"/>
      <c r="Z520" s="255"/>
    </row>
    <row r="521" spans="1:26" ht="14.25" customHeight="1">
      <c r="A521" s="255"/>
      <c r="B521" s="255"/>
      <c r="C521" s="255"/>
      <c r="D521" s="255"/>
      <c r="E521" s="255"/>
      <c r="F521" s="255"/>
      <c r="G521" s="255"/>
      <c r="H521" s="255"/>
      <c r="I521" s="255"/>
      <c r="J521" s="255"/>
      <c r="K521" s="255"/>
      <c r="L521" s="255"/>
      <c r="M521" s="255"/>
      <c r="N521" s="255"/>
      <c r="O521" s="255"/>
      <c r="P521" s="255"/>
      <c r="Q521" s="255"/>
      <c r="R521" s="255"/>
      <c r="S521" s="255"/>
      <c r="T521" s="255"/>
      <c r="U521" s="255"/>
      <c r="V521" s="255"/>
      <c r="W521" s="255"/>
      <c r="X521" s="255"/>
      <c r="Y521" s="255"/>
      <c r="Z521" s="255"/>
    </row>
    <row r="522" spans="1:26" ht="14.25" customHeight="1">
      <c r="A522" s="255"/>
      <c r="B522" s="255"/>
      <c r="C522" s="255"/>
      <c r="D522" s="255"/>
      <c r="E522" s="255"/>
      <c r="F522" s="255"/>
      <c r="G522" s="255"/>
      <c r="H522" s="255"/>
      <c r="I522" s="255"/>
      <c r="J522" s="255"/>
      <c r="K522" s="255"/>
      <c r="L522" s="255"/>
      <c r="M522" s="255"/>
      <c r="N522" s="255"/>
      <c r="O522" s="255"/>
      <c r="P522" s="255"/>
      <c r="Q522" s="255"/>
      <c r="R522" s="255"/>
      <c r="S522" s="255"/>
      <c r="T522" s="255"/>
      <c r="U522" s="255"/>
      <c r="V522" s="255"/>
      <c r="W522" s="255"/>
      <c r="X522" s="255"/>
      <c r="Y522" s="255"/>
      <c r="Z522" s="255"/>
    </row>
    <row r="523" spans="1:26" ht="14.25" customHeight="1">
      <c r="A523" s="255"/>
      <c r="B523" s="255"/>
      <c r="C523" s="255"/>
      <c r="D523" s="255"/>
      <c r="E523" s="255"/>
      <c r="F523" s="255"/>
      <c r="G523" s="255"/>
      <c r="H523" s="255"/>
      <c r="I523" s="255"/>
      <c r="J523" s="255"/>
      <c r="K523" s="255"/>
      <c r="L523" s="255"/>
      <c r="M523" s="255"/>
      <c r="N523" s="255"/>
      <c r="O523" s="255"/>
      <c r="P523" s="255"/>
      <c r="Q523" s="255"/>
      <c r="R523" s="255"/>
      <c r="S523" s="255"/>
      <c r="T523" s="255"/>
      <c r="U523" s="255"/>
      <c r="V523" s="255"/>
      <c r="W523" s="255"/>
      <c r="X523" s="255"/>
      <c r="Y523" s="255"/>
      <c r="Z523" s="255"/>
    </row>
    <row r="524" spans="1:26" ht="14.25" customHeight="1">
      <c r="A524" s="255"/>
      <c r="B524" s="255"/>
      <c r="C524" s="255"/>
      <c r="D524" s="255"/>
      <c r="E524" s="255"/>
      <c r="F524" s="255"/>
      <c r="G524" s="255"/>
      <c r="H524" s="255"/>
      <c r="I524" s="255"/>
      <c r="J524" s="255"/>
      <c r="K524" s="255"/>
      <c r="L524" s="255"/>
      <c r="M524" s="255"/>
      <c r="N524" s="255"/>
      <c r="O524" s="255"/>
      <c r="P524" s="255"/>
      <c r="Q524" s="255"/>
      <c r="R524" s="255"/>
      <c r="S524" s="255"/>
      <c r="T524" s="255"/>
      <c r="U524" s="255"/>
      <c r="V524" s="255"/>
      <c r="W524" s="255"/>
      <c r="X524" s="255"/>
      <c r="Y524" s="255"/>
      <c r="Z524" s="255"/>
    </row>
    <row r="525" spans="1:26" ht="14.25" customHeight="1">
      <c r="A525" s="255"/>
      <c r="B525" s="255"/>
      <c r="C525" s="255"/>
      <c r="D525" s="255"/>
      <c r="E525" s="255"/>
      <c r="F525" s="255"/>
      <c r="G525" s="255"/>
      <c r="H525" s="255"/>
      <c r="I525" s="255"/>
      <c r="J525" s="255"/>
      <c r="K525" s="255"/>
      <c r="L525" s="255"/>
      <c r="M525" s="255"/>
      <c r="N525" s="255"/>
      <c r="O525" s="255"/>
      <c r="P525" s="255"/>
      <c r="Q525" s="255"/>
      <c r="R525" s="255"/>
      <c r="S525" s="255"/>
      <c r="T525" s="255"/>
      <c r="U525" s="255"/>
      <c r="V525" s="255"/>
      <c r="W525" s="255"/>
      <c r="X525" s="255"/>
      <c r="Y525" s="255"/>
      <c r="Z525" s="255"/>
    </row>
    <row r="526" spans="1:26" ht="14.25" customHeight="1">
      <c r="A526" s="255"/>
      <c r="B526" s="255"/>
      <c r="C526" s="255"/>
      <c r="D526" s="255"/>
      <c r="E526" s="255"/>
      <c r="F526" s="255"/>
      <c r="G526" s="255"/>
      <c r="H526" s="255"/>
      <c r="I526" s="255"/>
      <c r="J526" s="255"/>
      <c r="K526" s="255"/>
      <c r="L526" s="255"/>
      <c r="M526" s="255"/>
      <c r="N526" s="255"/>
      <c r="O526" s="255"/>
      <c r="P526" s="255"/>
      <c r="Q526" s="255"/>
      <c r="R526" s="255"/>
      <c r="S526" s="255"/>
      <c r="T526" s="255"/>
      <c r="U526" s="255"/>
      <c r="V526" s="255"/>
      <c r="W526" s="255"/>
      <c r="X526" s="255"/>
      <c r="Y526" s="255"/>
      <c r="Z526" s="255"/>
    </row>
    <row r="527" spans="1:26" ht="14.25" customHeight="1">
      <c r="A527" s="255"/>
      <c r="B527" s="255"/>
      <c r="C527" s="255"/>
      <c r="D527" s="255"/>
      <c r="E527" s="255"/>
      <c r="F527" s="255"/>
      <c r="G527" s="255"/>
      <c r="H527" s="255"/>
      <c r="I527" s="255"/>
      <c r="J527" s="255"/>
      <c r="K527" s="255"/>
      <c r="L527" s="255"/>
      <c r="M527" s="255"/>
      <c r="N527" s="255"/>
      <c r="O527" s="255"/>
      <c r="P527" s="255"/>
      <c r="Q527" s="255"/>
      <c r="R527" s="255"/>
      <c r="S527" s="255"/>
      <c r="T527" s="255"/>
      <c r="U527" s="255"/>
      <c r="V527" s="255"/>
      <c r="W527" s="255"/>
      <c r="X527" s="255"/>
      <c r="Y527" s="255"/>
      <c r="Z527" s="255"/>
    </row>
    <row r="528" spans="1:26" ht="14.25" customHeight="1">
      <c r="A528" s="255"/>
      <c r="B528" s="255"/>
      <c r="C528" s="255"/>
      <c r="D528" s="255"/>
      <c r="E528" s="255"/>
      <c r="F528" s="255"/>
      <c r="G528" s="255"/>
      <c r="H528" s="255"/>
      <c r="I528" s="255"/>
      <c r="J528" s="255"/>
      <c r="K528" s="255"/>
      <c r="L528" s="255"/>
      <c r="M528" s="255"/>
      <c r="N528" s="255"/>
      <c r="O528" s="255"/>
      <c r="P528" s="255"/>
      <c r="Q528" s="255"/>
      <c r="R528" s="255"/>
      <c r="S528" s="255"/>
      <c r="T528" s="255"/>
      <c r="U528" s="255"/>
      <c r="V528" s="255"/>
      <c r="W528" s="255"/>
      <c r="X528" s="255"/>
      <c r="Y528" s="255"/>
      <c r="Z528" s="255"/>
    </row>
    <row r="529" spans="1:26" ht="14.25" customHeight="1">
      <c r="A529" s="255"/>
      <c r="B529" s="255"/>
      <c r="C529" s="255"/>
      <c r="D529" s="255"/>
      <c r="E529" s="255"/>
      <c r="F529" s="255"/>
      <c r="G529" s="255"/>
      <c r="H529" s="255"/>
      <c r="I529" s="255"/>
      <c r="J529" s="255"/>
      <c r="K529" s="255"/>
      <c r="L529" s="255"/>
      <c r="M529" s="255"/>
      <c r="N529" s="255"/>
      <c r="O529" s="255"/>
      <c r="P529" s="255"/>
      <c r="Q529" s="255"/>
      <c r="R529" s="255"/>
      <c r="S529" s="255"/>
      <c r="T529" s="255"/>
      <c r="U529" s="255"/>
      <c r="V529" s="255"/>
      <c r="W529" s="255"/>
      <c r="X529" s="255"/>
      <c r="Y529" s="255"/>
      <c r="Z529" s="255"/>
    </row>
    <row r="530" spans="1:26" ht="14.25" customHeight="1">
      <c r="A530" s="255"/>
      <c r="B530" s="255"/>
      <c r="C530" s="255"/>
      <c r="D530" s="255"/>
      <c r="E530" s="255"/>
      <c r="F530" s="255"/>
      <c r="G530" s="255"/>
      <c r="H530" s="255"/>
      <c r="I530" s="255"/>
      <c r="J530" s="255"/>
      <c r="K530" s="255"/>
      <c r="L530" s="255"/>
      <c r="M530" s="255"/>
      <c r="N530" s="255"/>
      <c r="O530" s="255"/>
      <c r="P530" s="255"/>
      <c r="Q530" s="255"/>
      <c r="R530" s="255"/>
      <c r="S530" s="255"/>
      <c r="T530" s="255"/>
      <c r="U530" s="255"/>
      <c r="V530" s="255"/>
      <c r="W530" s="255"/>
      <c r="X530" s="255"/>
      <c r="Y530" s="255"/>
      <c r="Z530" s="255"/>
    </row>
    <row r="531" spans="1:26" ht="14.25" customHeight="1">
      <c r="A531" s="255"/>
      <c r="B531" s="255"/>
      <c r="C531" s="255"/>
      <c r="D531" s="255"/>
      <c r="E531" s="255"/>
      <c r="F531" s="255"/>
      <c r="G531" s="255"/>
      <c r="H531" s="255"/>
      <c r="I531" s="255"/>
      <c r="J531" s="255"/>
      <c r="K531" s="255"/>
      <c r="L531" s="255"/>
      <c r="M531" s="255"/>
      <c r="N531" s="255"/>
      <c r="O531" s="255"/>
      <c r="P531" s="255"/>
      <c r="Q531" s="255"/>
      <c r="R531" s="255"/>
      <c r="S531" s="255"/>
      <c r="T531" s="255"/>
      <c r="U531" s="255"/>
      <c r="V531" s="255"/>
      <c r="W531" s="255"/>
      <c r="X531" s="255"/>
      <c r="Y531" s="255"/>
      <c r="Z531" s="255"/>
    </row>
    <row r="532" spans="1:26" ht="14.25" customHeight="1">
      <c r="A532" s="255"/>
      <c r="B532" s="255"/>
      <c r="C532" s="255"/>
      <c r="D532" s="255"/>
      <c r="E532" s="255"/>
      <c r="F532" s="255"/>
      <c r="G532" s="255"/>
      <c r="H532" s="255"/>
      <c r="I532" s="255"/>
      <c r="J532" s="255"/>
      <c r="K532" s="255"/>
      <c r="L532" s="255"/>
      <c r="M532" s="255"/>
      <c r="N532" s="255"/>
      <c r="O532" s="255"/>
      <c r="P532" s="255"/>
      <c r="Q532" s="255"/>
      <c r="R532" s="255"/>
      <c r="S532" s="255"/>
      <c r="T532" s="255"/>
      <c r="U532" s="255"/>
      <c r="V532" s="255"/>
      <c r="W532" s="255"/>
      <c r="X532" s="255"/>
      <c r="Y532" s="255"/>
      <c r="Z532" s="255"/>
    </row>
    <row r="533" spans="1:26" ht="14.25" customHeight="1">
      <c r="A533" s="255"/>
      <c r="B533" s="255"/>
      <c r="C533" s="255"/>
      <c r="D533" s="255"/>
      <c r="E533" s="255"/>
      <c r="F533" s="255"/>
      <c r="G533" s="255"/>
      <c r="H533" s="255"/>
      <c r="I533" s="255"/>
      <c r="J533" s="255"/>
      <c r="K533" s="255"/>
      <c r="L533" s="255"/>
      <c r="M533" s="255"/>
      <c r="N533" s="255"/>
      <c r="O533" s="255"/>
      <c r="P533" s="255"/>
      <c r="Q533" s="255"/>
      <c r="R533" s="255"/>
      <c r="S533" s="255"/>
      <c r="T533" s="255"/>
      <c r="U533" s="255"/>
      <c r="V533" s="255"/>
      <c r="W533" s="255"/>
      <c r="X533" s="255"/>
      <c r="Y533" s="255"/>
      <c r="Z533" s="255"/>
    </row>
    <row r="534" spans="1:26" ht="14.25" customHeight="1">
      <c r="A534" s="255"/>
      <c r="B534" s="255"/>
      <c r="C534" s="255"/>
      <c r="D534" s="255"/>
      <c r="E534" s="255"/>
      <c r="F534" s="255"/>
      <c r="G534" s="255"/>
      <c r="H534" s="255"/>
      <c r="I534" s="255"/>
      <c r="J534" s="255"/>
      <c r="K534" s="255"/>
      <c r="L534" s="255"/>
      <c r="M534" s="255"/>
      <c r="N534" s="255"/>
      <c r="O534" s="255"/>
      <c r="P534" s="255"/>
      <c r="Q534" s="255"/>
      <c r="R534" s="255"/>
      <c r="S534" s="255"/>
      <c r="T534" s="255"/>
      <c r="U534" s="255"/>
      <c r="V534" s="255"/>
      <c r="W534" s="255"/>
      <c r="X534" s="255"/>
      <c r="Y534" s="255"/>
      <c r="Z534" s="255"/>
    </row>
    <row r="535" spans="1:26" ht="14.25" customHeight="1">
      <c r="A535" s="255"/>
      <c r="B535" s="255"/>
      <c r="C535" s="255"/>
      <c r="D535" s="255"/>
      <c r="E535" s="255"/>
      <c r="F535" s="255"/>
      <c r="G535" s="255"/>
      <c r="H535" s="255"/>
      <c r="I535" s="255"/>
      <c r="J535" s="255"/>
      <c r="K535" s="255"/>
      <c r="L535" s="255"/>
      <c r="M535" s="255"/>
      <c r="N535" s="255"/>
      <c r="O535" s="255"/>
      <c r="P535" s="255"/>
      <c r="Q535" s="255"/>
      <c r="R535" s="255"/>
      <c r="S535" s="255"/>
      <c r="T535" s="255"/>
      <c r="U535" s="255"/>
      <c r="V535" s="255"/>
      <c r="W535" s="255"/>
      <c r="X535" s="255"/>
      <c r="Y535" s="255"/>
      <c r="Z535" s="255"/>
    </row>
    <row r="536" spans="1:26" ht="14.25" customHeight="1">
      <c r="A536" s="255"/>
      <c r="B536" s="255"/>
      <c r="C536" s="255"/>
      <c r="D536" s="255"/>
      <c r="E536" s="255"/>
      <c r="F536" s="255"/>
      <c r="G536" s="255"/>
      <c r="H536" s="255"/>
      <c r="I536" s="255"/>
      <c r="J536" s="255"/>
      <c r="K536" s="255"/>
      <c r="L536" s="255"/>
      <c r="M536" s="255"/>
      <c r="N536" s="255"/>
      <c r="O536" s="255"/>
      <c r="P536" s="255"/>
      <c r="Q536" s="255"/>
      <c r="R536" s="255"/>
      <c r="S536" s="255"/>
      <c r="T536" s="255"/>
      <c r="U536" s="255"/>
      <c r="V536" s="255"/>
      <c r="W536" s="255"/>
      <c r="X536" s="255"/>
      <c r="Y536" s="255"/>
      <c r="Z536" s="255"/>
    </row>
    <row r="537" spans="1:26" ht="14.25" customHeight="1">
      <c r="A537" s="255"/>
      <c r="B537" s="255"/>
      <c r="C537" s="255"/>
      <c r="D537" s="255"/>
      <c r="E537" s="255"/>
      <c r="F537" s="255"/>
      <c r="G537" s="255"/>
      <c r="H537" s="255"/>
      <c r="I537" s="255"/>
      <c r="J537" s="255"/>
      <c r="K537" s="255"/>
      <c r="L537" s="255"/>
      <c r="M537" s="255"/>
      <c r="N537" s="255"/>
      <c r="O537" s="255"/>
      <c r="P537" s="255"/>
      <c r="Q537" s="255"/>
      <c r="R537" s="255"/>
      <c r="S537" s="255"/>
      <c r="T537" s="255"/>
      <c r="U537" s="255"/>
      <c r="V537" s="255"/>
      <c r="W537" s="255"/>
      <c r="X537" s="255"/>
      <c r="Y537" s="255"/>
      <c r="Z537" s="255"/>
    </row>
    <row r="538" spans="1:26" ht="14.25" customHeight="1">
      <c r="A538" s="255"/>
      <c r="B538" s="255"/>
      <c r="C538" s="255"/>
      <c r="D538" s="255"/>
      <c r="E538" s="255"/>
      <c r="F538" s="255"/>
      <c r="G538" s="255"/>
      <c r="H538" s="255"/>
      <c r="I538" s="255"/>
      <c r="J538" s="255"/>
      <c r="K538" s="255"/>
      <c r="L538" s="255"/>
      <c r="M538" s="255"/>
      <c r="N538" s="255"/>
      <c r="O538" s="255"/>
      <c r="P538" s="255"/>
      <c r="Q538" s="255"/>
      <c r="R538" s="255"/>
      <c r="S538" s="255"/>
      <c r="T538" s="255"/>
      <c r="U538" s="255"/>
      <c r="V538" s="255"/>
      <c r="W538" s="255"/>
      <c r="X538" s="255"/>
      <c r="Y538" s="255"/>
      <c r="Z538" s="255"/>
    </row>
    <row r="539" spans="1:26" ht="14.25" customHeight="1">
      <c r="A539" s="255"/>
      <c r="B539" s="255"/>
      <c r="C539" s="255"/>
      <c r="D539" s="255"/>
      <c r="E539" s="255"/>
      <c r="F539" s="255"/>
      <c r="G539" s="255"/>
      <c r="H539" s="255"/>
      <c r="I539" s="255"/>
      <c r="J539" s="255"/>
      <c r="K539" s="255"/>
      <c r="L539" s="255"/>
      <c r="M539" s="255"/>
      <c r="N539" s="255"/>
      <c r="O539" s="255"/>
      <c r="P539" s="255"/>
      <c r="Q539" s="255"/>
      <c r="R539" s="255"/>
      <c r="S539" s="255"/>
      <c r="T539" s="255"/>
      <c r="U539" s="255"/>
      <c r="V539" s="255"/>
      <c r="W539" s="255"/>
      <c r="X539" s="255"/>
      <c r="Y539" s="255"/>
      <c r="Z539" s="255"/>
    </row>
    <row r="540" spans="1:26" ht="14.25" customHeight="1">
      <c r="A540" s="255"/>
      <c r="B540" s="255"/>
      <c r="C540" s="255"/>
      <c r="D540" s="255"/>
      <c r="E540" s="255"/>
      <c r="F540" s="255"/>
      <c r="G540" s="255"/>
      <c r="H540" s="255"/>
      <c r="I540" s="255"/>
      <c r="J540" s="255"/>
      <c r="K540" s="255"/>
      <c r="L540" s="255"/>
      <c r="M540" s="255"/>
      <c r="N540" s="255"/>
      <c r="O540" s="255"/>
      <c r="P540" s="255"/>
      <c r="Q540" s="255"/>
      <c r="R540" s="255"/>
      <c r="S540" s="255"/>
      <c r="T540" s="255"/>
      <c r="U540" s="255"/>
      <c r="V540" s="255"/>
      <c r="W540" s="255"/>
      <c r="X540" s="255"/>
      <c r="Y540" s="255"/>
      <c r="Z540" s="255"/>
    </row>
    <row r="541" spans="1:26" ht="14.25" customHeight="1">
      <c r="A541" s="255"/>
      <c r="B541" s="255"/>
      <c r="C541" s="255"/>
      <c r="D541" s="255"/>
      <c r="E541" s="255"/>
      <c r="F541" s="255"/>
      <c r="G541" s="255"/>
      <c r="H541" s="255"/>
      <c r="I541" s="255"/>
      <c r="J541" s="255"/>
      <c r="K541" s="255"/>
      <c r="L541" s="255"/>
      <c r="M541" s="255"/>
      <c r="N541" s="255"/>
      <c r="O541" s="255"/>
      <c r="P541" s="255"/>
      <c r="Q541" s="255"/>
      <c r="R541" s="255"/>
      <c r="S541" s="255"/>
      <c r="T541" s="255"/>
      <c r="U541" s="255"/>
      <c r="V541" s="255"/>
      <c r="W541" s="255"/>
      <c r="X541" s="255"/>
      <c r="Y541" s="255"/>
      <c r="Z541" s="255"/>
    </row>
    <row r="542" spans="1:26" ht="14.25" customHeight="1">
      <c r="A542" s="255"/>
      <c r="B542" s="255"/>
      <c r="C542" s="255"/>
      <c r="D542" s="255"/>
      <c r="E542" s="255"/>
      <c r="F542" s="255"/>
      <c r="G542" s="255"/>
      <c r="H542" s="255"/>
      <c r="I542" s="255"/>
      <c r="J542" s="255"/>
      <c r="K542" s="255"/>
      <c r="L542" s="255"/>
      <c r="M542" s="255"/>
      <c r="N542" s="255"/>
      <c r="O542" s="255"/>
      <c r="P542" s="255"/>
      <c r="Q542" s="255"/>
      <c r="R542" s="255"/>
      <c r="S542" s="255"/>
      <c r="T542" s="255"/>
      <c r="U542" s="255"/>
      <c r="V542" s="255"/>
      <c r="W542" s="255"/>
      <c r="X542" s="255"/>
      <c r="Y542" s="255"/>
      <c r="Z542" s="255"/>
    </row>
    <row r="543" spans="1:26" ht="14.25" customHeight="1">
      <c r="A543" s="255"/>
      <c r="B543" s="255"/>
      <c r="C543" s="255"/>
      <c r="D543" s="255"/>
      <c r="E543" s="255"/>
      <c r="F543" s="255"/>
      <c r="G543" s="255"/>
      <c r="H543" s="255"/>
      <c r="I543" s="255"/>
      <c r="J543" s="255"/>
      <c r="K543" s="255"/>
      <c r="L543" s="255"/>
      <c r="M543" s="255"/>
      <c r="N543" s="255"/>
      <c r="O543" s="255"/>
      <c r="P543" s="255"/>
      <c r="Q543" s="255"/>
      <c r="R543" s="255"/>
      <c r="S543" s="255"/>
      <c r="T543" s="255"/>
      <c r="U543" s="255"/>
      <c r="V543" s="255"/>
      <c r="W543" s="255"/>
      <c r="X543" s="255"/>
      <c r="Y543" s="255"/>
      <c r="Z543" s="255"/>
    </row>
    <row r="544" spans="1:26" ht="14.25" customHeight="1">
      <c r="A544" s="255"/>
      <c r="B544" s="255"/>
      <c r="C544" s="255"/>
      <c r="D544" s="255"/>
      <c r="E544" s="255"/>
      <c r="F544" s="255"/>
      <c r="G544" s="255"/>
      <c r="H544" s="255"/>
      <c r="I544" s="255"/>
      <c r="J544" s="255"/>
      <c r="K544" s="255"/>
      <c r="L544" s="255"/>
      <c r="M544" s="255"/>
      <c r="N544" s="255"/>
      <c r="O544" s="255"/>
      <c r="P544" s="255"/>
      <c r="Q544" s="255"/>
      <c r="R544" s="255"/>
      <c r="S544" s="255"/>
      <c r="T544" s="255"/>
      <c r="U544" s="255"/>
      <c r="V544" s="255"/>
      <c r="W544" s="255"/>
      <c r="X544" s="255"/>
      <c r="Y544" s="255"/>
      <c r="Z544" s="255"/>
    </row>
    <row r="545" spans="1:26" ht="14.25" customHeight="1">
      <c r="A545" s="255"/>
      <c r="B545" s="255"/>
      <c r="C545" s="255"/>
      <c r="D545" s="255"/>
      <c r="E545" s="255"/>
      <c r="F545" s="255"/>
      <c r="G545" s="255"/>
      <c r="H545" s="255"/>
      <c r="I545" s="255"/>
      <c r="J545" s="255"/>
      <c r="K545" s="255"/>
      <c r="L545" s="255"/>
      <c r="M545" s="255"/>
      <c r="N545" s="255"/>
      <c r="O545" s="255"/>
      <c r="P545" s="255"/>
      <c r="Q545" s="255"/>
      <c r="R545" s="255"/>
      <c r="S545" s="255"/>
      <c r="T545" s="255"/>
      <c r="U545" s="255"/>
      <c r="V545" s="255"/>
      <c r="W545" s="255"/>
      <c r="X545" s="255"/>
      <c r="Y545" s="255"/>
      <c r="Z545" s="255"/>
    </row>
    <row r="546" spans="1:26" ht="14.25" customHeight="1">
      <c r="A546" s="255"/>
      <c r="B546" s="255"/>
      <c r="C546" s="255"/>
      <c r="D546" s="255"/>
      <c r="E546" s="255"/>
      <c r="F546" s="255"/>
      <c r="G546" s="255"/>
      <c r="H546" s="255"/>
      <c r="I546" s="255"/>
      <c r="J546" s="255"/>
      <c r="K546" s="255"/>
      <c r="L546" s="255"/>
      <c r="M546" s="255"/>
      <c r="N546" s="255"/>
      <c r="O546" s="255"/>
      <c r="P546" s="255"/>
      <c r="Q546" s="255"/>
      <c r="R546" s="255"/>
      <c r="S546" s="255"/>
      <c r="T546" s="255"/>
      <c r="U546" s="255"/>
      <c r="V546" s="255"/>
      <c r="W546" s="255"/>
      <c r="X546" s="255"/>
      <c r="Y546" s="255"/>
      <c r="Z546" s="255"/>
    </row>
    <row r="547" spans="1:26" ht="14.25" customHeight="1">
      <c r="A547" s="255"/>
      <c r="B547" s="255"/>
      <c r="C547" s="255"/>
      <c r="D547" s="255"/>
      <c r="E547" s="255"/>
      <c r="F547" s="255"/>
      <c r="G547" s="255"/>
      <c r="H547" s="255"/>
      <c r="I547" s="255"/>
      <c r="J547" s="255"/>
      <c r="K547" s="255"/>
      <c r="L547" s="255"/>
      <c r="M547" s="255"/>
      <c r="N547" s="255"/>
      <c r="O547" s="255"/>
      <c r="P547" s="255"/>
      <c r="Q547" s="255"/>
      <c r="R547" s="255"/>
      <c r="S547" s="255"/>
      <c r="T547" s="255"/>
      <c r="U547" s="255"/>
      <c r="V547" s="255"/>
      <c r="W547" s="255"/>
      <c r="X547" s="255"/>
      <c r="Y547" s="255"/>
      <c r="Z547" s="255"/>
    </row>
    <row r="548" spans="1:26" ht="14.25" customHeight="1">
      <c r="A548" s="255"/>
      <c r="B548" s="255"/>
      <c r="C548" s="255"/>
      <c r="D548" s="255"/>
      <c r="E548" s="255"/>
      <c r="F548" s="255"/>
      <c r="G548" s="255"/>
      <c r="H548" s="255"/>
      <c r="I548" s="255"/>
      <c r="J548" s="255"/>
      <c r="K548" s="255"/>
      <c r="L548" s="255"/>
      <c r="M548" s="255"/>
      <c r="N548" s="255"/>
      <c r="O548" s="255"/>
      <c r="P548" s="255"/>
      <c r="Q548" s="255"/>
      <c r="R548" s="255"/>
      <c r="S548" s="255"/>
      <c r="T548" s="255"/>
      <c r="U548" s="255"/>
      <c r="V548" s="255"/>
      <c r="W548" s="255"/>
      <c r="X548" s="255"/>
      <c r="Y548" s="255"/>
      <c r="Z548" s="255"/>
    </row>
    <row r="549" spans="1:26" ht="14.25" customHeight="1">
      <c r="A549" s="255"/>
      <c r="B549" s="255"/>
      <c r="C549" s="255"/>
      <c r="D549" s="255"/>
      <c r="E549" s="255"/>
      <c r="F549" s="255"/>
      <c r="G549" s="255"/>
      <c r="H549" s="255"/>
      <c r="I549" s="255"/>
      <c r="J549" s="255"/>
      <c r="K549" s="255"/>
      <c r="L549" s="255"/>
      <c r="M549" s="255"/>
      <c r="N549" s="255"/>
      <c r="O549" s="255"/>
      <c r="P549" s="255"/>
      <c r="Q549" s="255"/>
      <c r="R549" s="255"/>
      <c r="S549" s="255"/>
      <c r="T549" s="255"/>
      <c r="U549" s="255"/>
      <c r="V549" s="255"/>
      <c r="W549" s="255"/>
      <c r="X549" s="255"/>
      <c r="Y549" s="255"/>
      <c r="Z549" s="255"/>
    </row>
    <row r="550" spans="1:26" ht="14.25" customHeight="1">
      <c r="A550" s="255"/>
      <c r="B550" s="255"/>
      <c r="C550" s="255"/>
      <c r="D550" s="255"/>
      <c r="E550" s="255"/>
      <c r="F550" s="255"/>
      <c r="G550" s="255"/>
      <c r="H550" s="255"/>
      <c r="I550" s="255"/>
      <c r="J550" s="255"/>
      <c r="K550" s="255"/>
      <c r="L550" s="255"/>
      <c r="M550" s="255"/>
      <c r="N550" s="255"/>
      <c r="O550" s="255"/>
      <c r="P550" s="255"/>
      <c r="Q550" s="255"/>
      <c r="R550" s="255"/>
      <c r="S550" s="255"/>
      <c r="T550" s="255"/>
      <c r="U550" s="255"/>
      <c r="V550" s="255"/>
      <c r="W550" s="255"/>
      <c r="X550" s="255"/>
      <c r="Y550" s="255"/>
      <c r="Z550" s="255"/>
    </row>
    <row r="551" spans="1:26" ht="14.25" customHeight="1">
      <c r="A551" s="255"/>
      <c r="B551" s="255"/>
      <c r="C551" s="255"/>
      <c r="D551" s="255"/>
      <c r="E551" s="255"/>
      <c r="F551" s="255"/>
      <c r="G551" s="255"/>
      <c r="H551" s="255"/>
      <c r="I551" s="255"/>
      <c r="J551" s="255"/>
      <c r="K551" s="255"/>
      <c r="L551" s="255"/>
      <c r="M551" s="255"/>
      <c r="N551" s="255"/>
      <c r="O551" s="255"/>
      <c r="P551" s="255"/>
      <c r="Q551" s="255"/>
      <c r="R551" s="255"/>
      <c r="S551" s="255"/>
      <c r="T551" s="255"/>
      <c r="U551" s="255"/>
      <c r="V551" s="255"/>
      <c r="W551" s="255"/>
      <c r="X551" s="255"/>
      <c r="Y551" s="255"/>
      <c r="Z551" s="255"/>
    </row>
    <row r="552" spans="1:26" ht="14.25" customHeight="1">
      <c r="A552" s="255"/>
      <c r="B552" s="255"/>
      <c r="C552" s="255"/>
      <c r="D552" s="255"/>
      <c r="E552" s="255"/>
      <c r="F552" s="255"/>
      <c r="G552" s="255"/>
      <c r="H552" s="255"/>
      <c r="I552" s="255"/>
      <c r="J552" s="255"/>
      <c r="K552" s="255"/>
      <c r="L552" s="255"/>
      <c r="M552" s="255"/>
      <c r="N552" s="255"/>
      <c r="O552" s="255"/>
      <c r="P552" s="255"/>
      <c r="Q552" s="255"/>
      <c r="R552" s="255"/>
      <c r="S552" s="255"/>
      <c r="T552" s="255"/>
      <c r="U552" s="255"/>
      <c r="V552" s="255"/>
      <c r="W552" s="255"/>
      <c r="X552" s="255"/>
      <c r="Y552" s="255"/>
      <c r="Z552" s="255"/>
    </row>
    <row r="553" spans="1:26" ht="14.25" customHeight="1">
      <c r="A553" s="255"/>
      <c r="B553" s="255"/>
      <c r="C553" s="255"/>
      <c r="D553" s="255"/>
      <c r="E553" s="255"/>
      <c r="F553" s="255"/>
      <c r="G553" s="255"/>
      <c r="H553" s="255"/>
      <c r="I553" s="255"/>
      <c r="J553" s="255"/>
      <c r="K553" s="255"/>
      <c r="L553" s="255"/>
      <c r="M553" s="255"/>
      <c r="N553" s="255"/>
      <c r="O553" s="255"/>
      <c r="P553" s="255"/>
      <c r="Q553" s="255"/>
      <c r="R553" s="255"/>
      <c r="S553" s="255"/>
      <c r="T553" s="255"/>
      <c r="U553" s="255"/>
      <c r="V553" s="255"/>
      <c r="W553" s="255"/>
      <c r="X553" s="255"/>
      <c r="Y553" s="255"/>
      <c r="Z553" s="255"/>
    </row>
    <row r="554" spans="1:26" ht="14.25" customHeight="1">
      <c r="A554" s="255"/>
      <c r="B554" s="255"/>
      <c r="C554" s="255"/>
      <c r="D554" s="255"/>
      <c r="E554" s="255"/>
      <c r="F554" s="255"/>
      <c r="G554" s="255"/>
      <c r="H554" s="255"/>
      <c r="I554" s="255"/>
      <c r="J554" s="255"/>
      <c r="K554" s="255"/>
      <c r="L554" s="255"/>
      <c r="M554" s="255"/>
      <c r="N554" s="255"/>
      <c r="O554" s="255"/>
      <c r="P554" s="255"/>
      <c r="Q554" s="255"/>
      <c r="R554" s="255"/>
      <c r="S554" s="255"/>
      <c r="T554" s="255"/>
      <c r="U554" s="255"/>
      <c r="V554" s="255"/>
      <c r="W554" s="255"/>
      <c r="X554" s="255"/>
      <c r="Y554" s="255"/>
      <c r="Z554" s="255"/>
    </row>
    <row r="555" spans="1:26" ht="14.25" customHeight="1">
      <c r="A555" s="255"/>
      <c r="B555" s="255"/>
      <c r="C555" s="255"/>
      <c r="D555" s="255"/>
      <c r="E555" s="255"/>
      <c r="F555" s="255"/>
      <c r="G555" s="255"/>
      <c r="H555" s="255"/>
      <c r="I555" s="255"/>
      <c r="J555" s="255"/>
      <c r="K555" s="255"/>
      <c r="L555" s="255"/>
      <c r="M555" s="255"/>
      <c r="N555" s="255"/>
      <c r="O555" s="255"/>
      <c r="P555" s="255"/>
      <c r="Q555" s="255"/>
      <c r="R555" s="255"/>
      <c r="S555" s="255"/>
      <c r="T555" s="255"/>
      <c r="U555" s="255"/>
      <c r="V555" s="255"/>
      <c r="W555" s="255"/>
      <c r="X555" s="255"/>
      <c r="Y555" s="255"/>
      <c r="Z555" s="255"/>
    </row>
    <row r="556" spans="1:26" ht="14.25" customHeight="1">
      <c r="A556" s="255"/>
      <c r="B556" s="255"/>
      <c r="C556" s="255"/>
      <c r="D556" s="255"/>
      <c r="E556" s="255"/>
      <c r="F556" s="255"/>
      <c r="G556" s="255"/>
      <c r="H556" s="255"/>
      <c r="I556" s="255"/>
      <c r="J556" s="255"/>
      <c r="K556" s="255"/>
      <c r="L556" s="255"/>
      <c r="M556" s="255"/>
      <c r="N556" s="255"/>
      <c r="O556" s="255"/>
      <c r="P556" s="255"/>
      <c r="Q556" s="255"/>
      <c r="R556" s="255"/>
      <c r="S556" s="255"/>
      <c r="T556" s="255"/>
      <c r="U556" s="255"/>
      <c r="V556" s="255"/>
      <c r="W556" s="255"/>
      <c r="X556" s="255"/>
      <c r="Y556" s="255"/>
      <c r="Z556" s="255"/>
    </row>
    <row r="557" spans="1:26" ht="14.25" customHeight="1">
      <c r="A557" s="255"/>
      <c r="B557" s="255"/>
      <c r="C557" s="255"/>
      <c r="D557" s="255"/>
      <c r="E557" s="255"/>
      <c r="F557" s="255"/>
      <c r="G557" s="255"/>
      <c r="H557" s="255"/>
      <c r="I557" s="255"/>
      <c r="J557" s="255"/>
      <c r="K557" s="255"/>
      <c r="L557" s="255"/>
      <c r="M557" s="255"/>
      <c r="N557" s="255"/>
      <c r="O557" s="255"/>
      <c r="P557" s="255"/>
      <c r="Q557" s="255"/>
      <c r="R557" s="255"/>
      <c r="S557" s="255"/>
      <c r="T557" s="255"/>
      <c r="U557" s="255"/>
      <c r="V557" s="255"/>
      <c r="W557" s="255"/>
      <c r="X557" s="255"/>
      <c r="Y557" s="255"/>
      <c r="Z557" s="255"/>
    </row>
    <row r="558" spans="1:26" ht="14.25" customHeight="1">
      <c r="A558" s="255"/>
      <c r="B558" s="255"/>
      <c r="C558" s="255"/>
      <c r="D558" s="255"/>
      <c r="E558" s="255"/>
      <c r="F558" s="255"/>
      <c r="G558" s="255"/>
      <c r="H558" s="255"/>
      <c r="I558" s="255"/>
      <c r="J558" s="255"/>
      <c r="K558" s="255"/>
      <c r="L558" s="255"/>
      <c r="M558" s="255"/>
      <c r="N558" s="255"/>
      <c r="O558" s="255"/>
      <c r="P558" s="255"/>
      <c r="Q558" s="255"/>
      <c r="R558" s="255"/>
      <c r="S558" s="255"/>
      <c r="T558" s="255"/>
      <c r="U558" s="255"/>
      <c r="V558" s="255"/>
      <c r="W558" s="255"/>
      <c r="X558" s="255"/>
      <c r="Y558" s="255"/>
      <c r="Z558" s="255"/>
    </row>
    <row r="559" spans="1:26" ht="14.25" customHeight="1">
      <c r="A559" s="255"/>
      <c r="B559" s="255"/>
      <c r="C559" s="255"/>
      <c r="D559" s="255"/>
      <c r="E559" s="255"/>
      <c r="F559" s="255"/>
      <c r="G559" s="255"/>
      <c r="H559" s="255"/>
      <c r="I559" s="255"/>
      <c r="J559" s="255"/>
      <c r="K559" s="255"/>
      <c r="L559" s="255"/>
      <c r="M559" s="255"/>
      <c r="N559" s="255"/>
      <c r="O559" s="255"/>
      <c r="P559" s="255"/>
      <c r="Q559" s="255"/>
      <c r="R559" s="255"/>
      <c r="S559" s="255"/>
      <c r="T559" s="255"/>
      <c r="U559" s="255"/>
      <c r="V559" s="255"/>
      <c r="W559" s="255"/>
      <c r="X559" s="255"/>
      <c r="Y559" s="255"/>
      <c r="Z559" s="255"/>
    </row>
    <row r="560" spans="1:26" ht="14.25" customHeight="1">
      <c r="A560" s="255"/>
      <c r="B560" s="255"/>
      <c r="C560" s="255"/>
      <c r="D560" s="255"/>
      <c r="E560" s="255"/>
      <c r="F560" s="255"/>
      <c r="G560" s="255"/>
      <c r="H560" s="255"/>
      <c r="I560" s="255"/>
      <c r="J560" s="255"/>
      <c r="K560" s="255"/>
      <c r="L560" s="255"/>
      <c r="M560" s="255"/>
      <c r="N560" s="255"/>
      <c r="O560" s="255"/>
      <c r="P560" s="255"/>
      <c r="Q560" s="255"/>
      <c r="R560" s="255"/>
      <c r="S560" s="255"/>
      <c r="T560" s="255"/>
      <c r="U560" s="255"/>
      <c r="V560" s="255"/>
      <c r="W560" s="255"/>
      <c r="X560" s="255"/>
      <c r="Y560" s="255"/>
      <c r="Z560" s="255"/>
    </row>
    <row r="561" spans="1:26" ht="14.25" customHeight="1">
      <c r="A561" s="255"/>
      <c r="B561" s="255"/>
      <c r="C561" s="255"/>
      <c r="D561" s="255"/>
      <c r="E561" s="255"/>
      <c r="F561" s="255"/>
      <c r="G561" s="255"/>
      <c r="H561" s="255"/>
      <c r="I561" s="255"/>
      <c r="J561" s="255"/>
      <c r="K561" s="255"/>
      <c r="L561" s="255"/>
      <c r="M561" s="255"/>
      <c r="N561" s="255"/>
      <c r="O561" s="255"/>
      <c r="P561" s="255"/>
      <c r="Q561" s="255"/>
      <c r="R561" s="255"/>
      <c r="S561" s="255"/>
      <c r="T561" s="255"/>
      <c r="U561" s="255"/>
      <c r="V561" s="255"/>
      <c r="W561" s="255"/>
      <c r="X561" s="255"/>
      <c r="Y561" s="255"/>
      <c r="Z561" s="255"/>
    </row>
    <row r="562" spans="1:26" ht="14.25" customHeight="1">
      <c r="A562" s="255"/>
      <c r="B562" s="255"/>
      <c r="C562" s="255"/>
      <c r="D562" s="255"/>
      <c r="E562" s="255"/>
      <c r="F562" s="255"/>
      <c r="G562" s="255"/>
      <c r="H562" s="255"/>
      <c r="I562" s="255"/>
      <c r="J562" s="255"/>
      <c r="K562" s="255"/>
      <c r="L562" s="255"/>
      <c r="M562" s="255"/>
      <c r="N562" s="255"/>
      <c r="O562" s="255"/>
      <c r="P562" s="255"/>
      <c r="Q562" s="255"/>
      <c r="R562" s="255"/>
      <c r="S562" s="255"/>
      <c r="T562" s="255"/>
      <c r="U562" s="255"/>
      <c r="V562" s="255"/>
      <c r="W562" s="255"/>
      <c r="X562" s="255"/>
      <c r="Y562" s="255"/>
      <c r="Z562" s="255"/>
    </row>
    <row r="563" spans="1:26" ht="14.25" customHeight="1">
      <c r="A563" s="255"/>
      <c r="B563" s="255"/>
      <c r="C563" s="255"/>
      <c r="D563" s="255"/>
      <c r="E563" s="255"/>
      <c r="F563" s="255"/>
      <c r="G563" s="255"/>
      <c r="H563" s="255"/>
      <c r="I563" s="255"/>
      <c r="J563" s="255"/>
      <c r="K563" s="255"/>
      <c r="L563" s="255"/>
      <c r="M563" s="255"/>
      <c r="N563" s="255"/>
      <c r="O563" s="255"/>
      <c r="P563" s="255"/>
      <c r="Q563" s="255"/>
      <c r="R563" s="255"/>
      <c r="S563" s="255"/>
      <c r="T563" s="255"/>
      <c r="U563" s="255"/>
      <c r="V563" s="255"/>
      <c r="W563" s="255"/>
      <c r="X563" s="255"/>
      <c r="Y563" s="255"/>
      <c r="Z563" s="255"/>
    </row>
    <row r="564" spans="1:26" ht="14.25" customHeight="1">
      <c r="A564" s="255"/>
      <c r="B564" s="255"/>
      <c r="C564" s="255"/>
      <c r="D564" s="255"/>
      <c r="E564" s="255"/>
      <c r="F564" s="255"/>
      <c r="G564" s="255"/>
      <c r="H564" s="255"/>
      <c r="I564" s="255"/>
      <c r="J564" s="255"/>
      <c r="K564" s="255"/>
      <c r="L564" s="255"/>
      <c r="M564" s="255"/>
      <c r="N564" s="255"/>
      <c r="O564" s="255"/>
      <c r="P564" s="255"/>
      <c r="Q564" s="255"/>
      <c r="R564" s="255"/>
      <c r="S564" s="255"/>
      <c r="T564" s="255"/>
      <c r="U564" s="255"/>
      <c r="V564" s="255"/>
      <c r="W564" s="255"/>
      <c r="X564" s="255"/>
      <c r="Y564" s="255"/>
      <c r="Z564" s="255"/>
    </row>
    <row r="565" spans="1:26" ht="14.25" customHeight="1">
      <c r="A565" s="255"/>
      <c r="B565" s="255"/>
      <c r="C565" s="255"/>
      <c r="D565" s="255"/>
      <c r="E565" s="255"/>
      <c r="F565" s="255"/>
      <c r="G565" s="255"/>
      <c r="H565" s="255"/>
      <c r="I565" s="255"/>
      <c r="J565" s="255"/>
      <c r="K565" s="255"/>
      <c r="L565" s="255"/>
      <c r="M565" s="255"/>
      <c r="N565" s="255"/>
      <c r="O565" s="255"/>
      <c r="P565" s="255"/>
      <c r="Q565" s="255"/>
      <c r="R565" s="255"/>
      <c r="S565" s="255"/>
      <c r="T565" s="255"/>
      <c r="U565" s="255"/>
      <c r="V565" s="255"/>
      <c r="W565" s="255"/>
      <c r="X565" s="255"/>
      <c r="Y565" s="255"/>
      <c r="Z565" s="255"/>
    </row>
    <row r="566" spans="1:26" ht="14.25" customHeight="1">
      <c r="A566" s="255"/>
      <c r="B566" s="255"/>
      <c r="C566" s="255"/>
      <c r="D566" s="255"/>
      <c r="E566" s="255"/>
      <c r="F566" s="255"/>
      <c r="G566" s="255"/>
      <c r="H566" s="255"/>
      <c r="I566" s="255"/>
      <c r="J566" s="255"/>
      <c r="K566" s="255"/>
      <c r="L566" s="255"/>
      <c r="M566" s="255"/>
      <c r="N566" s="255"/>
      <c r="O566" s="255"/>
      <c r="P566" s="255"/>
      <c r="Q566" s="255"/>
      <c r="R566" s="255"/>
      <c r="S566" s="255"/>
      <c r="T566" s="255"/>
      <c r="U566" s="255"/>
      <c r="V566" s="255"/>
      <c r="W566" s="255"/>
      <c r="X566" s="255"/>
      <c r="Y566" s="255"/>
      <c r="Z566" s="255"/>
    </row>
    <row r="567" spans="1:26" ht="14.25" customHeight="1">
      <c r="A567" s="255"/>
      <c r="B567" s="255"/>
      <c r="C567" s="255"/>
      <c r="D567" s="255"/>
      <c r="E567" s="255"/>
      <c r="F567" s="255"/>
      <c r="G567" s="255"/>
      <c r="H567" s="255"/>
      <c r="I567" s="255"/>
      <c r="J567" s="255"/>
      <c r="K567" s="255"/>
      <c r="L567" s="255"/>
      <c r="M567" s="255"/>
      <c r="N567" s="255"/>
      <c r="O567" s="255"/>
      <c r="P567" s="255"/>
      <c r="Q567" s="255"/>
      <c r="R567" s="255"/>
      <c r="S567" s="255"/>
      <c r="T567" s="255"/>
      <c r="U567" s="255"/>
      <c r="V567" s="255"/>
      <c r="W567" s="255"/>
      <c r="X567" s="255"/>
      <c r="Y567" s="255"/>
      <c r="Z567" s="255"/>
    </row>
    <row r="568" spans="1:26" ht="14.25" customHeight="1">
      <c r="A568" s="255"/>
      <c r="B568" s="255"/>
      <c r="C568" s="255"/>
      <c r="D568" s="255"/>
      <c r="E568" s="255"/>
      <c r="F568" s="255"/>
      <c r="G568" s="255"/>
      <c r="H568" s="255"/>
      <c r="I568" s="255"/>
      <c r="J568" s="255"/>
      <c r="K568" s="255"/>
      <c r="L568" s="255"/>
      <c r="M568" s="255"/>
      <c r="N568" s="255"/>
      <c r="O568" s="255"/>
      <c r="P568" s="255"/>
      <c r="Q568" s="255"/>
      <c r="R568" s="255"/>
      <c r="S568" s="255"/>
      <c r="T568" s="255"/>
      <c r="U568" s="255"/>
      <c r="V568" s="255"/>
      <c r="W568" s="255"/>
      <c r="X568" s="255"/>
      <c r="Y568" s="255"/>
      <c r="Z568" s="255"/>
    </row>
    <row r="569" spans="1:26" ht="14.25" customHeight="1">
      <c r="A569" s="255"/>
      <c r="B569" s="255"/>
      <c r="C569" s="255"/>
      <c r="D569" s="255"/>
      <c r="E569" s="255"/>
      <c r="F569" s="255"/>
      <c r="G569" s="255"/>
      <c r="H569" s="255"/>
      <c r="I569" s="255"/>
      <c r="J569" s="255"/>
      <c r="K569" s="255"/>
      <c r="L569" s="255"/>
      <c r="M569" s="255"/>
      <c r="N569" s="255"/>
      <c r="O569" s="255"/>
      <c r="P569" s="255"/>
      <c r="Q569" s="255"/>
      <c r="R569" s="255"/>
      <c r="S569" s="255"/>
      <c r="T569" s="255"/>
      <c r="U569" s="255"/>
      <c r="V569" s="255"/>
      <c r="W569" s="255"/>
      <c r="X569" s="255"/>
      <c r="Y569" s="255"/>
      <c r="Z569" s="255"/>
    </row>
    <row r="570" spans="1:26" ht="14.25" customHeight="1">
      <c r="A570" s="255"/>
      <c r="B570" s="255"/>
      <c r="C570" s="255"/>
      <c r="D570" s="255"/>
      <c r="E570" s="255"/>
      <c r="F570" s="255"/>
      <c r="G570" s="255"/>
      <c r="H570" s="255"/>
      <c r="I570" s="255"/>
      <c r="J570" s="255"/>
      <c r="K570" s="255"/>
      <c r="L570" s="255"/>
      <c r="M570" s="255"/>
      <c r="N570" s="255"/>
      <c r="O570" s="255"/>
      <c r="P570" s="255"/>
      <c r="Q570" s="255"/>
      <c r="R570" s="255"/>
      <c r="S570" s="255"/>
      <c r="T570" s="255"/>
      <c r="U570" s="255"/>
      <c r="V570" s="255"/>
      <c r="W570" s="255"/>
      <c r="X570" s="255"/>
      <c r="Y570" s="255"/>
      <c r="Z570" s="255"/>
    </row>
    <row r="571" spans="1:26" ht="14.25" customHeight="1">
      <c r="A571" s="255"/>
      <c r="B571" s="255"/>
      <c r="C571" s="255"/>
      <c r="D571" s="255"/>
      <c r="E571" s="255"/>
      <c r="F571" s="255"/>
      <c r="G571" s="255"/>
      <c r="H571" s="255"/>
      <c r="I571" s="255"/>
      <c r="J571" s="255"/>
      <c r="K571" s="255"/>
      <c r="L571" s="255"/>
      <c r="M571" s="255"/>
      <c r="N571" s="255"/>
      <c r="O571" s="255"/>
      <c r="P571" s="255"/>
      <c r="Q571" s="255"/>
      <c r="R571" s="255"/>
      <c r="S571" s="255"/>
      <c r="T571" s="255"/>
      <c r="U571" s="255"/>
      <c r="V571" s="255"/>
      <c r="W571" s="255"/>
      <c r="X571" s="255"/>
      <c r="Y571" s="255"/>
      <c r="Z571" s="255"/>
    </row>
    <row r="572" spans="1:26" ht="14.25" customHeight="1">
      <c r="A572" s="255"/>
      <c r="B572" s="255"/>
      <c r="C572" s="255"/>
      <c r="D572" s="255"/>
      <c r="E572" s="255"/>
      <c r="F572" s="255"/>
      <c r="G572" s="255"/>
      <c r="H572" s="255"/>
      <c r="I572" s="255"/>
      <c r="J572" s="255"/>
      <c r="K572" s="255"/>
      <c r="L572" s="255"/>
      <c r="M572" s="255"/>
      <c r="N572" s="255"/>
      <c r="O572" s="255"/>
      <c r="P572" s="255"/>
      <c r="Q572" s="255"/>
      <c r="R572" s="255"/>
      <c r="S572" s="255"/>
      <c r="T572" s="255"/>
      <c r="U572" s="255"/>
      <c r="V572" s="255"/>
      <c r="W572" s="255"/>
      <c r="X572" s="255"/>
      <c r="Y572" s="255"/>
      <c r="Z572" s="255"/>
    </row>
    <row r="573" spans="1:26" ht="14.25" customHeight="1">
      <c r="A573" s="255"/>
      <c r="B573" s="255"/>
      <c r="C573" s="255"/>
      <c r="D573" s="255"/>
      <c r="E573" s="255"/>
      <c r="F573" s="255"/>
      <c r="G573" s="255"/>
      <c r="H573" s="255"/>
      <c r="I573" s="255"/>
      <c r="J573" s="255"/>
      <c r="K573" s="255"/>
      <c r="L573" s="255"/>
      <c r="M573" s="255"/>
      <c r="N573" s="255"/>
      <c r="O573" s="255"/>
      <c r="P573" s="255"/>
      <c r="Q573" s="255"/>
      <c r="R573" s="255"/>
      <c r="S573" s="255"/>
      <c r="T573" s="255"/>
      <c r="U573" s="255"/>
      <c r="V573" s="255"/>
      <c r="W573" s="255"/>
      <c r="X573" s="255"/>
      <c r="Y573" s="255"/>
      <c r="Z573" s="255"/>
    </row>
    <row r="574" spans="1:26" ht="14.25" customHeight="1">
      <c r="A574" s="255"/>
      <c r="B574" s="255"/>
      <c r="C574" s="255"/>
      <c r="D574" s="255"/>
      <c r="E574" s="255"/>
      <c r="F574" s="255"/>
      <c r="G574" s="255"/>
      <c r="H574" s="255"/>
      <c r="I574" s="255"/>
      <c r="J574" s="255"/>
      <c r="K574" s="255"/>
      <c r="L574" s="255"/>
      <c r="M574" s="255"/>
      <c r="N574" s="255"/>
      <c r="O574" s="255"/>
      <c r="P574" s="255"/>
      <c r="Q574" s="255"/>
      <c r="R574" s="255"/>
      <c r="S574" s="255"/>
      <c r="T574" s="255"/>
      <c r="U574" s="255"/>
      <c r="V574" s="255"/>
      <c r="W574" s="255"/>
      <c r="X574" s="255"/>
      <c r="Y574" s="255"/>
      <c r="Z574" s="255"/>
    </row>
    <row r="575" spans="1:26" ht="14.25" customHeight="1">
      <c r="A575" s="255"/>
      <c r="B575" s="255"/>
      <c r="C575" s="255"/>
      <c r="D575" s="255"/>
      <c r="E575" s="255"/>
      <c r="F575" s="255"/>
      <c r="G575" s="255"/>
      <c r="H575" s="255"/>
      <c r="I575" s="255"/>
      <c r="J575" s="255"/>
      <c r="K575" s="255"/>
      <c r="L575" s="255"/>
      <c r="M575" s="255"/>
      <c r="N575" s="255"/>
      <c r="O575" s="255"/>
      <c r="P575" s="255"/>
      <c r="Q575" s="255"/>
      <c r="R575" s="255"/>
      <c r="S575" s="255"/>
      <c r="T575" s="255"/>
      <c r="U575" s="255"/>
      <c r="V575" s="255"/>
      <c r="W575" s="255"/>
      <c r="X575" s="255"/>
      <c r="Y575" s="255"/>
      <c r="Z575" s="255"/>
    </row>
    <row r="576" spans="1:26" ht="14.25" customHeight="1">
      <c r="A576" s="255"/>
      <c r="B576" s="255"/>
      <c r="C576" s="255"/>
      <c r="D576" s="255"/>
      <c r="E576" s="255"/>
      <c r="F576" s="255"/>
      <c r="G576" s="255"/>
      <c r="H576" s="255"/>
      <c r="I576" s="255"/>
      <c r="J576" s="255"/>
      <c r="K576" s="255"/>
      <c r="L576" s="255"/>
      <c r="M576" s="255"/>
      <c r="N576" s="255"/>
      <c r="O576" s="255"/>
      <c r="P576" s="255"/>
      <c r="Q576" s="255"/>
      <c r="R576" s="255"/>
      <c r="S576" s="255"/>
      <c r="T576" s="255"/>
      <c r="U576" s="255"/>
      <c r="V576" s="255"/>
      <c r="W576" s="255"/>
      <c r="X576" s="255"/>
      <c r="Y576" s="255"/>
      <c r="Z576" s="255"/>
    </row>
    <row r="577" spans="1:26" ht="14.25" customHeight="1">
      <c r="A577" s="255"/>
      <c r="B577" s="255"/>
      <c r="C577" s="255"/>
      <c r="D577" s="255"/>
      <c r="E577" s="255"/>
      <c r="F577" s="255"/>
      <c r="G577" s="255"/>
      <c r="H577" s="255"/>
      <c r="I577" s="255"/>
      <c r="J577" s="255"/>
      <c r="K577" s="255"/>
      <c r="L577" s="255"/>
      <c r="M577" s="255"/>
      <c r="N577" s="255"/>
      <c r="O577" s="255"/>
      <c r="P577" s="255"/>
      <c r="Q577" s="255"/>
      <c r="R577" s="255"/>
      <c r="S577" s="255"/>
      <c r="T577" s="255"/>
      <c r="U577" s="255"/>
      <c r="V577" s="255"/>
      <c r="W577" s="255"/>
      <c r="X577" s="255"/>
      <c r="Y577" s="255"/>
      <c r="Z577" s="255"/>
    </row>
    <row r="578" spans="1:26" ht="14.25" customHeight="1">
      <c r="A578" s="255"/>
      <c r="B578" s="255"/>
      <c r="C578" s="255"/>
      <c r="D578" s="255"/>
      <c r="E578" s="255"/>
      <c r="F578" s="255"/>
      <c r="G578" s="255"/>
      <c r="H578" s="255"/>
      <c r="I578" s="255"/>
      <c r="J578" s="255"/>
      <c r="K578" s="255"/>
      <c r="L578" s="255"/>
      <c r="M578" s="255"/>
      <c r="N578" s="255"/>
      <c r="O578" s="255"/>
      <c r="P578" s="255"/>
      <c r="Q578" s="255"/>
      <c r="R578" s="255"/>
      <c r="S578" s="255"/>
      <c r="T578" s="255"/>
      <c r="U578" s="255"/>
      <c r="V578" s="255"/>
      <c r="W578" s="255"/>
      <c r="X578" s="255"/>
      <c r="Y578" s="255"/>
      <c r="Z578" s="255"/>
    </row>
    <row r="579" spans="1:26" ht="14.25" customHeight="1">
      <c r="A579" s="255"/>
      <c r="B579" s="255"/>
      <c r="C579" s="255"/>
      <c r="D579" s="255"/>
      <c r="E579" s="255"/>
      <c r="F579" s="255"/>
      <c r="G579" s="255"/>
      <c r="H579" s="255"/>
      <c r="I579" s="255"/>
      <c r="J579" s="255"/>
      <c r="K579" s="255"/>
      <c r="L579" s="255"/>
      <c r="M579" s="255"/>
      <c r="N579" s="255"/>
      <c r="O579" s="255"/>
      <c r="P579" s="255"/>
      <c r="Q579" s="255"/>
      <c r="R579" s="255"/>
      <c r="S579" s="255"/>
      <c r="T579" s="255"/>
      <c r="U579" s="255"/>
      <c r="V579" s="255"/>
      <c r="W579" s="255"/>
      <c r="X579" s="255"/>
      <c r="Y579" s="255"/>
      <c r="Z579" s="255"/>
    </row>
    <row r="580" spans="1:26" ht="14.25" customHeight="1">
      <c r="A580" s="255"/>
      <c r="B580" s="255"/>
      <c r="C580" s="255"/>
      <c r="D580" s="255"/>
      <c r="E580" s="255"/>
      <c r="F580" s="255"/>
      <c r="G580" s="255"/>
      <c r="H580" s="255"/>
      <c r="I580" s="255"/>
      <c r="J580" s="255"/>
      <c r="K580" s="255"/>
      <c r="L580" s="255"/>
      <c r="M580" s="255"/>
      <c r="N580" s="255"/>
      <c r="O580" s="255"/>
      <c r="P580" s="255"/>
      <c r="Q580" s="255"/>
      <c r="R580" s="255"/>
      <c r="S580" s="255"/>
      <c r="T580" s="255"/>
      <c r="U580" s="255"/>
      <c r="V580" s="255"/>
      <c r="W580" s="255"/>
      <c r="X580" s="255"/>
      <c r="Y580" s="255"/>
      <c r="Z580" s="255"/>
    </row>
    <row r="581" spans="1:26" ht="14.25" customHeight="1">
      <c r="A581" s="255"/>
      <c r="B581" s="255"/>
      <c r="C581" s="255"/>
      <c r="D581" s="255"/>
      <c r="E581" s="255"/>
      <c r="F581" s="255"/>
      <c r="G581" s="255"/>
      <c r="H581" s="255"/>
      <c r="I581" s="255"/>
      <c r="J581" s="255"/>
      <c r="K581" s="255"/>
      <c r="L581" s="255"/>
      <c r="M581" s="255"/>
      <c r="N581" s="255"/>
      <c r="O581" s="255"/>
      <c r="P581" s="255"/>
      <c r="Q581" s="255"/>
      <c r="R581" s="255"/>
      <c r="S581" s="255"/>
      <c r="T581" s="255"/>
      <c r="U581" s="255"/>
      <c r="V581" s="255"/>
      <c r="W581" s="255"/>
      <c r="X581" s="255"/>
      <c r="Y581" s="255"/>
      <c r="Z581" s="255"/>
    </row>
    <row r="582" spans="1:26" ht="14.25" customHeight="1">
      <c r="A582" s="255"/>
      <c r="B582" s="255"/>
      <c r="C582" s="255"/>
      <c r="D582" s="255"/>
      <c r="E582" s="255"/>
      <c r="F582" s="255"/>
      <c r="G582" s="255"/>
      <c r="H582" s="255"/>
      <c r="I582" s="255"/>
      <c r="J582" s="255"/>
      <c r="K582" s="255"/>
      <c r="L582" s="255"/>
      <c r="M582" s="255"/>
      <c r="N582" s="255"/>
      <c r="O582" s="255"/>
      <c r="P582" s="255"/>
      <c r="Q582" s="255"/>
      <c r="R582" s="255"/>
      <c r="S582" s="255"/>
      <c r="T582" s="255"/>
      <c r="U582" s="255"/>
      <c r="V582" s="255"/>
      <c r="W582" s="255"/>
      <c r="X582" s="255"/>
      <c r="Y582" s="255"/>
      <c r="Z582" s="255"/>
    </row>
    <row r="583" spans="1:26" ht="14.25" customHeight="1">
      <c r="A583" s="255"/>
      <c r="B583" s="255"/>
      <c r="C583" s="255"/>
      <c r="D583" s="255"/>
      <c r="E583" s="255"/>
      <c r="F583" s="255"/>
      <c r="G583" s="255"/>
      <c r="H583" s="255"/>
      <c r="I583" s="255"/>
      <c r="J583" s="255"/>
      <c r="K583" s="255"/>
      <c r="L583" s="255"/>
      <c r="M583" s="255"/>
      <c r="N583" s="255"/>
      <c r="O583" s="255"/>
      <c r="P583" s="255"/>
      <c r="Q583" s="255"/>
      <c r="R583" s="255"/>
      <c r="S583" s="255"/>
      <c r="T583" s="255"/>
      <c r="U583" s="255"/>
      <c r="V583" s="255"/>
      <c r="W583" s="255"/>
      <c r="X583" s="255"/>
      <c r="Y583" s="255"/>
      <c r="Z583" s="255"/>
    </row>
    <row r="584" spans="1:26" ht="14.25" customHeight="1">
      <c r="A584" s="255"/>
      <c r="B584" s="255"/>
      <c r="C584" s="255"/>
      <c r="D584" s="255"/>
      <c r="E584" s="255"/>
      <c r="F584" s="255"/>
      <c r="G584" s="255"/>
      <c r="H584" s="255"/>
      <c r="I584" s="255"/>
      <c r="J584" s="255"/>
      <c r="K584" s="255"/>
      <c r="L584" s="255"/>
      <c r="M584" s="255"/>
      <c r="N584" s="255"/>
      <c r="O584" s="255"/>
      <c r="P584" s="255"/>
      <c r="Q584" s="255"/>
      <c r="R584" s="255"/>
      <c r="S584" s="255"/>
      <c r="T584" s="255"/>
      <c r="U584" s="255"/>
      <c r="V584" s="255"/>
      <c r="W584" s="255"/>
      <c r="X584" s="255"/>
      <c r="Y584" s="255"/>
      <c r="Z584" s="255"/>
    </row>
    <row r="585" spans="1:26" ht="14.25" customHeight="1">
      <c r="A585" s="255"/>
      <c r="B585" s="255"/>
      <c r="C585" s="255"/>
      <c r="D585" s="255"/>
      <c r="E585" s="255"/>
      <c r="F585" s="255"/>
      <c r="G585" s="255"/>
      <c r="H585" s="255"/>
      <c r="I585" s="255"/>
      <c r="J585" s="255"/>
      <c r="K585" s="255"/>
      <c r="L585" s="255"/>
      <c r="M585" s="255"/>
      <c r="N585" s="255"/>
      <c r="O585" s="255"/>
      <c r="P585" s="255"/>
      <c r="Q585" s="255"/>
      <c r="R585" s="255"/>
      <c r="S585" s="255"/>
      <c r="T585" s="255"/>
      <c r="U585" s="255"/>
      <c r="V585" s="255"/>
      <c r="W585" s="255"/>
      <c r="X585" s="255"/>
      <c r="Y585" s="255"/>
      <c r="Z585" s="255"/>
    </row>
    <row r="586" spans="1:26" ht="14.25" customHeight="1">
      <c r="A586" s="255"/>
      <c r="B586" s="255"/>
      <c r="C586" s="255"/>
      <c r="D586" s="255"/>
      <c r="E586" s="255"/>
      <c r="F586" s="255"/>
      <c r="G586" s="255"/>
      <c r="H586" s="255"/>
      <c r="I586" s="255"/>
      <c r="J586" s="255"/>
      <c r="K586" s="255"/>
      <c r="L586" s="255"/>
      <c r="M586" s="255"/>
      <c r="N586" s="255"/>
      <c r="O586" s="255"/>
      <c r="P586" s="255"/>
      <c r="Q586" s="255"/>
      <c r="R586" s="255"/>
      <c r="S586" s="255"/>
      <c r="T586" s="255"/>
      <c r="U586" s="255"/>
      <c r="V586" s="255"/>
      <c r="W586" s="255"/>
      <c r="X586" s="255"/>
      <c r="Y586" s="255"/>
      <c r="Z586" s="255"/>
    </row>
    <row r="587" spans="1:26" ht="14.25" customHeight="1">
      <c r="A587" s="255"/>
      <c r="B587" s="255"/>
      <c r="C587" s="255"/>
      <c r="D587" s="255"/>
      <c r="E587" s="255"/>
      <c r="F587" s="255"/>
      <c r="G587" s="255"/>
      <c r="H587" s="255"/>
      <c r="I587" s="255"/>
      <c r="J587" s="255"/>
      <c r="K587" s="255"/>
      <c r="L587" s="255"/>
      <c r="M587" s="255"/>
      <c r="N587" s="255"/>
      <c r="O587" s="255"/>
      <c r="P587" s="255"/>
      <c r="Q587" s="255"/>
      <c r="R587" s="255"/>
      <c r="S587" s="255"/>
      <c r="T587" s="255"/>
      <c r="U587" s="255"/>
      <c r="V587" s="255"/>
      <c r="W587" s="255"/>
      <c r="X587" s="255"/>
      <c r="Y587" s="255"/>
      <c r="Z587" s="255"/>
    </row>
    <row r="588" spans="1:26" ht="14.25" customHeight="1">
      <c r="A588" s="255"/>
      <c r="B588" s="255"/>
      <c r="C588" s="255"/>
      <c r="D588" s="255"/>
      <c r="E588" s="255"/>
      <c r="F588" s="255"/>
      <c r="G588" s="255"/>
      <c r="H588" s="255"/>
      <c r="I588" s="255"/>
      <c r="J588" s="255"/>
      <c r="K588" s="255"/>
      <c r="L588" s="255"/>
      <c r="M588" s="255"/>
      <c r="N588" s="255"/>
      <c r="O588" s="255"/>
      <c r="P588" s="255"/>
      <c r="Q588" s="255"/>
      <c r="R588" s="255"/>
      <c r="S588" s="255"/>
      <c r="T588" s="255"/>
      <c r="U588" s="255"/>
      <c r="V588" s="255"/>
      <c r="W588" s="255"/>
      <c r="X588" s="255"/>
      <c r="Y588" s="255"/>
      <c r="Z588" s="255"/>
    </row>
    <row r="589" spans="1:26" ht="14.25" customHeight="1">
      <c r="A589" s="255"/>
      <c r="B589" s="255"/>
      <c r="C589" s="255"/>
      <c r="D589" s="255"/>
      <c r="E589" s="255"/>
      <c r="F589" s="255"/>
      <c r="G589" s="255"/>
      <c r="H589" s="255"/>
      <c r="I589" s="255"/>
      <c r="J589" s="255"/>
      <c r="K589" s="255"/>
      <c r="L589" s="255"/>
      <c r="M589" s="255"/>
      <c r="N589" s="255"/>
      <c r="O589" s="255"/>
      <c r="P589" s="255"/>
      <c r="Q589" s="255"/>
      <c r="R589" s="255"/>
      <c r="S589" s="255"/>
      <c r="T589" s="255"/>
      <c r="U589" s="255"/>
      <c r="V589" s="255"/>
      <c r="W589" s="255"/>
      <c r="X589" s="255"/>
      <c r="Y589" s="255"/>
      <c r="Z589" s="255"/>
    </row>
    <row r="590" spans="1:26" ht="14.25" customHeight="1">
      <c r="A590" s="255"/>
      <c r="B590" s="255"/>
      <c r="C590" s="255"/>
      <c r="D590" s="255"/>
      <c r="E590" s="255"/>
      <c r="F590" s="255"/>
      <c r="G590" s="255"/>
      <c r="H590" s="255"/>
      <c r="I590" s="255"/>
      <c r="J590" s="255"/>
      <c r="K590" s="255"/>
      <c r="L590" s="255"/>
      <c r="M590" s="255"/>
      <c r="N590" s="255"/>
      <c r="O590" s="255"/>
      <c r="P590" s="255"/>
      <c r="Q590" s="255"/>
      <c r="R590" s="255"/>
      <c r="S590" s="255"/>
      <c r="T590" s="255"/>
      <c r="U590" s="255"/>
      <c r="V590" s="255"/>
      <c r="W590" s="255"/>
      <c r="X590" s="255"/>
      <c r="Y590" s="255"/>
      <c r="Z590" s="255"/>
    </row>
    <row r="591" spans="1:26" ht="14.25" customHeight="1">
      <c r="A591" s="255"/>
      <c r="B591" s="255"/>
      <c r="C591" s="255"/>
      <c r="D591" s="255"/>
      <c r="E591" s="255"/>
      <c r="F591" s="255"/>
      <c r="G591" s="255"/>
      <c r="H591" s="255"/>
      <c r="I591" s="255"/>
      <c r="J591" s="255"/>
      <c r="K591" s="255"/>
      <c r="L591" s="255"/>
      <c r="M591" s="255"/>
      <c r="N591" s="255"/>
      <c r="O591" s="255"/>
      <c r="P591" s="255"/>
      <c r="Q591" s="255"/>
      <c r="R591" s="255"/>
      <c r="S591" s="255"/>
      <c r="T591" s="255"/>
      <c r="U591" s="255"/>
      <c r="V591" s="255"/>
      <c r="W591" s="255"/>
      <c r="X591" s="255"/>
      <c r="Y591" s="255"/>
      <c r="Z591" s="255"/>
    </row>
    <row r="592" spans="1:26" ht="14.25" customHeight="1">
      <c r="A592" s="255"/>
      <c r="B592" s="255"/>
      <c r="C592" s="255"/>
      <c r="D592" s="255"/>
      <c r="E592" s="255"/>
      <c r="F592" s="255"/>
      <c r="G592" s="255"/>
      <c r="H592" s="255"/>
      <c r="I592" s="255"/>
      <c r="J592" s="255"/>
      <c r="K592" s="255"/>
      <c r="L592" s="255"/>
      <c r="M592" s="255"/>
      <c r="N592" s="255"/>
      <c r="O592" s="255"/>
      <c r="P592" s="255"/>
      <c r="Q592" s="255"/>
      <c r="R592" s="255"/>
      <c r="S592" s="255"/>
      <c r="T592" s="255"/>
      <c r="U592" s="255"/>
      <c r="V592" s="255"/>
      <c r="W592" s="255"/>
      <c r="X592" s="255"/>
      <c r="Y592" s="255"/>
      <c r="Z592" s="255"/>
    </row>
    <row r="593" spans="1:26" ht="14.25" customHeight="1">
      <c r="A593" s="255"/>
      <c r="B593" s="255"/>
      <c r="C593" s="255"/>
      <c r="D593" s="255"/>
      <c r="E593" s="255"/>
      <c r="F593" s="255"/>
      <c r="G593" s="255"/>
      <c r="H593" s="255"/>
      <c r="I593" s="255"/>
      <c r="J593" s="255"/>
      <c r="K593" s="255"/>
      <c r="L593" s="255"/>
      <c r="M593" s="255"/>
      <c r="N593" s="255"/>
      <c r="O593" s="255"/>
      <c r="P593" s="255"/>
      <c r="Q593" s="255"/>
      <c r="R593" s="255"/>
      <c r="S593" s="255"/>
      <c r="T593" s="255"/>
      <c r="U593" s="255"/>
      <c r="V593" s="255"/>
      <c r="W593" s="255"/>
      <c r="X593" s="255"/>
      <c r="Y593" s="255"/>
      <c r="Z593" s="255"/>
    </row>
    <row r="594" spans="1:26" ht="14.25" customHeight="1">
      <c r="A594" s="255"/>
      <c r="B594" s="255"/>
      <c r="C594" s="255"/>
      <c r="D594" s="255"/>
      <c r="E594" s="255"/>
      <c r="F594" s="255"/>
      <c r="G594" s="255"/>
      <c r="H594" s="255"/>
      <c r="I594" s="255"/>
      <c r="J594" s="255"/>
      <c r="K594" s="255"/>
      <c r="L594" s="255"/>
      <c r="M594" s="255"/>
      <c r="N594" s="255"/>
      <c r="O594" s="255"/>
      <c r="P594" s="255"/>
      <c r="Q594" s="255"/>
      <c r="R594" s="255"/>
      <c r="S594" s="255"/>
      <c r="T594" s="255"/>
      <c r="U594" s="255"/>
      <c r="V594" s="255"/>
      <c r="W594" s="255"/>
      <c r="X594" s="255"/>
      <c r="Y594" s="255"/>
      <c r="Z594" s="255"/>
    </row>
    <row r="595" spans="1:26" ht="14.25" customHeight="1">
      <c r="A595" s="255"/>
      <c r="B595" s="255"/>
      <c r="C595" s="255"/>
      <c r="D595" s="255"/>
      <c r="E595" s="255"/>
      <c r="F595" s="255"/>
      <c r="G595" s="255"/>
      <c r="H595" s="255"/>
      <c r="I595" s="255"/>
      <c r="J595" s="255"/>
      <c r="K595" s="255"/>
      <c r="L595" s="255"/>
      <c r="M595" s="255"/>
      <c r="N595" s="255"/>
      <c r="O595" s="255"/>
      <c r="P595" s="255"/>
      <c r="Q595" s="255"/>
      <c r="R595" s="255"/>
      <c r="S595" s="255"/>
      <c r="T595" s="255"/>
      <c r="U595" s="255"/>
      <c r="V595" s="255"/>
      <c r="W595" s="255"/>
      <c r="X595" s="255"/>
      <c r="Y595" s="255"/>
      <c r="Z595" s="255"/>
    </row>
    <row r="596" spans="1:26" ht="14.25" customHeight="1">
      <c r="A596" s="255"/>
      <c r="B596" s="255"/>
      <c r="C596" s="255"/>
      <c r="D596" s="255"/>
      <c r="E596" s="255"/>
      <c r="F596" s="255"/>
      <c r="G596" s="255"/>
      <c r="H596" s="255"/>
      <c r="I596" s="255"/>
      <c r="J596" s="255"/>
      <c r="K596" s="255"/>
      <c r="L596" s="255"/>
      <c r="M596" s="255"/>
      <c r="N596" s="255"/>
      <c r="O596" s="255"/>
      <c r="P596" s="255"/>
      <c r="Q596" s="255"/>
      <c r="R596" s="255"/>
      <c r="S596" s="255"/>
      <c r="T596" s="255"/>
      <c r="U596" s="255"/>
      <c r="V596" s="255"/>
      <c r="W596" s="255"/>
      <c r="X596" s="255"/>
      <c r="Y596" s="255"/>
      <c r="Z596" s="255"/>
    </row>
    <row r="597" spans="1:26" ht="14.25" customHeight="1">
      <c r="A597" s="255"/>
      <c r="B597" s="255"/>
      <c r="C597" s="255"/>
      <c r="D597" s="255"/>
      <c r="E597" s="255"/>
      <c r="F597" s="255"/>
      <c r="G597" s="255"/>
      <c r="H597" s="255"/>
      <c r="I597" s="255"/>
      <c r="J597" s="255"/>
      <c r="K597" s="255"/>
      <c r="L597" s="255"/>
      <c r="M597" s="255"/>
      <c r="N597" s="255"/>
      <c r="O597" s="255"/>
      <c r="P597" s="255"/>
      <c r="Q597" s="255"/>
      <c r="R597" s="255"/>
      <c r="S597" s="255"/>
      <c r="T597" s="255"/>
      <c r="U597" s="255"/>
      <c r="V597" s="255"/>
      <c r="W597" s="255"/>
      <c r="X597" s="255"/>
      <c r="Y597" s="255"/>
      <c r="Z597" s="255"/>
    </row>
    <row r="598" spans="1:26" ht="14.25" customHeight="1">
      <c r="A598" s="255"/>
      <c r="B598" s="255"/>
      <c r="C598" s="255"/>
      <c r="D598" s="255"/>
      <c r="E598" s="255"/>
      <c r="F598" s="255"/>
      <c r="G598" s="255"/>
      <c r="H598" s="255"/>
      <c r="I598" s="255"/>
      <c r="J598" s="255"/>
      <c r="K598" s="255"/>
      <c r="L598" s="255"/>
      <c r="M598" s="255"/>
      <c r="N598" s="255"/>
      <c r="O598" s="255"/>
      <c r="P598" s="255"/>
      <c r="Q598" s="255"/>
      <c r="R598" s="255"/>
      <c r="S598" s="255"/>
      <c r="T598" s="255"/>
      <c r="U598" s="255"/>
      <c r="V598" s="255"/>
      <c r="W598" s="255"/>
      <c r="X598" s="255"/>
      <c r="Y598" s="255"/>
      <c r="Z598" s="255"/>
    </row>
    <row r="599" spans="1:26" ht="14.25" customHeight="1">
      <c r="A599" s="255"/>
      <c r="B599" s="255"/>
      <c r="C599" s="255"/>
      <c r="D599" s="255"/>
      <c r="E599" s="255"/>
      <c r="F599" s="255"/>
      <c r="G599" s="255"/>
      <c r="H599" s="255"/>
      <c r="I599" s="255"/>
      <c r="J599" s="255"/>
      <c r="K599" s="255"/>
      <c r="L599" s="255"/>
      <c r="M599" s="255"/>
      <c r="N599" s="255"/>
      <c r="O599" s="255"/>
      <c r="P599" s="255"/>
      <c r="Q599" s="255"/>
      <c r="R599" s="255"/>
      <c r="S599" s="255"/>
      <c r="T599" s="255"/>
      <c r="U599" s="255"/>
      <c r="V599" s="255"/>
      <c r="W599" s="255"/>
      <c r="X599" s="255"/>
      <c r="Y599" s="255"/>
      <c r="Z599" s="255"/>
    </row>
    <row r="600" spans="1:26" ht="14.25" customHeight="1">
      <c r="A600" s="255"/>
      <c r="B600" s="255"/>
      <c r="C600" s="255"/>
      <c r="D600" s="255"/>
      <c r="E600" s="255"/>
      <c r="F600" s="255"/>
      <c r="G600" s="255"/>
      <c r="H600" s="255"/>
      <c r="I600" s="255"/>
      <c r="J600" s="255"/>
      <c r="K600" s="255"/>
      <c r="L600" s="255"/>
      <c r="M600" s="255"/>
      <c r="N600" s="255"/>
      <c r="O600" s="255"/>
      <c r="P600" s="255"/>
      <c r="Q600" s="255"/>
      <c r="R600" s="255"/>
      <c r="S600" s="255"/>
      <c r="T600" s="255"/>
      <c r="U600" s="255"/>
      <c r="V600" s="255"/>
      <c r="W600" s="255"/>
      <c r="X600" s="255"/>
      <c r="Y600" s="255"/>
      <c r="Z600" s="255"/>
    </row>
    <row r="601" spans="1:26" ht="14.25" customHeight="1">
      <c r="A601" s="255"/>
      <c r="B601" s="255"/>
      <c r="C601" s="255"/>
      <c r="D601" s="255"/>
      <c r="E601" s="255"/>
      <c r="F601" s="255"/>
      <c r="G601" s="255"/>
      <c r="H601" s="255"/>
      <c r="I601" s="255"/>
      <c r="J601" s="255"/>
      <c r="K601" s="255"/>
      <c r="L601" s="255"/>
      <c r="M601" s="255"/>
      <c r="N601" s="255"/>
      <c r="O601" s="255"/>
      <c r="P601" s="255"/>
      <c r="Q601" s="255"/>
      <c r="R601" s="255"/>
      <c r="S601" s="255"/>
      <c r="T601" s="255"/>
      <c r="U601" s="255"/>
      <c r="V601" s="255"/>
      <c r="W601" s="255"/>
      <c r="X601" s="255"/>
      <c r="Y601" s="255"/>
      <c r="Z601" s="255"/>
    </row>
    <row r="602" spans="1:26" ht="14.25" customHeight="1">
      <c r="A602" s="255"/>
      <c r="B602" s="255"/>
      <c r="C602" s="255"/>
      <c r="D602" s="255"/>
      <c r="E602" s="255"/>
      <c r="F602" s="255"/>
      <c r="G602" s="255"/>
      <c r="H602" s="255"/>
      <c r="I602" s="255"/>
      <c r="J602" s="255"/>
      <c r="K602" s="255"/>
      <c r="L602" s="255"/>
      <c r="M602" s="255"/>
      <c r="N602" s="255"/>
      <c r="O602" s="255"/>
      <c r="P602" s="255"/>
      <c r="Q602" s="255"/>
      <c r="R602" s="255"/>
      <c r="S602" s="255"/>
      <c r="T602" s="255"/>
      <c r="U602" s="255"/>
      <c r="V602" s="255"/>
      <c r="W602" s="255"/>
      <c r="X602" s="255"/>
      <c r="Y602" s="255"/>
      <c r="Z602" s="255"/>
    </row>
    <row r="603" spans="1:26" ht="14.25" customHeight="1">
      <c r="A603" s="255"/>
      <c r="B603" s="255"/>
      <c r="C603" s="255"/>
      <c r="D603" s="255"/>
      <c r="E603" s="255"/>
      <c r="F603" s="255"/>
      <c r="G603" s="255"/>
      <c r="H603" s="255"/>
      <c r="I603" s="255"/>
      <c r="J603" s="255"/>
      <c r="K603" s="255"/>
      <c r="L603" s="255"/>
      <c r="M603" s="255"/>
      <c r="N603" s="255"/>
      <c r="O603" s="255"/>
      <c r="P603" s="255"/>
      <c r="Q603" s="255"/>
      <c r="R603" s="255"/>
      <c r="S603" s="255"/>
      <c r="T603" s="255"/>
      <c r="U603" s="255"/>
      <c r="V603" s="255"/>
      <c r="W603" s="255"/>
      <c r="X603" s="255"/>
      <c r="Y603" s="255"/>
      <c r="Z603" s="255"/>
    </row>
    <row r="604" spans="1:26" ht="14.25" customHeight="1">
      <c r="A604" s="255"/>
      <c r="B604" s="255"/>
      <c r="C604" s="255"/>
      <c r="D604" s="255"/>
      <c r="E604" s="255"/>
      <c r="F604" s="255"/>
      <c r="G604" s="255"/>
      <c r="H604" s="255"/>
      <c r="I604" s="255"/>
      <c r="J604" s="255"/>
      <c r="K604" s="255"/>
      <c r="L604" s="255"/>
      <c r="M604" s="255"/>
      <c r="N604" s="255"/>
      <c r="O604" s="255"/>
      <c r="P604" s="255"/>
      <c r="Q604" s="255"/>
      <c r="R604" s="255"/>
      <c r="S604" s="255"/>
      <c r="T604" s="255"/>
      <c r="U604" s="255"/>
      <c r="V604" s="255"/>
      <c r="W604" s="255"/>
      <c r="X604" s="255"/>
      <c r="Y604" s="255"/>
      <c r="Z604" s="255"/>
    </row>
    <row r="605" spans="1:26" ht="14.25" customHeight="1">
      <c r="A605" s="255"/>
      <c r="B605" s="255"/>
      <c r="C605" s="255"/>
      <c r="D605" s="255"/>
      <c r="E605" s="255"/>
      <c r="F605" s="255"/>
      <c r="G605" s="255"/>
      <c r="H605" s="255"/>
      <c r="I605" s="255"/>
      <c r="J605" s="255"/>
      <c r="K605" s="255"/>
      <c r="L605" s="255"/>
      <c r="M605" s="255"/>
      <c r="N605" s="255"/>
      <c r="O605" s="255"/>
      <c r="P605" s="255"/>
      <c r="Q605" s="255"/>
      <c r="R605" s="255"/>
      <c r="S605" s="255"/>
      <c r="T605" s="255"/>
      <c r="U605" s="255"/>
      <c r="V605" s="255"/>
      <c r="W605" s="255"/>
      <c r="X605" s="255"/>
      <c r="Y605" s="255"/>
      <c r="Z605" s="255"/>
    </row>
    <row r="606" spans="1:26" ht="14.25" customHeight="1">
      <c r="A606" s="255"/>
      <c r="B606" s="255"/>
      <c r="C606" s="255"/>
      <c r="D606" s="255"/>
      <c r="E606" s="255"/>
      <c r="F606" s="255"/>
      <c r="G606" s="255"/>
      <c r="H606" s="255"/>
      <c r="I606" s="255"/>
      <c r="J606" s="255"/>
      <c r="K606" s="255"/>
      <c r="L606" s="255"/>
      <c r="M606" s="255"/>
      <c r="N606" s="255"/>
      <c r="O606" s="255"/>
      <c r="P606" s="255"/>
      <c r="Q606" s="255"/>
      <c r="R606" s="255"/>
      <c r="S606" s="255"/>
      <c r="T606" s="255"/>
      <c r="U606" s="255"/>
      <c r="V606" s="255"/>
      <c r="W606" s="255"/>
      <c r="X606" s="255"/>
      <c r="Y606" s="255"/>
      <c r="Z606" s="255"/>
    </row>
    <row r="607" spans="1:26" ht="14.25" customHeight="1">
      <c r="A607" s="255"/>
      <c r="B607" s="255"/>
      <c r="C607" s="255"/>
      <c r="D607" s="255"/>
      <c r="E607" s="255"/>
      <c r="F607" s="255"/>
      <c r="G607" s="255"/>
      <c r="H607" s="255"/>
      <c r="I607" s="255"/>
      <c r="J607" s="255"/>
      <c r="K607" s="255"/>
      <c r="L607" s="255"/>
      <c r="M607" s="255"/>
      <c r="N607" s="255"/>
      <c r="O607" s="255"/>
      <c r="P607" s="255"/>
      <c r="Q607" s="255"/>
      <c r="R607" s="255"/>
      <c r="S607" s="255"/>
      <c r="T607" s="255"/>
      <c r="U607" s="255"/>
      <c r="V607" s="255"/>
      <c r="W607" s="255"/>
      <c r="X607" s="255"/>
      <c r="Y607" s="255"/>
      <c r="Z607" s="255"/>
    </row>
    <row r="608" spans="1:26" ht="14.25" customHeight="1">
      <c r="A608" s="255"/>
      <c r="B608" s="255"/>
      <c r="C608" s="255"/>
      <c r="D608" s="255"/>
      <c r="E608" s="255"/>
      <c r="F608" s="255"/>
      <c r="G608" s="255"/>
      <c r="H608" s="255"/>
      <c r="I608" s="255"/>
      <c r="J608" s="255"/>
      <c r="K608" s="255"/>
      <c r="L608" s="255"/>
      <c r="M608" s="255"/>
      <c r="N608" s="255"/>
      <c r="O608" s="255"/>
      <c r="P608" s="255"/>
      <c r="Q608" s="255"/>
      <c r="R608" s="255"/>
      <c r="S608" s="255"/>
      <c r="T608" s="255"/>
      <c r="U608" s="255"/>
      <c r="V608" s="255"/>
      <c r="W608" s="255"/>
      <c r="X608" s="255"/>
      <c r="Y608" s="255"/>
      <c r="Z608" s="255"/>
    </row>
    <row r="609" spans="1:26" ht="14.25" customHeight="1">
      <c r="A609" s="255"/>
      <c r="B609" s="255"/>
      <c r="C609" s="255"/>
      <c r="D609" s="255"/>
      <c r="E609" s="255"/>
      <c r="F609" s="255"/>
      <c r="G609" s="255"/>
      <c r="H609" s="255"/>
      <c r="I609" s="255"/>
      <c r="J609" s="255"/>
      <c r="K609" s="255"/>
      <c r="L609" s="255"/>
      <c r="M609" s="255"/>
      <c r="N609" s="255"/>
      <c r="O609" s="255"/>
      <c r="P609" s="255"/>
      <c r="Q609" s="255"/>
      <c r="R609" s="255"/>
      <c r="S609" s="255"/>
      <c r="T609" s="255"/>
      <c r="U609" s="255"/>
      <c r="V609" s="255"/>
      <c r="W609" s="255"/>
      <c r="X609" s="255"/>
      <c r="Y609" s="255"/>
      <c r="Z609" s="255"/>
    </row>
    <row r="610" spans="1:26" ht="14.25" customHeight="1">
      <c r="A610" s="255"/>
      <c r="B610" s="255"/>
      <c r="C610" s="255"/>
      <c r="D610" s="255"/>
      <c r="E610" s="255"/>
      <c r="F610" s="255"/>
      <c r="G610" s="255"/>
      <c r="H610" s="255"/>
      <c r="I610" s="255"/>
      <c r="J610" s="255"/>
      <c r="K610" s="255"/>
      <c r="L610" s="255"/>
      <c r="M610" s="255"/>
      <c r="N610" s="255"/>
      <c r="O610" s="255"/>
      <c r="P610" s="255"/>
      <c r="Q610" s="255"/>
      <c r="R610" s="255"/>
      <c r="S610" s="255"/>
      <c r="T610" s="255"/>
      <c r="U610" s="255"/>
      <c r="V610" s="255"/>
      <c r="W610" s="255"/>
      <c r="X610" s="255"/>
      <c r="Y610" s="255"/>
      <c r="Z610" s="255"/>
    </row>
    <row r="611" spans="1:26" ht="14.25" customHeight="1">
      <c r="A611" s="255"/>
      <c r="B611" s="255"/>
      <c r="C611" s="255"/>
      <c r="D611" s="255"/>
      <c r="E611" s="255"/>
      <c r="F611" s="255"/>
      <c r="G611" s="255"/>
      <c r="H611" s="255"/>
      <c r="I611" s="255"/>
      <c r="J611" s="255"/>
      <c r="K611" s="255"/>
      <c r="L611" s="255"/>
      <c r="M611" s="255"/>
      <c r="N611" s="255"/>
      <c r="O611" s="255"/>
      <c r="P611" s="255"/>
      <c r="Q611" s="255"/>
      <c r="R611" s="255"/>
      <c r="S611" s="255"/>
      <c r="T611" s="255"/>
      <c r="U611" s="255"/>
      <c r="V611" s="255"/>
      <c r="W611" s="255"/>
      <c r="X611" s="255"/>
      <c r="Y611" s="255"/>
      <c r="Z611" s="255"/>
    </row>
    <row r="612" spans="1:26" ht="14.25" customHeight="1">
      <c r="A612" s="255"/>
      <c r="B612" s="255"/>
      <c r="C612" s="255"/>
      <c r="D612" s="255"/>
      <c r="E612" s="255"/>
      <c r="F612" s="255"/>
      <c r="G612" s="255"/>
      <c r="H612" s="255"/>
      <c r="I612" s="255"/>
      <c r="J612" s="255"/>
      <c r="K612" s="255"/>
      <c r="L612" s="255"/>
      <c r="M612" s="255"/>
      <c r="N612" s="255"/>
      <c r="O612" s="255"/>
      <c r="P612" s="255"/>
      <c r="Q612" s="255"/>
      <c r="R612" s="255"/>
      <c r="S612" s="255"/>
      <c r="T612" s="255"/>
      <c r="U612" s="255"/>
      <c r="V612" s="255"/>
      <c r="W612" s="255"/>
      <c r="X612" s="255"/>
      <c r="Y612" s="255"/>
      <c r="Z612" s="255"/>
    </row>
    <row r="613" spans="1:26" ht="14.25" customHeight="1">
      <c r="A613" s="255"/>
      <c r="B613" s="255"/>
      <c r="C613" s="255"/>
      <c r="D613" s="255"/>
      <c r="E613" s="255"/>
      <c r="F613" s="255"/>
      <c r="G613" s="255"/>
      <c r="H613" s="255"/>
      <c r="I613" s="255"/>
      <c r="J613" s="255"/>
      <c r="K613" s="255"/>
      <c r="L613" s="255"/>
      <c r="M613" s="255"/>
      <c r="N613" s="255"/>
      <c r="O613" s="255"/>
      <c r="P613" s="255"/>
      <c r="Q613" s="255"/>
      <c r="R613" s="255"/>
      <c r="S613" s="255"/>
      <c r="T613" s="255"/>
      <c r="U613" s="255"/>
      <c r="V613" s="255"/>
      <c r="W613" s="255"/>
      <c r="X613" s="255"/>
      <c r="Y613" s="255"/>
      <c r="Z613" s="255"/>
    </row>
    <row r="614" spans="1:26" ht="14.25" customHeight="1">
      <c r="A614" s="255"/>
      <c r="B614" s="255"/>
      <c r="C614" s="255"/>
      <c r="D614" s="255"/>
      <c r="E614" s="255"/>
      <c r="F614" s="255"/>
      <c r="G614" s="255"/>
      <c r="H614" s="255"/>
      <c r="I614" s="255"/>
      <c r="J614" s="255"/>
      <c r="K614" s="255"/>
      <c r="L614" s="255"/>
      <c r="M614" s="255"/>
      <c r="N614" s="255"/>
      <c r="O614" s="255"/>
      <c r="P614" s="255"/>
      <c r="Q614" s="255"/>
      <c r="R614" s="255"/>
      <c r="S614" s="255"/>
      <c r="T614" s="255"/>
      <c r="U614" s="255"/>
      <c r="V614" s="255"/>
      <c r="W614" s="255"/>
      <c r="X614" s="255"/>
      <c r="Y614" s="255"/>
      <c r="Z614" s="255"/>
    </row>
    <row r="615" spans="1:26" ht="14.25" customHeight="1">
      <c r="A615" s="255"/>
      <c r="B615" s="255"/>
      <c r="C615" s="255"/>
      <c r="D615" s="255"/>
      <c r="E615" s="255"/>
      <c r="F615" s="255"/>
      <c r="G615" s="255"/>
      <c r="H615" s="255"/>
      <c r="I615" s="255"/>
      <c r="J615" s="255"/>
      <c r="K615" s="255"/>
      <c r="L615" s="255"/>
      <c r="M615" s="255"/>
      <c r="N615" s="255"/>
      <c r="O615" s="255"/>
      <c r="P615" s="255"/>
      <c r="Q615" s="255"/>
      <c r="R615" s="255"/>
      <c r="S615" s="255"/>
      <c r="T615" s="255"/>
      <c r="U615" s="255"/>
      <c r="V615" s="255"/>
      <c r="W615" s="255"/>
      <c r="X615" s="255"/>
      <c r="Y615" s="255"/>
      <c r="Z615" s="255"/>
    </row>
    <row r="616" spans="1:26" ht="14.25" customHeight="1">
      <c r="A616" s="255"/>
      <c r="B616" s="255"/>
      <c r="C616" s="255"/>
      <c r="D616" s="255"/>
      <c r="E616" s="255"/>
      <c r="F616" s="255"/>
      <c r="G616" s="255"/>
      <c r="H616" s="255"/>
      <c r="I616" s="255"/>
      <c r="J616" s="255"/>
      <c r="K616" s="255"/>
      <c r="L616" s="255"/>
      <c r="M616" s="255"/>
      <c r="N616" s="255"/>
      <c r="O616" s="255"/>
      <c r="P616" s="255"/>
      <c r="Q616" s="255"/>
      <c r="R616" s="255"/>
      <c r="S616" s="255"/>
      <c r="T616" s="255"/>
      <c r="U616" s="255"/>
      <c r="V616" s="255"/>
      <c r="W616" s="255"/>
      <c r="X616" s="255"/>
      <c r="Y616" s="255"/>
      <c r="Z616" s="255"/>
    </row>
    <row r="617" spans="1:26" ht="14.25" customHeight="1">
      <c r="A617" s="255"/>
      <c r="B617" s="255"/>
      <c r="C617" s="255"/>
      <c r="D617" s="255"/>
      <c r="E617" s="255"/>
      <c r="F617" s="255"/>
      <c r="G617" s="255"/>
      <c r="H617" s="255"/>
      <c r="I617" s="255"/>
      <c r="J617" s="255"/>
      <c r="K617" s="255"/>
      <c r="L617" s="255"/>
      <c r="M617" s="255"/>
      <c r="N617" s="255"/>
      <c r="O617" s="255"/>
      <c r="P617" s="255"/>
      <c r="Q617" s="255"/>
      <c r="R617" s="255"/>
      <c r="S617" s="255"/>
      <c r="T617" s="255"/>
      <c r="U617" s="255"/>
      <c r="V617" s="255"/>
      <c r="W617" s="255"/>
      <c r="X617" s="255"/>
      <c r="Y617" s="255"/>
      <c r="Z617" s="255"/>
    </row>
    <row r="618" spans="1:26" ht="14.25" customHeight="1">
      <c r="A618" s="255"/>
      <c r="B618" s="255"/>
      <c r="C618" s="255"/>
      <c r="D618" s="255"/>
      <c r="E618" s="255"/>
      <c r="F618" s="255"/>
      <c r="G618" s="255"/>
      <c r="H618" s="255"/>
      <c r="I618" s="255"/>
      <c r="J618" s="255"/>
      <c r="K618" s="255"/>
      <c r="L618" s="255"/>
      <c r="M618" s="255"/>
      <c r="N618" s="255"/>
      <c r="O618" s="255"/>
      <c r="P618" s="255"/>
      <c r="Q618" s="255"/>
      <c r="R618" s="255"/>
      <c r="S618" s="255"/>
      <c r="T618" s="255"/>
      <c r="U618" s="255"/>
      <c r="V618" s="255"/>
      <c r="W618" s="255"/>
      <c r="X618" s="255"/>
      <c r="Y618" s="255"/>
      <c r="Z618" s="255"/>
    </row>
    <row r="619" spans="1:26" ht="14.25" customHeight="1">
      <c r="A619" s="255"/>
      <c r="B619" s="255"/>
      <c r="C619" s="255"/>
      <c r="D619" s="255"/>
      <c r="E619" s="255"/>
      <c r="F619" s="255"/>
      <c r="G619" s="255"/>
      <c r="H619" s="255"/>
      <c r="I619" s="255"/>
      <c r="J619" s="255"/>
      <c r="K619" s="255"/>
      <c r="L619" s="255"/>
      <c r="M619" s="255"/>
      <c r="N619" s="255"/>
      <c r="O619" s="255"/>
      <c r="P619" s="255"/>
      <c r="Q619" s="255"/>
      <c r="R619" s="255"/>
      <c r="S619" s="255"/>
      <c r="T619" s="255"/>
      <c r="U619" s="255"/>
      <c r="V619" s="255"/>
      <c r="W619" s="255"/>
      <c r="X619" s="255"/>
      <c r="Y619" s="255"/>
      <c r="Z619" s="255"/>
    </row>
    <row r="620" spans="1:26" ht="14.25" customHeight="1">
      <c r="A620" s="255"/>
      <c r="B620" s="255"/>
      <c r="C620" s="255"/>
      <c r="D620" s="255"/>
      <c r="E620" s="255"/>
      <c r="F620" s="255"/>
      <c r="G620" s="255"/>
      <c r="H620" s="255"/>
      <c r="I620" s="255"/>
      <c r="J620" s="255"/>
      <c r="K620" s="255"/>
      <c r="L620" s="255"/>
      <c r="M620" s="255"/>
      <c r="N620" s="255"/>
      <c r="O620" s="255"/>
      <c r="P620" s="255"/>
      <c r="Q620" s="255"/>
      <c r="R620" s="255"/>
      <c r="S620" s="255"/>
      <c r="T620" s="255"/>
      <c r="U620" s="255"/>
      <c r="V620" s="255"/>
      <c r="W620" s="255"/>
      <c r="X620" s="255"/>
      <c r="Y620" s="255"/>
      <c r="Z620" s="255"/>
    </row>
    <row r="621" spans="1:26" ht="14.25" customHeight="1">
      <c r="A621" s="255"/>
      <c r="B621" s="255"/>
      <c r="C621" s="255"/>
      <c r="D621" s="255"/>
      <c r="E621" s="255"/>
      <c r="F621" s="255"/>
      <c r="G621" s="255"/>
      <c r="H621" s="255"/>
      <c r="I621" s="255"/>
      <c r="J621" s="255"/>
      <c r="K621" s="255"/>
      <c r="L621" s="255"/>
      <c r="M621" s="255"/>
      <c r="N621" s="255"/>
      <c r="O621" s="255"/>
      <c r="P621" s="255"/>
      <c r="Q621" s="255"/>
      <c r="R621" s="255"/>
      <c r="S621" s="255"/>
      <c r="T621" s="255"/>
      <c r="U621" s="255"/>
      <c r="V621" s="255"/>
      <c r="W621" s="255"/>
      <c r="X621" s="255"/>
      <c r="Y621" s="255"/>
      <c r="Z621" s="255"/>
    </row>
    <row r="622" spans="1:26" ht="14.25" customHeight="1">
      <c r="A622" s="255"/>
      <c r="B622" s="255"/>
      <c r="C622" s="255"/>
      <c r="D622" s="255"/>
      <c r="E622" s="255"/>
      <c r="F622" s="255"/>
      <c r="G622" s="255"/>
      <c r="H622" s="255"/>
      <c r="I622" s="255"/>
      <c r="J622" s="255"/>
      <c r="K622" s="255"/>
      <c r="L622" s="255"/>
      <c r="M622" s="255"/>
      <c r="N622" s="255"/>
      <c r="O622" s="255"/>
      <c r="P622" s="255"/>
      <c r="Q622" s="255"/>
      <c r="R622" s="255"/>
      <c r="S622" s="255"/>
      <c r="T622" s="255"/>
      <c r="U622" s="255"/>
      <c r="V622" s="255"/>
      <c r="W622" s="255"/>
      <c r="X622" s="255"/>
      <c r="Y622" s="255"/>
      <c r="Z622" s="255"/>
    </row>
    <row r="623" spans="1:26" ht="14.25" customHeight="1">
      <c r="A623" s="255"/>
      <c r="B623" s="255"/>
      <c r="C623" s="255"/>
      <c r="D623" s="255"/>
      <c r="E623" s="255"/>
      <c r="F623" s="255"/>
      <c r="G623" s="255"/>
      <c r="H623" s="255"/>
      <c r="I623" s="255"/>
      <c r="J623" s="255"/>
      <c r="K623" s="255"/>
      <c r="L623" s="255"/>
      <c r="M623" s="255"/>
      <c r="N623" s="255"/>
      <c r="O623" s="255"/>
      <c r="P623" s="255"/>
      <c r="Q623" s="255"/>
      <c r="R623" s="255"/>
      <c r="S623" s="255"/>
      <c r="T623" s="255"/>
      <c r="U623" s="255"/>
      <c r="V623" s="255"/>
      <c r="W623" s="255"/>
      <c r="X623" s="255"/>
      <c r="Y623" s="255"/>
      <c r="Z623" s="255"/>
    </row>
    <row r="624" spans="1:26" ht="14.25" customHeight="1">
      <c r="A624" s="255"/>
      <c r="B624" s="255"/>
      <c r="C624" s="255"/>
      <c r="D624" s="255"/>
      <c r="E624" s="255"/>
      <c r="F624" s="255"/>
      <c r="G624" s="255"/>
      <c r="H624" s="255"/>
      <c r="I624" s="255"/>
      <c r="J624" s="255"/>
      <c r="K624" s="255"/>
      <c r="L624" s="255"/>
      <c r="M624" s="255"/>
      <c r="N624" s="255"/>
      <c r="O624" s="255"/>
      <c r="P624" s="255"/>
      <c r="Q624" s="255"/>
      <c r="R624" s="255"/>
      <c r="S624" s="255"/>
      <c r="T624" s="255"/>
      <c r="U624" s="255"/>
      <c r="V624" s="255"/>
      <c r="W624" s="255"/>
      <c r="X624" s="255"/>
      <c r="Y624" s="255"/>
      <c r="Z624" s="255"/>
    </row>
    <row r="625" spans="1:26" ht="14.25" customHeight="1">
      <c r="A625" s="255"/>
      <c r="B625" s="255"/>
      <c r="C625" s="255"/>
      <c r="D625" s="255"/>
      <c r="E625" s="255"/>
      <c r="F625" s="255"/>
      <c r="G625" s="255"/>
      <c r="H625" s="255"/>
      <c r="I625" s="255"/>
      <c r="J625" s="255"/>
      <c r="K625" s="255"/>
      <c r="L625" s="255"/>
      <c r="M625" s="255"/>
      <c r="N625" s="255"/>
      <c r="O625" s="255"/>
      <c r="P625" s="255"/>
      <c r="Q625" s="255"/>
      <c r="R625" s="255"/>
      <c r="S625" s="255"/>
      <c r="T625" s="255"/>
      <c r="U625" s="255"/>
      <c r="V625" s="255"/>
      <c r="W625" s="255"/>
      <c r="X625" s="255"/>
      <c r="Y625" s="255"/>
      <c r="Z625" s="255"/>
    </row>
    <row r="626" spans="1:26" ht="14.25" customHeight="1">
      <c r="A626" s="255"/>
      <c r="B626" s="255"/>
      <c r="C626" s="255"/>
      <c r="D626" s="255"/>
      <c r="E626" s="255"/>
      <c r="F626" s="255"/>
      <c r="G626" s="255"/>
      <c r="H626" s="255"/>
      <c r="I626" s="255"/>
      <c r="J626" s="255"/>
      <c r="K626" s="255"/>
      <c r="L626" s="255"/>
      <c r="M626" s="255"/>
      <c r="N626" s="255"/>
      <c r="O626" s="255"/>
      <c r="P626" s="255"/>
      <c r="Q626" s="255"/>
      <c r="R626" s="255"/>
      <c r="S626" s="255"/>
      <c r="T626" s="255"/>
      <c r="U626" s="255"/>
      <c r="V626" s="255"/>
      <c r="W626" s="255"/>
      <c r="X626" s="255"/>
      <c r="Y626" s="255"/>
      <c r="Z626" s="255"/>
    </row>
    <row r="627" spans="1:26" ht="14.25" customHeight="1">
      <c r="A627" s="255"/>
      <c r="B627" s="255"/>
      <c r="C627" s="255"/>
      <c r="D627" s="255"/>
      <c r="E627" s="255"/>
      <c r="F627" s="255"/>
      <c r="G627" s="255"/>
      <c r="H627" s="255"/>
      <c r="I627" s="255"/>
      <c r="J627" s="255"/>
      <c r="K627" s="255"/>
      <c r="L627" s="255"/>
      <c r="M627" s="255"/>
      <c r="N627" s="255"/>
      <c r="O627" s="255"/>
      <c r="P627" s="255"/>
      <c r="Q627" s="255"/>
      <c r="R627" s="255"/>
      <c r="S627" s="255"/>
      <c r="T627" s="255"/>
      <c r="U627" s="255"/>
      <c r="V627" s="255"/>
      <c r="W627" s="255"/>
      <c r="X627" s="255"/>
      <c r="Y627" s="255"/>
      <c r="Z627" s="255"/>
    </row>
    <row r="628" spans="1:26" ht="14.25" customHeight="1">
      <c r="A628" s="255"/>
      <c r="B628" s="255"/>
      <c r="C628" s="255"/>
      <c r="D628" s="255"/>
      <c r="E628" s="255"/>
      <c r="F628" s="255"/>
      <c r="G628" s="255"/>
      <c r="H628" s="255"/>
      <c r="I628" s="255"/>
      <c r="J628" s="255"/>
      <c r="K628" s="255"/>
      <c r="L628" s="255"/>
      <c r="M628" s="255"/>
      <c r="N628" s="255"/>
      <c r="O628" s="255"/>
      <c r="P628" s="255"/>
      <c r="Q628" s="255"/>
      <c r="R628" s="255"/>
      <c r="S628" s="255"/>
      <c r="T628" s="255"/>
      <c r="U628" s="255"/>
      <c r="V628" s="255"/>
      <c r="W628" s="255"/>
      <c r="X628" s="255"/>
      <c r="Y628" s="255"/>
      <c r="Z628" s="255"/>
    </row>
    <row r="629" spans="1:26" ht="14.25" customHeight="1">
      <c r="A629" s="255"/>
      <c r="B629" s="255"/>
      <c r="C629" s="255"/>
      <c r="D629" s="255"/>
      <c r="E629" s="255"/>
      <c r="F629" s="255"/>
      <c r="G629" s="255"/>
      <c r="H629" s="255"/>
      <c r="I629" s="255"/>
      <c r="J629" s="255"/>
      <c r="K629" s="255"/>
      <c r="L629" s="255"/>
      <c r="M629" s="255"/>
      <c r="N629" s="255"/>
      <c r="O629" s="255"/>
      <c r="P629" s="255"/>
      <c r="Q629" s="255"/>
      <c r="R629" s="255"/>
      <c r="S629" s="255"/>
      <c r="T629" s="255"/>
      <c r="U629" s="255"/>
      <c r="V629" s="255"/>
      <c r="W629" s="255"/>
      <c r="X629" s="255"/>
      <c r="Y629" s="255"/>
      <c r="Z629" s="255"/>
    </row>
    <row r="630" spans="1:26" ht="14.25" customHeight="1">
      <c r="A630" s="255"/>
      <c r="B630" s="255"/>
      <c r="C630" s="255"/>
      <c r="D630" s="255"/>
      <c r="E630" s="255"/>
      <c r="F630" s="255"/>
      <c r="G630" s="255"/>
      <c r="H630" s="255"/>
      <c r="I630" s="255"/>
      <c r="J630" s="255"/>
      <c r="K630" s="255"/>
      <c r="L630" s="255"/>
      <c r="M630" s="255"/>
      <c r="N630" s="255"/>
      <c r="O630" s="255"/>
      <c r="P630" s="255"/>
      <c r="Q630" s="255"/>
      <c r="R630" s="255"/>
      <c r="S630" s="255"/>
      <c r="T630" s="255"/>
      <c r="U630" s="255"/>
      <c r="V630" s="255"/>
      <c r="W630" s="255"/>
      <c r="X630" s="255"/>
      <c r="Y630" s="255"/>
      <c r="Z630" s="255"/>
    </row>
    <row r="631" spans="1:26" ht="14.25" customHeight="1">
      <c r="A631" s="255"/>
      <c r="B631" s="255"/>
      <c r="C631" s="255"/>
      <c r="D631" s="255"/>
      <c r="E631" s="255"/>
      <c r="F631" s="255"/>
      <c r="G631" s="255"/>
      <c r="H631" s="255"/>
      <c r="I631" s="255"/>
      <c r="J631" s="255"/>
      <c r="K631" s="255"/>
      <c r="L631" s="255"/>
      <c r="M631" s="255"/>
      <c r="N631" s="255"/>
      <c r="O631" s="255"/>
      <c r="P631" s="255"/>
      <c r="Q631" s="255"/>
      <c r="R631" s="255"/>
      <c r="S631" s="255"/>
      <c r="T631" s="255"/>
      <c r="U631" s="255"/>
      <c r="V631" s="255"/>
      <c r="W631" s="255"/>
      <c r="X631" s="255"/>
      <c r="Y631" s="255"/>
      <c r="Z631" s="255"/>
    </row>
    <row r="632" spans="1:26" ht="14.25" customHeight="1">
      <c r="A632" s="255"/>
      <c r="B632" s="255"/>
      <c r="C632" s="255"/>
      <c r="D632" s="255"/>
      <c r="E632" s="255"/>
      <c r="F632" s="255"/>
      <c r="G632" s="255"/>
      <c r="H632" s="255"/>
      <c r="I632" s="255"/>
      <c r="J632" s="255"/>
      <c r="K632" s="255"/>
      <c r="L632" s="255"/>
      <c r="M632" s="255"/>
      <c r="N632" s="255"/>
      <c r="O632" s="255"/>
      <c r="P632" s="255"/>
      <c r="Q632" s="255"/>
      <c r="R632" s="255"/>
      <c r="S632" s="255"/>
      <c r="T632" s="255"/>
      <c r="U632" s="255"/>
      <c r="V632" s="255"/>
      <c r="W632" s="255"/>
      <c r="X632" s="255"/>
      <c r="Y632" s="255"/>
      <c r="Z632" s="255"/>
    </row>
    <row r="633" spans="1:26" ht="14.25" customHeight="1">
      <c r="A633" s="255"/>
      <c r="B633" s="255"/>
      <c r="C633" s="255"/>
      <c r="D633" s="255"/>
      <c r="E633" s="255"/>
      <c r="F633" s="255"/>
      <c r="G633" s="255"/>
      <c r="H633" s="255"/>
      <c r="I633" s="255"/>
      <c r="J633" s="255"/>
      <c r="K633" s="255"/>
      <c r="L633" s="255"/>
      <c r="M633" s="255"/>
      <c r="N633" s="255"/>
      <c r="O633" s="255"/>
      <c r="P633" s="255"/>
      <c r="Q633" s="255"/>
      <c r="R633" s="255"/>
      <c r="S633" s="255"/>
      <c r="T633" s="255"/>
      <c r="U633" s="255"/>
      <c r="V633" s="255"/>
      <c r="W633" s="255"/>
      <c r="X633" s="255"/>
      <c r="Y633" s="255"/>
      <c r="Z633" s="255"/>
    </row>
    <row r="634" spans="1:26" ht="14.25" customHeight="1">
      <c r="A634" s="255"/>
      <c r="B634" s="255"/>
      <c r="C634" s="255"/>
      <c r="D634" s="255"/>
      <c r="E634" s="255"/>
      <c r="F634" s="255"/>
      <c r="G634" s="255"/>
      <c r="H634" s="255"/>
      <c r="I634" s="255"/>
      <c r="J634" s="255"/>
      <c r="K634" s="255"/>
      <c r="L634" s="255"/>
      <c r="M634" s="255"/>
      <c r="N634" s="255"/>
      <c r="O634" s="255"/>
      <c r="P634" s="255"/>
      <c r="Q634" s="255"/>
      <c r="R634" s="255"/>
      <c r="S634" s="255"/>
      <c r="T634" s="255"/>
      <c r="U634" s="255"/>
      <c r="V634" s="255"/>
      <c r="W634" s="255"/>
      <c r="X634" s="255"/>
      <c r="Y634" s="255"/>
      <c r="Z634" s="255"/>
    </row>
    <row r="635" spans="1:26" ht="14.25" customHeight="1">
      <c r="A635" s="255"/>
      <c r="B635" s="255"/>
      <c r="C635" s="255"/>
      <c r="D635" s="255"/>
      <c r="E635" s="255"/>
      <c r="F635" s="255"/>
      <c r="G635" s="255"/>
      <c r="H635" s="255"/>
      <c r="I635" s="255"/>
      <c r="J635" s="255"/>
      <c r="K635" s="255"/>
      <c r="L635" s="255"/>
      <c r="M635" s="255"/>
      <c r="N635" s="255"/>
      <c r="O635" s="255"/>
      <c r="P635" s="255"/>
      <c r="Q635" s="255"/>
      <c r="R635" s="255"/>
      <c r="S635" s="255"/>
      <c r="T635" s="255"/>
      <c r="U635" s="255"/>
      <c r="V635" s="255"/>
      <c r="W635" s="255"/>
      <c r="X635" s="255"/>
      <c r="Y635" s="255"/>
      <c r="Z635" s="255"/>
    </row>
    <row r="636" spans="1:26" ht="14.25" customHeight="1">
      <c r="A636" s="255"/>
      <c r="B636" s="255"/>
      <c r="C636" s="255"/>
      <c r="D636" s="255"/>
      <c r="E636" s="255"/>
      <c r="F636" s="255"/>
      <c r="G636" s="255"/>
      <c r="H636" s="255"/>
      <c r="I636" s="255"/>
      <c r="J636" s="255"/>
      <c r="K636" s="255"/>
      <c r="L636" s="255"/>
      <c r="M636" s="255"/>
      <c r="N636" s="255"/>
      <c r="O636" s="255"/>
      <c r="P636" s="255"/>
      <c r="Q636" s="255"/>
      <c r="R636" s="255"/>
      <c r="S636" s="255"/>
      <c r="T636" s="255"/>
      <c r="U636" s="255"/>
      <c r="V636" s="255"/>
      <c r="W636" s="255"/>
      <c r="X636" s="255"/>
      <c r="Y636" s="255"/>
      <c r="Z636" s="255"/>
    </row>
    <row r="637" spans="1:26" ht="14.25" customHeight="1">
      <c r="A637" s="255"/>
      <c r="B637" s="255"/>
      <c r="C637" s="255"/>
      <c r="D637" s="255"/>
      <c r="E637" s="255"/>
      <c r="F637" s="255"/>
      <c r="G637" s="255"/>
      <c r="H637" s="255"/>
      <c r="I637" s="255"/>
      <c r="J637" s="255"/>
      <c r="K637" s="255"/>
      <c r="L637" s="255"/>
      <c r="M637" s="255"/>
      <c r="N637" s="255"/>
      <c r="O637" s="255"/>
      <c r="P637" s="255"/>
      <c r="Q637" s="255"/>
      <c r="R637" s="255"/>
      <c r="S637" s="255"/>
      <c r="T637" s="255"/>
      <c r="U637" s="255"/>
      <c r="V637" s="255"/>
      <c r="W637" s="255"/>
      <c r="X637" s="255"/>
      <c r="Y637" s="255"/>
      <c r="Z637" s="255"/>
    </row>
    <row r="638" spans="1:26" ht="14.25" customHeight="1">
      <c r="A638" s="255"/>
      <c r="B638" s="255"/>
      <c r="C638" s="255"/>
      <c r="D638" s="255"/>
      <c r="E638" s="255"/>
      <c r="F638" s="255"/>
      <c r="G638" s="255"/>
      <c r="H638" s="255"/>
      <c r="I638" s="255"/>
      <c r="J638" s="255"/>
      <c r="K638" s="255"/>
      <c r="L638" s="255"/>
      <c r="M638" s="255"/>
      <c r="N638" s="255"/>
      <c r="O638" s="255"/>
      <c r="P638" s="255"/>
      <c r="Q638" s="255"/>
      <c r="R638" s="255"/>
      <c r="S638" s="255"/>
      <c r="T638" s="255"/>
      <c r="U638" s="255"/>
      <c r="V638" s="255"/>
      <c r="W638" s="255"/>
      <c r="X638" s="255"/>
      <c r="Y638" s="255"/>
      <c r="Z638" s="255"/>
    </row>
    <row r="639" spans="1:26" ht="14.25" customHeight="1">
      <c r="A639" s="255"/>
      <c r="B639" s="255"/>
      <c r="C639" s="255"/>
      <c r="D639" s="255"/>
      <c r="E639" s="255"/>
      <c r="F639" s="255"/>
      <c r="G639" s="255"/>
      <c r="H639" s="255"/>
      <c r="I639" s="255"/>
      <c r="J639" s="255"/>
      <c r="K639" s="255"/>
      <c r="L639" s="255"/>
      <c r="M639" s="255"/>
      <c r="N639" s="255"/>
      <c r="O639" s="255"/>
      <c r="P639" s="255"/>
      <c r="Q639" s="255"/>
      <c r="R639" s="255"/>
      <c r="S639" s="255"/>
      <c r="T639" s="255"/>
      <c r="U639" s="255"/>
      <c r="V639" s="255"/>
      <c r="W639" s="255"/>
      <c r="X639" s="255"/>
      <c r="Y639" s="255"/>
      <c r="Z639" s="255"/>
    </row>
    <row r="640" spans="1:26" ht="14.25" customHeight="1">
      <c r="A640" s="255"/>
      <c r="B640" s="255"/>
      <c r="C640" s="255"/>
      <c r="D640" s="255"/>
      <c r="E640" s="255"/>
      <c r="F640" s="255"/>
      <c r="G640" s="255"/>
      <c r="H640" s="255"/>
      <c r="I640" s="255"/>
      <c r="J640" s="255"/>
      <c r="K640" s="255"/>
      <c r="L640" s="255"/>
      <c r="M640" s="255"/>
      <c r="N640" s="255"/>
      <c r="O640" s="255"/>
      <c r="P640" s="255"/>
      <c r="Q640" s="255"/>
      <c r="R640" s="255"/>
      <c r="S640" s="255"/>
      <c r="T640" s="255"/>
      <c r="U640" s="255"/>
      <c r="V640" s="255"/>
      <c r="W640" s="255"/>
      <c r="X640" s="255"/>
      <c r="Y640" s="255"/>
      <c r="Z640" s="255"/>
    </row>
    <row r="641" spans="1:26" ht="14.25" customHeight="1">
      <c r="A641" s="255"/>
      <c r="B641" s="255"/>
      <c r="C641" s="255"/>
      <c r="D641" s="255"/>
      <c r="E641" s="255"/>
      <c r="F641" s="255"/>
      <c r="G641" s="255"/>
      <c r="H641" s="255"/>
      <c r="I641" s="255"/>
      <c r="J641" s="255"/>
      <c r="K641" s="255"/>
      <c r="L641" s="255"/>
      <c r="M641" s="255"/>
      <c r="N641" s="255"/>
      <c r="O641" s="255"/>
      <c r="P641" s="255"/>
      <c r="Q641" s="255"/>
      <c r="R641" s="255"/>
      <c r="S641" s="255"/>
      <c r="T641" s="255"/>
      <c r="U641" s="255"/>
      <c r="V641" s="255"/>
      <c r="W641" s="255"/>
      <c r="X641" s="255"/>
      <c r="Y641" s="255"/>
      <c r="Z641" s="255"/>
    </row>
    <row r="642" spans="1:26" ht="14.25" customHeight="1">
      <c r="A642" s="255"/>
      <c r="B642" s="255"/>
      <c r="C642" s="255"/>
      <c r="D642" s="255"/>
      <c r="E642" s="255"/>
      <c r="F642" s="255"/>
      <c r="G642" s="255"/>
      <c r="H642" s="255"/>
      <c r="I642" s="255"/>
      <c r="J642" s="255"/>
      <c r="K642" s="255"/>
      <c r="L642" s="255"/>
      <c r="M642" s="255"/>
      <c r="N642" s="255"/>
      <c r="O642" s="255"/>
      <c r="P642" s="255"/>
      <c r="Q642" s="255"/>
      <c r="R642" s="255"/>
      <c r="S642" s="255"/>
      <c r="T642" s="255"/>
      <c r="U642" s="255"/>
      <c r="V642" s="255"/>
      <c r="W642" s="255"/>
      <c r="X642" s="255"/>
      <c r="Y642" s="255"/>
      <c r="Z642" s="255"/>
    </row>
    <row r="643" spans="1:26" ht="14.25" customHeight="1">
      <c r="A643" s="255"/>
      <c r="B643" s="255"/>
      <c r="C643" s="255"/>
      <c r="D643" s="255"/>
      <c r="E643" s="255"/>
      <c r="F643" s="255"/>
      <c r="G643" s="255"/>
      <c r="H643" s="255"/>
      <c r="I643" s="255"/>
      <c r="J643" s="255"/>
      <c r="K643" s="255"/>
      <c r="L643" s="255"/>
      <c r="M643" s="255"/>
      <c r="N643" s="255"/>
      <c r="O643" s="255"/>
      <c r="P643" s="255"/>
      <c r="Q643" s="255"/>
      <c r="R643" s="255"/>
      <c r="S643" s="255"/>
      <c r="T643" s="255"/>
      <c r="U643" s="255"/>
      <c r="V643" s="255"/>
      <c r="W643" s="255"/>
      <c r="X643" s="255"/>
      <c r="Y643" s="255"/>
      <c r="Z643" s="255"/>
    </row>
    <row r="644" spans="1:26" ht="14.25" customHeight="1">
      <c r="A644" s="255"/>
      <c r="B644" s="255"/>
      <c r="C644" s="255"/>
      <c r="D644" s="255"/>
      <c r="E644" s="255"/>
      <c r="F644" s="255"/>
      <c r="G644" s="255"/>
      <c r="H644" s="255"/>
      <c r="I644" s="255"/>
      <c r="J644" s="255"/>
      <c r="K644" s="255"/>
      <c r="L644" s="255"/>
      <c r="M644" s="255"/>
      <c r="N644" s="255"/>
      <c r="O644" s="255"/>
      <c r="P644" s="255"/>
      <c r="Q644" s="255"/>
      <c r="R644" s="255"/>
      <c r="S644" s="255"/>
      <c r="T644" s="255"/>
      <c r="U644" s="255"/>
      <c r="V644" s="255"/>
      <c r="W644" s="255"/>
      <c r="X644" s="255"/>
      <c r="Y644" s="255"/>
      <c r="Z644" s="255"/>
    </row>
    <row r="645" spans="1:26" ht="14.25" customHeight="1">
      <c r="A645" s="255"/>
      <c r="B645" s="255"/>
      <c r="C645" s="255"/>
      <c r="D645" s="255"/>
      <c r="E645" s="255"/>
      <c r="F645" s="255"/>
      <c r="G645" s="255"/>
      <c r="H645" s="255"/>
      <c r="I645" s="255"/>
      <c r="J645" s="255"/>
      <c r="K645" s="255"/>
      <c r="L645" s="255"/>
      <c r="M645" s="255"/>
      <c r="N645" s="255"/>
      <c r="O645" s="255"/>
      <c r="P645" s="255"/>
      <c r="Q645" s="255"/>
      <c r="R645" s="255"/>
      <c r="S645" s="255"/>
      <c r="T645" s="255"/>
      <c r="U645" s="255"/>
      <c r="V645" s="255"/>
      <c r="W645" s="255"/>
      <c r="X645" s="255"/>
      <c r="Y645" s="255"/>
      <c r="Z645" s="255"/>
    </row>
    <row r="646" spans="1:26" ht="14.25" customHeight="1">
      <c r="A646" s="255"/>
      <c r="B646" s="255"/>
      <c r="C646" s="255"/>
      <c r="D646" s="255"/>
      <c r="E646" s="255"/>
      <c r="F646" s="255"/>
      <c r="G646" s="255"/>
      <c r="H646" s="255"/>
      <c r="I646" s="255"/>
      <c r="J646" s="255"/>
      <c r="K646" s="255"/>
      <c r="L646" s="255"/>
      <c r="M646" s="255"/>
      <c r="N646" s="255"/>
      <c r="O646" s="255"/>
      <c r="P646" s="255"/>
      <c r="Q646" s="255"/>
      <c r="R646" s="255"/>
      <c r="S646" s="255"/>
      <c r="T646" s="255"/>
      <c r="U646" s="255"/>
      <c r="V646" s="255"/>
      <c r="W646" s="255"/>
      <c r="X646" s="255"/>
      <c r="Y646" s="255"/>
      <c r="Z646" s="255"/>
    </row>
    <row r="647" spans="1:26" ht="14.25" customHeight="1">
      <c r="A647" s="255"/>
      <c r="B647" s="255"/>
      <c r="C647" s="255"/>
      <c r="D647" s="255"/>
      <c r="E647" s="255"/>
      <c r="F647" s="255"/>
      <c r="G647" s="255"/>
      <c r="H647" s="255"/>
      <c r="I647" s="255"/>
      <c r="J647" s="255"/>
      <c r="K647" s="255"/>
      <c r="L647" s="255"/>
      <c r="M647" s="255"/>
      <c r="N647" s="255"/>
      <c r="O647" s="255"/>
      <c r="P647" s="255"/>
      <c r="Q647" s="255"/>
      <c r="R647" s="255"/>
      <c r="S647" s="255"/>
      <c r="T647" s="255"/>
      <c r="U647" s="255"/>
      <c r="V647" s="255"/>
      <c r="W647" s="255"/>
      <c r="X647" s="255"/>
      <c r="Y647" s="255"/>
      <c r="Z647" s="255"/>
    </row>
    <row r="648" spans="1:26" ht="14.25" customHeight="1">
      <c r="A648" s="255"/>
      <c r="B648" s="255"/>
      <c r="C648" s="255"/>
      <c r="D648" s="255"/>
      <c r="E648" s="255"/>
      <c r="F648" s="255"/>
      <c r="G648" s="255"/>
      <c r="H648" s="255"/>
      <c r="I648" s="255"/>
      <c r="J648" s="255"/>
      <c r="K648" s="255"/>
      <c r="L648" s="255"/>
      <c r="M648" s="255"/>
      <c r="N648" s="255"/>
      <c r="O648" s="255"/>
      <c r="P648" s="255"/>
      <c r="Q648" s="255"/>
      <c r="R648" s="255"/>
      <c r="S648" s="255"/>
      <c r="T648" s="255"/>
      <c r="U648" s="255"/>
      <c r="V648" s="255"/>
      <c r="W648" s="255"/>
      <c r="X648" s="255"/>
      <c r="Y648" s="255"/>
      <c r="Z648" s="255"/>
    </row>
    <row r="649" spans="1:26" ht="14.25" customHeight="1">
      <c r="A649" s="255"/>
      <c r="B649" s="255"/>
      <c r="C649" s="255"/>
      <c r="D649" s="255"/>
      <c r="E649" s="255"/>
      <c r="F649" s="255"/>
      <c r="G649" s="255"/>
      <c r="H649" s="255"/>
      <c r="I649" s="255"/>
      <c r="J649" s="255"/>
      <c r="K649" s="255"/>
      <c r="L649" s="255"/>
      <c r="M649" s="255"/>
      <c r="N649" s="255"/>
      <c r="O649" s="255"/>
      <c r="P649" s="255"/>
      <c r="Q649" s="255"/>
      <c r="R649" s="255"/>
      <c r="S649" s="255"/>
      <c r="T649" s="255"/>
      <c r="U649" s="255"/>
      <c r="V649" s="255"/>
      <c r="W649" s="255"/>
      <c r="X649" s="255"/>
      <c r="Y649" s="255"/>
      <c r="Z649" s="255"/>
    </row>
    <row r="650" spans="1:26" ht="14.25" customHeight="1">
      <c r="A650" s="255"/>
      <c r="B650" s="255"/>
      <c r="C650" s="255"/>
      <c r="D650" s="255"/>
      <c r="E650" s="255"/>
      <c r="F650" s="255"/>
      <c r="G650" s="255"/>
      <c r="H650" s="255"/>
      <c r="I650" s="255"/>
      <c r="J650" s="255"/>
      <c r="K650" s="255"/>
      <c r="L650" s="255"/>
      <c r="M650" s="255"/>
      <c r="N650" s="255"/>
      <c r="O650" s="255"/>
      <c r="P650" s="255"/>
      <c r="Q650" s="255"/>
      <c r="R650" s="255"/>
      <c r="S650" s="255"/>
      <c r="T650" s="255"/>
      <c r="U650" s="255"/>
      <c r="V650" s="255"/>
      <c r="W650" s="255"/>
      <c r="X650" s="255"/>
      <c r="Y650" s="255"/>
      <c r="Z650" s="255"/>
    </row>
    <row r="651" spans="1:26" ht="14.25" customHeight="1">
      <c r="A651" s="255"/>
      <c r="B651" s="255"/>
      <c r="C651" s="255"/>
      <c r="D651" s="255"/>
      <c r="E651" s="255"/>
      <c r="F651" s="255"/>
      <c r="G651" s="255"/>
      <c r="H651" s="255"/>
      <c r="I651" s="255"/>
      <c r="J651" s="255"/>
      <c r="K651" s="255"/>
      <c r="L651" s="255"/>
      <c r="M651" s="255"/>
      <c r="N651" s="255"/>
      <c r="O651" s="255"/>
      <c r="P651" s="255"/>
      <c r="Q651" s="255"/>
      <c r="R651" s="255"/>
      <c r="S651" s="255"/>
      <c r="T651" s="255"/>
      <c r="U651" s="255"/>
      <c r="V651" s="255"/>
      <c r="W651" s="255"/>
      <c r="X651" s="255"/>
      <c r="Y651" s="255"/>
      <c r="Z651" s="255"/>
    </row>
    <row r="652" spans="1:26" ht="14.25" customHeight="1">
      <c r="A652" s="255"/>
      <c r="B652" s="255"/>
      <c r="C652" s="255"/>
      <c r="D652" s="255"/>
      <c r="E652" s="255"/>
      <c r="F652" s="255"/>
      <c r="G652" s="255"/>
      <c r="H652" s="255"/>
      <c r="I652" s="255"/>
      <c r="J652" s="255"/>
      <c r="K652" s="255"/>
      <c r="L652" s="255"/>
      <c r="M652" s="255"/>
      <c r="N652" s="255"/>
      <c r="O652" s="255"/>
      <c r="P652" s="255"/>
      <c r="Q652" s="255"/>
      <c r="R652" s="255"/>
      <c r="S652" s="255"/>
      <c r="T652" s="255"/>
      <c r="U652" s="255"/>
      <c r="V652" s="255"/>
      <c r="W652" s="255"/>
      <c r="X652" s="255"/>
      <c r="Y652" s="255"/>
      <c r="Z652" s="255"/>
    </row>
    <row r="653" spans="1:26" ht="14.25" customHeight="1">
      <c r="A653" s="255"/>
      <c r="B653" s="255"/>
      <c r="C653" s="255"/>
      <c r="D653" s="255"/>
      <c r="E653" s="255"/>
      <c r="F653" s="255"/>
      <c r="G653" s="255"/>
      <c r="H653" s="255"/>
      <c r="I653" s="255"/>
      <c r="J653" s="255"/>
      <c r="K653" s="255"/>
      <c r="L653" s="255"/>
      <c r="M653" s="255"/>
      <c r="N653" s="255"/>
      <c r="O653" s="255"/>
      <c r="P653" s="255"/>
      <c r="Q653" s="255"/>
      <c r="R653" s="255"/>
      <c r="S653" s="255"/>
      <c r="T653" s="255"/>
      <c r="U653" s="255"/>
      <c r="V653" s="255"/>
      <c r="W653" s="255"/>
      <c r="X653" s="255"/>
      <c r="Y653" s="255"/>
      <c r="Z653" s="255"/>
    </row>
    <row r="654" spans="1:26" ht="14.25" customHeight="1">
      <c r="A654" s="255"/>
      <c r="B654" s="255"/>
      <c r="C654" s="255"/>
      <c r="D654" s="255"/>
      <c r="E654" s="255"/>
      <c r="F654" s="255"/>
      <c r="G654" s="255"/>
      <c r="H654" s="255"/>
      <c r="I654" s="255"/>
      <c r="J654" s="255"/>
      <c r="K654" s="255"/>
      <c r="L654" s="255"/>
      <c r="M654" s="255"/>
      <c r="N654" s="255"/>
      <c r="O654" s="255"/>
      <c r="P654" s="255"/>
      <c r="Q654" s="255"/>
      <c r="R654" s="255"/>
      <c r="S654" s="255"/>
      <c r="T654" s="255"/>
      <c r="U654" s="255"/>
      <c r="V654" s="255"/>
      <c r="W654" s="255"/>
      <c r="X654" s="255"/>
      <c r="Y654" s="255"/>
      <c r="Z654" s="255"/>
    </row>
    <row r="655" spans="1:26" ht="14.25" customHeight="1">
      <c r="A655" s="255"/>
      <c r="B655" s="255"/>
      <c r="C655" s="255"/>
      <c r="D655" s="255"/>
      <c r="E655" s="255"/>
      <c r="F655" s="255"/>
      <c r="G655" s="255"/>
      <c r="H655" s="255"/>
      <c r="I655" s="255"/>
      <c r="J655" s="255"/>
      <c r="K655" s="255"/>
      <c r="L655" s="255"/>
      <c r="M655" s="255"/>
      <c r="N655" s="255"/>
      <c r="O655" s="255"/>
      <c r="P655" s="255"/>
      <c r="Q655" s="255"/>
      <c r="R655" s="255"/>
      <c r="S655" s="255"/>
      <c r="T655" s="255"/>
      <c r="U655" s="255"/>
      <c r="V655" s="255"/>
      <c r="W655" s="255"/>
      <c r="X655" s="255"/>
      <c r="Y655" s="255"/>
      <c r="Z655" s="255"/>
    </row>
    <row r="656" spans="1:26" ht="14.25" customHeight="1">
      <c r="A656" s="255"/>
      <c r="B656" s="255"/>
      <c r="C656" s="255"/>
      <c r="D656" s="255"/>
      <c r="E656" s="255"/>
      <c r="F656" s="255"/>
      <c r="G656" s="255"/>
      <c r="H656" s="255"/>
      <c r="I656" s="255"/>
      <c r="J656" s="255"/>
      <c r="K656" s="255"/>
      <c r="L656" s="255"/>
      <c r="M656" s="255"/>
      <c r="N656" s="255"/>
      <c r="O656" s="255"/>
      <c r="P656" s="255"/>
      <c r="Q656" s="255"/>
      <c r="R656" s="255"/>
      <c r="S656" s="255"/>
      <c r="T656" s="255"/>
      <c r="U656" s="255"/>
      <c r="V656" s="255"/>
      <c r="W656" s="255"/>
      <c r="X656" s="255"/>
      <c r="Y656" s="255"/>
      <c r="Z656" s="255"/>
    </row>
    <row r="657" spans="1:26" ht="14.25" customHeight="1">
      <c r="A657" s="255"/>
      <c r="B657" s="255"/>
      <c r="C657" s="255"/>
      <c r="D657" s="255"/>
      <c r="E657" s="255"/>
      <c r="F657" s="255"/>
      <c r="G657" s="255"/>
      <c r="H657" s="255"/>
      <c r="I657" s="255"/>
      <c r="J657" s="255"/>
      <c r="K657" s="255"/>
      <c r="L657" s="255"/>
      <c r="M657" s="255"/>
      <c r="N657" s="255"/>
      <c r="O657" s="255"/>
      <c r="P657" s="255"/>
      <c r="Q657" s="255"/>
      <c r="R657" s="255"/>
      <c r="S657" s="255"/>
      <c r="T657" s="255"/>
      <c r="U657" s="255"/>
      <c r="V657" s="255"/>
      <c r="W657" s="255"/>
      <c r="X657" s="255"/>
      <c r="Y657" s="255"/>
      <c r="Z657" s="255"/>
    </row>
    <row r="658" spans="1:26" ht="14.25" customHeight="1">
      <c r="A658" s="255"/>
      <c r="B658" s="255"/>
      <c r="C658" s="255"/>
      <c r="D658" s="255"/>
      <c r="E658" s="255"/>
      <c r="F658" s="255"/>
      <c r="G658" s="255"/>
      <c r="H658" s="255"/>
      <c r="I658" s="255"/>
      <c r="J658" s="255"/>
      <c r="K658" s="255"/>
      <c r="L658" s="255"/>
      <c r="M658" s="255"/>
      <c r="N658" s="255"/>
      <c r="O658" s="255"/>
      <c r="P658" s="255"/>
      <c r="Q658" s="255"/>
      <c r="R658" s="255"/>
      <c r="S658" s="255"/>
      <c r="T658" s="255"/>
      <c r="U658" s="255"/>
      <c r="V658" s="255"/>
      <c r="W658" s="255"/>
      <c r="X658" s="255"/>
      <c r="Y658" s="255"/>
      <c r="Z658" s="255"/>
    </row>
    <row r="659" spans="1:26" ht="14.25" customHeight="1">
      <c r="A659" s="255"/>
      <c r="B659" s="255"/>
      <c r="C659" s="255"/>
      <c r="D659" s="255"/>
      <c r="E659" s="255"/>
      <c r="F659" s="255"/>
      <c r="G659" s="255"/>
      <c r="H659" s="255"/>
      <c r="I659" s="255"/>
      <c r="J659" s="255"/>
      <c r="K659" s="255"/>
      <c r="L659" s="255"/>
      <c r="M659" s="255"/>
      <c r="N659" s="255"/>
      <c r="O659" s="255"/>
      <c r="P659" s="255"/>
      <c r="Q659" s="255"/>
      <c r="R659" s="255"/>
      <c r="S659" s="255"/>
      <c r="T659" s="255"/>
      <c r="U659" s="255"/>
      <c r="V659" s="255"/>
      <c r="W659" s="255"/>
      <c r="X659" s="255"/>
      <c r="Y659" s="255"/>
      <c r="Z659" s="255"/>
    </row>
    <row r="660" spans="1:26" ht="14.25" customHeight="1">
      <c r="A660" s="255"/>
      <c r="B660" s="255"/>
      <c r="C660" s="255"/>
      <c r="D660" s="255"/>
      <c r="E660" s="255"/>
      <c r="F660" s="255"/>
      <c r="G660" s="255"/>
      <c r="H660" s="255"/>
      <c r="I660" s="255"/>
      <c r="J660" s="255"/>
      <c r="K660" s="255"/>
      <c r="L660" s="255"/>
      <c r="M660" s="255"/>
      <c r="N660" s="255"/>
      <c r="O660" s="255"/>
      <c r="P660" s="255"/>
      <c r="Q660" s="255"/>
      <c r="R660" s="255"/>
      <c r="S660" s="255"/>
      <c r="T660" s="255"/>
      <c r="U660" s="255"/>
      <c r="V660" s="255"/>
      <c r="W660" s="255"/>
      <c r="X660" s="255"/>
      <c r="Y660" s="255"/>
      <c r="Z660" s="255"/>
    </row>
    <row r="661" spans="1:26" ht="14.25" customHeight="1">
      <c r="A661" s="255"/>
      <c r="B661" s="255"/>
      <c r="C661" s="255"/>
      <c r="D661" s="255"/>
      <c r="E661" s="255"/>
      <c r="F661" s="255"/>
      <c r="G661" s="255"/>
      <c r="H661" s="255"/>
      <c r="I661" s="255"/>
      <c r="J661" s="255"/>
      <c r="K661" s="255"/>
      <c r="L661" s="255"/>
      <c r="M661" s="255"/>
      <c r="N661" s="255"/>
      <c r="O661" s="255"/>
      <c r="P661" s="255"/>
      <c r="Q661" s="255"/>
      <c r="R661" s="255"/>
      <c r="S661" s="255"/>
      <c r="T661" s="255"/>
      <c r="U661" s="255"/>
      <c r="V661" s="255"/>
      <c r="W661" s="255"/>
      <c r="X661" s="255"/>
      <c r="Y661" s="255"/>
      <c r="Z661" s="255"/>
    </row>
    <row r="662" spans="1:26" ht="14.25" customHeight="1">
      <c r="A662" s="255"/>
      <c r="B662" s="255"/>
      <c r="C662" s="255"/>
      <c r="D662" s="255"/>
      <c r="E662" s="255"/>
      <c r="F662" s="255"/>
      <c r="G662" s="255"/>
      <c r="H662" s="255"/>
      <c r="I662" s="255"/>
      <c r="J662" s="255"/>
      <c r="K662" s="255"/>
      <c r="L662" s="255"/>
      <c r="M662" s="255"/>
      <c r="N662" s="255"/>
      <c r="O662" s="255"/>
      <c r="P662" s="255"/>
      <c r="Q662" s="255"/>
      <c r="R662" s="255"/>
      <c r="S662" s="255"/>
      <c r="T662" s="255"/>
      <c r="U662" s="255"/>
      <c r="V662" s="255"/>
      <c r="W662" s="255"/>
      <c r="X662" s="255"/>
      <c r="Y662" s="255"/>
      <c r="Z662" s="255"/>
    </row>
    <row r="663" spans="1:26" ht="14.25" customHeight="1">
      <c r="A663" s="255"/>
      <c r="B663" s="255"/>
      <c r="C663" s="255"/>
      <c r="D663" s="255"/>
      <c r="E663" s="255"/>
      <c r="F663" s="255"/>
      <c r="G663" s="255"/>
      <c r="H663" s="255"/>
      <c r="I663" s="255"/>
      <c r="J663" s="255"/>
      <c r="K663" s="255"/>
      <c r="L663" s="255"/>
      <c r="M663" s="255"/>
      <c r="N663" s="255"/>
      <c r="O663" s="255"/>
      <c r="P663" s="255"/>
      <c r="Q663" s="255"/>
      <c r="R663" s="255"/>
      <c r="S663" s="255"/>
      <c r="T663" s="255"/>
      <c r="U663" s="255"/>
      <c r="V663" s="255"/>
      <c r="W663" s="255"/>
      <c r="X663" s="255"/>
      <c r="Y663" s="255"/>
      <c r="Z663" s="255"/>
    </row>
    <row r="664" spans="1:26" ht="14.25" customHeight="1">
      <c r="A664" s="255"/>
      <c r="B664" s="255"/>
      <c r="C664" s="255"/>
      <c r="D664" s="255"/>
      <c r="E664" s="255"/>
      <c r="F664" s="255"/>
      <c r="G664" s="255"/>
      <c r="H664" s="255"/>
      <c r="I664" s="255"/>
      <c r="J664" s="255"/>
      <c r="K664" s="255"/>
      <c r="L664" s="255"/>
      <c r="M664" s="255"/>
      <c r="N664" s="255"/>
      <c r="O664" s="255"/>
      <c r="P664" s="255"/>
      <c r="Q664" s="255"/>
      <c r="R664" s="255"/>
      <c r="S664" s="255"/>
      <c r="T664" s="255"/>
      <c r="U664" s="255"/>
      <c r="V664" s="255"/>
      <c r="W664" s="255"/>
      <c r="X664" s="255"/>
      <c r="Y664" s="255"/>
      <c r="Z664" s="255"/>
    </row>
    <row r="665" spans="1:26" ht="14.25" customHeight="1">
      <c r="A665" s="255"/>
      <c r="B665" s="255"/>
      <c r="C665" s="255"/>
      <c r="D665" s="255"/>
      <c r="E665" s="255"/>
      <c r="F665" s="255"/>
      <c r="G665" s="255"/>
      <c r="H665" s="255"/>
      <c r="I665" s="255"/>
      <c r="J665" s="255"/>
      <c r="K665" s="255"/>
      <c r="L665" s="255"/>
      <c r="M665" s="255"/>
      <c r="N665" s="255"/>
      <c r="O665" s="255"/>
      <c r="P665" s="255"/>
      <c r="Q665" s="255"/>
      <c r="R665" s="255"/>
      <c r="S665" s="255"/>
      <c r="T665" s="255"/>
      <c r="U665" s="255"/>
      <c r="V665" s="255"/>
      <c r="W665" s="255"/>
      <c r="X665" s="255"/>
      <c r="Y665" s="255"/>
      <c r="Z665" s="255"/>
    </row>
    <row r="666" spans="1:26" ht="14.25" customHeight="1">
      <c r="A666" s="255"/>
      <c r="B666" s="255"/>
      <c r="C666" s="255"/>
      <c r="D666" s="255"/>
      <c r="E666" s="255"/>
      <c r="F666" s="255"/>
      <c r="G666" s="255"/>
      <c r="H666" s="255"/>
      <c r="I666" s="255"/>
      <c r="J666" s="255"/>
      <c r="K666" s="255"/>
      <c r="L666" s="255"/>
      <c r="M666" s="255"/>
      <c r="N666" s="255"/>
      <c r="O666" s="255"/>
      <c r="P666" s="255"/>
      <c r="Q666" s="255"/>
      <c r="R666" s="255"/>
      <c r="S666" s="255"/>
      <c r="T666" s="255"/>
      <c r="U666" s="255"/>
      <c r="V666" s="255"/>
      <c r="W666" s="255"/>
      <c r="X666" s="255"/>
      <c r="Y666" s="255"/>
      <c r="Z666" s="255"/>
    </row>
    <row r="667" spans="1:26" ht="14.25" customHeight="1">
      <c r="A667" s="255"/>
      <c r="B667" s="255"/>
      <c r="C667" s="255"/>
      <c r="D667" s="255"/>
      <c r="E667" s="255"/>
      <c r="F667" s="255"/>
      <c r="G667" s="255"/>
      <c r="H667" s="255"/>
      <c r="I667" s="255"/>
      <c r="J667" s="255"/>
      <c r="K667" s="255"/>
      <c r="L667" s="255"/>
      <c r="M667" s="255"/>
      <c r="N667" s="255"/>
      <c r="O667" s="255"/>
      <c r="P667" s="255"/>
      <c r="Q667" s="255"/>
      <c r="R667" s="255"/>
      <c r="S667" s="255"/>
      <c r="T667" s="255"/>
      <c r="U667" s="255"/>
      <c r="V667" s="255"/>
      <c r="W667" s="255"/>
      <c r="X667" s="255"/>
      <c r="Y667" s="255"/>
      <c r="Z667" s="255"/>
    </row>
    <row r="668" spans="1:26" ht="14.25" customHeight="1">
      <c r="A668" s="255"/>
      <c r="B668" s="255"/>
      <c r="C668" s="255"/>
      <c r="D668" s="255"/>
      <c r="E668" s="255"/>
      <c r="F668" s="255"/>
      <c r="G668" s="255"/>
      <c r="H668" s="255"/>
      <c r="I668" s="255"/>
      <c r="J668" s="255"/>
      <c r="K668" s="255"/>
      <c r="L668" s="255"/>
      <c r="M668" s="255"/>
      <c r="N668" s="255"/>
      <c r="O668" s="255"/>
      <c r="P668" s="255"/>
      <c r="Q668" s="255"/>
      <c r="R668" s="255"/>
      <c r="S668" s="255"/>
      <c r="T668" s="255"/>
      <c r="U668" s="255"/>
      <c r="V668" s="255"/>
      <c r="W668" s="255"/>
      <c r="X668" s="255"/>
      <c r="Y668" s="255"/>
      <c r="Z668" s="255"/>
    </row>
    <row r="669" spans="1:26" ht="14.25" customHeight="1">
      <c r="A669" s="255"/>
      <c r="B669" s="255"/>
      <c r="C669" s="255"/>
      <c r="D669" s="255"/>
      <c r="E669" s="255"/>
      <c r="F669" s="255"/>
      <c r="G669" s="255"/>
      <c r="H669" s="255"/>
      <c r="I669" s="255"/>
      <c r="J669" s="255"/>
      <c r="K669" s="255"/>
      <c r="L669" s="255"/>
      <c r="M669" s="255"/>
      <c r="N669" s="255"/>
      <c r="O669" s="255"/>
      <c r="P669" s="255"/>
      <c r="Q669" s="255"/>
      <c r="R669" s="255"/>
      <c r="S669" s="255"/>
      <c r="T669" s="255"/>
      <c r="U669" s="255"/>
      <c r="V669" s="255"/>
      <c r="W669" s="255"/>
      <c r="X669" s="255"/>
      <c r="Y669" s="255"/>
      <c r="Z669" s="255"/>
    </row>
    <row r="670" spans="1:26" ht="14.25" customHeight="1">
      <c r="A670" s="255"/>
      <c r="B670" s="255"/>
      <c r="C670" s="255"/>
      <c r="D670" s="255"/>
      <c r="E670" s="255"/>
      <c r="F670" s="255"/>
      <c r="G670" s="255"/>
      <c r="H670" s="255"/>
      <c r="I670" s="255"/>
      <c r="J670" s="255"/>
      <c r="K670" s="255"/>
      <c r="L670" s="255"/>
      <c r="M670" s="255"/>
      <c r="N670" s="255"/>
      <c r="O670" s="255"/>
      <c r="P670" s="255"/>
      <c r="Q670" s="255"/>
      <c r="R670" s="255"/>
      <c r="S670" s="255"/>
      <c r="T670" s="255"/>
      <c r="U670" s="255"/>
      <c r="V670" s="255"/>
      <c r="W670" s="255"/>
      <c r="X670" s="255"/>
      <c r="Y670" s="255"/>
      <c r="Z670" s="255"/>
    </row>
    <row r="671" spans="1:26" ht="14.25" customHeight="1">
      <c r="A671" s="255"/>
      <c r="B671" s="255"/>
      <c r="C671" s="255"/>
      <c r="D671" s="255"/>
      <c r="E671" s="255"/>
      <c r="F671" s="255"/>
      <c r="G671" s="255"/>
      <c r="H671" s="255"/>
      <c r="I671" s="255"/>
      <c r="J671" s="255"/>
      <c r="K671" s="255"/>
      <c r="L671" s="255"/>
      <c r="M671" s="255"/>
      <c r="N671" s="255"/>
      <c r="O671" s="255"/>
      <c r="P671" s="255"/>
      <c r="Q671" s="255"/>
      <c r="R671" s="255"/>
      <c r="S671" s="255"/>
      <c r="T671" s="255"/>
      <c r="U671" s="255"/>
      <c r="V671" s="255"/>
      <c r="W671" s="255"/>
      <c r="X671" s="255"/>
      <c r="Y671" s="255"/>
      <c r="Z671" s="255"/>
    </row>
    <row r="672" spans="1:26" ht="14.25" customHeight="1">
      <c r="A672" s="255"/>
      <c r="B672" s="255"/>
      <c r="C672" s="255"/>
      <c r="D672" s="255"/>
      <c r="E672" s="255"/>
      <c r="F672" s="255"/>
      <c r="G672" s="255"/>
      <c r="H672" s="255"/>
      <c r="I672" s="255"/>
      <c r="J672" s="255"/>
      <c r="K672" s="255"/>
      <c r="L672" s="255"/>
      <c r="M672" s="255"/>
      <c r="N672" s="255"/>
      <c r="O672" s="255"/>
      <c r="P672" s="255"/>
      <c r="Q672" s="255"/>
      <c r="R672" s="255"/>
      <c r="S672" s="255"/>
      <c r="T672" s="255"/>
      <c r="U672" s="255"/>
      <c r="V672" s="255"/>
      <c r="W672" s="255"/>
      <c r="X672" s="255"/>
      <c r="Y672" s="255"/>
      <c r="Z672" s="255"/>
    </row>
    <row r="673" spans="1:26" ht="14.25" customHeight="1">
      <c r="A673" s="255"/>
      <c r="B673" s="255"/>
      <c r="C673" s="255"/>
      <c r="D673" s="255"/>
      <c r="E673" s="255"/>
      <c r="F673" s="255"/>
      <c r="G673" s="255"/>
      <c r="H673" s="255"/>
      <c r="I673" s="255"/>
      <c r="J673" s="255"/>
      <c r="K673" s="255"/>
      <c r="L673" s="255"/>
      <c r="M673" s="255"/>
      <c r="N673" s="255"/>
      <c r="O673" s="255"/>
      <c r="P673" s="255"/>
      <c r="Q673" s="255"/>
      <c r="R673" s="255"/>
      <c r="S673" s="255"/>
      <c r="T673" s="255"/>
      <c r="U673" s="255"/>
      <c r="V673" s="255"/>
      <c r="W673" s="255"/>
      <c r="X673" s="255"/>
      <c r="Y673" s="255"/>
      <c r="Z673" s="255"/>
    </row>
    <row r="674" spans="1:26" ht="14.25" customHeight="1">
      <c r="A674" s="255"/>
      <c r="B674" s="255"/>
      <c r="C674" s="255"/>
      <c r="D674" s="255"/>
      <c r="E674" s="255"/>
      <c r="F674" s="255"/>
      <c r="G674" s="255"/>
      <c r="H674" s="255"/>
      <c r="I674" s="255"/>
      <c r="J674" s="255"/>
      <c r="K674" s="255"/>
      <c r="L674" s="255"/>
      <c r="M674" s="255"/>
      <c r="N674" s="255"/>
      <c r="O674" s="255"/>
      <c r="P674" s="255"/>
      <c r="Q674" s="255"/>
      <c r="R674" s="255"/>
      <c r="S674" s="255"/>
      <c r="T674" s="255"/>
      <c r="U674" s="255"/>
      <c r="V674" s="255"/>
      <c r="W674" s="255"/>
      <c r="X674" s="255"/>
      <c r="Y674" s="255"/>
      <c r="Z674" s="255"/>
    </row>
    <row r="675" spans="1:26" ht="14.25" customHeight="1">
      <c r="A675" s="255"/>
      <c r="B675" s="255"/>
      <c r="C675" s="255"/>
      <c r="D675" s="255"/>
      <c r="E675" s="255"/>
      <c r="F675" s="255"/>
      <c r="G675" s="255"/>
      <c r="H675" s="255"/>
      <c r="I675" s="255"/>
      <c r="J675" s="255"/>
      <c r="K675" s="255"/>
      <c r="L675" s="255"/>
      <c r="M675" s="255"/>
      <c r="N675" s="255"/>
      <c r="O675" s="255"/>
      <c r="P675" s="255"/>
      <c r="Q675" s="255"/>
      <c r="R675" s="255"/>
      <c r="S675" s="255"/>
      <c r="T675" s="255"/>
      <c r="U675" s="255"/>
      <c r="V675" s="255"/>
      <c r="W675" s="255"/>
      <c r="X675" s="255"/>
      <c r="Y675" s="255"/>
      <c r="Z675" s="255"/>
    </row>
    <row r="676" spans="1:26" ht="14.25" customHeight="1">
      <c r="A676" s="255"/>
      <c r="B676" s="255"/>
      <c r="C676" s="255"/>
      <c r="D676" s="255"/>
      <c r="E676" s="255"/>
      <c r="F676" s="255"/>
      <c r="G676" s="255"/>
      <c r="H676" s="255"/>
      <c r="I676" s="255"/>
      <c r="J676" s="255"/>
      <c r="K676" s="255"/>
      <c r="L676" s="255"/>
      <c r="M676" s="255"/>
      <c r="N676" s="255"/>
      <c r="O676" s="255"/>
      <c r="P676" s="255"/>
      <c r="Q676" s="255"/>
      <c r="R676" s="255"/>
      <c r="S676" s="255"/>
      <c r="T676" s="255"/>
      <c r="U676" s="255"/>
      <c r="V676" s="255"/>
      <c r="W676" s="255"/>
      <c r="X676" s="255"/>
      <c r="Y676" s="255"/>
      <c r="Z676" s="255"/>
    </row>
    <row r="677" spans="1:26" ht="14.25" customHeight="1">
      <c r="A677" s="255"/>
      <c r="B677" s="255"/>
      <c r="C677" s="255"/>
      <c r="D677" s="255"/>
      <c r="E677" s="255"/>
      <c r="F677" s="255"/>
      <c r="G677" s="255"/>
      <c r="H677" s="255"/>
      <c r="I677" s="255"/>
      <c r="J677" s="255"/>
      <c r="K677" s="255"/>
      <c r="L677" s="255"/>
      <c r="M677" s="255"/>
      <c r="N677" s="255"/>
      <c r="O677" s="255"/>
      <c r="P677" s="255"/>
      <c r="Q677" s="255"/>
      <c r="R677" s="255"/>
      <c r="S677" s="255"/>
      <c r="T677" s="255"/>
      <c r="U677" s="255"/>
      <c r="V677" s="255"/>
      <c r="W677" s="255"/>
      <c r="X677" s="255"/>
      <c r="Y677" s="255"/>
      <c r="Z677" s="255"/>
    </row>
    <row r="678" spans="1:26" ht="14.25" customHeight="1">
      <c r="A678" s="255"/>
      <c r="B678" s="255"/>
      <c r="C678" s="255"/>
      <c r="D678" s="255"/>
      <c r="E678" s="255"/>
      <c r="F678" s="255"/>
      <c r="G678" s="255"/>
      <c r="H678" s="255"/>
      <c r="I678" s="255"/>
      <c r="J678" s="255"/>
      <c r="K678" s="255"/>
      <c r="L678" s="255"/>
      <c r="M678" s="255"/>
      <c r="N678" s="255"/>
      <c r="O678" s="255"/>
      <c r="P678" s="255"/>
      <c r="Q678" s="255"/>
      <c r="R678" s="255"/>
      <c r="S678" s="255"/>
      <c r="T678" s="255"/>
      <c r="U678" s="255"/>
      <c r="V678" s="255"/>
      <c r="W678" s="255"/>
      <c r="X678" s="255"/>
      <c r="Y678" s="255"/>
      <c r="Z678" s="255"/>
    </row>
    <row r="679" spans="1:26" ht="14.25" customHeight="1">
      <c r="A679" s="255"/>
      <c r="B679" s="255"/>
      <c r="C679" s="255"/>
      <c r="D679" s="255"/>
      <c r="E679" s="255"/>
      <c r="F679" s="255"/>
      <c r="G679" s="255"/>
      <c r="H679" s="255"/>
      <c r="I679" s="255"/>
      <c r="J679" s="255"/>
      <c r="K679" s="255"/>
      <c r="L679" s="255"/>
      <c r="M679" s="255"/>
      <c r="N679" s="255"/>
      <c r="O679" s="255"/>
      <c r="P679" s="255"/>
      <c r="Q679" s="255"/>
      <c r="R679" s="255"/>
      <c r="S679" s="255"/>
      <c r="T679" s="255"/>
      <c r="U679" s="255"/>
      <c r="V679" s="255"/>
      <c r="W679" s="255"/>
      <c r="X679" s="255"/>
      <c r="Y679" s="255"/>
      <c r="Z679" s="255"/>
    </row>
    <row r="680" spans="1:26" ht="14.25" customHeight="1">
      <c r="A680" s="255"/>
      <c r="B680" s="255"/>
      <c r="C680" s="255"/>
      <c r="D680" s="255"/>
      <c r="E680" s="255"/>
      <c r="F680" s="255"/>
      <c r="G680" s="255"/>
      <c r="H680" s="255"/>
      <c r="I680" s="255"/>
      <c r="J680" s="255"/>
      <c r="K680" s="255"/>
      <c r="L680" s="255"/>
      <c r="M680" s="255"/>
      <c r="N680" s="255"/>
      <c r="O680" s="255"/>
      <c r="P680" s="255"/>
      <c r="Q680" s="255"/>
      <c r="R680" s="255"/>
      <c r="S680" s="255"/>
      <c r="T680" s="255"/>
      <c r="U680" s="255"/>
      <c r="V680" s="255"/>
      <c r="W680" s="255"/>
      <c r="X680" s="255"/>
      <c r="Y680" s="255"/>
      <c r="Z680" s="255"/>
    </row>
    <row r="681" spans="1:26" ht="14.25" customHeight="1">
      <c r="A681" s="255"/>
      <c r="B681" s="255"/>
      <c r="C681" s="255"/>
      <c r="D681" s="255"/>
      <c r="E681" s="255"/>
      <c r="F681" s="255"/>
      <c r="G681" s="255"/>
      <c r="H681" s="255"/>
      <c r="I681" s="255"/>
      <c r="J681" s="255"/>
      <c r="K681" s="255"/>
      <c r="L681" s="255"/>
      <c r="M681" s="255"/>
      <c r="N681" s="255"/>
      <c r="O681" s="255"/>
      <c r="P681" s="255"/>
      <c r="Q681" s="255"/>
      <c r="R681" s="255"/>
      <c r="S681" s="255"/>
      <c r="T681" s="255"/>
      <c r="U681" s="255"/>
      <c r="V681" s="255"/>
      <c r="W681" s="255"/>
      <c r="X681" s="255"/>
      <c r="Y681" s="255"/>
      <c r="Z681" s="255"/>
    </row>
    <row r="682" spans="1:26" ht="14.25" customHeight="1">
      <c r="A682" s="255"/>
      <c r="B682" s="255"/>
      <c r="C682" s="255"/>
      <c r="D682" s="255"/>
      <c r="E682" s="255"/>
      <c r="F682" s="255"/>
      <c r="G682" s="255"/>
      <c r="H682" s="255"/>
      <c r="I682" s="255"/>
      <c r="J682" s="255"/>
      <c r="K682" s="255"/>
      <c r="L682" s="255"/>
      <c r="M682" s="255"/>
      <c r="N682" s="255"/>
      <c r="O682" s="255"/>
      <c r="P682" s="255"/>
      <c r="Q682" s="255"/>
      <c r="R682" s="255"/>
      <c r="S682" s="255"/>
      <c r="T682" s="255"/>
      <c r="U682" s="255"/>
      <c r="V682" s="255"/>
      <c r="W682" s="255"/>
      <c r="X682" s="255"/>
      <c r="Y682" s="255"/>
      <c r="Z682" s="255"/>
    </row>
    <row r="683" spans="1:26" ht="14.25" customHeight="1">
      <c r="A683" s="255"/>
      <c r="B683" s="255"/>
      <c r="C683" s="255"/>
      <c r="D683" s="255"/>
      <c r="E683" s="255"/>
      <c r="F683" s="255"/>
      <c r="G683" s="255"/>
      <c r="H683" s="255"/>
      <c r="I683" s="255"/>
      <c r="J683" s="255"/>
      <c r="K683" s="255"/>
      <c r="L683" s="255"/>
      <c r="M683" s="255"/>
      <c r="N683" s="255"/>
      <c r="O683" s="255"/>
      <c r="P683" s="255"/>
      <c r="Q683" s="255"/>
      <c r="R683" s="255"/>
      <c r="S683" s="255"/>
      <c r="T683" s="255"/>
      <c r="U683" s="255"/>
      <c r="V683" s="255"/>
      <c r="W683" s="255"/>
      <c r="X683" s="255"/>
      <c r="Y683" s="255"/>
      <c r="Z683" s="255"/>
    </row>
    <row r="684" spans="1:26" ht="14.25" customHeight="1">
      <c r="A684" s="255"/>
      <c r="B684" s="255"/>
      <c r="C684" s="255"/>
      <c r="D684" s="255"/>
      <c r="E684" s="255"/>
      <c r="F684" s="255"/>
      <c r="G684" s="255"/>
      <c r="H684" s="255"/>
      <c r="I684" s="255"/>
      <c r="J684" s="255"/>
      <c r="K684" s="255"/>
      <c r="L684" s="255"/>
      <c r="M684" s="255"/>
      <c r="N684" s="255"/>
      <c r="O684" s="255"/>
      <c r="P684" s="255"/>
      <c r="Q684" s="255"/>
      <c r="R684" s="255"/>
      <c r="S684" s="255"/>
      <c r="T684" s="255"/>
      <c r="U684" s="255"/>
      <c r="V684" s="255"/>
      <c r="W684" s="255"/>
      <c r="X684" s="255"/>
      <c r="Y684" s="255"/>
      <c r="Z684" s="255"/>
    </row>
    <row r="685" spans="1:26" ht="14.25" customHeight="1">
      <c r="A685" s="255"/>
      <c r="B685" s="255"/>
      <c r="C685" s="255"/>
      <c r="D685" s="255"/>
      <c r="E685" s="255"/>
      <c r="F685" s="255"/>
      <c r="G685" s="255"/>
      <c r="H685" s="255"/>
      <c r="I685" s="255"/>
      <c r="J685" s="255"/>
      <c r="K685" s="255"/>
      <c r="L685" s="255"/>
      <c r="M685" s="255"/>
      <c r="N685" s="255"/>
      <c r="O685" s="255"/>
      <c r="P685" s="255"/>
      <c r="Q685" s="255"/>
      <c r="R685" s="255"/>
      <c r="S685" s="255"/>
      <c r="T685" s="255"/>
      <c r="U685" s="255"/>
      <c r="V685" s="255"/>
      <c r="W685" s="255"/>
      <c r="X685" s="255"/>
      <c r="Y685" s="255"/>
      <c r="Z685" s="255"/>
    </row>
    <row r="686" spans="1:26" ht="14.25" customHeight="1">
      <c r="A686" s="255"/>
      <c r="B686" s="255"/>
      <c r="C686" s="255"/>
      <c r="D686" s="255"/>
      <c r="E686" s="255"/>
      <c r="F686" s="255"/>
      <c r="G686" s="255"/>
      <c r="H686" s="255"/>
      <c r="I686" s="255"/>
      <c r="J686" s="255"/>
      <c r="K686" s="255"/>
      <c r="L686" s="255"/>
      <c r="M686" s="255"/>
      <c r="N686" s="255"/>
      <c r="O686" s="255"/>
      <c r="P686" s="255"/>
      <c r="Q686" s="255"/>
      <c r="R686" s="255"/>
      <c r="S686" s="255"/>
      <c r="T686" s="255"/>
      <c r="U686" s="255"/>
      <c r="V686" s="255"/>
      <c r="W686" s="255"/>
      <c r="X686" s="255"/>
      <c r="Y686" s="255"/>
      <c r="Z686" s="255"/>
    </row>
    <row r="687" spans="1:26" ht="14.25" customHeight="1">
      <c r="A687" s="255"/>
      <c r="B687" s="255"/>
      <c r="C687" s="255"/>
      <c r="D687" s="255"/>
      <c r="E687" s="255"/>
      <c r="F687" s="255"/>
      <c r="G687" s="255"/>
      <c r="H687" s="255"/>
      <c r="I687" s="255"/>
      <c r="J687" s="255"/>
      <c r="K687" s="255"/>
      <c r="L687" s="255"/>
      <c r="M687" s="255"/>
      <c r="N687" s="255"/>
      <c r="O687" s="255"/>
      <c r="P687" s="255"/>
      <c r="Q687" s="255"/>
      <c r="R687" s="255"/>
      <c r="S687" s="255"/>
      <c r="T687" s="255"/>
      <c r="U687" s="255"/>
      <c r="V687" s="255"/>
      <c r="W687" s="255"/>
      <c r="X687" s="255"/>
      <c r="Y687" s="255"/>
      <c r="Z687" s="255"/>
    </row>
    <row r="688" spans="1:26" ht="14.25" customHeight="1">
      <c r="A688" s="255"/>
      <c r="B688" s="255"/>
      <c r="C688" s="255"/>
      <c r="D688" s="255"/>
      <c r="E688" s="255"/>
      <c r="F688" s="255"/>
      <c r="G688" s="255"/>
      <c r="H688" s="255"/>
      <c r="I688" s="255"/>
      <c r="J688" s="255"/>
      <c r="K688" s="255"/>
      <c r="L688" s="255"/>
      <c r="M688" s="255"/>
      <c r="N688" s="255"/>
      <c r="O688" s="255"/>
      <c r="P688" s="255"/>
      <c r="Q688" s="255"/>
      <c r="R688" s="255"/>
      <c r="S688" s="255"/>
      <c r="T688" s="255"/>
      <c r="U688" s="255"/>
      <c r="V688" s="255"/>
      <c r="W688" s="255"/>
      <c r="X688" s="255"/>
      <c r="Y688" s="255"/>
      <c r="Z688" s="255"/>
    </row>
    <row r="689" spans="1:26" ht="14.25" customHeight="1">
      <c r="A689" s="255"/>
      <c r="B689" s="255"/>
      <c r="C689" s="255"/>
      <c r="D689" s="255"/>
      <c r="E689" s="255"/>
      <c r="F689" s="255"/>
      <c r="G689" s="255"/>
      <c r="H689" s="255"/>
      <c r="I689" s="255"/>
      <c r="J689" s="255"/>
      <c r="K689" s="255"/>
      <c r="L689" s="255"/>
      <c r="M689" s="255"/>
      <c r="N689" s="255"/>
      <c r="O689" s="255"/>
      <c r="P689" s="255"/>
      <c r="Q689" s="255"/>
      <c r="R689" s="255"/>
      <c r="S689" s="255"/>
      <c r="T689" s="255"/>
      <c r="U689" s="255"/>
      <c r="V689" s="255"/>
      <c r="W689" s="255"/>
      <c r="X689" s="255"/>
      <c r="Y689" s="255"/>
      <c r="Z689" s="255"/>
    </row>
    <row r="690" spans="1:26" ht="14.25" customHeight="1">
      <c r="A690" s="255"/>
      <c r="B690" s="255"/>
      <c r="C690" s="255"/>
      <c r="D690" s="255"/>
      <c r="E690" s="255"/>
      <c r="F690" s="255"/>
      <c r="G690" s="255"/>
      <c r="H690" s="255"/>
      <c r="I690" s="255"/>
      <c r="J690" s="255"/>
      <c r="K690" s="255"/>
      <c r="L690" s="255"/>
      <c r="M690" s="255"/>
      <c r="N690" s="255"/>
      <c r="O690" s="255"/>
      <c r="P690" s="255"/>
      <c r="Q690" s="255"/>
      <c r="R690" s="255"/>
      <c r="S690" s="255"/>
      <c r="T690" s="255"/>
      <c r="U690" s="255"/>
      <c r="V690" s="255"/>
      <c r="W690" s="255"/>
      <c r="X690" s="255"/>
      <c r="Y690" s="255"/>
      <c r="Z690" s="255"/>
    </row>
    <row r="691" spans="1:26" ht="14.25" customHeight="1">
      <c r="A691" s="255"/>
      <c r="B691" s="255"/>
      <c r="C691" s="255"/>
      <c r="D691" s="255"/>
      <c r="E691" s="255"/>
      <c r="F691" s="255"/>
      <c r="G691" s="255"/>
      <c r="H691" s="255"/>
      <c r="I691" s="255"/>
      <c r="J691" s="255"/>
      <c r="K691" s="255"/>
      <c r="L691" s="255"/>
      <c r="M691" s="255"/>
      <c r="N691" s="255"/>
      <c r="O691" s="255"/>
      <c r="P691" s="255"/>
      <c r="Q691" s="255"/>
      <c r="R691" s="255"/>
      <c r="S691" s="255"/>
      <c r="T691" s="255"/>
      <c r="U691" s="255"/>
      <c r="V691" s="255"/>
      <c r="W691" s="255"/>
      <c r="X691" s="255"/>
      <c r="Y691" s="255"/>
      <c r="Z691" s="255"/>
    </row>
    <row r="692" spans="1:26" ht="14.25" customHeight="1">
      <c r="A692" s="255"/>
      <c r="B692" s="255"/>
      <c r="C692" s="255"/>
      <c r="D692" s="255"/>
      <c r="E692" s="255"/>
      <c r="F692" s="255"/>
      <c r="G692" s="255"/>
      <c r="H692" s="255"/>
      <c r="I692" s="255"/>
      <c r="J692" s="255"/>
      <c r="K692" s="255"/>
      <c r="L692" s="255"/>
      <c r="M692" s="255"/>
      <c r="N692" s="255"/>
      <c r="O692" s="255"/>
      <c r="P692" s="255"/>
      <c r="Q692" s="255"/>
      <c r="R692" s="255"/>
      <c r="S692" s="255"/>
      <c r="T692" s="255"/>
      <c r="U692" s="255"/>
      <c r="V692" s="255"/>
      <c r="W692" s="255"/>
      <c r="X692" s="255"/>
      <c r="Y692" s="255"/>
      <c r="Z692" s="255"/>
    </row>
    <row r="693" spans="1:26" ht="14.25" customHeight="1">
      <c r="A693" s="255"/>
      <c r="B693" s="255"/>
      <c r="C693" s="255"/>
      <c r="D693" s="255"/>
      <c r="E693" s="255"/>
      <c r="F693" s="255"/>
      <c r="G693" s="255"/>
      <c r="H693" s="255"/>
      <c r="I693" s="255"/>
      <c r="J693" s="255"/>
      <c r="K693" s="255"/>
      <c r="L693" s="255"/>
      <c r="M693" s="255"/>
      <c r="N693" s="255"/>
      <c r="O693" s="255"/>
      <c r="P693" s="255"/>
      <c r="Q693" s="255"/>
      <c r="R693" s="255"/>
      <c r="S693" s="255"/>
      <c r="T693" s="255"/>
      <c r="U693" s="255"/>
      <c r="V693" s="255"/>
      <c r="W693" s="255"/>
      <c r="X693" s="255"/>
      <c r="Y693" s="255"/>
      <c r="Z693" s="255"/>
    </row>
    <row r="694" spans="1:26" ht="14.25" customHeight="1">
      <c r="A694" s="255"/>
      <c r="B694" s="255"/>
      <c r="C694" s="255"/>
      <c r="D694" s="255"/>
      <c r="E694" s="255"/>
      <c r="F694" s="255"/>
      <c r="G694" s="255"/>
      <c r="H694" s="255"/>
      <c r="I694" s="255"/>
      <c r="J694" s="255"/>
      <c r="K694" s="255"/>
      <c r="L694" s="255"/>
      <c r="M694" s="255"/>
      <c r="N694" s="255"/>
      <c r="O694" s="255"/>
      <c r="P694" s="255"/>
      <c r="Q694" s="255"/>
      <c r="R694" s="255"/>
      <c r="S694" s="255"/>
      <c r="T694" s="255"/>
      <c r="U694" s="255"/>
      <c r="V694" s="255"/>
      <c r="W694" s="255"/>
      <c r="X694" s="255"/>
      <c r="Y694" s="255"/>
      <c r="Z694" s="255"/>
    </row>
    <row r="695" spans="1:26" ht="14.25" customHeight="1">
      <c r="A695" s="255"/>
      <c r="B695" s="255"/>
      <c r="C695" s="255"/>
      <c r="D695" s="255"/>
      <c r="E695" s="255"/>
      <c r="F695" s="255"/>
      <c r="G695" s="255"/>
      <c r="H695" s="255"/>
      <c r="I695" s="255"/>
      <c r="J695" s="255"/>
      <c r="K695" s="255"/>
      <c r="L695" s="255"/>
      <c r="M695" s="255"/>
      <c r="N695" s="255"/>
      <c r="O695" s="255"/>
      <c r="P695" s="255"/>
      <c r="Q695" s="255"/>
      <c r="R695" s="255"/>
      <c r="S695" s="255"/>
      <c r="T695" s="255"/>
      <c r="U695" s="255"/>
      <c r="V695" s="255"/>
      <c r="W695" s="255"/>
      <c r="X695" s="255"/>
      <c r="Y695" s="255"/>
      <c r="Z695" s="255"/>
    </row>
    <row r="696" spans="1:26" ht="14.25" customHeight="1">
      <c r="A696" s="255"/>
      <c r="B696" s="255"/>
      <c r="C696" s="255"/>
      <c r="D696" s="255"/>
      <c r="E696" s="255"/>
      <c r="F696" s="255"/>
      <c r="G696" s="255"/>
      <c r="H696" s="255"/>
      <c r="I696" s="255"/>
      <c r="J696" s="255"/>
      <c r="K696" s="255"/>
      <c r="L696" s="255"/>
      <c r="M696" s="255"/>
      <c r="N696" s="255"/>
      <c r="O696" s="255"/>
      <c r="P696" s="255"/>
      <c r="Q696" s="255"/>
      <c r="R696" s="255"/>
      <c r="S696" s="255"/>
      <c r="T696" s="255"/>
      <c r="U696" s="255"/>
      <c r="V696" s="255"/>
      <c r="W696" s="255"/>
      <c r="X696" s="255"/>
      <c r="Y696" s="255"/>
      <c r="Z696" s="255"/>
    </row>
    <row r="697" spans="1:26" ht="14.25" customHeight="1">
      <c r="A697" s="255"/>
      <c r="B697" s="255"/>
      <c r="C697" s="255"/>
      <c r="D697" s="255"/>
      <c r="E697" s="255"/>
      <c r="F697" s="255"/>
      <c r="G697" s="255"/>
      <c r="H697" s="255"/>
      <c r="I697" s="255"/>
      <c r="J697" s="255"/>
      <c r="K697" s="255"/>
      <c r="L697" s="255"/>
      <c r="M697" s="255"/>
      <c r="N697" s="255"/>
      <c r="O697" s="255"/>
      <c r="P697" s="255"/>
      <c r="Q697" s="255"/>
      <c r="R697" s="255"/>
      <c r="S697" s="255"/>
      <c r="T697" s="255"/>
      <c r="U697" s="255"/>
      <c r="V697" s="255"/>
      <c r="W697" s="255"/>
      <c r="X697" s="255"/>
      <c r="Y697" s="255"/>
      <c r="Z697" s="255"/>
    </row>
    <row r="698" spans="1:26" ht="14.25" customHeight="1">
      <c r="A698" s="255"/>
      <c r="B698" s="255"/>
      <c r="C698" s="255"/>
      <c r="D698" s="255"/>
      <c r="E698" s="255"/>
      <c r="F698" s="255"/>
      <c r="G698" s="255"/>
      <c r="H698" s="255"/>
      <c r="I698" s="255"/>
      <c r="J698" s="255"/>
      <c r="K698" s="255"/>
      <c r="L698" s="255"/>
      <c r="M698" s="255"/>
      <c r="N698" s="255"/>
      <c r="O698" s="255"/>
      <c r="P698" s="255"/>
      <c r="Q698" s="255"/>
      <c r="R698" s="255"/>
      <c r="S698" s="255"/>
      <c r="T698" s="255"/>
      <c r="U698" s="255"/>
      <c r="V698" s="255"/>
      <c r="W698" s="255"/>
      <c r="X698" s="255"/>
      <c r="Y698" s="255"/>
      <c r="Z698" s="255"/>
    </row>
    <row r="699" spans="1:26" ht="14.25" customHeight="1">
      <c r="A699" s="255"/>
      <c r="B699" s="255"/>
      <c r="C699" s="255"/>
      <c r="D699" s="255"/>
      <c r="E699" s="255"/>
      <c r="F699" s="255"/>
      <c r="G699" s="255"/>
      <c r="H699" s="255"/>
      <c r="I699" s="255"/>
      <c r="J699" s="255"/>
      <c r="K699" s="255"/>
      <c r="L699" s="255"/>
      <c r="M699" s="255"/>
      <c r="N699" s="255"/>
      <c r="O699" s="255"/>
      <c r="P699" s="255"/>
      <c r="Q699" s="255"/>
      <c r="R699" s="255"/>
      <c r="S699" s="255"/>
      <c r="T699" s="255"/>
      <c r="U699" s="255"/>
      <c r="V699" s="255"/>
      <c r="W699" s="255"/>
      <c r="X699" s="255"/>
      <c r="Y699" s="255"/>
      <c r="Z699" s="255"/>
    </row>
    <row r="700" spans="1:26" ht="14.25" customHeight="1">
      <c r="A700" s="255"/>
      <c r="B700" s="255"/>
      <c r="C700" s="255"/>
      <c r="D700" s="255"/>
      <c r="E700" s="255"/>
      <c r="F700" s="255"/>
      <c r="G700" s="255"/>
      <c r="H700" s="255"/>
      <c r="I700" s="255"/>
      <c r="J700" s="255"/>
      <c r="K700" s="255"/>
      <c r="L700" s="255"/>
      <c r="M700" s="255"/>
      <c r="N700" s="255"/>
      <c r="O700" s="255"/>
      <c r="P700" s="255"/>
      <c r="Q700" s="255"/>
      <c r="R700" s="255"/>
      <c r="S700" s="255"/>
      <c r="T700" s="255"/>
      <c r="U700" s="255"/>
      <c r="V700" s="255"/>
      <c r="W700" s="255"/>
      <c r="X700" s="255"/>
      <c r="Y700" s="255"/>
      <c r="Z700" s="255"/>
    </row>
    <row r="701" spans="1:26" ht="14.25" customHeight="1">
      <c r="A701" s="255"/>
      <c r="B701" s="255"/>
      <c r="C701" s="255"/>
      <c r="D701" s="255"/>
      <c r="E701" s="255"/>
      <c r="F701" s="255"/>
      <c r="G701" s="255"/>
      <c r="H701" s="255"/>
      <c r="I701" s="255"/>
      <c r="J701" s="255"/>
      <c r="K701" s="255"/>
      <c r="L701" s="255"/>
      <c r="M701" s="255"/>
      <c r="N701" s="255"/>
      <c r="O701" s="255"/>
      <c r="P701" s="255"/>
      <c r="Q701" s="255"/>
      <c r="R701" s="255"/>
      <c r="S701" s="255"/>
      <c r="T701" s="255"/>
      <c r="U701" s="255"/>
      <c r="V701" s="255"/>
      <c r="W701" s="255"/>
      <c r="X701" s="255"/>
      <c r="Y701" s="255"/>
      <c r="Z701" s="255"/>
    </row>
    <row r="702" spans="1:26" ht="14.25" customHeight="1">
      <c r="A702" s="255"/>
      <c r="B702" s="255"/>
      <c r="C702" s="255"/>
      <c r="D702" s="255"/>
      <c r="E702" s="255"/>
      <c r="F702" s="255"/>
      <c r="G702" s="255"/>
      <c r="H702" s="255"/>
      <c r="I702" s="255"/>
      <c r="J702" s="255"/>
      <c r="K702" s="255"/>
      <c r="L702" s="255"/>
      <c r="M702" s="255"/>
      <c r="N702" s="255"/>
      <c r="O702" s="255"/>
      <c r="P702" s="255"/>
      <c r="Q702" s="255"/>
      <c r="R702" s="255"/>
      <c r="S702" s="255"/>
      <c r="T702" s="255"/>
      <c r="U702" s="255"/>
      <c r="V702" s="255"/>
      <c r="W702" s="255"/>
      <c r="X702" s="255"/>
      <c r="Y702" s="255"/>
      <c r="Z702" s="255"/>
    </row>
    <row r="703" spans="1:26" ht="14.25" customHeight="1">
      <c r="A703" s="255"/>
      <c r="B703" s="255"/>
      <c r="C703" s="255"/>
      <c r="D703" s="255"/>
      <c r="E703" s="255"/>
      <c r="F703" s="255"/>
      <c r="G703" s="255"/>
      <c r="H703" s="255"/>
      <c r="I703" s="255"/>
      <c r="J703" s="255"/>
      <c r="K703" s="255"/>
      <c r="L703" s="255"/>
      <c r="M703" s="255"/>
      <c r="N703" s="255"/>
      <c r="O703" s="255"/>
      <c r="P703" s="255"/>
      <c r="Q703" s="255"/>
      <c r="R703" s="255"/>
      <c r="S703" s="255"/>
      <c r="T703" s="255"/>
      <c r="U703" s="255"/>
      <c r="V703" s="255"/>
      <c r="W703" s="255"/>
      <c r="X703" s="255"/>
      <c r="Y703" s="255"/>
      <c r="Z703" s="255"/>
    </row>
    <row r="704" spans="1:26" ht="14.25" customHeight="1">
      <c r="A704" s="255"/>
      <c r="B704" s="255"/>
      <c r="C704" s="255"/>
      <c r="D704" s="255"/>
      <c r="E704" s="255"/>
      <c r="F704" s="255"/>
      <c r="G704" s="255"/>
      <c r="H704" s="255"/>
      <c r="I704" s="255"/>
      <c r="J704" s="255"/>
      <c r="K704" s="255"/>
      <c r="L704" s="255"/>
      <c r="M704" s="255"/>
      <c r="N704" s="255"/>
      <c r="O704" s="255"/>
      <c r="P704" s="255"/>
      <c r="Q704" s="255"/>
      <c r="R704" s="255"/>
      <c r="S704" s="255"/>
      <c r="T704" s="255"/>
      <c r="U704" s="255"/>
      <c r="V704" s="255"/>
      <c r="W704" s="255"/>
      <c r="X704" s="255"/>
      <c r="Y704" s="255"/>
      <c r="Z704" s="255"/>
    </row>
    <row r="705" spans="1:26" ht="14.25" customHeight="1">
      <c r="A705" s="255"/>
      <c r="B705" s="255"/>
      <c r="C705" s="255"/>
      <c r="D705" s="255"/>
      <c r="E705" s="255"/>
      <c r="F705" s="255"/>
      <c r="G705" s="255"/>
      <c r="H705" s="255"/>
      <c r="I705" s="255"/>
      <c r="J705" s="255"/>
      <c r="K705" s="255"/>
      <c r="L705" s="255"/>
      <c r="M705" s="255"/>
      <c r="N705" s="255"/>
      <c r="O705" s="255"/>
      <c r="P705" s="255"/>
      <c r="Q705" s="255"/>
      <c r="R705" s="255"/>
      <c r="S705" s="255"/>
      <c r="T705" s="255"/>
      <c r="U705" s="255"/>
      <c r="V705" s="255"/>
      <c r="W705" s="255"/>
      <c r="X705" s="255"/>
      <c r="Y705" s="255"/>
      <c r="Z705" s="255"/>
    </row>
    <row r="706" spans="1:26" ht="14.25" customHeight="1">
      <c r="A706" s="255"/>
      <c r="B706" s="255"/>
      <c r="C706" s="255"/>
      <c r="D706" s="255"/>
      <c r="E706" s="255"/>
      <c r="F706" s="255"/>
      <c r="G706" s="255"/>
      <c r="H706" s="255"/>
      <c r="I706" s="255"/>
      <c r="J706" s="255"/>
      <c r="K706" s="255"/>
      <c r="L706" s="255"/>
      <c r="M706" s="255"/>
      <c r="N706" s="255"/>
      <c r="O706" s="255"/>
      <c r="P706" s="255"/>
      <c r="Q706" s="255"/>
      <c r="R706" s="255"/>
      <c r="S706" s="255"/>
      <c r="T706" s="255"/>
      <c r="U706" s="255"/>
      <c r="V706" s="255"/>
      <c r="W706" s="255"/>
      <c r="X706" s="255"/>
      <c r="Y706" s="255"/>
      <c r="Z706" s="255"/>
    </row>
    <row r="707" spans="1:26" ht="14.25" customHeight="1">
      <c r="A707" s="255"/>
      <c r="B707" s="255"/>
      <c r="C707" s="255"/>
      <c r="D707" s="255"/>
      <c r="E707" s="255"/>
      <c r="F707" s="255"/>
      <c r="G707" s="255"/>
      <c r="H707" s="255"/>
      <c r="I707" s="255"/>
      <c r="J707" s="255"/>
      <c r="K707" s="255"/>
      <c r="L707" s="255"/>
      <c r="M707" s="255"/>
      <c r="N707" s="255"/>
      <c r="O707" s="255"/>
      <c r="P707" s="255"/>
      <c r="Q707" s="255"/>
      <c r="R707" s="255"/>
      <c r="S707" s="255"/>
      <c r="T707" s="255"/>
      <c r="U707" s="255"/>
      <c r="V707" s="255"/>
      <c r="W707" s="255"/>
      <c r="X707" s="255"/>
      <c r="Y707" s="255"/>
      <c r="Z707" s="255"/>
    </row>
    <row r="708" spans="1:26" ht="14.25" customHeight="1">
      <c r="A708" s="255"/>
      <c r="B708" s="255"/>
      <c r="C708" s="255"/>
      <c r="D708" s="255"/>
      <c r="E708" s="255"/>
      <c r="F708" s="255"/>
      <c r="G708" s="255"/>
      <c r="H708" s="255"/>
      <c r="I708" s="255"/>
      <c r="J708" s="255"/>
      <c r="K708" s="255"/>
      <c r="L708" s="255"/>
      <c r="M708" s="255"/>
      <c r="N708" s="255"/>
      <c r="O708" s="255"/>
      <c r="P708" s="255"/>
      <c r="Q708" s="255"/>
      <c r="R708" s="255"/>
      <c r="S708" s="255"/>
      <c r="T708" s="255"/>
      <c r="U708" s="255"/>
      <c r="V708" s="255"/>
      <c r="W708" s="255"/>
      <c r="X708" s="255"/>
      <c r="Y708" s="255"/>
      <c r="Z708" s="255"/>
    </row>
    <row r="709" spans="1:26" ht="14.25" customHeight="1">
      <c r="A709" s="255"/>
      <c r="B709" s="255"/>
      <c r="C709" s="255"/>
      <c r="D709" s="255"/>
      <c r="E709" s="255"/>
      <c r="F709" s="255"/>
      <c r="G709" s="255"/>
      <c r="H709" s="255"/>
      <c r="I709" s="255"/>
      <c r="J709" s="255"/>
      <c r="K709" s="255"/>
      <c r="L709" s="255"/>
      <c r="M709" s="255"/>
      <c r="N709" s="255"/>
      <c r="O709" s="255"/>
      <c r="P709" s="255"/>
      <c r="Q709" s="255"/>
      <c r="R709" s="255"/>
      <c r="S709" s="255"/>
      <c r="T709" s="255"/>
      <c r="U709" s="255"/>
      <c r="V709" s="255"/>
      <c r="W709" s="255"/>
      <c r="X709" s="255"/>
      <c r="Y709" s="255"/>
      <c r="Z709" s="255"/>
    </row>
    <row r="710" spans="1:26" ht="14.25" customHeight="1">
      <c r="A710" s="255"/>
      <c r="B710" s="255"/>
      <c r="C710" s="255"/>
      <c r="D710" s="255"/>
      <c r="E710" s="255"/>
      <c r="F710" s="255"/>
      <c r="G710" s="255"/>
      <c r="H710" s="255"/>
      <c r="I710" s="255"/>
      <c r="J710" s="255"/>
      <c r="K710" s="255"/>
      <c r="L710" s="255"/>
      <c r="M710" s="255"/>
      <c r="N710" s="255"/>
      <c r="O710" s="255"/>
      <c r="P710" s="255"/>
      <c r="Q710" s="255"/>
      <c r="R710" s="255"/>
      <c r="S710" s="255"/>
      <c r="T710" s="255"/>
      <c r="U710" s="255"/>
      <c r="V710" s="255"/>
      <c r="W710" s="255"/>
      <c r="X710" s="255"/>
      <c r="Y710" s="255"/>
      <c r="Z710" s="255"/>
    </row>
    <row r="711" spans="1:26" ht="14.25" customHeight="1">
      <c r="A711" s="255"/>
      <c r="B711" s="255"/>
      <c r="C711" s="255"/>
      <c r="D711" s="255"/>
      <c r="E711" s="255"/>
      <c r="F711" s="255"/>
      <c r="G711" s="255"/>
      <c r="H711" s="255"/>
      <c r="I711" s="255"/>
      <c r="J711" s="255"/>
      <c r="K711" s="255"/>
      <c r="L711" s="255"/>
      <c r="M711" s="255"/>
      <c r="N711" s="255"/>
      <c r="O711" s="255"/>
      <c r="P711" s="255"/>
      <c r="Q711" s="255"/>
      <c r="R711" s="255"/>
      <c r="S711" s="255"/>
      <c r="T711" s="255"/>
      <c r="U711" s="255"/>
      <c r="V711" s="255"/>
      <c r="W711" s="255"/>
      <c r="X711" s="255"/>
      <c r="Y711" s="255"/>
      <c r="Z711" s="255"/>
    </row>
    <row r="712" spans="1:26" ht="14.25" customHeight="1">
      <c r="A712" s="255"/>
      <c r="B712" s="255"/>
      <c r="C712" s="255"/>
      <c r="D712" s="255"/>
      <c r="E712" s="255"/>
      <c r="F712" s="255"/>
      <c r="G712" s="255"/>
      <c r="H712" s="255"/>
      <c r="I712" s="255"/>
      <c r="J712" s="255"/>
      <c r="K712" s="255"/>
      <c r="L712" s="255"/>
      <c r="M712" s="255"/>
      <c r="N712" s="255"/>
      <c r="O712" s="255"/>
      <c r="P712" s="255"/>
      <c r="Q712" s="255"/>
      <c r="R712" s="255"/>
      <c r="S712" s="255"/>
      <c r="T712" s="255"/>
      <c r="U712" s="255"/>
      <c r="V712" s="255"/>
      <c r="W712" s="255"/>
      <c r="X712" s="255"/>
      <c r="Y712" s="255"/>
      <c r="Z712" s="255"/>
    </row>
    <row r="713" spans="1:26" ht="14.25" customHeight="1">
      <c r="A713" s="255"/>
      <c r="B713" s="255"/>
      <c r="C713" s="255"/>
      <c r="D713" s="255"/>
      <c r="E713" s="255"/>
      <c r="F713" s="255"/>
      <c r="G713" s="255"/>
      <c r="H713" s="255"/>
      <c r="I713" s="255"/>
      <c r="J713" s="255"/>
      <c r="K713" s="255"/>
      <c r="L713" s="255"/>
      <c r="M713" s="255"/>
      <c r="N713" s="255"/>
      <c r="O713" s="255"/>
      <c r="P713" s="255"/>
      <c r="Q713" s="255"/>
      <c r="R713" s="255"/>
      <c r="S713" s="255"/>
      <c r="T713" s="255"/>
      <c r="U713" s="255"/>
      <c r="V713" s="255"/>
      <c r="W713" s="255"/>
      <c r="X713" s="255"/>
      <c r="Y713" s="255"/>
      <c r="Z713" s="255"/>
    </row>
    <row r="714" spans="1:26" ht="14.25" customHeight="1">
      <c r="A714" s="255"/>
      <c r="B714" s="255"/>
      <c r="C714" s="255"/>
      <c r="D714" s="255"/>
      <c r="E714" s="255"/>
      <c r="F714" s="255"/>
      <c r="G714" s="255"/>
      <c r="H714" s="255"/>
      <c r="I714" s="255"/>
      <c r="J714" s="255"/>
      <c r="K714" s="255"/>
      <c r="L714" s="255"/>
      <c r="M714" s="255"/>
      <c r="N714" s="255"/>
      <c r="O714" s="255"/>
      <c r="P714" s="255"/>
      <c r="Q714" s="255"/>
      <c r="R714" s="255"/>
      <c r="S714" s="255"/>
      <c r="T714" s="255"/>
      <c r="U714" s="255"/>
      <c r="V714" s="255"/>
      <c r="W714" s="255"/>
      <c r="X714" s="255"/>
      <c r="Y714" s="255"/>
      <c r="Z714" s="255"/>
    </row>
    <row r="715" spans="1:26" ht="14.25" customHeight="1">
      <c r="A715" s="255"/>
      <c r="B715" s="255"/>
      <c r="C715" s="255"/>
      <c r="D715" s="255"/>
      <c r="E715" s="255"/>
      <c r="F715" s="255"/>
      <c r="G715" s="255"/>
      <c r="H715" s="255"/>
      <c r="I715" s="255"/>
      <c r="J715" s="255"/>
      <c r="K715" s="255"/>
      <c r="L715" s="255"/>
      <c r="M715" s="255"/>
      <c r="N715" s="255"/>
      <c r="O715" s="255"/>
      <c r="P715" s="255"/>
      <c r="Q715" s="255"/>
      <c r="R715" s="255"/>
      <c r="S715" s="255"/>
      <c r="T715" s="255"/>
      <c r="U715" s="255"/>
      <c r="V715" s="255"/>
      <c r="W715" s="255"/>
      <c r="X715" s="255"/>
      <c r="Y715" s="255"/>
      <c r="Z715" s="255"/>
    </row>
    <row r="716" spans="1:26" ht="14.25" customHeight="1">
      <c r="A716" s="255"/>
      <c r="B716" s="255"/>
      <c r="C716" s="255"/>
      <c r="D716" s="255"/>
      <c r="E716" s="255"/>
      <c r="F716" s="255"/>
      <c r="G716" s="255"/>
      <c r="H716" s="255"/>
      <c r="I716" s="255"/>
      <c r="J716" s="255"/>
      <c r="K716" s="255"/>
      <c r="L716" s="255"/>
      <c r="M716" s="255"/>
      <c r="N716" s="255"/>
      <c r="O716" s="255"/>
      <c r="P716" s="255"/>
      <c r="Q716" s="255"/>
      <c r="R716" s="255"/>
      <c r="S716" s="255"/>
      <c r="T716" s="255"/>
      <c r="U716" s="255"/>
      <c r="V716" s="255"/>
      <c r="W716" s="255"/>
      <c r="X716" s="255"/>
      <c r="Y716" s="255"/>
      <c r="Z716" s="255"/>
    </row>
    <row r="717" spans="1:26" ht="14.25" customHeight="1">
      <c r="A717" s="255"/>
      <c r="B717" s="255"/>
      <c r="C717" s="255"/>
      <c r="D717" s="255"/>
      <c r="E717" s="255"/>
      <c r="F717" s="255"/>
      <c r="G717" s="255"/>
      <c r="H717" s="255"/>
      <c r="I717" s="255"/>
      <c r="J717" s="255"/>
      <c r="K717" s="255"/>
      <c r="L717" s="255"/>
      <c r="M717" s="255"/>
      <c r="N717" s="255"/>
      <c r="O717" s="255"/>
      <c r="P717" s="255"/>
      <c r="Q717" s="255"/>
      <c r="R717" s="255"/>
      <c r="S717" s="255"/>
      <c r="T717" s="255"/>
      <c r="U717" s="255"/>
      <c r="V717" s="255"/>
      <c r="W717" s="255"/>
      <c r="X717" s="255"/>
      <c r="Y717" s="255"/>
      <c r="Z717" s="255"/>
    </row>
    <row r="718" spans="1:26" ht="14.25" customHeight="1">
      <c r="A718" s="255"/>
      <c r="B718" s="255"/>
      <c r="C718" s="255"/>
      <c r="D718" s="255"/>
      <c r="E718" s="255"/>
      <c r="F718" s="255"/>
      <c r="G718" s="255"/>
      <c r="H718" s="255"/>
      <c r="I718" s="255"/>
      <c r="J718" s="255"/>
      <c r="K718" s="255"/>
      <c r="L718" s="255"/>
      <c r="M718" s="255"/>
      <c r="N718" s="255"/>
      <c r="O718" s="255"/>
      <c r="P718" s="255"/>
      <c r="Q718" s="255"/>
      <c r="R718" s="255"/>
      <c r="S718" s="255"/>
      <c r="T718" s="255"/>
      <c r="U718" s="255"/>
      <c r="V718" s="255"/>
      <c r="W718" s="255"/>
      <c r="X718" s="255"/>
      <c r="Y718" s="255"/>
      <c r="Z718" s="255"/>
    </row>
    <row r="719" spans="1:26" ht="14.25" customHeight="1">
      <c r="A719" s="255"/>
      <c r="B719" s="255"/>
      <c r="C719" s="255"/>
      <c r="D719" s="255"/>
      <c r="E719" s="255"/>
      <c r="F719" s="255"/>
      <c r="G719" s="255"/>
      <c r="H719" s="255"/>
      <c r="I719" s="255"/>
      <c r="J719" s="255"/>
      <c r="K719" s="255"/>
      <c r="L719" s="255"/>
      <c r="M719" s="255"/>
      <c r="N719" s="255"/>
      <c r="O719" s="255"/>
      <c r="P719" s="255"/>
      <c r="Q719" s="255"/>
      <c r="R719" s="255"/>
      <c r="S719" s="255"/>
      <c r="T719" s="255"/>
      <c r="U719" s="255"/>
      <c r="V719" s="255"/>
      <c r="W719" s="255"/>
      <c r="X719" s="255"/>
      <c r="Y719" s="255"/>
      <c r="Z719" s="255"/>
    </row>
    <row r="720" spans="1:26" ht="14.25" customHeight="1">
      <c r="A720" s="255"/>
      <c r="B720" s="255"/>
      <c r="C720" s="255"/>
      <c r="D720" s="255"/>
      <c r="E720" s="255"/>
      <c r="F720" s="255"/>
      <c r="G720" s="255"/>
      <c r="H720" s="255"/>
      <c r="I720" s="255"/>
      <c r="J720" s="255"/>
      <c r="K720" s="255"/>
      <c r="L720" s="255"/>
      <c r="M720" s="255"/>
      <c r="N720" s="255"/>
      <c r="O720" s="255"/>
      <c r="P720" s="255"/>
      <c r="Q720" s="255"/>
      <c r="R720" s="255"/>
      <c r="S720" s="255"/>
      <c r="T720" s="255"/>
      <c r="U720" s="255"/>
      <c r="V720" s="255"/>
      <c r="W720" s="255"/>
      <c r="X720" s="255"/>
      <c r="Y720" s="255"/>
      <c r="Z720" s="255"/>
    </row>
    <row r="721" spans="1:26" ht="14.25" customHeight="1">
      <c r="A721" s="255"/>
      <c r="B721" s="255"/>
      <c r="C721" s="255"/>
      <c r="D721" s="255"/>
      <c r="E721" s="255"/>
      <c r="F721" s="255"/>
      <c r="G721" s="255"/>
      <c r="H721" s="255"/>
      <c r="I721" s="255"/>
      <c r="J721" s="255"/>
      <c r="K721" s="255"/>
      <c r="L721" s="255"/>
      <c r="M721" s="255"/>
      <c r="N721" s="255"/>
      <c r="O721" s="255"/>
      <c r="P721" s="255"/>
      <c r="Q721" s="255"/>
      <c r="R721" s="255"/>
      <c r="S721" s="255"/>
      <c r="T721" s="255"/>
      <c r="U721" s="255"/>
      <c r="V721" s="255"/>
      <c r="W721" s="255"/>
      <c r="X721" s="255"/>
      <c r="Y721" s="255"/>
      <c r="Z721" s="255"/>
    </row>
    <row r="722" spans="1:26" ht="14.25" customHeight="1">
      <c r="A722" s="255"/>
      <c r="B722" s="255"/>
      <c r="C722" s="255"/>
      <c r="D722" s="255"/>
      <c r="E722" s="255"/>
      <c r="F722" s="255"/>
      <c r="G722" s="255"/>
      <c r="H722" s="255"/>
      <c r="I722" s="255"/>
      <c r="J722" s="255"/>
      <c r="K722" s="255"/>
      <c r="L722" s="255"/>
      <c r="M722" s="255"/>
      <c r="N722" s="255"/>
      <c r="O722" s="255"/>
      <c r="P722" s="255"/>
      <c r="Q722" s="255"/>
      <c r="R722" s="255"/>
      <c r="S722" s="255"/>
      <c r="T722" s="255"/>
      <c r="U722" s="255"/>
      <c r="V722" s="255"/>
      <c r="W722" s="255"/>
      <c r="X722" s="255"/>
      <c r="Y722" s="255"/>
      <c r="Z722" s="255"/>
    </row>
    <row r="723" spans="1:26" ht="14.25" customHeight="1">
      <c r="A723" s="255"/>
      <c r="B723" s="255"/>
      <c r="C723" s="255"/>
      <c r="D723" s="255"/>
      <c r="E723" s="255"/>
      <c r="F723" s="255"/>
      <c r="G723" s="255"/>
      <c r="H723" s="255"/>
      <c r="I723" s="255"/>
      <c r="J723" s="255"/>
      <c r="K723" s="255"/>
      <c r="L723" s="255"/>
      <c r="M723" s="255"/>
      <c r="N723" s="255"/>
      <c r="O723" s="255"/>
      <c r="P723" s="255"/>
      <c r="Q723" s="255"/>
      <c r="R723" s="255"/>
      <c r="S723" s="255"/>
      <c r="T723" s="255"/>
      <c r="U723" s="255"/>
      <c r="V723" s="255"/>
      <c r="W723" s="255"/>
      <c r="X723" s="255"/>
      <c r="Y723" s="255"/>
      <c r="Z723" s="255"/>
    </row>
    <row r="724" spans="1:26" ht="14.25" customHeight="1">
      <c r="A724" s="255"/>
      <c r="B724" s="255"/>
      <c r="C724" s="255"/>
      <c r="D724" s="255"/>
      <c r="E724" s="255"/>
      <c r="F724" s="255"/>
      <c r="G724" s="255"/>
      <c r="H724" s="255"/>
      <c r="I724" s="255"/>
      <c r="J724" s="255"/>
      <c r="K724" s="255"/>
      <c r="L724" s="255"/>
      <c r="M724" s="255"/>
      <c r="N724" s="255"/>
      <c r="O724" s="255"/>
      <c r="P724" s="255"/>
      <c r="Q724" s="255"/>
      <c r="R724" s="255"/>
      <c r="S724" s="255"/>
      <c r="T724" s="255"/>
      <c r="U724" s="255"/>
      <c r="V724" s="255"/>
      <c r="W724" s="255"/>
      <c r="X724" s="255"/>
      <c r="Y724" s="255"/>
      <c r="Z724" s="255"/>
    </row>
    <row r="725" spans="1:26" ht="14.25" customHeight="1">
      <c r="A725" s="255"/>
      <c r="B725" s="255"/>
      <c r="C725" s="255"/>
      <c r="D725" s="255"/>
      <c r="E725" s="255"/>
      <c r="F725" s="255"/>
      <c r="G725" s="255"/>
      <c r="H725" s="255"/>
      <c r="I725" s="255"/>
      <c r="J725" s="255"/>
      <c r="K725" s="255"/>
      <c r="L725" s="255"/>
      <c r="M725" s="255"/>
      <c r="N725" s="255"/>
      <c r="O725" s="255"/>
      <c r="P725" s="255"/>
      <c r="Q725" s="255"/>
      <c r="R725" s="255"/>
      <c r="S725" s="255"/>
      <c r="T725" s="255"/>
      <c r="U725" s="255"/>
      <c r="V725" s="255"/>
      <c r="W725" s="255"/>
      <c r="X725" s="255"/>
      <c r="Y725" s="255"/>
      <c r="Z725" s="255"/>
    </row>
    <row r="726" spans="1:26" ht="14.25" customHeight="1">
      <c r="A726" s="255"/>
      <c r="B726" s="255"/>
      <c r="C726" s="255"/>
      <c r="D726" s="255"/>
      <c r="E726" s="255"/>
      <c r="F726" s="255"/>
      <c r="G726" s="255"/>
      <c r="H726" s="255"/>
      <c r="I726" s="255"/>
      <c r="J726" s="255"/>
      <c r="K726" s="255"/>
      <c r="L726" s="255"/>
      <c r="M726" s="255"/>
      <c r="N726" s="255"/>
      <c r="O726" s="255"/>
      <c r="P726" s="255"/>
      <c r="Q726" s="255"/>
      <c r="R726" s="255"/>
      <c r="S726" s="255"/>
      <c r="T726" s="255"/>
      <c r="U726" s="255"/>
      <c r="V726" s="255"/>
      <c r="W726" s="255"/>
      <c r="X726" s="255"/>
      <c r="Y726" s="255"/>
      <c r="Z726" s="255"/>
    </row>
    <row r="727" spans="1:26" ht="14.25" customHeight="1">
      <c r="A727" s="255"/>
      <c r="B727" s="255"/>
      <c r="C727" s="255"/>
      <c r="D727" s="255"/>
      <c r="E727" s="255"/>
      <c r="F727" s="255"/>
      <c r="G727" s="255"/>
      <c r="H727" s="255"/>
      <c r="I727" s="255"/>
      <c r="J727" s="255"/>
      <c r="K727" s="255"/>
      <c r="L727" s="255"/>
      <c r="M727" s="255"/>
      <c r="N727" s="255"/>
      <c r="O727" s="255"/>
      <c r="P727" s="255"/>
      <c r="Q727" s="255"/>
      <c r="R727" s="255"/>
      <c r="S727" s="255"/>
      <c r="T727" s="255"/>
      <c r="U727" s="255"/>
      <c r="V727" s="255"/>
      <c r="W727" s="255"/>
      <c r="X727" s="255"/>
      <c r="Y727" s="255"/>
      <c r="Z727" s="255"/>
    </row>
    <row r="728" spans="1:26" ht="14.25" customHeight="1">
      <c r="A728" s="255"/>
      <c r="B728" s="255"/>
      <c r="C728" s="255"/>
      <c r="D728" s="255"/>
      <c r="E728" s="255"/>
      <c r="F728" s="255"/>
      <c r="G728" s="255"/>
      <c r="H728" s="255"/>
      <c r="I728" s="255"/>
      <c r="J728" s="255"/>
      <c r="K728" s="255"/>
      <c r="L728" s="255"/>
      <c r="M728" s="255"/>
      <c r="N728" s="255"/>
      <c r="O728" s="255"/>
      <c r="P728" s="255"/>
      <c r="Q728" s="255"/>
      <c r="R728" s="255"/>
      <c r="S728" s="255"/>
      <c r="T728" s="255"/>
      <c r="U728" s="255"/>
      <c r="V728" s="255"/>
      <c r="W728" s="255"/>
      <c r="X728" s="255"/>
      <c r="Y728" s="255"/>
      <c r="Z728" s="255"/>
    </row>
    <row r="729" spans="1:26" ht="14.25" customHeight="1">
      <c r="A729" s="255"/>
      <c r="B729" s="255"/>
      <c r="C729" s="255"/>
      <c r="D729" s="255"/>
      <c r="E729" s="255"/>
      <c r="F729" s="255"/>
      <c r="G729" s="255"/>
      <c r="H729" s="255"/>
      <c r="I729" s="255"/>
      <c r="J729" s="255"/>
      <c r="K729" s="255"/>
      <c r="L729" s="255"/>
      <c r="M729" s="255"/>
      <c r="N729" s="255"/>
      <c r="O729" s="255"/>
      <c r="P729" s="255"/>
      <c r="Q729" s="255"/>
      <c r="R729" s="255"/>
      <c r="S729" s="255"/>
      <c r="T729" s="255"/>
      <c r="U729" s="255"/>
      <c r="V729" s="255"/>
      <c r="W729" s="255"/>
      <c r="X729" s="255"/>
      <c r="Y729" s="255"/>
      <c r="Z729" s="255"/>
    </row>
    <row r="730" spans="1:26" ht="14.25" customHeight="1">
      <c r="A730" s="255"/>
      <c r="B730" s="255"/>
      <c r="C730" s="255"/>
      <c r="D730" s="255"/>
      <c r="E730" s="255"/>
      <c r="F730" s="255"/>
      <c r="G730" s="255"/>
      <c r="H730" s="255"/>
      <c r="I730" s="255"/>
      <c r="J730" s="255"/>
      <c r="K730" s="255"/>
      <c r="L730" s="255"/>
      <c r="M730" s="255"/>
      <c r="N730" s="255"/>
      <c r="O730" s="255"/>
      <c r="P730" s="255"/>
      <c r="Q730" s="255"/>
      <c r="R730" s="255"/>
      <c r="S730" s="255"/>
      <c r="T730" s="255"/>
      <c r="U730" s="255"/>
      <c r="V730" s="255"/>
      <c r="W730" s="255"/>
      <c r="X730" s="255"/>
      <c r="Y730" s="255"/>
      <c r="Z730" s="255"/>
    </row>
    <row r="731" spans="1:26" ht="14.25" customHeight="1">
      <c r="A731" s="255"/>
      <c r="B731" s="255"/>
      <c r="C731" s="255"/>
      <c r="D731" s="255"/>
      <c r="E731" s="255"/>
      <c r="F731" s="255"/>
      <c r="G731" s="255"/>
      <c r="H731" s="255"/>
      <c r="I731" s="255"/>
      <c r="J731" s="255"/>
      <c r="K731" s="255"/>
      <c r="L731" s="255"/>
      <c r="M731" s="255"/>
      <c r="N731" s="255"/>
      <c r="O731" s="255"/>
      <c r="P731" s="255"/>
      <c r="Q731" s="255"/>
      <c r="R731" s="255"/>
      <c r="S731" s="255"/>
      <c r="T731" s="255"/>
      <c r="U731" s="255"/>
      <c r="V731" s="255"/>
      <c r="W731" s="255"/>
      <c r="X731" s="255"/>
      <c r="Y731" s="255"/>
      <c r="Z731" s="255"/>
    </row>
    <row r="732" spans="1:26" ht="14.25" customHeight="1">
      <c r="A732" s="255"/>
      <c r="B732" s="255"/>
      <c r="C732" s="255"/>
      <c r="D732" s="255"/>
      <c r="E732" s="255"/>
      <c r="F732" s="255"/>
      <c r="G732" s="255"/>
      <c r="H732" s="255"/>
      <c r="I732" s="255"/>
      <c r="J732" s="255"/>
      <c r="K732" s="255"/>
      <c r="L732" s="255"/>
      <c r="M732" s="255"/>
      <c r="N732" s="255"/>
      <c r="O732" s="255"/>
      <c r="P732" s="255"/>
      <c r="Q732" s="255"/>
      <c r="R732" s="255"/>
      <c r="S732" s="255"/>
      <c r="T732" s="255"/>
      <c r="U732" s="255"/>
      <c r="V732" s="255"/>
      <c r="W732" s="255"/>
      <c r="X732" s="255"/>
      <c r="Y732" s="255"/>
      <c r="Z732" s="255"/>
    </row>
    <row r="733" spans="1:26" ht="14.25" customHeight="1">
      <c r="A733" s="255"/>
      <c r="B733" s="255"/>
      <c r="C733" s="255"/>
      <c r="D733" s="255"/>
      <c r="E733" s="255"/>
      <c r="F733" s="255"/>
      <c r="G733" s="255"/>
      <c r="H733" s="255"/>
      <c r="I733" s="255"/>
      <c r="J733" s="255"/>
      <c r="K733" s="255"/>
      <c r="L733" s="255"/>
      <c r="M733" s="255"/>
      <c r="N733" s="255"/>
      <c r="O733" s="255"/>
      <c r="P733" s="255"/>
      <c r="Q733" s="255"/>
      <c r="R733" s="255"/>
      <c r="S733" s="255"/>
      <c r="T733" s="255"/>
      <c r="U733" s="255"/>
      <c r="V733" s="255"/>
      <c r="W733" s="255"/>
      <c r="X733" s="255"/>
      <c r="Y733" s="255"/>
      <c r="Z733" s="255"/>
    </row>
    <row r="734" spans="1:26" ht="14.25" customHeight="1">
      <c r="A734" s="255"/>
      <c r="B734" s="255"/>
      <c r="C734" s="255"/>
      <c r="D734" s="255"/>
      <c r="E734" s="255"/>
      <c r="F734" s="255"/>
      <c r="G734" s="255"/>
      <c r="H734" s="255"/>
      <c r="I734" s="255"/>
      <c r="J734" s="255"/>
      <c r="K734" s="255"/>
      <c r="L734" s="255"/>
      <c r="M734" s="255"/>
      <c r="N734" s="255"/>
      <c r="O734" s="255"/>
      <c r="P734" s="255"/>
      <c r="Q734" s="255"/>
      <c r="R734" s="255"/>
      <c r="S734" s="255"/>
      <c r="T734" s="255"/>
      <c r="U734" s="255"/>
      <c r="V734" s="255"/>
      <c r="W734" s="255"/>
      <c r="X734" s="255"/>
      <c r="Y734" s="255"/>
      <c r="Z734" s="255"/>
    </row>
    <row r="735" spans="1:26" ht="14.25" customHeight="1">
      <c r="A735" s="255"/>
      <c r="B735" s="255"/>
      <c r="C735" s="255"/>
      <c r="D735" s="255"/>
      <c r="E735" s="255"/>
      <c r="F735" s="255"/>
      <c r="G735" s="255"/>
      <c r="H735" s="255"/>
      <c r="I735" s="255"/>
      <c r="J735" s="255"/>
      <c r="K735" s="255"/>
      <c r="L735" s="255"/>
      <c r="M735" s="255"/>
      <c r="N735" s="255"/>
      <c r="O735" s="255"/>
      <c r="P735" s="255"/>
      <c r="Q735" s="255"/>
      <c r="R735" s="255"/>
      <c r="S735" s="255"/>
      <c r="T735" s="255"/>
      <c r="U735" s="255"/>
      <c r="V735" s="255"/>
      <c r="W735" s="255"/>
      <c r="X735" s="255"/>
      <c r="Y735" s="255"/>
      <c r="Z735" s="255"/>
    </row>
    <row r="736" spans="1:26" ht="14.25" customHeight="1">
      <c r="A736" s="255"/>
      <c r="B736" s="255"/>
      <c r="C736" s="255"/>
      <c r="D736" s="255"/>
      <c r="E736" s="255"/>
      <c r="F736" s="255"/>
      <c r="G736" s="255"/>
      <c r="H736" s="255"/>
      <c r="I736" s="255"/>
      <c r="J736" s="255"/>
      <c r="K736" s="255"/>
      <c r="L736" s="255"/>
      <c r="M736" s="255"/>
      <c r="N736" s="255"/>
      <c r="O736" s="255"/>
      <c r="P736" s="255"/>
      <c r="Q736" s="255"/>
      <c r="R736" s="255"/>
      <c r="S736" s="255"/>
      <c r="T736" s="255"/>
      <c r="U736" s="255"/>
      <c r="V736" s="255"/>
      <c r="W736" s="255"/>
      <c r="X736" s="255"/>
      <c r="Y736" s="255"/>
      <c r="Z736" s="255"/>
    </row>
    <row r="737" spans="1:26" ht="14.25" customHeight="1">
      <c r="A737" s="255"/>
      <c r="B737" s="255"/>
      <c r="C737" s="255"/>
      <c r="D737" s="255"/>
      <c r="E737" s="255"/>
      <c r="F737" s="255"/>
      <c r="G737" s="255"/>
      <c r="H737" s="255"/>
      <c r="I737" s="255"/>
      <c r="J737" s="255"/>
      <c r="K737" s="255"/>
      <c r="L737" s="255"/>
      <c r="M737" s="255"/>
      <c r="N737" s="255"/>
      <c r="O737" s="255"/>
      <c r="P737" s="255"/>
      <c r="Q737" s="255"/>
      <c r="R737" s="255"/>
      <c r="S737" s="255"/>
      <c r="T737" s="255"/>
      <c r="U737" s="255"/>
      <c r="V737" s="255"/>
      <c r="W737" s="255"/>
      <c r="X737" s="255"/>
      <c r="Y737" s="255"/>
      <c r="Z737" s="255"/>
    </row>
    <row r="738" spans="1:26" ht="14.25" customHeight="1">
      <c r="A738" s="255"/>
      <c r="B738" s="255"/>
      <c r="C738" s="255"/>
      <c r="D738" s="255"/>
      <c r="E738" s="255"/>
      <c r="F738" s="255"/>
      <c r="G738" s="255"/>
      <c r="H738" s="255"/>
      <c r="I738" s="255"/>
      <c r="J738" s="255"/>
      <c r="K738" s="255"/>
      <c r="L738" s="255"/>
      <c r="M738" s="255"/>
      <c r="N738" s="255"/>
      <c r="O738" s="255"/>
      <c r="P738" s="255"/>
      <c r="Q738" s="255"/>
      <c r="R738" s="255"/>
      <c r="S738" s="255"/>
      <c r="T738" s="255"/>
      <c r="U738" s="255"/>
      <c r="V738" s="255"/>
      <c r="W738" s="255"/>
      <c r="X738" s="255"/>
      <c r="Y738" s="255"/>
      <c r="Z738" s="255"/>
    </row>
    <row r="739" spans="1:26" ht="14.25" customHeight="1">
      <c r="A739" s="255"/>
      <c r="B739" s="255"/>
      <c r="C739" s="255"/>
      <c r="D739" s="255"/>
      <c r="E739" s="255"/>
      <c r="F739" s="255"/>
      <c r="G739" s="255"/>
      <c r="H739" s="255"/>
      <c r="I739" s="255"/>
      <c r="J739" s="255"/>
      <c r="K739" s="255"/>
      <c r="L739" s="255"/>
      <c r="M739" s="255"/>
      <c r="N739" s="255"/>
      <c r="O739" s="255"/>
      <c r="P739" s="255"/>
      <c r="Q739" s="255"/>
      <c r="R739" s="255"/>
      <c r="S739" s="255"/>
      <c r="T739" s="255"/>
      <c r="U739" s="255"/>
      <c r="V739" s="255"/>
      <c r="W739" s="255"/>
      <c r="X739" s="255"/>
      <c r="Y739" s="255"/>
      <c r="Z739" s="255"/>
    </row>
    <row r="740" spans="1:26" ht="14.25" customHeight="1">
      <c r="A740" s="255"/>
      <c r="B740" s="255"/>
      <c r="C740" s="255"/>
      <c r="D740" s="255"/>
      <c r="E740" s="255"/>
      <c r="F740" s="255"/>
      <c r="G740" s="255"/>
      <c r="H740" s="255"/>
      <c r="I740" s="255"/>
      <c r="J740" s="255"/>
      <c r="K740" s="255"/>
      <c r="L740" s="255"/>
      <c r="M740" s="255"/>
      <c r="N740" s="255"/>
      <c r="O740" s="255"/>
      <c r="P740" s="255"/>
      <c r="Q740" s="255"/>
      <c r="R740" s="255"/>
      <c r="S740" s="255"/>
      <c r="T740" s="255"/>
      <c r="U740" s="255"/>
      <c r="V740" s="255"/>
      <c r="W740" s="255"/>
      <c r="X740" s="255"/>
      <c r="Y740" s="255"/>
      <c r="Z740" s="255"/>
    </row>
    <row r="741" spans="1:26" ht="14.25" customHeight="1">
      <c r="A741" s="255"/>
      <c r="B741" s="255"/>
      <c r="C741" s="255"/>
      <c r="D741" s="255"/>
      <c r="E741" s="255"/>
      <c r="F741" s="255"/>
      <c r="G741" s="255"/>
      <c r="H741" s="255"/>
      <c r="I741" s="255"/>
      <c r="J741" s="255"/>
      <c r="K741" s="255"/>
      <c r="L741" s="255"/>
      <c r="M741" s="255"/>
      <c r="N741" s="255"/>
      <c r="O741" s="255"/>
      <c r="P741" s="255"/>
      <c r="Q741" s="255"/>
      <c r="R741" s="255"/>
      <c r="S741" s="255"/>
      <c r="T741" s="255"/>
      <c r="U741" s="255"/>
      <c r="V741" s="255"/>
      <c r="W741" s="255"/>
      <c r="X741" s="255"/>
      <c r="Y741" s="255"/>
      <c r="Z741" s="255"/>
    </row>
    <row r="742" spans="1:26" ht="14.25" customHeight="1">
      <c r="A742" s="255"/>
      <c r="B742" s="255"/>
      <c r="C742" s="255"/>
      <c r="D742" s="255"/>
      <c r="E742" s="255"/>
      <c r="F742" s="255"/>
      <c r="G742" s="255"/>
      <c r="H742" s="255"/>
      <c r="I742" s="255"/>
      <c r="J742" s="255"/>
      <c r="K742" s="255"/>
      <c r="L742" s="255"/>
      <c r="M742" s="255"/>
      <c r="N742" s="255"/>
      <c r="O742" s="255"/>
      <c r="P742" s="255"/>
      <c r="Q742" s="255"/>
      <c r="R742" s="255"/>
      <c r="S742" s="255"/>
      <c r="T742" s="255"/>
      <c r="U742" s="255"/>
      <c r="V742" s="255"/>
      <c r="W742" s="255"/>
      <c r="X742" s="255"/>
      <c r="Y742" s="255"/>
      <c r="Z742" s="255"/>
    </row>
    <row r="743" spans="1:26" ht="14.25" customHeight="1">
      <c r="A743" s="255"/>
      <c r="B743" s="255"/>
      <c r="C743" s="255"/>
      <c r="D743" s="255"/>
      <c r="E743" s="255"/>
      <c r="F743" s="255"/>
      <c r="G743" s="255"/>
      <c r="H743" s="255"/>
      <c r="I743" s="255"/>
      <c r="J743" s="255"/>
      <c r="K743" s="255"/>
      <c r="L743" s="255"/>
      <c r="M743" s="255"/>
      <c r="N743" s="255"/>
      <c r="O743" s="255"/>
      <c r="P743" s="255"/>
      <c r="Q743" s="255"/>
      <c r="R743" s="255"/>
      <c r="S743" s="255"/>
      <c r="T743" s="255"/>
      <c r="U743" s="255"/>
      <c r="V743" s="255"/>
      <c r="W743" s="255"/>
      <c r="X743" s="255"/>
      <c r="Y743" s="255"/>
      <c r="Z743" s="255"/>
    </row>
    <row r="744" spans="1:26" ht="14.25" customHeight="1">
      <c r="A744" s="255"/>
      <c r="B744" s="255"/>
      <c r="C744" s="255"/>
      <c r="D744" s="255"/>
      <c r="E744" s="255"/>
      <c r="F744" s="255"/>
      <c r="G744" s="255"/>
      <c r="H744" s="255"/>
      <c r="I744" s="255"/>
      <c r="J744" s="255"/>
      <c r="K744" s="255"/>
      <c r="L744" s="255"/>
      <c r="M744" s="255"/>
      <c r="N744" s="255"/>
      <c r="O744" s="255"/>
      <c r="P744" s="255"/>
      <c r="Q744" s="255"/>
      <c r="R744" s="255"/>
      <c r="S744" s="255"/>
      <c r="T744" s="255"/>
      <c r="U744" s="255"/>
      <c r="V744" s="255"/>
      <c r="W744" s="255"/>
      <c r="X744" s="255"/>
      <c r="Y744" s="255"/>
      <c r="Z744" s="255"/>
    </row>
    <row r="745" spans="1:26" ht="14.25" customHeight="1">
      <c r="A745" s="255"/>
      <c r="B745" s="255"/>
      <c r="C745" s="255"/>
      <c r="D745" s="255"/>
      <c r="E745" s="255"/>
      <c r="F745" s="255"/>
      <c r="G745" s="255"/>
      <c r="H745" s="255"/>
      <c r="I745" s="255"/>
      <c r="J745" s="255"/>
      <c r="K745" s="255"/>
      <c r="L745" s="255"/>
      <c r="M745" s="255"/>
      <c r="N745" s="255"/>
      <c r="O745" s="255"/>
      <c r="P745" s="255"/>
      <c r="Q745" s="255"/>
      <c r="R745" s="255"/>
      <c r="S745" s="255"/>
      <c r="T745" s="255"/>
      <c r="U745" s="255"/>
      <c r="V745" s="255"/>
      <c r="W745" s="255"/>
      <c r="X745" s="255"/>
      <c r="Y745" s="255"/>
      <c r="Z745" s="255"/>
    </row>
    <row r="746" spans="1:26" ht="14.25" customHeight="1">
      <c r="A746" s="255"/>
      <c r="B746" s="255"/>
      <c r="C746" s="255"/>
      <c r="D746" s="255"/>
      <c r="E746" s="255"/>
      <c r="F746" s="255"/>
      <c r="G746" s="255"/>
      <c r="H746" s="255"/>
      <c r="I746" s="255"/>
      <c r="J746" s="255"/>
      <c r="K746" s="255"/>
      <c r="L746" s="255"/>
      <c r="M746" s="255"/>
      <c r="N746" s="255"/>
      <c r="O746" s="255"/>
      <c r="P746" s="255"/>
      <c r="Q746" s="255"/>
      <c r="R746" s="255"/>
      <c r="S746" s="255"/>
      <c r="T746" s="255"/>
      <c r="U746" s="255"/>
      <c r="V746" s="255"/>
      <c r="W746" s="255"/>
      <c r="X746" s="255"/>
      <c r="Y746" s="255"/>
      <c r="Z746" s="255"/>
    </row>
    <row r="747" spans="1:26" ht="14.25" customHeight="1">
      <c r="A747" s="255"/>
      <c r="B747" s="255"/>
      <c r="C747" s="255"/>
      <c r="D747" s="255"/>
      <c r="E747" s="255"/>
      <c r="F747" s="255"/>
      <c r="G747" s="255"/>
      <c r="H747" s="255"/>
      <c r="I747" s="255"/>
      <c r="J747" s="255"/>
      <c r="K747" s="255"/>
      <c r="L747" s="255"/>
      <c r="M747" s="255"/>
      <c r="N747" s="255"/>
      <c r="O747" s="255"/>
      <c r="P747" s="255"/>
      <c r="Q747" s="255"/>
      <c r="R747" s="255"/>
      <c r="S747" s="255"/>
      <c r="T747" s="255"/>
      <c r="U747" s="255"/>
      <c r="V747" s="255"/>
      <c r="W747" s="255"/>
      <c r="X747" s="255"/>
      <c r="Y747" s="255"/>
      <c r="Z747" s="255"/>
    </row>
    <row r="748" spans="1:26" ht="14.25" customHeight="1">
      <c r="A748" s="255"/>
      <c r="B748" s="255"/>
      <c r="C748" s="255"/>
      <c r="D748" s="255"/>
      <c r="E748" s="255"/>
      <c r="F748" s="255"/>
      <c r="G748" s="255"/>
      <c r="H748" s="255"/>
      <c r="I748" s="255"/>
      <c r="J748" s="255"/>
      <c r="K748" s="255"/>
      <c r="L748" s="255"/>
      <c r="M748" s="255"/>
      <c r="N748" s="255"/>
      <c r="O748" s="255"/>
      <c r="P748" s="255"/>
      <c r="Q748" s="255"/>
      <c r="R748" s="255"/>
      <c r="S748" s="255"/>
      <c r="T748" s="255"/>
      <c r="U748" s="255"/>
      <c r="V748" s="255"/>
      <c r="W748" s="255"/>
      <c r="X748" s="255"/>
      <c r="Y748" s="255"/>
      <c r="Z748" s="255"/>
    </row>
    <row r="749" spans="1:26" ht="14.25" customHeight="1">
      <c r="A749" s="255"/>
      <c r="B749" s="255"/>
      <c r="C749" s="255"/>
      <c r="D749" s="255"/>
      <c r="E749" s="255"/>
      <c r="F749" s="255"/>
      <c r="G749" s="255"/>
      <c r="H749" s="255"/>
      <c r="I749" s="255"/>
      <c r="J749" s="255"/>
      <c r="K749" s="255"/>
      <c r="L749" s="255"/>
      <c r="M749" s="255"/>
      <c r="N749" s="255"/>
      <c r="O749" s="255"/>
      <c r="P749" s="255"/>
      <c r="Q749" s="255"/>
      <c r="R749" s="255"/>
      <c r="S749" s="255"/>
      <c r="T749" s="255"/>
      <c r="U749" s="255"/>
      <c r="V749" s="255"/>
      <c r="W749" s="255"/>
      <c r="X749" s="255"/>
      <c r="Y749" s="255"/>
      <c r="Z749" s="255"/>
    </row>
    <row r="750" spans="1:26" ht="14.25" customHeight="1">
      <c r="A750" s="255"/>
      <c r="B750" s="255"/>
      <c r="C750" s="255"/>
      <c r="D750" s="255"/>
      <c r="E750" s="255"/>
      <c r="F750" s="255"/>
      <c r="G750" s="255"/>
      <c r="H750" s="255"/>
      <c r="I750" s="255"/>
      <c r="J750" s="255"/>
      <c r="K750" s="255"/>
      <c r="L750" s="255"/>
      <c r="M750" s="255"/>
      <c r="N750" s="255"/>
      <c r="O750" s="255"/>
      <c r="P750" s="255"/>
      <c r="Q750" s="255"/>
      <c r="R750" s="255"/>
      <c r="S750" s="255"/>
      <c r="T750" s="255"/>
      <c r="U750" s="255"/>
      <c r="V750" s="255"/>
      <c r="W750" s="255"/>
      <c r="X750" s="255"/>
      <c r="Y750" s="255"/>
      <c r="Z750" s="255"/>
    </row>
    <row r="751" spans="1:26" ht="14.25" customHeight="1">
      <c r="A751" s="255"/>
      <c r="B751" s="255"/>
      <c r="C751" s="255"/>
      <c r="D751" s="255"/>
      <c r="E751" s="255"/>
      <c r="F751" s="255"/>
      <c r="G751" s="255"/>
      <c r="H751" s="255"/>
      <c r="I751" s="255"/>
      <c r="J751" s="255"/>
      <c r="K751" s="255"/>
      <c r="L751" s="255"/>
      <c r="M751" s="255"/>
      <c r="N751" s="255"/>
      <c r="O751" s="255"/>
      <c r="P751" s="255"/>
      <c r="Q751" s="255"/>
      <c r="R751" s="255"/>
      <c r="S751" s="255"/>
      <c r="T751" s="255"/>
      <c r="U751" s="255"/>
      <c r="V751" s="255"/>
      <c r="W751" s="255"/>
      <c r="X751" s="255"/>
      <c r="Y751" s="255"/>
      <c r="Z751" s="255"/>
    </row>
    <row r="752" spans="1:26" ht="14.25" customHeight="1">
      <c r="A752" s="255"/>
      <c r="B752" s="255"/>
      <c r="C752" s="255"/>
      <c r="D752" s="255"/>
      <c r="E752" s="255"/>
      <c r="F752" s="255"/>
      <c r="G752" s="255"/>
      <c r="H752" s="255"/>
      <c r="I752" s="255"/>
      <c r="J752" s="255"/>
      <c r="K752" s="255"/>
      <c r="L752" s="255"/>
      <c r="M752" s="255"/>
      <c r="N752" s="255"/>
      <c r="O752" s="255"/>
      <c r="P752" s="255"/>
      <c r="Q752" s="255"/>
      <c r="R752" s="255"/>
      <c r="S752" s="255"/>
      <c r="T752" s="255"/>
      <c r="U752" s="255"/>
      <c r="V752" s="255"/>
      <c r="W752" s="255"/>
      <c r="X752" s="255"/>
      <c r="Y752" s="255"/>
      <c r="Z752" s="255"/>
    </row>
    <row r="753" spans="1:26" ht="14.25" customHeight="1">
      <c r="A753" s="255"/>
      <c r="B753" s="255"/>
      <c r="C753" s="255"/>
      <c r="D753" s="255"/>
      <c r="E753" s="255"/>
      <c r="F753" s="255"/>
      <c r="G753" s="255"/>
      <c r="H753" s="255"/>
      <c r="I753" s="255"/>
      <c r="J753" s="255"/>
      <c r="K753" s="255"/>
      <c r="L753" s="255"/>
      <c r="M753" s="255"/>
      <c r="N753" s="255"/>
      <c r="O753" s="255"/>
      <c r="P753" s="255"/>
      <c r="Q753" s="255"/>
      <c r="R753" s="255"/>
      <c r="S753" s="255"/>
      <c r="T753" s="255"/>
      <c r="U753" s="255"/>
      <c r="V753" s="255"/>
      <c r="W753" s="255"/>
      <c r="X753" s="255"/>
      <c r="Y753" s="255"/>
      <c r="Z753" s="255"/>
    </row>
    <row r="754" spans="1:26" ht="14.25" customHeight="1">
      <c r="A754" s="255"/>
      <c r="B754" s="255"/>
      <c r="C754" s="255"/>
      <c r="D754" s="255"/>
      <c r="E754" s="255"/>
      <c r="F754" s="255"/>
      <c r="G754" s="255"/>
      <c r="H754" s="255"/>
      <c r="I754" s="255"/>
      <c r="J754" s="255"/>
      <c r="K754" s="255"/>
      <c r="L754" s="255"/>
      <c r="M754" s="255"/>
      <c r="N754" s="255"/>
      <c r="O754" s="255"/>
      <c r="P754" s="255"/>
      <c r="Q754" s="255"/>
      <c r="R754" s="255"/>
      <c r="S754" s="255"/>
      <c r="T754" s="255"/>
      <c r="U754" s="255"/>
      <c r="V754" s="255"/>
      <c r="W754" s="255"/>
      <c r="X754" s="255"/>
      <c r="Y754" s="255"/>
      <c r="Z754" s="255"/>
    </row>
    <row r="755" spans="1:26" ht="14.25" customHeight="1">
      <c r="A755" s="255"/>
      <c r="B755" s="255"/>
      <c r="C755" s="255"/>
      <c r="D755" s="255"/>
      <c r="E755" s="255"/>
      <c r="F755" s="255"/>
      <c r="G755" s="255"/>
      <c r="H755" s="255"/>
      <c r="I755" s="255"/>
      <c r="J755" s="255"/>
      <c r="K755" s="255"/>
      <c r="L755" s="255"/>
      <c r="M755" s="255"/>
      <c r="N755" s="255"/>
      <c r="O755" s="255"/>
      <c r="P755" s="255"/>
      <c r="Q755" s="255"/>
      <c r="R755" s="255"/>
      <c r="S755" s="255"/>
      <c r="T755" s="255"/>
      <c r="U755" s="255"/>
      <c r="V755" s="255"/>
      <c r="W755" s="255"/>
      <c r="X755" s="255"/>
      <c r="Y755" s="255"/>
      <c r="Z755" s="255"/>
    </row>
    <row r="756" spans="1:26" ht="14.25" customHeight="1">
      <c r="A756" s="255"/>
      <c r="B756" s="255"/>
      <c r="C756" s="255"/>
      <c r="D756" s="255"/>
      <c r="E756" s="255"/>
      <c r="F756" s="255"/>
      <c r="G756" s="255"/>
      <c r="H756" s="255"/>
      <c r="I756" s="255"/>
      <c r="J756" s="255"/>
      <c r="K756" s="255"/>
      <c r="L756" s="255"/>
      <c r="M756" s="255"/>
      <c r="N756" s="255"/>
      <c r="O756" s="255"/>
      <c r="P756" s="255"/>
      <c r="Q756" s="255"/>
      <c r="R756" s="255"/>
      <c r="S756" s="255"/>
      <c r="T756" s="255"/>
      <c r="U756" s="255"/>
      <c r="V756" s="255"/>
      <c r="W756" s="255"/>
      <c r="X756" s="255"/>
      <c r="Y756" s="255"/>
      <c r="Z756" s="255"/>
    </row>
    <row r="757" spans="1:26" ht="14.25" customHeight="1">
      <c r="A757" s="255"/>
      <c r="B757" s="255"/>
      <c r="C757" s="255"/>
      <c r="D757" s="255"/>
      <c r="E757" s="255"/>
      <c r="F757" s="255"/>
      <c r="G757" s="255"/>
      <c r="H757" s="255"/>
      <c r="I757" s="255"/>
      <c r="J757" s="255"/>
      <c r="K757" s="255"/>
      <c r="L757" s="255"/>
      <c r="M757" s="255"/>
      <c r="N757" s="255"/>
      <c r="O757" s="255"/>
      <c r="P757" s="255"/>
      <c r="Q757" s="255"/>
      <c r="R757" s="255"/>
      <c r="S757" s="255"/>
      <c r="T757" s="255"/>
      <c r="U757" s="255"/>
      <c r="V757" s="255"/>
      <c r="W757" s="255"/>
      <c r="X757" s="255"/>
      <c r="Y757" s="255"/>
      <c r="Z757" s="255"/>
    </row>
    <row r="758" spans="1:26" ht="14.25" customHeight="1">
      <c r="A758" s="255"/>
      <c r="B758" s="255"/>
      <c r="C758" s="255"/>
      <c r="D758" s="255"/>
      <c r="E758" s="255"/>
      <c r="F758" s="255"/>
      <c r="G758" s="255"/>
      <c r="H758" s="255"/>
      <c r="I758" s="255"/>
      <c r="J758" s="255"/>
      <c r="K758" s="255"/>
      <c r="L758" s="255"/>
      <c r="M758" s="255"/>
      <c r="N758" s="255"/>
      <c r="O758" s="255"/>
      <c r="P758" s="255"/>
      <c r="Q758" s="255"/>
      <c r="R758" s="255"/>
      <c r="S758" s="255"/>
      <c r="T758" s="255"/>
      <c r="U758" s="255"/>
      <c r="V758" s="255"/>
      <c r="W758" s="255"/>
      <c r="X758" s="255"/>
      <c r="Y758" s="255"/>
      <c r="Z758" s="255"/>
    </row>
    <row r="759" spans="1:26" ht="14.25" customHeight="1">
      <c r="A759" s="255"/>
      <c r="B759" s="255"/>
      <c r="C759" s="255"/>
      <c r="D759" s="255"/>
      <c r="E759" s="255"/>
      <c r="F759" s="255"/>
      <c r="G759" s="255"/>
      <c r="H759" s="255"/>
      <c r="I759" s="255"/>
      <c r="J759" s="255"/>
      <c r="K759" s="255"/>
      <c r="L759" s="255"/>
      <c r="M759" s="255"/>
      <c r="N759" s="255"/>
      <c r="O759" s="255"/>
      <c r="P759" s="255"/>
      <c r="Q759" s="255"/>
      <c r="R759" s="255"/>
      <c r="S759" s="255"/>
      <c r="T759" s="255"/>
      <c r="U759" s="255"/>
      <c r="V759" s="255"/>
      <c r="W759" s="255"/>
      <c r="X759" s="255"/>
      <c r="Y759" s="255"/>
      <c r="Z759" s="255"/>
    </row>
    <row r="760" spans="1:26" ht="14.25" customHeight="1">
      <c r="A760" s="255"/>
      <c r="B760" s="255"/>
      <c r="C760" s="255"/>
      <c r="D760" s="255"/>
      <c r="E760" s="255"/>
      <c r="F760" s="255"/>
      <c r="G760" s="255"/>
      <c r="H760" s="255"/>
      <c r="I760" s="255"/>
      <c r="J760" s="255"/>
      <c r="K760" s="255"/>
      <c r="L760" s="255"/>
      <c r="M760" s="255"/>
      <c r="N760" s="255"/>
      <c r="O760" s="255"/>
      <c r="P760" s="255"/>
      <c r="Q760" s="255"/>
      <c r="R760" s="255"/>
      <c r="S760" s="255"/>
      <c r="T760" s="255"/>
      <c r="U760" s="255"/>
      <c r="V760" s="255"/>
      <c r="W760" s="255"/>
      <c r="X760" s="255"/>
      <c r="Y760" s="255"/>
      <c r="Z760" s="255"/>
    </row>
    <row r="761" spans="1:26" ht="14.25" customHeight="1">
      <c r="A761" s="255"/>
      <c r="B761" s="255"/>
      <c r="C761" s="255"/>
      <c r="D761" s="255"/>
      <c r="E761" s="255"/>
      <c r="F761" s="255"/>
      <c r="G761" s="255"/>
      <c r="H761" s="255"/>
      <c r="I761" s="255"/>
      <c r="J761" s="255"/>
      <c r="K761" s="255"/>
      <c r="L761" s="255"/>
      <c r="M761" s="255"/>
      <c r="N761" s="255"/>
      <c r="O761" s="255"/>
      <c r="P761" s="255"/>
      <c r="Q761" s="255"/>
      <c r="R761" s="255"/>
      <c r="S761" s="255"/>
      <c r="T761" s="255"/>
      <c r="U761" s="255"/>
      <c r="V761" s="255"/>
      <c r="W761" s="255"/>
      <c r="X761" s="255"/>
      <c r="Y761" s="255"/>
      <c r="Z761" s="255"/>
    </row>
    <row r="762" spans="1:26" ht="14.25" customHeight="1">
      <c r="A762" s="255"/>
      <c r="B762" s="255"/>
      <c r="C762" s="255"/>
      <c r="D762" s="255"/>
      <c r="E762" s="255"/>
      <c r="F762" s="255"/>
      <c r="G762" s="255"/>
      <c r="H762" s="255"/>
      <c r="I762" s="255"/>
      <c r="J762" s="255"/>
      <c r="K762" s="255"/>
      <c r="L762" s="255"/>
      <c r="M762" s="255"/>
      <c r="N762" s="255"/>
      <c r="O762" s="255"/>
      <c r="P762" s="255"/>
      <c r="Q762" s="255"/>
      <c r="R762" s="255"/>
      <c r="S762" s="255"/>
      <c r="T762" s="255"/>
      <c r="U762" s="255"/>
      <c r="V762" s="255"/>
      <c r="W762" s="255"/>
      <c r="X762" s="255"/>
      <c r="Y762" s="255"/>
      <c r="Z762" s="255"/>
    </row>
    <row r="763" spans="1:26" ht="14.25" customHeight="1">
      <c r="A763" s="255"/>
      <c r="B763" s="255"/>
      <c r="C763" s="255"/>
      <c r="D763" s="255"/>
      <c r="E763" s="255"/>
      <c r="F763" s="255"/>
      <c r="G763" s="255"/>
      <c r="H763" s="255"/>
      <c r="I763" s="255"/>
      <c r="J763" s="255"/>
      <c r="K763" s="255"/>
      <c r="L763" s="255"/>
      <c r="M763" s="255"/>
      <c r="N763" s="255"/>
      <c r="O763" s="255"/>
      <c r="P763" s="255"/>
      <c r="Q763" s="255"/>
      <c r="R763" s="255"/>
      <c r="S763" s="255"/>
      <c r="T763" s="255"/>
      <c r="U763" s="255"/>
      <c r="V763" s="255"/>
      <c r="W763" s="255"/>
      <c r="X763" s="255"/>
      <c r="Y763" s="255"/>
      <c r="Z763" s="255"/>
    </row>
    <row r="764" spans="1:26" ht="14.25" customHeight="1">
      <c r="A764" s="255"/>
      <c r="B764" s="255"/>
      <c r="C764" s="255"/>
      <c r="D764" s="255"/>
      <c r="E764" s="255"/>
      <c r="F764" s="255"/>
      <c r="G764" s="255"/>
      <c r="H764" s="255"/>
      <c r="I764" s="255"/>
      <c r="J764" s="255"/>
      <c r="K764" s="255"/>
      <c r="L764" s="255"/>
      <c r="M764" s="255"/>
      <c r="N764" s="255"/>
      <c r="O764" s="255"/>
      <c r="P764" s="255"/>
      <c r="Q764" s="255"/>
      <c r="R764" s="255"/>
      <c r="S764" s="255"/>
      <c r="T764" s="255"/>
      <c r="U764" s="255"/>
      <c r="V764" s="255"/>
      <c r="W764" s="255"/>
      <c r="X764" s="255"/>
      <c r="Y764" s="255"/>
      <c r="Z764" s="255"/>
    </row>
    <row r="765" spans="1:26" ht="14.25" customHeight="1">
      <c r="A765" s="255"/>
      <c r="B765" s="255"/>
      <c r="C765" s="255"/>
      <c r="D765" s="255"/>
      <c r="E765" s="255"/>
      <c r="F765" s="255"/>
      <c r="G765" s="255"/>
      <c r="H765" s="255"/>
      <c r="I765" s="255"/>
      <c r="J765" s="255"/>
      <c r="K765" s="255"/>
      <c r="L765" s="255"/>
      <c r="M765" s="255"/>
      <c r="N765" s="255"/>
      <c r="O765" s="255"/>
      <c r="P765" s="255"/>
      <c r="Q765" s="255"/>
      <c r="R765" s="255"/>
      <c r="S765" s="255"/>
      <c r="T765" s="255"/>
      <c r="U765" s="255"/>
      <c r="V765" s="255"/>
      <c r="W765" s="255"/>
      <c r="X765" s="255"/>
      <c r="Y765" s="255"/>
      <c r="Z765" s="255"/>
    </row>
    <row r="766" spans="1:26" ht="14.25" customHeight="1">
      <c r="A766" s="255"/>
      <c r="B766" s="255"/>
      <c r="C766" s="255"/>
      <c r="D766" s="255"/>
      <c r="E766" s="255"/>
      <c r="F766" s="255"/>
      <c r="G766" s="255"/>
      <c r="H766" s="255"/>
      <c r="I766" s="255"/>
      <c r="J766" s="255"/>
      <c r="K766" s="255"/>
      <c r="L766" s="255"/>
      <c r="M766" s="255"/>
      <c r="N766" s="255"/>
      <c r="O766" s="255"/>
      <c r="P766" s="255"/>
      <c r="Q766" s="255"/>
      <c r="R766" s="255"/>
      <c r="S766" s="255"/>
      <c r="T766" s="255"/>
      <c r="U766" s="255"/>
      <c r="V766" s="255"/>
      <c r="W766" s="255"/>
      <c r="X766" s="255"/>
      <c r="Y766" s="255"/>
      <c r="Z766" s="255"/>
    </row>
    <row r="767" spans="1:26" ht="14.25" customHeight="1">
      <c r="A767" s="255"/>
      <c r="B767" s="255"/>
      <c r="C767" s="255"/>
      <c r="D767" s="255"/>
      <c r="E767" s="255"/>
      <c r="F767" s="255"/>
      <c r="G767" s="255"/>
      <c r="H767" s="255"/>
      <c r="I767" s="255"/>
      <c r="J767" s="255"/>
      <c r="K767" s="255"/>
      <c r="L767" s="255"/>
      <c r="M767" s="255"/>
      <c r="N767" s="255"/>
      <c r="O767" s="255"/>
      <c r="P767" s="255"/>
      <c r="Q767" s="255"/>
      <c r="R767" s="255"/>
      <c r="S767" s="255"/>
      <c r="T767" s="255"/>
      <c r="U767" s="255"/>
      <c r="V767" s="255"/>
      <c r="W767" s="255"/>
      <c r="X767" s="255"/>
      <c r="Y767" s="255"/>
      <c r="Z767" s="255"/>
    </row>
    <row r="768" spans="1:26" ht="14.25" customHeight="1">
      <c r="A768" s="255"/>
      <c r="B768" s="255"/>
      <c r="C768" s="255"/>
      <c r="D768" s="255"/>
      <c r="E768" s="255"/>
      <c r="F768" s="255"/>
      <c r="G768" s="255"/>
      <c r="H768" s="255"/>
      <c r="I768" s="255"/>
      <c r="J768" s="255"/>
      <c r="K768" s="255"/>
      <c r="L768" s="255"/>
      <c r="M768" s="255"/>
      <c r="N768" s="255"/>
      <c r="O768" s="255"/>
      <c r="P768" s="255"/>
      <c r="Q768" s="255"/>
      <c r="R768" s="255"/>
      <c r="S768" s="255"/>
      <c r="T768" s="255"/>
      <c r="U768" s="255"/>
      <c r="V768" s="255"/>
      <c r="W768" s="255"/>
      <c r="X768" s="255"/>
      <c r="Y768" s="255"/>
      <c r="Z768" s="255"/>
    </row>
    <row r="769" spans="1:26" ht="14.25" customHeight="1">
      <c r="A769" s="255"/>
      <c r="B769" s="255"/>
      <c r="C769" s="255"/>
      <c r="D769" s="255"/>
      <c r="E769" s="255"/>
      <c r="F769" s="255"/>
      <c r="G769" s="255"/>
      <c r="H769" s="255"/>
      <c r="I769" s="255"/>
      <c r="J769" s="255"/>
      <c r="K769" s="255"/>
      <c r="L769" s="255"/>
      <c r="M769" s="255"/>
      <c r="N769" s="255"/>
      <c r="O769" s="255"/>
      <c r="P769" s="255"/>
      <c r="Q769" s="255"/>
      <c r="R769" s="255"/>
      <c r="S769" s="255"/>
      <c r="T769" s="255"/>
      <c r="U769" s="255"/>
      <c r="V769" s="255"/>
      <c r="W769" s="255"/>
      <c r="X769" s="255"/>
      <c r="Y769" s="255"/>
      <c r="Z769" s="255"/>
    </row>
    <row r="770" spans="1:26" ht="14.25" customHeight="1">
      <c r="A770" s="255"/>
      <c r="B770" s="255"/>
      <c r="C770" s="255"/>
      <c r="D770" s="255"/>
      <c r="E770" s="255"/>
      <c r="F770" s="255"/>
      <c r="G770" s="255"/>
      <c r="H770" s="255"/>
      <c r="I770" s="255"/>
      <c r="J770" s="255"/>
      <c r="K770" s="255"/>
      <c r="L770" s="255"/>
      <c r="M770" s="255"/>
      <c r="N770" s="255"/>
      <c r="O770" s="255"/>
      <c r="P770" s="255"/>
      <c r="Q770" s="255"/>
      <c r="R770" s="255"/>
      <c r="S770" s="255"/>
      <c r="T770" s="255"/>
      <c r="U770" s="255"/>
      <c r="V770" s="255"/>
      <c r="W770" s="255"/>
      <c r="X770" s="255"/>
      <c r="Y770" s="255"/>
      <c r="Z770" s="255"/>
    </row>
    <row r="771" spans="1:26" ht="14.25" customHeight="1">
      <c r="A771" s="255"/>
      <c r="B771" s="255"/>
      <c r="C771" s="255"/>
      <c r="D771" s="255"/>
      <c r="E771" s="255"/>
      <c r="F771" s="255"/>
      <c r="G771" s="255"/>
      <c r="H771" s="255"/>
      <c r="I771" s="255"/>
      <c r="J771" s="255"/>
      <c r="K771" s="255"/>
      <c r="L771" s="255"/>
      <c r="M771" s="255"/>
      <c r="N771" s="255"/>
      <c r="O771" s="255"/>
      <c r="P771" s="255"/>
      <c r="Q771" s="255"/>
      <c r="R771" s="255"/>
      <c r="S771" s="255"/>
      <c r="T771" s="255"/>
      <c r="U771" s="255"/>
      <c r="V771" s="255"/>
      <c r="W771" s="255"/>
      <c r="X771" s="255"/>
      <c r="Y771" s="255"/>
      <c r="Z771" s="255"/>
    </row>
    <row r="772" spans="1:26" ht="14.25" customHeight="1">
      <c r="A772" s="255"/>
      <c r="B772" s="255"/>
      <c r="C772" s="255"/>
      <c r="D772" s="255"/>
      <c r="E772" s="255"/>
      <c r="F772" s="255"/>
      <c r="G772" s="255"/>
      <c r="H772" s="255"/>
      <c r="I772" s="255"/>
      <c r="J772" s="255"/>
      <c r="K772" s="255"/>
      <c r="L772" s="255"/>
      <c r="M772" s="255"/>
      <c r="N772" s="255"/>
      <c r="O772" s="255"/>
      <c r="P772" s="255"/>
      <c r="Q772" s="255"/>
      <c r="R772" s="255"/>
      <c r="S772" s="255"/>
      <c r="T772" s="255"/>
      <c r="U772" s="255"/>
      <c r="V772" s="255"/>
      <c r="W772" s="255"/>
      <c r="X772" s="255"/>
      <c r="Y772" s="255"/>
      <c r="Z772" s="255"/>
    </row>
    <row r="773" spans="1:26" ht="14.25" customHeight="1">
      <c r="A773" s="255"/>
      <c r="B773" s="255"/>
      <c r="C773" s="255"/>
      <c r="D773" s="255"/>
      <c r="E773" s="255"/>
      <c r="F773" s="255"/>
      <c r="G773" s="255"/>
      <c r="H773" s="255"/>
      <c r="I773" s="255"/>
      <c r="J773" s="255"/>
      <c r="K773" s="255"/>
      <c r="L773" s="255"/>
      <c r="M773" s="255"/>
      <c r="N773" s="255"/>
      <c r="O773" s="255"/>
      <c r="P773" s="255"/>
      <c r="Q773" s="255"/>
      <c r="R773" s="255"/>
      <c r="S773" s="255"/>
      <c r="T773" s="255"/>
      <c r="U773" s="255"/>
      <c r="V773" s="255"/>
      <c r="W773" s="255"/>
      <c r="X773" s="255"/>
      <c r="Y773" s="255"/>
      <c r="Z773" s="255"/>
    </row>
    <row r="774" spans="1:26" ht="14.25" customHeight="1">
      <c r="A774" s="255"/>
      <c r="B774" s="255"/>
      <c r="C774" s="255"/>
      <c r="D774" s="255"/>
      <c r="E774" s="255"/>
      <c r="F774" s="255"/>
      <c r="G774" s="255"/>
      <c r="H774" s="255"/>
      <c r="I774" s="255"/>
      <c r="J774" s="255"/>
      <c r="K774" s="255"/>
      <c r="L774" s="255"/>
      <c r="M774" s="255"/>
      <c r="N774" s="255"/>
      <c r="O774" s="255"/>
      <c r="P774" s="255"/>
      <c r="Q774" s="255"/>
      <c r="R774" s="255"/>
      <c r="S774" s="255"/>
      <c r="T774" s="255"/>
      <c r="U774" s="255"/>
      <c r="V774" s="255"/>
      <c r="W774" s="255"/>
      <c r="X774" s="255"/>
      <c r="Y774" s="255"/>
      <c r="Z774" s="255"/>
    </row>
    <row r="775" spans="1:26" ht="14.25" customHeight="1">
      <c r="A775" s="255"/>
      <c r="B775" s="255"/>
      <c r="C775" s="255"/>
      <c r="D775" s="255"/>
      <c r="E775" s="255"/>
      <c r="F775" s="255"/>
      <c r="G775" s="255"/>
      <c r="H775" s="255"/>
      <c r="I775" s="255"/>
      <c r="J775" s="255"/>
      <c r="K775" s="255"/>
      <c r="L775" s="255"/>
      <c r="M775" s="255"/>
      <c r="N775" s="255"/>
      <c r="O775" s="255"/>
      <c r="P775" s="255"/>
      <c r="Q775" s="255"/>
      <c r="R775" s="255"/>
      <c r="S775" s="255"/>
      <c r="T775" s="255"/>
      <c r="U775" s="255"/>
      <c r="V775" s="255"/>
      <c r="W775" s="255"/>
      <c r="X775" s="255"/>
      <c r="Y775" s="255"/>
      <c r="Z775" s="255"/>
    </row>
    <row r="776" spans="1:26" ht="14.25" customHeight="1">
      <c r="A776" s="255"/>
      <c r="B776" s="255"/>
      <c r="C776" s="255"/>
      <c r="D776" s="255"/>
      <c r="E776" s="255"/>
      <c r="F776" s="255"/>
      <c r="G776" s="255"/>
      <c r="H776" s="255"/>
      <c r="I776" s="255"/>
      <c r="J776" s="255"/>
      <c r="K776" s="255"/>
      <c r="L776" s="255"/>
      <c r="M776" s="255"/>
      <c r="N776" s="255"/>
      <c r="O776" s="255"/>
      <c r="P776" s="255"/>
      <c r="Q776" s="255"/>
      <c r="R776" s="255"/>
      <c r="S776" s="255"/>
      <c r="T776" s="255"/>
      <c r="U776" s="255"/>
      <c r="V776" s="255"/>
      <c r="W776" s="255"/>
      <c r="X776" s="255"/>
      <c r="Y776" s="255"/>
      <c r="Z776" s="255"/>
    </row>
    <row r="777" spans="1:26" ht="14.25" customHeight="1">
      <c r="A777" s="255"/>
      <c r="B777" s="255"/>
      <c r="C777" s="255"/>
      <c r="D777" s="255"/>
      <c r="E777" s="255"/>
      <c r="F777" s="255"/>
      <c r="G777" s="255"/>
      <c r="H777" s="255"/>
      <c r="I777" s="255"/>
      <c r="J777" s="255"/>
      <c r="K777" s="255"/>
      <c r="L777" s="255"/>
      <c r="M777" s="255"/>
      <c r="N777" s="255"/>
      <c r="O777" s="255"/>
      <c r="P777" s="255"/>
      <c r="Q777" s="255"/>
      <c r="R777" s="255"/>
      <c r="S777" s="255"/>
      <c r="T777" s="255"/>
      <c r="U777" s="255"/>
      <c r="V777" s="255"/>
      <c r="W777" s="255"/>
      <c r="X777" s="255"/>
      <c r="Y777" s="255"/>
      <c r="Z777" s="255"/>
    </row>
    <row r="778" spans="1:26" ht="14.25" customHeight="1">
      <c r="A778" s="255"/>
      <c r="B778" s="255"/>
      <c r="C778" s="255"/>
      <c r="D778" s="255"/>
      <c r="E778" s="255"/>
      <c r="F778" s="255"/>
      <c r="G778" s="255"/>
      <c r="H778" s="255"/>
      <c r="I778" s="255"/>
      <c r="J778" s="255"/>
      <c r="K778" s="255"/>
      <c r="L778" s="255"/>
      <c r="M778" s="255"/>
      <c r="N778" s="255"/>
      <c r="O778" s="255"/>
      <c r="P778" s="255"/>
      <c r="Q778" s="255"/>
      <c r="R778" s="255"/>
      <c r="S778" s="255"/>
      <c r="T778" s="255"/>
      <c r="U778" s="255"/>
      <c r="V778" s="255"/>
      <c r="W778" s="255"/>
      <c r="X778" s="255"/>
      <c r="Y778" s="255"/>
      <c r="Z778" s="255"/>
    </row>
    <row r="779" spans="1:26" ht="14.25" customHeight="1">
      <c r="A779" s="255"/>
      <c r="B779" s="255"/>
      <c r="C779" s="255"/>
      <c r="D779" s="255"/>
      <c r="E779" s="255"/>
      <c r="F779" s="255"/>
      <c r="G779" s="255"/>
      <c r="H779" s="255"/>
      <c r="I779" s="255"/>
      <c r="J779" s="255"/>
      <c r="K779" s="255"/>
      <c r="L779" s="255"/>
      <c r="M779" s="255"/>
      <c r="N779" s="255"/>
      <c r="O779" s="255"/>
      <c r="P779" s="255"/>
      <c r="Q779" s="255"/>
      <c r="R779" s="255"/>
      <c r="S779" s="255"/>
      <c r="T779" s="255"/>
      <c r="U779" s="255"/>
      <c r="V779" s="255"/>
      <c r="W779" s="255"/>
      <c r="X779" s="255"/>
      <c r="Y779" s="255"/>
      <c r="Z779" s="255"/>
    </row>
    <row r="780" spans="1:26" ht="14.25" customHeight="1">
      <c r="A780" s="255"/>
      <c r="B780" s="255"/>
      <c r="C780" s="255"/>
      <c r="D780" s="255"/>
      <c r="E780" s="255"/>
      <c r="F780" s="255"/>
      <c r="G780" s="255"/>
      <c r="H780" s="255"/>
      <c r="I780" s="255"/>
      <c r="J780" s="255"/>
      <c r="K780" s="255"/>
      <c r="L780" s="255"/>
      <c r="M780" s="255"/>
      <c r="N780" s="255"/>
      <c r="O780" s="255"/>
      <c r="P780" s="255"/>
      <c r="Q780" s="255"/>
      <c r="R780" s="255"/>
      <c r="S780" s="255"/>
      <c r="T780" s="255"/>
      <c r="U780" s="255"/>
      <c r="V780" s="255"/>
      <c r="W780" s="255"/>
      <c r="X780" s="255"/>
      <c r="Y780" s="255"/>
      <c r="Z780" s="255"/>
    </row>
    <row r="781" spans="1:26" ht="14.25" customHeight="1">
      <c r="A781" s="255"/>
      <c r="B781" s="255"/>
      <c r="C781" s="255"/>
      <c r="D781" s="255"/>
      <c r="E781" s="255"/>
      <c r="F781" s="255"/>
      <c r="G781" s="255"/>
      <c r="H781" s="255"/>
      <c r="I781" s="255"/>
      <c r="J781" s="255"/>
      <c r="K781" s="255"/>
      <c r="L781" s="255"/>
      <c r="M781" s="255"/>
      <c r="N781" s="255"/>
      <c r="O781" s="255"/>
      <c r="P781" s="255"/>
      <c r="Q781" s="255"/>
      <c r="R781" s="255"/>
      <c r="S781" s="255"/>
      <c r="T781" s="255"/>
      <c r="U781" s="255"/>
      <c r="V781" s="255"/>
      <c r="W781" s="255"/>
      <c r="X781" s="255"/>
      <c r="Y781" s="255"/>
      <c r="Z781" s="255"/>
    </row>
    <row r="782" spans="1:26" ht="14.25" customHeight="1">
      <c r="A782" s="255"/>
      <c r="B782" s="255"/>
      <c r="C782" s="255"/>
      <c r="D782" s="255"/>
      <c r="E782" s="255"/>
      <c r="F782" s="255"/>
      <c r="G782" s="255"/>
      <c r="H782" s="255"/>
      <c r="I782" s="255"/>
      <c r="J782" s="255"/>
      <c r="K782" s="255"/>
      <c r="L782" s="255"/>
      <c r="M782" s="255"/>
      <c r="N782" s="255"/>
      <c r="O782" s="255"/>
      <c r="P782" s="255"/>
      <c r="Q782" s="255"/>
      <c r="R782" s="255"/>
      <c r="S782" s="255"/>
      <c r="T782" s="255"/>
      <c r="U782" s="255"/>
      <c r="V782" s="255"/>
      <c r="W782" s="255"/>
      <c r="X782" s="255"/>
      <c r="Y782" s="255"/>
      <c r="Z782" s="255"/>
    </row>
    <row r="783" spans="1:26" ht="14.25" customHeight="1">
      <c r="A783" s="255"/>
      <c r="B783" s="255"/>
      <c r="C783" s="255"/>
      <c r="D783" s="255"/>
      <c r="E783" s="255"/>
      <c r="F783" s="255"/>
      <c r="G783" s="255"/>
      <c r="H783" s="255"/>
      <c r="I783" s="255"/>
      <c r="J783" s="255"/>
      <c r="K783" s="255"/>
      <c r="L783" s="255"/>
      <c r="M783" s="255"/>
      <c r="N783" s="255"/>
      <c r="O783" s="255"/>
      <c r="P783" s="255"/>
      <c r="Q783" s="255"/>
      <c r="R783" s="255"/>
      <c r="S783" s="255"/>
      <c r="T783" s="255"/>
      <c r="U783" s="255"/>
      <c r="V783" s="255"/>
      <c r="W783" s="255"/>
      <c r="X783" s="255"/>
      <c r="Y783" s="255"/>
      <c r="Z783" s="255"/>
    </row>
    <row r="784" spans="1:26" ht="14.25" customHeight="1">
      <c r="A784" s="255"/>
      <c r="B784" s="255"/>
      <c r="C784" s="255"/>
      <c r="D784" s="255"/>
      <c r="E784" s="255"/>
      <c r="F784" s="255"/>
      <c r="G784" s="255"/>
      <c r="H784" s="255"/>
      <c r="I784" s="255"/>
      <c r="J784" s="255"/>
      <c r="K784" s="255"/>
      <c r="L784" s="255"/>
      <c r="M784" s="255"/>
      <c r="N784" s="255"/>
      <c r="O784" s="255"/>
      <c r="P784" s="255"/>
      <c r="Q784" s="255"/>
      <c r="R784" s="255"/>
      <c r="S784" s="255"/>
      <c r="T784" s="255"/>
      <c r="U784" s="255"/>
      <c r="V784" s="255"/>
      <c r="W784" s="255"/>
      <c r="X784" s="255"/>
      <c r="Y784" s="255"/>
      <c r="Z784" s="255"/>
    </row>
    <row r="785" spans="1:26" ht="14.25" customHeight="1">
      <c r="A785" s="255"/>
      <c r="B785" s="255"/>
      <c r="C785" s="255"/>
      <c r="D785" s="255"/>
      <c r="E785" s="255"/>
      <c r="F785" s="255"/>
      <c r="G785" s="255"/>
      <c r="H785" s="255"/>
      <c r="I785" s="255"/>
      <c r="J785" s="255"/>
      <c r="K785" s="255"/>
      <c r="L785" s="255"/>
      <c r="M785" s="255"/>
      <c r="N785" s="255"/>
      <c r="O785" s="255"/>
      <c r="P785" s="255"/>
      <c r="Q785" s="255"/>
      <c r="R785" s="255"/>
      <c r="S785" s="255"/>
      <c r="T785" s="255"/>
      <c r="U785" s="255"/>
      <c r="V785" s="255"/>
      <c r="W785" s="255"/>
      <c r="X785" s="255"/>
      <c r="Y785" s="255"/>
      <c r="Z785" s="255"/>
    </row>
    <row r="786" spans="1:26" ht="14.25" customHeight="1">
      <c r="A786" s="255"/>
      <c r="B786" s="255"/>
      <c r="C786" s="255"/>
      <c r="D786" s="255"/>
      <c r="E786" s="255"/>
      <c r="F786" s="255"/>
      <c r="G786" s="255"/>
      <c r="H786" s="255"/>
      <c r="I786" s="255"/>
      <c r="J786" s="255"/>
      <c r="K786" s="255"/>
      <c r="L786" s="255"/>
      <c r="M786" s="255"/>
      <c r="N786" s="255"/>
      <c r="O786" s="255"/>
      <c r="P786" s="255"/>
      <c r="Q786" s="255"/>
      <c r="R786" s="255"/>
      <c r="S786" s="255"/>
      <c r="T786" s="255"/>
      <c r="U786" s="255"/>
      <c r="V786" s="255"/>
      <c r="W786" s="255"/>
      <c r="X786" s="255"/>
      <c r="Y786" s="255"/>
      <c r="Z786" s="255"/>
    </row>
    <row r="787" spans="1:26" ht="14.25" customHeight="1">
      <c r="A787" s="255"/>
      <c r="B787" s="255"/>
      <c r="C787" s="255"/>
      <c r="D787" s="255"/>
      <c r="E787" s="255"/>
      <c r="F787" s="255"/>
      <c r="G787" s="255"/>
      <c r="H787" s="255"/>
      <c r="I787" s="255"/>
      <c r="J787" s="255"/>
      <c r="K787" s="255"/>
      <c r="L787" s="255"/>
      <c r="M787" s="255"/>
      <c r="N787" s="255"/>
      <c r="O787" s="255"/>
      <c r="P787" s="255"/>
      <c r="Q787" s="255"/>
      <c r="R787" s="255"/>
      <c r="S787" s="255"/>
      <c r="T787" s="255"/>
      <c r="U787" s="255"/>
      <c r="V787" s="255"/>
      <c r="W787" s="255"/>
      <c r="X787" s="255"/>
      <c r="Y787" s="255"/>
      <c r="Z787" s="255"/>
    </row>
    <row r="788" spans="1:26" ht="14.25" customHeight="1">
      <c r="A788" s="255"/>
      <c r="B788" s="255"/>
      <c r="C788" s="255"/>
      <c r="D788" s="255"/>
      <c r="E788" s="255"/>
      <c r="F788" s="255"/>
      <c r="G788" s="255"/>
      <c r="H788" s="255"/>
      <c r="I788" s="255"/>
      <c r="J788" s="255"/>
      <c r="K788" s="255"/>
      <c r="L788" s="255"/>
      <c r="M788" s="255"/>
      <c r="N788" s="255"/>
      <c r="O788" s="255"/>
      <c r="P788" s="255"/>
      <c r="Q788" s="255"/>
      <c r="R788" s="255"/>
      <c r="S788" s="255"/>
      <c r="T788" s="255"/>
      <c r="U788" s="255"/>
      <c r="V788" s="255"/>
      <c r="W788" s="255"/>
      <c r="X788" s="255"/>
      <c r="Y788" s="255"/>
      <c r="Z788" s="255"/>
    </row>
    <row r="789" spans="1:26" ht="14.25" customHeight="1">
      <c r="A789" s="255"/>
      <c r="B789" s="255"/>
      <c r="C789" s="255"/>
      <c r="D789" s="255"/>
      <c r="E789" s="255"/>
      <c r="F789" s="255"/>
      <c r="G789" s="255"/>
      <c r="H789" s="255"/>
      <c r="I789" s="255"/>
      <c r="J789" s="255"/>
      <c r="K789" s="255"/>
      <c r="L789" s="255"/>
      <c r="M789" s="255"/>
      <c r="N789" s="255"/>
      <c r="O789" s="255"/>
      <c r="P789" s="255"/>
      <c r="Q789" s="255"/>
      <c r="R789" s="255"/>
      <c r="S789" s="255"/>
      <c r="T789" s="255"/>
      <c r="U789" s="255"/>
      <c r="V789" s="255"/>
      <c r="W789" s="255"/>
      <c r="X789" s="255"/>
      <c r="Y789" s="255"/>
      <c r="Z789" s="255"/>
    </row>
    <row r="790" spans="1:26" ht="14.25" customHeight="1">
      <c r="A790" s="255"/>
      <c r="B790" s="255"/>
      <c r="C790" s="255"/>
      <c r="D790" s="255"/>
      <c r="E790" s="255"/>
      <c r="F790" s="255"/>
      <c r="G790" s="255"/>
      <c r="H790" s="255"/>
      <c r="I790" s="255"/>
      <c r="J790" s="255"/>
      <c r="K790" s="255"/>
      <c r="L790" s="255"/>
      <c r="M790" s="255"/>
      <c r="N790" s="255"/>
      <c r="O790" s="255"/>
      <c r="P790" s="255"/>
      <c r="Q790" s="255"/>
      <c r="R790" s="255"/>
      <c r="S790" s="255"/>
      <c r="T790" s="255"/>
      <c r="U790" s="255"/>
      <c r="V790" s="255"/>
      <c r="W790" s="255"/>
      <c r="X790" s="255"/>
      <c r="Y790" s="255"/>
      <c r="Z790" s="255"/>
    </row>
    <row r="791" spans="1:26" ht="14.25" customHeight="1">
      <c r="A791" s="255"/>
      <c r="B791" s="255"/>
      <c r="C791" s="255"/>
      <c r="D791" s="255"/>
      <c r="E791" s="255"/>
      <c r="F791" s="255"/>
      <c r="G791" s="255"/>
      <c r="H791" s="255"/>
      <c r="I791" s="255"/>
      <c r="J791" s="255"/>
      <c r="K791" s="255"/>
      <c r="L791" s="255"/>
      <c r="M791" s="255"/>
      <c r="N791" s="255"/>
      <c r="O791" s="255"/>
      <c r="P791" s="255"/>
      <c r="Q791" s="255"/>
      <c r="R791" s="255"/>
      <c r="S791" s="255"/>
      <c r="T791" s="255"/>
      <c r="U791" s="255"/>
      <c r="V791" s="255"/>
      <c r="W791" s="255"/>
      <c r="X791" s="255"/>
      <c r="Y791" s="255"/>
      <c r="Z791" s="255"/>
    </row>
    <row r="792" spans="1:26" ht="14.25" customHeight="1">
      <c r="A792" s="255"/>
      <c r="B792" s="255"/>
      <c r="C792" s="255"/>
      <c r="D792" s="255"/>
      <c r="E792" s="255"/>
      <c r="F792" s="255"/>
      <c r="G792" s="255"/>
      <c r="H792" s="255"/>
      <c r="I792" s="255"/>
      <c r="J792" s="255"/>
      <c r="K792" s="255"/>
      <c r="L792" s="255"/>
      <c r="M792" s="255"/>
      <c r="N792" s="255"/>
      <c r="O792" s="255"/>
      <c r="P792" s="255"/>
      <c r="Q792" s="255"/>
      <c r="R792" s="255"/>
      <c r="S792" s="255"/>
      <c r="T792" s="255"/>
      <c r="U792" s="255"/>
      <c r="V792" s="255"/>
      <c r="W792" s="255"/>
      <c r="X792" s="255"/>
      <c r="Y792" s="255"/>
      <c r="Z792" s="255"/>
    </row>
    <row r="793" spans="1:26" ht="14.25" customHeight="1">
      <c r="A793" s="255"/>
      <c r="B793" s="255"/>
      <c r="C793" s="255"/>
      <c r="D793" s="255"/>
      <c r="E793" s="255"/>
      <c r="F793" s="255"/>
      <c r="G793" s="255"/>
      <c r="H793" s="255"/>
      <c r="I793" s="255"/>
      <c r="J793" s="255"/>
      <c r="K793" s="255"/>
      <c r="L793" s="255"/>
      <c r="M793" s="255"/>
      <c r="N793" s="255"/>
      <c r="O793" s="255"/>
      <c r="P793" s="255"/>
      <c r="Q793" s="255"/>
      <c r="R793" s="255"/>
      <c r="S793" s="255"/>
      <c r="T793" s="255"/>
      <c r="U793" s="255"/>
      <c r="V793" s="255"/>
      <c r="W793" s="255"/>
      <c r="X793" s="255"/>
      <c r="Y793" s="255"/>
      <c r="Z793" s="255"/>
    </row>
    <row r="794" spans="1:26" ht="14.25" customHeight="1">
      <c r="A794" s="255"/>
      <c r="B794" s="255"/>
      <c r="C794" s="255"/>
      <c r="D794" s="255"/>
      <c r="E794" s="255"/>
      <c r="F794" s="255"/>
      <c r="G794" s="255"/>
      <c r="H794" s="255"/>
      <c r="I794" s="255"/>
      <c r="J794" s="255"/>
      <c r="K794" s="255"/>
      <c r="L794" s="255"/>
      <c r="M794" s="255"/>
      <c r="N794" s="255"/>
      <c r="O794" s="255"/>
      <c r="P794" s="255"/>
      <c r="Q794" s="255"/>
      <c r="R794" s="255"/>
      <c r="S794" s="255"/>
      <c r="T794" s="255"/>
      <c r="U794" s="255"/>
      <c r="V794" s="255"/>
      <c r="W794" s="255"/>
      <c r="X794" s="255"/>
      <c r="Y794" s="255"/>
      <c r="Z794" s="255"/>
    </row>
    <row r="795" spans="1:26" ht="14.25" customHeight="1">
      <c r="A795" s="255"/>
      <c r="B795" s="255"/>
      <c r="C795" s="255"/>
      <c r="D795" s="255"/>
      <c r="E795" s="255"/>
      <c r="F795" s="255"/>
      <c r="G795" s="255"/>
      <c r="H795" s="255"/>
      <c r="I795" s="255"/>
      <c r="J795" s="255"/>
      <c r="K795" s="255"/>
      <c r="L795" s="255"/>
      <c r="M795" s="255"/>
      <c r="N795" s="255"/>
      <c r="O795" s="255"/>
      <c r="P795" s="255"/>
      <c r="Q795" s="255"/>
      <c r="R795" s="255"/>
      <c r="S795" s="255"/>
      <c r="T795" s="255"/>
      <c r="U795" s="255"/>
      <c r="V795" s="255"/>
      <c r="W795" s="255"/>
      <c r="X795" s="255"/>
      <c r="Y795" s="255"/>
      <c r="Z795" s="255"/>
    </row>
    <row r="796" spans="1:26" ht="14.25" customHeight="1">
      <c r="A796" s="255"/>
      <c r="B796" s="255"/>
      <c r="C796" s="255"/>
      <c r="D796" s="255"/>
      <c r="E796" s="255"/>
      <c r="F796" s="255"/>
      <c r="G796" s="255"/>
      <c r="H796" s="255"/>
      <c r="I796" s="255"/>
      <c r="J796" s="255"/>
      <c r="K796" s="255"/>
      <c r="L796" s="255"/>
      <c r="M796" s="255"/>
      <c r="N796" s="255"/>
      <c r="O796" s="255"/>
      <c r="P796" s="255"/>
      <c r="Q796" s="255"/>
      <c r="R796" s="255"/>
      <c r="S796" s="255"/>
      <c r="T796" s="255"/>
      <c r="U796" s="255"/>
      <c r="V796" s="255"/>
      <c r="W796" s="255"/>
      <c r="X796" s="255"/>
      <c r="Y796" s="255"/>
      <c r="Z796" s="255"/>
    </row>
    <row r="797" spans="1:26" ht="14.25" customHeight="1">
      <c r="A797" s="255"/>
      <c r="B797" s="255"/>
      <c r="C797" s="255"/>
      <c r="D797" s="255"/>
      <c r="E797" s="255"/>
      <c r="F797" s="255"/>
      <c r="G797" s="255"/>
      <c r="H797" s="255"/>
      <c r="I797" s="255"/>
      <c r="J797" s="255"/>
      <c r="K797" s="255"/>
      <c r="L797" s="255"/>
      <c r="M797" s="255"/>
      <c r="N797" s="255"/>
      <c r="O797" s="255"/>
      <c r="P797" s="255"/>
      <c r="Q797" s="255"/>
      <c r="R797" s="255"/>
      <c r="S797" s="255"/>
      <c r="T797" s="255"/>
      <c r="U797" s="255"/>
      <c r="V797" s="255"/>
      <c r="W797" s="255"/>
      <c r="X797" s="255"/>
      <c r="Y797" s="255"/>
      <c r="Z797" s="255"/>
    </row>
    <row r="798" spans="1:26" ht="14.25" customHeight="1">
      <c r="A798" s="255"/>
      <c r="B798" s="255"/>
      <c r="C798" s="255"/>
      <c r="D798" s="255"/>
      <c r="E798" s="255"/>
      <c r="F798" s="255"/>
      <c r="G798" s="255"/>
      <c r="H798" s="255"/>
      <c r="I798" s="255"/>
      <c r="J798" s="255"/>
      <c r="K798" s="255"/>
      <c r="L798" s="255"/>
      <c r="M798" s="255"/>
      <c r="N798" s="255"/>
      <c r="O798" s="255"/>
      <c r="P798" s="255"/>
      <c r="Q798" s="255"/>
      <c r="R798" s="255"/>
      <c r="S798" s="255"/>
      <c r="T798" s="255"/>
      <c r="U798" s="255"/>
      <c r="V798" s="255"/>
      <c r="W798" s="255"/>
      <c r="X798" s="255"/>
      <c r="Y798" s="255"/>
      <c r="Z798" s="255"/>
    </row>
    <row r="799" spans="1:26" ht="14.25" customHeight="1">
      <c r="A799" s="255"/>
      <c r="B799" s="255"/>
      <c r="C799" s="255"/>
      <c r="D799" s="255"/>
      <c r="E799" s="255"/>
      <c r="F799" s="255"/>
      <c r="G799" s="255"/>
      <c r="H799" s="255"/>
      <c r="I799" s="255"/>
      <c r="J799" s="255"/>
      <c r="K799" s="255"/>
      <c r="L799" s="255"/>
      <c r="M799" s="255"/>
      <c r="N799" s="255"/>
      <c r="O799" s="255"/>
      <c r="P799" s="255"/>
      <c r="Q799" s="255"/>
      <c r="R799" s="255"/>
      <c r="S799" s="255"/>
      <c r="T799" s="255"/>
      <c r="U799" s="255"/>
      <c r="V799" s="255"/>
      <c r="W799" s="255"/>
      <c r="X799" s="255"/>
      <c r="Y799" s="255"/>
      <c r="Z799" s="255"/>
    </row>
    <row r="800" spans="1:26" ht="14.25" customHeight="1">
      <c r="A800" s="255"/>
      <c r="B800" s="255"/>
      <c r="C800" s="255"/>
      <c r="D800" s="255"/>
      <c r="E800" s="255"/>
      <c r="F800" s="255"/>
      <c r="G800" s="255"/>
      <c r="H800" s="255"/>
      <c r="I800" s="255"/>
      <c r="J800" s="255"/>
      <c r="K800" s="255"/>
      <c r="L800" s="255"/>
      <c r="M800" s="255"/>
      <c r="N800" s="255"/>
      <c r="O800" s="255"/>
      <c r="P800" s="255"/>
      <c r="Q800" s="255"/>
      <c r="R800" s="255"/>
      <c r="S800" s="255"/>
      <c r="T800" s="255"/>
      <c r="U800" s="255"/>
      <c r="V800" s="255"/>
      <c r="W800" s="255"/>
      <c r="X800" s="255"/>
      <c r="Y800" s="255"/>
      <c r="Z800" s="255"/>
    </row>
    <row r="801" spans="1:26" ht="14.25" customHeight="1">
      <c r="A801" s="255"/>
      <c r="B801" s="255"/>
      <c r="C801" s="255"/>
      <c r="D801" s="255"/>
      <c r="E801" s="255"/>
      <c r="F801" s="255"/>
      <c r="G801" s="255"/>
      <c r="H801" s="255"/>
      <c r="I801" s="255"/>
      <c r="J801" s="255"/>
      <c r="K801" s="255"/>
      <c r="L801" s="255"/>
      <c r="M801" s="255"/>
      <c r="N801" s="255"/>
      <c r="O801" s="255"/>
      <c r="P801" s="255"/>
      <c r="Q801" s="255"/>
      <c r="R801" s="255"/>
      <c r="S801" s="255"/>
      <c r="T801" s="255"/>
      <c r="U801" s="255"/>
      <c r="V801" s="255"/>
      <c r="W801" s="255"/>
      <c r="X801" s="255"/>
      <c r="Y801" s="255"/>
      <c r="Z801" s="255"/>
    </row>
    <row r="802" spans="1:26" ht="14.25" customHeight="1">
      <c r="A802" s="255"/>
      <c r="B802" s="255"/>
      <c r="C802" s="255"/>
      <c r="D802" s="255"/>
      <c r="E802" s="255"/>
      <c r="F802" s="255"/>
      <c r="G802" s="255"/>
      <c r="H802" s="255"/>
      <c r="I802" s="255"/>
      <c r="J802" s="255"/>
      <c r="K802" s="255"/>
      <c r="L802" s="255"/>
      <c r="M802" s="255"/>
      <c r="N802" s="255"/>
      <c r="O802" s="255"/>
      <c r="P802" s="255"/>
      <c r="Q802" s="255"/>
      <c r="R802" s="255"/>
      <c r="S802" s="255"/>
      <c r="T802" s="255"/>
      <c r="U802" s="255"/>
      <c r="V802" s="255"/>
      <c r="W802" s="255"/>
      <c r="X802" s="255"/>
      <c r="Y802" s="255"/>
      <c r="Z802" s="255"/>
    </row>
    <row r="803" spans="1:26" ht="14.25" customHeight="1">
      <c r="A803" s="255"/>
      <c r="B803" s="255"/>
      <c r="C803" s="255"/>
      <c r="D803" s="255"/>
      <c r="E803" s="255"/>
      <c r="F803" s="255"/>
      <c r="G803" s="255"/>
      <c r="H803" s="255"/>
      <c r="I803" s="255"/>
      <c r="J803" s="255"/>
      <c r="K803" s="255"/>
      <c r="L803" s="255"/>
      <c r="M803" s="255"/>
      <c r="N803" s="255"/>
      <c r="O803" s="255"/>
      <c r="P803" s="255"/>
      <c r="Q803" s="255"/>
      <c r="R803" s="255"/>
      <c r="S803" s="255"/>
      <c r="T803" s="255"/>
      <c r="U803" s="255"/>
      <c r="V803" s="255"/>
      <c r="W803" s="255"/>
      <c r="X803" s="255"/>
      <c r="Y803" s="255"/>
      <c r="Z803" s="255"/>
    </row>
    <row r="804" spans="1:26" ht="14.25" customHeight="1">
      <c r="A804" s="255"/>
      <c r="B804" s="255"/>
      <c r="C804" s="255"/>
      <c r="D804" s="255"/>
      <c r="E804" s="255"/>
      <c r="F804" s="255"/>
      <c r="G804" s="255"/>
      <c r="H804" s="255"/>
      <c r="I804" s="255"/>
      <c r="J804" s="255"/>
      <c r="K804" s="255"/>
      <c r="L804" s="255"/>
      <c r="M804" s="255"/>
      <c r="N804" s="255"/>
      <c r="O804" s="255"/>
      <c r="P804" s="255"/>
      <c r="Q804" s="255"/>
      <c r="R804" s="255"/>
      <c r="S804" s="255"/>
      <c r="T804" s="255"/>
      <c r="U804" s="255"/>
      <c r="V804" s="255"/>
      <c r="W804" s="255"/>
      <c r="X804" s="255"/>
      <c r="Y804" s="255"/>
      <c r="Z804" s="255"/>
    </row>
    <row r="805" spans="1:26" ht="14.25" customHeight="1">
      <c r="A805" s="255"/>
      <c r="B805" s="255"/>
      <c r="C805" s="255"/>
      <c r="D805" s="255"/>
      <c r="E805" s="255"/>
      <c r="F805" s="255"/>
      <c r="G805" s="255"/>
      <c r="H805" s="255"/>
      <c r="I805" s="255"/>
      <c r="J805" s="255"/>
      <c r="K805" s="255"/>
      <c r="L805" s="255"/>
      <c r="M805" s="255"/>
      <c r="N805" s="255"/>
      <c r="O805" s="255"/>
      <c r="P805" s="255"/>
      <c r="Q805" s="255"/>
      <c r="R805" s="255"/>
      <c r="S805" s="255"/>
      <c r="T805" s="255"/>
      <c r="U805" s="255"/>
      <c r="V805" s="255"/>
      <c r="W805" s="255"/>
      <c r="X805" s="255"/>
      <c r="Y805" s="255"/>
      <c r="Z805" s="255"/>
    </row>
    <row r="806" spans="1:26" ht="14.25" customHeight="1">
      <c r="A806" s="255"/>
      <c r="B806" s="255"/>
      <c r="C806" s="255"/>
      <c r="D806" s="255"/>
      <c r="E806" s="255"/>
      <c r="F806" s="255"/>
      <c r="G806" s="255"/>
      <c r="H806" s="255"/>
      <c r="I806" s="255"/>
      <c r="J806" s="255"/>
      <c r="K806" s="255"/>
      <c r="L806" s="255"/>
      <c r="M806" s="255"/>
      <c r="N806" s="255"/>
      <c r="O806" s="255"/>
      <c r="P806" s="255"/>
      <c r="Q806" s="255"/>
      <c r="R806" s="255"/>
      <c r="S806" s="255"/>
      <c r="T806" s="255"/>
      <c r="U806" s="255"/>
      <c r="V806" s="255"/>
      <c r="W806" s="255"/>
      <c r="X806" s="255"/>
      <c r="Y806" s="255"/>
      <c r="Z806" s="255"/>
    </row>
    <row r="807" spans="1:26" ht="14.25" customHeight="1">
      <c r="A807" s="255"/>
      <c r="B807" s="255"/>
      <c r="C807" s="255"/>
      <c r="D807" s="255"/>
      <c r="E807" s="255"/>
      <c r="F807" s="255"/>
      <c r="G807" s="255"/>
      <c r="H807" s="255"/>
      <c r="I807" s="255"/>
      <c r="J807" s="255"/>
      <c r="K807" s="255"/>
      <c r="L807" s="255"/>
      <c r="M807" s="255"/>
      <c r="N807" s="255"/>
      <c r="O807" s="255"/>
      <c r="P807" s="255"/>
      <c r="Q807" s="255"/>
      <c r="R807" s="255"/>
      <c r="S807" s="255"/>
      <c r="T807" s="255"/>
      <c r="U807" s="255"/>
      <c r="V807" s="255"/>
      <c r="W807" s="255"/>
      <c r="X807" s="255"/>
      <c r="Y807" s="255"/>
      <c r="Z807" s="255"/>
    </row>
    <row r="808" spans="1:26" ht="14.25" customHeight="1">
      <c r="A808" s="255"/>
      <c r="B808" s="255"/>
      <c r="C808" s="255"/>
      <c r="D808" s="255"/>
      <c r="E808" s="255"/>
      <c r="F808" s="255"/>
      <c r="G808" s="255"/>
      <c r="H808" s="255"/>
      <c r="I808" s="255"/>
      <c r="J808" s="255"/>
      <c r="K808" s="255"/>
      <c r="L808" s="255"/>
      <c r="M808" s="255"/>
      <c r="N808" s="255"/>
      <c r="O808" s="255"/>
      <c r="P808" s="255"/>
      <c r="Q808" s="255"/>
      <c r="R808" s="255"/>
      <c r="S808" s="255"/>
      <c r="T808" s="255"/>
      <c r="U808" s="255"/>
      <c r="V808" s="255"/>
      <c r="W808" s="255"/>
      <c r="X808" s="255"/>
      <c r="Y808" s="255"/>
      <c r="Z808" s="255"/>
    </row>
    <row r="809" spans="1:26" ht="14.25" customHeight="1">
      <c r="A809" s="255"/>
      <c r="B809" s="255"/>
      <c r="C809" s="255"/>
      <c r="D809" s="255"/>
      <c r="E809" s="255"/>
      <c r="F809" s="255"/>
      <c r="G809" s="255"/>
      <c r="H809" s="255"/>
      <c r="I809" s="255"/>
      <c r="J809" s="255"/>
      <c r="K809" s="255"/>
      <c r="L809" s="255"/>
      <c r="M809" s="255"/>
      <c r="N809" s="255"/>
      <c r="O809" s="255"/>
      <c r="P809" s="255"/>
      <c r="Q809" s="255"/>
      <c r="R809" s="255"/>
      <c r="S809" s="255"/>
      <c r="T809" s="255"/>
      <c r="U809" s="255"/>
      <c r="V809" s="255"/>
      <c r="W809" s="255"/>
      <c r="X809" s="255"/>
      <c r="Y809" s="255"/>
      <c r="Z809" s="255"/>
    </row>
    <row r="810" spans="1:26" ht="14.25" customHeight="1">
      <c r="A810" s="255"/>
      <c r="B810" s="255"/>
      <c r="C810" s="255"/>
      <c r="D810" s="255"/>
      <c r="E810" s="255"/>
      <c r="F810" s="255"/>
      <c r="G810" s="255"/>
      <c r="H810" s="255"/>
      <c r="I810" s="255"/>
      <c r="J810" s="255"/>
      <c r="K810" s="255"/>
      <c r="L810" s="255"/>
      <c r="M810" s="255"/>
      <c r="N810" s="255"/>
      <c r="O810" s="255"/>
      <c r="P810" s="255"/>
      <c r="Q810" s="255"/>
      <c r="R810" s="255"/>
      <c r="S810" s="255"/>
      <c r="T810" s="255"/>
      <c r="U810" s="255"/>
      <c r="V810" s="255"/>
      <c r="W810" s="255"/>
      <c r="X810" s="255"/>
      <c r="Y810" s="255"/>
      <c r="Z810" s="255"/>
    </row>
    <row r="811" spans="1:26" ht="14.25" customHeight="1">
      <c r="A811" s="255"/>
      <c r="B811" s="255"/>
      <c r="C811" s="255"/>
      <c r="D811" s="255"/>
      <c r="E811" s="255"/>
      <c r="F811" s="255"/>
      <c r="G811" s="255"/>
      <c r="H811" s="255"/>
      <c r="I811" s="255"/>
      <c r="J811" s="255"/>
      <c r="K811" s="255"/>
      <c r="L811" s="255"/>
      <c r="M811" s="255"/>
      <c r="N811" s="255"/>
      <c r="O811" s="255"/>
      <c r="P811" s="255"/>
      <c r="Q811" s="255"/>
      <c r="R811" s="255"/>
      <c r="S811" s="255"/>
      <c r="T811" s="255"/>
      <c r="U811" s="255"/>
      <c r="V811" s="255"/>
      <c r="W811" s="255"/>
      <c r="X811" s="255"/>
      <c r="Y811" s="255"/>
      <c r="Z811" s="255"/>
    </row>
    <row r="812" spans="1:26" ht="14.25" customHeight="1">
      <c r="A812" s="255"/>
      <c r="B812" s="255"/>
      <c r="C812" s="255"/>
      <c r="D812" s="255"/>
      <c r="E812" s="255"/>
      <c r="F812" s="255"/>
      <c r="G812" s="255"/>
      <c r="H812" s="255"/>
      <c r="I812" s="255"/>
      <c r="J812" s="255"/>
      <c r="K812" s="255"/>
      <c r="L812" s="255"/>
      <c r="M812" s="255"/>
      <c r="N812" s="255"/>
      <c r="O812" s="255"/>
      <c r="P812" s="255"/>
      <c r="Q812" s="255"/>
      <c r="R812" s="255"/>
      <c r="S812" s="255"/>
      <c r="T812" s="255"/>
      <c r="U812" s="255"/>
      <c r="V812" s="255"/>
      <c r="W812" s="255"/>
      <c r="X812" s="255"/>
      <c r="Y812" s="255"/>
      <c r="Z812" s="255"/>
    </row>
    <row r="813" spans="1:26" ht="14.25" customHeight="1">
      <c r="A813" s="255"/>
      <c r="B813" s="255"/>
      <c r="C813" s="255"/>
      <c r="D813" s="255"/>
      <c r="E813" s="255"/>
      <c r="F813" s="255"/>
      <c r="G813" s="255"/>
      <c r="H813" s="255"/>
      <c r="I813" s="255"/>
      <c r="J813" s="255"/>
      <c r="K813" s="255"/>
      <c r="L813" s="255"/>
      <c r="M813" s="255"/>
      <c r="N813" s="255"/>
      <c r="O813" s="255"/>
      <c r="P813" s="255"/>
      <c r="Q813" s="255"/>
      <c r="R813" s="255"/>
      <c r="S813" s="255"/>
      <c r="T813" s="255"/>
      <c r="U813" s="255"/>
      <c r="V813" s="255"/>
      <c r="W813" s="255"/>
      <c r="X813" s="255"/>
      <c r="Y813" s="255"/>
      <c r="Z813" s="255"/>
    </row>
    <row r="814" spans="1:26" ht="14.25" customHeight="1">
      <c r="A814" s="255"/>
      <c r="B814" s="255"/>
      <c r="C814" s="255"/>
      <c r="D814" s="255"/>
      <c r="E814" s="255"/>
      <c r="F814" s="255"/>
      <c r="G814" s="255"/>
      <c r="H814" s="255"/>
      <c r="I814" s="255"/>
      <c r="J814" s="255"/>
      <c r="K814" s="255"/>
      <c r="L814" s="255"/>
      <c r="M814" s="255"/>
      <c r="N814" s="255"/>
      <c r="O814" s="255"/>
      <c r="P814" s="255"/>
      <c r="Q814" s="255"/>
      <c r="R814" s="255"/>
      <c r="S814" s="255"/>
      <c r="T814" s="255"/>
      <c r="U814" s="255"/>
      <c r="V814" s="255"/>
      <c r="W814" s="255"/>
      <c r="X814" s="255"/>
      <c r="Y814" s="255"/>
      <c r="Z814" s="255"/>
    </row>
    <row r="815" spans="1:26" ht="14.25" customHeight="1">
      <c r="A815" s="255"/>
      <c r="B815" s="255"/>
      <c r="C815" s="255"/>
      <c r="D815" s="255"/>
      <c r="E815" s="255"/>
      <c r="F815" s="255"/>
      <c r="G815" s="255"/>
      <c r="H815" s="255"/>
      <c r="I815" s="255"/>
      <c r="J815" s="255"/>
      <c r="K815" s="255"/>
      <c r="L815" s="255"/>
      <c r="M815" s="255"/>
      <c r="N815" s="255"/>
      <c r="O815" s="255"/>
      <c r="P815" s="255"/>
      <c r="Q815" s="255"/>
      <c r="R815" s="255"/>
      <c r="S815" s="255"/>
      <c r="T815" s="255"/>
      <c r="U815" s="255"/>
      <c r="V815" s="255"/>
      <c r="W815" s="255"/>
      <c r="X815" s="255"/>
      <c r="Y815" s="255"/>
      <c r="Z815" s="255"/>
    </row>
    <row r="816" spans="1:26" ht="14.25" customHeight="1">
      <c r="A816" s="255"/>
      <c r="B816" s="255"/>
      <c r="C816" s="255"/>
      <c r="D816" s="255"/>
      <c r="E816" s="255"/>
      <c r="F816" s="255"/>
      <c r="G816" s="255"/>
      <c r="H816" s="255"/>
      <c r="I816" s="255"/>
      <c r="J816" s="255"/>
      <c r="K816" s="255"/>
      <c r="L816" s="255"/>
      <c r="M816" s="255"/>
      <c r="N816" s="255"/>
      <c r="O816" s="255"/>
      <c r="P816" s="255"/>
      <c r="Q816" s="255"/>
      <c r="R816" s="255"/>
      <c r="S816" s="255"/>
      <c r="T816" s="255"/>
      <c r="U816" s="255"/>
      <c r="V816" s="255"/>
      <c r="W816" s="255"/>
      <c r="X816" s="255"/>
      <c r="Y816" s="255"/>
      <c r="Z816" s="255"/>
    </row>
    <row r="817" spans="1:26" ht="14.25" customHeight="1">
      <c r="A817" s="255"/>
      <c r="B817" s="255"/>
      <c r="C817" s="255"/>
      <c r="D817" s="255"/>
      <c r="E817" s="255"/>
      <c r="F817" s="255"/>
      <c r="G817" s="255"/>
      <c r="H817" s="255"/>
      <c r="I817" s="255"/>
      <c r="J817" s="255"/>
      <c r="K817" s="255"/>
      <c r="L817" s="255"/>
      <c r="M817" s="255"/>
      <c r="N817" s="255"/>
      <c r="O817" s="255"/>
      <c r="P817" s="255"/>
      <c r="Q817" s="255"/>
      <c r="R817" s="255"/>
      <c r="S817" s="255"/>
      <c r="T817" s="255"/>
      <c r="U817" s="255"/>
      <c r="V817" s="255"/>
      <c r="W817" s="255"/>
      <c r="X817" s="255"/>
      <c r="Y817" s="255"/>
      <c r="Z817" s="255"/>
    </row>
    <row r="818" spans="1:26" ht="14.25" customHeight="1">
      <c r="A818" s="255"/>
      <c r="B818" s="255"/>
      <c r="C818" s="255"/>
      <c r="D818" s="255"/>
      <c r="E818" s="255"/>
      <c r="F818" s="255"/>
      <c r="G818" s="255"/>
      <c r="H818" s="255"/>
      <c r="I818" s="255"/>
      <c r="J818" s="255"/>
      <c r="K818" s="255"/>
      <c r="L818" s="255"/>
      <c r="M818" s="255"/>
      <c r="N818" s="255"/>
      <c r="O818" s="255"/>
      <c r="P818" s="255"/>
      <c r="Q818" s="255"/>
      <c r="R818" s="255"/>
      <c r="S818" s="255"/>
      <c r="T818" s="255"/>
      <c r="U818" s="255"/>
      <c r="V818" s="255"/>
      <c r="W818" s="255"/>
      <c r="X818" s="255"/>
      <c r="Y818" s="255"/>
      <c r="Z818" s="255"/>
    </row>
    <row r="819" spans="1:26" ht="14.25" customHeight="1">
      <c r="A819" s="255"/>
      <c r="B819" s="255"/>
      <c r="C819" s="255"/>
      <c r="D819" s="255"/>
      <c r="E819" s="255"/>
      <c r="F819" s="255"/>
      <c r="G819" s="255"/>
      <c r="H819" s="255"/>
      <c r="I819" s="255"/>
      <c r="J819" s="255"/>
      <c r="K819" s="255"/>
      <c r="L819" s="255"/>
      <c r="M819" s="255"/>
      <c r="N819" s="255"/>
      <c r="O819" s="255"/>
      <c r="P819" s="255"/>
      <c r="Q819" s="255"/>
      <c r="R819" s="255"/>
      <c r="S819" s="255"/>
      <c r="T819" s="255"/>
      <c r="U819" s="255"/>
      <c r="V819" s="255"/>
      <c r="W819" s="255"/>
      <c r="X819" s="255"/>
      <c r="Y819" s="255"/>
      <c r="Z819" s="255"/>
    </row>
    <row r="820" spans="1:26" ht="14.25" customHeight="1">
      <c r="A820" s="255"/>
      <c r="B820" s="255"/>
      <c r="C820" s="255"/>
      <c r="D820" s="255"/>
      <c r="E820" s="255"/>
      <c r="F820" s="255"/>
      <c r="G820" s="255"/>
      <c r="H820" s="255"/>
      <c r="I820" s="255"/>
      <c r="J820" s="255"/>
      <c r="K820" s="255"/>
      <c r="L820" s="255"/>
      <c r="M820" s="255"/>
      <c r="N820" s="255"/>
      <c r="O820" s="255"/>
      <c r="P820" s="255"/>
      <c r="Q820" s="255"/>
      <c r="R820" s="255"/>
      <c r="S820" s="255"/>
      <c r="T820" s="255"/>
      <c r="U820" s="255"/>
      <c r="V820" s="255"/>
      <c r="W820" s="255"/>
      <c r="X820" s="255"/>
      <c r="Y820" s="255"/>
      <c r="Z820" s="255"/>
    </row>
    <row r="821" spans="1:26" ht="14.25" customHeight="1">
      <c r="A821" s="255"/>
      <c r="B821" s="255"/>
      <c r="C821" s="255"/>
      <c r="D821" s="255"/>
      <c r="E821" s="255"/>
      <c r="F821" s="255"/>
      <c r="G821" s="255"/>
      <c r="H821" s="255"/>
      <c r="I821" s="255"/>
      <c r="J821" s="255"/>
      <c r="K821" s="255"/>
      <c r="L821" s="255"/>
      <c r="M821" s="255"/>
      <c r="N821" s="255"/>
      <c r="O821" s="255"/>
      <c r="P821" s="255"/>
      <c r="Q821" s="255"/>
      <c r="R821" s="255"/>
      <c r="S821" s="255"/>
      <c r="T821" s="255"/>
      <c r="U821" s="255"/>
      <c r="V821" s="255"/>
      <c r="W821" s="255"/>
      <c r="X821" s="255"/>
      <c r="Y821" s="255"/>
      <c r="Z821" s="255"/>
    </row>
    <row r="822" spans="1:26" ht="14.25" customHeight="1">
      <c r="A822" s="255"/>
      <c r="B822" s="255"/>
      <c r="C822" s="255"/>
      <c r="D822" s="255"/>
      <c r="E822" s="255"/>
      <c r="F822" s="255"/>
      <c r="G822" s="255"/>
      <c r="H822" s="255"/>
      <c r="I822" s="255"/>
      <c r="J822" s="255"/>
      <c r="K822" s="255"/>
      <c r="L822" s="255"/>
      <c r="M822" s="255"/>
      <c r="N822" s="255"/>
      <c r="O822" s="255"/>
      <c r="P822" s="255"/>
      <c r="Q822" s="255"/>
      <c r="R822" s="255"/>
      <c r="S822" s="255"/>
      <c r="T822" s="255"/>
      <c r="U822" s="255"/>
      <c r="V822" s="255"/>
      <c r="W822" s="255"/>
      <c r="X822" s="255"/>
      <c r="Y822" s="255"/>
      <c r="Z822" s="255"/>
    </row>
    <row r="823" spans="1:26" ht="14.25" customHeight="1">
      <c r="A823" s="255"/>
      <c r="B823" s="255"/>
      <c r="C823" s="255"/>
      <c r="D823" s="255"/>
      <c r="E823" s="255"/>
      <c r="F823" s="255"/>
      <c r="G823" s="255"/>
      <c r="H823" s="255"/>
      <c r="I823" s="255"/>
      <c r="J823" s="255"/>
      <c r="K823" s="255"/>
      <c r="L823" s="255"/>
      <c r="M823" s="255"/>
      <c r="N823" s="255"/>
      <c r="O823" s="255"/>
      <c r="P823" s="255"/>
      <c r="Q823" s="255"/>
      <c r="R823" s="255"/>
      <c r="S823" s="255"/>
      <c r="T823" s="255"/>
      <c r="U823" s="255"/>
      <c r="V823" s="255"/>
      <c r="W823" s="255"/>
      <c r="X823" s="255"/>
      <c r="Y823" s="255"/>
      <c r="Z823" s="255"/>
    </row>
    <row r="824" spans="1:26" ht="14.25" customHeight="1">
      <c r="A824" s="255"/>
      <c r="B824" s="255"/>
      <c r="C824" s="255"/>
      <c r="D824" s="255"/>
      <c r="E824" s="255"/>
      <c r="F824" s="255"/>
      <c r="G824" s="255"/>
      <c r="H824" s="255"/>
      <c r="I824" s="255"/>
      <c r="J824" s="255"/>
      <c r="K824" s="255"/>
      <c r="L824" s="255"/>
      <c r="M824" s="255"/>
      <c r="N824" s="255"/>
      <c r="O824" s="255"/>
      <c r="P824" s="255"/>
      <c r="Q824" s="255"/>
      <c r="R824" s="255"/>
      <c r="S824" s="255"/>
      <c r="T824" s="255"/>
      <c r="U824" s="255"/>
      <c r="V824" s="255"/>
      <c r="W824" s="255"/>
      <c r="X824" s="255"/>
      <c r="Y824" s="255"/>
      <c r="Z824" s="255"/>
    </row>
    <row r="825" spans="1:26" ht="14.25" customHeight="1">
      <c r="A825" s="255"/>
      <c r="B825" s="255"/>
      <c r="C825" s="255"/>
      <c r="D825" s="255"/>
      <c r="E825" s="255"/>
      <c r="F825" s="255"/>
      <c r="G825" s="255"/>
      <c r="H825" s="255"/>
      <c r="I825" s="255"/>
      <c r="J825" s="255"/>
      <c r="K825" s="255"/>
      <c r="L825" s="255"/>
      <c r="M825" s="255"/>
      <c r="N825" s="255"/>
      <c r="O825" s="255"/>
      <c r="P825" s="255"/>
      <c r="Q825" s="255"/>
      <c r="R825" s="255"/>
      <c r="S825" s="255"/>
      <c r="T825" s="255"/>
      <c r="U825" s="255"/>
      <c r="V825" s="255"/>
      <c r="W825" s="255"/>
      <c r="X825" s="255"/>
      <c r="Y825" s="255"/>
      <c r="Z825" s="255"/>
    </row>
    <row r="826" spans="1:26" ht="14.25" customHeight="1">
      <c r="A826" s="255"/>
      <c r="B826" s="255"/>
      <c r="C826" s="255"/>
      <c r="D826" s="255"/>
      <c r="E826" s="255"/>
      <c r="F826" s="255"/>
      <c r="G826" s="255"/>
      <c r="H826" s="255"/>
      <c r="I826" s="255"/>
      <c r="J826" s="255"/>
      <c r="K826" s="255"/>
      <c r="L826" s="255"/>
      <c r="M826" s="255"/>
      <c r="N826" s="255"/>
      <c r="O826" s="255"/>
      <c r="P826" s="255"/>
      <c r="Q826" s="255"/>
      <c r="R826" s="255"/>
      <c r="S826" s="255"/>
      <c r="T826" s="255"/>
      <c r="U826" s="255"/>
      <c r="V826" s="255"/>
      <c r="W826" s="255"/>
      <c r="X826" s="255"/>
      <c r="Y826" s="255"/>
      <c r="Z826" s="255"/>
    </row>
    <row r="827" spans="1:26" ht="14.25" customHeight="1">
      <c r="A827" s="255"/>
      <c r="B827" s="255"/>
      <c r="C827" s="255"/>
      <c r="D827" s="255"/>
      <c r="E827" s="255"/>
      <c r="F827" s="255"/>
      <c r="G827" s="255"/>
      <c r="H827" s="255"/>
      <c r="I827" s="255"/>
      <c r="J827" s="255"/>
      <c r="K827" s="255"/>
      <c r="L827" s="255"/>
      <c r="M827" s="255"/>
      <c r="N827" s="255"/>
      <c r="O827" s="255"/>
      <c r="P827" s="255"/>
      <c r="Q827" s="255"/>
      <c r="R827" s="255"/>
      <c r="S827" s="255"/>
      <c r="T827" s="255"/>
      <c r="U827" s="255"/>
      <c r="V827" s="255"/>
      <c r="W827" s="255"/>
      <c r="X827" s="255"/>
      <c r="Y827" s="255"/>
      <c r="Z827" s="255"/>
    </row>
    <row r="828" spans="1:26" ht="14.25" customHeight="1">
      <c r="A828" s="255"/>
      <c r="B828" s="255"/>
      <c r="C828" s="255"/>
      <c r="D828" s="255"/>
      <c r="E828" s="255"/>
      <c r="F828" s="255"/>
      <c r="G828" s="255"/>
      <c r="H828" s="255"/>
      <c r="I828" s="255"/>
      <c r="J828" s="255"/>
      <c r="K828" s="255"/>
      <c r="L828" s="255"/>
      <c r="M828" s="255"/>
      <c r="N828" s="255"/>
      <c r="O828" s="255"/>
      <c r="P828" s="255"/>
      <c r="Q828" s="255"/>
      <c r="R828" s="255"/>
      <c r="S828" s="255"/>
      <c r="T828" s="255"/>
      <c r="U828" s="255"/>
      <c r="V828" s="255"/>
      <c r="W828" s="255"/>
      <c r="X828" s="255"/>
      <c r="Y828" s="255"/>
      <c r="Z828" s="255"/>
    </row>
    <row r="829" spans="1:26" ht="14.25" customHeight="1">
      <c r="A829" s="255"/>
      <c r="B829" s="255"/>
      <c r="C829" s="255"/>
      <c r="D829" s="255"/>
      <c r="E829" s="255"/>
      <c r="F829" s="255"/>
      <c r="G829" s="255"/>
      <c r="H829" s="255"/>
      <c r="I829" s="255"/>
      <c r="J829" s="255"/>
      <c r="K829" s="255"/>
      <c r="L829" s="255"/>
      <c r="M829" s="255"/>
      <c r="N829" s="255"/>
      <c r="O829" s="255"/>
      <c r="P829" s="255"/>
      <c r="Q829" s="255"/>
      <c r="R829" s="255"/>
      <c r="S829" s="255"/>
      <c r="T829" s="255"/>
      <c r="U829" s="255"/>
      <c r="V829" s="255"/>
      <c r="W829" s="255"/>
      <c r="X829" s="255"/>
      <c r="Y829" s="255"/>
      <c r="Z829" s="255"/>
    </row>
    <row r="830" spans="1:26" ht="14.25" customHeight="1">
      <c r="A830" s="255"/>
      <c r="B830" s="255"/>
      <c r="C830" s="255"/>
      <c r="D830" s="255"/>
      <c r="E830" s="255"/>
      <c r="F830" s="255"/>
      <c r="G830" s="255"/>
      <c r="H830" s="255"/>
      <c r="I830" s="255"/>
      <c r="J830" s="255"/>
      <c r="K830" s="255"/>
      <c r="L830" s="255"/>
      <c r="M830" s="255"/>
      <c r="N830" s="255"/>
      <c r="O830" s="255"/>
      <c r="P830" s="255"/>
      <c r="Q830" s="255"/>
      <c r="R830" s="255"/>
      <c r="S830" s="255"/>
      <c r="T830" s="255"/>
      <c r="U830" s="255"/>
      <c r="V830" s="255"/>
      <c r="W830" s="255"/>
      <c r="X830" s="255"/>
      <c r="Y830" s="255"/>
      <c r="Z830" s="255"/>
    </row>
    <row r="831" spans="1:26" ht="14.25" customHeight="1">
      <c r="A831" s="255"/>
      <c r="B831" s="255"/>
      <c r="C831" s="255"/>
      <c r="D831" s="255"/>
      <c r="E831" s="255"/>
      <c r="F831" s="255"/>
      <c r="G831" s="255"/>
      <c r="H831" s="255"/>
      <c r="I831" s="255"/>
      <c r="J831" s="255"/>
      <c r="K831" s="255"/>
      <c r="L831" s="255"/>
      <c r="M831" s="255"/>
      <c r="N831" s="255"/>
      <c r="O831" s="255"/>
      <c r="P831" s="255"/>
      <c r="Q831" s="255"/>
      <c r="R831" s="255"/>
      <c r="S831" s="255"/>
      <c r="T831" s="255"/>
      <c r="U831" s="255"/>
      <c r="V831" s="255"/>
      <c r="W831" s="255"/>
      <c r="X831" s="255"/>
      <c r="Y831" s="255"/>
      <c r="Z831" s="255"/>
    </row>
    <row r="832" spans="1:26" ht="14.25" customHeight="1">
      <c r="A832" s="255"/>
      <c r="B832" s="255"/>
      <c r="C832" s="255"/>
      <c r="D832" s="255"/>
      <c r="E832" s="255"/>
      <c r="F832" s="255"/>
      <c r="G832" s="255"/>
      <c r="H832" s="255"/>
      <c r="I832" s="255"/>
      <c r="J832" s="255"/>
      <c r="K832" s="255"/>
      <c r="L832" s="255"/>
      <c r="M832" s="255"/>
      <c r="N832" s="255"/>
      <c r="O832" s="255"/>
      <c r="P832" s="255"/>
      <c r="Q832" s="255"/>
      <c r="R832" s="255"/>
      <c r="S832" s="255"/>
      <c r="T832" s="255"/>
      <c r="U832" s="255"/>
      <c r="V832" s="255"/>
      <c r="W832" s="255"/>
      <c r="X832" s="255"/>
      <c r="Y832" s="255"/>
      <c r="Z832" s="255"/>
    </row>
    <row r="833" spans="1:26" ht="14.25" customHeight="1">
      <c r="A833" s="255"/>
      <c r="B833" s="255"/>
      <c r="C833" s="255"/>
      <c r="D833" s="255"/>
      <c r="E833" s="255"/>
      <c r="F833" s="255"/>
      <c r="G833" s="255"/>
      <c r="H833" s="255"/>
      <c r="I833" s="255"/>
      <c r="J833" s="255"/>
      <c r="K833" s="255"/>
      <c r="L833" s="255"/>
      <c r="M833" s="255"/>
      <c r="N833" s="255"/>
      <c r="O833" s="255"/>
      <c r="P833" s="255"/>
      <c r="Q833" s="255"/>
      <c r="R833" s="255"/>
      <c r="S833" s="255"/>
      <c r="T833" s="255"/>
      <c r="U833" s="255"/>
      <c r="V833" s="255"/>
      <c r="W833" s="255"/>
      <c r="X833" s="255"/>
      <c r="Y833" s="255"/>
      <c r="Z833" s="255"/>
    </row>
    <row r="834" spans="1:26" ht="14.25" customHeight="1">
      <c r="A834" s="255"/>
      <c r="B834" s="255"/>
      <c r="C834" s="255"/>
      <c r="D834" s="255"/>
      <c r="E834" s="255"/>
      <c r="F834" s="255"/>
      <c r="G834" s="255"/>
      <c r="H834" s="255"/>
      <c r="I834" s="255"/>
      <c r="J834" s="255"/>
      <c r="K834" s="255"/>
      <c r="L834" s="255"/>
      <c r="M834" s="255"/>
      <c r="N834" s="255"/>
      <c r="O834" s="255"/>
      <c r="P834" s="255"/>
      <c r="Q834" s="255"/>
      <c r="R834" s="255"/>
      <c r="S834" s="255"/>
      <c r="T834" s="255"/>
      <c r="U834" s="255"/>
      <c r="V834" s="255"/>
      <c r="W834" s="255"/>
      <c r="X834" s="255"/>
      <c r="Y834" s="255"/>
      <c r="Z834" s="255"/>
    </row>
    <row r="835" spans="1:26" ht="14.25" customHeight="1">
      <c r="A835" s="255"/>
      <c r="B835" s="255"/>
      <c r="C835" s="255"/>
      <c r="D835" s="255"/>
      <c r="E835" s="255"/>
      <c r="F835" s="255"/>
      <c r="G835" s="255"/>
      <c r="H835" s="255"/>
      <c r="I835" s="255"/>
      <c r="J835" s="255"/>
      <c r="K835" s="255"/>
      <c r="L835" s="255"/>
      <c r="M835" s="255"/>
      <c r="N835" s="255"/>
      <c r="O835" s="255"/>
      <c r="P835" s="255"/>
      <c r="Q835" s="255"/>
      <c r="R835" s="255"/>
      <c r="S835" s="255"/>
      <c r="T835" s="255"/>
      <c r="U835" s="255"/>
      <c r="V835" s="255"/>
      <c r="W835" s="255"/>
      <c r="X835" s="255"/>
      <c r="Y835" s="255"/>
      <c r="Z835" s="255"/>
    </row>
    <row r="836" spans="1:26" ht="14.25" customHeight="1">
      <c r="A836" s="255"/>
      <c r="B836" s="255"/>
      <c r="C836" s="255"/>
      <c r="D836" s="255"/>
      <c r="E836" s="255"/>
      <c r="F836" s="255"/>
      <c r="G836" s="255"/>
      <c r="H836" s="255"/>
      <c r="I836" s="255"/>
      <c r="J836" s="255"/>
      <c r="K836" s="255"/>
      <c r="L836" s="255"/>
      <c r="M836" s="255"/>
      <c r="N836" s="255"/>
      <c r="O836" s="255"/>
      <c r="P836" s="255"/>
      <c r="Q836" s="255"/>
      <c r="R836" s="255"/>
      <c r="S836" s="255"/>
      <c r="T836" s="255"/>
      <c r="U836" s="255"/>
      <c r="V836" s="255"/>
      <c r="W836" s="255"/>
      <c r="X836" s="255"/>
      <c r="Y836" s="255"/>
      <c r="Z836" s="255"/>
    </row>
    <row r="837" spans="1:26" ht="14.25" customHeight="1">
      <c r="A837" s="255"/>
      <c r="B837" s="255"/>
      <c r="C837" s="255"/>
      <c r="D837" s="255"/>
      <c r="E837" s="255"/>
      <c r="F837" s="255"/>
      <c r="G837" s="255"/>
      <c r="H837" s="255"/>
      <c r="I837" s="255"/>
      <c r="J837" s="255"/>
      <c r="K837" s="255"/>
      <c r="L837" s="255"/>
      <c r="M837" s="255"/>
      <c r="N837" s="255"/>
      <c r="O837" s="255"/>
      <c r="P837" s="255"/>
      <c r="Q837" s="255"/>
      <c r="R837" s="255"/>
      <c r="S837" s="255"/>
      <c r="T837" s="255"/>
      <c r="U837" s="255"/>
      <c r="V837" s="255"/>
      <c r="W837" s="255"/>
      <c r="X837" s="255"/>
      <c r="Y837" s="255"/>
      <c r="Z837" s="255"/>
    </row>
    <row r="838" spans="1:26" ht="14.25" customHeight="1">
      <c r="A838" s="255"/>
      <c r="B838" s="255"/>
      <c r="C838" s="255"/>
      <c r="D838" s="255"/>
      <c r="E838" s="255"/>
      <c r="F838" s="255"/>
      <c r="G838" s="255"/>
      <c r="H838" s="255"/>
      <c r="I838" s="255"/>
      <c r="J838" s="255"/>
      <c r="K838" s="255"/>
      <c r="L838" s="255"/>
      <c r="M838" s="255"/>
      <c r="N838" s="255"/>
      <c r="O838" s="255"/>
      <c r="P838" s="255"/>
      <c r="Q838" s="255"/>
      <c r="R838" s="255"/>
      <c r="S838" s="255"/>
      <c r="T838" s="255"/>
      <c r="U838" s="255"/>
      <c r="V838" s="255"/>
      <c r="W838" s="255"/>
      <c r="X838" s="255"/>
      <c r="Y838" s="255"/>
      <c r="Z838" s="255"/>
    </row>
    <row r="839" spans="1:26" ht="14.25" customHeight="1">
      <c r="A839" s="255"/>
      <c r="B839" s="255"/>
      <c r="C839" s="255"/>
      <c r="D839" s="255"/>
      <c r="E839" s="255"/>
      <c r="F839" s="255"/>
      <c r="G839" s="255"/>
      <c r="H839" s="255"/>
      <c r="I839" s="255"/>
      <c r="J839" s="255"/>
      <c r="K839" s="255"/>
      <c r="L839" s="255"/>
      <c r="M839" s="255"/>
      <c r="N839" s="255"/>
      <c r="O839" s="255"/>
      <c r="P839" s="255"/>
      <c r="Q839" s="255"/>
      <c r="R839" s="255"/>
      <c r="S839" s="255"/>
      <c r="T839" s="255"/>
      <c r="U839" s="255"/>
      <c r="V839" s="255"/>
      <c r="W839" s="255"/>
      <c r="X839" s="255"/>
      <c r="Y839" s="255"/>
      <c r="Z839" s="255"/>
    </row>
    <row r="840" spans="1:26" ht="14.25" customHeight="1">
      <c r="A840" s="255"/>
      <c r="B840" s="255"/>
      <c r="C840" s="255"/>
      <c r="D840" s="255"/>
      <c r="E840" s="255"/>
      <c r="F840" s="255"/>
      <c r="G840" s="255"/>
      <c r="H840" s="255"/>
      <c r="I840" s="255"/>
      <c r="J840" s="255"/>
      <c r="K840" s="255"/>
      <c r="L840" s="255"/>
      <c r="M840" s="255"/>
      <c r="N840" s="255"/>
      <c r="O840" s="255"/>
      <c r="P840" s="255"/>
      <c r="Q840" s="255"/>
      <c r="R840" s="255"/>
      <c r="S840" s="255"/>
      <c r="T840" s="255"/>
      <c r="U840" s="255"/>
      <c r="V840" s="255"/>
      <c r="W840" s="255"/>
      <c r="X840" s="255"/>
      <c r="Y840" s="255"/>
      <c r="Z840" s="255"/>
    </row>
    <row r="841" spans="1:26" ht="14.25" customHeight="1">
      <c r="A841" s="255"/>
      <c r="B841" s="255"/>
      <c r="C841" s="255"/>
      <c r="D841" s="255"/>
      <c r="E841" s="255"/>
      <c r="F841" s="255"/>
      <c r="G841" s="255"/>
      <c r="H841" s="255"/>
      <c r="I841" s="255"/>
      <c r="J841" s="255"/>
      <c r="K841" s="255"/>
      <c r="L841" s="255"/>
      <c r="M841" s="255"/>
      <c r="N841" s="255"/>
      <c r="O841" s="255"/>
      <c r="P841" s="255"/>
      <c r="Q841" s="255"/>
      <c r="R841" s="255"/>
      <c r="S841" s="255"/>
      <c r="T841" s="255"/>
      <c r="U841" s="255"/>
      <c r="V841" s="255"/>
      <c r="W841" s="255"/>
      <c r="X841" s="255"/>
      <c r="Y841" s="255"/>
      <c r="Z841" s="255"/>
    </row>
    <row r="842" spans="1:26" ht="14.25" customHeight="1">
      <c r="A842" s="255"/>
      <c r="B842" s="255"/>
      <c r="C842" s="255"/>
      <c r="D842" s="255"/>
      <c r="E842" s="255"/>
      <c r="F842" s="255"/>
      <c r="G842" s="255"/>
      <c r="H842" s="255"/>
      <c r="I842" s="255"/>
      <c r="J842" s="255"/>
      <c r="K842" s="255"/>
      <c r="L842" s="255"/>
      <c r="M842" s="255"/>
      <c r="N842" s="255"/>
      <c r="O842" s="255"/>
      <c r="P842" s="255"/>
      <c r="Q842" s="255"/>
      <c r="R842" s="255"/>
      <c r="S842" s="255"/>
      <c r="T842" s="255"/>
      <c r="U842" s="255"/>
      <c r="V842" s="255"/>
      <c r="W842" s="255"/>
      <c r="X842" s="255"/>
      <c r="Y842" s="255"/>
      <c r="Z842" s="255"/>
    </row>
    <row r="843" spans="1:26" ht="14.25" customHeight="1">
      <c r="A843" s="255"/>
      <c r="B843" s="255"/>
      <c r="C843" s="255"/>
      <c r="D843" s="255"/>
      <c r="E843" s="255"/>
      <c r="F843" s="255"/>
      <c r="G843" s="255"/>
      <c r="H843" s="255"/>
      <c r="I843" s="255"/>
      <c r="J843" s="255"/>
      <c r="K843" s="255"/>
      <c r="L843" s="255"/>
      <c r="M843" s="255"/>
      <c r="N843" s="255"/>
      <c r="O843" s="255"/>
      <c r="P843" s="255"/>
      <c r="Q843" s="255"/>
      <c r="R843" s="255"/>
      <c r="S843" s="255"/>
      <c r="T843" s="255"/>
      <c r="U843" s="255"/>
      <c r="V843" s="255"/>
      <c r="W843" s="255"/>
      <c r="X843" s="255"/>
      <c r="Y843" s="255"/>
      <c r="Z843" s="255"/>
    </row>
    <row r="844" spans="1:26" ht="14.25" customHeight="1">
      <c r="A844" s="255"/>
      <c r="B844" s="255"/>
      <c r="C844" s="255"/>
      <c r="D844" s="255"/>
      <c r="E844" s="255"/>
      <c r="F844" s="255"/>
      <c r="G844" s="255"/>
      <c r="H844" s="255"/>
      <c r="I844" s="255"/>
      <c r="J844" s="255"/>
      <c r="K844" s="255"/>
      <c r="L844" s="255"/>
      <c r="M844" s="255"/>
      <c r="N844" s="255"/>
      <c r="O844" s="255"/>
      <c r="P844" s="255"/>
      <c r="Q844" s="255"/>
      <c r="R844" s="255"/>
      <c r="S844" s="255"/>
      <c r="T844" s="255"/>
      <c r="U844" s="255"/>
      <c r="V844" s="255"/>
      <c r="W844" s="255"/>
      <c r="X844" s="255"/>
      <c r="Y844" s="255"/>
      <c r="Z844" s="255"/>
    </row>
    <row r="845" spans="1:26" ht="14.25" customHeight="1">
      <c r="A845" s="255"/>
      <c r="B845" s="255"/>
      <c r="C845" s="255"/>
      <c r="D845" s="255"/>
      <c r="E845" s="255"/>
      <c r="F845" s="255"/>
      <c r="G845" s="255"/>
      <c r="H845" s="255"/>
      <c r="I845" s="255"/>
      <c r="J845" s="255"/>
      <c r="K845" s="255"/>
      <c r="L845" s="255"/>
      <c r="M845" s="255"/>
      <c r="N845" s="255"/>
      <c r="O845" s="255"/>
      <c r="P845" s="255"/>
      <c r="Q845" s="255"/>
      <c r="R845" s="255"/>
      <c r="S845" s="255"/>
      <c r="T845" s="255"/>
      <c r="U845" s="255"/>
      <c r="V845" s="255"/>
      <c r="W845" s="255"/>
      <c r="X845" s="255"/>
      <c r="Y845" s="255"/>
      <c r="Z845" s="255"/>
    </row>
    <row r="846" spans="1:26" ht="14.25" customHeight="1">
      <c r="A846" s="255"/>
      <c r="B846" s="255"/>
      <c r="C846" s="255"/>
      <c r="D846" s="255"/>
      <c r="E846" s="255"/>
      <c r="F846" s="255"/>
      <c r="G846" s="255"/>
      <c r="H846" s="255"/>
      <c r="I846" s="255"/>
      <c r="J846" s="255"/>
      <c r="K846" s="255"/>
      <c r="L846" s="255"/>
      <c r="M846" s="255"/>
      <c r="N846" s="255"/>
      <c r="O846" s="255"/>
      <c r="P846" s="255"/>
      <c r="Q846" s="255"/>
      <c r="R846" s="255"/>
      <c r="S846" s="255"/>
      <c r="T846" s="255"/>
      <c r="U846" s="255"/>
      <c r="V846" s="255"/>
      <c r="W846" s="255"/>
      <c r="X846" s="255"/>
      <c r="Y846" s="255"/>
      <c r="Z846" s="255"/>
    </row>
    <row r="847" spans="1:26" ht="14.25" customHeight="1">
      <c r="A847" s="255"/>
      <c r="B847" s="255"/>
      <c r="C847" s="255"/>
      <c r="D847" s="255"/>
      <c r="E847" s="255"/>
      <c r="F847" s="255"/>
      <c r="G847" s="255"/>
      <c r="H847" s="255"/>
      <c r="I847" s="255"/>
      <c r="J847" s="255"/>
      <c r="K847" s="255"/>
      <c r="L847" s="255"/>
      <c r="M847" s="255"/>
      <c r="N847" s="255"/>
      <c r="O847" s="255"/>
      <c r="P847" s="255"/>
      <c r="Q847" s="255"/>
      <c r="R847" s="255"/>
      <c r="S847" s="255"/>
      <c r="T847" s="255"/>
      <c r="U847" s="255"/>
      <c r="V847" s="255"/>
      <c r="W847" s="255"/>
      <c r="X847" s="255"/>
      <c r="Y847" s="255"/>
      <c r="Z847" s="255"/>
    </row>
    <row r="848" spans="1:26" ht="14.25" customHeight="1">
      <c r="A848" s="255"/>
      <c r="B848" s="255"/>
      <c r="C848" s="255"/>
      <c r="D848" s="255"/>
      <c r="E848" s="255"/>
      <c r="F848" s="255"/>
      <c r="G848" s="255"/>
      <c r="H848" s="255"/>
      <c r="I848" s="255"/>
      <c r="J848" s="255"/>
      <c r="K848" s="255"/>
      <c r="L848" s="255"/>
      <c r="M848" s="255"/>
      <c r="N848" s="255"/>
      <c r="O848" s="255"/>
      <c r="P848" s="255"/>
      <c r="Q848" s="255"/>
      <c r="R848" s="255"/>
      <c r="S848" s="255"/>
      <c r="T848" s="255"/>
      <c r="U848" s="255"/>
      <c r="V848" s="255"/>
      <c r="W848" s="255"/>
      <c r="X848" s="255"/>
      <c r="Y848" s="255"/>
      <c r="Z848" s="255"/>
    </row>
    <row r="849" spans="1:26" ht="14.25" customHeight="1">
      <c r="A849" s="255"/>
      <c r="B849" s="255"/>
      <c r="C849" s="255"/>
      <c r="D849" s="255"/>
      <c r="E849" s="255"/>
      <c r="F849" s="255"/>
      <c r="G849" s="255"/>
      <c r="H849" s="255"/>
      <c r="I849" s="255"/>
      <c r="J849" s="255"/>
      <c r="K849" s="255"/>
      <c r="L849" s="255"/>
      <c r="M849" s="255"/>
      <c r="N849" s="255"/>
      <c r="O849" s="255"/>
      <c r="P849" s="255"/>
      <c r="Q849" s="255"/>
      <c r="R849" s="255"/>
      <c r="S849" s="255"/>
      <c r="T849" s="255"/>
      <c r="U849" s="255"/>
      <c r="V849" s="255"/>
      <c r="W849" s="255"/>
      <c r="X849" s="255"/>
      <c r="Y849" s="255"/>
      <c r="Z849" s="255"/>
    </row>
    <row r="850" spans="1:26" ht="14.25" customHeight="1">
      <c r="A850" s="255"/>
      <c r="B850" s="255"/>
      <c r="C850" s="255"/>
      <c r="D850" s="255"/>
      <c r="E850" s="255"/>
      <c r="F850" s="255"/>
      <c r="G850" s="255"/>
      <c r="H850" s="255"/>
      <c r="I850" s="255"/>
      <c r="J850" s="255"/>
      <c r="K850" s="255"/>
      <c r="L850" s="255"/>
      <c r="M850" s="255"/>
      <c r="N850" s="255"/>
      <c r="O850" s="255"/>
      <c r="P850" s="255"/>
      <c r="Q850" s="255"/>
      <c r="R850" s="255"/>
      <c r="S850" s="255"/>
      <c r="T850" s="255"/>
      <c r="U850" s="255"/>
      <c r="V850" s="255"/>
      <c r="W850" s="255"/>
      <c r="X850" s="255"/>
      <c r="Y850" s="255"/>
      <c r="Z850" s="255"/>
    </row>
    <row r="851" spans="1:26" ht="14.25" customHeight="1">
      <c r="A851" s="255"/>
      <c r="B851" s="255"/>
      <c r="C851" s="255"/>
      <c r="D851" s="255"/>
      <c r="E851" s="255"/>
      <c r="F851" s="255"/>
      <c r="G851" s="255"/>
      <c r="H851" s="255"/>
      <c r="I851" s="255"/>
      <c r="J851" s="255"/>
      <c r="K851" s="255"/>
      <c r="L851" s="255"/>
      <c r="M851" s="255"/>
      <c r="N851" s="255"/>
      <c r="O851" s="255"/>
      <c r="P851" s="255"/>
      <c r="Q851" s="255"/>
      <c r="R851" s="255"/>
      <c r="S851" s="255"/>
      <c r="T851" s="255"/>
      <c r="U851" s="255"/>
      <c r="V851" s="255"/>
      <c r="W851" s="255"/>
      <c r="X851" s="255"/>
      <c r="Y851" s="255"/>
      <c r="Z851" s="255"/>
    </row>
    <row r="852" spans="1:26" ht="14.25" customHeight="1">
      <c r="A852" s="255"/>
      <c r="B852" s="255"/>
      <c r="C852" s="255"/>
      <c r="D852" s="255"/>
      <c r="E852" s="255"/>
      <c r="F852" s="255"/>
      <c r="G852" s="255"/>
      <c r="H852" s="255"/>
      <c r="I852" s="255"/>
      <c r="J852" s="255"/>
      <c r="K852" s="255"/>
      <c r="L852" s="255"/>
      <c r="M852" s="255"/>
      <c r="N852" s="255"/>
      <c r="O852" s="255"/>
      <c r="P852" s="255"/>
      <c r="Q852" s="255"/>
      <c r="R852" s="255"/>
      <c r="S852" s="255"/>
      <c r="T852" s="255"/>
      <c r="U852" s="255"/>
      <c r="V852" s="255"/>
      <c r="W852" s="255"/>
      <c r="X852" s="255"/>
      <c r="Y852" s="255"/>
      <c r="Z852" s="255"/>
    </row>
    <row r="853" spans="1:26" ht="14.25" customHeight="1">
      <c r="A853" s="255"/>
      <c r="B853" s="255"/>
      <c r="C853" s="255"/>
      <c r="D853" s="255"/>
      <c r="E853" s="255"/>
      <c r="F853" s="255"/>
      <c r="G853" s="255"/>
      <c r="H853" s="255"/>
      <c r="I853" s="255"/>
      <c r="J853" s="255"/>
      <c r="K853" s="255"/>
      <c r="L853" s="255"/>
      <c r="M853" s="255"/>
      <c r="N853" s="255"/>
      <c r="O853" s="255"/>
      <c r="P853" s="255"/>
      <c r="Q853" s="255"/>
      <c r="R853" s="255"/>
      <c r="S853" s="255"/>
      <c r="T853" s="255"/>
      <c r="U853" s="255"/>
      <c r="V853" s="255"/>
      <c r="W853" s="255"/>
      <c r="X853" s="255"/>
      <c r="Y853" s="255"/>
      <c r="Z853" s="255"/>
    </row>
    <row r="854" spans="1:26" ht="14.25" customHeight="1">
      <c r="A854" s="255"/>
      <c r="B854" s="255"/>
      <c r="C854" s="255"/>
      <c r="D854" s="255"/>
      <c r="E854" s="255"/>
      <c r="F854" s="255"/>
      <c r="G854" s="255"/>
      <c r="H854" s="255"/>
      <c r="I854" s="255"/>
      <c r="J854" s="255"/>
      <c r="K854" s="255"/>
      <c r="L854" s="255"/>
      <c r="M854" s="255"/>
      <c r="N854" s="255"/>
      <c r="O854" s="255"/>
      <c r="P854" s="255"/>
      <c r="Q854" s="255"/>
      <c r="R854" s="255"/>
      <c r="S854" s="255"/>
      <c r="T854" s="255"/>
      <c r="U854" s="255"/>
      <c r="V854" s="255"/>
      <c r="W854" s="255"/>
      <c r="X854" s="255"/>
      <c r="Y854" s="255"/>
      <c r="Z854" s="255"/>
    </row>
    <row r="855" spans="1:26" ht="14.25" customHeight="1">
      <c r="A855" s="255"/>
      <c r="B855" s="255"/>
      <c r="C855" s="255"/>
      <c r="D855" s="255"/>
      <c r="E855" s="255"/>
      <c r="F855" s="255"/>
      <c r="G855" s="255"/>
      <c r="H855" s="255"/>
      <c r="I855" s="255"/>
      <c r="J855" s="255"/>
      <c r="K855" s="255"/>
      <c r="L855" s="255"/>
      <c r="M855" s="255"/>
      <c r="N855" s="255"/>
      <c r="O855" s="255"/>
      <c r="P855" s="255"/>
      <c r="Q855" s="255"/>
      <c r="R855" s="255"/>
      <c r="S855" s="255"/>
      <c r="T855" s="255"/>
      <c r="U855" s="255"/>
      <c r="V855" s="255"/>
      <c r="W855" s="255"/>
      <c r="X855" s="255"/>
      <c r="Y855" s="255"/>
      <c r="Z855" s="255"/>
    </row>
    <row r="856" spans="1:26" ht="14.25" customHeight="1">
      <c r="A856" s="255"/>
      <c r="B856" s="255"/>
      <c r="C856" s="255"/>
      <c r="D856" s="255"/>
      <c r="E856" s="255"/>
      <c r="F856" s="255"/>
      <c r="G856" s="255"/>
      <c r="H856" s="255"/>
      <c r="I856" s="255"/>
      <c r="J856" s="255"/>
      <c r="K856" s="255"/>
      <c r="L856" s="255"/>
      <c r="M856" s="255"/>
      <c r="N856" s="255"/>
      <c r="O856" s="255"/>
      <c r="P856" s="255"/>
      <c r="Q856" s="255"/>
      <c r="R856" s="255"/>
      <c r="S856" s="255"/>
      <c r="T856" s="255"/>
      <c r="U856" s="255"/>
      <c r="V856" s="255"/>
      <c r="W856" s="255"/>
      <c r="X856" s="255"/>
      <c r="Y856" s="255"/>
      <c r="Z856" s="255"/>
    </row>
    <row r="857" spans="1:26" ht="14.25" customHeight="1">
      <c r="A857" s="255"/>
      <c r="B857" s="255"/>
      <c r="C857" s="255"/>
      <c r="D857" s="255"/>
      <c r="E857" s="255"/>
      <c r="F857" s="255"/>
      <c r="G857" s="255"/>
      <c r="H857" s="255"/>
      <c r="I857" s="255"/>
      <c r="J857" s="255"/>
      <c r="K857" s="255"/>
      <c r="L857" s="255"/>
      <c r="M857" s="255"/>
      <c r="N857" s="255"/>
      <c r="O857" s="255"/>
      <c r="P857" s="255"/>
      <c r="Q857" s="255"/>
      <c r="R857" s="255"/>
      <c r="S857" s="255"/>
      <c r="T857" s="255"/>
      <c r="U857" s="255"/>
      <c r="V857" s="255"/>
      <c r="W857" s="255"/>
      <c r="X857" s="255"/>
      <c r="Y857" s="255"/>
      <c r="Z857" s="255"/>
    </row>
    <row r="858" spans="1:26" ht="14.25" customHeight="1">
      <c r="A858" s="255"/>
      <c r="B858" s="255"/>
      <c r="C858" s="255"/>
      <c r="D858" s="255"/>
      <c r="E858" s="255"/>
      <c r="F858" s="255"/>
      <c r="G858" s="255"/>
      <c r="H858" s="255"/>
      <c r="I858" s="255"/>
      <c r="J858" s="255"/>
      <c r="K858" s="255"/>
      <c r="L858" s="255"/>
      <c r="M858" s="255"/>
      <c r="N858" s="255"/>
      <c r="O858" s="255"/>
      <c r="P858" s="255"/>
      <c r="Q858" s="255"/>
      <c r="R858" s="255"/>
      <c r="S858" s="255"/>
      <c r="T858" s="255"/>
      <c r="U858" s="255"/>
      <c r="V858" s="255"/>
      <c r="W858" s="255"/>
      <c r="X858" s="255"/>
      <c r="Y858" s="255"/>
      <c r="Z858" s="255"/>
    </row>
    <row r="859" spans="1:26" ht="14.25" customHeight="1">
      <c r="A859" s="255"/>
      <c r="B859" s="255"/>
      <c r="C859" s="255"/>
      <c r="D859" s="255"/>
      <c r="E859" s="255"/>
      <c r="F859" s="255"/>
      <c r="G859" s="255"/>
      <c r="H859" s="255"/>
      <c r="I859" s="255"/>
      <c r="J859" s="255"/>
      <c r="K859" s="255"/>
      <c r="L859" s="255"/>
      <c r="M859" s="255"/>
      <c r="N859" s="255"/>
      <c r="O859" s="255"/>
      <c r="P859" s="255"/>
      <c r="Q859" s="255"/>
      <c r="R859" s="255"/>
      <c r="S859" s="255"/>
      <c r="T859" s="255"/>
      <c r="U859" s="255"/>
      <c r="V859" s="255"/>
      <c r="W859" s="255"/>
      <c r="X859" s="255"/>
      <c r="Y859" s="255"/>
      <c r="Z859" s="255"/>
    </row>
    <row r="860" spans="1:26" ht="14.25" customHeight="1">
      <c r="A860" s="255"/>
      <c r="B860" s="255"/>
      <c r="C860" s="255"/>
      <c r="D860" s="255"/>
      <c r="E860" s="255"/>
      <c r="F860" s="255"/>
      <c r="G860" s="255"/>
      <c r="H860" s="255"/>
      <c r="I860" s="255"/>
      <c r="J860" s="255"/>
      <c r="K860" s="255"/>
      <c r="L860" s="255"/>
      <c r="M860" s="255"/>
      <c r="N860" s="255"/>
      <c r="O860" s="255"/>
      <c r="P860" s="255"/>
      <c r="Q860" s="255"/>
      <c r="R860" s="255"/>
      <c r="S860" s="255"/>
      <c r="T860" s="255"/>
      <c r="U860" s="255"/>
      <c r="V860" s="255"/>
      <c r="W860" s="255"/>
      <c r="X860" s="255"/>
      <c r="Y860" s="255"/>
      <c r="Z860" s="255"/>
    </row>
    <row r="861" spans="1:26" ht="14.25" customHeight="1">
      <c r="A861" s="255"/>
      <c r="B861" s="255"/>
      <c r="C861" s="255"/>
      <c r="D861" s="255"/>
      <c r="E861" s="255"/>
      <c r="F861" s="255"/>
      <c r="G861" s="255"/>
      <c r="H861" s="255"/>
      <c r="I861" s="255"/>
      <c r="J861" s="255"/>
      <c r="K861" s="255"/>
      <c r="L861" s="255"/>
      <c r="M861" s="255"/>
      <c r="N861" s="255"/>
      <c r="O861" s="255"/>
      <c r="P861" s="255"/>
      <c r="Q861" s="255"/>
      <c r="R861" s="255"/>
      <c r="S861" s="255"/>
      <c r="T861" s="255"/>
      <c r="U861" s="255"/>
      <c r="V861" s="255"/>
      <c r="W861" s="255"/>
      <c r="X861" s="255"/>
      <c r="Y861" s="255"/>
      <c r="Z861" s="255"/>
    </row>
    <row r="862" spans="1:26" ht="14.25" customHeight="1">
      <c r="A862" s="255"/>
      <c r="B862" s="255"/>
      <c r="C862" s="255"/>
      <c r="D862" s="255"/>
      <c r="E862" s="255"/>
      <c r="F862" s="255"/>
      <c r="G862" s="255"/>
      <c r="H862" s="255"/>
      <c r="I862" s="255"/>
      <c r="J862" s="255"/>
      <c r="K862" s="255"/>
      <c r="L862" s="255"/>
      <c r="M862" s="255"/>
      <c r="N862" s="255"/>
      <c r="O862" s="255"/>
      <c r="P862" s="255"/>
      <c r="Q862" s="255"/>
      <c r="R862" s="255"/>
      <c r="S862" s="255"/>
      <c r="T862" s="255"/>
      <c r="U862" s="255"/>
      <c r="V862" s="255"/>
      <c r="W862" s="255"/>
      <c r="X862" s="255"/>
      <c r="Y862" s="255"/>
      <c r="Z862" s="255"/>
    </row>
    <row r="863" spans="1:26" ht="14.25" customHeight="1">
      <c r="A863" s="255"/>
      <c r="B863" s="255"/>
      <c r="C863" s="255"/>
      <c r="D863" s="255"/>
      <c r="E863" s="255"/>
      <c r="F863" s="255"/>
      <c r="G863" s="255"/>
      <c r="H863" s="255"/>
      <c r="I863" s="255"/>
      <c r="J863" s="255"/>
      <c r="K863" s="255"/>
      <c r="L863" s="255"/>
      <c r="M863" s="255"/>
      <c r="N863" s="255"/>
      <c r="O863" s="255"/>
      <c r="P863" s="255"/>
      <c r="Q863" s="255"/>
      <c r="R863" s="255"/>
      <c r="S863" s="255"/>
      <c r="T863" s="255"/>
      <c r="U863" s="255"/>
      <c r="V863" s="255"/>
      <c r="W863" s="255"/>
      <c r="X863" s="255"/>
      <c r="Y863" s="255"/>
      <c r="Z863" s="255"/>
    </row>
    <row r="864" spans="1:26" ht="14.25" customHeight="1">
      <c r="A864" s="255"/>
      <c r="B864" s="255"/>
      <c r="C864" s="255"/>
      <c r="D864" s="255"/>
      <c r="E864" s="255"/>
      <c r="F864" s="255"/>
      <c r="G864" s="255"/>
      <c r="H864" s="255"/>
      <c r="I864" s="255"/>
      <c r="J864" s="255"/>
      <c r="K864" s="255"/>
      <c r="L864" s="255"/>
      <c r="M864" s="255"/>
      <c r="N864" s="255"/>
      <c r="O864" s="255"/>
      <c r="P864" s="255"/>
      <c r="Q864" s="255"/>
      <c r="R864" s="255"/>
      <c r="S864" s="255"/>
      <c r="T864" s="255"/>
      <c r="U864" s="255"/>
      <c r="V864" s="255"/>
      <c r="W864" s="255"/>
      <c r="X864" s="255"/>
      <c r="Y864" s="255"/>
      <c r="Z864" s="255"/>
    </row>
    <row r="865" spans="1:26" ht="14.25" customHeight="1">
      <c r="A865" s="255"/>
      <c r="B865" s="255"/>
      <c r="C865" s="255"/>
      <c r="D865" s="255"/>
      <c r="E865" s="255"/>
      <c r="F865" s="255"/>
      <c r="G865" s="255"/>
      <c r="H865" s="255"/>
      <c r="I865" s="255"/>
      <c r="J865" s="255"/>
      <c r="K865" s="255"/>
      <c r="L865" s="255"/>
      <c r="M865" s="255"/>
      <c r="N865" s="255"/>
      <c r="O865" s="255"/>
      <c r="P865" s="255"/>
      <c r="Q865" s="255"/>
      <c r="R865" s="255"/>
      <c r="S865" s="255"/>
      <c r="T865" s="255"/>
      <c r="U865" s="255"/>
      <c r="V865" s="255"/>
      <c r="W865" s="255"/>
      <c r="X865" s="255"/>
      <c r="Y865" s="255"/>
      <c r="Z865" s="255"/>
    </row>
    <row r="866" spans="1:26" ht="14.25" customHeight="1">
      <c r="A866" s="255"/>
      <c r="B866" s="255"/>
      <c r="C866" s="255"/>
      <c r="D866" s="255"/>
      <c r="E866" s="255"/>
      <c r="F866" s="255"/>
      <c r="G866" s="255"/>
      <c r="H866" s="255"/>
      <c r="I866" s="255"/>
      <c r="J866" s="255"/>
      <c r="K866" s="255"/>
      <c r="L866" s="255"/>
      <c r="M866" s="255"/>
      <c r="N866" s="255"/>
      <c r="O866" s="255"/>
      <c r="P866" s="255"/>
      <c r="Q866" s="255"/>
      <c r="R866" s="255"/>
      <c r="S866" s="255"/>
      <c r="T866" s="255"/>
      <c r="U866" s="255"/>
      <c r="V866" s="255"/>
      <c r="W866" s="255"/>
      <c r="X866" s="255"/>
      <c r="Y866" s="255"/>
      <c r="Z866" s="255"/>
    </row>
    <row r="867" spans="1:26" ht="14.25" customHeight="1">
      <c r="A867" s="255"/>
      <c r="B867" s="255"/>
      <c r="C867" s="255"/>
      <c r="D867" s="255"/>
      <c r="E867" s="255"/>
      <c r="F867" s="255"/>
      <c r="G867" s="255"/>
      <c r="H867" s="255"/>
      <c r="I867" s="255"/>
      <c r="J867" s="255"/>
      <c r="K867" s="255"/>
      <c r="L867" s="255"/>
      <c r="M867" s="255"/>
      <c r="N867" s="255"/>
      <c r="O867" s="255"/>
      <c r="P867" s="255"/>
      <c r="Q867" s="255"/>
      <c r="R867" s="255"/>
      <c r="S867" s="255"/>
      <c r="T867" s="255"/>
      <c r="U867" s="255"/>
      <c r="V867" s="255"/>
      <c r="W867" s="255"/>
      <c r="X867" s="255"/>
      <c r="Y867" s="255"/>
      <c r="Z867" s="255"/>
    </row>
    <row r="868" spans="1:26" ht="14.25" customHeight="1">
      <c r="A868" s="255"/>
      <c r="B868" s="255"/>
      <c r="C868" s="255"/>
      <c r="D868" s="255"/>
      <c r="E868" s="255"/>
      <c r="F868" s="255"/>
      <c r="G868" s="255"/>
      <c r="H868" s="255"/>
      <c r="I868" s="255"/>
      <c r="J868" s="255"/>
      <c r="K868" s="255"/>
      <c r="L868" s="255"/>
      <c r="M868" s="255"/>
      <c r="N868" s="255"/>
      <c r="O868" s="255"/>
      <c r="P868" s="255"/>
      <c r="Q868" s="255"/>
      <c r="R868" s="255"/>
      <c r="S868" s="255"/>
      <c r="T868" s="255"/>
      <c r="U868" s="255"/>
      <c r="V868" s="255"/>
      <c r="W868" s="255"/>
      <c r="X868" s="255"/>
      <c r="Y868" s="255"/>
      <c r="Z868" s="255"/>
    </row>
    <row r="869" spans="1:26" ht="14.25" customHeight="1">
      <c r="A869" s="255"/>
      <c r="B869" s="255"/>
      <c r="C869" s="255"/>
      <c r="D869" s="255"/>
      <c r="E869" s="255"/>
      <c r="F869" s="255"/>
      <c r="G869" s="255"/>
      <c r="H869" s="255"/>
      <c r="I869" s="255"/>
      <c r="J869" s="255"/>
      <c r="K869" s="255"/>
      <c r="L869" s="255"/>
      <c r="M869" s="255"/>
      <c r="N869" s="255"/>
      <c r="O869" s="255"/>
      <c r="P869" s="255"/>
      <c r="Q869" s="255"/>
      <c r="R869" s="255"/>
      <c r="S869" s="255"/>
      <c r="T869" s="255"/>
      <c r="U869" s="255"/>
      <c r="V869" s="255"/>
      <c r="W869" s="255"/>
      <c r="X869" s="255"/>
      <c r="Y869" s="255"/>
      <c r="Z869" s="255"/>
    </row>
    <row r="870" spans="1:26" ht="14.25" customHeight="1">
      <c r="A870" s="255"/>
      <c r="B870" s="255"/>
      <c r="C870" s="255"/>
      <c r="D870" s="255"/>
      <c r="E870" s="255"/>
      <c r="F870" s="255"/>
      <c r="G870" s="255"/>
      <c r="H870" s="255"/>
      <c r="I870" s="255"/>
      <c r="J870" s="255"/>
      <c r="K870" s="255"/>
      <c r="L870" s="255"/>
      <c r="M870" s="255"/>
      <c r="N870" s="255"/>
      <c r="O870" s="255"/>
      <c r="P870" s="255"/>
      <c r="Q870" s="255"/>
      <c r="R870" s="255"/>
      <c r="S870" s="255"/>
      <c r="T870" s="255"/>
      <c r="U870" s="255"/>
      <c r="V870" s="255"/>
      <c r="W870" s="255"/>
      <c r="X870" s="255"/>
      <c r="Y870" s="255"/>
      <c r="Z870" s="255"/>
    </row>
    <row r="871" spans="1:26" ht="14.25" customHeight="1">
      <c r="A871" s="255"/>
      <c r="B871" s="255"/>
      <c r="C871" s="255"/>
      <c r="D871" s="255"/>
      <c r="E871" s="255"/>
      <c r="F871" s="255"/>
      <c r="G871" s="255"/>
      <c r="H871" s="255"/>
      <c r="I871" s="255"/>
      <c r="J871" s="255"/>
      <c r="K871" s="255"/>
      <c r="L871" s="255"/>
      <c r="M871" s="255"/>
      <c r="N871" s="255"/>
      <c r="O871" s="255"/>
      <c r="P871" s="255"/>
      <c r="Q871" s="255"/>
      <c r="R871" s="255"/>
      <c r="S871" s="255"/>
      <c r="T871" s="255"/>
      <c r="U871" s="255"/>
      <c r="V871" s="255"/>
      <c r="W871" s="255"/>
      <c r="X871" s="255"/>
      <c r="Y871" s="255"/>
      <c r="Z871" s="255"/>
    </row>
    <row r="872" spans="1:26" ht="14.25" customHeight="1">
      <c r="A872" s="255"/>
      <c r="B872" s="255"/>
      <c r="C872" s="255"/>
      <c r="D872" s="255"/>
      <c r="E872" s="255"/>
      <c r="F872" s="255"/>
      <c r="G872" s="255"/>
      <c r="H872" s="255"/>
      <c r="I872" s="255"/>
      <c r="J872" s="255"/>
      <c r="K872" s="255"/>
      <c r="L872" s="255"/>
      <c r="M872" s="255"/>
      <c r="N872" s="255"/>
      <c r="O872" s="255"/>
      <c r="P872" s="255"/>
      <c r="Q872" s="255"/>
      <c r="R872" s="255"/>
      <c r="S872" s="255"/>
      <c r="T872" s="255"/>
      <c r="U872" s="255"/>
      <c r="V872" s="255"/>
      <c r="W872" s="255"/>
      <c r="X872" s="255"/>
      <c r="Y872" s="255"/>
      <c r="Z872" s="255"/>
    </row>
    <row r="873" spans="1:26" ht="14.25" customHeight="1">
      <c r="A873" s="255"/>
      <c r="B873" s="255"/>
      <c r="C873" s="255"/>
      <c r="D873" s="255"/>
      <c r="E873" s="255"/>
      <c r="F873" s="255"/>
      <c r="G873" s="255"/>
      <c r="H873" s="255"/>
      <c r="I873" s="255"/>
      <c r="J873" s="255"/>
      <c r="K873" s="255"/>
      <c r="L873" s="255"/>
      <c r="M873" s="255"/>
      <c r="N873" s="255"/>
      <c r="O873" s="255"/>
      <c r="P873" s="255"/>
      <c r="Q873" s="255"/>
      <c r="R873" s="255"/>
      <c r="S873" s="255"/>
      <c r="T873" s="255"/>
      <c r="U873" s="255"/>
      <c r="V873" s="255"/>
      <c r="W873" s="255"/>
      <c r="X873" s="255"/>
      <c r="Y873" s="255"/>
      <c r="Z873" s="255"/>
    </row>
    <row r="874" spans="1:26" ht="14.25" customHeight="1">
      <c r="A874" s="255"/>
      <c r="B874" s="255"/>
      <c r="C874" s="255"/>
      <c r="D874" s="255"/>
      <c r="E874" s="255"/>
      <c r="F874" s="255"/>
      <c r="G874" s="255"/>
      <c r="H874" s="255"/>
      <c r="I874" s="255"/>
      <c r="J874" s="255"/>
      <c r="K874" s="255"/>
      <c r="L874" s="255"/>
      <c r="M874" s="255"/>
      <c r="N874" s="255"/>
      <c r="O874" s="255"/>
      <c r="P874" s="255"/>
      <c r="Q874" s="255"/>
      <c r="R874" s="255"/>
      <c r="S874" s="255"/>
      <c r="T874" s="255"/>
      <c r="U874" s="255"/>
      <c r="V874" s="255"/>
      <c r="W874" s="255"/>
      <c r="X874" s="255"/>
      <c r="Y874" s="255"/>
      <c r="Z874" s="255"/>
    </row>
    <row r="875" spans="1:26" ht="14.25" customHeight="1">
      <c r="A875" s="255"/>
      <c r="B875" s="255"/>
      <c r="C875" s="255"/>
      <c r="D875" s="255"/>
      <c r="E875" s="255"/>
      <c r="F875" s="255"/>
      <c r="G875" s="255"/>
      <c r="H875" s="255"/>
      <c r="I875" s="255"/>
      <c r="J875" s="255"/>
      <c r="K875" s="255"/>
      <c r="L875" s="255"/>
      <c r="M875" s="255"/>
      <c r="N875" s="255"/>
      <c r="O875" s="255"/>
      <c r="P875" s="255"/>
      <c r="Q875" s="255"/>
      <c r="R875" s="255"/>
      <c r="S875" s="255"/>
      <c r="T875" s="255"/>
      <c r="U875" s="255"/>
      <c r="V875" s="255"/>
      <c r="W875" s="255"/>
      <c r="X875" s="255"/>
      <c r="Y875" s="255"/>
      <c r="Z875" s="255"/>
    </row>
    <row r="876" spans="1:26" ht="14.25" customHeight="1">
      <c r="A876" s="255"/>
      <c r="B876" s="255"/>
      <c r="C876" s="255"/>
      <c r="D876" s="255"/>
      <c r="E876" s="255"/>
      <c r="F876" s="255"/>
      <c r="G876" s="255"/>
      <c r="H876" s="255"/>
      <c r="I876" s="255"/>
      <c r="J876" s="255"/>
      <c r="K876" s="255"/>
      <c r="L876" s="255"/>
      <c r="M876" s="255"/>
      <c r="N876" s="255"/>
      <c r="O876" s="255"/>
      <c r="P876" s="255"/>
      <c r="Q876" s="255"/>
      <c r="R876" s="255"/>
      <c r="S876" s="255"/>
      <c r="T876" s="255"/>
      <c r="U876" s="255"/>
      <c r="V876" s="255"/>
      <c r="W876" s="255"/>
      <c r="X876" s="255"/>
      <c r="Y876" s="255"/>
      <c r="Z876" s="255"/>
    </row>
    <row r="877" spans="1:26" ht="14.25" customHeight="1">
      <c r="A877" s="255"/>
      <c r="B877" s="255"/>
      <c r="C877" s="255"/>
      <c r="D877" s="255"/>
      <c r="E877" s="255"/>
      <c r="F877" s="255"/>
      <c r="G877" s="255"/>
      <c r="H877" s="255"/>
      <c r="I877" s="255"/>
      <c r="J877" s="255"/>
      <c r="K877" s="255"/>
      <c r="L877" s="255"/>
      <c r="M877" s="255"/>
      <c r="N877" s="255"/>
      <c r="O877" s="255"/>
      <c r="P877" s="255"/>
      <c r="Q877" s="255"/>
      <c r="R877" s="255"/>
      <c r="S877" s="255"/>
      <c r="T877" s="255"/>
      <c r="U877" s="255"/>
      <c r="V877" s="255"/>
      <c r="W877" s="255"/>
      <c r="X877" s="255"/>
      <c r="Y877" s="255"/>
      <c r="Z877" s="255"/>
    </row>
    <row r="878" spans="1:26" ht="14.25" customHeight="1">
      <c r="A878" s="255"/>
      <c r="B878" s="255"/>
      <c r="C878" s="255"/>
      <c r="D878" s="255"/>
      <c r="E878" s="255"/>
      <c r="F878" s="255"/>
      <c r="G878" s="255"/>
      <c r="H878" s="255"/>
      <c r="I878" s="255"/>
      <c r="J878" s="255"/>
      <c r="K878" s="255"/>
      <c r="L878" s="255"/>
      <c r="M878" s="255"/>
      <c r="N878" s="255"/>
      <c r="O878" s="255"/>
      <c r="P878" s="255"/>
      <c r="Q878" s="255"/>
      <c r="R878" s="255"/>
      <c r="S878" s="255"/>
      <c r="T878" s="255"/>
      <c r="U878" s="255"/>
      <c r="V878" s="255"/>
      <c r="W878" s="255"/>
      <c r="X878" s="255"/>
      <c r="Y878" s="255"/>
      <c r="Z878" s="255"/>
    </row>
    <row r="879" spans="1:26" ht="14.25" customHeight="1">
      <c r="A879" s="255"/>
      <c r="B879" s="255"/>
      <c r="C879" s="255"/>
      <c r="D879" s="255"/>
      <c r="E879" s="255"/>
      <c r="F879" s="255"/>
      <c r="G879" s="255"/>
      <c r="H879" s="255"/>
      <c r="I879" s="255"/>
      <c r="J879" s="255"/>
      <c r="K879" s="255"/>
      <c r="L879" s="255"/>
      <c r="M879" s="255"/>
      <c r="N879" s="255"/>
      <c r="O879" s="255"/>
      <c r="P879" s="255"/>
      <c r="Q879" s="255"/>
      <c r="R879" s="255"/>
      <c r="S879" s="255"/>
      <c r="T879" s="255"/>
      <c r="U879" s="255"/>
      <c r="V879" s="255"/>
      <c r="W879" s="255"/>
      <c r="X879" s="255"/>
      <c r="Y879" s="255"/>
      <c r="Z879" s="255"/>
    </row>
    <row r="880" spans="1:26" ht="14.25" customHeight="1">
      <c r="A880" s="255"/>
      <c r="B880" s="255"/>
      <c r="C880" s="255"/>
      <c r="D880" s="255"/>
      <c r="E880" s="255"/>
      <c r="F880" s="255"/>
      <c r="G880" s="255"/>
      <c r="H880" s="255"/>
      <c r="I880" s="255"/>
      <c r="J880" s="255"/>
      <c r="K880" s="255"/>
      <c r="L880" s="255"/>
      <c r="M880" s="255"/>
      <c r="N880" s="255"/>
      <c r="O880" s="255"/>
      <c r="P880" s="255"/>
      <c r="Q880" s="255"/>
      <c r="R880" s="255"/>
      <c r="S880" s="255"/>
      <c r="T880" s="255"/>
      <c r="U880" s="255"/>
      <c r="V880" s="255"/>
      <c r="W880" s="255"/>
      <c r="X880" s="255"/>
      <c r="Y880" s="255"/>
      <c r="Z880" s="255"/>
    </row>
    <row r="881" spans="1:26" ht="14.25" customHeight="1">
      <c r="A881" s="255"/>
      <c r="B881" s="255"/>
      <c r="C881" s="255"/>
      <c r="D881" s="255"/>
      <c r="E881" s="255"/>
      <c r="F881" s="255"/>
      <c r="G881" s="255"/>
      <c r="H881" s="255"/>
      <c r="I881" s="255"/>
      <c r="J881" s="255"/>
      <c r="K881" s="255"/>
      <c r="L881" s="255"/>
      <c r="M881" s="255"/>
      <c r="N881" s="255"/>
      <c r="O881" s="255"/>
      <c r="P881" s="255"/>
      <c r="Q881" s="255"/>
      <c r="R881" s="255"/>
      <c r="S881" s="255"/>
      <c r="T881" s="255"/>
      <c r="U881" s="255"/>
      <c r="V881" s="255"/>
      <c r="W881" s="255"/>
      <c r="X881" s="255"/>
      <c r="Y881" s="255"/>
      <c r="Z881" s="255"/>
    </row>
    <row r="882" spans="1:26" ht="14.25" customHeight="1">
      <c r="A882" s="255"/>
      <c r="B882" s="255"/>
      <c r="C882" s="255"/>
      <c r="D882" s="255"/>
      <c r="E882" s="255"/>
      <c r="F882" s="255"/>
      <c r="G882" s="255"/>
      <c r="H882" s="255"/>
      <c r="I882" s="255"/>
      <c r="J882" s="255"/>
      <c r="K882" s="255"/>
      <c r="L882" s="255"/>
      <c r="M882" s="255"/>
      <c r="N882" s="255"/>
      <c r="O882" s="255"/>
      <c r="P882" s="255"/>
      <c r="Q882" s="255"/>
      <c r="R882" s="255"/>
      <c r="S882" s="255"/>
      <c r="T882" s="255"/>
      <c r="U882" s="255"/>
      <c r="V882" s="255"/>
      <c r="W882" s="255"/>
      <c r="X882" s="255"/>
      <c r="Y882" s="255"/>
      <c r="Z882" s="255"/>
    </row>
    <row r="883" spans="1:26" ht="14.25" customHeight="1">
      <c r="A883" s="255"/>
      <c r="B883" s="255"/>
      <c r="C883" s="255"/>
      <c r="D883" s="255"/>
      <c r="E883" s="255"/>
      <c r="F883" s="255"/>
      <c r="G883" s="255"/>
      <c r="H883" s="255"/>
      <c r="I883" s="255"/>
      <c r="J883" s="255"/>
      <c r="K883" s="255"/>
      <c r="L883" s="255"/>
      <c r="M883" s="255"/>
      <c r="N883" s="255"/>
      <c r="O883" s="255"/>
      <c r="P883" s="255"/>
      <c r="Q883" s="255"/>
      <c r="R883" s="255"/>
      <c r="S883" s="255"/>
      <c r="T883" s="255"/>
      <c r="U883" s="255"/>
      <c r="V883" s="255"/>
      <c r="W883" s="255"/>
      <c r="X883" s="255"/>
      <c r="Y883" s="255"/>
      <c r="Z883" s="255"/>
    </row>
    <row r="884" spans="1:26" ht="14.25" customHeight="1">
      <c r="A884" s="255"/>
      <c r="B884" s="255"/>
      <c r="C884" s="255"/>
      <c r="D884" s="255"/>
      <c r="E884" s="255"/>
      <c r="F884" s="255"/>
      <c r="G884" s="255"/>
      <c r="H884" s="255"/>
      <c r="I884" s="255"/>
      <c r="J884" s="255"/>
      <c r="K884" s="255"/>
      <c r="L884" s="255"/>
      <c r="M884" s="255"/>
      <c r="N884" s="255"/>
      <c r="O884" s="255"/>
      <c r="P884" s="255"/>
      <c r="Q884" s="255"/>
      <c r="R884" s="255"/>
      <c r="S884" s="255"/>
      <c r="T884" s="255"/>
      <c r="U884" s="255"/>
      <c r="V884" s="255"/>
      <c r="W884" s="255"/>
      <c r="X884" s="255"/>
      <c r="Y884" s="255"/>
      <c r="Z884" s="255"/>
    </row>
    <row r="885" spans="1:26" ht="14.25" customHeight="1">
      <c r="A885" s="255"/>
      <c r="B885" s="255"/>
      <c r="C885" s="255"/>
      <c r="D885" s="255"/>
      <c r="E885" s="255"/>
      <c r="F885" s="255"/>
      <c r="G885" s="255"/>
      <c r="H885" s="255"/>
      <c r="I885" s="255"/>
      <c r="J885" s="255"/>
      <c r="K885" s="255"/>
      <c r="L885" s="255"/>
      <c r="M885" s="255"/>
      <c r="N885" s="255"/>
      <c r="O885" s="255"/>
      <c r="P885" s="255"/>
      <c r="Q885" s="255"/>
      <c r="R885" s="255"/>
      <c r="S885" s="255"/>
      <c r="T885" s="255"/>
      <c r="U885" s="255"/>
      <c r="V885" s="255"/>
      <c r="W885" s="255"/>
      <c r="X885" s="255"/>
      <c r="Y885" s="255"/>
      <c r="Z885" s="255"/>
    </row>
    <row r="886" spans="1:26" ht="14.25" customHeight="1">
      <c r="A886" s="255"/>
      <c r="B886" s="255"/>
      <c r="C886" s="255"/>
      <c r="D886" s="255"/>
      <c r="E886" s="255"/>
      <c r="F886" s="255"/>
      <c r="G886" s="255"/>
      <c r="H886" s="255"/>
      <c r="I886" s="255"/>
      <c r="J886" s="255"/>
      <c r="K886" s="255"/>
      <c r="L886" s="255"/>
      <c r="M886" s="255"/>
      <c r="N886" s="255"/>
      <c r="O886" s="255"/>
      <c r="P886" s="255"/>
      <c r="Q886" s="255"/>
      <c r="R886" s="255"/>
      <c r="S886" s="255"/>
      <c r="T886" s="255"/>
      <c r="U886" s="255"/>
      <c r="V886" s="255"/>
      <c r="W886" s="255"/>
      <c r="X886" s="255"/>
      <c r="Y886" s="255"/>
      <c r="Z886" s="255"/>
    </row>
    <row r="887" spans="1:26" ht="14.25" customHeight="1">
      <c r="A887" s="255"/>
      <c r="B887" s="255"/>
      <c r="C887" s="255"/>
      <c r="D887" s="255"/>
      <c r="E887" s="255"/>
      <c r="F887" s="255"/>
      <c r="G887" s="255"/>
      <c r="H887" s="255"/>
      <c r="I887" s="255"/>
      <c r="J887" s="255"/>
      <c r="K887" s="255"/>
      <c r="L887" s="255"/>
      <c r="M887" s="255"/>
      <c r="N887" s="255"/>
      <c r="O887" s="255"/>
      <c r="P887" s="255"/>
      <c r="Q887" s="255"/>
      <c r="R887" s="255"/>
      <c r="S887" s="255"/>
      <c r="T887" s="255"/>
      <c r="U887" s="255"/>
      <c r="V887" s="255"/>
      <c r="W887" s="255"/>
      <c r="X887" s="255"/>
      <c r="Y887" s="255"/>
      <c r="Z887" s="255"/>
    </row>
    <row r="888" spans="1:26" ht="14.25" customHeight="1">
      <c r="A888" s="255"/>
      <c r="B888" s="255"/>
      <c r="C888" s="255"/>
      <c r="D888" s="255"/>
      <c r="E888" s="255"/>
      <c r="F888" s="255"/>
      <c r="G888" s="255"/>
      <c r="H888" s="255"/>
      <c r="I888" s="255"/>
      <c r="J888" s="255"/>
      <c r="K888" s="255"/>
      <c r="L888" s="255"/>
      <c r="M888" s="255"/>
      <c r="N888" s="255"/>
      <c r="O888" s="255"/>
      <c r="P888" s="255"/>
      <c r="Q888" s="255"/>
      <c r="R888" s="255"/>
      <c r="S888" s="255"/>
      <c r="T888" s="255"/>
      <c r="U888" s="255"/>
      <c r="V888" s="255"/>
      <c r="W888" s="255"/>
      <c r="X888" s="255"/>
      <c r="Y888" s="255"/>
      <c r="Z888" s="255"/>
    </row>
    <row r="889" spans="1:26" ht="14.25" customHeight="1">
      <c r="A889" s="255"/>
      <c r="B889" s="255"/>
      <c r="C889" s="255"/>
      <c r="D889" s="255"/>
      <c r="E889" s="255"/>
      <c r="F889" s="255"/>
      <c r="G889" s="255"/>
      <c r="H889" s="255"/>
      <c r="I889" s="255"/>
      <c r="J889" s="255"/>
      <c r="K889" s="255"/>
      <c r="L889" s="255"/>
      <c r="M889" s="255"/>
      <c r="N889" s="255"/>
      <c r="O889" s="255"/>
      <c r="P889" s="255"/>
      <c r="Q889" s="255"/>
      <c r="R889" s="255"/>
      <c r="S889" s="255"/>
      <c r="T889" s="255"/>
      <c r="U889" s="255"/>
      <c r="V889" s="255"/>
      <c r="W889" s="255"/>
      <c r="X889" s="255"/>
      <c r="Y889" s="255"/>
      <c r="Z889" s="255"/>
    </row>
    <row r="890" spans="1:26" ht="14.25" customHeight="1">
      <c r="A890" s="255"/>
      <c r="B890" s="255"/>
      <c r="C890" s="255"/>
      <c r="D890" s="255"/>
      <c r="E890" s="255"/>
      <c r="F890" s="255"/>
      <c r="G890" s="255"/>
      <c r="H890" s="255"/>
      <c r="I890" s="255"/>
      <c r="J890" s="255"/>
      <c r="K890" s="255"/>
      <c r="L890" s="255"/>
      <c r="M890" s="255"/>
      <c r="N890" s="255"/>
      <c r="O890" s="255"/>
      <c r="P890" s="255"/>
      <c r="Q890" s="255"/>
      <c r="R890" s="255"/>
      <c r="S890" s="255"/>
      <c r="T890" s="255"/>
      <c r="U890" s="255"/>
      <c r="V890" s="255"/>
      <c r="W890" s="255"/>
      <c r="X890" s="255"/>
      <c r="Y890" s="255"/>
      <c r="Z890" s="255"/>
    </row>
    <row r="891" spans="1:26" ht="14.25" customHeight="1">
      <c r="A891" s="255"/>
      <c r="B891" s="255"/>
      <c r="C891" s="255"/>
      <c r="D891" s="255"/>
      <c r="E891" s="255"/>
      <c r="F891" s="255"/>
      <c r="G891" s="255"/>
      <c r="H891" s="255"/>
      <c r="I891" s="255"/>
      <c r="J891" s="255"/>
      <c r="K891" s="255"/>
      <c r="L891" s="255"/>
      <c r="M891" s="255"/>
      <c r="N891" s="255"/>
      <c r="O891" s="255"/>
      <c r="P891" s="255"/>
      <c r="Q891" s="255"/>
      <c r="R891" s="255"/>
      <c r="S891" s="255"/>
      <c r="T891" s="255"/>
      <c r="U891" s="255"/>
      <c r="V891" s="255"/>
      <c r="W891" s="255"/>
      <c r="X891" s="255"/>
      <c r="Y891" s="255"/>
      <c r="Z891" s="255"/>
    </row>
    <row r="892" spans="1:26" ht="14.25" customHeight="1">
      <c r="A892" s="255"/>
      <c r="B892" s="255"/>
      <c r="C892" s="255"/>
      <c r="D892" s="255"/>
      <c r="E892" s="255"/>
      <c r="F892" s="255"/>
      <c r="G892" s="255"/>
      <c r="H892" s="255"/>
      <c r="I892" s="255"/>
      <c r="J892" s="255"/>
      <c r="K892" s="255"/>
      <c r="L892" s="255"/>
      <c r="M892" s="255"/>
      <c r="N892" s="255"/>
      <c r="O892" s="255"/>
      <c r="P892" s="255"/>
      <c r="Q892" s="255"/>
      <c r="R892" s="255"/>
      <c r="S892" s="255"/>
      <c r="T892" s="255"/>
      <c r="U892" s="255"/>
      <c r="V892" s="255"/>
      <c r="W892" s="255"/>
      <c r="X892" s="255"/>
      <c r="Y892" s="255"/>
      <c r="Z892" s="255"/>
    </row>
    <row r="893" spans="1:26" ht="14.25" customHeight="1">
      <c r="A893" s="255"/>
      <c r="B893" s="255"/>
      <c r="C893" s="255"/>
      <c r="D893" s="255"/>
      <c r="E893" s="255"/>
      <c r="F893" s="255"/>
      <c r="G893" s="255"/>
      <c r="H893" s="255"/>
      <c r="I893" s="255"/>
      <c r="J893" s="255"/>
      <c r="K893" s="255"/>
      <c r="L893" s="255"/>
      <c r="M893" s="255"/>
      <c r="N893" s="255"/>
      <c r="O893" s="255"/>
      <c r="P893" s="255"/>
      <c r="Q893" s="255"/>
      <c r="R893" s="255"/>
      <c r="S893" s="255"/>
      <c r="T893" s="255"/>
      <c r="U893" s="255"/>
      <c r="V893" s="255"/>
      <c r="W893" s="255"/>
      <c r="X893" s="255"/>
      <c r="Y893" s="255"/>
      <c r="Z893" s="255"/>
    </row>
    <row r="894" spans="1:26" ht="14.25" customHeight="1">
      <c r="A894" s="255"/>
      <c r="B894" s="255"/>
      <c r="C894" s="255"/>
      <c r="D894" s="255"/>
      <c r="E894" s="255"/>
      <c r="F894" s="255"/>
      <c r="G894" s="255"/>
      <c r="H894" s="255"/>
      <c r="I894" s="255"/>
      <c r="J894" s="255"/>
      <c r="K894" s="255"/>
      <c r="L894" s="255"/>
      <c r="M894" s="255"/>
      <c r="N894" s="255"/>
      <c r="O894" s="255"/>
      <c r="P894" s="255"/>
      <c r="Q894" s="255"/>
      <c r="R894" s="255"/>
      <c r="S894" s="255"/>
      <c r="T894" s="255"/>
      <c r="U894" s="255"/>
      <c r="V894" s="255"/>
      <c r="W894" s="255"/>
      <c r="X894" s="255"/>
      <c r="Y894" s="255"/>
      <c r="Z894" s="255"/>
    </row>
    <row r="895" spans="1:26" ht="14.25" customHeight="1">
      <c r="A895" s="255"/>
      <c r="B895" s="255"/>
      <c r="C895" s="255"/>
      <c r="D895" s="255"/>
      <c r="E895" s="255"/>
      <c r="F895" s="255"/>
      <c r="G895" s="255"/>
      <c r="H895" s="255"/>
      <c r="I895" s="255"/>
      <c r="J895" s="255"/>
      <c r="K895" s="255"/>
      <c r="L895" s="255"/>
      <c r="M895" s="255"/>
      <c r="N895" s="255"/>
      <c r="O895" s="255"/>
      <c r="P895" s="255"/>
      <c r="Q895" s="255"/>
      <c r="R895" s="255"/>
      <c r="S895" s="255"/>
      <c r="T895" s="255"/>
      <c r="U895" s="255"/>
      <c r="V895" s="255"/>
      <c r="W895" s="255"/>
      <c r="X895" s="255"/>
      <c r="Y895" s="255"/>
      <c r="Z895" s="255"/>
    </row>
    <row r="896" spans="1:26" ht="14.25" customHeight="1">
      <c r="A896" s="255"/>
      <c r="B896" s="255"/>
      <c r="C896" s="255"/>
      <c r="D896" s="255"/>
      <c r="E896" s="255"/>
      <c r="F896" s="255"/>
      <c r="G896" s="255"/>
      <c r="H896" s="255"/>
      <c r="I896" s="255"/>
      <c r="J896" s="255"/>
      <c r="K896" s="255"/>
      <c r="L896" s="255"/>
      <c r="M896" s="255"/>
      <c r="N896" s="255"/>
      <c r="O896" s="255"/>
      <c r="P896" s="255"/>
      <c r="Q896" s="255"/>
      <c r="R896" s="255"/>
      <c r="S896" s="255"/>
      <c r="T896" s="255"/>
      <c r="U896" s="255"/>
      <c r="V896" s="255"/>
      <c r="W896" s="255"/>
      <c r="X896" s="255"/>
      <c r="Y896" s="255"/>
      <c r="Z896" s="255"/>
    </row>
    <row r="897" spans="1:26" ht="14.25" customHeight="1">
      <c r="A897" s="255"/>
      <c r="B897" s="255"/>
      <c r="C897" s="255"/>
      <c r="D897" s="255"/>
      <c r="E897" s="255"/>
      <c r="F897" s="255"/>
      <c r="G897" s="255"/>
      <c r="H897" s="255"/>
      <c r="I897" s="255"/>
      <c r="J897" s="255"/>
      <c r="K897" s="255"/>
      <c r="L897" s="255"/>
      <c r="M897" s="255"/>
      <c r="N897" s="255"/>
      <c r="O897" s="255"/>
      <c r="P897" s="255"/>
      <c r="Q897" s="255"/>
      <c r="R897" s="255"/>
      <c r="S897" s="255"/>
      <c r="T897" s="255"/>
      <c r="U897" s="255"/>
      <c r="V897" s="255"/>
      <c r="W897" s="255"/>
      <c r="X897" s="255"/>
      <c r="Y897" s="255"/>
      <c r="Z897" s="255"/>
    </row>
    <row r="898" spans="1:26" ht="14.25" customHeight="1">
      <c r="A898" s="255"/>
      <c r="B898" s="255"/>
      <c r="C898" s="255"/>
      <c r="D898" s="255"/>
      <c r="E898" s="255"/>
      <c r="F898" s="255"/>
      <c r="G898" s="255"/>
      <c r="H898" s="255"/>
      <c r="I898" s="255"/>
      <c r="J898" s="255"/>
      <c r="K898" s="255"/>
      <c r="L898" s="255"/>
      <c r="M898" s="255"/>
      <c r="N898" s="255"/>
      <c r="O898" s="255"/>
      <c r="P898" s="255"/>
      <c r="Q898" s="255"/>
      <c r="R898" s="255"/>
      <c r="S898" s="255"/>
      <c r="T898" s="255"/>
      <c r="U898" s="255"/>
      <c r="V898" s="255"/>
      <c r="W898" s="255"/>
      <c r="X898" s="255"/>
      <c r="Y898" s="255"/>
      <c r="Z898" s="255"/>
    </row>
    <row r="899" spans="1:26" ht="14.25" customHeight="1">
      <c r="A899" s="255"/>
      <c r="B899" s="255"/>
      <c r="C899" s="255"/>
      <c r="D899" s="255"/>
      <c r="E899" s="255"/>
      <c r="F899" s="255"/>
      <c r="G899" s="255"/>
      <c r="H899" s="255"/>
      <c r="I899" s="255"/>
      <c r="J899" s="255"/>
      <c r="K899" s="255"/>
      <c r="L899" s="255"/>
      <c r="M899" s="255"/>
      <c r="N899" s="255"/>
      <c r="O899" s="255"/>
      <c r="P899" s="255"/>
      <c r="Q899" s="255"/>
      <c r="R899" s="255"/>
      <c r="S899" s="255"/>
      <c r="T899" s="255"/>
      <c r="U899" s="255"/>
      <c r="V899" s="255"/>
      <c r="W899" s="255"/>
      <c r="X899" s="255"/>
      <c r="Y899" s="255"/>
      <c r="Z899" s="255"/>
    </row>
    <row r="900" spans="1:26" ht="14.25" customHeight="1">
      <c r="A900" s="255"/>
      <c r="B900" s="255"/>
      <c r="C900" s="255"/>
      <c r="D900" s="255"/>
      <c r="E900" s="255"/>
      <c r="F900" s="255"/>
      <c r="G900" s="255"/>
      <c r="H900" s="255"/>
      <c r="I900" s="255"/>
      <c r="J900" s="255"/>
      <c r="K900" s="255"/>
      <c r="L900" s="255"/>
      <c r="M900" s="255"/>
      <c r="N900" s="255"/>
      <c r="O900" s="255"/>
      <c r="P900" s="255"/>
      <c r="Q900" s="255"/>
      <c r="R900" s="255"/>
      <c r="S900" s="255"/>
      <c r="T900" s="255"/>
      <c r="U900" s="255"/>
      <c r="V900" s="255"/>
      <c r="W900" s="255"/>
      <c r="X900" s="255"/>
      <c r="Y900" s="255"/>
      <c r="Z900" s="255"/>
    </row>
    <row r="901" spans="1:26" ht="14.25" customHeight="1">
      <c r="A901" s="255"/>
      <c r="B901" s="255"/>
      <c r="C901" s="255"/>
      <c r="D901" s="255"/>
      <c r="E901" s="255"/>
      <c r="F901" s="255"/>
      <c r="G901" s="255"/>
      <c r="H901" s="255"/>
      <c r="I901" s="255"/>
      <c r="J901" s="255"/>
      <c r="K901" s="255"/>
      <c r="L901" s="255"/>
      <c r="M901" s="255"/>
      <c r="N901" s="255"/>
      <c r="O901" s="255"/>
      <c r="P901" s="255"/>
      <c r="Q901" s="255"/>
      <c r="R901" s="255"/>
      <c r="S901" s="255"/>
      <c r="T901" s="255"/>
      <c r="U901" s="255"/>
      <c r="V901" s="255"/>
      <c r="W901" s="255"/>
      <c r="X901" s="255"/>
      <c r="Y901" s="255"/>
      <c r="Z901" s="255"/>
    </row>
    <row r="902" spans="1:26" ht="14.25" customHeight="1">
      <c r="A902" s="255"/>
      <c r="B902" s="255"/>
      <c r="C902" s="255"/>
      <c r="D902" s="255"/>
      <c r="E902" s="255"/>
      <c r="F902" s="255"/>
      <c r="G902" s="255"/>
      <c r="H902" s="255"/>
      <c r="I902" s="255"/>
      <c r="J902" s="255"/>
      <c r="K902" s="255"/>
      <c r="L902" s="255"/>
      <c r="M902" s="255"/>
      <c r="N902" s="255"/>
      <c r="O902" s="255"/>
      <c r="P902" s="255"/>
      <c r="Q902" s="255"/>
      <c r="R902" s="255"/>
      <c r="S902" s="255"/>
      <c r="T902" s="255"/>
      <c r="U902" s="255"/>
      <c r="V902" s="255"/>
      <c r="W902" s="255"/>
      <c r="X902" s="255"/>
      <c r="Y902" s="255"/>
      <c r="Z902" s="255"/>
    </row>
    <row r="903" spans="1:26" ht="14.25" customHeight="1">
      <c r="A903" s="255"/>
      <c r="B903" s="255"/>
      <c r="C903" s="255"/>
      <c r="D903" s="255"/>
      <c r="E903" s="255"/>
      <c r="F903" s="255"/>
      <c r="G903" s="255"/>
      <c r="H903" s="255"/>
      <c r="I903" s="255"/>
      <c r="J903" s="255"/>
      <c r="K903" s="255"/>
      <c r="L903" s="255"/>
      <c r="M903" s="255"/>
      <c r="N903" s="255"/>
      <c r="O903" s="255"/>
      <c r="P903" s="255"/>
      <c r="Q903" s="255"/>
      <c r="R903" s="255"/>
      <c r="S903" s="255"/>
      <c r="T903" s="255"/>
      <c r="U903" s="255"/>
      <c r="V903" s="255"/>
      <c r="W903" s="255"/>
      <c r="X903" s="255"/>
      <c r="Y903" s="255"/>
      <c r="Z903" s="255"/>
    </row>
    <row r="904" spans="1:26" ht="14.25" customHeight="1">
      <c r="A904" s="255"/>
      <c r="B904" s="255"/>
      <c r="C904" s="255"/>
      <c r="D904" s="255"/>
      <c r="E904" s="255"/>
      <c r="F904" s="255"/>
      <c r="G904" s="255"/>
      <c r="H904" s="255"/>
      <c r="I904" s="255"/>
      <c r="J904" s="255"/>
      <c r="K904" s="255"/>
      <c r="L904" s="255"/>
      <c r="M904" s="255"/>
      <c r="N904" s="255"/>
      <c r="O904" s="255"/>
      <c r="P904" s="255"/>
      <c r="Q904" s="255"/>
      <c r="R904" s="255"/>
      <c r="S904" s="255"/>
      <c r="T904" s="255"/>
      <c r="U904" s="255"/>
      <c r="V904" s="255"/>
      <c r="W904" s="255"/>
      <c r="X904" s="255"/>
      <c r="Y904" s="255"/>
      <c r="Z904" s="255"/>
    </row>
    <row r="905" spans="1:26" ht="14.25" customHeight="1">
      <c r="A905" s="255"/>
      <c r="B905" s="255"/>
      <c r="C905" s="255"/>
      <c r="D905" s="255"/>
      <c r="E905" s="255"/>
      <c r="F905" s="255"/>
      <c r="G905" s="255"/>
      <c r="H905" s="255"/>
      <c r="I905" s="255"/>
      <c r="J905" s="255"/>
      <c r="K905" s="255"/>
      <c r="L905" s="255"/>
      <c r="M905" s="255"/>
      <c r="N905" s="255"/>
      <c r="O905" s="255"/>
      <c r="P905" s="255"/>
      <c r="Q905" s="255"/>
      <c r="R905" s="255"/>
      <c r="S905" s="255"/>
      <c r="T905" s="255"/>
      <c r="U905" s="255"/>
      <c r="V905" s="255"/>
      <c r="W905" s="255"/>
      <c r="X905" s="255"/>
      <c r="Y905" s="255"/>
      <c r="Z905" s="255"/>
    </row>
    <row r="906" spans="1:26" ht="14.25" customHeight="1">
      <c r="A906" s="255"/>
      <c r="B906" s="255"/>
      <c r="C906" s="255"/>
      <c r="D906" s="255"/>
      <c r="E906" s="255"/>
      <c r="F906" s="255"/>
      <c r="G906" s="255"/>
      <c r="H906" s="255"/>
      <c r="I906" s="255"/>
      <c r="J906" s="255"/>
      <c r="K906" s="255"/>
      <c r="L906" s="255"/>
      <c r="M906" s="255"/>
      <c r="N906" s="255"/>
      <c r="O906" s="255"/>
      <c r="P906" s="255"/>
      <c r="Q906" s="255"/>
      <c r="R906" s="255"/>
      <c r="S906" s="255"/>
      <c r="T906" s="255"/>
      <c r="U906" s="255"/>
      <c r="V906" s="255"/>
      <c r="W906" s="255"/>
      <c r="X906" s="255"/>
      <c r="Y906" s="255"/>
      <c r="Z906" s="255"/>
    </row>
    <row r="907" spans="1:26" ht="14.25" customHeight="1">
      <c r="A907" s="255"/>
      <c r="B907" s="255"/>
      <c r="C907" s="255"/>
      <c r="D907" s="255"/>
      <c r="E907" s="255"/>
      <c r="F907" s="255"/>
      <c r="G907" s="255"/>
      <c r="H907" s="255"/>
      <c r="I907" s="255"/>
      <c r="J907" s="255"/>
      <c r="K907" s="255"/>
      <c r="L907" s="255"/>
      <c r="M907" s="255"/>
      <c r="N907" s="255"/>
      <c r="O907" s="255"/>
      <c r="P907" s="255"/>
      <c r="Q907" s="255"/>
      <c r="R907" s="255"/>
      <c r="S907" s="255"/>
      <c r="T907" s="255"/>
      <c r="U907" s="255"/>
      <c r="V907" s="255"/>
      <c r="W907" s="255"/>
      <c r="X907" s="255"/>
      <c r="Y907" s="255"/>
      <c r="Z907" s="255"/>
    </row>
    <row r="908" spans="1:26" ht="14.25" customHeight="1">
      <c r="A908" s="255"/>
      <c r="B908" s="255"/>
      <c r="C908" s="255"/>
      <c r="D908" s="255"/>
      <c r="E908" s="255"/>
      <c r="F908" s="255"/>
      <c r="G908" s="255"/>
      <c r="H908" s="255"/>
      <c r="I908" s="255"/>
      <c r="J908" s="255"/>
      <c r="K908" s="255"/>
      <c r="L908" s="255"/>
      <c r="M908" s="255"/>
      <c r="N908" s="255"/>
      <c r="O908" s="255"/>
      <c r="P908" s="255"/>
      <c r="Q908" s="255"/>
      <c r="R908" s="255"/>
      <c r="S908" s="255"/>
      <c r="T908" s="255"/>
      <c r="U908" s="255"/>
      <c r="V908" s="255"/>
      <c r="W908" s="255"/>
      <c r="X908" s="255"/>
      <c r="Y908" s="255"/>
      <c r="Z908" s="255"/>
    </row>
    <row r="909" spans="1:26" ht="14.25" customHeight="1">
      <c r="A909" s="255"/>
      <c r="B909" s="255"/>
      <c r="C909" s="255"/>
      <c r="D909" s="255"/>
      <c r="E909" s="255"/>
      <c r="F909" s="255"/>
      <c r="G909" s="255"/>
      <c r="H909" s="255"/>
      <c r="I909" s="255"/>
      <c r="J909" s="255"/>
      <c r="K909" s="255"/>
      <c r="L909" s="255"/>
      <c r="M909" s="255"/>
      <c r="N909" s="255"/>
      <c r="O909" s="255"/>
      <c r="P909" s="255"/>
      <c r="Q909" s="255"/>
      <c r="R909" s="255"/>
      <c r="S909" s="255"/>
      <c r="T909" s="255"/>
      <c r="U909" s="255"/>
      <c r="V909" s="255"/>
      <c r="W909" s="255"/>
      <c r="X909" s="255"/>
      <c r="Y909" s="255"/>
      <c r="Z909" s="255"/>
    </row>
    <row r="910" spans="1:26" ht="14.25" customHeight="1">
      <c r="A910" s="255"/>
      <c r="B910" s="255"/>
      <c r="C910" s="255"/>
      <c r="D910" s="255"/>
      <c r="E910" s="255"/>
      <c r="F910" s="255"/>
      <c r="G910" s="255"/>
      <c r="H910" s="255"/>
      <c r="I910" s="255"/>
      <c r="J910" s="255"/>
      <c r="K910" s="255"/>
      <c r="L910" s="255"/>
      <c r="M910" s="255"/>
      <c r="N910" s="255"/>
      <c r="O910" s="255"/>
      <c r="P910" s="255"/>
      <c r="Q910" s="255"/>
      <c r="R910" s="255"/>
      <c r="S910" s="255"/>
      <c r="T910" s="255"/>
      <c r="U910" s="255"/>
      <c r="V910" s="255"/>
      <c r="W910" s="255"/>
      <c r="X910" s="255"/>
      <c r="Y910" s="255"/>
      <c r="Z910" s="255"/>
    </row>
    <row r="911" spans="1:26" ht="14.25" customHeight="1">
      <c r="A911" s="255"/>
      <c r="B911" s="255"/>
      <c r="C911" s="255"/>
      <c r="D911" s="255"/>
      <c r="E911" s="255"/>
      <c r="F911" s="255"/>
      <c r="G911" s="255"/>
      <c r="H911" s="255"/>
      <c r="I911" s="255"/>
      <c r="J911" s="255"/>
      <c r="K911" s="255"/>
      <c r="L911" s="255"/>
      <c r="M911" s="255"/>
      <c r="N911" s="255"/>
      <c r="O911" s="255"/>
      <c r="P911" s="255"/>
      <c r="Q911" s="255"/>
      <c r="R911" s="255"/>
      <c r="S911" s="255"/>
      <c r="T911" s="255"/>
      <c r="U911" s="255"/>
      <c r="V911" s="255"/>
      <c r="W911" s="255"/>
      <c r="X911" s="255"/>
      <c r="Y911" s="255"/>
      <c r="Z911" s="255"/>
    </row>
    <row r="912" spans="1:26" ht="14.25" customHeight="1">
      <c r="A912" s="255"/>
      <c r="B912" s="255"/>
      <c r="C912" s="255"/>
      <c r="D912" s="255"/>
      <c r="E912" s="255"/>
      <c r="F912" s="255"/>
      <c r="G912" s="255"/>
      <c r="H912" s="255"/>
      <c r="I912" s="255"/>
      <c r="J912" s="255"/>
      <c r="K912" s="255"/>
      <c r="L912" s="255"/>
      <c r="M912" s="255"/>
      <c r="N912" s="255"/>
      <c r="O912" s="255"/>
      <c r="P912" s="255"/>
      <c r="Q912" s="255"/>
      <c r="R912" s="255"/>
      <c r="S912" s="255"/>
      <c r="T912" s="255"/>
      <c r="U912" s="255"/>
      <c r="V912" s="255"/>
      <c r="W912" s="255"/>
      <c r="X912" s="255"/>
      <c r="Y912" s="255"/>
      <c r="Z912" s="255"/>
    </row>
    <row r="913" spans="1:26" ht="14.25" customHeight="1">
      <c r="A913" s="255"/>
      <c r="B913" s="255"/>
      <c r="C913" s="255"/>
      <c r="D913" s="255"/>
      <c r="E913" s="255"/>
      <c r="F913" s="255"/>
      <c r="G913" s="255"/>
      <c r="H913" s="255"/>
      <c r="I913" s="255"/>
      <c r="J913" s="255"/>
      <c r="K913" s="255"/>
      <c r="L913" s="255"/>
      <c r="M913" s="255"/>
      <c r="N913" s="255"/>
      <c r="O913" s="255"/>
      <c r="P913" s="255"/>
      <c r="Q913" s="255"/>
      <c r="R913" s="255"/>
      <c r="S913" s="255"/>
      <c r="T913" s="255"/>
      <c r="U913" s="255"/>
      <c r="V913" s="255"/>
      <c r="W913" s="255"/>
      <c r="X913" s="255"/>
      <c r="Y913" s="255"/>
      <c r="Z913" s="255"/>
    </row>
    <row r="914" spans="1:26" ht="14.25" customHeight="1">
      <c r="A914" s="255"/>
      <c r="B914" s="255"/>
      <c r="C914" s="255"/>
      <c r="D914" s="255"/>
      <c r="E914" s="255"/>
      <c r="F914" s="255"/>
      <c r="G914" s="255"/>
      <c r="H914" s="255"/>
      <c r="I914" s="255"/>
      <c r="J914" s="255"/>
      <c r="K914" s="255"/>
      <c r="L914" s="255"/>
      <c r="M914" s="255"/>
      <c r="N914" s="255"/>
      <c r="O914" s="255"/>
      <c r="P914" s="255"/>
      <c r="Q914" s="255"/>
      <c r="R914" s="255"/>
      <c r="S914" s="255"/>
      <c r="T914" s="255"/>
      <c r="U914" s="255"/>
      <c r="V914" s="255"/>
      <c r="W914" s="255"/>
      <c r="X914" s="255"/>
      <c r="Y914" s="255"/>
      <c r="Z914" s="255"/>
    </row>
    <row r="915" spans="1:26" ht="14.25" customHeight="1">
      <c r="A915" s="255"/>
      <c r="B915" s="255"/>
      <c r="C915" s="255"/>
      <c r="D915" s="255"/>
      <c r="E915" s="255"/>
      <c r="F915" s="255"/>
      <c r="G915" s="255"/>
      <c r="H915" s="255"/>
      <c r="I915" s="255"/>
      <c r="J915" s="255"/>
      <c r="K915" s="255"/>
      <c r="L915" s="255"/>
      <c r="M915" s="255"/>
      <c r="N915" s="255"/>
      <c r="O915" s="255"/>
      <c r="P915" s="255"/>
      <c r="Q915" s="255"/>
      <c r="R915" s="255"/>
      <c r="S915" s="255"/>
      <c r="T915" s="255"/>
      <c r="U915" s="255"/>
      <c r="V915" s="255"/>
      <c r="W915" s="255"/>
      <c r="X915" s="255"/>
      <c r="Y915" s="255"/>
      <c r="Z915" s="255"/>
    </row>
    <row r="916" spans="1:26" ht="14.25" customHeight="1">
      <c r="A916" s="255"/>
      <c r="B916" s="255"/>
      <c r="C916" s="255"/>
      <c r="D916" s="255"/>
      <c r="E916" s="255"/>
      <c r="F916" s="255"/>
      <c r="G916" s="255"/>
      <c r="H916" s="255"/>
      <c r="I916" s="255"/>
      <c r="J916" s="255"/>
      <c r="K916" s="255"/>
      <c r="L916" s="255"/>
      <c r="M916" s="255"/>
      <c r="N916" s="255"/>
      <c r="O916" s="255"/>
      <c r="P916" s="255"/>
      <c r="Q916" s="255"/>
      <c r="R916" s="255"/>
      <c r="S916" s="255"/>
      <c r="T916" s="255"/>
      <c r="U916" s="255"/>
      <c r="V916" s="255"/>
      <c r="W916" s="255"/>
      <c r="X916" s="255"/>
      <c r="Y916" s="255"/>
      <c r="Z916" s="255"/>
    </row>
    <row r="917" spans="1:26" ht="14.25" customHeight="1">
      <c r="A917" s="255"/>
      <c r="B917" s="255"/>
      <c r="C917" s="255"/>
      <c r="D917" s="255"/>
      <c r="E917" s="255"/>
      <c r="F917" s="255"/>
      <c r="G917" s="255"/>
      <c r="H917" s="255"/>
      <c r="I917" s="255"/>
      <c r="J917" s="255"/>
      <c r="K917" s="255"/>
      <c r="L917" s="255"/>
      <c r="M917" s="255"/>
      <c r="N917" s="255"/>
      <c r="O917" s="255"/>
      <c r="P917" s="255"/>
      <c r="Q917" s="255"/>
      <c r="R917" s="255"/>
      <c r="S917" s="255"/>
      <c r="T917" s="255"/>
      <c r="U917" s="255"/>
      <c r="V917" s="255"/>
      <c r="W917" s="255"/>
      <c r="X917" s="255"/>
      <c r="Y917" s="255"/>
      <c r="Z917" s="255"/>
    </row>
    <row r="918" spans="1:26" ht="14.25" customHeight="1">
      <c r="A918" s="255"/>
      <c r="B918" s="255"/>
      <c r="C918" s="255"/>
      <c r="D918" s="255"/>
      <c r="E918" s="255"/>
      <c r="F918" s="255"/>
      <c r="G918" s="255"/>
      <c r="H918" s="255"/>
      <c r="I918" s="255"/>
      <c r="J918" s="255"/>
      <c r="K918" s="255"/>
      <c r="L918" s="255"/>
      <c r="M918" s="255"/>
      <c r="N918" s="255"/>
      <c r="O918" s="255"/>
      <c r="P918" s="255"/>
      <c r="Q918" s="255"/>
      <c r="R918" s="255"/>
      <c r="S918" s="255"/>
      <c r="T918" s="255"/>
      <c r="U918" s="255"/>
      <c r="V918" s="255"/>
      <c r="W918" s="255"/>
      <c r="X918" s="255"/>
      <c r="Y918" s="255"/>
      <c r="Z918" s="255"/>
    </row>
    <row r="919" spans="1:26" ht="14.25" customHeight="1">
      <c r="A919" s="255"/>
      <c r="B919" s="255"/>
      <c r="C919" s="255"/>
      <c r="D919" s="255"/>
      <c r="E919" s="255"/>
      <c r="F919" s="255"/>
      <c r="G919" s="255"/>
      <c r="H919" s="255"/>
      <c r="I919" s="255"/>
      <c r="J919" s="255"/>
      <c r="K919" s="255"/>
      <c r="L919" s="255"/>
      <c r="M919" s="255"/>
      <c r="N919" s="255"/>
      <c r="O919" s="255"/>
      <c r="P919" s="255"/>
      <c r="Q919" s="255"/>
      <c r="R919" s="255"/>
      <c r="S919" s="255"/>
      <c r="T919" s="255"/>
      <c r="U919" s="255"/>
      <c r="V919" s="255"/>
      <c r="W919" s="255"/>
      <c r="X919" s="255"/>
      <c r="Y919" s="255"/>
      <c r="Z919" s="255"/>
    </row>
    <row r="920" spans="1:26" ht="14.25" customHeight="1">
      <c r="A920" s="255"/>
      <c r="B920" s="255"/>
      <c r="C920" s="255"/>
      <c r="D920" s="255"/>
      <c r="E920" s="255"/>
      <c r="F920" s="255"/>
      <c r="G920" s="255"/>
      <c r="H920" s="255"/>
      <c r="I920" s="255"/>
      <c r="J920" s="255"/>
      <c r="K920" s="255"/>
      <c r="L920" s="255"/>
      <c r="M920" s="255"/>
      <c r="N920" s="255"/>
      <c r="O920" s="255"/>
      <c r="P920" s="255"/>
      <c r="Q920" s="255"/>
      <c r="R920" s="255"/>
      <c r="S920" s="255"/>
      <c r="T920" s="255"/>
      <c r="U920" s="255"/>
      <c r="V920" s="255"/>
      <c r="W920" s="255"/>
      <c r="X920" s="255"/>
      <c r="Y920" s="255"/>
      <c r="Z920" s="255"/>
    </row>
    <row r="921" spans="1:26" ht="14.25" customHeight="1">
      <c r="A921" s="255"/>
      <c r="B921" s="255"/>
      <c r="C921" s="255"/>
      <c r="D921" s="255"/>
      <c r="E921" s="255"/>
      <c r="F921" s="255"/>
      <c r="G921" s="255"/>
      <c r="H921" s="255"/>
      <c r="I921" s="255"/>
      <c r="J921" s="255"/>
      <c r="K921" s="255"/>
      <c r="L921" s="255"/>
      <c r="M921" s="255"/>
      <c r="N921" s="255"/>
      <c r="O921" s="255"/>
      <c r="P921" s="255"/>
      <c r="Q921" s="255"/>
      <c r="R921" s="255"/>
      <c r="S921" s="255"/>
      <c r="T921" s="255"/>
      <c r="U921" s="255"/>
      <c r="V921" s="255"/>
      <c r="W921" s="255"/>
      <c r="X921" s="255"/>
      <c r="Y921" s="255"/>
      <c r="Z921" s="255"/>
    </row>
    <row r="922" spans="1:26" ht="14.25" customHeight="1">
      <c r="A922" s="255"/>
      <c r="B922" s="255"/>
      <c r="C922" s="255"/>
      <c r="D922" s="255"/>
      <c r="E922" s="255"/>
      <c r="F922" s="255"/>
      <c r="G922" s="255"/>
      <c r="H922" s="255"/>
      <c r="I922" s="255"/>
      <c r="J922" s="255"/>
      <c r="K922" s="255"/>
      <c r="L922" s="255"/>
      <c r="M922" s="255"/>
      <c r="N922" s="255"/>
      <c r="O922" s="255"/>
      <c r="P922" s="255"/>
      <c r="Q922" s="255"/>
      <c r="R922" s="255"/>
      <c r="S922" s="255"/>
      <c r="T922" s="255"/>
      <c r="U922" s="255"/>
      <c r="V922" s="255"/>
      <c r="W922" s="255"/>
      <c r="X922" s="255"/>
      <c r="Y922" s="255"/>
      <c r="Z922" s="255"/>
    </row>
    <row r="923" spans="1:26" ht="14.25" customHeight="1">
      <c r="A923" s="255"/>
      <c r="B923" s="255"/>
      <c r="C923" s="255"/>
      <c r="D923" s="255"/>
      <c r="E923" s="255"/>
      <c r="F923" s="255"/>
      <c r="G923" s="255"/>
      <c r="H923" s="255"/>
      <c r="I923" s="255"/>
      <c r="J923" s="255"/>
      <c r="K923" s="255"/>
      <c r="L923" s="255"/>
      <c r="M923" s="255"/>
      <c r="N923" s="255"/>
      <c r="O923" s="255"/>
      <c r="P923" s="255"/>
      <c r="Q923" s="255"/>
      <c r="R923" s="255"/>
      <c r="S923" s="255"/>
      <c r="T923" s="255"/>
      <c r="U923" s="255"/>
      <c r="V923" s="255"/>
      <c r="W923" s="255"/>
      <c r="X923" s="255"/>
      <c r="Y923" s="255"/>
      <c r="Z923" s="255"/>
    </row>
    <row r="924" spans="1:26" ht="14.25" customHeight="1">
      <c r="A924" s="255"/>
      <c r="B924" s="255"/>
      <c r="C924" s="255"/>
      <c r="D924" s="255"/>
      <c r="E924" s="255"/>
      <c r="F924" s="255"/>
      <c r="G924" s="255"/>
      <c r="H924" s="255"/>
      <c r="I924" s="255"/>
      <c r="J924" s="255"/>
      <c r="K924" s="255"/>
      <c r="L924" s="255"/>
      <c r="M924" s="255"/>
      <c r="N924" s="255"/>
      <c r="O924" s="255"/>
      <c r="P924" s="255"/>
      <c r="Q924" s="255"/>
      <c r="R924" s="255"/>
      <c r="S924" s="255"/>
      <c r="T924" s="255"/>
      <c r="U924" s="255"/>
      <c r="V924" s="255"/>
      <c r="W924" s="255"/>
      <c r="X924" s="255"/>
      <c r="Y924" s="255"/>
      <c r="Z924" s="255"/>
    </row>
    <row r="925" spans="1:26" ht="14.25" customHeight="1">
      <c r="A925" s="255"/>
      <c r="B925" s="255"/>
      <c r="C925" s="255"/>
      <c r="D925" s="255"/>
      <c r="E925" s="255"/>
      <c r="F925" s="255"/>
      <c r="G925" s="255"/>
      <c r="H925" s="255"/>
      <c r="I925" s="255"/>
      <c r="J925" s="255"/>
      <c r="K925" s="255"/>
      <c r="L925" s="255"/>
      <c r="M925" s="255"/>
      <c r="N925" s="255"/>
      <c r="O925" s="255"/>
      <c r="P925" s="255"/>
      <c r="Q925" s="255"/>
      <c r="R925" s="255"/>
      <c r="S925" s="255"/>
      <c r="T925" s="255"/>
      <c r="U925" s="255"/>
      <c r="V925" s="255"/>
      <c r="W925" s="255"/>
      <c r="X925" s="255"/>
      <c r="Y925" s="255"/>
      <c r="Z925" s="255"/>
    </row>
    <row r="926" spans="1:26" ht="14.25" customHeight="1">
      <c r="A926" s="255"/>
      <c r="B926" s="255"/>
      <c r="C926" s="255"/>
      <c r="D926" s="255"/>
      <c r="E926" s="255"/>
      <c r="F926" s="255"/>
      <c r="G926" s="255"/>
      <c r="H926" s="255"/>
      <c r="I926" s="255"/>
      <c r="J926" s="255"/>
      <c r="K926" s="255"/>
      <c r="L926" s="255"/>
      <c r="M926" s="255"/>
      <c r="N926" s="255"/>
      <c r="O926" s="255"/>
      <c r="P926" s="255"/>
      <c r="Q926" s="255"/>
      <c r="R926" s="255"/>
      <c r="S926" s="255"/>
      <c r="T926" s="255"/>
      <c r="U926" s="255"/>
      <c r="V926" s="255"/>
      <c r="W926" s="255"/>
      <c r="X926" s="255"/>
      <c r="Y926" s="255"/>
      <c r="Z926" s="255"/>
    </row>
    <row r="927" spans="1:26" ht="14.25" customHeight="1">
      <c r="A927" s="255"/>
      <c r="B927" s="255"/>
      <c r="C927" s="255"/>
      <c r="D927" s="255"/>
      <c r="E927" s="255"/>
      <c r="F927" s="255"/>
      <c r="G927" s="255"/>
      <c r="H927" s="255"/>
      <c r="I927" s="255"/>
      <c r="J927" s="255"/>
      <c r="K927" s="255"/>
      <c r="L927" s="255"/>
      <c r="M927" s="255"/>
      <c r="N927" s="255"/>
      <c r="O927" s="255"/>
      <c r="P927" s="255"/>
      <c r="Q927" s="255"/>
      <c r="R927" s="255"/>
      <c r="S927" s="255"/>
      <c r="T927" s="255"/>
      <c r="U927" s="255"/>
      <c r="V927" s="255"/>
      <c r="W927" s="255"/>
      <c r="X927" s="255"/>
      <c r="Y927" s="255"/>
      <c r="Z927" s="255"/>
    </row>
    <row r="928" spans="1:26" ht="14.25" customHeight="1">
      <c r="A928" s="255"/>
      <c r="B928" s="255"/>
      <c r="C928" s="255"/>
      <c r="D928" s="255"/>
      <c r="E928" s="255"/>
      <c r="F928" s="255"/>
      <c r="G928" s="255"/>
      <c r="H928" s="255"/>
      <c r="I928" s="255"/>
      <c r="J928" s="255"/>
      <c r="K928" s="255"/>
      <c r="L928" s="255"/>
      <c r="M928" s="255"/>
      <c r="N928" s="255"/>
      <c r="O928" s="255"/>
      <c r="P928" s="255"/>
      <c r="Q928" s="255"/>
      <c r="R928" s="255"/>
      <c r="S928" s="255"/>
      <c r="T928" s="255"/>
      <c r="U928" s="255"/>
      <c r="V928" s="255"/>
      <c r="W928" s="255"/>
      <c r="X928" s="255"/>
      <c r="Y928" s="255"/>
      <c r="Z928" s="255"/>
    </row>
    <row r="929" spans="1:26" ht="14.25" customHeight="1">
      <c r="A929" s="255"/>
      <c r="B929" s="255"/>
      <c r="C929" s="255"/>
      <c r="D929" s="255"/>
      <c r="E929" s="255"/>
      <c r="F929" s="255"/>
      <c r="G929" s="255"/>
      <c r="H929" s="255"/>
      <c r="I929" s="255"/>
      <c r="J929" s="255"/>
      <c r="K929" s="255"/>
      <c r="L929" s="255"/>
      <c r="M929" s="255"/>
      <c r="N929" s="255"/>
      <c r="O929" s="255"/>
      <c r="P929" s="255"/>
      <c r="Q929" s="255"/>
      <c r="R929" s="255"/>
      <c r="S929" s="255"/>
      <c r="T929" s="255"/>
      <c r="U929" s="255"/>
      <c r="V929" s="255"/>
      <c r="W929" s="255"/>
      <c r="X929" s="255"/>
      <c r="Y929" s="255"/>
      <c r="Z929" s="255"/>
    </row>
    <row r="930" spans="1:26" ht="14.25" customHeight="1">
      <c r="A930" s="255"/>
      <c r="B930" s="255"/>
      <c r="C930" s="255"/>
      <c r="D930" s="255"/>
      <c r="E930" s="255"/>
      <c r="F930" s="255"/>
      <c r="G930" s="255"/>
      <c r="H930" s="255"/>
      <c r="I930" s="255"/>
      <c r="J930" s="255"/>
      <c r="K930" s="255"/>
      <c r="L930" s="255"/>
      <c r="M930" s="255"/>
      <c r="N930" s="255"/>
      <c r="O930" s="255"/>
      <c r="P930" s="255"/>
      <c r="Q930" s="255"/>
      <c r="R930" s="255"/>
      <c r="S930" s="255"/>
      <c r="T930" s="255"/>
      <c r="U930" s="255"/>
      <c r="V930" s="255"/>
      <c r="W930" s="255"/>
      <c r="X930" s="255"/>
      <c r="Y930" s="255"/>
      <c r="Z930" s="255"/>
    </row>
    <row r="931" spans="1:26" ht="14.25" customHeight="1">
      <c r="A931" s="255"/>
      <c r="B931" s="255"/>
      <c r="C931" s="255"/>
      <c r="D931" s="255"/>
      <c r="E931" s="255"/>
      <c r="F931" s="255"/>
      <c r="G931" s="255"/>
      <c r="H931" s="255"/>
      <c r="I931" s="255"/>
      <c r="J931" s="255"/>
      <c r="K931" s="255"/>
      <c r="L931" s="255"/>
      <c r="M931" s="255"/>
      <c r="N931" s="255"/>
      <c r="O931" s="255"/>
      <c r="P931" s="255"/>
      <c r="Q931" s="255"/>
      <c r="R931" s="255"/>
      <c r="S931" s="255"/>
      <c r="T931" s="255"/>
      <c r="U931" s="255"/>
      <c r="V931" s="255"/>
      <c r="W931" s="255"/>
      <c r="X931" s="255"/>
      <c r="Y931" s="255"/>
      <c r="Z931" s="255"/>
    </row>
    <row r="932" spans="1:26" ht="14.25" customHeight="1">
      <c r="A932" s="255"/>
      <c r="B932" s="255"/>
      <c r="C932" s="255"/>
      <c r="D932" s="255"/>
      <c r="E932" s="255"/>
      <c r="F932" s="255"/>
      <c r="G932" s="255"/>
      <c r="H932" s="255"/>
      <c r="I932" s="255"/>
      <c r="J932" s="255"/>
      <c r="K932" s="255"/>
      <c r="L932" s="255"/>
      <c r="M932" s="255"/>
      <c r="N932" s="255"/>
      <c r="O932" s="255"/>
      <c r="P932" s="255"/>
      <c r="Q932" s="255"/>
      <c r="R932" s="255"/>
      <c r="S932" s="255"/>
      <c r="T932" s="255"/>
      <c r="U932" s="255"/>
      <c r="V932" s="255"/>
      <c r="W932" s="255"/>
      <c r="X932" s="255"/>
      <c r="Y932" s="255"/>
      <c r="Z932" s="255"/>
    </row>
    <row r="933" spans="1:26" ht="14.25" customHeight="1">
      <c r="A933" s="255"/>
      <c r="B933" s="255"/>
      <c r="C933" s="255"/>
      <c r="D933" s="255"/>
      <c r="E933" s="255"/>
      <c r="F933" s="255"/>
      <c r="G933" s="255"/>
      <c r="H933" s="255"/>
      <c r="I933" s="255"/>
      <c r="J933" s="255"/>
      <c r="K933" s="255"/>
      <c r="L933" s="255"/>
      <c r="M933" s="255"/>
      <c r="N933" s="255"/>
      <c r="O933" s="255"/>
      <c r="P933" s="255"/>
      <c r="Q933" s="255"/>
      <c r="R933" s="255"/>
      <c r="S933" s="255"/>
      <c r="T933" s="255"/>
      <c r="U933" s="255"/>
      <c r="V933" s="255"/>
      <c r="W933" s="255"/>
      <c r="X933" s="255"/>
      <c r="Y933" s="255"/>
      <c r="Z933" s="255"/>
    </row>
    <row r="934" spans="1:26" ht="14.25" customHeight="1">
      <c r="A934" s="255"/>
      <c r="B934" s="255"/>
      <c r="C934" s="255"/>
      <c r="D934" s="255"/>
      <c r="E934" s="255"/>
      <c r="F934" s="255"/>
      <c r="G934" s="255"/>
      <c r="H934" s="255"/>
      <c r="I934" s="255"/>
      <c r="J934" s="255"/>
      <c r="K934" s="255"/>
      <c r="L934" s="255"/>
      <c r="M934" s="255"/>
      <c r="N934" s="255"/>
      <c r="O934" s="255"/>
      <c r="P934" s="255"/>
      <c r="Q934" s="255"/>
      <c r="R934" s="255"/>
      <c r="S934" s="255"/>
      <c r="T934" s="255"/>
      <c r="U934" s="255"/>
      <c r="V934" s="255"/>
      <c r="W934" s="255"/>
      <c r="X934" s="255"/>
      <c r="Y934" s="255"/>
      <c r="Z934" s="255"/>
    </row>
    <row r="935" spans="1:26" ht="14.25" customHeight="1">
      <c r="A935" s="255"/>
      <c r="B935" s="255"/>
      <c r="C935" s="255"/>
      <c r="D935" s="255"/>
      <c r="E935" s="255"/>
      <c r="F935" s="255"/>
      <c r="G935" s="255"/>
      <c r="H935" s="255"/>
      <c r="I935" s="255"/>
      <c r="J935" s="255"/>
      <c r="K935" s="255"/>
      <c r="L935" s="255"/>
      <c r="M935" s="255"/>
      <c r="N935" s="255"/>
      <c r="O935" s="255"/>
      <c r="P935" s="255"/>
      <c r="Q935" s="255"/>
      <c r="R935" s="255"/>
      <c r="S935" s="255"/>
      <c r="T935" s="255"/>
      <c r="U935" s="255"/>
      <c r="V935" s="255"/>
      <c r="W935" s="255"/>
      <c r="X935" s="255"/>
      <c r="Y935" s="255"/>
      <c r="Z935" s="255"/>
    </row>
    <row r="936" spans="1:26" ht="14.25" customHeight="1">
      <c r="A936" s="255"/>
      <c r="B936" s="255"/>
      <c r="C936" s="255"/>
      <c r="D936" s="255"/>
      <c r="E936" s="255"/>
      <c r="F936" s="255"/>
      <c r="G936" s="255"/>
      <c r="H936" s="255"/>
      <c r="I936" s="255"/>
      <c r="J936" s="255"/>
      <c r="K936" s="255"/>
      <c r="L936" s="255"/>
      <c r="M936" s="255"/>
      <c r="N936" s="255"/>
      <c r="O936" s="255"/>
      <c r="P936" s="255"/>
      <c r="Q936" s="255"/>
      <c r="R936" s="255"/>
      <c r="S936" s="255"/>
      <c r="T936" s="255"/>
      <c r="U936" s="255"/>
      <c r="V936" s="255"/>
      <c r="W936" s="255"/>
      <c r="X936" s="255"/>
      <c r="Y936" s="255"/>
      <c r="Z936" s="255"/>
    </row>
    <row r="937" spans="1:26" ht="14.25" customHeight="1">
      <c r="A937" s="255"/>
      <c r="B937" s="255"/>
      <c r="C937" s="255"/>
      <c r="D937" s="255"/>
      <c r="E937" s="255"/>
      <c r="F937" s="255"/>
      <c r="G937" s="255"/>
      <c r="H937" s="255"/>
      <c r="I937" s="255"/>
      <c r="J937" s="255"/>
      <c r="K937" s="255"/>
      <c r="L937" s="255"/>
      <c r="M937" s="255"/>
      <c r="N937" s="255"/>
      <c r="O937" s="255"/>
      <c r="P937" s="255"/>
      <c r="Q937" s="255"/>
      <c r="R937" s="255"/>
      <c r="S937" s="255"/>
      <c r="T937" s="255"/>
      <c r="U937" s="255"/>
      <c r="V937" s="255"/>
      <c r="W937" s="255"/>
      <c r="X937" s="255"/>
      <c r="Y937" s="255"/>
      <c r="Z937" s="255"/>
    </row>
    <row r="938" spans="1:26" ht="14.25" customHeight="1">
      <c r="A938" s="255"/>
      <c r="B938" s="255"/>
      <c r="C938" s="255"/>
      <c r="D938" s="255"/>
      <c r="E938" s="255"/>
      <c r="F938" s="255"/>
      <c r="G938" s="255"/>
      <c r="H938" s="255"/>
      <c r="I938" s="255"/>
      <c r="J938" s="255"/>
      <c r="K938" s="255"/>
      <c r="L938" s="255"/>
      <c r="M938" s="255"/>
      <c r="N938" s="255"/>
      <c r="O938" s="255"/>
      <c r="P938" s="255"/>
      <c r="Q938" s="255"/>
      <c r="R938" s="255"/>
      <c r="S938" s="255"/>
      <c r="T938" s="255"/>
      <c r="U938" s="255"/>
      <c r="V938" s="255"/>
      <c r="W938" s="255"/>
      <c r="X938" s="255"/>
      <c r="Y938" s="255"/>
      <c r="Z938" s="255"/>
    </row>
    <row r="939" spans="1:26" ht="14.25" customHeight="1">
      <c r="A939" s="255"/>
      <c r="B939" s="255"/>
      <c r="C939" s="255"/>
      <c r="D939" s="255"/>
      <c r="E939" s="255"/>
      <c r="F939" s="255"/>
      <c r="G939" s="255"/>
      <c r="H939" s="255"/>
      <c r="I939" s="255"/>
      <c r="J939" s="255"/>
      <c r="K939" s="255"/>
      <c r="L939" s="255"/>
      <c r="M939" s="255"/>
      <c r="N939" s="255"/>
      <c r="O939" s="255"/>
      <c r="P939" s="255"/>
      <c r="Q939" s="255"/>
      <c r="R939" s="255"/>
      <c r="S939" s="255"/>
      <c r="T939" s="255"/>
      <c r="U939" s="255"/>
      <c r="V939" s="255"/>
      <c r="W939" s="255"/>
      <c r="X939" s="255"/>
      <c r="Y939" s="255"/>
      <c r="Z939" s="255"/>
    </row>
    <row r="940" spans="1:26" ht="14.25" customHeight="1">
      <c r="A940" s="255"/>
      <c r="B940" s="255"/>
      <c r="C940" s="255"/>
      <c r="D940" s="255"/>
      <c r="E940" s="255"/>
      <c r="F940" s="255"/>
      <c r="G940" s="255"/>
      <c r="H940" s="255"/>
      <c r="I940" s="255"/>
      <c r="J940" s="255"/>
      <c r="K940" s="255"/>
      <c r="L940" s="255"/>
      <c r="M940" s="255"/>
      <c r="N940" s="255"/>
      <c r="O940" s="255"/>
      <c r="P940" s="255"/>
      <c r="Q940" s="255"/>
      <c r="R940" s="255"/>
      <c r="S940" s="255"/>
      <c r="T940" s="255"/>
      <c r="U940" s="255"/>
      <c r="V940" s="255"/>
      <c r="W940" s="255"/>
      <c r="X940" s="255"/>
      <c r="Y940" s="255"/>
      <c r="Z940" s="255"/>
    </row>
    <row r="941" spans="1:26" ht="14.25" customHeight="1">
      <c r="A941" s="255"/>
      <c r="B941" s="255"/>
      <c r="C941" s="255"/>
      <c r="D941" s="255"/>
      <c r="E941" s="255"/>
      <c r="F941" s="255"/>
      <c r="G941" s="255"/>
      <c r="H941" s="255"/>
      <c r="I941" s="255"/>
      <c r="J941" s="255"/>
      <c r="K941" s="255"/>
      <c r="L941" s="255"/>
      <c r="M941" s="255"/>
      <c r="N941" s="255"/>
      <c r="O941" s="255"/>
      <c r="P941" s="255"/>
      <c r="Q941" s="255"/>
      <c r="R941" s="255"/>
      <c r="S941" s="255"/>
      <c r="T941" s="255"/>
      <c r="U941" s="255"/>
      <c r="V941" s="255"/>
      <c r="W941" s="255"/>
      <c r="X941" s="255"/>
      <c r="Y941" s="255"/>
      <c r="Z941" s="255"/>
    </row>
    <row r="942" spans="1:26" ht="14.25" customHeight="1">
      <c r="A942" s="255"/>
      <c r="B942" s="255"/>
      <c r="C942" s="255"/>
      <c r="D942" s="255"/>
      <c r="E942" s="255"/>
      <c r="F942" s="255"/>
      <c r="G942" s="255"/>
      <c r="H942" s="255"/>
      <c r="I942" s="255"/>
      <c r="J942" s="255"/>
      <c r="K942" s="255"/>
      <c r="L942" s="255"/>
      <c r="M942" s="255"/>
      <c r="N942" s="255"/>
      <c r="O942" s="255"/>
      <c r="P942" s="255"/>
      <c r="Q942" s="255"/>
      <c r="R942" s="255"/>
      <c r="S942" s="255"/>
      <c r="T942" s="255"/>
      <c r="U942" s="255"/>
      <c r="V942" s="255"/>
      <c r="W942" s="255"/>
      <c r="X942" s="255"/>
      <c r="Y942" s="255"/>
      <c r="Z942" s="255"/>
    </row>
    <row r="943" spans="1:26" ht="14.25" customHeight="1">
      <c r="A943" s="255"/>
      <c r="B943" s="255"/>
      <c r="C943" s="255"/>
      <c r="D943" s="255"/>
      <c r="E943" s="255"/>
      <c r="F943" s="255"/>
      <c r="G943" s="255"/>
      <c r="H943" s="255"/>
      <c r="I943" s="255"/>
      <c r="J943" s="255"/>
      <c r="K943" s="255"/>
      <c r="L943" s="255"/>
      <c r="M943" s="255"/>
      <c r="N943" s="255"/>
      <c r="O943" s="255"/>
      <c r="P943" s="255"/>
      <c r="Q943" s="255"/>
      <c r="R943" s="255"/>
      <c r="S943" s="255"/>
      <c r="T943" s="255"/>
      <c r="U943" s="255"/>
      <c r="V943" s="255"/>
      <c r="W943" s="255"/>
      <c r="X943" s="255"/>
      <c r="Y943" s="255"/>
      <c r="Z943" s="255"/>
    </row>
    <row r="944" spans="1:26" ht="14.25" customHeight="1">
      <c r="A944" s="255"/>
      <c r="B944" s="255"/>
      <c r="C944" s="255"/>
      <c r="D944" s="255"/>
      <c r="E944" s="255"/>
      <c r="F944" s="255"/>
      <c r="G944" s="255"/>
      <c r="H944" s="255"/>
      <c r="I944" s="255"/>
      <c r="J944" s="255"/>
      <c r="K944" s="255"/>
      <c r="L944" s="255"/>
      <c r="M944" s="255"/>
      <c r="N944" s="255"/>
      <c r="O944" s="255"/>
      <c r="P944" s="255"/>
      <c r="Q944" s="255"/>
      <c r="R944" s="255"/>
      <c r="S944" s="255"/>
      <c r="T944" s="255"/>
      <c r="U944" s="255"/>
      <c r="V944" s="255"/>
      <c r="W944" s="255"/>
      <c r="X944" s="255"/>
      <c r="Y944" s="255"/>
      <c r="Z944" s="255"/>
    </row>
    <row r="945" spans="1:26" ht="14.25" customHeight="1">
      <c r="A945" s="255"/>
      <c r="B945" s="255"/>
      <c r="C945" s="255"/>
      <c r="D945" s="255"/>
      <c r="E945" s="255"/>
      <c r="F945" s="255"/>
      <c r="G945" s="255"/>
      <c r="H945" s="255"/>
      <c r="I945" s="255"/>
      <c r="J945" s="255"/>
      <c r="K945" s="255"/>
      <c r="L945" s="255"/>
      <c r="M945" s="255"/>
      <c r="N945" s="255"/>
      <c r="O945" s="255"/>
      <c r="P945" s="255"/>
      <c r="Q945" s="255"/>
      <c r="R945" s="255"/>
      <c r="S945" s="255"/>
      <c r="T945" s="255"/>
      <c r="U945" s="255"/>
      <c r="V945" s="255"/>
      <c r="W945" s="255"/>
      <c r="X945" s="255"/>
      <c r="Y945" s="255"/>
      <c r="Z945" s="255"/>
    </row>
    <row r="946" spans="1:26" ht="14.25" customHeight="1">
      <c r="A946" s="255"/>
      <c r="B946" s="255"/>
      <c r="C946" s="255"/>
      <c r="D946" s="255"/>
      <c r="E946" s="255"/>
      <c r="F946" s="255"/>
      <c r="G946" s="255"/>
      <c r="H946" s="255"/>
      <c r="I946" s="255"/>
      <c r="J946" s="255"/>
      <c r="K946" s="255"/>
      <c r="L946" s="255"/>
      <c r="M946" s="255"/>
      <c r="N946" s="255"/>
      <c r="O946" s="255"/>
      <c r="P946" s="255"/>
      <c r="Q946" s="255"/>
      <c r="R946" s="255"/>
      <c r="S946" s="255"/>
      <c r="T946" s="255"/>
      <c r="U946" s="255"/>
      <c r="V946" s="255"/>
      <c r="W946" s="255"/>
      <c r="X946" s="255"/>
      <c r="Y946" s="255"/>
      <c r="Z946" s="255"/>
    </row>
    <row r="947" spans="1:26" ht="14.25" customHeight="1">
      <c r="A947" s="255"/>
      <c r="B947" s="255"/>
      <c r="C947" s="255"/>
      <c r="D947" s="255"/>
      <c r="E947" s="255"/>
      <c r="F947" s="255"/>
      <c r="G947" s="255"/>
      <c r="H947" s="255"/>
      <c r="I947" s="255"/>
      <c r="J947" s="255"/>
      <c r="K947" s="255"/>
      <c r="L947" s="255"/>
      <c r="M947" s="255"/>
      <c r="N947" s="255"/>
      <c r="O947" s="255"/>
      <c r="P947" s="255"/>
      <c r="Q947" s="255"/>
      <c r="R947" s="255"/>
      <c r="S947" s="255"/>
      <c r="T947" s="255"/>
      <c r="U947" s="255"/>
      <c r="V947" s="255"/>
      <c r="W947" s="255"/>
      <c r="X947" s="255"/>
      <c r="Y947" s="255"/>
      <c r="Z947" s="255"/>
    </row>
    <row r="948" spans="1:26" ht="14.25" customHeight="1">
      <c r="A948" s="255"/>
      <c r="B948" s="255"/>
      <c r="C948" s="255"/>
      <c r="D948" s="255"/>
      <c r="E948" s="255"/>
      <c r="F948" s="255"/>
      <c r="G948" s="255"/>
      <c r="H948" s="255"/>
      <c r="I948" s="255"/>
      <c r="J948" s="255"/>
      <c r="K948" s="255"/>
      <c r="L948" s="255"/>
      <c r="M948" s="255"/>
      <c r="N948" s="255"/>
      <c r="O948" s="255"/>
      <c r="P948" s="255"/>
      <c r="Q948" s="255"/>
      <c r="R948" s="255"/>
      <c r="S948" s="255"/>
      <c r="T948" s="255"/>
      <c r="U948" s="255"/>
      <c r="V948" s="255"/>
      <c r="W948" s="255"/>
      <c r="X948" s="255"/>
      <c r="Y948" s="255"/>
      <c r="Z948" s="255"/>
    </row>
    <row r="949" spans="1:26" ht="14.25" customHeight="1">
      <c r="A949" s="255"/>
      <c r="B949" s="255"/>
      <c r="C949" s="255"/>
      <c r="D949" s="255"/>
      <c r="E949" s="255"/>
      <c r="F949" s="255"/>
      <c r="G949" s="255"/>
      <c r="H949" s="255"/>
      <c r="I949" s="255"/>
      <c r="J949" s="255"/>
      <c r="K949" s="255"/>
      <c r="L949" s="255"/>
      <c r="M949" s="255"/>
      <c r="N949" s="255"/>
      <c r="O949" s="255"/>
      <c r="P949" s="255"/>
      <c r="Q949" s="255"/>
      <c r="R949" s="255"/>
      <c r="S949" s="255"/>
      <c r="T949" s="255"/>
      <c r="U949" s="255"/>
      <c r="V949" s="255"/>
      <c r="W949" s="255"/>
      <c r="X949" s="255"/>
      <c r="Y949" s="255"/>
      <c r="Z949" s="255"/>
    </row>
    <row r="950" spans="1:26" ht="14.25" customHeight="1">
      <c r="A950" s="255"/>
      <c r="B950" s="255"/>
      <c r="C950" s="255"/>
      <c r="D950" s="255"/>
      <c r="E950" s="255"/>
      <c r="F950" s="255"/>
      <c r="G950" s="255"/>
      <c r="H950" s="255"/>
      <c r="I950" s="255"/>
      <c r="J950" s="255"/>
      <c r="K950" s="255"/>
      <c r="L950" s="255"/>
      <c r="M950" s="255"/>
      <c r="N950" s="255"/>
      <c r="O950" s="255"/>
      <c r="P950" s="255"/>
      <c r="Q950" s="255"/>
      <c r="R950" s="255"/>
      <c r="S950" s="255"/>
      <c r="T950" s="255"/>
      <c r="U950" s="255"/>
      <c r="V950" s="255"/>
      <c r="W950" s="255"/>
      <c r="X950" s="255"/>
      <c r="Y950" s="255"/>
      <c r="Z950" s="255"/>
    </row>
    <row r="951" spans="1:26" ht="14.25" customHeight="1">
      <c r="A951" s="255"/>
      <c r="B951" s="255"/>
      <c r="C951" s="255"/>
      <c r="D951" s="255"/>
      <c r="E951" s="255"/>
      <c r="F951" s="255"/>
      <c r="G951" s="255"/>
      <c r="H951" s="255"/>
      <c r="I951" s="255"/>
      <c r="J951" s="255"/>
      <c r="K951" s="255"/>
      <c r="L951" s="255"/>
      <c r="M951" s="255"/>
      <c r="N951" s="255"/>
      <c r="O951" s="255"/>
      <c r="P951" s="255"/>
      <c r="Q951" s="255"/>
      <c r="R951" s="255"/>
      <c r="S951" s="255"/>
      <c r="T951" s="255"/>
      <c r="U951" s="255"/>
      <c r="V951" s="255"/>
      <c r="W951" s="255"/>
      <c r="X951" s="255"/>
      <c r="Y951" s="255"/>
      <c r="Z951" s="255"/>
    </row>
    <row r="952" spans="1:26" ht="14.25" customHeight="1">
      <c r="A952" s="255"/>
      <c r="B952" s="255"/>
      <c r="C952" s="255"/>
      <c r="D952" s="255"/>
      <c r="E952" s="255"/>
      <c r="F952" s="255"/>
      <c r="G952" s="255"/>
      <c r="H952" s="255"/>
      <c r="I952" s="255"/>
      <c r="J952" s="255"/>
      <c r="K952" s="255"/>
      <c r="L952" s="255"/>
      <c r="M952" s="255"/>
      <c r="N952" s="255"/>
      <c r="O952" s="255"/>
      <c r="P952" s="255"/>
      <c r="Q952" s="255"/>
      <c r="R952" s="255"/>
      <c r="S952" s="255"/>
      <c r="T952" s="255"/>
      <c r="U952" s="255"/>
      <c r="V952" s="255"/>
      <c r="W952" s="255"/>
      <c r="X952" s="255"/>
      <c r="Y952" s="255"/>
      <c r="Z952" s="255"/>
    </row>
    <row r="953" spans="1:26" ht="14.25" customHeight="1">
      <c r="A953" s="255"/>
      <c r="B953" s="255"/>
      <c r="C953" s="255"/>
      <c r="D953" s="255"/>
      <c r="E953" s="255"/>
      <c r="F953" s="255"/>
      <c r="G953" s="255"/>
      <c r="H953" s="255"/>
      <c r="I953" s="255"/>
      <c r="J953" s="255"/>
      <c r="K953" s="255"/>
      <c r="L953" s="255"/>
      <c r="M953" s="255"/>
      <c r="N953" s="255"/>
      <c r="O953" s="255"/>
      <c r="P953" s="255"/>
      <c r="Q953" s="255"/>
      <c r="R953" s="255"/>
      <c r="S953" s="255"/>
      <c r="T953" s="255"/>
      <c r="U953" s="255"/>
      <c r="V953" s="255"/>
      <c r="W953" s="255"/>
      <c r="X953" s="255"/>
      <c r="Y953" s="255"/>
      <c r="Z953" s="255"/>
    </row>
    <row r="954" spans="1:26" ht="14.25" customHeight="1">
      <c r="A954" s="255"/>
      <c r="B954" s="255"/>
      <c r="C954" s="255"/>
      <c r="D954" s="255"/>
      <c r="E954" s="255"/>
      <c r="F954" s="255"/>
      <c r="G954" s="255"/>
      <c r="H954" s="255"/>
      <c r="I954" s="255"/>
      <c r="J954" s="255"/>
      <c r="K954" s="255"/>
      <c r="L954" s="255"/>
      <c r="M954" s="255"/>
      <c r="N954" s="255"/>
      <c r="O954" s="255"/>
      <c r="P954" s="255"/>
      <c r="Q954" s="255"/>
      <c r="R954" s="255"/>
      <c r="S954" s="255"/>
      <c r="T954" s="255"/>
      <c r="U954" s="255"/>
      <c r="V954" s="255"/>
      <c r="W954" s="255"/>
      <c r="X954" s="255"/>
      <c r="Y954" s="255"/>
      <c r="Z954" s="255"/>
    </row>
    <row r="955" spans="1:26" ht="14.25" customHeight="1">
      <c r="A955" s="255"/>
      <c r="B955" s="255"/>
      <c r="C955" s="255"/>
      <c r="D955" s="255"/>
      <c r="E955" s="255"/>
      <c r="F955" s="255"/>
      <c r="G955" s="255"/>
      <c r="H955" s="255"/>
      <c r="I955" s="255"/>
      <c r="J955" s="255"/>
      <c r="K955" s="255"/>
      <c r="L955" s="255"/>
      <c r="M955" s="255"/>
      <c r="N955" s="255"/>
      <c r="O955" s="255"/>
      <c r="P955" s="255"/>
      <c r="Q955" s="255"/>
      <c r="R955" s="255"/>
      <c r="S955" s="255"/>
      <c r="T955" s="255"/>
      <c r="U955" s="255"/>
      <c r="V955" s="255"/>
      <c r="W955" s="255"/>
      <c r="X955" s="255"/>
      <c r="Y955" s="255"/>
      <c r="Z955" s="255"/>
    </row>
    <row r="956" spans="1:26" ht="14.25" customHeight="1">
      <c r="A956" s="255"/>
      <c r="B956" s="255"/>
      <c r="C956" s="255"/>
      <c r="D956" s="255"/>
      <c r="E956" s="255"/>
      <c r="F956" s="255"/>
      <c r="G956" s="255"/>
      <c r="H956" s="255"/>
      <c r="I956" s="255"/>
      <c r="J956" s="255"/>
      <c r="K956" s="255"/>
      <c r="L956" s="255"/>
      <c r="M956" s="255"/>
      <c r="N956" s="255"/>
      <c r="O956" s="255"/>
      <c r="P956" s="255"/>
      <c r="Q956" s="255"/>
      <c r="R956" s="255"/>
      <c r="S956" s="255"/>
      <c r="T956" s="255"/>
      <c r="U956" s="255"/>
      <c r="V956" s="255"/>
      <c r="W956" s="255"/>
      <c r="X956" s="255"/>
      <c r="Y956" s="255"/>
      <c r="Z956" s="255"/>
    </row>
    <row r="957" spans="1:26" ht="14.25" customHeight="1">
      <c r="A957" s="255"/>
      <c r="B957" s="255"/>
      <c r="C957" s="255"/>
      <c r="D957" s="255"/>
      <c r="E957" s="255"/>
      <c r="F957" s="255"/>
      <c r="G957" s="255"/>
      <c r="H957" s="255"/>
      <c r="I957" s="255"/>
      <c r="J957" s="255"/>
      <c r="K957" s="255"/>
      <c r="L957" s="255"/>
      <c r="M957" s="255"/>
      <c r="N957" s="255"/>
      <c r="O957" s="255"/>
      <c r="P957" s="255"/>
      <c r="Q957" s="255"/>
      <c r="R957" s="255"/>
      <c r="S957" s="255"/>
      <c r="T957" s="255"/>
      <c r="U957" s="255"/>
      <c r="V957" s="255"/>
      <c r="W957" s="255"/>
      <c r="X957" s="255"/>
      <c r="Y957" s="255"/>
      <c r="Z957" s="255"/>
    </row>
    <row r="958" spans="1:26" ht="14.25" customHeight="1">
      <c r="A958" s="255"/>
      <c r="B958" s="255"/>
      <c r="C958" s="255"/>
      <c r="D958" s="255"/>
      <c r="E958" s="255"/>
      <c r="F958" s="255"/>
      <c r="G958" s="255"/>
      <c r="H958" s="255"/>
      <c r="I958" s="255"/>
      <c r="J958" s="255"/>
      <c r="K958" s="255"/>
      <c r="L958" s="255"/>
      <c r="M958" s="255"/>
      <c r="N958" s="255"/>
      <c r="O958" s="255"/>
      <c r="P958" s="255"/>
      <c r="Q958" s="255"/>
      <c r="R958" s="255"/>
      <c r="S958" s="255"/>
      <c r="T958" s="255"/>
      <c r="U958" s="255"/>
      <c r="V958" s="255"/>
      <c r="W958" s="255"/>
      <c r="X958" s="255"/>
      <c r="Y958" s="255"/>
      <c r="Z958" s="255"/>
    </row>
    <row r="959" spans="1:26" ht="14.25" customHeight="1">
      <c r="A959" s="255"/>
      <c r="B959" s="255"/>
      <c r="C959" s="255"/>
      <c r="D959" s="255"/>
      <c r="E959" s="255"/>
      <c r="F959" s="255"/>
      <c r="G959" s="255"/>
      <c r="H959" s="255"/>
      <c r="I959" s="255"/>
      <c r="J959" s="255"/>
      <c r="K959" s="255"/>
      <c r="L959" s="255"/>
      <c r="M959" s="255"/>
      <c r="N959" s="255"/>
      <c r="O959" s="255"/>
      <c r="P959" s="255"/>
      <c r="Q959" s="255"/>
      <c r="R959" s="255"/>
      <c r="S959" s="255"/>
      <c r="T959" s="255"/>
      <c r="U959" s="255"/>
      <c r="V959" s="255"/>
      <c r="W959" s="255"/>
      <c r="X959" s="255"/>
      <c r="Y959" s="255"/>
      <c r="Z959" s="255"/>
    </row>
    <row r="960" spans="1:26" ht="14.25" customHeight="1">
      <c r="A960" s="255"/>
      <c r="B960" s="255"/>
      <c r="C960" s="255"/>
      <c r="D960" s="255"/>
      <c r="E960" s="255"/>
      <c r="F960" s="255"/>
      <c r="G960" s="255"/>
      <c r="H960" s="255"/>
      <c r="I960" s="255"/>
      <c r="J960" s="255"/>
      <c r="K960" s="255"/>
      <c r="L960" s="255"/>
      <c r="M960" s="255"/>
      <c r="N960" s="255"/>
      <c r="O960" s="255"/>
      <c r="P960" s="255"/>
      <c r="Q960" s="255"/>
      <c r="R960" s="255"/>
      <c r="S960" s="255"/>
      <c r="T960" s="255"/>
      <c r="U960" s="255"/>
      <c r="V960" s="255"/>
      <c r="W960" s="255"/>
      <c r="X960" s="255"/>
      <c r="Y960" s="255"/>
      <c r="Z960" s="255"/>
    </row>
    <row r="961" spans="1:26" ht="14.25" customHeight="1">
      <c r="A961" s="255"/>
      <c r="B961" s="255"/>
      <c r="C961" s="255"/>
      <c r="D961" s="255"/>
      <c r="E961" s="255"/>
      <c r="F961" s="255"/>
      <c r="G961" s="255"/>
      <c r="H961" s="255"/>
      <c r="I961" s="255"/>
      <c r="J961" s="255"/>
      <c r="K961" s="255"/>
      <c r="L961" s="255"/>
      <c r="M961" s="255"/>
      <c r="N961" s="255"/>
      <c r="O961" s="255"/>
      <c r="P961" s="255"/>
      <c r="Q961" s="255"/>
      <c r="R961" s="255"/>
      <c r="S961" s="255"/>
      <c r="T961" s="255"/>
      <c r="U961" s="255"/>
      <c r="V961" s="255"/>
      <c r="W961" s="255"/>
      <c r="X961" s="255"/>
      <c r="Y961" s="255"/>
      <c r="Z961" s="255"/>
    </row>
    <row r="962" spans="1:26" ht="14.25" customHeight="1">
      <c r="A962" s="255"/>
      <c r="B962" s="255"/>
      <c r="C962" s="255"/>
      <c r="D962" s="255"/>
      <c r="E962" s="255"/>
      <c r="F962" s="255"/>
      <c r="G962" s="255"/>
      <c r="H962" s="255"/>
      <c r="I962" s="255"/>
      <c r="J962" s="255"/>
      <c r="K962" s="255"/>
      <c r="L962" s="255"/>
      <c r="M962" s="255"/>
      <c r="N962" s="255"/>
      <c r="O962" s="255"/>
      <c r="P962" s="255"/>
      <c r="Q962" s="255"/>
      <c r="R962" s="255"/>
      <c r="S962" s="255"/>
      <c r="T962" s="255"/>
      <c r="U962" s="255"/>
      <c r="V962" s="255"/>
      <c r="W962" s="255"/>
      <c r="X962" s="255"/>
      <c r="Y962" s="255"/>
      <c r="Z962" s="255"/>
    </row>
    <row r="963" spans="1:26" ht="14.25" customHeight="1">
      <c r="A963" s="255"/>
      <c r="B963" s="255"/>
      <c r="C963" s="255"/>
      <c r="D963" s="255"/>
      <c r="E963" s="255"/>
      <c r="F963" s="255"/>
      <c r="G963" s="255"/>
      <c r="H963" s="255"/>
      <c r="I963" s="255"/>
      <c r="J963" s="255"/>
      <c r="K963" s="255"/>
      <c r="L963" s="255"/>
      <c r="M963" s="255"/>
      <c r="N963" s="255"/>
      <c r="O963" s="255"/>
      <c r="P963" s="255"/>
      <c r="Q963" s="255"/>
      <c r="R963" s="255"/>
      <c r="S963" s="255"/>
      <c r="T963" s="255"/>
      <c r="U963" s="255"/>
      <c r="V963" s="255"/>
      <c r="W963" s="255"/>
      <c r="X963" s="255"/>
      <c r="Y963" s="255"/>
      <c r="Z963" s="255"/>
    </row>
    <row r="964" spans="1:26" ht="14.25" customHeight="1">
      <c r="A964" s="255"/>
      <c r="B964" s="255"/>
      <c r="C964" s="255"/>
      <c r="D964" s="255"/>
      <c r="E964" s="255"/>
      <c r="F964" s="255"/>
      <c r="G964" s="255"/>
      <c r="H964" s="255"/>
      <c r="I964" s="255"/>
      <c r="J964" s="255"/>
      <c r="K964" s="255"/>
      <c r="L964" s="255"/>
      <c r="M964" s="255"/>
      <c r="N964" s="255"/>
      <c r="O964" s="255"/>
      <c r="P964" s="255"/>
      <c r="Q964" s="255"/>
      <c r="R964" s="255"/>
      <c r="S964" s="255"/>
      <c r="T964" s="255"/>
      <c r="U964" s="255"/>
      <c r="V964" s="255"/>
      <c r="W964" s="255"/>
      <c r="X964" s="255"/>
      <c r="Y964" s="255"/>
      <c r="Z964" s="255"/>
    </row>
    <row r="965" spans="1:26" ht="14.25" customHeight="1">
      <c r="A965" s="255"/>
      <c r="B965" s="255"/>
      <c r="C965" s="255"/>
      <c r="D965" s="255"/>
      <c r="E965" s="255"/>
      <c r="F965" s="255"/>
      <c r="G965" s="255"/>
      <c r="H965" s="255"/>
      <c r="I965" s="255"/>
      <c r="J965" s="255"/>
      <c r="K965" s="255"/>
      <c r="L965" s="255"/>
      <c r="M965" s="255"/>
      <c r="N965" s="255"/>
      <c r="O965" s="255"/>
      <c r="P965" s="255"/>
      <c r="Q965" s="255"/>
      <c r="R965" s="255"/>
      <c r="S965" s="255"/>
      <c r="T965" s="255"/>
      <c r="U965" s="255"/>
      <c r="V965" s="255"/>
      <c r="W965" s="255"/>
      <c r="X965" s="255"/>
      <c r="Y965" s="255"/>
      <c r="Z965" s="255"/>
    </row>
    <row r="966" spans="1:26" ht="14.25" customHeight="1">
      <c r="A966" s="255"/>
      <c r="B966" s="255"/>
      <c r="C966" s="255"/>
      <c r="D966" s="255"/>
      <c r="E966" s="255"/>
      <c r="F966" s="255"/>
      <c r="G966" s="255"/>
      <c r="H966" s="255"/>
      <c r="I966" s="255"/>
      <c r="J966" s="255"/>
      <c r="K966" s="255"/>
      <c r="L966" s="255"/>
      <c r="M966" s="255"/>
      <c r="N966" s="255"/>
      <c r="O966" s="255"/>
      <c r="P966" s="255"/>
      <c r="Q966" s="255"/>
      <c r="R966" s="255"/>
      <c r="S966" s="255"/>
      <c r="T966" s="255"/>
      <c r="U966" s="255"/>
      <c r="V966" s="255"/>
      <c r="W966" s="255"/>
      <c r="X966" s="255"/>
      <c r="Y966" s="255"/>
      <c r="Z966" s="255"/>
    </row>
    <row r="967" spans="1:26" ht="14.25" customHeight="1">
      <c r="A967" s="255"/>
      <c r="B967" s="255"/>
      <c r="C967" s="255"/>
      <c r="D967" s="255"/>
      <c r="E967" s="255"/>
      <c r="F967" s="255"/>
      <c r="G967" s="255"/>
      <c r="H967" s="255"/>
      <c r="I967" s="255"/>
      <c r="J967" s="255"/>
      <c r="K967" s="255"/>
      <c r="L967" s="255"/>
      <c r="M967" s="255"/>
      <c r="N967" s="255"/>
      <c r="O967" s="255"/>
      <c r="P967" s="255"/>
      <c r="Q967" s="255"/>
      <c r="R967" s="255"/>
      <c r="S967" s="255"/>
      <c r="T967" s="255"/>
      <c r="U967" s="255"/>
      <c r="V967" s="255"/>
      <c r="W967" s="255"/>
      <c r="X967" s="255"/>
      <c r="Y967" s="255"/>
      <c r="Z967" s="255"/>
    </row>
    <row r="968" spans="1:26" ht="14.25" customHeight="1">
      <c r="A968" s="255"/>
      <c r="B968" s="255"/>
      <c r="C968" s="255"/>
      <c r="D968" s="255"/>
      <c r="E968" s="255"/>
      <c r="F968" s="255"/>
      <c r="G968" s="255"/>
      <c r="H968" s="255"/>
      <c r="I968" s="255"/>
      <c r="J968" s="255"/>
      <c r="K968" s="255"/>
      <c r="L968" s="255"/>
      <c r="M968" s="255"/>
      <c r="N968" s="255"/>
      <c r="O968" s="255"/>
      <c r="P968" s="255"/>
      <c r="Q968" s="255"/>
      <c r="R968" s="255"/>
      <c r="S968" s="255"/>
      <c r="T968" s="255"/>
      <c r="U968" s="255"/>
      <c r="V968" s="255"/>
      <c r="W968" s="255"/>
      <c r="X968" s="255"/>
      <c r="Y968" s="255"/>
      <c r="Z968" s="255"/>
    </row>
    <row r="969" spans="1:26" ht="14.25" customHeight="1">
      <c r="A969" s="255"/>
      <c r="B969" s="255"/>
      <c r="C969" s="255"/>
      <c r="D969" s="255"/>
      <c r="E969" s="255"/>
      <c r="F969" s="255"/>
      <c r="G969" s="255"/>
      <c r="H969" s="255"/>
      <c r="I969" s="255"/>
      <c r="J969" s="255"/>
      <c r="K969" s="255"/>
      <c r="L969" s="255"/>
      <c r="M969" s="255"/>
      <c r="N969" s="255"/>
      <c r="O969" s="255"/>
      <c r="P969" s="255"/>
      <c r="Q969" s="255"/>
      <c r="R969" s="255"/>
      <c r="S969" s="255"/>
      <c r="T969" s="255"/>
      <c r="U969" s="255"/>
      <c r="V969" s="255"/>
      <c r="W969" s="255"/>
      <c r="X969" s="255"/>
      <c r="Y969" s="255"/>
      <c r="Z969" s="255"/>
    </row>
    <row r="970" spans="1:26" ht="14.25" customHeight="1">
      <c r="A970" s="255"/>
      <c r="B970" s="255"/>
      <c r="C970" s="255"/>
      <c r="D970" s="255"/>
      <c r="E970" s="255"/>
      <c r="F970" s="255"/>
      <c r="G970" s="255"/>
      <c r="H970" s="255"/>
      <c r="I970" s="255"/>
      <c r="J970" s="255"/>
      <c r="K970" s="255"/>
      <c r="L970" s="255"/>
      <c r="M970" s="255"/>
      <c r="N970" s="255"/>
      <c r="O970" s="255"/>
      <c r="P970" s="255"/>
      <c r="Q970" s="255"/>
      <c r="R970" s="255"/>
      <c r="S970" s="255"/>
      <c r="T970" s="255"/>
      <c r="U970" s="255"/>
      <c r="V970" s="255"/>
      <c r="W970" s="255"/>
      <c r="X970" s="255"/>
      <c r="Y970" s="255"/>
      <c r="Z970" s="255"/>
    </row>
    <row r="971" spans="1:26" ht="14.25" customHeight="1">
      <c r="A971" s="255"/>
      <c r="B971" s="255"/>
      <c r="C971" s="255"/>
      <c r="D971" s="255"/>
      <c r="E971" s="255"/>
      <c r="F971" s="255"/>
      <c r="G971" s="255"/>
      <c r="H971" s="255"/>
      <c r="I971" s="255"/>
      <c r="J971" s="255"/>
      <c r="K971" s="255"/>
      <c r="L971" s="255"/>
      <c r="M971" s="255"/>
      <c r="N971" s="255"/>
      <c r="O971" s="255"/>
      <c r="P971" s="255"/>
      <c r="Q971" s="255"/>
      <c r="R971" s="255"/>
      <c r="S971" s="255"/>
      <c r="T971" s="255"/>
      <c r="U971" s="255"/>
      <c r="V971" s="255"/>
      <c r="W971" s="255"/>
      <c r="X971" s="255"/>
      <c r="Y971" s="255"/>
      <c r="Z971" s="255"/>
    </row>
    <row r="972" spans="1:26" ht="14.25" customHeight="1">
      <c r="A972" s="255"/>
      <c r="B972" s="255"/>
      <c r="C972" s="255"/>
      <c r="D972" s="255"/>
      <c r="E972" s="255"/>
      <c r="F972" s="255"/>
      <c r="G972" s="255"/>
      <c r="H972" s="255"/>
      <c r="I972" s="255"/>
      <c r="J972" s="255"/>
      <c r="K972" s="255"/>
      <c r="L972" s="255"/>
      <c r="M972" s="255"/>
      <c r="N972" s="255"/>
      <c r="O972" s="255"/>
      <c r="P972" s="255"/>
      <c r="Q972" s="255"/>
      <c r="R972" s="255"/>
      <c r="S972" s="255"/>
      <c r="T972" s="255"/>
      <c r="U972" s="255"/>
      <c r="V972" s="255"/>
      <c r="W972" s="255"/>
      <c r="X972" s="255"/>
      <c r="Y972" s="255"/>
      <c r="Z972" s="255"/>
    </row>
    <row r="973" spans="1:26" ht="14.25" customHeight="1">
      <c r="A973" s="255"/>
      <c r="B973" s="255"/>
      <c r="C973" s="255"/>
      <c r="D973" s="255"/>
      <c r="E973" s="255"/>
      <c r="F973" s="255"/>
      <c r="G973" s="255"/>
      <c r="H973" s="255"/>
      <c r="I973" s="255"/>
      <c r="J973" s="255"/>
      <c r="K973" s="255"/>
      <c r="L973" s="255"/>
      <c r="M973" s="255"/>
      <c r="N973" s="255"/>
      <c r="O973" s="255"/>
      <c r="P973" s="255"/>
      <c r="Q973" s="255"/>
      <c r="R973" s="255"/>
      <c r="S973" s="255"/>
      <c r="T973" s="255"/>
      <c r="U973" s="255"/>
      <c r="V973" s="255"/>
      <c r="W973" s="255"/>
      <c r="X973" s="255"/>
      <c r="Y973" s="255"/>
      <c r="Z973" s="255"/>
    </row>
    <row r="974" spans="1:26" ht="14.25" customHeight="1">
      <c r="A974" s="255"/>
      <c r="B974" s="255"/>
      <c r="C974" s="255"/>
      <c r="D974" s="255"/>
      <c r="E974" s="255"/>
      <c r="F974" s="255"/>
      <c r="G974" s="255"/>
      <c r="H974" s="255"/>
      <c r="I974" s="255"/>
      <c r="J974" s="255"/>
      <c r="K974" s="255"/>
      <c r="L974" s="255"/>
      <c r="M974" s="255"/>
      <c r="N974" s="255"/>
      <c r="O974" s="255"/>
      <c r="P974" s="255"/>
      <c r="Q974" s="255"/>
      <c r="R974" s="255"/>
      <c r="S974" s="255"/>
      <c r="T974" s="255"/>
      <c r="U974" s="255"/>
      <c r="V974" s="255"/>
      <c r="W974" s="255"/>
      <c r="X974" s="255"/>
      <c r="Y974" s="255"/>
      <c r="Z974" s="255"/>
    </row>
    <row r="975" spans="1:26" ht="14.25" customHeight="1">
      <c r="A975" s="255"/>
      <c r="B975" s="255"/>
      <c r="C975" s="255"/>
      <c r="D975" s="255"/>
      <c r="E975" s="255"/>
      <c r="F975" s="255"/>
      <c r="G975" s="255"/>
      <c r="H975" s="255"/>
      <c r="I975" s="255"/>
      <c r="J975" s="255"/>
      <c r="K975" s="255"/>
      <c r="L975" s="255"/>
      <c r="M975" s="255"/>
      <c r="N975" s="255"/>
      <c r="O975" s="255"/>
      <c r="P975" s="255"/>
      <c r="Q975" s="255"/>
      <c r="R975" s="255"/>
      <c r="S975" s="255"/>
      <c r="T975" s="255"/>
      <c r="U975" s="255"/>
      <c r="V975" s="255"/>
      <c r="W975" s="255"/>
      <c r="X975" s="255"/>
      <c r="Y975" s="255"/>
      <c r="Z975" s="255"/>
    </row>
    <row r="976" spans="1:26" ht="14.25" customHeight="1">
      <c r="A976" s="255"/>
      <c r="B976" s="255"/>
      <c r="C976" s="255"/>
      <c r="D976" s="255"/>
      <c r="E976" s="255"/>
      <c r="F976" s="255"/>
      <c r="G976" s="255"/>
      <c r="H976" s="255"/>
      <c r="I976" s="255"/>
      <c r="J976" s="255"/>
      <c r="K976" s="255"/>
      <c r="L976" s="255"/>
      <c r="M976" s="255"/>
      <c r="N976" s="255"/>
      <c r="O976" s="255"/>
      <c r="P976" s="255"/>
      <c r="Q976" s="255"/>
      <c r="R976" s="255"/>
      <c r="S976" s="255"/>
      <c r="T976" s="255"/>
      <c r="U976" s="255"/>
      <c r="V976" s="255"/>
      <c r="W976" s="255"/>
      <c r="X976" s="255"/>
      <c r="Y976" s="255"/>
      <c r="Z976" s="255"/>
    </row>
    <row r="977" spans="1:26" ht="14.25" customHeight="1">
      <c r="A977" s="255"/>
      <c r="B977" s="255"/>
      <c r="C977" s="255"/>
      <c r="D977" s="255"/>
      <c r="E977" s="255"/>
      <c r="F977" s="255"/>
      <c r="G977" s="255"/>
      <c r="H977" s="255"/>
      <c r="I977" s="255"/>
      <c r="J977" s="255"/>
      <c r="K977" s="255"/>
      <c r="L977" s="255"/>
      <c r="M977" s="255"/>
      <c r="N977" s="255"/>
      <c r="O977" s="255"/>
      <c r="P977" s="255"/>
      <c r="Q977" s="255"/>
      <c r="R977" s="255"/>
      <c r="S977" s="255"/>
      <c r="T977" s="255"/>
      <c r="U977" s="255"/>
      <c r="V977" s="255"/>
      <c r="W977" s="255"/>
      <c r="X977" s="255"/>
      <c r="Y977" s="255"/>
      <c r="Z977" s="255"/>
    </row>
    <row r="978" spans="1:26" ht="14.25" customHeight="1">
      <c r="A978" s="255"/>
      <c r="B978" s="255"/>
      <c r="C978" s="255"/>
      <c r="D978" s="255"/>
      <c r="E978" s="255"/>
      <c r="F978" s="255"/>
      <c r="G978" s="255"/>
      <c r="H978" s="255"/>
      <c r="I978" s="255"/>
      <c r="J978" s="255"/>
      <c r="K978" s="255"/>
      <c r="L978" s="255"/>
      <c r="M978" s="255"/>
      <c r="N978" s="255"/>
      <c r="O978" s="255"/>
      <c r="P978" s="255"/>
      <c r="Q978" s="255"/>
      <c r="R978" s="255"/>
      <c r="S978" s="255"/>
      <c r="T978" s="255"/>
      <c r="U978" s="255"/>
      <c r="V978" s="255"/>
      <c r="W978" s="255"/>
      <c r="X978" s="255"/>
      <c r="Y978" s="255"/>
      <c r="Z978" s="255"/>
    </row>
    <row r="979" spans="1:26" ht="14.25" customHeight="1">
      <c r="A979" s="255"/>
      <c r="B979" s="255"/>
      <c r="C979" s="255"/>
      <c r="D979" s="255"/>
      <c r="E979" s="255"/>
      <c r="F979" s="255"/>
      <c r="G979" s="255"/>
      <c r="H979" s="255"/>
      <c r="I979" s="255"/>
      <c r="J979" s="255"/>
      <c r="K979" s="255"/>
      <c r="L979" s="255"/>
      <c r="M979" s="255"/>
      <c r="N979" s="255"/>
      <c r="O979" s="255"/>
      <c r="P979" s="255"/>
      <c r="Q979" s="255"/>
      <c r="R979" s="255"/>
      <c r="S979" s="255"/>
      <c r="T979" s="255"/>
      <c r="U979" s="255"/>
      <c r="V979" s="255"/>
      <c r="W979" s="255"/>
      <c r="X979" s="255"/>
      <c r="Y979" s="255"/>
      <c r="Z979" s="255"/>
    </row>
    <row r="980" spans="1:26" ht="14.25" customHeight="1">
      <c r="A980" s="255"/>
      <c r="B980" s="255"/>
      <c r="C980" s="255"/>
      <c r="D980" s="255"/>
      <c r="E980" s="255"/>
      <c r="F980" s="255"/>
      <c r="G980" s="255"/>
      <c r="H980" s="255"/>
      <c r="I980" s="255"/>
      <c r="J980" s="255"/>
      <c r="K980" s="255"/>
      <c r="L980" s="255"/>
      <c r="M980" s="255"/>
      <c r="N980" s="255"/>
      <c r="O980" s="255"/>
      <c r="P980" s="255"/>
      <c r="Q980" s="255"/>
      <c r="R980" s="255"/>
      <c r="S980" s="255"/>
      <c r="T980" s="255"/>
      <c r="U980" s="255"/>
      <c r="V980" s="255"/>
      <c r="W980" s="255"/>
      <c r="X980" s="255"/>
      <c r="Y980" s="255"/>
      <c r="Z980" s="255"/>
    </row>
    <row r="981" spans="1:26" ht="14.25" customHeight="1">
      <c r="A981" s="255"/>
      <c r="B981" s="255"/>
      <c r="C981" s="255"/>
      <c r="D981" s="255"/>
      <c r="E981" s="255"/>
      <c r="F981" s="255"/>
      <c r="G981" s="255"/>
      <c r="H981" s="255"/>
      <c r="I981" s="255"/>
      <c r="J981" s="255"/>
      <c r="K981" s="255"/>
      <c r="L981" s="255"/>
      <c r="M981" s="255"/>
      <c r="N981" s="255"/>
      <c r="O981" s="255"/>
      <c r="P981" s="255"/>
      <c r="Q981" s="255"/>
      <c r="R981" s="255"/>
      <c r="S981" s="255"/>
      <c r="T981" s="255"/>
      <c r="U981" s="255"/>
      <c r="V981" s="255"/>
      <c r="W981" s="255"/>
      <c r="X981" s="255"/>
      <c r="Y981" s="255"/>
      <c r="Z981" s="255"/>
    </row>
    <row r="982" spans="1:26" ht="14.25" customHeight="1">
      <c r="A982" s="255"/>
      <c r="B982" s="255"/>
      <c r="C982" s="255"/>
      <c r="D982" s="255"/>
      <c r="E982" s="255"/>
      <c r="F982" s="255"/>
      <c r="G982" s="255"/>
      <c r="H982" s="255"/>
      <c r="I982" s="255"/>
      <c r="J982" s="255"/>
      <c r="K982" s="255"/>
      <c r="L982" s="255"/>
      <c r="M982" s="255"/>
      <c r="N982" s="255"/>
      <c r="O982" s="255"/>
      <c r="P982" s="255"/>
      <c r="Q982" s="255"/>
      <c r="R982" s="255"/>
      <c r="S982" s="255"/>
      <c r="T982" s="255"/>
      <c r="U982" s="255"/>
      <c r="V982" s="255"/>
      <c r="W982" s="255"/>
      <c r="X982" s="255"/>
      <c r="Y982" s="255"/>
      <c r="Z982" s="255"/>
    </row>
    <row r="983" spans="1:26" ht="14.25" customHeight="1">
      <c r="A983" s="255"/>
      <c r="B983" s="255"/>
      <c r="C983" s="255"/>
      <c r="D983" s="255"/>
      <c r="E983" s="255"/>
      <c r="F983" s="255"/>
      <c r="G983" s="255"/>
      <c r="H983" s="255"/>
      <c r="I983" s="255"/>
      <c r="J983" s="255"/>
      <c r="K983" s="255"/>
      <c r="L983" s="255"/>
      <c r="M983" s="255"/>
      <c r="N983" s="255"/>
      <c r="O983" s="255"/>
      <c r="P983" s="255"/>
      <c r="Q983" s="255"/>
      <c r="R983" s="255"/>
      <c r="S983" s="255"/>
      <c r="T983" s="255"/>
      <c r="U983" s="255"/>
      <c r="V983" s="255"/>
      <c r="W983" s="255"/>
      <c r="X983" s="255"/>
      <c r="Y983" s="255"/>
      <c r="Z983" s="255"/>
    </row>
    <row r="984" spans="1:26" ht="14.25" customHeight="1">
      <c r="A984" s="255"/>
      <c r="B984" s="255"/>
      <c r="C984" s="255"/>
      <c r="D984" s="255"/>
      <c r="E984" s="255"/>
      <c r="F984" s="255"/>
      <c r="G984" s="255"/>
      <c r="H984" s="255"/>
      <c r="I984" s="255"/>
      <c r="J984" s="255"/>
      <c r="K984" s="255"/>
      <c r="L984" s="255"/>
      <c r="M984" s="255"/>
      <c r="N984" s="255"/>
      <c r="O984" s="255"/>
      <c r="P984" s="255"/>
      <c r="Q984" s="255"/>
      <c r="R984" s="255"/>
      <c r="S984" s="255"/>
      <c r="T984" s="255"/>
      <c r="U984" s="255"/>
      <c r="V984" s="255"/>
      <c r="W984" s="255"/>
      <c r="X984" s="255"/>
      <c r="Y984" s="255"/>
      <c r="Z984" s="255"/>
    </row>
    <row r="985" spans="1:26" ht="14.25" customHeight="1">
      <c r="A985" s="255"/>
      <c r="B985" s="255"/>
      <c r="C985" s="255"/>
      <c r="D985" s="255"/>
      <c r="E985" s="255"/>
      <c r="F985" s="255"/>
      <c r="G985" s="255"/>
      <c r="H985" s="255"/>
      <c r="I985" s="255"/>
      <c r="J985" s="255"/>
      <c r="K985" s="255"/>
      <c r="L985" s="255"/>
      <c r="M985" s="255"/>
      <c r="N985" s="255"/>
      <c r="O985" s="255"/>
      <c r="P985" s="255"/>
      <c r="Q985" s="255"/>
      <c r="R985" s="255"/>
      <c r="S985" s="255"/>
      <c r="T985" s="255"/>
      <c r="U985" s="255"/>
      <c r="V985" s="255"/>
      <c r="W985" s="255"/>
      <c r="X985" s="255"/>
      <c r="Y985" s="255"/>
      <c r="Z985" s="255"/>
    </row>
    <row r="986" spans="1:26" ht="14.25" customHeight="1">
      <c r="A986" s="255"/>
      <c r="B986" s="255"/>
      <c r="C986" s="255"/>
      <c r="D986" s="255"/>
      <c r="E986" s="255"/>
      <c r="F986" s="255"/>
      <c r="G986" s="255"/>
      <c r="H986" s="255"/>
      <c r="I986" s="255"/>
      <c r="J986" s="255"/>
      <c r="K986" s="255"/>
      <c r="L986" s="255"/>
      <c r="M986" s="255"/>
      <c r="N986" s="255"/>
      <c r="O986" s="255"/>
      <c r="P986" s="255"/>
      <c r="Q986" s="255"/>
      <c r="R986" s="255"/>
      <c r="S986" s="255"/>
      <c r="T986" s="255"/>
      <c r="U986" s="255"/>
      <c r="V986" s="255"/>
      <c r="W986" s="255"/>
      <c r="X986" s="255"/>
      <c r="Y986" s="255"/>
      <c r="Z986" s="255"/>
    </row>
    <row r="987" spans="1:26" ht="14.25" customHeight="1">
      <c r="A987" s="255"/>
      <c r="B987" s="255"/>
      <c r="C987" s="255"/>
      <c r="D987" s="255"/>
      <c r="E987" s="255"/>
      <c r="F987" s="255"/>
      <c r="G987" s="255"/>
      <c r="H987" s="255"/>
      <c r="I987" s="255"/>
      <c r="J987" s="255"/>
      <c r="K987" s="255"/>
      <c r="L987" s="255"/>
      <c r="M987" s="255"/>
      <c r="N987" s="255"/>
      <c r="O987" s="255"/>
      <c r="P987" s="255"/>
      <c r="Q987" s="255"/>
      <c r="R987" s="255"/>
      <c r="S987" s="255"/>
      <c r="T987" s="255"/>
      <c r="U987" s="255"/>
      <c r="V987" s="255"/>
      <c r="W987" s="255"/>
      <c r="X987" s="255"/>
      <c r="Y987" s="255"/>
      <c r="Z987" s="255"/>
    </row>
    <row r="988" spans="1:26" ht="14.25" customHeight="1">
      <c r="A988" s="255"/>
      <c r="B988" s="255"/>
      <c r="C988" s="255"/>
      <c r="D988" s="255"/>
      <c r="E988" s="255"/>
      <c r="F988" s="255"/>
      <c r="G988" s="255"/>
      <c r="H988" s="255"/>
      <c r="I988" s="255"/>
      <c r="J988" s="255"/>
      <c r="K988" s="255"/>
      <c r="L988" s="255"/>
      <c r="M988" s="255"/>
      <c r="N988" s="255"/>
      <c r="O988" s="255"/>
      <c r="P988" s="255"/>
      <c r="Q988" s="255"/>
      <c r="R988" s="255"/>
      <c r="S988" s="255"/>
      <c r="T988" s="255"/>
      <c r="U988" s="255"/>
      <c r="V988" s="255"/>
      <c r="W988" s="255"/>
      <c r="X988" s="255"/>
      <c r="Y988" s="255"/>
      <c r="Z988" s="255"/>
    </row>
    <row r="989" spans="1:26" ht="14.25" customHeight="1">
      <c r="A989" s="255"/>
      <c r="B989" s="255"/>
      <c r="C989" s="255"/>
      <c r="D989" s="255"/>
      <c r="E989" s="255"/>
      <c r="F989" s="255"/>
      <c r="G989" s="255"/>
      <c r="H989" s="255"/>
      <c r="I989" s="255"/>
      <c r="J989" s="255"/>
      <c r="K989" s="255"/>
      <c r="L989" s="255"/>
      <c r="M989" s="255"/>
      <c r="N989" s="255"/>
      <c r="O989" s="255"/>
      <c r="P989" s="255"/>
      <c r="Q989" s="255"/>
      <c r="R989" s="255"/>
      <c r="S989" s="255"/>
      <c r="T989" s="255"/>
      <c r="U989" s="255"/>
      <c r="V989" s="255"/>
      <c r="W989" s="255"/>
      <c r="X989" s="255"/>
      <c r="Y989" s="255"/>
      <c r="Z989" s="255"/>
    </row>
    <row r="990" spans="1:26" ht="14.25" customHeight="1">
      <c r="A990" s="255"/>
      <c r="B990" s="255"/>
      <c r="C990" s="255"/>
      <c r="D990" s="255"/>
      <c r="E990" s="255"/>
      <c r="F990" s="255"/>
      <c r="G990" s="255"/>
      <c r="H990" s="255"/>
      <c r="I990" s="255"/>
      <c r="J990" s="255"/>
      <c r="K990" s="255"/>
      <c r="L990" s="255"/>
      <c r="M990" s="255"/>
      <c r="N990" s="255"/>
      <c r="O990" s="255"/>
      <c r="P990" s="255"/>
      <c r="Q990" s="255"/>
      <c r="R990" s="255"/>
      <c r="S990" s="255"/>
      <c r="T990" s="255"/>
      <c r="U990" s="255"/>
      <c r="V990" s="255"/>
      <c r="W990" s="255"/>
      <c r="X990" s="255"/>
      <c r="Y990" s="255"/>
      <c r="Z990" s="255"/>
    </row>
    <row r="991" spans="1:26" ht="14.25" customHeight="1">
      <c r="A991" s="255"/>
      <c r="B991" s="255"/>
      <c r="C991" s="255"/>
      <c r="D991" s="255"/>
      <c r="E991" s="255"/>
      <c r="F991" s="255"/>
      <c r="G991" s="255"/>
      <c r="H991" s="255"/>
      <c r="I991" s="255"/>
      <c r="J991" s="255"/>
      <c r="K991" s="255"/>
      <c r="L991" s="255"/>
      <c r="M991" s="255"/>
      <c r="N991" s="255"/>
      <c r="O991" s="255"/>
      <c r="P991" s="255"/>
      <c r="Q991" s="255"/>
      <c r="R991" s="255"/>
      <c r="S991" s="255"/>
      <c r="T991" s="255"/>
      <c r="U991" s="255"/>
      <c r="V991" s="255"/>
      <c r="W991" s="255"/>
      <c r="X991" s="255"/>
      <c r="Y991" s="255"/>
      <c r="Z991" s="255"/>
    </row>
    <row r="992" spans="1:26" ht="14.25" customHeight="1">
      <c r="A992" s="255"/>
      <c r="B992" s="255"/>
      <c r="C992" s="255"/>
      <c r="D992" s="255"/>
      <c r="E992" s="255"/>
      <c r="F992" s="255"/>
      <c r="G992" s="255"/>
      <c r="H992" s="255"/>
      <c r="I992" s="255"/>
      <c r="J992" s="255"/>
      <c r="K992" s="255"/>
      <c r="L992" s="255"/>
      <c r="M992" s="255"/>
      <c r="N992" s="255"/>
      <c r="O992" s="255"/>
      <c r="P992" s="255"/>
      <c r="Q992" s="255"/>
      <c r="R992" s="255"/>
      <c r="S992" s="255"/>
      <c r="T992" s="255"/>
      <c r="U992" s="255"/>
      <c r="V992" s="255"/>
      <c r="W992" s="255"/>
      <c r="X992" s="255"/>
      <c r="Y992" s="255"/>
      <c r="Z992" s="255"/>
    </row>
    <row r="993" spans="1:26" ht="14.25" customHeight="1">
      <c r="A993" s="255"/>
      <c r="B993" s="255"/>
      <c r="C993" s="255"/>
      <c r="D993" s="255"/>
      <c r="E993" s="255"/>
      <c r="F993" s="255"/>
      <c r="G993" s="255"/>
      <c r="H993" s="255"/>
      <c r="I993" s="255"/>
      <c r="J993" s="255"/>
      <c r="K993" s="255"/>
      <c r="L993" s="255"/>
      <c r="M993" s="255"/>
      <c r="N993" s="255"/>
      <c r="O993" s="255"/>
      <c r="P993" s="255"/>
      <c r="Q993" s="255"/>
      <c r="R993" s="255"/>
      <c r="S993" s="255"/>
      <c r="T993" s="255"/>
      <c r="U993" s="255"/>
      <c r="V993" s="255"/>
      <c r="W993" s="255"/>
      <c r="X993" s="255"/>
      <c r="Y993" s="255"/>
      <c r="Z993" s="255"/>
    </row>
    <row r="994" spans="1:26" ht="14.25" customHeight="1">
      <c r="A994" s="255"/>
      <c r="B994" s="255"/>
      <c r="C994" s="255"/>
      <c r="D994" s="255"/>
      <c r="E994" s="255"/>
      <c r="F994" s="255"/>
      <c r="G994" s="255"/>
      <c r="H994" s="255"/>
      <c r="I994" s="255"/>
      <c r="J994" s="255"/>
      <c r="K994" s="255"/>
      <c r="L994" s="255"/>
      <c r="M994" s="255"/>
      <c r="N994" s="255"/>
      <c r="O994" s="255"/>
      <c r="P994" s="255"/>
      <c r="Q994" s="255"/>
      <c r="R994" s="255"/>
      <c r="S994" s="255"/>
      <c r="T994" s="255"/>
      <c r="U994" s="255"/>
      <c r="V994" s="255"/>
      <c r="W994" s="255"/>
      <c r="X994" s="255"/>
      <c r="Y994" s="255"/>
      <c r="Z994" s="255"/>
    </row>
    <row r="995" spans="1:26" ht="14.25" customHeight="1">
      <c r="A995" s="255"/>
      <c r="B995" s="255"/>
      <c r="C995" s="255"/>
      <c r="D995" s="255"/>
      <c r="E995" s="255"/>
      <c r="F995" s="255"/>
      <c r="G995" s="255"/>
      <c r="H995" s="255"/>
      <c r="I995" s="255"/>
      <c r="J995" s="255"/>
      <c r="K995" s="255"/>
      <c r="L995" s="255"/>
      <c r="M995" s="255"/>
      <c r="N995" s="255"/>
      <c r="O995" s="255"/>
      <c r="P995" s="255"/>
      <c r="Q995" s="255"/>
      <c r="R995" s="255"/>
      <c r="S995" s="255"/>
      <c r="T995" s="255"/>
      <c r="U995" s="255"/>
      <c r="V995" s="255"/>
      <c r="W995" s="255"/>
      <c r="X995" s="255"/>
      <c r="Y995" s="255"/>
      <c r="Z995" s="255"/>
    </row>
    <row r="996" spans="1:26" ht="14.25" customHeight="1">
      <c r="A996" s="255"/>
      <c r="B996" s="255"/>
      <c r="C996" s="255"/>
      <c r="D996" s="255"/>
      <c r="E996" s="255"/>
      <c r="F996" s="255"/>
      <c r="G996" s="255"/>
      <c r="H996" s="255"/>
      <c r="I996" s="255"/>
      <c r="J996" s="255"/>
      <c r="K996" s="255"/>
      <c r="L996" s="255"/>
      <c r="M996" s="255"/>
      <c r="N996" s="255"/>
      <c r="O996" s="255"/>
      <c r="P996" s="255"/>
      <c r="Q996" s="255"/>
      <c r="R996" s="255"/>
      <c r="S996" s="255"/>
      <c r="T996" s="255"/>
      <c r="U996" s="255"/>
      <c r="V996" s="255"/>
      <c r="W996" s="255"/>
      <c r="X996" s="255"/>
      <c r="Y996" s="255"/>
      <c r="Z996" s="255"/>
    </row>
    <row r="997" spans="1:26" ht="14.25" customHeight="1">
      <c r="A997" s="255"/>
      <c r="B997" s="255"/>
      <c r="C997" s="255"/>
      <c r="D997" s="255"/>
      <c r="E997" s="255"/>
      <c r="F997" s="255"/>
      <c r="G997" s="255"/>
      <c r="H997" s="255"/>
      <c r="I997" s="255"/>
      <c r="J997" s="255"/>
      <c r="K997" s="255"/>
      <c r="L997" s="255"/>
      <c r="M997" s="255"/>
      <c r="N997" s="255"/>
      <c r="O997" s="255"/>
      <c r="P997" s="255"/>
      <c r="Q997" s="255"/>
      <c r="R997" s="255"/>
      <c r="S997" s="255"/>
      <c r="T997" s="255"/>
      <c r="U997" s="255"/>
      <c r="V997" s="255"/>
      <c r="W997" s="255"/>
      <c r="X997" s="255"/>
      <c r="Y997" s="255"/>
      <c r="Z997" s="255"/>
    </row>
    <row r="998" spans="1:26" ht="14.25" customHeight="1">
      <c r="A998" s="255"/>
      <c r="B998" s="255"/>
      <c r="C998" s="255"/>
      <c r="D998" s="255"/>
      <c r="E998" s="255"/>
      <c r="F998" s="255"/>
      <c r="G998" s="255"/>
      <c r="H998" s="255"/>
      <c r="I998" s="255"/>
      <c r="J998" s="255"/>
      <c r="K998" s="255"/>
      <c r="L998" s="255"/>
      <c r="M998" s="255"/>
      <c r="N998" s="255"/>
      <c r="O998" s="255"/>
      <c r="P998" s="255"/>
      <c r="Q998" s="255"/>
      <c r="R998" s="255"/>
      <c r="S998" s="255"/>
      <c r="T998" s="255"/>
      <c r="U998" s="255"/>
      <c r="V998" s="255"/>
      <c r="W998" s="255"/>
      <c r="X998" s="255"/>
      <c r="Y998" s="255"/>
      <c r="Z998" s="255"/>
    </row>
    <row r="999" spans="1:26" ht="14.25" customHeight="1">
      <c r="A999" s="255"/>
      <c r="B999" s="255"/>
      <c r="C999" s="255"/>
      <c r="D999" s="255"/>
      <c r="E999" s="255"/>
      <c r="F999" s="255"/>
      <c r="G999" s="255"/>
      <c r="H999" s="255"/>
      <c r="I999" s="255"/>
      <c r="J999" s="255"/>
      <c r="K999" s="255"/>
      <c r="L999" s="255"/>
      <c r="M999" s="255"/>
      <c r="N999" s="255"/>
      <c r="O999" s="255"/>
      <c r="P999" s="255"/>
      <c r="Q999" s="255"/>
      <c r="R999" s="255"/>
      <c r="S999" s="255"/>
      <c r="T999" s="255"/>
      <c r="U999" s="255"/>
      <c r="V999" s="255"/>
      <c r="W999" s="255"/>
      <c r="X999" s="255"/>
      <c r="Y999" s="255"/>
      <c r="Z999" s="255"/>
    </row>
    <row r="1000" spans="1:26" ht="14.25" customHeight="1">
      <c r="A1000" s="255"/>
      <c r="B1000" s="255"/>
      <c r="C1000" s="255"/>
      <c r="D1000" s="255"/>
      <c r="E1000" s="255"/>
      <c r="F1000" s="255"/>
      <c r="G1000" s="255"/>
      <c r="H1000" s="255"/>
      <c r="I1000" s="255"/>
      <c r="J1000" s="255"/>
      <c r="K1000" s="255"/>
      <c r="L1000" s="255"/>
      <c r="M1000" s="255"/>
      <c r="N1000" s="255"/>
      <c r="O1000" s="255"/>
      <c r="P1000" s="255"/>
      <c r="Q1000" s="255"/>
      <c r="R1000" s="255"/>
      <c r="S1000" s="255"/>
      <c r="T1000" s="255"/>
      <c r="U1000" s="255"/>
      <c r="V1000" s="255"/>
      <c r="W1000" s="255"/>
      <c r="X1000" s="255"/>
      <c r="Y1000" s="255"/>
      <c r="Z1000" s="255"/>
    </row>
    <row r="1001" spans="1:26" ht="14.25" customHeight="1">
      <c r="A1001" s="255"/>
      <c r="B1001" s="255"/>
      <c r="C1001" s="255"/>
      <c r="D1001" s="255"/>
      <c r="E1001" s="255"/>
      <c r="F1001" s="255"/>
      <c r="G1001" s="255"/>
      <c r="H1001" s="255"/>
      <c r="I1001" s="255"/>
      <c r="J1001" s="255"/>
      <c r="K1001" s="255"/>
      <c r="L1001" s="255"/>
      <c r="M1001" s="255"/>
      <c r="N1001" s="255"/>
      <c r="O1001" s="255"/>
      <c r="P1001" s="255"/>
      <c r="Q1001" s="255"/>
      <c r="R1001" s="255"/>
      <c r="S1001" s="255"/>
      <c r="T1001" s="255"/>
      <c r="U1001" s="255"/>
      <c r="V1001" s="255"/>
      <c r="W1001" s="255"/>
      <c r="X1001" s="255"/>
      <c r="Y1001" s="255"/>
      <c r="Z1001" s="255"/>
    </row>
    <row r="1002" spans="1:26" ht="14.25" customHeight="1">
      <c r="A1002" s="255"/>
      <c r="B1002" s="255"/>
      <c r="C1002" s="255"/>
      <c r="D1002" s="255"/>
      <c r="E1002" s="255"/>
      <c r="F1002" s="255"/>
      <c r="G1002" s="255"/>
      <c r="H1002" s="255"/>
      <c r="I1002" s="255"/>
      <c r="J1002" s="255"/>
      <c r="K1002" s="255"/>
      <c r="L1002" s="255"/>
      <c r="M1002" s="255"/>
      <c r="N1002" s="255"/>
      <c r="O1002" s="255"/>
      <c r="P1002" s="255"/>
      <c r="Q1002" s="255"/>
      <c r="R1002" s="255"/>
      <c r="S1002" s="255"/>
      <c r="T1002" s="255"/>
      <c r="U1002" s="255"/>
      <c r="V1002" s="255"/>
      <c r="W1002" s="255"/>
      <c r="X1002" s="255"/>
      <c r="Y1002" s="255"/>
      <c r="Z1002" s="255"/>
    </row>
    <row r="1003" spans="1:26" ht="14.25" customHeight="1">
      <c r="A1003" s="255"/>
      <c r="B1003" s="255"/>
      <c r="C1003" s="255"/>
      <c r="D1003" s="255"/>
      <c r="E1003" s="255"/>
      <c r="F1003" s="255"/>
      <c r="G1003" s="255"/>
      <c r="H1003" s="255"/>
      <c r="I1003" s="255"/>
      <c r="J1003" s="255"/>
      <c r="K1003" s="255"/>
      <c r="L1003" s="255"/>
      <c r="M1003" s="255"/>
      <c r="N1003" s="255"/>
      <c r="O1003" s="255"/>
      <c r="P1003" s="255"/>
      <c r="Q1003" s="255"/>
      <c r="R1003" s="255"/>
      <c r="S1003" s="255"/>
      <c r="T1003" s="255"/>
      <c r="U1003" s="255"/>
      <c r="V1003" s="255"/>
      <c r="W1003" s="255"/>
      <c r="X1003" s="255"/>
      <c r="Y1003" s="255"/>
      <c r="Z1003" s="255"/>
    </row>
    <row r="1004" spans="1:26" ht="14.25" customHeight="1">
      <c r="A1004" s="255"/>
      <c r="B1004" s="255"/>
      <c r="C1004" s="255"/>
      <c r="D1004" s="255"/>
      <c r="E1004" s="255"/>
      <c r="F1004" s="255"/>
      <c r="G1004" s="255"/>
      <c r="H1004" s="255"/>
      <c r="I1004" s="255"/>
      <c r="J1004" s="255"/>
      <c r="K1004" s="255"/>
      <c r="L1004" s="255"/>
      <c r="M1004" s="255"/>
      <c r="N1004" s="255"/>
      <c r="O1004" s="255"/>
      <c r="P1004" s="255"/>
      <c r="Q1004" s="255"/>
      <c r="R1004" s="255"/>
      <c r="S1004" s="255"/>
      <c r="T1004" s="255"/>
      <c r="U1004" s="255"/>
      <c r="V1004" s="255"/>
      <c r="W1004" s="255"/>
      <c r="X1004" s="255"/>
      <c r="Y1004" s="255"/>
      <c r="Z1004" s="255"/>
    </row>
    <row r="1005" spans="1:26" ht="14.25" customHeight="1">
      <c r="A1005" s="255"/>
      <c r="B1005" s="255"/>
      <c r="C1005" s="255"/>
      <c r="D1005" s="255"/>
      <c r="E1005" s="255"/>
      <c r="F1005" s="255"/>
      <c r="G1005" s="255"/>
      <c r="H1005" s="255"/>
      <c r="I1005" s="255"/>
      <c r="J1005" s="255"/>
      <c r="K1005" s="255"/>
      <c r="L1005" s="255"/>
      <c r="M1005" s="255"/>
      <c r="N1005" s="255"/>
      <c r="O1005" s="255"/>
      <c r="P1005" s="255"/>
      <c r="Q1005" s="255"/>
      <c r="R1005" s="255"/>
      <c r="S1005" s="255"/>
      <c r="T1005" s="255"/>
      <c r="U1005" s="255"/>
      <c r="V1005" s="255"/>
      <c r="W1005" s="255"/>
      <c r="X1005" s="255"/>
      <c r="Y1005" s="255"/>
      <c r="Z1005" s="255"/>
    </row>
    <row r="1006" spans="1:26" ht="14.25" customHeight="1">
      <c r="A1006" s="255"/>
      <c r="B1006" s="255"/>
      <c r="C1006" s="255"/>
      <c r="D1006" s="255"/>
      <c r="E1006" s="255"/>
      <c r="F1006" s="255"/>
      <c r="G1006" s="255"/>
      <c r="H1006" s="255"/>
      <c r="I1006" s="255"/>
      <c r="J1006" s="255"/>
      <c r="K1006" s="255"/>
      <c r="L1006" s="255"/>
      <c r="M1006" s="255"/>
      <c r="N1006" s="255"/>
      <c r="O1006" s="255"/>
      <c r="P1006" s="255"/>
      <c r="Q1006" s="255"/>
      <c r="R1006" s="255"/>
      <c r="S1006" s="255"/>
      <c r="T1006" s="255"/>
      <c r="U1006" s="255"/>
      <c r="V1006" s="255"/>
      <c r="W1006" s="255"/>
      <c r="X1006" s="255"/>
      <c r="Y1006" s="255"/>
      <c r="Z1006" s="255"/>
    </row>
    <row r="1007" spans="1:26" ht="14.25" customHeight="1">
      <c r="A1007" s="255"/>
      <c r="B1007" s="255"/>
      <c r="C1007" s="255"/>
      <c r="D1007" s="255"/>
      <c r="E1007" s="255"/>
      <c r="F1007" s="255"/>
      <c r="G1007" s="255"/>
      <c r="H1007" s="255"/>
      <c r="I1007" s="255"/>
      <c r="J1007" s="255"/>
      <c r="K1007" s="255"/>
      <c r="L1007" s="255"/>
      <c r="M1007" s="255"/>
      <c r="N1007" s="255"/>
      <c r="O1007" s="255"/>
      <c r="P1007" s="255"/>
      <c r="Q1007" s="255"/>
      <c r="R1007" s="255"/>
      <c r="S1007" s="255"/>
      <c r="T1007" s="255"/>
      <c r="U1007" s="255"/>
      <c r="V1007" s="255"/>
      <c r="W1007" s="255"/>
      <c r="X1007" s="255"/>
      <c r="Y1007" s="255"/>
      <c r="Z1007" s="255"/>
    </row>
    <row r="1008" spans="1:26" ht="14.25" customHeight="1">
      <c r="A1008" s="255"/>
      <c r="B1008" s="255"/>
      <c r="C1008" s="255"/>
      <c r="D1008" s="255"/>
      <c r="E1008" s="255"/>
      <c r="F1008" s="255"/>
      <c r="G1008" s="255"/>
      <c r="H1008" s="255"/>
      <c r="I1008" s="255"/>
      <c r="J1008" s="255"/>
      <c r="K1008" s="255"/>
      <c r="L1008" s="255"/>
      <c r="M1008" s="255"/>
      <c r="N1008" s="255"/>
      <c r="O1008" s="255"/>
      <c r="P1008" s="255"/>
      <c r="Q1008" s="255"/>
      <c r="R1008" s="255"/>
      <c r="S1008" s="255"/>
      <c r="T1008" s="255"/>
      <c r="U1008" s="255"/>
      <c r="V1008" s="255"/>
      <c r="W1008" s="255"/>
      <c r="X1008" s="255"/>
      <c r="Y1008" s="255"/>
      <c r="Z1008" s="255"/>
    </row>
    <row r="1009" spans="1:26" ht="14.25" customHeight="1">
      <c r="A1009" s="255"/>
      <c r="B1009" s="255"/>
      <c r="C1009" s="255"/>
      <c r="D1009" s="255"/>
      <c r="E1009" s="255"/>
      <c r="F1009" s="255"/>
      <c r="G1009" s="255"/>
      <c r="H1009" s="255"/>
      <c r="I1009" s="255"/>
      <c r="J1009" s="255"/>
      <c r="K1009" s="255"/>
      <c r="L1009" s="255"/>
      <c r="M1009" s="255"/>
      <c r="N1009" s="255"/>
      <c r="O1009" s="255"/>
      <c r="P1009" s="255"/>
      <c r="Q1009" s="255"/>
      <c r="R1009" s="255"/>
      <c r="S1009" s="255"/>
      <c r="T1009" s="255"/>
      <c r="U1009" s="255"/>
      <c r="V1009" s="255"/>
      <c r="W1009" s="255"/>
      <c r="X1009" s="255"/>
      <c r="Y1009" s="255"/>
      <c r="Z1009" s="255"/>
    </row>
  </sheetData>
  <mergeCells count="1">
    <mergeCell ref="I17:K17"/>
  </mergeCells>
  <pageMargins left="0.7" right="0.7" top="0.75" bottom="0.75" header="0" footer="0"/>
  <pageSetup orientation="landscape" r:id="rId1"/>
  <ignoredErrors>
    <ignoredError sqref="K34" formula="1"/>
  </ignoredError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7037C-2A8C-456D-9AA6-F03424560F02}">
  <sheetPr>
    <tabColor theme="4"/>
  </sheetPr>
  <dimension ref="B1:BX102"/>
  <sheetViews>
    <sheetView showGridLines="0" topLeftCell="BH1" zoomScaleNormal="100" workbookViewId="0">
      <pane ySplit="2" topLeftCell="A65" activePane="bottomLeft" state="frozen"/>
      <selection pane="bottomLeft" activeCell="BU88" sqref="BU88"/>
    </sheetView>
  </sheetViews>
  <sheetFormatPr defaultColWidth="11.33203125" defaultRowHeight="13.8"/>
  <cols>
    <col min="1" max="1" width="4" style="183" customWidth="1"/>
    <col min="2" max="2" width="28.5546875" style="183" customWidth="1"/>
    <col min="3" max="3" width="11.33203125" style="183"/>
    <col min="4" max="4" width="30.6640625" style="183" customWidth="1"/>
    <col min="5" max="8" width="11.33203125" style="182"/>
    <col min="9" max="9" width="11.33203125" style="182" customWidth="1"/>
    <col min="10" max="16" width="11.33203125" style="182"/>
    <col min="17" max="17" width="11.33203125" style="180"/>
    <col min="18" max="18" width="28.33203125" style="180" customWidth="1"/>
    <col min="19" max="30" width="11.33203125" style="182"/>
    <col min="31" max="31" width="11.33203125" style="180"/>
    <col min="32" max="32" width="28.33203125" style="180" customWidth="1"/>
    <col min="33" max="44" width="11.33203125" style="182"/>
    <col min="45" max="45" width="11.33203125" style="180"/>
    <col min="46" max="46" width="28.33203125" style="180" customWidth="1"/>
    <col min="47" max="58" width="11.33203125" style="183"/>
    <col min="59" max="59" width="11.33203125" style="190" customWidth="1"/>
    <col min="60" max="60" width="28.33203125" style="190" customWidth="1"/>
    <col min="61" max="72" width="11.33203125" style="183"/>
    <col min="73" max="73" width="11.33203125" style="190"/>
    <col min="74" max="16384" width="11.33203125" style="183"/>
  </cols>
  <sheetData>
    <row r="1" spans="2:75">
      <c r="B1" s="405"/>
      <c r="C1" s="260"/>
      <c r="D1" s="260"/>
      <c r="E1" s="261"/>
      <c r="F1" s="261"/>
      <c r="G1" s="261"/>
      <c r="H1" s="261"/>
      <c r="I1" s="261"/>
      <c r="J1" s="261"/>
      <c r="K1" s="261"/>
      <c r="L1" s="261"/>
      <c r="M1" s="261"/>
      <c r="N1" s="261"/>
      <c r="O1" s="261"/>
      <c r="P1" s="261"/>
      <c r="Q1" s="180" t="s">
        <v>178</v>
      </c>
      <c r="S1" s="261"/>
      <c r="T1" s="261"/>
      <c r="U1" s="261"/>
      <c r="V1" s="261"/>
      <c r="W1" s="261"/>
      <c r="X1" s="261"/>
      <c r="Y1" s="261"/>
      <c r="Z1" s="261"/>
      <c r="AA1" s="261"/>
      <c r="AB1" s="261"/>
      <c r="AC1" s="261"/>
      <c r="AD1" s="261"/>
      <c r="AG1" s="261"/>
      <c r="AH1" s="261"/>
      <c r="AI1" s="261"/>
      <c r="AJ1" s="261"/>
      <c r="AK1" s="261"/>
      <c r="AL1" s="261"/>
      <c r="AM1" s="261"/>
      <c r="AN1" s="261"/>
      <c r="AO1" s="261"/>
      <c r="AP1" s="261"/>
      <c r="AQ1" s="261"/>
      <c r="AR1" s="261"/>
      <c r="AU1" s="260"/>
      <c r="AV1" s="260"/>
      <c r="AW1" s="260"/>
      <c r="AX1" s="260"/>
      <c r="AY1" s="260"/>
      <c r="AZ1" s="260"/>
      <c r="BA1" s="260"/>
      <c r="BB1" s="260"/>
      <c r="BC1" s="260"/>
      <c r="BD1" s="260"/>
      <c r="BE1" s="260"/>
      <c r="BF1" s="260"/>
      <c r="BI1" s="260"/>
      <c r="BJ1" s="260"/>
      <c r="BK1" s="260"/>
      <c r="BL1" s="260"/>
      <c r="BM1" s="260"/>
      <c r="BN1" s="260"/>
      <c r="BO1" s="260"/>
      <c r="BP1" s="260"/>
      <c r="BQ1" s="260"/>
      <c r="BR1" s="260"/>
      <c r="BS1" s="260"/>
      <c r="BT1" s="260"/>
      <c r="BV1" s="260"/>
      <c r="BW1" s="260"/>
    </row>
    <row r="2" spans="2:75">
      <c r="B2" s="262" t="s">
        <v>179</v>
      </c>
      <c r="C2" s="262"/>
      <c r="D2" s="496" t="s">
        <v>180</v>
      </c>
      <c r="E2" s="264" t="s">
        <v>181</v>
      </c>
      <c r="F2" s="264" t="s">
        <v>182</v>
      </c>
      <c r="G2" s="264" t="s">
        <v>183</v>
      </c>
      <c r="H2" s="264" t="s">
        <v>184</v>
      </c>
      <c r="I2" s="264" t="s">
        <v>185</v>
      </c>
      <c r="J2" s="264" t="s">
        <v>186</v>
      </c>
      <c r="K2" s="264" t="s">
        <v>187</v>
      </c>
      <c r="L2" s="264" t="s">
        <v>188</v>
      </c>
      <c r="M2" s="264" t="s">
        <v>189</v>
      </c>
      <c r="N2" s="264" t="s">
        <v>190</v>
      </c>
      <c r="O2" s="264" t="s">
        <v>191</v>
      </c>
      <c r="P2" s="264" t="s">
        <v>192</v>
      </c>
      <c r="Q2" s="185" t="s">
        <v>139</v>
      </c>
      <c r="R2" s="496" t="s">
        <v>180</v>
      </c>
      <c r="S2" s="264" t="s">
        <v>181</v>
      </c>
      <c r="T2" s="264" t="s">
        <v>182</v>
      </c>
      <c r="U2" s="264" t="s">
        <v>183</v>
      </c>
      <c r="V2" s="264" t="s">
        <v>184</v>
      </c>
      <c r="W2" s="264" t="s">
        <v>185</v>
      </c>
      <c r="X2" s="264" t="s">
        <v>186</v>
      </c>
      <c r="Y2" s="264" t="s">
        <v>187</v>
      </c>
      <c r="Z2" s="264" t="s">
        <v>188</v>
      </c>
      <c r="AA2" s="264" t="s">
        <v>189</v>
      </c>
      <c r="AB2" s="264" t="s">
        <v>190</v>
      </c>
      <c r="AC2" s="264" t="s">
        <v>191</v>
      </c>
      <c r="AD2" s="264" t="s">
        <v>192</v>
      </c>
      <c r="AE2" s="185" t="s">
        <v>140</v>
      </c>
      <c r="AF2" s="496" t="s">
        <v>180</v>
      </c>
      <c r="AG2" s="264" t="s">
        <v>181</v>
      </c>
      <c r="AH2" s="264" t="s">
        <v>182</v>
      </c>
      <c r="AI2" s="264" t="s">
        <v>183</v>
      </c>
      <c r="AJ2" s="264" t="s">
        <v>184</v>
      </c>
      <c r="AK2" s="264" t="s">
        <v>185</v>
      </c>
      <c r="AL2" s="264" t="s">
        <v>186</v>
      </c>
      <c r="AM2" s="264" t="s">
        <v>187</v>
      </c>
      <c r="AN2" s="264" t="s">
        <v>188</v>
      </c>
      <c r="AO2" s="264" t="s">
        <v>189</v>
      </c>
      <c r="AP2" s="264" t="s">
        <v>190</v>
      </c>
      <c r="AQ2" s="264" t="s">
        <v>191</v>
      </c>
      <c r="AR2" s="264" t="s">
        <v>192</v>
      </c>
      <c r="AS2" s="185" t="s">
        <v>141</v>
      </c>
      <c r="AT2" s="496" t="s">
        <v>180</v>
      </c>
      <c r="AU2" s="264" t="s">
        <v>181</v>
      </c>
      <c r="AV2" s="264" t="s">
        <v>182</v>
      </c>
      <c r="AW2" s="264" t="s">
        <v>183</v>
      </c>
      <c r="AX2" s="264" t="s">
        <v>184</v>
      </c>
      <c r="AY2" s="264" t="s">
        <v>185</v>
      </c>
      <c r="AZ2" s="264" t="s">
        <v>186</v>
      </c>
      <c r="BA2" s="264" t="s">
        <v>187</v>
      </c>
      <c r="BB2" s="264" t="s">
        <v>188</v>
      </c>
      <c r="BC2" s="264" t="s">
        <v>189</v>
      </c>
      <c r="BD2" s="264" t="s">
        <v>190</v>
      </c>
      <c r="BE2" s="264" t="s">
        <v>191</v>
      </c>
      <c r="BF2" s="264" t="s">
        <v>192</v>
      </c>
      <c r="BG2" s="185" t="s">
        <v>142</v>
      </c>
      <c r="BH2" s="496" t="s">
        <v>180</v>
      </c>
      <c r="BI2" s="264" t="s">
        <v>181</v>
      </c>
      <c r="BJ2" s="264" t="s">
        <v>182</v>
      </c>
      <c r="BK2" s="264" t="s">
        <v>183</v>
      </c>
      <c r="BL2" s="264" t="s">
        <v>184</v>
      </c>
      <c r="BM2" s="264" t="s">
        <v>185</v>
      </c>
      <c r="BN2" s="264" t="s">
        <v>186</v>
      </c>
      <c r="BO2" s="264" t="s">
        <v>187</v>
      </c>
      <c r="BP2" s="264" t="s">
        <v>188</v>
      </c>
      <c r="BQ2" s="264" t="s">
        <v>189</v>
      </c>
      <c r="BR2" s="264" t="s">
        <v>190</v>
      </c>
      <c r="BS2" s="264" t="s">
        <v>191</v>
      </c>
      <c r="BT2" s="264" t="s">
        <v>192</v>
      </c>
      <c r="BU2" s="185" t="s">
        <v>143</v>
      </c>
      <c r="BV2" s="263" t="s">
        <v>180</v>
      </c>
      <c r="BW2" s="260"/>
    </row>
    <row r="3" spans="2:75" s="186" customFormat="1">
      <c r="B3" s="260" t="s">
        <v>193</v>
      </c>
      <c r="C3" s="296">
        <v>0.03</v>
      </c>
      <c r="D3" s="266" t="s">
        <v>174</v>
      </c>
      <c r="E3" s="267">
        <v>31</v>
      </c>
      <c r="F3" s="267">
        <v>28</v>
      </c>
      <c r="G3" s="267">
        <v>31</v>
      </c>
      <c r="H3" s="267">
        <v>30</v>
      </c>
      <c r="I3" s="267">
        <v>31</v>
      </c>
      <c r="J3" s="267">
        <v>30</v>
      </c>
      <c r="K3" s="267">
        <v>31</v>
      </c>
      <c r="L3" s="267">
        <v>31</v>
      </c>
      <c r="M3" s="267">
        <v>30</v>
      </c>
      <c r="N3" s="267">
        <v>31</v>
      </c>
      <c r="O3" s="267">
        <v>30</v>
      </c>
      <c r="P3" s="267">
        <v>31</v>
      </c>
      <c r="Q3" s="185">
        <f>SUM(E3:P3)</f>
        <v>365</v>
      </c>
      <c r="R3" s="266" t="s">
        <v>174</v>
      </c>
      <c r="S3" s="267">
        <v>31</v>
      </c>
      <c r="T3" s="267">
        <v>28</v>
      </c>
      <c r="U3" s="267">
        <v>31</v>
      </c>
      <c r="V3" s="267">
        <v>30</v>
      </c>
      <c r="W3" s="267">
        <v>31</v>
      </c>
      <c r="X3" s="267">
        <v>30</v>
      </c>
      <c r="Y3" s="267">
        <v>31</v>
      </c>
      <c r="Z3" s="267">
        <v>31</v>
      </c>
      <c r="AA3" s="267">
        <v>30</v>
      </c>
      <c r="AB3" s="267">
        <v>31</v>
      </c>
      <c r="AC3" s="267">
        <v>30</v>
      </c>
      <c r="AD3" s="267">
        <v>31</v>
      </c>
      <c r="AE3" s="185">
        <f>SUM(S3:AD3)</f>
        <v>365</v>
      </c>
      <c r="AF3" s="266" t="s">
        <v>174</v>
      </c>
      <c r="AG3" s="267">
        <v>31</v>
      </c>
      <c r="AH3" s="267">
        <v>28</v>
      </c>
      <c r="AI3" s="267">
        <v>31</v>
      </c>
      <c r="AJ3" s="267">
        <v>30</v>
      </c>
      <c r="AK3" s="267">
        <v>31</v>
      </c>
      <c r="AL3" s="267">
        <v>30</v>
      </c>
      <c r="AM3" s="267">
        <v>31</v>
      </c>
      <c r="AN3" s="267">
        <v>31</v>
      </c>
      <c r="AO3" s="267">
        <v>30</v>
      </c>
      <c r="AP3" s="267">
        <v>31</v>
      </c>
      <c r="AQ3" s="267">
        <v>30</v>
      </c>
      <c r="AR3" s="267">
        <v>31</v>
      </c>
      <c r="AS3" s="185">
        <f>SUM(AG3:AR3)</f>
        <v>365</v>
      </c>
      <c r="AT3" s="266" t="s">
        <v>174</v>
      </c>
      <c r="AU3" s="267">
        <v>31</v>
      </c>
      <c r="AV3" s="267">
        <v>28</v>
      </c>
      <c r="AW3" s="267">
        <v>31</v>
      </c>
      <c r="AX3" s="267">
        <v>30</v>
      </c>
      <c r="AY3" s="267">
        <v>31</v>
      </c>
      <c r="AZ3" s="267">
        <v>30</v>
      </c>
      <c r="BA3" s="267">
        <v>31</v>
      </c>
      <c r="BB3" s="267">
        <v>31</v>
      </c>
      <c r="BC3" s="267">
        <v>30</v>
      </c>
      <c r="BD3" s="267">
        <v>31</v>
      </c>
      <c r="BE3" s="267">
        <v>30</v>
      </c>
      <c r="BF3" s="267">
        <v>31</v>
      </c>
      <c r="BG3" s="185">
        <f>SUM(AU3:BF3)</f>
        <v>365</v>
      </c>
      <c r="BH3" s="266" t="s">
        <v>174</v>
      </c>
      <c r="BI3" s="267">
        <v>31</v>
      </c>
      <c r="BJ3" s="267">
        <v>28</v>
      </c>
      <c r="BK3" s="267">
        <v>31</v>
      </c>
      <c r="BL3" s="267">
        <v>30</v>
      </c>
      <c r="BM3" s="267">
        <v>31</v>
      </c>
      <c r="BN3" s="267">
        <v>30</v>
      </c>
      <c r="BO3" s="267">
        <v>31</v>
      </c>
      <c r="BP3" s="267">
        <v>31</v>
      </c>
      <c r="BQ3" s="267">
        <v>30</v>
      </c>
      <c r="BR3" s="267">
        <v>31</v>
      </c>
      <c r="BS3" s="267">
        <v>30</v>
      </c>
      <c r="BT3" s="267">
        <v>31</v>
      </c>
      <c r="BU3" s="185">
        <f>SUM(BI3:BT3)</f>
        <v>365</v>
      </c>
      <c r="BV3" s="268"/>
      <c r="BW3" s="265"/>
    </row>
    <row r="4" spans="2:75">
      <c r="B4" s="190" t="s">
        <v>194</v>
      </c>
      <c r="C4" s="260"/>
      <c r="D4" s="269" t="str">
        <f>'ToT (Intake Form)'!C23</f>
        <v>Mirror Cabin Large</v>
      </c>
      <c r="E4" s="261">
        <f>'ToT (Intake Form)'!C24</f>
        <v>15</v>
      </c>
      <c r="F4" s="261">
        <f>E4</f>
        <v>15</v>
      </c>
      <c r="G4" s="261">
        <f t="shared" ref="G4:P4" si="0">F4</f>
        <v>15</v>
      </c>
      <c r="H4" s="261">
        <f t="shared" si="0"/>
        <v>15</v>
      </c>
      <c r="I4" s="261">
        <f t="shared" si="0"/>
        <v>15</v>
      </c>
      <c r="J4" s="261">
        <f t="shared" si="0"/>
        <v>15</v>
      </c>
      <c r="K4" s="261">
        <f t="shared" si="0"/>
        <v>15</v>
      </c>
      <c r="L4" s="261">
        <f t="shared" si="0"/>
        <v>15</v>
      </c>
      <c r="M4" s="261">
        <f t="shared" si="0"/>
        <v>15</v>
      </c>
      <c r="N4" s="261">
        <f t="shared" si="0"/>
        <v>15</v>
      </c>
      <c r="O4" s="261">
        <f t="shared" si="0"/>
        <v>15</v>
      </c>
      <c r="P4" s="261">
        <f t="shared" si="0"/>
        <v>15</v>
      </c>
      <c r="Q4" s="185">
        <f>AVERAGE(E4:P4)</f>
        <v>15</v>
      </c>
      <c r="R4" s="269" t="str">
        <f>$D4</f>
        <v>Mirror Cabin Large</v>
      </c>
      <c r="S4" s="261">
        <f>Q4</f>
        <v>15</v>
      </c>
      <c r="T4" s="261">
        <f>S4</f>
        <v>15</v>
      </c>
      <c r="U4" s="261">
        <f t="shared" ref="U4" si="1">T4</f>
        <v>15</v>
      </c>
      <c r="V4" s="261">
        <f t="shared" ref="V4" si="2">U4</f>
        <v>15</v>
      </c>
      <c r="W4" s="261">
        <f t="shared" ref="W4" si="3">V4</f>
        <v>15</v>
      </c>
      <c r="X4" s="261">
        <f t="shared" ref="X4" si="4">W4</f>
        <v>15</v>
      </c>
      <c r="Y4" s="261">
        <f t="shared" ref="Y4" si="5">X4</f>
        <v>15</v>
      </c>
      <c r="Z4" s="261">
        <f t="shared" ref="Z4" si="6">Y4</f>
        <v>15</v>
      </c>
      <c r="AA4" s="261">
        <f t="shared" ref="AA4" si="7">Z4</f>
        <v>15</v>
      </c>
      <c r="AB4" s="261">
        <f t="shared" ref="AB4" si="8">AA4</f>
        <v>15</v>
      </c>
      <c r="AC4" s="261">
        <f t="shared" ref="AC4" si="9">AB4</f>
        <v>15</v>
      </c>
      <c r="AD4" s="261">
        <f t="shared" ref="AD4" si="10">AC4</f>
        <v>15</v>
      </c>
      <c r="AE4" s="185">
        <f>AVERAGE(S4:AD4)</f>
        <v>15</v>
      </c>
      <c r="AF4" s="269" t="str">
        <f>$D4</f>
        <v>Mirror Cabin Large</v>
      </c>
      <c r="AG4" s="261">
        <f>AE4</f>
        <v>15</v>
      </c>
      <c r="AH4" s="261">
        <f>AG4</f>
        <v>15</v>
      </c>
      <c r="AI4" s="261">
        <f t="shared" ref="AI4" si="11">AH4</f>
        <v>15</v>
      </c>
      <c r="AJ4" s="261">
        <f t="shared" ref="AJ4" si="12">AI4</f>
        <v>15</v>
      </c>
      <c r="AK4" s="261">
        <f t="shared" ref="AK4" si="13">AJ4</f>
        <v>15</v>
      </c>
      <c r="AL4" s="261">
        <f t="shared" ref="AL4" si="14">AK4</f>
        <v>15</v>
      </c>
      <c r="AM4" s="261">
        <f t="shared" ref="AM4" si="15">AL4</f>
        <v>15</v>
      </c>
      <c r="AN4" s="261">
        <f t="shared" ref="AN4" si="16">AM4</f>
        <v>15</v>
      </c>
      <c r="AO4" s="261">
        <f t="shared" ref="AO4" si="17">AN4</f>
        <v>15</v>
      </c>
      <c r="AP4" s="261">
        <f t="shared" ref="AP4" si="18">AO4</f>
        <v>15</v>
      </c>
      <c r="AQ4" s="261">
        <f t="shared" ref="AQ4" si="19">AP4</f>
        <v>15</v>
      </c>
      <c r="AR4" s="261">
        <f t="shared" ref="AR4" si="20">AQ4</f>
        <v>15</v>
      </c>
      <c r="AS4" s="185">
        <f>AVERAGE(AG4:AR4)</f>
        <v>15</v>
      </c>
      <c r="AT4" s="269" t="str">
        <f>$D4</f>
        <v>Mirror Cabin Large</v>
      </c>
      <c r="AU4" s="261">
        <f>AS4</f>
        <v>15</v>
      </c>
      <c r="AV4" s="261">
        <f>AU4</f>
        <v>15</v>
      </c>
      <c r="AW4" s="261">
        <f t="shared" ref="AW4" si="21">AV4</f>
        <v>15</v>
      </c>
      <c r="AX4" s="261">
        <f t="shared" ref="AX4" si="22">AW4</f>
        <v>15</v>
      </c>
      <c r="AY4" s="261">
        <f t="shared" ref="AY4" si="23">AX4</f>
        <v>15</v>
      </c>
      <c r="AZ4" s="261">
        <f t="shared" ref="AZ4" si="24">AY4</f>
        <v>15</v>
      </c>
      <c r="BA4" s="261">
        <f t="shared" ref="BA4" si="25">AZ4</f>
        <v>15</v>
      </c>
      <c r="BB4" s="261">
        <f t="shared" ref="BB4" si="26">BA4</f>
        <v>15</v>
      </c>
      <c r="BC4" s="261">
        <f t="shared" ref="BC4" si="27">BB4</f>
        <v>15</v>
      </c>
      <c r="BD4" s="261">
        <f t="shared" ref="BD4" si="28">BC4</f>
        <v>15</v>
      </c>
      <c r="BE4" s="261">
        <f t="shared" ref="BE4" si="29">BD4</f>
        <v>15</v>
      </c>
      <c r="BF4" s="261">
        <f t="shared" ref="BF4" si="30">BE4</f>
        <v>15</v>
      </c>
      <c r="BG4" s="185">
        <f>AVERAGE(AU4:BF4)</f>
        <v>15</v>
      </c>
      <c r="BH4" s="269" t="str">
        <f>$D4</f>
        <v>Mirror Cabin Large</v>
      </c>
      <c r="BI4" s="261">
        <f>BF4</f>
        <v>15</v>
      </c>
      <c r="BJ4" s="261">
        <f>BI4</f>
        <v>15</v>
      </c>
      <c r="BK4" s="261">
        <f t="shared" ref="BK4" si="31">BJ4</f>
        <v>15</v>
      </c>
      <c r="BL4" s="261">
        <f t="shared" ref="BL4" si="32">BK4</f>
        <v>15</v>
      </c>
      <c r="BM4" s="261">
        <f t="shared" ref="BM4" si="33">BL4</f>
        <v>15</v>
      </c>
      <c r="BN4" s="261">
        <f t="shared" ref="BN4" si="34">BM4</f>
        <v>15</v>
      </c>
      <c r="BO4" s="261">
        <f t="shared" ref="BO4" si="35">BN4</f>
        <v>15</v>
      </c>
      <c r="BP4" s="261">
        <f t="shared" ref="BP4" si="36">BO4</f>
        <v>15</v>
      </c>
      <c r="BQ4" s="261">
        <f t="shared" ref="BQ4" si="37">BP4</f>
        <v>15</v>
      </c>
      <c r="BR4" s="261">
        <f t="shared" ref="BR4" si="38">BQ4</f>
        <v>15</v>
      </c>
      <c r="BS4" s="261">
        <f t="shared" ref="BS4" si="39">BR4</f>
        <v>15</v>
      </c>
      <c r="BT4" s="261">
        <f t="shared" ref="BT4" si="40">BS4</f>
        <v>15</v>
      </c>
      <c r="BU4" s="185">
        <f>AVERAGE(BI4:BT4)</f>
        <v>15</v>
      </c>
      <c r="BV4" s="269" t="str">
        <f>D4</f>
        <v>Mirror Cabin Large</v>
      </c>
      <c r="BW4" s="260"/>
    </row>
    <row r="5" spans="2:75" s="218" customFormat="1">
      <c r="B5" s="270" t="s">
        <v>195</v>
      </c>
      <c r="C5" s="367">
        <f>'Occ. Proj'!N26</f>
        <v>0.6</v>
      </c>
      <c r="D5" s="272" t="s">
        <v>44</v>
      </c>
      <c r="E5" s="679">
        <f>'Rates Proj'!M51</f>
        <v>250</v>
      </c>
      <c r="F5" s="679">
        <f>E5</f>
        <v>250</v>
      </c>
      <c r="G5" s="679">
        <f>F5</f>
        <v>250</v>
      </c>
      <c r="H5" s="679">
        <v>275</v>
      </c>
      <c r="I5" s="679">
        <v>300</v>
      </c>
      <c r="J5" s="679">
        <f>'Rates Proj'!N51</f>
        <v>350</v>
      </c>
      <c r="K5" s="679">
        <f>J5</f>
        <v>350</v>
      </c>
      <c r="L5" s="679">
        <f>K5</f>
        <v>350</v>
      </c>
      <c r="M5" s="679">
        <v>300</v>
      </c>
      <c r="N5" s="679">
        <v>300</v>
      </c>
      <c r="O5" s="679">
        <f>E5</f>
        <v>250</v>
      </c>
      <c r="P5" s="679">
        <f>O5</f>
        <v>250</v>
      </c>
      <c r="Q5" s="219">
        <f>IFERROR(Q8/Q7,0)</f>
        <v>296.66259323248073</v>
      </c>
      <c r="R5" s="272" t="s">
        <v>44</v>
      </c>
      <c r="S5" s="273">
        <f t="shared" ref="S5:AD5" si="41">E5*(1+$C$3)</f>
        <v>257.5</v>
      </c>
      <c r="T5" s="273">
        <f t="shared" si="41"/>
        <v>257.5</v>
      </c>
      <c r="U5" s="273">
        <f t="shared" si="41"/>
        <v>257.5</v>
      </c>
      <c r="V5" s="273">
        <f t="shared" si="41"/>
        <v>283.25</v>
      </c>
      <c r="W5" s="273">
        <f t="shared" si="41"/>
        <v>309</v>
      </c>
      <c r="X5" s="273">
        <f t="shared" si="41"/>
        <v>360.5</v>
      </c>
      <c r="Y5" s="273">
        <f t="shared" si="41"/>
        <v>360.5</v>
      </c>
      <c r="Z5" s="273">
        <f t="shared" si="41"/>
        <v>360.5</v>
      </c>
      <c r="AA5" s="273">
        <f t="shared" si="41"/>
        <v>309</v>
      </c>
      <c r="AB5" s="273">
        <f t="shared" si="41"/>
        <v>309</v>
      </c>
      <c r="AC5" s="273">
        <f t="shared" si="41"/>
        <v>257.5</v>
      </c>
      <c r="AD5" s="273">
        <f t="shared" si="41"/>
        <v>257.5</v>
      </c>
      <c r="AE5" s="219">
        <f>IFERROR(AE8/AE7,0)</f>
        <v>305.56247102945514</v>
      </c>
      <c r="AF5" s="272" t="s">
        <v>44</v>
      </c>
      <c r="AG5" s="273">
        <f t="shared" ref="AG5:AR5" si="42">S5*(1+$C$3)</f>
        <v>265.22500000000002</v>
      </c>
      <c r="AH5" s="273">
        <f t="shared" si="42"/>
        <v>265.22500000000002</v>
      </c>
      <c r="AI5" s="273">
        <f t="shared" si="42"/>
        <v>265.22500000000002</v>
      </c>
      <c r="AJ5" s="273">
        <f t="shared" si="42"/>
        <v>291.7475</v>
      </c>
      <c r="AK5" s="273">
        <f t="shared" si="42"/>
        <v>318.27</v>
      </c>
      <c r="AL5" s="273">
        <f t="shared" si="42"/>
        <v>371.315</v>
      </c>
      <c r="AM5" s="273">
        <f t="shared" si="42"/>
        <v>371.315</v>
      </c>
      <c r="AN5" s="273">
        <f t="shared" si="42"/>
        <v>371.315</v>
      </c>
      <c r="AO5" s="273">
        <f t="shared" si="42"/>
        <v>318.27</v>
      </c>
      <c r="AP5" s="273">
        <f t="shared" si="42"/>
        <v>318.27</v>
      </c>
      <c r="AQ5" s="273">
        <f t="shared" si="42"/>
        <v>265.22500000000002</v>
      </c>
      <c r="AR5" s="273">
        <f t="shared" si="42"/>
        <v>265.22500000000002</v>
      </c>
      <c r="AS5" s="219">
        <f>IFERROR(AS8/AS7,0)</f>
        <v>314.72934516033882</v>
      </c>
      <c r="AT5" s="272" t="s">
        <v>44</v>
      </c>
      <c r="AU5" s="273">
        <f t="shared" ref="AU5:BF5" si="43">AG5*(1+$C$3)</f>
        <v>273.18175000000002</v>
      </c>
      <c r="AV5" s="273">
        <f t="shared" si="43"/>
        <v>273.18175000000002</v>
      </c>
      <c r="AW5" s="273">
        <f t="shared" si="43"/>
        <v>273.18175000000002</v>
      </c>
      <c r="AX5" s="273">
        <f t="shared" si="43"/>
        <v>300.49992500000002</v>
      </c>
      <c r="AY5" s="273">
        <f t="shared" si="43"/>
        <v>327.81810000000002</v>
      </c>
      <c r="AZ5" s="273">
        <f t="shared" si="43"/>
        <v>382.45445000000001</v>
      </c>
      <c r="BA5" s="273">
        <f t="shared" si="43"/>
        <v>382.45445000000001</v>
      </c>
      <c r="BB5" s="273">
        <f t="shared" si="43"/>
        <v>382.45445000000001</v>
      </c>
      <c r="BC5" s="273">
        <f t="shared" si="43"/>
        <v>327.81810000000002</v>
      </c>
      <c r="BD5" s="273">
        <f t="shared" si="43"/>
        <v>327.81810000000002</v>
      </c>
      <c r="BE5" s="273">
        <f t="shared" si="43"/>
        <v>273.18175000000002</v>
      </c>
      <c r="BF5" s="273">
        <f t="shared" si="43"/>
        <v>273.18175000000002</v>
      </c>
      <c r="BG5" s="219">
        <f>IFERROR(BG8/BG7,0)</f>
        <v>324.17122551514888</v>
      </c>
      <c r="BH5" s="272" t="s">
        <v>44</v>
      </c>
      <c r="BI5" s="273">
        <f t="shared" ref="BI5:BT5" si="44">AU5*(1+$C$3)</f>
        <v>281.37720250000001</v>
      </c>
      <c r="BJ5" s="273">
        <f t="shared" si="44"/>
        <v>281.37720250000001</v>
      </c>
      <c r="BK5" s="273">
        <f t="shared" si="44"/>
        <v>281.37720250000001</v>
      </c>
      <c r="BL5" s="273">
        <f t="shared" si="44"/>
        <v>309.51492275000004</v>
      </c>
      <c r="BM5" s="273">
        <f t="shared" si="44"/>
        <v>337.65264300000001</v>
      </c>
      <c r="BN5" s="273">
        <f t="shared" si="44"/>
        <v>393.92808350000001</v>
      </c>
      <c r="BO5" s="273">
        <f t="shared" si="44"/>
        <v>393.92808350000001</v>
      </c>
      <c r="BP5" s="273">
        <f t="shared" si="44"/>
        <v>393.92808350000001</v>
      </c>
      <c r="BQ5" s="273">
        <f t="shared" si="44"/>
        <v>337.65264300000001</v>
      </c>
      <c r="BR5" s="273">
        <f t="shared" si="44"/>
        <v>337.65264300000001</v>
      </c>
      <c r="BS5" s="273">
        <f t="shared" si="44"/>
        <v>281.37720250000001</v>
      </c>
      <c r="BT5" s="273">
        <f t="shared" si="44"/>
        <v>281.37720250000001</v>
      </c>
      <c r="BU5" s="219">
        <f>IFERROR(BU8/BU7,0)</f>
        <v>333.89636228060351</v>
      </c>
      <c r="BV5" s="272" t="s">
        <v>44</v>
      </c>
      <c r="BW5" s="271"/>
    </row>
    <row r="6" spans="2:75" s="184" customFormat="1">
      <c r="B6" s="260" t="s">
        <v>196</v>
      </c>
      <c r="C6" s="367">
        <f>'Occ. Proj'!O26</f>
        <v>0.75</v>
      </c>
      <c r="D6" s="275" t="s">
        <v>45</v>
      </c>
      <c r="E6" s="301">
        <f t="shared" ref="E6:P6" si="45">BI6*$C5</f>
        <v>0.27</v>
      </c>
      <c r="F6" s="301">
        <f t="shared" si="45"/>
        <v>0.27</v>
      </c>
      <c r="G6" s="301">
        <f t="shared" si="45"/>
        <v>0.36</v>
      </c>
      <c r="H6" s="301">
        <f t="shared" si="45"/>
        <v>0.42</v>
      </c>
      <c r="I6" s="301">
        <f t="shared" si="45"/>
        <v>0.42</v>
      </c>
      <c r="J6" s="301">
        <f t="shared" si="45"/>
        <v>0.46799999999999997</v>
      </c>
      <c r="K6" s="301">
        <f t="shared" si="45"/>
        <v>0.46799999999999997</v>
      </c>
      <c r="L6" s="301">
        <f t="shared" si="45"/>
        <v>0.46799999999999997</v>
      </c>
      <c r="M6" s="301">
        <f t="shared" si="45"/>
        <v>0.44999999999999996</v>
      </c>
      <c r="N6" s="301">
        <f t="shared" si="45"/>
        <v>0.44999999999999996</v>
      </c>
      <c r="O6" s="301">
        <f t="shared" si="45"/>
        <v>0.36</v>
      </c>
      <c r="P6" s="301">
        <f t="shared" si="45"/>
        <v>0.27</v>
      </c>
      <c r="Q6" s="187">
        <f>IFERROR(Q7/(Q4*$Q$3),0)</f>
        <v>0.39009863013698631</v>
      </c>
      <c r="R6" s="275" t="s">
        <v>45</v>
      </c>
      <c r="S6" s="276">
        <f t="shared" ref="S6:AD6" si="46">BI6*$C6</f>
        <v>0.33750000000000002</v>
      </c>
      <c r="T6" s="276">
        <f t="shared" si="46"/>
        <v>0.33750000000000002</v>
      </c>
      <c r="U6" s="276">
        <f t="shared" si="46"/>
        <v>0.44999999999999996</v>
      </c>
      <c r="V6" s="276">
        <f t="shared" si="46"/>
        <v>0.52499999999999991</v>
      </c>
      <c r="W6" s="276">
        <f t="shared" si="46"/>
        <v>0.52499999999999991</v>
      </c>
      <c r="X6" s="276">
        <f t="shared" si="46"/>
        <v>0.58499999999999996</v>
      </c>
      <c r="Y6" s="276">
        <f t="shared" si="46"/>
        <v>0.58499999999999996</v>
      </c>
      <c r="Z6" s="276">
        <f t="shared" si="46"/>
        <v>0.58499999999999996</v>
      </c>
      <c r="AA6" s="276">
        <f t="shared" si="46"/>
        <v>0.5625</v>
      </c>
      <c r="AB6" s="276">
        <f t="shared" si="46"/>
        <v>0.5625</v>
      </c>
      <c r="AC6" s="276">
        <f t="shared" si="46"/>
        <v>0.44999999999999996</v>
      </c>
      <c r="AD6" s="276">
        <f t="shared" si="46"/>
        <v>0.33750000000000002</v>
      </c>
      <c r="AE6" s="187">
        <f>IFERROR(AE7/(AE4*$Q$3),0)</f>
        <v>0.48762328767123292</v>
      </c>
      <c r="AF6" s="275" t="s">
        <v>45</v>
      </c>
      <c r="AG6" s="276">
        <f t="shared" ref="AG6:AR6" si="47">BI6*$C7</f>
        <v>0.40500000000000003</v>
      </c>
      <c r="AH6" s="276">
        <f t="shared" si="47"/>
        <v>0.40500000000000003</v>
      </c>
      <c r="AI6" s="276">
        <f t="shared" si="47"/>
        <v>0.54</v>
      </c>
      <c r="AJ6" s="276">
        <f t="shared" si="47"/>
        <v>0.63</v>
      </c>
      <c r="AK6" s="276">
        <f t="shared" si="47"/>
        <v>0.63</v>
      </c>
      <c r="AL6" s="276">
        <f t="shared" si="47"/>
        <v>0.70200000000000007</v>
      </c>
      <c r="AM6" s="276">
        <f t="shared" si="47"/>
        <v>0.70200000000000007</v>
      </c>
      <c r="AN6" s="276">
        <f t="shared" si="47"/>
        <v>0.70200000000000007</v>
      </c>
      <c r="AO6" s="276">
        <f t="shared" si="47"/>
        <v>0.67500000000000004</v>
      </c>
      <c r="AP6" s="276">
        <f t="shared" si="47"/>
        <v>0.67500000000000004</v>
      </c>
      <c r="AQ6" s="276">
        <f t="shared" si="47"/>
        <v>0.54</v>
      </c>
      <c r="AR6" s="276">
        <f t="shared" si="47"/>
        <v>0.40500000000000003</v>
      </c>
      <c r="AS6" s="187">
        <f>IFERROR(AS7/(AS4*$Q$3),0)</f>
        <v>0.58514794520547941</v>
      </c>
      <c r="AT6" s="275" t="s">
        <v>45</v>
      </c>
      <c r="AU6" s="276">
        <f t="shared" ref="AU6:BF6" si="48">BI6*$C8</f>
        <v>0.43874999999999997</v>
      </c>
      <c r="AV6" s="276">
        <f t="shared" si="48"/>
        <v>0.43874999999999997</v>
      </c>
      <c r="AW6" s="276">
        <f t="shared" si="48"/>
        <v>0.58499999999999996</v>
      </c>
      <c r="AX6" s="276">
        <f t="shared" si="48"/>
        <v>0.6825</v>
      </c>
      <c r="AY6" s="276">
        <f t="shared" si="48"/>
        <v>0.6825</v>
      </c>
      <c r="AZ6" s="276">
        <f t="shared" si="48"/>
        <v>0.76049999999999995</v>
      </c>
      <c r="BA6" s="276">
        <f t="shared" si="48"/>
        <v>0.76049999999999995</v>
      </c>
      <c r="BB6" s="276">
        <f t="shared" si="48"/>
        <v>0.76049999999999995</v>
      </c>
      <c r="BC6" s="276">
        <f t="shared" si="48"/>
        <v>0.73124999999999996</v>
      </c>
      <c r="BD6" s="276">
        <f t="shared" si="48"/>
        <v>0.73124999999999996</v>
      </c>
      <c r="BE6" s="276">
        <f t="shared" si="48"/>
        <v>0.58499999999999996</v>
      </c>
      <c r="BF6" s="276">
        <f t="shared" si="48"/>
        <v>0.43874999999999997</v>
      </c>
      <c r="BG6" s="187">
        <f>IFERROR(BG7/(BG4*$Q$3),0)</f>
        <v>0.6339102739726028</v>
      </c>
      <c r="BH6" s="275" t="s">
        <v>45</v>
      </c>
      <c r="BI6" s="277">
        <f>'Occ. Proj'!$I$17</f>
        <v>0.45</v>
      </c>
      <c r="BJ6" s="277">
        <f>'Occ. Proj'!$I$17</f>
        <v>0.45</v>
      </c>
      <c r="BK6" s="277">
        <v>0.6</v>
      </c>
      <c r="BL6" s="277">
        <v>0.7</v>
      </c>
      <c r="BM6" s="277">
        <v>0.7</v>
      </c>
      <c r="BN6" s="277">
        <f>'Occ. Proj'!$J$17</f>
        <v>0.78</v>
      </c>
      <c r="BO6" s="277">
        <f>'Occ. Proj'!$J$17</f>
        <v>0.78</v>
      </c>
      <c r="BP6" s="277">
        <f>'Occ. Proj'!$J$17</f>
        <v>0.78</v>
      </c>
      <c r="BQ6" s="277">
        <v>0.75</v>
      </c>
      <c r="BR6" s="277">
        <v>0.75</v>
      </c>
      <c r="BS6" s="277">
        <v>0.6</v>
      </c>
      <c r="BT6" s="277">
        <f>BI6</f>
        <v>0.45</v>
      </c>
      <c r="BU6" s="187">
        <f>IFERROR(BU7/(BU4*$Q$3),0)</f>
        <v>0.65016438356164385</v>
      </c>
      <c r="BV6" s="275" t="s">
        <v>45</v>
      </c>
      <c r="BW6" s="274"/>
    </row>
    <row r="7" spans="2:75">
      <c r="B7" s="260" t="s">
        <v>197</v>
      </c>
      <c r="C7" s="367">
        <f>'Occ. Proj'!P26</f>
        <v>0.9</v>
      </c>
      <c r="D7" s="278" t="s">
        <v>198</v>
      </c>
      <c r="E7" s="524">
        <f>E6*E3*E4</f>
        <v>125.55000000000001</v>
      </c>
      <c r="F7" s="524">
        <f t="shared" ref="F7:P7" si="49">F6*F3*F4</f>
        <v>113.4</v>
      </c>
      <c r="G7" s="524">
        <f t="shared" si="49"/>
        <v>167.4</v>
      </c>
      <c r="H7" s="524">
        <f t="shared" si="49"/>
        <v>189</v>
      </c>
      <c r="I7" s="524">
        <f t="shared" si="49"/>
        <v>195.29999999999998</v>
      </c>
      <c r="J7" s="524">
        <f t="shared" si="49"/>
        <v>210.6</v>
      </c>
      <c r="K7" s="524">
        <f t="shared" si="49"/>
        <v>217.61999999999998</v>
      </c>
      <c r="L7" s="524">
        <f t="shared" si="49"/>
        <v>217.61999999999998</v>
      </c>
      <c r="M7" s="524">
        <f t="shared" si="49"/>
        <v>202.49999999999997</v>
      </c>
      <c r="N7" s="524">
        <f t="shared" si="49"/>
        <v>209.25</v>
      </c>
      <c r="O7" s="524">
        <f t="shared" si="49"/>
        <v>161.99999999999997</v>
      </c>
      <c r="P7" s="524">
        <f t="shared" si="49"/>
        <v>125.55000000000001</v>
      </c>
      <c r="Q7" s="188">
        <f>SUM(E7:P7)</f>
        <v>2135.79</v>
      </c>
      <c r="R7" s="278" t="s">
        <v>198</v>
      </c>
      <c r="S7" s="279">
        <f>S6*S3*S4</f>
        <v>156.9375</v>
      </c>
      <c r="T7" s="279">
        <f t="shared" ref="T7" si="50">T6*T3*T4</f>
        <v>141.75000000000003</v>
      </c>
      <c r="U7" s="279">
        <f t="shared" ref="U7" si="51">U6*U3*U4</f>
        <v>209.25</v>
      </c>
      <c r="V7" s="279">
        <f t="shared" ref="V7" si="52">V6*V3*V4</f>
        <v>236.24999999999994</v>
      </c>
      <c r="W7" s="279">
        <f t="shared" ref="W7" si="53">W6*W3*W4</f>
        <v>244.12499999999997</v>
      </c>
      <c r="X7" s="279">
        <f t="shared" ref="X7" si="54">X6*X3*X4</f>
        <v>263.24999999999994</v>
      </c>
      <c r="Y7" s="279">
        <f t="shared" ref="Y7" si="55">Y6*Y3*Y4</f>
        <v>272.02499999999998</v>
      </c>
      <c r="Z7" s="279">
        <f t="shared" ref="Z7" si="56">Z6*Z3*Z4</f>
        <v>272.02499999999998</v>
      </c>
      <c r="AA7" s="279">
        <f t="shared" ref="AA7" si="57">AA6*AA3*AA4</f>
        <v>253.125</v>
      </c>
      <c r="AB7" s="279">
        <f t="shared" ref="AB7" si="58">AB6*AB3*AB4</f>
        <v>261.5625</v>
      </c>
      <c r="AC7" s="279">
        <f t="shared" ref="AC7" si="59">AC6*AC3*AC4</f>
        <v>202.49999999999997</v>
      </c>
      <c r="AD7" s="279">
        <f t="shared" ref="AD7" si="60">AD6*AD3*AD4</f>
        <v>156.9375</v>
      </c>
      <c r="AE7" s="188">
        <f>SUM(S7:AD7)</f>
        <v>2669.7375000000002</v>
      </c>
      <c r="AF7" s="278" t="s">
        <v>198</v>
      </c>
      <c r="AG7" s="279">
        <f>AG6*AG3*AG4</f>
        <v>188.32500000000002</v>
      </c>
      <c r="AH7" s="279">
        <f t="shared" ref="AH7" si="61">AH6*AH3*AH4</f>
        <v>170.1</v>
      </c>
      <c r="AI7" s="279">
        <f t="shared" ref="AI7" si="62">AI6*AI3*AI4</f>
        <v>251.10000000000002</v>
      </c>
      <c r="AJ7" s="279">
        <f t="shared" ref="AJ7" si="63">AJ6*AJ3*AJ4</f>
        <v>283.5</v>
      </c>
      <c r="AK7" s="279">
        <f t="shared" ref="AK7" si="64">AK6*AK3*AK4</f>
        <v>292.95000000000005</v>
      </c>
      <c r="AL7" s="279">
        <f t="shared" ref="AL7" si="65">AL6*AL3*AL4</f>
        <v>315.90000000000003</v>
      </c>
      <c r="AM7" s="279">
        <f t="shared" ref="AM7" si="66">AM6*AM3*AM4</f>
        <v>326.43</v>
      </c>
      <c r="AN7" s="279">
        <f t="shared" ref="AN7" si="67">AN6*AN3*AN4</f>
        <v>326.43</v>
      </c>
      <c r="AO7" s="279">
        <f t="shared" ref="AO7" si="68">AO6*AO3*AO4</f>
        <v>303.75</v>
      </c>
      <c r="AP7" s="279">
        <f t="shared" ref="AP7" si="69">AP6*AP3*AP4</f>
        <v>313.875</v>
      </c>
      <c r="AQ7" s="279">
        <f t="shared" ref="AQ7" si="70">AQ6*AQ3*AQ4</f>
        <v>243.00000000000006</v>
      </c>
      <c r="AR7" s="279">
        <f t="shared" ref="AR7" si="71">AR6*AR3*AR4</f>
        <v>188.32500000000002</v>
      </c>
      <c r="AS7" s="188">
        <f>SUM(AG7:AR7)</f>
        <v>3203.6849999999999</v>
      </c>
      <c r="AT7" s="278" t="s">
        <v>198</v>
      </c>
      <c r="AU7" s="279">
        <f>AU6*AU3*AU4</f>
        <v>204.01874999999998</v>
      </c>
      <c r="AV7" s="279">
        <f t="shared" ref="AV7" si="72">AV6*AV3*AV4</f>
        <v>184.27500000000001</v>
      </c>
      <c r="AW7" s="279">
        <f t="shared" ref="AW7" si="73">AW6*AW3*AW4</f>
        <v>272.02499999999998</v>
      </c>
      <c r="AX7" s="279">
        <f t="shared" ref="AX7" si="74">AX6*AX3*AX4</f>
        <v>307.125</v>
      </c>
      <c r="AY7" s="279">
        <f t="shared" ref="AY7" si="75">AY6*AY3*AY4</f>
        <v>317.36249999999995</v>
      </c>
      <c r="AZ7" s="279">
        <f t="shared" ref="AZ7" si="76">AZ6*AZ3*AZ4</f>
        <v>342.22499999999997</v>
      </c>
      <c r="BA7" s="279">
        <f t="shared" ref="BA7" si="77">BA6*BA3*BA4</f>
        <v>353.63249999999999</v>
      </c>
      <c r="BB7" s="279">
        <f t="shared" ref="BB7" si="78">BB6*BB3*BB4</f>
        <v>353.63249999999999</v>
      </c>
      <c r="BC7" s="279">
        <f t="shared" ref="BC7" si="79">BC6*BC3*BC4</f>
        <v>329.0625</v>
      </c>
      <c r="BD7" s="279">
        <f t="shared" ref="BD7" si="80">BD6*BD3*BD4</f>
        <v>340.03125</v>
      </c>
      <c r="BE7" s="279">
        <f t="shared" ref="BE7" si="81">BE6*BE3*BE4</f>
        <v>263.24999999999994</v>
      </c>
      <c r="BF7" s="279">
        <f t="shared" ref="BF7" si="82">BF6*BF3*BF4</f>
        <v>204.01874999999998</v>
      </c>
      <c r="BG7" s="188">
        <f>SUM(AU7:BF7)</f>
        <v>3470.6587500000001</v>
      </c>
      <c r="BH7" s="278" t="s">
        <v>198</v>
      </c>
      <c r="BI7" s="279">
        <f t="shared" ref="BI7:BT7" si="83">BI6*BI3*BI4</f>
        <v>209.25000000000003</v>
      </c>
      <c r="BJ7" s="279">
        <f t="shared" si="83"/>
        <v>189</v>
      </c>
      <c r="BK7" s="279">
        <f t="shared" si="83"/>
        <v>278.99999999999994</v>
      </c>
      <c r="BL7" s="279">
        <f t="shared" si="83"/>
        <v>315</v>
      </c>
      <c r="BM7" s="279">
        <f t="shared" si="83"/>
        <v>325.5</v>
      </c>
      <c r="BN7" s="279">
        <f t="shared" si="83"/>
        <v>351.00000000000006</v>
      </c>
      <c r="BO7" s="279">
        <f t="shared" si="83"/>
        <v>362.7</v>
      </c>
      <c r="BP7" s="279">
        <f t="shared" si="83"/>
        <v>362.7</v>
      </c>
      <c r="BQ7" s="279">
        <f t="shared" si="83"/>
        <v>337.5</v>
      </c>
      <c r="BR7" s="279">
        <f t="shared" si="83"/>
        <v>348.75</v>
      </c>
      <c r="BS7" s="279">
        <f t="shared" si="83"/>
        <v>270</v>
      </c>
      <c r="BT7" s="279">
        <f t="shared" si="83"/>
        <v>209.25000000000003</v>
      </c>
      <c r="BU7" s="188">
        <f>SUM(BI7:BT7)</f>
        <v>3559.65</v>
      </c>
      <c r="BV7" s="278" t="s">
        <v>198</v>
      </c>
      <c r="BW7" s="280"/>
    </row>
    <row r="8" spans="2:75" s="220" customFormat="1">
      <c r="B8" s="229" t="s">
        <v>199</v>
      </c>
      <c r="C8" s="367">
        <f>'Occ. Proj'!Q26</f>
        <v>0.97499999999999998</v>
      </c>
      <c r="D8" s="282" t="s">
        <v>200</v>
      </c>
      <c r="E8" s="525">
        <f t="shared" ref="E8:P8" si="84">E5*E7</f>
        <v>31387.500000000004</v>
      </c>
      <c r="F8" s="525">
        <f t="shared" si="84"/>
        <v>28350</v>
      </c>
      <c r="G8" s="525">
        <f t="shared" si="84"/>
        <v>41850</v>
      </c>
      <c r="H8" s="525">
        <f t="shared" si="84"/>
        <v>51975</v>
      </c>
      <c r="I8" s="525">
        <f t="shared" si="84"/>
        <v>58589.999999999993</v>
      </c>
      <c r="J8" s="525">
        <f t="shared" si="84"/>
        <v>73710</v>
      </c>
      <c r="K8" s="525">
        <f t="shared" si="84"/>
        <v>76166.999999999985</v>
      </c>
      <c r="L8" s="525">
        <f t="shared" si="84"/>
        <v>76166.999999999985</v>
      </c>
      <c r="M8" s="525">
        <f t="shared" si="84"/>
        <v>60749.999999999993</v>
      </c>
      <c r="N8" s="525">
        <f t="shared" si="84"/>
        <v>62775</v>
      </c>
      <c r="O8" s="525">
        <f t="shared" si="84"/>
        <v>40499.999999999993</v>
      </c>
      <c r="P8" s="525">
        <f t="shared" si="84"/>
        <v>31387.500000000004</v>
      </c>
      <c r="Q8" s="222">
        <f>SUM(E8:P8)</f>
        <v>633609</v>
      </c>
      <c r="R8" s="282" t="s">
        <v>200</v>
      </c>
      <c r="S8" s="283">
        <f t="shared" ref="S8:AD8" si="85">S5*S7</f>
        <v>40411.40625</v>
      </c>
      <c r="T8" s="283">
        <f t="shared" si="85"/>
        <v>36500.625000000007</v>
      </c>
      <c r="U8" s="283">
        <f t="shared" si="85"/>
        <v>53881.875</v>
      </c>
      <c r="V8" s="283">
        <f t="shared" si="85"/>
        <v>66917.812499999985</v>
      </c>
      <c r="W8" s="283">
        <f t="shared" si="85"/>
        <v>75434.624999999985</v>
      </c>
      <c r="X8" s="283">
        <f t="shared" si="85"/>
        <v>94901.624999999985</v>
      </c>
      <c r="Y8" s="283">
        <f t="shared" si="85"/>
        <v>98065.012499999997</v>
      </c>
      <c r="Z8" s="283">
        <f t="shared" si="85"/>
        <v>98065.012499999997</v>
      </c>
      <c r="AA8" s="283">
        <f t="shared" si="85"/>
        <v>78215.625</v>
      </c>
      <c r="AB8" s="283">
        <f t="shared" si="85"/>
        <v>80822.8125</v>
      </c>
      <c r="AC8" s="283">
        <f t="shared" si="85"/>
        <v>52143.749999999993</v>
      </c>
      <c r="AD8" s="283">
        <f t="shared" si="85"/>
        <v>40411.40625</v>
      </c>
      <c r="AE8" s="222">
        <f>SUM(S8:AD8)</f>
        <v>815771.58750000002</v>
      </c>
      <c r="AF8" s="282" t="s">
        <v>200</v>
      </c>
      <c r="AG8" s="283">
        <f t="shared" ref="AG8:AR8" si="86">AG5*AG7</f>
        <v>49948.498125000006</v>
      </c>
      <c r="AH8" s="283">
        <f t="shared" si="86"/>
        <v>45114.772499999999</v>
      </c>
      <c r="AI8" s="283">
        <f t="shared" si="86"/>
        <v>66597.997500000012</v>
      </c>
      <c r="AJ8" s="283">
        <f t="shared" si="86"/>
        <v>82710.416249999995</v>
      </c>
      <c r="AK8" s="283">
        <f t="shared" si="86"/>
        <v>93237.196500000005</v>
      </c>
      <c r="AL8" s="283">
        <f t="shared" si="86"/>
        <v>117298.40850000001</v>
      </c>
      <c r="AM8" s="283">
        <f t="shared" si="86"/>
        <v>121208.35545</v>
      </c>
      <c r="AN8" s="283">
        <f t="shared" si="86"/>
        <v>121208.35545</v>
      </c>
      <c r="AO8" s="283">
        <f t="shared" si="86"/>
        <v>96674.512499999997</v>
      </c>
      <c r="AP8" s="283">
        <f t="shared" si="86"/>
        <v>99896.996249999997</v>
      </c>
      <c r="AQ8" s="283">
        <f t="shared" si="86"/>
        <v>64449.675000000017</v>
      </c>
      <c r="AR8" s="283">
        <f t="shared" si="86"/>
        <v>49948.498125000006</v>
      </c>
      <c r="AS8" s="222">
        <f>SUM(AG8:AR8)</f>
        <v>1008293.6821500001</v>
      </c>
      <c r="AT8" s="282" t="s">
        <v>200</v>
      </c>
      <c r="AU8" s="283">
        <f t="shared" ref="AU8:BF8" si="87">AU5*AU7</f>
        <v>55734.199157812502</v>
      </c>
      <c r="AV8" s="283">
        <f t="shared" si="87"/>
        <v>50340.566981250005</v>
      </c>
      <c r="AW8" s="283">
        <f t="shared" si="87"/>
        <v>74312.265543750007</v>
      </c>
      <c r="AX8" s="283">
        <f t="shared" si="87"/>
        <v>92291.039465624999</v>
      </c>
      <c r="AY8" s="283">
        <f t="shared" si="87"/>
        <v>104037.17176124999</v>
      </c>
      <c r="AZ8" s="283">
        <f t="shared" si="87"/>
        <v>130885.47415124999</v>
      </c>
      <c r="BA8" s="283">
        <f t="shared" si="87"/>
        <v>135248.323289625</v>
      </c>
      <c r="BB8" s="283">
        <f t="shared" si="87"/>
        <v>135248.323289625</v>
      </c>
      <c r="BC8" s="283">
        <f t="shared" si="87"/>
        <v>107872.64353125001</v>
      </c>
      <c r="BD8" s="283">
        <f t="shared" si="87"/>
        <v>111468.398315625</v>
      </c>
      <c r="BE8" s="283">
        <f t="shared" si="87"/>
        <v>71915.095687499997</v>
      </c>
      <c r="BF8" s="283">
        <f t="shared" si="87"/>
        <v>55734.199157812502</v>
      </c>
      <c r="BG8" s="222">
        <f>SUM(AU8:BF8)</f>
        <v>1125087.7003323748</v>
      </c>
      <c r="BH8" s="282" t="s">
        <v>200</v>
      </c>
      <c r="BI8" s="525">
        <f t="shared" ref="BI8:BT8" si="88">BI5*BI7</f>
        <v>58878.179623125012</v>
      </c>
      <c r="BJ8" s="525">
        <f t="shared" si="88"/>
        <v>53180.291272499999</v>
      </c>
      <c r="BK8" s="525">
        <f t="shared" si="88"/>
        <v>78504.239497499992</v>
      </c>
      <c r="BL8" s="525">
        <f t="shared" si="88"/>
        <v>97497.200666250006</v>
      </c>
      <c r="BM8" s="525">
        <f t="shared" si="88"/>
        <v>109905.9352965</v>
      </c>
      <c r="BN8" s="525">
        <f t="shared" si="88"/>
        <v>138268.75730850003</v>
      </c>
      <c r="BO8" s="525">
        <f t="shared" si="88"/>
        <v>142877.71588544999</v>
      </c>
      <c r="BP8" s="525">
        <f t="shared" si="88"/>
        <v>142877.71588544999</v>
      </c>
      <c r="BQ8" s="525">
        <f t="shared" si="88"/>
        <v>113957.7670125</v>
      </c>
      <c r="BR8" s="525">
        <f t="shared" si="88"/>
        <v>117756.35924625001</v>
      </c>
      <c r="BS8" s="525">
        <f t="shared" si="88"/>
        <v>75971.844675</v>
      </c>
      <c r="BT8" s="525">
        <f t="shared" si="88"/>
        <v>58878.179623125012</v>
      </c>
      <c r="BU8" s="222">
        <f>SUM(BI8:BT8)</f>
        <v>1188554.1859921503</v>
      </c>
      <c r="BV8" s="282" t="s">
        <v>200</v>
      </c>
      <c r="BW8" s="281"/>
    </row>
    <row r="9" spans="2:75">
      <c r="B9" s="260"/>
      <c r="C9" s="368"/>
      <c r="D9" s="269" t="str">
        <f>'ToT (Intake Form)'!C26</f>
        <v>Mirror Cabin Small</v>
      </c>
      <c r="E9" s="261">
        <f>'ToT (Intake Form)'!C27</f>
        <v>10</v>
      </c>
      <c r="F9" s="261">
        <f>E9</f>
        <v>10</v>
      </c>
      <c r="G9" s="261">
        <f t="shared" ref="G9:P9" si="89">F9</f>
        <v>10</v>
      </c>
      <c r="H9" s="261">
        <f t="shared" si="89"/>
        <v>10</v>
      </c>
      <c r="I9" s="261">
        <f t="shared" si="89"/>
        <v>10</v>
      </c>
      <c r="J9" s="261">
        <f t="shared" si="89"/>
        <v>10</v>
      </c>
      <c r="K9" s="261">
        <f t="shared" si="89"/>
        <v>10</v>
      </c>
      <c r="L9" s="261">
        <f t="shared" si="89"/>
        <v>10</v>
      </c>
      <c r="M9" s="261">
        <f t="shared" si="89"/>
        <v>10</v>
      </c>
      <c r="N9" s="261">
        <f t="shared" si="89"/>
        <v>10</v>
      </c>
      <c r="O9" s="261">
        <f t="shared" si="89"/>
        <v>10</v>
      </c>
      <c r="P9" s="261">
        <f t="shared" si="89"/>
        <v>10</v>
      </c>
      <c r="Q9" s="185">
        <f>AVERAGE(E9:P9)</f>
        <v>10</v>
      </c>
      <c r="R9" s="269" t="str">
        <f>$D9</f>
        <v>Mirror Cabin Small</v>
      </c>
      <c r="S9" s="261">
        <f>Q9</f>
        <v>10</v>
      </c>
      <c r="T9" s="261">
        <f>S9</f>
        <v>10</v>
      </c>
      <c r="U9" s="261">
        <f t="shared" ref="U9" si="90">T9</f>
        <v>10</v>
      </c>
      <c r="V9" s="261">
        <f t="shared" ref="V9" si="91">U9</f>
        <v>10</v>
      </c>
      <c r="W9" s="261">
        <f t="shared" ref="W9" si="92">V9</f>
        <v>10</v>
      </c>
      <c r="X9" s="261">
        <f t="shared" ref="X9" si="93">W9</f>
        <v>10</v>
      </c>
      <c r="Y9" s="261">
        <f t="shared" ref="Y9" si="94">X9</f>
        <v>10</v>
      </c>
      <c r="Z9" s="261">
        <f t="shared" ref="Z9" si="95">Y9</f>
        <v>10</v>
      </c>
      <c r="AA9" s="261">
        <f t="shared" ref="AA9" si="96">Z9</f>
        <v>10</v>
      </c>
      <c r="AB9" s="261">
        <f t="shared" ref="AB9" si="97">AA9</f>
        <v>10</v>
      </c>
      <c r="AC9" s="261">
        <f t="shared" ref="AC9" si="98">AB9</f>
        <v>10</v>
      </c>
      <c r="AD9" s="261">
        <f t="shared" ref="AD9" si="99">AC9</f>
        <v>10</v>
      </c>
      <c r="AE9" s="185">
        <f>AVERAGE(S9:AD9)</f>
        <v>10</v>
      </c>
      <c r="AF9" s="269" t="str">
        <f>$D9</f>
        <v>Mirror Cabin Small</v>
      </c>
      <c r="AG9" s="261">
        <f>AE9</f>
        <v>10</v>
      </c>
      <c r="AH9" s="261">
        <f>AG9</f>
        <v>10</v>
      </c>
      <c r="AI9" s="261">
        <f t="shared" ref="AI9" si="100">AH9</f>
        <v>10</v>
      </c>
      <c r="AJ9" s="261">
        <f t="shared" ref="AJ9" si="101">AI9</f>
        <v>10</v>
      </c>
      <c r="AK9" s="261">
        <f t="shared" ref="AK9" si="102">AJ9</f>
        <v>10</v>
      </c>
      <c r="AL9" s="261">
        <f t="shared" ref="AL9" si="103">AK9</f>
        <v>10</v>
      </c>
      <c r="AM9" s="261">
        <f t="shared" ref="AM9" si="104">AL9</f>
        <v>10</v>
      </c>
      <c r="AN9" s="261">
        <f t="shared" ref="AN9" si="105">AM9</f>
        <v>10</v>
      </c>
      <c r="AO9" s="261">
        <f t="shared" ref="AO9" si="106">AN9</f>
        <v>10</v>
      </c>
      <c r="AP9" s="261">
        <f t="shared" ref="AP9" si="107">AO9</f>
        <v>10</v>
      </c>
      <c r="AQ9" s="261">
        <f t="shared" ref="AQ9" si="108">AP9</f>
        <v>10</v>
      </c>
      <c r="AR9" s="261">
        <f t="shared" ref="AR9" si="109">AQ9</f>
        <v>10</v>
      </c>
      <c r="AS9" s="185">
        <f>AVERAGE(AG9:AR9)</f>
        <v>10</v>
      </c>
      <c r="AT9" s="269" t="str">
        <f>$D9</f>
        <v>Mirror Cabin Small</v>
      </c>
      <c r="AU9" s="261">
        <f>AS9</f>
        <v>10</v>
      </c>
      <c r="AV9" s="261">
        <f>AU9</f>
        <v>10</v>
      </c>
      <c r="AW9" s="261">
        <f t="shared" ref="AW9" si="110">AV9</f>
        <v>10</v>
      </c>
      <c r="AX9" s="261">
        <f t="shared" ref="AX9" si="111">AW9</f>
        <v>10</v>
      </c>
      <c r="AY9" s="261">
        <f t="shared" ref="AY9" si="112">AX9</f>
        <v>10</v>
      </c>
      <c r="AZ9" s="261">
        <f t="shared" ref="AZ9" si="113">AY9</f>
        <v>10</v>
      </c>
      <c r="BA9" s="261">
        <f t="shared" ref="BA9" si="114">AZ9</f>
        <v>10</v>
      </c>
      <c r="BB9" s="261">
        <f t="shared" ref="BB9" si="115">BA9</f>
        <v>10</v>
      </c>
      <c r="BC9" s="261">
        <f t="shared" ref="BC9" si="116">BB9</f>
        <v>10</v>
      </c>
      <c r="BD9" s="261">
        <f t="shared" ref="BD9" si="117">BC9</f>
        <v>10</v>
      </c>
      <c r="BE9" s="261">
        <f t="shared" ref="BE9" si="118">BD9</f>
        <v>10</v>
      </c>
      <c r="BF9" s="261">
        <f t="shared" ref="BF9" si="119">BE9</f>
        <v>10</v>
      </c>
      <c r="BG9" s="185">
        <f>AVERAGE(AU9:BF9)</f>
        <v>10</v>
      </c>
      <c r="BH9" s="269" t="str">
        <f>$D9</f>
        <v>Mirror Cabin Small</v>
      </c>
      <c r="BI9" s="261">
        <f>BF9</f>
        <v>10</v>
      </c>
      <c r="BJ9" s="261">
        <f>BI9</f>
        <v>10</v>
      </c>
      <c r="BK9" s="261">
        <f t="shared" ref="BK9" si="120">BJ9</f>
        <v>10</v>
      </c>
      <c r="BL9" s="261">
        <f t="shared" ref="BL9" si="121">BK9</f>
        <v>10</v>
      </c>
      <c r="BM9" s="261">
        <f t="shared" ref="BM9" si="122">BL9</f>
        <v>10</v>
      </c>
      <c r="BN9" s="261">
        <f t="shared" ref="BN9" si="123">BM9</f>
        <v>10</v>
      </c>
      <c r="BO9" s="261">
        <f t="shared" ref="BO9" si="124">BN9</f>
        <v>10</v>
      </c>
      <c r="BP9" s="261">
        <f t="shared" ref="BP9" si="125">BO9</f>
        <v>10</v>
      </c>
      <c r="BQ9" s="261">
        <f t="shared" ref="BQ9" si="126">BP9</f>
        <v>10</v>
      </c>
      <c r="BR9" s="261">
        <f t="shared" ref="BR9" si="127">BQ9</f>
        <v>10</v>
      </c>
      <c r="BS9" s="261">
        <f t="shared" ref="BS9" si="128">BR9</f>
        <v>10</v>
      </c>
      <c r="BT9" s="261">
        <f t="shared" ref="BT9" si="129">BS9</f>
        <v>10</v>
      </c>
      <c r="BU9" s="185">
        <f>AVERAGE(BI9:BT9)</f>
        <v>10</v>
      </c>
      <c r="BV9" s="269" t="str">
        <f>D9</f>
        <v>Mirror Cabin Small</v>
      </c>
      <c r="BW9" s="260"/>
    </row>
    <row r="10" spans="2:75" s="218" customFormat="1">
      <c r="B10" s="270" t="s">
        <v>195</v>
      </c>
      <c r="C10" s="367">
        <f>'Occ. Proj'!N27</f>
        <v>0.6</v>
      </c>
      <c r="D10" s="272" t="str">
        <f>D5</f>
        <v>ADR</v>
      </c>
      <c r="E10" s="679">
        <f>'Rates Proj'!M52</f>
        <v>300</v>
      </c>
      <c r="F10" s="679">
        <f>E10</f>
        <v>300</v>
      </c>
      <c r="G10" s="679">
        <f>F10</f>
        <v>300</v>
      </c>
      <c r="H10" s="679">
        <v>325</v>
      </c>
      <c r="I10" s="679">
        <v>375</v>
      </c>
      <c r="J10" s="679">
        <f>'Rates Proj'!N52</f>
        <v>400</v>
      </c>
      <c r="K10" s="679">
        <f>J10</f>
        <v>400</v>
      </c>
      <c r="L10" s="679">
        <f>K10</f>
        <v>400</v>
      </c>
      <c r="M10" s="679">
        <v>375</v>
      </c>
      <c r="N10" s="679">
        <v>375</v>
      </c>
      <c r="O10" s="679">
        <f>E10</f>
        <v>300</v>
      </c>
      <c r="P10" s="679">
        <f>O10</f>
        <v>300</v>
      </c>
      <c r="Q10" s="219">
        <f>IFERROR(Q13/Q12,0)</f>
        <v>355.11618426416635</v>
      </c>
      <c r="R10" s="272" t="str">
        <f>R5</f>
        <v>ADR</v>
      </c>
      <c r="S10" s="273">
        <f t="shared" ref="S10:AD10" si="130">E10*(1+$C$3)</f>
        <v>309</v>
      </c>
      <c r="T10" s="273">
        <f t="shared" si="130"/>
        <v>309</v>
      </c>
      <c r="U10" s="273">
        <f t="shared" si="130"/>
        <v>309</v>
      </c>
      <c r="V10" s="273">
        <f t="shared" si="130"/>
        <v>334.75</v>
      </c>
      <c r="W10" s="273">
        <f t="shared" si="130"/>
        <v>386.25</v>
      </c>
      <c r="X10" s="273">
        <f t="shared" si="130"/>
        <v>412</v>
      </c>
      <c r="Y10" s="273">
        <f t="shared" si="130"/>
        <v>412</v>
      </c>
      <c r="Z10" s="273">
        <f t="shared" si="130"/>
        <v>412</v>
      </c>
      <c r="AA10" s="273">
        <f t="shared" si="130"/>
        <v>386.25</v>
      </c>
      <c r="AB10" s="273">
        <f t="shared" si="130"/>
        <v>386.25</v>
      </c>
      <c r="AC10" s="273">
        <f t="shared" si="130"/>
        <v>309</v>
      </c>
      <c r="AD10" s="273">
        <f t="shared" si="130"/>
        <v>309</v>
      </c>
      <c r="AE10" s="219">
        <f>IFERROR(AE13/AE12,0)</f>
        <v>365.76966979209129</v>
      </c>
      <c r="AF10" s="272" t="str">
        <f>AF5</f>
        <v>ADR</v>
      </c>
      <c r="AG10" s="273">
        <f t="shared" ref="AG10:AR10" si="131">S10*(1+$C$3)</f>
        <v>318.27</v>
      </c>
      <c r="AH10" s="273">
        <f t="shared" si="131"/>
        <v>318.27</v>
      </c>
      <c r="AI10" s="273">
        <f t="shared" si="131"/>
        <v>318.27</v>
      </c>
      <c r="AJ10" s="273">
        <f t="shared" si="131"/>
        <v>344.79250000000002</v>
      </c>
      <c r="AK10" s="273">
        <f t="shared" si="131"/>
        <v>397.83750000000003</v>
      </c>
      <c r="AL10" s="273">
        <f t="shared" si="131"/>
        <v>424.36</v>
      </c>
      <c r="AM10" s="273">
        <f t="shared" si="131"/>
        <v>424.36</v>
      </c>
      <c r="AN10" s="273">
        <f t="shared" si="131"/>
        <v>424.36</v>
      </c>
      <c r="AO10" s="273">
        <f t="shared" si="131"/>
        <v>397.83750000000003</v>
      </c>
      <c r="AP10" s="273">
        <f t="shared" si="131"/>
        <v>397.83750000000003</v>
      </c>
      <c r="AQ10" s="273">
        <f t="shared" si="131"/>
        <v>318.27</v>
      </c>
      <c r="AR10" s="273">
        <f t="shared" si="131"/>
        <v>318.27</v>
      </c>
      <c r="AS10" s="219">
        <f>IFERROR(AS13/AS12,0)</f>
        <v>376.74275988585407</v>
      </c>
      <c r="AT10" s="272" t="str">
        <f>AT5</f>
        <v>ADR</v>
      </c>
      <c r="AU10" s="273">
        <f t="shared" ref="AU10:BF10" si="132">AG10*(1+$C$3)</f>
        <v>327.81810000000002</v>
      </c>
      <c r="AV10" s="273">
        <f t="shared" si="132"/>
        <v>327.81810000000002</v>
      </c>
      <c r="AW10" s="273">
        <f t="shared" si="132"/>
        <v>327.81810000000002</v>
      </c>
      <c r="AX10" s="273">
        <f t="shared" si="132"/>
        <v>355.13627500000001</v>
      </c>
      <c r="AY10" s="273">
        <f t="shared" si="132"/>
        <v>409.77262500000006</v>
      </c>
      <c r="AZ10" s="273">
        <f t="shared" si="132"/>
        <v>437.0908</v>
      </c>
      <c r="BA10" s="273">
        <f t="shared" si="132"/>
        <v>437.0908</v>
      </c>
      <c r="BB10" s="273">
        <f t="shared" si="132"/>
        <v>437.0908</v>
      </c>
      <c r="BC10" s="273">
        <f t="shared" si="132"/>
        <v>409.77262500000006</v>
      </c>
      <c r="BD10" s="273">
        <f t="shared" si="132"/>
        <v>409.77262500000006</v>
      </c>
      <c r="BE10" s="273">
        <f t="shared" si="132"/>
        <v>327.81810000000002</v>
      </c>
      <c r="BF10" s="273">
        <f t="shared" si="132"/>
        <v>327.81810000000002</v>
      </c>
      <c r="BG10" s="219">
        <f>IFERROR(BG13/BG12,0)</f>
        <v>388.04504268242977</v>
      </c>
      <c r="BH10" s="272" t="str">
        <f>BH5</f>
        <v>ADR</v>
      </c>
      <c r="BI10" s="523">
        <f t="shared" ref="BI10:BT10" si="133">AU10*(1+$C$3)</f>
        <v>337.65264300000001</v>
      </c>
      <c r="BJ10" s="523">
        <f t="shared" si="133"/>
        <v>337.65264300000001</v>
      </c>
      <c r="BK10" s="523">
        <f t="shared" si="133"/>
        <v>337.65264300000001</v>
      </c>
      <c r="BL10" s="523">
        <f t="shared" si="133"/>
        <v>365.79036325000004</v>
      </c>
      <c r="BM10" s="523">
        <f t="shared" si="133"/>
        <v>422.0658037500001</v>
      </c>
      <c r="BN10" s="523">
        <f t="shared" si="133"/>
        <v>450.20352400000002</v>
      </c>
      <c r="BO10" s="523">
        <f t="shared" si="133"/>
        <v>450.20352400000002</v>
      </c>
      <c r="BP10" s="523">
        <f t="shared" si="133"/>
        <v>450.20352400000002</v>
      </c>
      <c r="BQ10" s="523">
        <f t="shared" si="133"/>
        <v>422.0658037500001</v>
      </c>
      <c r="BR10" s="523">
        <f t="shared" si="133"/>
        <v>422.0658037500001</v>
      </c>
      <c r="BS10" s="523">
        <f t="shared" si="133"/>
        <v>337.65264300000001</v>
      </c>
      <c r="BT10" s="523">
        <f t="shared" si="133"/>
        <v>337.65264300000001</v>
      </c>
      <c r="BU10" s="219">
        <f>IFERROR(BU13/BU12,0)</f>
        <v>399.68639396290257</v>
      </c>
      <c r="BV10" s="272" t="str">
        <f>BV5</f>
        <v>ADR</v>
      </c>
      <c r="BW10" s="271"/>
    </row>
    <row r="11" spans="2:75" s="184" customFormat="1">
      <c r="B11" s="260" t="s">
        <v>196</v>
      </c>
      <c r="C11" s="367">
        <f>'Occ. Proj'!O27</f>
        <v>0.75</v>
      </c>
      <c r="D11" s="275" t="str">
        <f>D6</f>
        <v>Occupancy</v>
      </c>
      <c r="E11" s="301">
        <f>BI11*$C10</f>
        <v>0.27</v>
      </c>
      <c r="F11" s="301">
        <f t="shared" ref="F11" si="134">BJ11*$C10</f>
        <v>0.27</v>
      </c>
      <c r="G11" s="301">
        <f t="shared" ref="G11" si="135">BK11*$C10</f>
        <v>0.36</v>
      </c>
      <c r="H11" s="301">
        <f t="shared" ref="H11" si="136">BL11*$C10</f>
        <v>0.42</v>
      </c>
      <c r="I11" s="301">
        <f t="shared" ref="I11" si="137">BM11*$C10</f>
        <v>0.44999999999999996</v>
      </c>
      <c r="J11" s="301">
        <f t="shared" ref="J11" si="138">BN11*$C10</f>
        <v>0.51</v>
      </c>
      <c r="K11" s="301">
        <f t="shared" ref="K11" si="139">BO11*$C10</f>
        <v>0.51</v>
      </c>
      <c r="L11" s="301">
        <f t="shared" ref="L11" si="140">BP11*$C10</f>
        <v>0.51</v>
      </c>
      <c r="M11" s="301">
        <f t="shared" ref="M11" si="141">BQ11*$C10</f>
        <v>0.44999999999999996</v>
      </c>
      <c r="N11" s="301">
        <f t="shared" ref="N11" si="142">BR11*$C10</f>
        <v>0.44999999999999996</v>
      </c>
      <c r="O11" s="301">
        <f t="shared" ref="O11" si="143">BS11*$C10</f>
        <v>0.36</v>
      </c>
      <c r="P11" s="301">
        <f t="shared" ref="P11" si="144">BT11*$C10</f>
        <v>0.27</v>
      </c>
      <c r="Q11" s="187">
        <f>IFERROR(Q12/(Q9*$Q$3),0)</f>
        <v>0.40323287671232877</v>
      </c>
      <c r="R11" s="275" t="str">
        <f>R6</f>
        <v>Occupancy</v>
      </c>
      <c r="S11" s="276">
        <f>BI11*$C11</f>
        <v>0.33750000000000002</v>
      </c>
      <c r="T11" s="276">
        <f t="shared" ref="T11" si="145">BJ11*$C11</f>
        <v>0.33750000000000002</v>
      </c>
      <c r="U11" s="276">
        <f t="shared" ref="U11" si="146">BK11*$C11</f>
        <v>0.44999999999999996</v>
      </c>
      <c r="V11" s="276">
        <f t="shared" ref="V11" si="147">BL11*$C11</f>
        <v>0.52499999999999991</v>
      </c>
      <c r="W11" s="276">
        <f t="shared" ref="W11" si="148">BM11*$C11</f>
        <v>0.5625</v>
      </c>
      <c r="X11" s="276">
        <f t="shared" ref="X11" si="149">BN11*$C11</f>
        <v>0.63749999999999996</v>
      </c>
      <c r="Y11" s="276">
        <f t="shared" ref="Y11" si="150">BO11*$C11</f>
        <v>0.63749999999999996</v>
      </c>
      <c r="Z11" s="276">
        <f t="shared" ref="Z11" si="151">BP11*$C11</f>
        <v>0.63749999999999996</v>
      </c>
      <c r="AA11" s="276">
        <f t="shared" ref="AA11" si="152">BQ11*$C11</f>
        <v>0.5625</v>
      </c>
      <c r="AB11" s="276">
        <f t="shared" ref="AB11" si="153">BR11*$C11</f>
        <v>0.5625</v>
      </c>
      <c r="AC11" s="276">
        <f t="shared" ref="AC11" si="154">BS11*$C11</f>
        <v>0.44999999999999996</v>
      </c>
      <c r="AD11" s="276">
        <f t="shared" ref="AD11" si="155">BT11*$C11</f>
        <v>0.33750000000000002</v>
      </c>
      <c r="AE11" s="187">
        <f>IFERROR(AE12/(AE9*$Q$3),0)</f>
        <v>0.50404109589041091</v>
      </c>
      <c r="AF11" s="275" t="str">
        <f>AF6</f>
        <v>Occupancy</v>
      </c>
      <c r="AG11" s="276">
        <f>BI11*$C12</f>
        <v>0.40500000000000003</v>
      </c>
      <c r="AH11" s="276">
        <f t="shared" ref="AH11" si="156">BJ11*$C12</f>
        <v>0.40500000000000003</v>
      </c>
      <c r="AI11" s="276">
        <f t="shared" ref="AI11" si="157">BK11*$C12</f>
        <v>0.54</v>
      </c>
      <c r="AJ11" s="276">
        <f t="shared" ref="AJ11" si="158">BL11*$C12</f>
        <v>0.63</v>
      </c>
      <c r="AK11" s="276">
        <f t="shared" ref="AK11" si="159">BM11*$C12</f>
        <v>0.67500000000000004</v>
      </c>
      <c r="AL11" s="276">
        <f t="shared" ref="AL11" si="160">BN11*$C12</f>
        <v>0.76500000000000001</v>
      </c>
      <c r="AM11" s="276">
        <f t="shared" ref="AM11" si="161">BO11*$C12</f>
        <v>0.76500000000000001</v>
      </c>
      <c r="AN11" s="276">
        <f t="shared" ref="AN11" si="162">BP11*$C12</f>
        <v>0.76500000000000001</v>
      </c>
      <c r="AO11" s="276">
        <f t="shared" ref="AO11" si="163">BQ11*$C12</f>
        <v>0.67500000000000004</v>
      </c>
      <c r="AP11" s="276">
        <f t="shared" ref="AP11" si="164">BR11*$C12</f>
        <v>0.67500000000000004</v>
      </c>
      <c r="AQ11" s="276">
        <f t="shared" ref="AQ11" si="165">BS11*$C12</f>
        <v>0.54</v>
      </c>
      <c r="AR11" s="276">
        <f t="shared" ref="AR11" si="166">BT11*$C12</f>
        <v>0.40500000000000003</v>
      </c>
      <c r="AS11" s="187">
        <f>IFERROR(AS12/(AS9*$Q$3),0)</f>
        <v>0.60484931506849327</v>
      </c>
      <c r="AT11" s="275" t="str">
        <f>AT6</f>
        <v>Occupancy</v>
      </c>
      <c r="AU11" s="276">
        <f>BI11*$C13</f>
        <v>0.43874999999999997</v>
      </c>
      <c r="AV11" s="276">
        <f t="shared" ref="AV11" si="167">BJ11*$C13</f>
        <v>0.43874999999999997</v>
      </c>
      <c r="AW11" s="276">
        <f t="shared" ref="AW11" si="168">BK11*$C13</f>
        <v>0.58499999999999996</v>
      </c>
      <c r="AX11" s="276">
        <f t="shared" ref="AX11" si="169">BL11*$C13</f>
        <v>0.6825</v>
      </c>
      <c r="AY11" s="276">
        <f t="shared" ref="AY11" si="170">BM11*$C13</f>
        <v>0.73124999999999996</v>
      </c>
      <c r="AZ11" s="276">
        <f t="shared" ref="AZ11" si="171">BN11*$C13</f>
        <v>0.82874999999999999</v>
      </c>
      <c r="BA11" s="276">
        <f t="shared" ref="BA11" si="172">BO11*$C13</f>
        <v>0.82874999999999999</v>
      </c>
      <c r="BB11" s="276">
        <f t="shared" ref="BB11" si="173">BP11*$C13</f>
        <v>0.82874999999999999</v>
      </c>
      <c r="BC11" s="276">
        <f t="shared" ref="BC11" si="174">BQ11*$C13</f>
        <v>0.73124999999999996</v>
      </c>
      <c r="BD11" s="276">
        <f t="shared" ref="BD11" si="175">BR11*$C13</f>
        <v>0.73124999999999996</v>
      </c>
      <c r="BE11" s="276">
        <f t="shared" ref="BE11" si="176">BS11*$C13</f>
        <v>0.58499999999999996</v>
      </c>
      <c r="BF11" s="276">
        <f t="shared" ref="BF11" si="177">BT11*$C13</f>
        <v>0.43874999999999997</v>
      </c>
      <c r="BG11" s="187">
        <f>IFERROR(BG12/(BG9*$Q$3),0)</f>
        <v>0.65525342465753422</v>
      </c>
      <c r="BH11" s="275" t="str">
        <f>BH6</f>
        <v>Occupancy</v>
      </c>
      <c r="BI11" s="277">
        <f>'Occ. Proj'!$I$18</f>
        <v>0.45</v>
      </c>
      <c r="BJ11" s="277">
        <f>'Occ. Proj'!$I$18</f>
        <v>0.45</v>
      </c>
      <c r="BK11" s="277">
        <f>BK6</f>
        <v>0.6</v>
      </c>
      <c r="BL11" s="277">
        <f t="shared" ref="BL11" si="178">BL6</f>
        <v>0.7</v>
      </c>
      <c r="BM11" s="277">
        <v>0.75</v>
      </c>
      <c r="BN11" s="277">
        <f>'Occ. Proj'!$J$18</f>
        <v>0.85</v>
      </c>
      <c r="BO11" s="277">
        <f>'Occ. Proj'!$J$18</f>
        <v>0.85</v>
      </c>
      <c r="BP11" s="277">
        <f>'Occ. Proj'!$J$18</f>
        <v>0.85</v>
      </c>
      <c r="BQ11" s="277">
        <f>BQ6</f>
        <v>0.75</v>
      </c>
      <c r="BR11" s="277">
        <f>BR6</f>
        <v>0.75</v>
      </c>
      <c r="BS11" s="277">
        <v>0.6</v>
      </c>
      <c r="BT11" s="277">
        <f>BI11</f>
        <v>0.45</v>
      </c>
      <c r="BU11" s="187">
        <f>IFERROR(BU12/(BU9*$Q$3),0)</f>
        <v>0.67205479452054795</v>
      </c>
      <c r="BV11" s="275" t="str">
        <f>BV6</f>
        <v>Occupancy</v>
      </c>
      <c r="BW11" s="274"/>
    </row>
    <row r="12" spans="2:75">
      <c r="B12" s="260" t="s">
        <v>197</v>
      </c>
      <c r="C12" s="367">
        <f>'Occ. Proj'!P27</f>
        <v>0.9</v>
      </c>
      <c r="D12" s="284" t="str">
        <f>D7</f>
        <v xml:space="preserve">Site Nights </v>
      </c>
      <c r="E12" s="526">
        <f t="shared" ref="E12:P12" si="179">E11*E3*E9</f>
        <v>83.700000000000017</v>
      </c>
      <c r="F12" s="526">
        <f t="shared" si="179"/>
        <v>75.600000000000009</v>
      </c>
      <c r="G12" s="526">
        <f t="shared" si="179"/>
        <v>111.6</v>
      </c>
      <c r="H12" s="526">
        <f t="shared" si="179"/>
        <v>126</v>
      </c>
      <c r="I12" s="526">
        <f t="shared" si="179"/>
        <v>139.5</v>
      </c>
      <c r="J12" s="526">
        <f t="shared" si="179"/>
        <v>153</v>
      </c>
      <c r="K12" s="526">
        <f t="shared" si="179"/>
        <v>158.1</v>
      </c>
      <c r="L12" s="526">
        <f t="shared" si="179"/>
        <v>158.1</v>
      </c>
      <c r="M12" s="526">
        <f t="shared" si="179"/>
        <v>134.99999999999997</v>
      </c>
      <c r="N12" s="526">
        <f t="shared" si="179"/>
        <v>139.5</v>
      </c>
      <c r="O12" s="526">
        <f t="shared" si="179"/>
        <v>107.99999999999999</v>
      </c>
      <c r="P12" s="526">
        <f t="shared" si="179"/>
        <v>83.700000000000017</v>
      </c>
      <c r="Q12" s="188">
        <f>SUM(E12:P12)</f>
        <v>1471.8</v>
      </c>
      <c r="R12" s="284" t="str">
        <f>R7</f>
        <v xml:space="preserve">Site Nights </v>
      </c>
      <c r="S12" s="285">
        <f t="shared" ref="S12:AD12" si="180">S11*S3*S9</f>
        <v>104.625</v>
      </c>
      <c r="T12" s="285">
        <f t="shared" si="180"/>
        <v>94.500000000000014</v>
      </c>
      <c r="U12" s="285">
        <f t="shared" si="180"/>
        <v>139.5</v>
      </c>
      <c r="V12" s="285">
        <f t="shared" si="180"/>
        <v>157.49999999999997</v>
      </c>
      <c r="W12" s="285">
        <f t="shared" si="180"/>
        <v>174.375</v>
      </c>
      <c r="X12" s="285">
        <f t="shared" si="180"/>
        <v>191.25</v>
      </c>
      <c r="Y12" s="285">
        <f t="shared" si="180"/>
        <v>197.625</v>
      </c>
      <c r="Z12" s="285">
        <f t="shared" si="180"/>
        <v>197.625</v>
      </c>
      <c r="AA12" s="285">
        <f t="shared" si="180"/>
        <v>168.75</v>
      </c>
      <c r="AB12" s="285">
        <f t="shared" si="180"/>
        <v>174.375</v>
      </c>
      <c r="AC12" s="285">
        <f t="shared" si="180"/>
        <v>134.99999999999997</v>
      </c>
      <c r="AD12" s="285">
        <f t="shared" si="180"/>
        <v>104.625</v>
      </c>
      <c r="AE12" s="188">
        <f>SUM(S12:AD12)</f>
        <v>1839.75</v>
      </c>
      <c r="AF12" s="284" t="str">
        <f>AF7</f>
        <v xml:space="preserve">Site Nights </v>
      </c>
      <c r="AG12" s="285">
        <f t="shared" ref="AG12:AR12" si="181">AG11*AG3*AG9</f>
        <v>125.55000000000001</v>
      </c>
      <c r="AH12" s="285">
        <f t="shared" si="181"/>
        <v>113.4</v>
      </c>
      <c r="AI12" s="285">
        <f t="shared" si="181"/>
        <v>167.40000000000003</v>
      </c>
      <c r="AJ12" s="285">
        <f t="shared" si="181"/>
        <v>189</v>
      </c>
      <c r="AK12" s="285">
        <f t="shared" si="181"/>
        <v>209.25</v>
      </c>
      <c r="AL12" s="285">
        <f t="shared" si="181"/>
        <v>229.5</v>
      </c>
      <c r="AM12" s="285">
        <f t="shared" si="181"/>
        <v>237.15</v>
      </c>
      <c r="AN12" s="285">
        <f t="shared" si="181"/>
        <v>237.15</v>
      </c>
      <c r="AO12" s="285">
        <f t="shared" si="181"/>
        <v>202.5</v>
      </c>
      <c r="AP12" s="285">
        <f t="shared" si="181"/>
        <v>209.25</v>
      </c>
      <c r="AQ12" s="285">
        <f t="shared" si="181"/>
        <v>162.00000000000003</v>
      </c>
      <c r="AR12" s="285">
        <f t="shared" si="181"/>
        <v>125.55000000000001</v>
      </c>
      <c r="AS12" s="188">
        <f>SUM(AG12:AR12)</f>
        <v>2207.7000000000003</v>
      </c>
      <c r="AT12" s="284" t="str">
        <f>AT7</f>
        <v xml:space="preserve">Site Nights </v>
      </c>
      <c r="AU12" s="285">
        <f t="shared" ref="AU12:BF12" si="182">AU11*AU3*AU9</f>
        <v>136.01249999999999</v>
      </c>
      <c r="AV12" s="285">
        <f t="shared" si="182"/>
        <v>122.85</v>
      </c>
      <c r="AW12" s="285">
        <f t="shared" si="182"/>
        <v>181.34999999999997</v>
      </c>
      <c r="AX12" s="285">
        <f t="shared" si="182"/>
        <v>204.75</v>
      </c>
      <c r="AY12" s="285">
        <f t="shared" si="182"/>
        <v>226.6875</v>
      </c>
      <c r="AZ12" s="285">
        <f t="shared" si="182"/>
        <v>248.625</v>
      </c>
      <c r="BA12" s="285">
        <f t="shared" si="182"/>
        <v>256.91250000000002</v>
      </c>
      <c r="BB12" s="285">
        <f t="shared" si="182"/>
        <v>256.91250000000002</v>
      </c>
      <c r="BC12" s="285">
        <f t="shared" si="182"/>
        <v>219.375</v>
      </c>
      <c r="BD12" s="285">
        <f t="shared" si="182"/>
        <v>226.6875</v>
      </c>
      <c r="BE12" s="285">
        <f t="shared" si="182"/>
        <v>175.49999999999997</v>
      </c>
      <c r="BF12" s="285">
        <f t="shared" si="182"/>
        <v>136.01249999999999</v>
      </c>
      <c r="BG12" s="188">
        <f>SUM(AU12:BF12)</f>
        <v>2391.6749999999997</v>
      </c>
      <c r="BH12" s="284" t="str">
        <f>BH7</f>
        <v xml:space="preserve">Site Nights </v>
      </c>
      <c r="BI12" s="526">
        <f t="shared" ref="BI12:BT12" si="183">BI11*BI3*BI9</f>
        <v>139.5</v>
      </c>
      <c r="BJ12" s="526">
        <f t="shared" si="183"/>
        <v>126</v>
      </c>
      <c r="BK12" s="526">
        <f t="shared" si="183"/>
        <v>185.99999999999997</v>
      </c>
      <c r="BL12" s="526">
        <f t="shared" si="183"/>
        <v>210</v>
      </c>
      <c r="BM12" s="526">
        <f t="shared" si="183"/>
        <v>232.5</v>
      </c>
      <c r="BN12" s="526">
        <f t="shared" si="183"/>
        <v>255</v>
      </c>
      <c r="BO12" s="526">
        <f t="shared" si="183"/>
        <v>263.5</v>
      </c>
      <c r="BP12" s="526">
        <f t="shared" si="183"/>
        <v>263.5</v>
      </c>
      <c r="BQ12" s="526">
        <f t="shared" si="183"/>
        <v>225</v>
      </c>
      <c r="BR12" s="526">
        <f t="shared" si="183"/>
        <v>232.5</v>
      </c>
      <c r="BS12" s="526">
        <f t="shared" si="183"/>
        <v>180</v>
      </c>
      <c r="BT12" s="526">
        <f t="shared" si="183"/>
        <v>139.5</v>
      </c>
      <c r="BU12" s="188">
        <f>SUM(BI12:BT12)</f>
        <v>2453</v>
      </c>
      <c r="BV12" s="284" t="str">
        <f>BV7</f>
        <v xml:space="preserve">Site Nights </v>
      </c>
      <c r="BW12" s="260"/>
    </row>
    <row r="13" spans="2:75" s="220" customFormat="1">
      <c r="B13" s="229" t="s">
        <v>199</v>
      </c>
      <c r="C13" s="367">
        <f>'Occ. Proj'!Q27</f>
        <v>0.97499999999999998</v>
      </c>
      <c r="D13" s="282" t="str">
        <f>D8</f>
        <v xml:space="preserve">Revenue </v>
      </c>
      <c r="E13" s="525">
        <f>E10*E12</f>
        <v>25110.000000000004</v>
      </c>
      <c r="F13" s="525">
        <f t="shared" ref="F13" si="184">F10*F12</f>
        <v>22680.000000000004</v>
      </c>
      <c r="G13" s="525">
        <f t="shared" ref="G13" si="185">G10*G12</f>
        <v>33480</v>
      </c>
      <c r="H13" s="525">
        <f t="shared" ref="H13" si="186">H10*H12</f>
        <v>40950</v>
      </c>
      <c r="I13" s="525">
        <f t="shared" ref="I13" si="187">I10*I12</f>
        <v>52312.5</v>
      </c>
      <c r="J13" s="525">
        <f t="shared" ref="J13" si="188">J10*J12</f>
        <v>61200</v>
      </c>
      <c r="K13" s="525">
        <f t="shared" ref="K13" si="189">K10*K12</f>
        <v>63240</v>
      </c>
      <c r="L13" s="525">
        <f t="shared" ref="L13" si="190">L10*L12</f>
        <v>63240</v>
      </c>
      <c r="M13" s="525">
        <f t="shared" ref="M13" si="191">M10*M12</f>
        <v>50624.999999999993</v>
      </c>
      <c r="N13" s="525">
        <f t="shared" ref="N13" si="192">N10*N12</f>
        <v>52312.5</v>
      </c>
      <c r="O13" s="525">
        <f t="shared" ref="O13" si="193">O10*O12</f>
        <v>32399.999999999996</v>
      </c>
      <c r="P13" s="525">
        <f t="shared" ref="P13" si="194">P10*P12</f>
        <v>25110.000000000004</v>
      </c>
      <c r="Q13" s="222">
        <f>SUM(E13:P13)</f>
        <v>522660</v>
      </c>
      <c r="R13" s="282" t="str">
        <f>R8</f>
        <v xml:space="preserve">Revenue </v>
      </c>
      <c r="S13" s="283">
        <f>S10*S12</f>
        <v>32329.125</v>
      </c>
      <c r="T13" s="283">
        <f t="shared" ref="T13" si="195">T10*T12</f>
        <v>29200.500000000004</v>
      </c>
      <c r="U13" s="283">
        <f t="shared" ref="U13" si="196">U10*U12</f>
        <v>43105.5</v>
      </c>
      <c r="V13" s="283">
        <f t="shared" ref="V13" si="197">V10*V12</f>
        <v>52723.124999999993</v>
      </c>
      <c r="W13" s="283">
        <f t="shared" ref="W13" si="198">W10*W12</f>
        <v>67352.34375</v>
      </c>
      <c r="X13" s="283">
        <f t="shared" ref="X13" si="199">X10*X12</f>
        <v>78795</v>
      </c>
      <c r="Y13" s="283">
        <f t="shared" ref="Y13" si="200">Y10*Y12</f>
        <v>81421.5</v>
      </c>
      <c r="Z13" s="283">
        <f t="shared" ref="Z13" si="201">Z10*Z12</f>
        <v>81421.5</v>
      </c>
      <c r="AA13" s="283">
        <f t="shared" ref="AA13" si="202">AA10*AA12</f>
        <v>65179.6875</v>
      </c>
      <c r="AB13" s="283">
        <f t="shared" ref="AB13" si="203">AB10*AB12</f>
        <v>67352.34375</v>
      </c>
      <c r="AC13" s="283">
        <f t="shared" ref="AC13" si="204">AC10*AC12</f>
        <v>41714.999999999993</v>
      </c>
      <c r="AD13" s="283">
        <f t="shared" ref="AD13" si="205">AD10*AD12</f>
        <v>32329.125</v>
      </c>
      <c r="AE13" s="222">
        <f>SUM(S13:AD13)</f>
        <v>672924.75</v>
      </c>
      <c r="AF13" s="282" t="str">
        <f>AF8</f>
        <v xml:space="preserve">Revenue </v>
      </c>
      <c r="AG13" s="283">
        <f>AG10*AG12</f>
        <v>39958.798500000004</v>
      </c>
      <c r="AH13" s="283">
        <f t="shared" ref="AH13" si="206">AH10*AH12</f>
        <v>36091.817999999999</v>
      </c>
      <c r="AI13" s="283">
        <f t="shared" ref="AI13" si="207">AI10*AI12</f>
        <v>53278.398000000008</v>
      </c>
      <c r="AJ13" s="283">
        <f t="shared" ref="AJ13" si="208">AJ10*AJ12</f>
        <v>65165.782500000001</v>
      </c>
      <c r="AK13" s="283">
        <f t="shared" ref="AK13" si="209">AK10*AK12</f>
        <v>83247.496875000012</v>
      </c>
      <c r="AL13" s="283">
        <f t="shared" ref="AL13" si="210">AL10*AL12</f>
        <v>97390.62000000001</v>
      </c>
      <c r="AM13" s="283">
        <f t="shared" ref="AM13" si="211">AM10*AM12</f>
        <v>100636.974</v>
      </c>
      <c r="AN13" s="283">
        <f t="shared" ref="AN13" si="212">AN10*AN12</f>
        <v>100636.974</v>
      </c>
      <c r="AO13" s="283">
        <f t="shared" ref="AO13" si="213">AO10*AO12</f>
        <v>80562.09375</v>
      </c>
      <c r="AP13" s="283">
        <f t="shared" ref="AP13" si="214">AP10*AP12</f>
        <v>83247.496875000012</v>
      </c>
      <c r="AQ13" s="283">
        <f t="shared" ref="AQ13" si="215">AQ10*AQ12</f>
        <v>51559.740000000005</v>
      </c>
      <c r="AR13" s="283">
        <f t="shared" ref="AR13" si="216">AR10*AR12</f>
        <v>39958.798500000004</v>
      </c>
      <c r="AS13" s="222">
        <f>SUM(AG13:AR13)</f>
        <v>831734.99100000015</v>
      </c>
      <c r="AT13" s="282" t="str">
        <f>AT8</f>
        <v xml:space="preserve">Revenue </v>
      </c>
      <c r="AU13" s="283">
        <f>AU10*AU12</f>
        <v>44587.35932625</v>
      </c>
      <c r="AV13" s="283">
        <f t="shared" ref="AV13" si="217">AV10*AV12</f>
        <v>40272.453585000003</v>
      </c>
      <c r="AW13" s="283">
        <f t="shared" ref="AW13" si="218">AW10*AW12</f>
        <v>59449.812434999993</v>
      </c>
      <c r="AX13" s="283">
        <f t="shared" ref="AX13" si="219">AX10*AX12</f>
        <v>72714.152306250005</v>
      </c>
      <c r="AY13" s="283">
        <f t="shared" ref="AY13" si="220">AY10*AY12</f>
        <v>92890.331929687512</v>
      </c>
      <c r="AZ13" s="283">
        <f t="shared" ref="AZ13" si="221">AZ10*AZ12</f>
        <v>108671.70015</v>
      </c>
      <c r="BA13" s="283">
        <f t="shared" ref="BA13" si="222">BA10*BA12</f>
        <v>112294.09015500001</v>
      </c>
      <c r="BB13" s="283">
        <f t="shared" ref="BB13" si="223">BB10*BB12</f>
        <v>112294.09015500001</v>
      </c>
      <c r="BC13" s="283">
        <f t="shared" ref="BC13" si="224">BC10*BC12</f>
        <v>89893.869609375019</v>
      </c>
      <c r="BD13" s="283">
        <f t="shared" ref="BD13" si="225">BD10*BD12</f>
        <v>92890.331929687512</v>
      </c>
      <c r="BE13" s="283">
        <f t="shared" ref="BE13" si="226">BE10*BE12</f>
        <v>57532.076549999991</v>
      </c>
      <c r="BF13" s="283">
        <f t="shared" ref="BF13" si="227">BF10*BF12</f>
        <v>44587.35932625</v>
      </c>
      <c r="BG13" s="222">
        <f>SUM(AU13:BF13)</f>
        <v>928077.62745750009</v>
      </c>
      <c r="BH13" s="282" t="str">
        <f>BH8</f>
        <v xml:space="preserve">Revenue </v>
      </c>
      <c r="BI13" s="525">
        <f>BI10*BI12</f>
        <v>47102.543698500005</v>
      </c>
      <c r="BJ13" s="525">
        <f t="shared" ref="BJ13" si="228">BJ10*BJ12</f>
        <v>42544.233017999999</v>
      </c>
      <c r="BK13" s="525">
        <f t="shared" ref="BK13" si="229">BK10*BK12</f>
        <v>62803.391597999995</v>
      </c>
      <c r="BL13" s="525">
        <f t="shared" ref="BL13" si="230">BL10*BL12</f>
        <v>76815.976282500007</v>
      </c>
      <c r="BM13" s="525">
        <f t="shared" ref="BM13" si="231">BM10*BM12</f>
        <v>98130.299371875022</v>
      </c>
      <c r="BN13" s="525">
        <f t="shared" ref="BN13" si="232">BN10*BN12</f>
        <v>114801.89862000001</v>
      </c>
      <c r="BO13" s="525">
        <f t="shared" ref="BO13" si="233">BO10*BO12</f>
        <v>118628.628574</v>
      </c>
      <c r="BP13" s="525">
        <f t="shared" ref="BP13" si="234">BP10*BP12</f>
        <v>118628.628574</v>
      </c>
      <c r="BQ13" s="525">
        <f t="shared" ref="BQ13" si="235">BQ10*BQ12</f>
        <v>94964.805843750029</v>
      </c>
      <c r="BR13" s="525">
        <f t="shared" ref="BR13" si="236">BR10*BR12</f>
        <v>98130.299371875022</v>
      </c>
      <c r="BS13" s="525">
        <f t="shared" ref="BS13" si="237">BS10*BS12</f>
        <v>60777.475740000002</v>
      </c>
      <c r="BT13" s="525">
        <f t="shared" ref="BT13" si="238">BT10*BT12</f>
        <v>47102.543698500005</v>
      </c>
      <c r="BU13" s="222">
        <f>SUM(BI13:BT13)</f>
        <v>980430.724391</v>
      </c>
      <c r="BV13" s="282" t="str">
        <f>BV8</f>
        <v xml:space="preserve">Revenue </v>
      </c>
      <c r="BW13" s="281"/>
    </row>
    <row r="14" spans="2:75">
      <c r="B14" s="260"/>
      <c r="C14" s="368"/>
      <c r="D14" s="269" t="str">
        <f>'ToT (Intake Form)'!C29</f>
        <v>Dome Large</v>
      </c>
      <c r="E14" s="261">
        <f>'ToT (Intake Form)'!C30</f>
        <v>5</v>
      </c>
      <c r="F14" s="261">
        <f>E14</f>
        <v>5</v>
      </c>
      <c r="G14" s="261">
        <f t="shared" ref="G14:P14" si="239">F14</f>
        <v>5</v>
      </c>
      <c r="H14" s="261">
        <f t="shared" si="239"/>
        <v>5</v>
      </c>
      <c r="I14" s="261">
        <f t="shared" si="239"/>
        <v>5</v>
      </c>
      <c r="J14" s="261">
        <f t="shared" si="239"/>
        <v>5</v>
      </c>
      <c r="K14" s="261">
        <f t="shared" si="239"/>
        <v>5</v>
      </c>
      <c r="L14" s="261">
        <f t="shared" si="239"/>
        <v>5</v>
      </c>
      <c r="M14" s="261">
        <f t="shared" si="239"/>
        <v>5</v>
      </c>
      <c r="N14" s="261">
        <f t="shared" si="239"/>
        <v>5</v>
      </c>
      <c r="O14" s="261">
        <f t="shared" si="239"/>
        <v>5</v>
      </c>
      <c r="P14" s="261">
        <f t="shared" si="239"/>
        <v>5</v>
      </c>
      <c r="Q14" s="185">
        <f>AVERAGE(E14:P14)</f>
        <v>5</v>
      </c>
      <c r="R14" s="269" t="str">
        <f>$D14</f>
        <v>Dome Large</v>
      </c>
      <c r="S14" s="261">
        <f>Q14</f>
        <v>5</v>
      </c>
      <c r="T14" s="261">
        <f>S14</f>
        <v>5</v>
      </c>
      <c r="U14" s="261">
        <f t="shared" ref="U14" si="240">T14</f>
        <v>5</v>
      </c>
      <c r="V14" s="261">
        <f t="shared" ref="V14" si="241">U14</f>
        <v>5</v>
      </c>
      <c r="W14" s="261">
        <f t="shared" ref="W14" si="242">V14</f>
        <v>5</v>
      </c>
      <c r="X14" s="261">
        <f t="shared" ref="X14" si="243">W14</f>
        <v>5</v>
      </c>
      <c r="Y14" s="261">
        <f t="shared" ref="Y14" si="244">X14</f>
        <v>5</v>
      </c>
      <c r="Z14" s="261">
        <f t="shared" ref="Z14" si="245">Y14</f>
        <v>5</v>
      </c>
      <c r="AA14" s="261">
        <f t="shared" ref="AA14" si="246">Z14</f>
        <v>5</v>
      </c>
      <c r="AB14" s="261">
        <f t="shared" ref="AB14" si="247">AA14</f>
        <v>5</v>
      </c>
      <c r="AC14" s="261">
        <f t="shared" ref="AC14" si="248">AB14</f>
        <v>5</v>
      </c>
      <c r="AD14" s="261">
        <f t="shared" ref="AD14" si="249">AC14</f>
        <v>5</v>
      </c>
      <c r="AE14" s="185">
        <f>AVERAGE(S14:AD14)</f>
        <v>5</v>
      </c>
      <c r="AF14" s="269" t="str">
        <f>$D14</f>
        <v>Dome Large</v>
      </c>
      <c r="AG14" s="261">
        <f>AE14</f>
        <v>5</v>
      </c>
      <c r="AH14" s="261">
        <f>AG14</f>
        <v>5</v>
      </c>
      <c r="AI14" s="261">
        <f t="shared" ref="AI14" si="250">AH14</f>
        <v>5</v>
      </c>
      <c r="AJ14" s="261">
        <f t="shared" ref="AJ14" si="251">AI14</f>
        <v>5</v>
      </c>
      <c r="AK14" s="261">
        <f t="shared" ref="AK14" si="252">AJ14</f>
        <v>5</v>
      </c>
      <c r="AL14" s="261">
        <f t="shared" ref="AL14" si="253">AK14</f>
        <v>5</v>
      </c>
      <c r="AM14" s="261">
        <f t="shared" ref="AM14" si="254">AL14</f>
        <v>5</v>
      </c>
      <c r="AN14" s="261">
        <f t="shared" ref="AN14" si="255">AM14</f>
        <v>5</v>
      </c>
      <c r="AO14" s="261">
        <f t="shared" ref="AO14" si="256">AN14</f>
        <v>5</v>
      </c>
      <c r="AP14" s="261">
        <f t="shared" ref="AP14" si="257">AO14</f>
        <v>5</v>
      </c>
      <c r="AQ14" s="261">
        <f t="shared" ref="AQ14" si="258">AP14</f>
        <v>5</v>
      </c>
      <c r="AR14" s="261">
        <f t="shared" ref="AR14" si="259">AQ14</f>
        <v>5</v>
      </c>
      <c r="AS14" s="185">
        <f>AVERAGE(AG14:AR14)</f>
        <v>5</v>
      </c>
      <c r="AT14" s="269" t="str">
        <f>$D14</f>
        <v>Dome Large</v>
      </c>
      <c r="AU14" s="261">
        <f>AS14</f>
        <v>5</v>
      </c>
      <c r="AV14" s="261">
        <f>AU14</f>
        <v>5</v>
      </c>
      <c r="AW14" s="261">
        <f t="shared" ref="AW14" si="260">AV14</f>
        <v>5</v>
      </c>
      <c r="AX14" s="261">
        <f t="shared" ref="AX14" si="261">AW14</f>
        <v>5</v>
      </c>
      <c r="AY14" s="261">
        <f t="shared" ref="AY14" si="262">AX14</f>
        <v>5</v>
      </c>
      <c r="AZ14" s="261">
        <f t="shared" ref="AZ14" si="263">AY14</f>
        <v>5</v>
      </c>
      <c r="BA14" s="261">
        <f t="shared" ref="BA14" si="264">AZ14</f>
        <v>5</v>
      </c>
      <c r="BB14" s="261">
        <f t="shared" ref="BB14" si="265">BA14</f>
        <v>5</v>
      </c>
      <c r="BC14" s="261">
        <f t="shared" ref="BC14" si="266">BB14</f>
        <v>5</v>
      </c>
      <c r="BD14" s="261">
        <f t="shared" ref="BD14" si="267">BC14</f>
        <v>5</v>
      </c>
      <c r="BE14" s="261">
        <f t="shared" ref="BE14" si="268">BD14</f>
        <v>5</v>
      </c>
      <c r="BF14" s="261">
        <f t="shared" ref="BF14" si="269">BE14</f>
        <v>5</v>
      </c>
      <c r="BG14" s="185">
        <f>AVERAGE(AU14:BF14)</f>
        <v>5</v>
      </c>
      <c r="BH14" s="269" t="str">
        <f>$D14</f>
        <v>Dome Large</v>
      </c>
      <c r="BI14" s="261">
        <f>BF14</f>
        <v>5</v>
      </c>
      <c r="BJ14" s="261">
        <f>BI14</f>
        <v>5</v>
      </c>
      <c r="BK14" s="261">
        <f t="shared" ref="BK14" si="270">BJ14</f>
        <v>5</v>
      </c>
      <c r="BL14" s="261">
        <f t="shared" ref="BL14" si="271">BK14</f>
        <v>5</v>
      </c>
      <c r="BM14" s="261">
        <f t="shared" ref="BM14" si="272">BL14</f>
        <v>5</v>
      </c>
      <c r="BN14" s="261">
        <f t="shared" ref="BN14" si="273">BM14</f>
        <v>5</v>
      </c>
      <c r="BO14" s="261">
        <f t="shared" ref="BO14" si="274">BN14</f>
        <v>5</v>
      </c>
      <c r="BP14" s="261">
        <f t="shared" ref="BP14" si="275">BO14</f>
        <v>5</v>
      </c>
      <c r="BQ14" s="261">
        <f t="shared" ref="BQ14" si="276">BP14</f>
        <v>5</v>
      </c>
      <c r="BR14" s="261">
        <f t="shared" ref="BR14" si="277">BQ14</f>
        <v>5</v>
      </c>
      <c r="BS14" s="261">
        <f t="shared" ref="BS14" si="278">BR14</f>
        <v>5</v>
      </c>
      <c r="BT14" s="261">
        <f t="shared" ref="BT14" si="279">BS14</f>
        <v>5</v>
      </c>
      <c r="BU14" s="185">
        <f>AVERAGE(BI14:BT14)</f>
        <v>5</v>
      </c>
      <c r="BV14" s="269" t="str">
        <f>D14</f>
        <v>Dome Large</v>
      </c>
      <c r="BW14" s="260"/>
    </row>
    <row r="15" spans="2:75" s="218" customFormat="1">
      <c r="B15" s="270" t="s">
        <v>195</v>
      </c>
      <c r="C15" s="367">
        <f>'Occ. Proj'!N28</f>
        <v>0.6</v>
      </c>
      <c r="D15" s="272" t="str">
        <f>D5</f>
        <v>ADR</v>
      </c>
      <c r="E15" s="679">
        <f>'Rates Proj'!M53</f>
        <v>250</v>
      </c>
      <c r="F15" s="679">
        <f>E15</f>
        <v>250</v>
      </c>
      <c r="G15" s="679">
        <f>F15</f>
        <v>250</v>
      </c>
      <c r="H15" s="679">
        <v>325</v>
      </c>
      <c r="I15" s="679">
        <v>350</v>
      </c>
      <c r="J15" s="679">
        <v>375</v>
      </c>
      <c r="K15" s="679">
        <f>'Rates Proj'!N53</f>
        <v>425</v>
      </c>
      <c r="L15" s="679">
        <f>K15</f>
        <v>425</v>
      </c>
      <c r="M15" s="679">
        <v>350</v>
      </c>
      <c r="N15" s="679">
        <v>350</v>
      </c>
      <c r="O15" s="679">
        <f>E15</f>
        <v>250</v>
      </c>
      <c r="P15" s="679">
        <f>O15</f>
        <v>250</v>
      </c>
      <c r="Q15" s="219">
        <f>IFERROR(Q18/Q17,0)</f>
        <v>333.04749062407825</v>
      </c>
      <c r="R15" s="272" t="str">
        <f>R5</f>
        <v>ADR</v>
      </c>
      <c r="S15" s="273">
        <f t="shared" ref="S15:AD15" si="280">E15*(1+$C$3)</f>
        <v>257.5</v>
      </c>
      <c r="T15" s="273">
        <f t="shared" si="280"/>
        <v>257.5</v>
      </c>
      <c r="U15" s="273">
        <f t="shared" si="280"/>
        <v>257.5</v>
      </c>
      <c r="V15" s="273">
        <f t="shared" si="280"/>
        <v>334.75</v>
      </c>
      <c r="W15" s="273">
        <f t="shared" si="280"/>
        <v>360.5</v>
      </c>
      <c r="X15" s="273">
        <f t="shared" si="280"/>
        <v>386.25</v>
      </c>
      <c r="Y15" s="273">
        <f t="shared" si="280"/>
        <v>437.75</v>
      </c>
      <c r="Z15" s="273">
        <f t="shared" si="280"/>
        <v>437.75</v>
      </c>
      <c r="AA15" s="273">
        <f t="shared" si="280"/>
        <v>360.5</v>
      </c>
      <c r="AB15" s="273">
        <f t="shared" si="280"/>
        <v>360.5</v>
      </c>
      <c r="AC15" s="273">
        <f t="shared" si="280"/>
        <v>257.5</v>
      </c>
      <c r="AD15" s="273">
        <f t="shared" si="280"/>
        <v>257.5</v>
      </c>
      <c r="AE15" s="219">
        <f>IFERROR(AE18/AE17,0)</f>
        <v>343.03891534280058</v>
      </c>
      <c r="AF15" s="272" t="str">
        <f>AF5</f>
        <v>ADR</v>
      </c>
      <c r="AG15" s="273">
        <f t="shared" ref="AG15:AR15" si="281">S15*(1+$C$3)</f>
        <v>265.22500000000002</v>
      </c>
      <c r="AH15" s="273">
        <f t="shared" si="281"/>
        <v>265.22500000000002</v>
      </c>
      <c r="AI15" s="273">
        <f t="shared" si="281"/>
        <v>265.22500000000002</v>
      </c>
      <c r="AJ15" s="273">
        <f t="shared" si="281"/>
        <v>344.79250000000002</v>
      </c>
      <c r="AK15" s="273">
        <f t="shared" si="281"/>
        <v>371.315</v>
      </c>
      <c r="AL15" s="273">
        <f t="shared" si="281"/>
        <v>397.83750000000003</v>
      </c>
      <c r="AM15" s="273">
        <f t="shared" si="281"/>
        <v>450.88249999999999</v>
      </c>
      <c r="AN15" s="273">
        <f t="shared" si="281"/>
        <v>450.88249999999999</v>
      </c>
      <c r="AO15" s="273">
        <f t="shared" si="281"/>
        <v>371.315</v>
      </c>
      <c r="AP15" s="273">
        <f t="shared" si="281"/>
        <v>371.315</v>
      </c>
      <c r="AQ15" s="273">
        <f t="shared" si="281"/>
        <v>265.22500000000002</v>
      </c>
      <c r="AR15" s="273">
        <f t="shared" si="281"/>
        <v>265.22500000000002</v>
      </c>
      <c r="AS15" s="219">
        <f>IFERROR(AS18/AS17,0)</f>
        <v>353.33008280308457</v>
      </c>
      <c r="AT15" s="272" t="str">
        <f>AT5</f>
        <v>ADR</v>
      </c>
      <c r="AU15" s="273">
        <f t="shared" ref="AU15:BF15" si="282">AG15*(1+$C$3)</f>
        <v>273.18175000000002</v>
      </c>
      <c r="AV15" s="273">
        <f t="shared" si="282"/>
        <v>273.18175000000002</v>
      </c>
      <c r="AW15" s="273">
        <f t="shared" si="282"/>
        <v>273.18175000000002</v>
      </c>
      <c r="AX15" s="273">
        <f t="shared" si="282"/>
        <v>355.13627500000001</v>
      </c>
      <c r="AY15" s="273">
        <f t="shared" si="282"/>
        <v>382.45445000000001</v>
      </c>
      <c r="AZ15" s="273">
        <f t="shared" si="282"/>
        <v>409.77262500000006</v>
      </c>
      <c r="BA15" s="273">
        <f t="shared" si="282"/>
        <v>464.408975</v>
      </c>
      <c r="BB15" s="273">
        <f t="shared" si="282"/>
        <v>464.408975</v>
      </c>
      <c r="BC15" s="273">
        <f t="shared" si="282"/>
        <v>382.45445000000001</v>
      </c>
      <c r="BD15" s="273">
        <f t="shared" si="282"/>
        <v>382.45445000000001</v>
      </c>
      <c r="BE15" s="273">
        <f t="shared" si="282"/>
        <v>273.18175000000002</v>
      </c>
      <c r="BF15" s="273">
        <f t="shared" si="282"/>
        <v>273.18175000000002</v>
      </c>
      <c r="BG15" s="219">
        <f>IFERROR(BG18/BG17,0)</f>
        <v>363.92998528717715</v>
      </c>
      <c r="BH15" s="272" t="str">
        <f>BH5</f>
        <v>ADR</v>
      </c>
      <c r="BI15" s="523">
        <f t="shared" ref="BI15:BT15" si="283">AU15*(1+$C$3)</f>
        <v>281.37720250000001</v>
      </c>
      <c r="BJ15" s="523">
        <f t="shared" si="283"/>
        <v>281.37720250000001</v>
      </c>
      <c r="BK15" s="523">
        <f t="shared" si="283"/>
        <v>281.37720250000001</v>
      </c>
      <c r="BL15" s="523">
        <f t="shared" si="283"/>
        <v>365.79036325000004</v>
      </c>
      <c r="BM15" s="523">
        <f t="shared" si="283"/>
        <v>393.92808350000001</v>
      </c>
      <c r="BN15" s="523">
        <f t="shared" si="283"/>
        <v>422.0658037500001</v>
      </c>
      <c r="BO15" s="523">
        <f t="shared" si="283"/>
        <v>478.34124424999999</v>
      </c>
      <c r="BP15" s="523">
        <f t="shared" si="283"/>
        <v>478.34124424999999</v>
      </c>
      <c r="BQ15" s="523">
        <f t="shared" si="283"/>
        <v>393.92808350000001</v>
      </c>
      <c r="BR15" s="523">
        <f t="shared" si="283"/>
        <v>393.92808350000001</v>
      </c>
      <c r="BS15" s="523">
        <f t="shared" si="283"/>
        <v>281.37720250000001</v>
      </c>
      <c r="BT15" s="523">
        <f t="shared" si="283"/>
        <v>281.37720250000001</v>
      </c>
      <c r="BU15" s="219">
        <f>IFERROR(BU18/BU17,0)</f>
        <v>374.84788484579252</v>
      </c>
      <c r="BV15" s="272" t="str">
        <f>BV5</f>
        <v>ADR</v>
      </c>
      <c r="BW15" s="271"/>
    </row>
    <row r="16" spans="2:75" s="184" customFormat="1">
      <c r="B16" s="260" t="s">
        <v>196</v>
      </c>
      <c r="C16" s="367">
        <f>'Occ. Proj'!O28</f>
        <v>0.75</v>
      </c>
      <c r="D16" s="275" t="str">
        <f>D6</f>
        <v>Occupancy</v>
      </c>
      <c r="E16" s="301">
        <f>BI16*$C15</f>
        <v>0.27</v>
      </c>
      <c r="F16" s="301">
        <f t="shared" ref="F16" si="284">BJ16*$C15</f>
        <v>0.27</v>
      </c>
      <c r="G16" s="301">
        <f t="shared" ref="G16" si="285">BK16*$C15</f>
        <v>0.36</v>
      </c>
      <c r="H16" s="301">
        <f t="shared" ref="H16" si="286">BL16*$C15</f>
        <v>0.42</v>
      </c>
      <c r="I16" s="301">
        <f t="shared" ref="I16" si="287">BM16*$C15</f>
        <v>0.42</v>
      </c>
      <c r="J16" s="301">
        <f t="shared" ref="J16" si="288">BN16*$C15</f>
        <v>0.46799999999999997</v>
      </c>
      <c r="K16" s="301">
        <f t="shared" ref="K16" si="289">BO16*$C15</f>
        <v>0.46799999999999997</v>
      </c>
      <c r="L16" s="301">
        <f t="shared" ref="L16" si="290">BP16*$C15</f>
        <v>0.46799999999999997</v>
      </c>
      <c r="M16" s="301">
        <f t="shared" ref="M16" si="291">BQ16*$C15</f>
        <v>0.44999999999999996</v>
      </c>
      <c r="N16" s="301">
        <f t="shared" ref="N16" si="292">BR16*$C15</f>
        <v>0.44999999999999996</v>
      </c>
      <c r="O16" s="301">
        <f t="shared" ref="O16" si="293">BS16*$C15</f>
        <v>0.36</v>
      </c>
      <c r="P16" s="301">
        <f t="shared" ref="P16" si="294">BT16*$C15</f>
        <v>0.27</v>
      </c>
      <c r="Q16" s="187">
        <f>IFERROR(Q17/(Q14*$Q$3),0)</f>
        <v>0.39009863013698626</v>
      </c>
      <c r="R16" s="275" t="str">
        <f>R6</f>
        <v>Occupancy</v>
      </c>
      <c r="S16" s="276">
        <f>BI16*$C16</f>
        <v>0.33750000000000002</v>
      </c>
      <c r="T16" s="276">
        <f t="shared" ref="T16" si="295">BJ16*$C16</f>
        <v>0.33750000000000002</v>
      </c>
      <c r="U16" s="276">
        <f t="shared" ref="U16" si="296">BK16*$C16</f>
        <v>0.44999999999999996</v>
      </c>
      <c r="V16" s="276">
        <f t="shared" ref="V16" si="297">BL16*$C16</f>
        <v>0.52499999999999991</v>
      </c>
      <c r="W16" s="276">
        <f t="shared" ref="W16" si="298">BM16*$C16</f>
        <v>0.52499999999999991</v>
      </c>
      <c r="X16" s="276">
        <f>BN16*$C16</f>
        <v>0.58499999999999996</v>
      </c>
      <c r="Y16" s="276">
        <f t="shared" ref="Y16" si="299">BO16*$C16</f>
        <v>0.58499999999999996</v>
      </c>
      <c r="Z16" s="276">
        <f t="shared" ref="Z16" si="300">BP16*$C16</f>
        <v>0.58499999999999996</v>
      </c>
      <c r="AA16" s="276">
        <f t="shared" ref="AA16" si="301">BQ16*$C16</f>
        <v>0.5625</v>
      </c>
      <c r="AB16" s="276">
        <f t="shared" ref="AB16" si="302">BR16*$C16</f>
        <v>0.5625</v>
      </c>
      <c r="AC16" s="276">
        <f t="shared" ref="AC16" si="303">BS16*$C16</f>
        <v>0.44999999999999996</v>
      </c>
      <c r="AD16" s="276">
        <f t="shared" ref="AD16" si="304">BT16*$C16</f>
        <v>0.33750000000000002</v>
      </c>
      <c r="AE16" s="187">
        <f>IFERROR(AE17/(AE14*$Q$3),0)</f>
        <v>0.48762328767123281</v>
      </c>
      <c r="AF16" s="275" t="str">
        <f>AF6</f>
        <v>Occupancy</v>
      </c>
      <c r="AG16" s="276">
        <f>BI16*$C17</f>
        <v>0.40500000000000003</v>
      </c>
      <c r="AH16" s="276">
        <f t="shared" ref="AH16" si="305">BJ16*$C17</f>
        <v>0.40500000000000003</v>
      </c>
      <c r="AI16" s="276">
        <f t="shared" ref="AI16" si="306">BK16*$C17</f>
        <v>0.54</v>
      </c>
      <c r="AJ16" s="276">
        <f t="shared" ref="AJ16" si="307">BL16*$C17</f>
        <v>0.63</v>
      </c>
      <c r="AK16" s="276">
        <f t="shared" ref="AK16" si="308">BM16*$C17</f>
        <v>0.63</v>
      </c>
      <c r="AL16" s="276">
        <f t="shared" ref="AL16" si="309">BN16*$C17</f>
        <v>0.70200000000000007</v>
      </c>
      <c r="AM16" s="276">
        <f t="shared" ref="AM16" si="310">BO16*$C17</f>
        <v>0.70200000000000007</v>
      </c>
      <c r="AN16" s="276">
        <f t="shared" ref="AN16" si="311">BP16*$C17</f>
        <v>0.70200000000000007</v>
      </c>
      <c r="AO16" s="276">
        <f t="shared" ref="AO16" si="312">BQ16*$C17</f>
        <v>0.67500000000000004</v>
      </c>
      <c r="AP16" s="276">
        <f t="shared" ref="AP16" si="313">BR16*$C17</f>
        <v>0.67500000000000004</v>
      </c>
      <c r="AQ16" s="276">
        <f t="shared" ref="AQ16" si="314">BS16*$C17</f>
        <v>0.54</v>
      </c>
      <c r="AR16" s="276">
        <f t="shared" ref="AR16" si="315">BT16*$C17</f>
        <v>0.40500000000000003</v>
      </c>
      <c r="AS16" s="187">
        <f>IFERROR(AS17/(AS14*$Q$3),0)</f>
        <v>0.58514794520547952</v>
      </c>
      <c r="AT16" s="275" t="str">
        <f>AT6</f>
        <v>Occupancy</v>
      </c>
      <c r="AU16" s="276">
        <f>BI16*$C18</f>
        <v>0.43874999999999997</v>
      </c>
      <c r="AV16" s="276">
        <f t="shared" ref="AV16" si="316">BJ16*$C18</f>
        <v>0.43874999999999997</v>
      </c>
      <c r="AW16" s="276">
        <f t="shared" ref="AW16" si="317">BK16*$C18</f>
        <v>0.58499999999999996</v>
      </c>
      <c r="AX16" s="276">
        <f t="shared" ref="AX16" si="318">BL16*$C18</f>
        <v>0.6825</v>
      </c>
      <c r="AY16" s="276">
        <f t="shared" ref="AY16" si="319">BM16*$C18</f>
        <v>0.6825</v>
      </c>
      <c r="AZ16" s="276">
        <f t="shared" ref="AZ16" si="320">BN16*$C18</f>
        <v>0.76049999999999995</v>
      </c>
      <c r="BA16" s="276">
        <f t="shared" ref="BA16" si="321">BO16*$C18</f>
        <v>0.76049999999999995</v>
      </c>
      <c r="BB16" s="276">
        <f t="shared" ref="BB16" si="322">BP16*$C18</f>
        <v>0.76049999999999995</v>
      </c>
      <c r="BC16" s="276">
        <f t="shared" ref="BC16" si="323">BQ16*$C18</f>
        <v>0.73124999999999996</v>
      </c>
      <c r="BD16" s="276">
        <f t="shared" ref="BD16" si="324">BR16*$C18</f>
        <v>0.73124999999999996</v>
      </c>
      <c r="BE16" s="276">
        <f t="shared" ref="BE16" si="325">BS16*$C18</f>
        <v>0.58499999999999996</v>
      </c>
      <c r="BF16" s="276">
        <f t="shared" ref="BF16" si="326">BT16*$C18</f>
        <v>0.43874999999999997</v>
      </c>
      <c r="BG16" s="187">
        <f>IFERROR(BG17/(BG14*$Q$3),0)</f>
        <v>0.6339102739726028</v>
      </c>
      <c r="BH16" s="275" t="str">
        <f>BH6</f>
        <v>Occupancy</v>
      </c>
      <c r="BI16" s="277">
        <f>'Occ. Proj'!$I$19</f>
        <v>0.45</v>
      </c>
      <c r="BJ16" s="277">
        <f>'Occ. Proj'!$I$19</f>
        <v>0.45</v>
      </c>
      <c r="BK16" s="277">
        <f>BK11</f>
        <v>0.6</v>
      </c>
      <c r="BL16" s="277">
        <f t="shared" ref="BL16" si="327">BL11</f>
        <v>0.7</v>
      </c>
      <c r="BM16" s="277">
        <v>0.7</v>
      </c>
      <c r="BN16" s="277">
        <f>'Occ. Proj'!$J$19</f>
        <v>0.78</v>
      </c>
      <c r="BO16" s="277">
        <f>'Occ. Proj'!$J$19</f>
        <v>0.78</v>
      </c>
      <c r="BP16" s="277">
        <f>'Occ. Proj'!$J$19</f>
        <v>0.78</v>
      </c>
      <c r="BQ16" s="277">
        <f>BQ11</f>
        <v>0.75</v>
      </c>
      <c r="BR16" s="277">
        <f>BR11</f>
        <v>0.75</v>
      </c>
      <c r="BS16" s="277">
        <v>0.6</v>
      </c>
      <c r="BT16" s="277">
        <f>BI16</f>
        <v>0.45</v>
      </c>
      <c r="BU16" s="187">
        <f>IFERROR(BU17/(BU14*$Q$3),0)</f>
        <v>0.65016438356164385</v>
      </c>
      <c r="BV16" s="275" t="str">
        <f>BV6</f>
        <v>Occupancy</v>
      </c>
      <c r="BW16" s="274"/>
    </row>
    <row r="17" spans="2:74">
      <c r="B17" s="260" t="s">
        <v>197</v>
      </c>
      <c r="C17" s="367">
        <f>'Occ. Proj'!P28</f>
        <v>0.9</v>
      </c>
      <c r="D17" s="284" t="str">
        <f>D7</f>
        <v xml:space="preserve">Site Nights </v>
      </c>
      <c r="E17" s="526">
        <f t="shared" ref="E17:P17" si="328">E16*E3*E14</f>
        <v>41.850000000000009</v>
      </c>
      <c r="F17" s="526">
        <f t="shared" si="328"/>
        <v>37.800000000000004</v>
      </c>
      <c r="G17" s="526">
        <f t="shared" si="328"/>
        <v>55.8</v>
      </c>
      <c r="H17" s="526">
        <f t="shared" si="328"/>
        <v>63</v>
      </c>
      <c r="I17" s="526">
        <f t="shared" si="328"/>
        <v>65.099999999999994</v>
      </c>
      <c r="J17" s="526">
        <f t="shared" si="328"/>
        <v>70.199999999999989</v>
      </c>
      <c r="K17" s="526">
        <f t="shared" si="328"/>
        <v>72.539999999999992</v>
      </c>
      <c r="L17" s="526">
        <f t="shared" si="328"/>
        <v>72.539999999999992</v>
      </c>
      <c r="M17" s="526">
        <f t="shared" si="328"/>
        <v>67.499999999999986</v>
      </c>
      <c r="N17" s="526">
        <f t="shared" si="328"/>
        <v>69.75</v>
      </c>
      <c r="O17" s="526">
        <f t="shared" si="328"/>
        <v>53.999999999999993</v>
      </c>
      <c r="P17" s="526">
        <f t="shared" si="328"/>
        <v>41.850000000000009</v>
      </c>
      <c r="Q17" s="188">
        <f>SUM(E17:P17)</f>
        <v>711.93</v>
      </c>
      <c r="R17" s="284" t="str">
        <f>R7</f>
        <v xml:space="preserve">Site Nights </v>
      </c>
      <c r="S17" s="285">
        <f t="shared" ref="S17:AD17" si="329">S16*S3*S14</f>
        <v>52.3125</v>
      </c>
      <c r="T17" s="285">
        <f t="shared" si="329"/>
        <v>47.250000000000007</v>
      </c>
      <c r="U17" s="285">
        <f t="shared" si="329"/>
        <v>69.75</v>
      </c>
      <c r="V17" s="285">
        <f t="shared" si="329"/>
        <v>78.749999999999986</v>
      </c>
      <c r="W17" s="285">
        <f t="shared" si="329"/>
        <v>81.375</v>
      </c>
      <c r="X17" s="285">
        <f t="shared" si="329"/>
        <v>87.749999999999986</v>
      </c>
      <c r="Y17" s="285">
        <f t="shared" si="329"/>
        <v>90.674999999999983</v>
      </c>
      <c r="Z17" s="285">
        <f t="shared" si="329"/>
        <v>90.674999999999983</v>
      </c>
      <c r="AA17" s="285">
        <f t="shared" si="329"/>
        <v>84.375</v>
      </c>
      <c r="AB17" s="285">
        <f t="shared" si="329"/>
        <v>87.1875</v>
      </c>
      <c r="AC17" s="285">
        <f t="shared" si="329"/>
        <v>67.499999999999986</v>
      </c>
      <c r="AD17" s="285">
        <f t="shared" si="329"/>
        <v>52.3125</v>
      </c>
      <c r="AE17" s="188">
        <f>SUM(S17:AD17)</f>
        <v>889.91249999999991</v>
      </c>
      <c r="AF17" s="284" t="str">
        <f>AF7</f>
        <v xml:space="preserve">Site Nights </v>
      </c>
      <c r="AG17" s="285">
        <f t="shared" ref="AG17:AR17" si="330">AG16*AG3*AG14</f>
        <v>62.775000000000006</v>
      </c>
      <c r="AH17" s="285">
        <f t="shared" si="330"/>
        <v>56.7</v>
      </c>
      <c r="AI17" s="285">
        <f t="shared" si="330"/>
        <v>83.700000000000017</v>
      </c>
      <c r="AJ17" s="285">
        <f t="shared" si="330"/>
        <v>94.5</v>
      </c>
      <c r="AK17" s="285">
        <f t="shared" si="330"/>
        <v>97.65</v>
      </c>
      <c r="AL17" s="285">
        <f t="shared" si="330"/>
        <v>105.30000000000001</v>
      </c>
      <c r="AM17" s="285">
        <f t="shared" si="330"/>
        <v>108.81</v>
      </c>
      <c r="AN17" s="285">
        <f t="shared" si="330"/>
        <v>108.81</v>
      </c>
      <c r="AO17" s="285">
        <f t="shared" si="330"/>
        <v>101.25</v>
      </c>
      <c r="AP17" s="285">
        <f t="shared" si="330"/>
        <v>104.625</v>
      </c>
      <c r="AQ17" s="285">
        <f t="shared" si="330"/>
        <v>81.000000000000014</v>
      </c>
      <c r="AR17" s="285">
        <f t="shared" si="330"/>
        <v>62.775000000000006</v>
      </c>
      <c r="AS17" s="188">
        <f>SUM(AG17:AR17)</f>
        <v>1067.8950000000002</v>
      </c>
      <c r="AT17" s="284" t="str">
        <f>AT7</f>
        <v xml:space="preserve">Site Nights </v>
      </c>
      <c r="AU17" s="285">
        <f t="shared" ref="AU17:BF17" si="331">AU16*AU3*AU14</f>
        <v>68.006249999999994</v>
      </c>
      <c r="AV17" s="285">
        <f t="shared" si="331"/>
        <v>61.424999999999997</v>
      </c>
      <c r="AW17" s="285">
        <f t="shared" si="331"/>
        <v>90.674999999999983</v>
      </c>
      <c r="AX17" s="285">
        <f t="shared" si="331"/>
        <v>102.375</v>
      </c>
      <c r="AY17" s="285">
        <f t="shared" si="331"/>
        <v>105.78749999999999</v>
      </c>
      <c r="AZ17" s="285">
        <f t="shared" si="331"/>
        <v>114.07499999999999</v>
      </c>
      <c r="BA17" s="285">
        <f t="shared" si="331"/>
        <v>117.8775</v>
      </c>
      <c r="BB17" s="285">
        <f t="shared" si="331"/>
        <v>117.8775</v>
      </c>
      <c r="BC17" s="285">
        <f t="shared" si="331"/>
        <v>109.6875</v>
      </c>
      <c r="BD17" s="285">
        <f t="shared" si="331"/>
        <v>113.34375</v>
      </c>
      <c r="BE17" s="285">
        <f t="shared" si="331"/>
        <v>87.749999999999986</v>
      </c>
      <c r="BF17" s="285">
        <f t="shared" si="331"/>
        <v>68.006249999999994</v>
      </c>
      <c r="BG17" s="188">
        <f>SUM(AU17:BF17)</f>
        <v>1156.88625</v>
      </c>
      <c r="BH17" s="284" t="str">
        <f>BH7</f>
        <v xml:space="preserve">Site Nights </v>
      </c>
      <c r="BI17" s="526">
        <f t="shared" ref="BI17:BT17" si="332">BI16*BI3*BI14</f>
        <v>69.75</v>
      </c>
      <c r="BJ17" s="526">
        <f t="shared" si="332"/>
        <v>63</v>
      </c>
      <c r="BK17" s="526">
        <f t="shared" si="332"/>
        <v>92.999999999999986</v>
      </c>
      <c r="BL17" s="526">
        <f t="shared" si="332"/>
        <v>105</v>
      </c>
      <c r="BM17" s="526">
        <f t="shared" si="332"/>
        <v>108.5</v>
      </c>
      <c r="BN17" s="526">
        <f t="shared" si="332"/>
        <v>117.00000000000001</v>
      </c>
      <c r="BO17" s="526">
        <f t="shared" si="332"/>
        <v>120.9</v>
      </c>
      <c r="BP17" s="526">
        <f t="shared" si="332"/>
        <v>120.9</v>
      </c>
      <c r="BQ17" s="526">
        <f t="shared" si="332"/>
        <v>112.5</v>
      </c>
      <c r="BR17" s="526">
        <f t="shared" si="332"/>
        <v>116.25</v>
      </c>
      <c r="BS17" s="526">
        <f t="shared" si="332"/>
        <v>90</v>
      </c>
      <c r="BT17" s="526">
        <f t="shared" si="332"/>
        <v>69.75</v>
      </c>
      <c r="BU17" s="188">
        <f>SUM(BI17:BT17)</f>
        <v>1186.55</v>
      </c>
      <c r="BV17" s="284" t="str">
        <f>BV7</f>
        <v xml:space="preserve">Site Nights </v>
      </c>
    </row>
    <row r="18" spans="2:74" s="220" customFormat="1">
      <c r="B18" s="229" t="s">
        <v>199</v>
      </c>
      <c r="C18" s="367">
        <f>'Occ. Proj'!Q28</f>
        <v>0.97499999999999998</v>
      </c>
      <c r="D18" s="282" t="str">
        <f>D13</f>
        <v xml:space="preserve">Revenue </v>
      </c>
      <c r="E18" s="525">
        <f>E15*E17</f>
        <v>10462.500000000002</v>
      </c>
      <c r="F18" s="525">
        <f t="shared" ref="F18" si="333">F15*F17</f>
        <v>9450.0000000000018</v>
      </c>
      <c r="G18" s="525">
        <f t="shared" ref="G18" si="334">G15*G17</f>
        <v>13950</v>
      </c>
      <c r="H18" s="525">
        <f t="shared" ref="H18" si="335">H15*H17</f>
        <v>20475</v>
      </c>
      <c r="I18" s="525">
        <f t="shared" ref="I18" si="336">I15*I17</f>
        <v>22784.999999999996</v>
      </c>
      <c r="J18" s="525">
        <f t="shared" ref="J18" si="337">J15*J17</f>
        <v>26324.999999999996</v>
      </c>
      <c r="K18" s="525">
        <f t="shared" ref="K18" si="338">K15*K17</f>
        <v>30829.499999999996</v>
      </c>
      <c r="L18" s="525">
        <f t="shared" ref="L18" si="339">L15*L17</f>
        <v>30829.499999999996</v>
      </c>
      <c r="M18" s="525">
        <f t="shared" ref="M18" si="340">M15*M17</f>
        <v>23624.999999999996</v>
      </c>
      <c r="N18" s="525">
        <f t="shared" ref="N18" si="341">N15*N17</f>
        <v>24412.5</v>
      </c>
      <c r="O18" s="525">
        <f t="shared" ref="O18" si="342">O15*O17</f>
        <v>13499.999999999998</v>
      </c>
      <c r="P18" s="525">
        <f t="shared" ref="P18" si="343">P15*P17</f>
        <v>10462.500000000002</v>
      </c>
      <c r="Q18" s="222">
        <f>SUM(E18:P18)</f>
        <v>237106.5</v>
      </c>
      <c r="R18" s="282" t="str">
        <f>R13</f>
        <v xml:space="preserve">Revenue </v>
      </c>
      <c r="S18" s="283">
        <f>S15*S17</f>
        <v>13470.46875</v>
      </c>
      <c r="T18" s="283">
        <f t="shared" ref="T18" si="344">T15*T17</f>
        <v>12166.875000000002</v>
      </c>
      <c r="U18" s="283">
        <f t="shared" ref="U18" si="345">U15*U17</f>
        <v>17960.625</v>
      </c>
      <c r="V18" s="283">
        <f t="shared" ref="V18" si="346">V15*V17</f>
        <v>26361.562499999996</v>
      </c>
      <c r="W18" s="283">
        <f t="shared" ref="W18" si="347">W15*W17</f>
        <v>29335.6875</v>
      </c>
      <c r="X18" s="283">
        <f t="shared" ref="X18" si="348">X15*X17</f>
        <v>33893.437499999993</v>
      </c>
      <c r="Y18" s="283">
        <f t="shared" ref="Y18" si="349">Y15*Y17</f>
        <v>39692.98124999999</v>
      </c>
      <c r="Z18" s="283">
        <f t="shared" ref="Z18" si="350">Z15*Z17</f>
        <v>39692.98124999999</v>
      </c>
      <c r="AA18" s="283">
        <f t="shared" ref="AA18" si="351">AA15*AA17</f>
        <v>30417.1875</v>
      </c>
      <c r="AB18" s="283">
        <f t="shared" ref="AB18" si="352">AB15*AB17</f>
        <v>31431.09375</v>
      </c>
      <c r="AC18" s="283">
        <f t="shared" ref="AC18" si="353">AC15*AC17</f>
        <v>17381.249999999996</v>
      </c>
      <c r="AD18" s="283">
        <f t="shared" ref="AD18" si="354">AD15*AD17</f>
        <v>13470.46875</v>
      </c>
      <c r="AE18" s="222">
        <f>SUM(S18:AD18)</f>
        <v>305274.61874999997</v>
      </c>
      <c r="AF18" s="282" t="str">
        <f>AF13</f>
        <v xml:space="preserve">Revenue </v>
      </c>
      <c r="AG18" s="283">
        <f>AG15*AG17</f>
        <v>16649.499375000003</v>
      </c>
      <c r="AH18" s="283">
        <f t="shared" ref="AH18" si="355">AH15*AH17</f>
        <v>15038.257500000002</v>
      </c>
      <c r="AI18" s="283">
        <f t="shared" ref="AI18" si="356">AI15*AI17</f>
        <v>22199.332500000008</v>
      </c>
      <c r="AJ18" s="283">
        <f t="shared" ref="AJ18" si="357">AJ15*AJ17</f>
        <v>32582.891250000001</v>
      </c>
      <c r="AK18" s="283">
        <f t="shared" ref="AK18" si="358">AK15*AK17</f>
        <v>36258.909749999999</v>
      </c>
      <c r="AL18" s="283">
        <f t="shared" ref="AL18" si="359">AL15*AL17</f>
        <v>41892.288750000007</v>
      </c>
      <c r="AM18" s="283">
        <f t="shared" ref="AM18" si="360">AM15*AM17</f>
        <v>49060.524825</v>
      </c>
      <c r="AN18" s="283">
        <f t="shared" ref="AN18" si="361">AN15*AN17</f>
        <v>49060.524825</v>
      </c>
      <c r="AO18" s="283">
        <f t="shared" ref="AO18" si="362">AO15*AO17</f>
        <v>37595.643750000003</v>
      </c>
      <c r="AP18" s="283">
        <f t="shared" ref="AP18" si="363">AP15*AP17</f>
        <v>38848.831874999996</v>
      </c>
      <c r="AQ18" s="283">
        <f t="shared" ref="AQ18" si="364">AQ15*AQ17</f>
        <v>21483.225000000006</v>
      </c>
      <c r="AR18" s="283">
        <f t="shared" ref="AR18" si="365">AR15*AR17</f>
        <v>16649.499375000003</v>
      </c>
      <c r="AS18" s="222">
        <f>SUM(AG18:AR18)</f>
        <v>377319.42877500004</v>
      </c>
      <c r="AT18" s="282" t="str">
        <f>AT13</f>
        <v xml:space="preserve">Revenue </v>
      </c>
      <c r="AU18" s="283">
        <f>AU15*AU17</f>
        <v>18578.066385937502</v>
      </c>
      <c r="AV18" s="283">
        <f t="shared" ref="AV18" si="366">AV15*AV17</f>
        <v>16780.188993750002</v>
      </c>
      <c r="AW18" s="283">
        <f t="shared" ref="AW18" si="367">AW15*AW17</f>
        <v>24770.755181249999</v>
      </c>
      <c r="AX18" s="283">
        <f t="shared" ref="AX18" si="368">AX15*AX17</f>
        <v>36357.076153125003</v>
      </c>
      <c r="AY18" s="283">
        <f t="shared" ref="AY18" si="369">AY15*AY17</f>
        <v>40458.900129374997</v>
      </c>
      <c r="AZ18" s="283">
        <f t="shared" ref="AZ18" si="370">AZ15*AZ17</f>
        <v>46744.812196875006</v>
      </c>
      <c r="BA18" s="283">
        <f t="shared" ref="BA18" si="371">BA15*BA17</f>
        <v>54743.368950562501</v>
      </c>
      <c r="BB18" s="283">
        <f t="shared" ref="BB18" si="372">BB15*BB17</f>
        <v>54743.368950562501</v>
      </c>
      <c r="BC18" s="283">
        <f t="shared" ref="BC18" si="373">BC15*BC17</f>
        <v>41950.472484375001</v>
      </c>
      <c r="BD18" s="283">
        <f t="shared" ref="BD18" si="374">BD15*BD17</f>
        <v>43348.8215671875</v>
      </c>
      <c r="BE18" s="283">
        <f t="shared" ref="BE18" si="375">BE15*BE17</f>
        <v>23971.698562499998</v>
      </c>
      <c r="BF18" s="283">
        <f t="shared" ref="BF18" si="376">BF15*BF17</f>
        <v>18578.066385937502</v>
      </c>
      <c r="BG18" s="222">
        <f>SUM(AU18:BF18)</f>
        <v>421025.59594143752</v>
      </c>
      <c r="BH18" s="282" t="str">
        <f>BH13</f>
        <v xml:space="preserve">Revenue </v>
      </c>
      <c r="BI18" s="525">
        <f>BI15*BI17</f>
        <v>19626.059874375002</v>
      </c>
      <c r="BJ18" s="525">
        <f t="shared" ref="BJ18" si="377">BJ15*BJ17</f>
        <v>17726.763757500001</v>
      </c>
      <c r="BK18" s="525">
        <f t="shared" ref="BK18" si="378">BK15*BK17</f>
        <v>26168.079832499996</v>
      </c>
      <c r="BL18" s="525">
        <f t="shared" ref="BL18" si="379">BL15*BL17</f>
        <v>38407.988141250004</v>
      </c>
      <c r="BM18" s="525">
        <f t="shared" ref="BM18" si="380">BM15*BM17</f>
        <v>42741.197059750004</v>
      </c>
      <c r="BN18" s="525">
        <f t="shared" ref="BN18" si="381">BN15*BN17</f>
        <v>49381.699038750019</v>
      </c>
      <c r="BO18" s="525">
        <f t="shared" ref="BO18" si="382">BO15*BO17</f>
        <v>57831.456429825004</v>
      </c>
      <c r="BP18" s="525">
        <f t="shared" ref="BP18" si="383">BP15*BP17</f>
        <v>57831.456429825004</v>
      </c>
      <c r="BQ18" s="525">
        <f t="shared" ref="BQ18" si="384">BQ15*BQ17</f>
        <v>44316.90939375</v>
      </c>
      <c r="BR18" s="525">
        <f t="shared" ref="BR18" si="385">BR15*BR17</f>
        <v>45794.139706875001</v>
      </c>
      <c r="BS18" s="525">
        <f t="shared" ref="BS18" si="386">BS15*BS17</f>
        <v>25323.948225</v>
      </c>
      <c r="BT18" s="525">
        <f t="shared" ref="BT18" si="387">BT15*BT17</f>
        <v>19626.059874375002</v>
      </c>
      <c r="BU18" s="222">
        <f>SUM(BI18:BT18)</f>
        <v>444775.75776377507</v>
      </c>
      <c r="BV18" s="282" t="str">
        <f>BV13</f>
        <v xml:space="preserve">Revenue </v>
      </c>
    </row>
    <row r="19" spans="2:74">
      <c r="B19" s="260"/>
      <c r="C19" s="368"/>
      <c r="D19" s="269" t="str">
        <f>'ToT (Intake Form)'!C32</f>
        <v>Dome Small</v>
      </c>
      <c r="E19" s="261">
        <f>'ToT (Intake Form)'!C33</f>
        <v>4</v>
      </c>
      <c r="F19" s="261">
        <f>E19</f>
        <v>4</v>
      </c>
      <c r="G19" s="261">
        <f t="shared" ref="G19" si="388">F19</f>
        <v>4</v>
      </c>
      <c r="H19" s="261">
        <f t="shared" ref="H19" si="389">G19</f>
        <v>4</v>
      </c>
      <c r="I19" s="261">
        <f t="shared" ref="I19" si="390">H19</f>
        <v>4</v>
      </c>
      <c r="J19" s="261">
        <f t="shared" ref="J19" si="391">I19</f>
        <v>4</v>
      </c>
      <c r="K19" s="261">
        <f t="shared" ref="K19" si="392">J19</f>
        <v>4</v>
      </c>
      <c r="L19" s="261">
        <f t="shared" ref="L19" si="393">K19</f>
        <v>4</v>
      </c>
      <c r="M19" s="261">
        <f t="shared" ref="M19" si="394">L19</f>
        <v>4</v>
      </c>
      <c r="N19" s="261">
        <f t="shared" ref="N19" si="395">M19</f>
        <v>4</v>
      </c>
      <c r="O19" s="261">
        <f t="shared" ref="O19" si="396">N19</f>
        <v>4</v>
      </c>
      <c r="P19" s="261">
        <f t="shared" ref="P19" si="397">O19</f>
        <v>4</v>
      </c>
      <c r="Q19" s="185">
        <f>AVERAGE(E19:P19)</f>
        <v>4</v>
      </c>
      <c r="R19" s="269" t="str">
        <f>$D19</f>
        <v>Dome Small</v>
      </c>
      <c r="S19" s="261">
        <f>Q19</f>
        <v>4</v>
      </c>
      <c r="T19" s="261">
        <f>S19</f>
        <v>4</v>
      </c>
      <c r="U19" s="261">
        <f t="shared" ref="U19" si="398">T19</f>
        <v>4</v>
      </c>
      <c r="V19" s="261">
        <f t="shared" ref="V19" si="399">U19</f>
        <v>4</v>
      </c>
      <c r="W19" s="261">
        <f t="shared" ref="W19" si="400">V19</f>
        <v>4</v>
      </c>
      <c r="X19" s="261">
        <f t="shared" ref="X19" si="401">W19</f>
        <v>4</v>
      </c>
      <c r="Y19" s="261">
        <f t="shared" ref="Y19" si="402">X19</f>
        <v>4</v>
      </c>
      <c r="Z19" s="261">
        <f t="shared" ref="Z19" si="403">Y19</f>
        <v>4</v>
      </c>
      <c r="AA19" s="261">
        <f t="shared" ref="AA19" si="404">Z19</f>
        <v>4</v>
      </c>
      <c r="AB19" s="261">
        <f t="shared" ref="AB19" si="405">AA19</f>
        <v>4</v>
      </c>
      <c r="AC19" s="261">
        <f t="shared" ref="AC19" si="406">AB19</f>
        <v>4</v>
      </c>
      <c r="AD19" s="261">
        <f t="shared" ref="AD19" si="407">AC19</f>
        <v>4</v>
      </c>
      <c r="AE19" s="185">
        <f>AVERAGE(S19:AD19)</f>
        <v>4</v>
      </c>
      <c r="AF19" s="269" t="str">
        <f>$D19</f>
        <v>Dome Small</v>
      </c>
      <c r="AG19" s="261">
        <f>AE19</f>
        <v>4</v>
      </c>
      <c r="AH19" s="261">
        <f>AG19</f>
        <v>4</v>
      </c>
      <c r="AI19" s="261">
        <f t="shared" ref="AI19" si="408">AH19</f>
        <v>4</v>
      </c>
      <c r="AJ19" s="261">
        <f t="shared" ref="AJ19" si="409">AI19</f>
        <v>4</v>
      </c>
      <c r="AK19" s="261">
        <f t="shared" ref="AK19" si="410">AJ19</f>
        <v>4</v>
      </c>
      <c r="AL19" s="261">
        <f t="shared" ref="AL19" si="411">AK19</f>
        <v>4</v>
      </c>
      <c r="AM19" s="261">
        <f t="shared" ref="AM19" si="412">AL19</f>
        <v>4</v>
      </c>
      <c r="AN19" s="261">
        <f t="shared" ref="AN19" si="413">AM19</f>
        <v>4</v>
      </c>
      <c r="AO19" s="261">
        <f t="shared" ref="AO19" si="414">AN19</f>
        <v>4</v>
      </c>
      <c r="AP19" s="261">
        <f t="shared" ref="AP19" si="415">AO19</f>
        <v>4</v>
      </c>
      <c r="AQ19" s="261">
        <f t="shared" ref="AQ19" si="416">AP19</f>
        <v>4</v>
      </c>
      <c r="AR19" s="261">
        <f t="shared" ref="AR19" si="417">AQ19</f>
        <v>4</v>
      </c>
      <c r="AS19" s="185">
        <f>AVERAGE(AG19:AR19)</f>
        <v>4</v>
      </c>
      <c r="AT19" s="269" t="str">
        <f>$D19</f>
        <v>Dome Small</v>
      </c>
      <c r="AU19" s="261">
        <f>AS19</f>
        <v>4</v>
      </c>
      <c r="AV19" s="261">
        <f>AU19</f>
        <v>4</v>
      </c>
      <c r="AW19" s="261">
        <f t="shared" ref="AW19" si="418">AV19</f>
        <v>4</v>
      </c>
      <c r="AX19" s="261">
        <f t="shared" ref="AX19" si="419">AW19</f>
        <v>4</v>
      </c>
      <c r="AY19" s="261">
        <f t="shared" ref="AY19" si="420">AX19</f>
        <v>4</v>
      </c>
      <c r="AZ19" s="261">
        <f t="shared" ref="AZ19" si="421">AY19</f>
        <v>4</v>
      </c>
      <c r="BA19" s="261">
        <f t="shared" ref="BA19" si="422">AZ19</f>
        <v>4</v>
      </c>
      <c r="BB19" s="261">
        <f t="shared" ref="BB19" si="423">BA19</f>
        <v>4</v>
      </c>
      <c r="BC19" s="261">
        <f t="shared" ref="BC19" si="424">BB19</f>
        <v>4</v>
      </c>
      <c r="BD19" s="261">
        <f t="shared" ref="BD19" si="425">BC19</f>
        <v>4</v>
      </c>
      <c r="BE19" s="261">
        <f t="shared" ref="BE19" si="426">BD19</f>
        <v>4</v>
      </c>
      <c r="BF19" s="261">
        <f t="shared" ref="BF19" si="427">BE19</f>
        <v>4</v>
      </c>
      <c r="BG19" s="185">
        <f>AVERAGE(AU19:BF19)</f>
        <v>4</v>
      </c>
      <c r="BH19" s="269" t="str">
        <f>$D19</f>
        <v>Dome Small</v>
      </c>
      <c r="BI19" s="261">
        <f>BF19</f>
        <v>4</v>
      </c>
      <c r="BJ19" s="261">
        <f>BI19</f>
        <v>4</v>
      </c>
      <c r="BK19" s="261">
        <f t="shared" ref="BK19" si="428">BJ19</f>
        <v>4</v>
      </c>
      <c r="BL19" s="261">
        <f t="shared" ref="BL19" si="429">BK19</f>
        <v>4</v>
      </c>
      <c r="BM19" s="261">
        <f t="shared" ref="BM19" si="430">BL19</f>
        <v>4</v>
      </c>
      <c r="BN19" s="261">
        <f t="shared" ref="BN19" si="431">BM19</f>
        <v>4</v>
      </c>
      <c r="BO19" s="261">
        <f t="shared" ref="BO19" si="432">BN19</f>
        <v>4</v>
      </c>
      <c r="BP19" s="261">
        <f t="shared" ref="BP19" si="433">BO19</f>
        <v>4</v>
      </c>
      <c r="BQ19" s="261">
        <f t="shared" ref="BQ19" si="434">BP19</f>
        <v>4</v>
      </c>
      <c r="BR19" s="261">
        <f t="shared" ref="BR19" si="435">BQ19</f>
        <v>4</v>
      </c>
      <c r="BS19" s="261">
        <f t="shared" ref="BS19" si="436">BR19</f>
        <v>4</v>
      </c>
      <c r="BT19" s="261">
        <f t="shared" ref="BT19" si="437">BS19</f>
        <v>4</v>
      </c>
      <c r="BU19" s="185">
        <f>AVERAGE(BI19:BT19)</f>
        <v>4</v>
      </c>
      <c r="BV19" s="269" t="str">
        <f>D19</f>
        <v>Dome Small</v>
      </c>
    </row>
    <row r="20" spans="2:74" s="218" customFormat="1">
      <c r="B20" s="270" t="s">
        <v>195</v>
      </c>
      <c r="C20" s="367">
        <f>'Occ. Proj'!N29</f>
        <v>0.6</v>
      </c>
      <c r="D20" s="272" t="str">
        <f>D15</f>
        <v>ADR</v>
      </c>
      <c r="E20" s="679">
        <f>'Rates Proj'!M54</f>
        <v>300</v>
      </c>
      <c r="F20" s="679">
        <f>E20</f>
        <v>300</v>
      </c>
      <c r="G20" s="679">
        <f>F20</f>
        <v>300</v>
      </c>
      <c r="H20" s="679">
        <v>350</v>
      </c>
      <c r="I20" s="679">
        <v>400</v>
      </c>
      <c r="J20" s="679">
        <f>'Rates Proj'!N54</f>
        <v>500</v>
      </c>
      <c r="K20" s="679">
        <f>J20</f>
        <v>500</v>
      </c>
      <c r="L20" s="679">
        <f>K20</f>
        <v>500</v>
      </c>
      <c r="M20" s="679">
        <v>400</v>
      </c>
      <c r="N20" s="679">
        <v>400</v>
      </c>
      <c r="O20" s="679">
        <f>E20</f>
        <v>300</v>
      </c>
      <c r="P20" s="679">
        <f>O20</f>
        <v>300</v>
      </c>
      <c r="Q20" s="219">
        <f>IFERROR(Q23/Q22,0)</f>
        <v>396.16795760293519</v>
      </c>
      <c r="R20" s="272" t="str">
        <f>R15</f>
        <v>ADR</v>
      </c>
      <c r="S20" s="273">
        <f t="shared" ref="S20" si="438">E20*(1+$C$3)</f>
        <v>309</v>
      </c>
      <c r="T20" s="273">
        <f t="shared" ref="T20" si="439">F20*(1+$C$3)</f>
        <v>309</v>
      </c>
      <c r="U20" s="273">
        <f t="shared" ref="U20" si="440">G20*(1+$C$3)</f>
        <v>309</v>
      </c>
      <c r="V20" s="273">
        <f t="shared" ref="V20" si="441">H20*(1+$C$3)</f>
        <v>360.5</v>
      </c>
      <c r="W20" s="273">
        <f t="shared" ref="W20" si="442">I20*(1+$C$3)</f>
        <v>412</v>
      </c>
      <c r="X20" s="273">
        <f t="shared" ref="X20" si="443">J20*(1+$C$3)</f>
        <v>515</v>
      </c>
      <c r="Y20" s="273">
        <f t="shared" ref="Y20" si="444">K20*(1+$C$3)</f>
        <v>515</v>
      </c>
      <c r="Z20" s="273">
        <f t="shared" ref="Z20" si="445">L20*(1+$C$3)</f>
        <v>515</v>
      </c>
      <c r="AA20" s="273">
        <f t="shared" ref="AA20" si="446">M20*(1+$C$3)</f>
        <v>412</v>
      </c>
      <c r="AB20" s="273">
        <f t="shared" ref="AB20" si="447">N20*(1+$C$3)</f>
        <v>412</v>
      </c>
      <c r="AC20" s="273">
        <f t="shared" ref="AC20" si="448">O20*(1+$C$3)</f>
        <v>309</v>
      </c>
      <c r="AD20" s="273">
        <f t="shared" ref="AD20" si="449">P20*(1+$C$3)</f>
        <v>309</v>
      </c>
      <c r="AE20" s="219">
        <f>IFERROR(AE23/AE22,0)</f>
        <v>408.05299633102328</v>
      </c>
      <c r="AF20" s="272" t="str">
        <f>AF15</f>
        <v>ADR</v>
      </c>
      <c r="AG20" s="273">
        <f t="shared" ref="AG20" si="450">S20*(1+$C$3)</f>
        <v>318.27</v>
      </c>
      <c r="AH20" s="273">
        <f t="shared" ref="AH20" si="451">T20*(1+$C$3)</f>
        <v>318.27</v>
      </c>
      <c r="AI20" s="273">
        <f t="shared" ref="AI20" si="452">U20*(1+$C$3)</f>
        <v>318.27</v>
      </c>
      <c r="AJ20" s="273">
        <f t="shared" ref="AJ20" si="453">V20*(1+$C$3)</f>
        <v>371.315</v>
      </c>
      <c r="AK20" s="273">
        <f t="shared" ref="AK20" si="454">W20*(1+$C$3)</f>
        <v>424.36</v>
      </c>
      <c r="AL20" s="273">
        <f t="shared" ref="AL20" si="455">X20*(1+$C$3)</f>
        <v>530.45000000000005</v>
      </c>
      <c r="AM20" s="273">
        <f t="shared" ref="AM20" si="456">Y20*(1+$C$3)</f>
        <v>530.45000000000005</v>
      </c>
      <c r="AN20" s="273">
        <f t="shared" ref="AN20" si="457">Z20*(1+$C$3)</f>
        <v>530.45000000000005</v>
      </c>
      <c r="AO20" s="273">
        <f t="shared" ref="AO20" si="458">AA20*(1+$C$3)</f>
        <v>424.36</v>
      </c>
      <c r="AP20" s="273">
        <f t="shared" ref="AP20" si="459">AB20*(1+$C$3)</f>
        <v>424.36</v>
      </c>
      <c r="AQ20" s="273">
        <f t="shared" ref="AQ20" si="460">AC20*(1+$C$3)</f>
        <v>318.27</v>
      </c>
      <c r="AR20" s="273">
        <f t="shared" ref="AR20" si="461">AD20*(1+$C$3)</f>
        <v>318.27</v>
      </c>
      <c r="AS20" s="219">
        <f>IFERROR(AS23/AS22,0)</f>
        <v>420.29458622095393</v>
      </c>
      <c r="AT20" s="272" t="str">
        <f>AT15</f>
        <v>ADR</v>
      </c>
      <c r="AU20" s="273">
        <f>AG20*(1+$C$3)</f>
        <v>327.81810000000002</v>
      </c>
      <c r="AV20" s="273">
        <f t="shared" ref="AV20" si="462">AH20*(1+$C$3)</f>
        <v>327.81810000000002</v>
      </c>
      <c r="AW20" s="273">
        <f t="shared" ref="AW20" si="463">AI20*(1+$C$3)</f>
        <v>327.81810000000002</v>
      </c>
      <c r="AX20" s="273">
        <f t="shared" ref="AX20" si="464">AJ20*(1+$C$3)</f>
        <v>382.45445000000001</v>
      </c>
      <c r="AY20" s="273">
        <f t="shared" ref="AY20" si="465">AK20*(1+$C$3)</f>
        <v>437.0908</v>
      </c>
      <c r="AZ20" s="273">
        <f t="shared" ref="AZ20" si="466">AL20*(1+$C$3)</f>
        <v>546.36350000000004</v>
      </c>
      <c r="BA20" s="273">
        <f t="shared" ref="BA20" si="467">AM20*(1+$C$3)</f>
        <v>546.36350000000004</v>
      </c>
      <c r="BB20" s="273">
        <f t="shared" ref="BB20" si="468">AN20*(1+$C$3)</f>
        <v>546.36350000000004</v>
      </c>
      <c r="BC20" s="273">
        <f t="shared" ref="BC20" si="469">AO20*(1+$C$3)</f>
        <v>437.0908</v>
      </c>
      <c r="BD20" s="273">
        <f t="shared" ref="BD20" si="470">AP20*(1+$C$3)</f>
        <v>437.0908</v>
      </c>
      <c r="BE20" s="273">
        <f t="shared" ref="BE20" si="471">AQ20*(1+$C$3)</f>
        <v>327.81810000000002</v>
      </c>
      <c r="BF20" s="273">
        <f t="shared" ref="BF20" si="472">AR20*(1+$C$3)</f>
        <v>327.81810000000002</v>
      </c>
      <c r="BG20" s="219">
        <f>IFERROR(BG23/BG22,0)</f>
        <v>432.90342380758256</v>
      </c>
      <c r="BH20" s="272" t="str">
        <f>BH15</f>
        <v>ADR</v>
      </c>
      <c r="BI20" s="523">
        <f t="shared" ref="BI20" si="473">AU20*(1+$C$3)</f>
        <v>337.65264300000001</v>
      </c>
      <c r="BJ20" s="523">
        <f t="shared" ref="BJ20" si="474">AV20*(1+$C$3)</f>
        <v>337.65264300000001</v>
      </c>
      <c r="BK20" s="523">
        <f t="shared" ref="BK20" si="475">AW20*(1+$C$3)</f>
        <v>337.65264300000001</v>
      </c>
      <c r="BL20" s="523">
        <f t="shared" ref="BL20" si="476">AX20*(1+$C$3)</f>
        <v>393.92808350000001</v>
      </c>
      <c r="BM20" s="523">
        <f t="shared" ref="BM20" si="477">AY20*(1+$C$3)</f>
        <v>450.20352400000002</v>
      </c>
      <c r="BN20" s="523">
        <f t="shared" ref="BN20" si="478">AZ20*(1+$C$3)</f>
        <v>562.75440500000002</v>
      </c>
      <c r="BO20" s="523">
        <f t="shared" ref="BO20" si="479">BA20*(1+$C$3)</f>
        <v>562.75440500000002</v>
      </c>
      <c r="BP20" s="523">
        <f t="shared" ref="BP20" si="480">BB20*(1+$C$3)</f>
        <v>562.75440500000002</v>
      </c>
      <c r="BQ20" s="523">
        <f t="shared" ref="BQ20" si="481">BC20*(1+$C$3)</f>
        <v>450.20352400000002</v>
      </c>
      <c r="BR20" s="523">
        <f t="shared" ref="BR20" si="482">BD20*(1+$C$3)</f>
        <v>450.20352400000002</v>
      </c>
      <c r="BS20" s="523">
        <f t="shared" ref="BS20" si="483">BE20*(1+$C$3)</f>
        <v>337.65264300000001</v>
      </c>
      <c r="BT20" s="523">
        <f t="shared" ref="BT20" si="484">BF20*(1+$C$3)</f>
        <v>337.65264300000001</v>
      </c>
      <c r="BU20" s="219">
        <f>IFERROR(BU23/BU22,0)</f>
        <v>445.89052652180999</v>
      </c>
      <c r="BV20" s="272" t="str">
        <f>BV15</f>
        <v>ADR</v>
      </c>
    </row>
    <row r="21" spans="2:74" s="184" customFormat="1">
      <c r="B21" s="260" t="s">
        <v>196</v>
      </c>
      <c r="C21" s="367">
        <f>'Occ. Proj'!O29</f>
        <v>0.75</v>
      </c>
      <c r="D21" s="275" t="str">
        <f>D16</f>
        <v>Occupancy</v>
      </c>
      <c r="E21" s="301">
        <f>BI21*$C20</f>
        <v>0.27</v>
      </c>
      <c r="F21" s="301">
        <f t="shared" ref="F21" si="485">BJ21*$C20</f>
        <v>0.27</v>
      </c>
      <c r="G21" s="301">
        <f t="shared" ref="G21" si="486">BK21*$C20</f>
        <v>0.36</v>
      </c>
      <c r="H21" s="301">
        <f t="shared" ref="H21" si="487">BL21*$C20</f>
        <v>0.42</v>
      </c>
      <c r="I21" s="301">
        <f t="shared" ref="I21" si="488">BM21*$C20</f>
        <v>0.44999999999999996</v>
      </c>
      <c r="J21" s="301">
        <f t="shared" ref="J21" si="489">BN21*$C20</f>
        <v>0.51</v>
      </c>
      <c r="K21" s="301">
        <f t="shared" ref="K21" si="490">BO21*$C20</f>
        <v>0.51</v>
      </c>
      <c r="L21" s="301">
        <f t="shared" ref="L21" si="491">BP21*$C20</f>
        <v>0.51</v>
      </c>
      <c r="M21" s="301">
        <f t="shared" ref="M21" si="492">BQ21*$C20</f>
        <v>0.44999999999999996</v>
      </c>
      <c r="N21" s="301">
        <f t="shared" ref="N21" si="493">BR21*$C20</f>
        <v>0.44999999999999996</v>
      </c>
      <c r="O21" s="301">
        <f t="shared" ref="O21" si="494">BS21*$C20</f>
        <v>0.36</v>
      </c>
      <c r="P21" s="301">
        <f t="shared" ref="P21" si="495">BT21*$C20</f>
        <v>0.27</v>
      </c>
      <c r="Q21" s="187">
        <f>IFERROR(Q22/(Q19*$Q$3),0)</f>
        <v>0.40323287671232877</v>
      </c>
      <c r="R21" s="275" t="str">
        <f>R16</f>
        <v>Occupancy</v>
      </c>
      <c r="S21" s="276">
        <f>BI21*$C21</f>
        <v>0.33750000000000002</v>
      </c>
      <c r="T21" s="276">
        <f t="shared" ref="T21" si="496">BJ21*$C21</f>
        <v>0.33750000000000002</v>
      </c>
      <c r="U21" s="276">
        <f t="shared" ref="U21" si="497">BK21*$C21</f>
        <v>0.44999999999999996</v>
      </c>
      <c r="V21" s="276">
        <f t="shared" ref="V21" si="498">BL21*$C21</f>
        <v>0.52499999999999991</v>
      </c>
      <c r="W21" s="276">
        <f t="shared" ref="W21" si="499">BM21*$C21</f>
        <v>0.5625</v>
      </c>
      <c r="X21" s="276">
        <f t="shared" ref="X21" si="500">BN21*$C21</f>
        <v>0.63749999999999996</v>
      </c>
      <c r="Y21" s="276">
        <f t="shared" ref="Y21" si="501">BO21*$C21</f>
        <v>0.63749999999999996</v>
      </c>
      <c r="Z21" s="276">
        <f t="shared" ref="Z21" si="502">BP21*$C21</f>
        <v>0.63749999999999996</v>
      </c>
      <c r="AA21" s="276">
        <f t="shared" ref="AA21" si="503">BQ21*$C21</f>
        <v>0.5625</v>
      </c>
      <c r="AB21" s="276">
        <f t="shared" ref="AB21" si="504">BR21*$C21</f>
        <v>0.5625</v>
      </c>
      <c r="AC21" s="276">
        <f t="shared" ref="AC21" si="505">BS21*$C21</f>
        <v>0.44999999999999996</v>
      </c>
      <c r="AD21" s="276">
        <f t="shared" ref="AD21" si="506">BT21*$C21</f>
        <v>0.33750000000000002</v>
      </c>
      <c r="AE21" s="187">
        <f>IFERROR(AE22/(AE19*$Q$3),0)</f>
        <v>0.50404109589041091</v>
      </c>
      <c r="AF21" s="275" t="str">
        <f>AF16</f>
        <v>Occupancy</v>
      </c>
      <c r="AG21" s="276">
        <f>BI21*$C22</f>
        <v>0.40500000000000003</v>
      </c>
      <c r="AH21" s="276">
        <f t="shared" ref="AH21" si="507">BJ21*$C22</f>
        <v>0.40500000000000003</v>
      </c>
      <c r="AI21" s="276">
        <f t="shared" ref="AI21" si="508">BK21*$C22</f>
        <v>0.54</v>
      </c>
      <c r="AJ21" s="276">
        <f t="shared" ref="AJ21" si="509">BL21*$C22</f>
        <v>0.63</v>
      </c>
      <c r="AK21" s="276">
        <f t="shared" ref="AK21" si="510">BM21*$C22</f>
        <v>0.67500000000000004</v>
      </c>
      <c r="AL21" s="276">
        <f t="shared" ref="AL21" si="511">BN21*$C22</f>
        <v>0.76500000000000001</v>
      </c>
      <c r="AM21" s="276">
        <f t="shared" ref="AM21" si="512">BO21*$C22</f>
        <v>0.76500000000000001</v>
      </c>
      <c r="AN21" s="276">
        <f t="shared" ref="AN21" si="513">BP21*$C22</f>
        <v>0.76500000000000001</v>
      </c>
      <c r="AO21" s="276">
        <f>BQ21*$C22</f>
        <v>0.67500000000000004</v>
      </c>
      <c r="AP21" s="276">
        <f t="shared" ref="AP21" si="514">BR21*$C22</f>
        <v>0.67500000000000004</v>
      </c>
      <c r="AQ21" s="276">
        <f t="shared" ref="AQ21" si="515">BS21*$C22</f>
        <v>0.54</v>
      </c>
      <c r="AR21" s="276">
        <f t="shared" ref="AR21" si="516">BT21*$C22</f>
        <v>0.40500000000000003</v>
      </c>
      <c r="AS21" s="187">
        <f>IFERROR(AS22/(AS19*$Q$3),0)</f>
        <v>0.60484931506849327</v>
      </c>
      <c r="AT21" s="275" t="str">
        <f>AT16</f>
        <v>Occupancy</v>
      </c>
      <c r="AU21" s="276">
        <f>BI21*$C23</f>
        <v>0.43874999999999997</v>
      </c>
      <c r="AV21" s="276">
        <f t="shared" ref="AV21" si="517">BJ21*$C23</f>
        <v>0.43874999999999997</v>
      </c>
      <c r="AW21" s="276">
        <f t="shared" ref="AW21" si="518">BK21*$C23</f>
        <v>0.58499999999999996</v>
      </c>
      <c r="AX21" s="276">
        <f t="shared" ref="AX21" si="519">BL21*$C23</f>
        <v>0.6825</v>
      </c>
      <c r="AY21" s="276">
        <f t="shared" ref="AY21" si="520">BM21*$C23</f>
        <v>0.73124999999999996</v>
      </c>
      <c r="AZ21" s="276">
        <f t="shared" ref="AZ21" si="521">BN21*$C23</f>
        <v>0.82874999999999999</v>
      </c>
      <c r="BA21" s="276">
        <f t="shared" ref="BA21" si="522">BO21*$C23</f>
        <v>0.82874999999999999</v>
      </c>
      <c r="BB21" s="276">
        <f t="shared" ref="BB21" si="523">BP21*$C23</f>
        <v>0.82874999999999999</v>
      </c>
      <c r="BC21" s="276">
        <f t="shared" ref="BC21" si="524">BQ21*$C23</f>
        <v>0.73124999999999996</v>
      </c>
      <c r="BD21" s="276">
        <f t="shared" ref="BD21" si="525">BR21*$C23</f>
        <v>0.73124999999999996</v>
      </c>
      <c r="BE21" s="276">
        <f t="shared" ref="BE21" si="526">BS21*$C23</f>
        <v>0.58499999999999996</v>
      </c>
      <c r="BF21" s="276">
        <f t="shared" ref="BF21" si="527">BT21*$C23</f>
        <v>0.43874999999999997</v>
      </c>
      <c r="BG21" s="187">
        <f>IFERROR(BG22/(BG19*$Q$3),0)</f>
        <v>0.65525342465753411</v>
      </c>
      <c r="BH21" s="275" t="str">
        <f>BH16</f>
        <v>Occupancy</v>
      </c>
      <c r="BI21" s="277">
        <f>'Occ. Proj'!$I$20</f>
        <v>0.45</v>
      </c>
      <c r="BJ21" s="277">
        <f>'Occ. Proj'!$I$20</f>
        <v>0.45</v>
      </c>
      <c r="BK21" s="277">
        <f>BK16</f>
        <v>0.6</v>
      </c>
      <c r="BL21" s="277">
        <f t="shared" ref="BL21" si="528">BL16</f>
        <v>0.7</v>
      </c>
      <c r="BM21" s="277">
        <v>0.75</v>
      </c>
      <c r="BN21" s="277">
        <f>'Occ. Proj'!$J$20</f>
        <v>0.85</v>
      </c>
      <c r="BO21" s="277">
        <f>'Occ. Proj'!$J$20</f>
        <v>0.85</v>
      </c>
      <c r="BP21" s="277">
        <f>'Occ. Proj'!$J$20</f>
        <v>0.85</v>
      </c>
      <c r="BQ21" s="277">
        <f>BQ16</f>
        <v>0.75</v>
      </c>
      <c r="BR21" s="277">
        <f>BR16</f>
        <v>0.75</v>
      </c>
      <c r="BS21" s="277">
        <v>0.6</v>
      </c>
      <c r="BT21" s="277">
        <f>BI21</f>
        <v>0.45</v>
      </c>
      <c r="BU21" s="187">
        <f>IFERROR(BU22/(BU19*$Q$3),0)</f>
        <v>0.67205479452054795</v>
      </c>
      <c r="BV21" s="275" t="str">
        <f>BV16</f>
        <v>Occupancy</v>
      </c>
    </row>
    <row r="22" spans="2:74">
      <c r="B22" s="260" t="s">
        <v>197</v>
      </c>
      <c r="C22" s="367">
        <f>'Occ. Proj'!P29</f>
        <v>0.9</v>
      </c>
      <c r="D22" s="284" t="str">
        <f>D7</f>
        <v xml:space="preserve">Site Nights </v>
      </c>
      <c r="E22" s="526">
        <f>E21*E3*E19</f>
        <v>33.480000000000004</v>
      </c>
      <c r="F22" s="526">
        <f t="shared" ref="F22:BT22" si="529">F21*F3*F19</f>
        <v>30.240000000000002</v>
      </c>
      <c r="G22" s="526">
        <f t="shared" si="529"/>
        <v>44.64</v>
      </c>
      <c r="H22" s="526">
        <f t="shared" si="529"/>
        <v>50.4</v>
      </c>
      <c r="I22" s="526">
        <f t="shared" si="529"/>
        <v>55.8</v>
      </c>
      <c r="J22" s="526">
        <f t="shared" si="529"/>
        <v>61.2</v>
      </c>
      <c r="K22" s="526">
        <f t="shared" si="529"/>
        <v>63.24</v>
      </c>
      <c r="L22" s="526">
        <f t="shared" si="529"/>
        <v>63.24</v>
      </c>
      <c r="M22" s="526">
        <f t="shared" si="529"/>
        <v>53.999999999999993</v>
      </c>
      <c r="N22" s="526">
        <f t="shared" si="529"/>
        <v>55.8</v>
      </c>
      <c r="O22" s="526">
        <f t="shared" si="529"/>
        <v>43.199999999999996</v>
      </c>
      <c r="P22" s="526">
        <f t="shared" si="529"/>
        <v>33.480000000000004</v>
      </c>
      <c r="Q22" s="188">
        <f>SUM(E22:P22)</f>
        <v>588.72</v>
      </c>
      <c r="R22" s="284" t="str">
        <f>R7</f>
        <v xml:space="preserve">Site Nights </v>
      </c>
      <c r="S22" s="285">
        <f t="shared" si="529"/>
        <v>41.85</v>
      </c>
      <c r="T22" s="285">
        <f t="shared" si="529"/>
        <v>37.800000000000004</v>
      </c>
      <c r="U22" s="285">
        <f t="shared" si="529"/>
        <v>55.8</v>
      </c>
      <c r="V22" s="285">
        <f t="shared" si="529"/>
        <v>62.999999999999986</v>
      </c>
      <c r="W22" s="285">
        <f t="shared" si="529"/>
        <v>69.75</v>
      </c>
      <c r="X22" s="285">
        <f t="shared" si="529"/>
        <v>76.5</v>
      </c>
      <c r="Y22" s="285">
        <f t="shared" si="529"/>
        <v>79.05</v>
      </c>
      <c r="Z22" s="285">
        <f t="shared" si="529"/>
        <v>79.05</v>
      </c>
      <c r="AA22" s="285">
        <f t="shared" si="529"/>
        <v>67.5</v>
      </c>
      <c r="AB22" s="285">
        <f t="shared" si="529"/>
        <v>69.75</v>
      </c>
      <c r="AC22" s="285">
        <f t="shared" si="529"/>
        <v>53.999999999999993</v>
      </c>
      <c r="AD22" s="285">
        <f t="shared" si="529"/>
        <v>41.85</v>
      </c>
      <c r="AE22" s="188">
        <f>SUM(S22:AD22)</f>
        <v>735.9</v>
      </c>
      <c r="AF22" s="284" t="str">
        <f>AF7</f>
        <v xml:space="preserve">Site Nights </v>
      </c>
      <c r="AG22" s="285">
        <f t="shared" si="529"/>
        <v>50.220000000000006</v>
      </c>
      <c r="AH22" s="285">
        <f t="shared" si="529"/>
        <v>45.36</v>
      </c>
      <c r="AI22" s="285">
        <f t="shared" si="529"/>
        <v>66.960000000000008</v>
      </c>
      <c r="AJ22" s="285">
        <f t="shared" si="529"/>
        <v>75.599999999999994</v>
      </c>
      <c r="AK22" s="285">
        <f t="shared" si="529"/>
        <v>83.7</v>
      </c>
      <c r="AL22" s="285">
        <f t="shared" si="529"/>
        <v>91.8</v>
      </c>
      <c r="AM22" s="285">
        <f t="shared" si="529"/>
        <v>94.86</v>
      </c>
      <c r="AN22" s="285">
        <f t="shared" si="529"/>
        <v>94.86</v>
      </c>
      <c r="AO22" s="285">
        <f t="shared" si="529"/>
        <v>81</v>
      </c>
      <c r="AP22" s="285">
        <f t="shared" si="529"/>
        <v>83.7</v>
      </c>
      <c r="AQ22" s="285">
        <f t="shared" si="529"/>
        <v>64.800000000000011</v>
      </c>
      <c r="AR22" s="285">
        <f t="shared" si="529"/>
        <v>50.220000000000006</v>
      </c>
      <c r="AS22" s="188">
        <f>SUM(AG22:AR22)</f>
        <v>883.08000000000015</v>
      </c>
      <c r="AT22" s="284" t="str">
        <f>AT7</f>
        <v xml:space="preserve">Site Nights </v>
      </c>
      <c r="AU22" s="285">
        <f t="shared" si="529"/>
        <v>54.404999999999994</v>
      </c>
      <c r="AV22" s="285">
        <f t="shared" si="529"/>
        <v>49.14</v>
      </c>
      <c r="AW22" s="285">
        <f t="shared" si="529"/>
        <v>72.539999999999992</v>
      </c>
      <c r="AX22" s="285">
        <f t="shared" si="529"/>
        <v>81.900000000000006</v>
      </c>
      <c r="AY22" s="285">
        <f t="shared" si="529"/>
        <v>90.674999999999997</v>
      </c>
      <c r="AZ22" s="285">
        <f t="shared" si="529"/>
        <v>99.45</v>
      </c>
      <c r="BA22" s="285">
        <f t="shared" si="529"/>
        <v>102.765</v>
      </c>
      <c r="BB22" s="285">
        <f t="shared" si="529"/>
        <v>102.765</v>
      </c>
      <c r="BC22" s="285">
        <f t="shared" si="529"/>
        <v>87.75</v>
      </c>
      <c r="BD22" s="285">
        <f t="shared" si="529"/>
        <v>90.674999999999997</v>
      </c>
      <c r="BE22" s="285">
        <f t="shared" si="529"/>
        <v>70.199999999999989</v>
      </c>
      <c r="BF22" s="285">
        <f t="shared" si="529"/>
        <v>54.404999999999994</v>
      </c>
      <c r="BG22" s="188">
        <f>SUM(AU22:BF22)</f>
        <v>956.66999999999985</v>
      </c>
      <c r="BH22" s="284" t="str">
        <f>BH7</f>
        <v xml:space="preserve">Site Nights </v>
      </c>
      <c r="BI22" s="526">
        <f t="shared" si="529"/>
        <v>55.800000000000004</v>
      </c>
      <c r="BJ22" s="526">
        <f t="shared" si="529"/>
        <v>50.4</v>
      </c>
      <c r="BK22" s="526">
        <f t="shared" si="529"/>
        <v>74.399999999999991</v>
      </c>
      <c r="BL22" s="526">
        <f t="shared" si="529"/>
        <v>84</v>
      </c>
      <c r="BM22" s="526">
        <f t="shared" si="529"/>
        <v>93</v>
      </c>
      <c r="BN22" s="526">
        <f t="shared" si="529"/>
        <v>102</v>
      </c>
      <c r="BO22" s="526">
        <f t="shared" si="529"/>
        <v>105.39999999999999</v>
      </c>
      <c r="BP22" s="526">
        <f t="shared" si="529"/>
        <v>105.39999999999999</v>
      </c>
      <c r="BQ22" s="526">
        <f t="shared" si="529"/>
        <v>90</v>
      </c>
      <c r="BR22" s="526">
        <f t="shared" si="529"/>
        <v>93</v>
      </c>
      <c r="BS22" s="526">
        <f t="shared" si="529"/>
        <v>72</v>
      </c>
      <c r="BT22" s="526">
        <f t="shared" si="529"/>
        <v>55.800000000000004</v>
      </c>
      <c r="BU22" s="188">
        <f>SUM(BI22:BT22)</f>
        <v>981.19999999999993</v>
      </c>
      <c r="BV22" s="284" t="str">
        <f>BV7</f>
        <v xml:space="preserve">Site Nights </v>
      </c>
    </row>
    <row r="23" spans="2:74" s="220" customFormat="1">
      <c r="B23" s="229" t="s">
        <v>199</v>
      </c>
      <c r="C23" s="367">
        <f>'Occ. Proj'!Q29</f>
        <v>0.97499999999999998</v>
      </c>
      <c r="D23" s="282" t="s">
        <v>167</v>
      </c>
      <c r="E23" s="525">
        <f>E20*E22</f>
        <v>10044.000000000002</v>
      </c>
      <c r="F23" s="525">
        <f t="shared" ref="F23:P23" si="530">F20*F22</f>
        <v>9072</v>
      </c>
      <c r="G23" s="525">
        <f t="shared" si="530"/>
        <v>13392</v>
      </c>
      <c r="H23" s="525">
        <f t="shared" si="530"/>
        <v>17640</v>
      </c>
      <c r="I23" s="525">
        <f t="shared" si="530"/>
        <v>22320</v>
      </c>
      <c r="J23" s="525">
        <f t="shared" si="530"/>
        <v>30600</v>
      </c>
      <c r="K23" s="525">
        <f t="shared" si="530"/>
        <v>31620</v>
      </c>
      <c r="L23" s="525">
        <f t="shared" si="530"/>
        <v>31620</v>
      </c>
      <c r="M23" s="525">
        <f t="shared" si="530"/>
        <v>21599.999999999996</v>
      </c>
      <c r="N23" s="525">
        <f t="shared" si="530"/>
        <v>22320</v>
      </c>
      <c r="O23" s="525">
        <f t="shared" si="530"/>
        <v>12959.999999999998</v>
      </c>
      <c r="P23" s="525">
        <f t="shared" si="530"/>
        <v>10044.000000000002</v>
      </c>
      <c r="Q23" s="370">
        <f>SUM(E23:P23)</f>
        <v>233232</v>
      </c>
      <c r="R23" s="282" t="s">
        <v>167</v>
      </c>
      <c r="S23" s="283">
        <f>S20*S22</f>
        <v>12931.65</v>
      </c>
      <c r="T23" s="283">
        <f t="shared" ref="T23:AD23" si="531">T20*T22</f>
        <v>11680.2</v>
      </c>
      <c r="U23" s="283">
        <f t="shared" si="531"/>
        <v>17242.2</v>
      </c>
      <c r="V23" s="283">
        <f t="shared" si="531"/>
        <v>22711.499999999996</v>
      </c>
      <c r="W23" s="283">
        <f t="shared" si="531"/>
        <v>28737</v>
      </c>
      <c r="X23" s="283">
        <f t="shared" si="531"/>
        <v>39397.5</v>
      </c>
      <c r="Y23" s="283">
        <f t="shared" si="531"/>
        <v>40710.75</v>
      </c>
      <c r="Z23" s="283">
        <f t="shared" si="531"/>
        <v>40710.75</v>
      </c>
      <c r="AA23" s="283">
        <f t="shared" si="531"/>
        <v>27810</v>
      </c>
      <c r="AB23" s="283">
        <f t="shared" si="531"/>
        <v>28737</v>
      </c>
      <c r="AC23" s="283">
        <f t="shared" si="531"/>
        <v>16685.999999999996</v>
      </c>
      <c r="AD23" s="283">
        <f t="shared" si="531"/>
        <v>12931.65</v>
      </c>
      <c r="AE23" s="370">
        <f>SUM(S23:AD23)</f>
        <v>300286.2</v>
      </c>
      <c r="AF23" s="282" t="s">
        <v>167</v>
      </c>
      <c r="AG23" s="283">
        <f>AG20*AG22</f>
        <v>15983.519400000001</v>
      </c>
      <c r="AH23" s="283">
        <f t="shared" ref="AH23:AR23" si="532">AH20*AH22</f>
        <v>14436.727199999999</v>
      </c>
      <c r="AI23" s="283">
        <f t="shared" si="532"/>
        <v>21311.359200000003</v>
      </c>
      <c r="AJ23" s="283">
        <f t="shared" si="532"/>
        <v>28071.413999999997</v>
      </c>
      <c r="AK23" s="283">
        <f t="shared" si="532"/>
        <v>35518.932000000001</v>
      </c>
      <c r="AL23" s="283">
        <f t="shared" si="532"/>
        <v>48695.310000000005</v>
      </c>
      <c r="AM23" s="283">
        <f t="shared" si="532"/>
        <v>50318.487000000001</v>
      </c>
      <c r="AN23" s="283">
        <f t="shared" si="532"/>
        <v>50318.487000000001</v>
      </c>
      <c r="AO23" s="283">
        <f t="shared" si="532"/>
        <v>34373.160000000003</v>
      </c>
      <c r="AP23" s="283">
        <f t="shared" si="532"/>
        <v>35518.932000000001</v>
      </c>
      <c r="AQ23" s="283">
        <f t="shared" si="532"/>
        <v>20623.896000000001</v>
      </c>
      <c r="AR23" s="283">
        <f t="shared" si="532"/>
        <v>15983.519400000001</v>
      </c>
      <c r="AS23" s="370">
        <f>SUM(AG23:AR23)</f>
        <v>371153.74320000008</v>
      </c>
      <c r="AT23" s="282" t="s">
        <v>167</v>
      </c>
      <c r="AU23" s="283">
        <f>AU20*AU22</f>
        <v>17834.943730499999</v>
      </c>
      <c r="AV23" s="283">
        <f t="shared" ref="AV23:BF23" si="533">AV20*AV22</f>
        <v>16108.981434000001</v>
      </c>
      <c r="AW23" s="283">
        <f t="shared" si="533"/>
        <v>23779.924973999998</v>
      </c>
      <c r="AX23" s="283">
        <f t="shared" si="533"/>
        <v>31323.019455000001</v>
      </c>
      <c r="AY23" s="283">
        <f t="shared" si="533"/>
        <v>39633.208290000002</v>
      </c>
      <c r="AZ23" s="283">
        <f t="shared" si="533"/>
        <v>54335.850075000009</v>
      </c>
      <c r="BA23" s="283">
        <f t="shared" si="533"/>
        <v>56147.045077500006</v>
      </c>
      <c r="BB23" s="283">
        <f t="shared" si="533"/>
        <v>56147.045077500006</v>
      </c>
      <c r="BC23" s="283">
        <f t="shared" si="533"/>
        <v>38354.717700000001</v>
      </c>
      <c r="BD23" s="283">
        <f t="shared" si="533"/>
        <v>39633.208290000002</v>
      </c>
      <c r="BE23" s="283">
        <f t="shared" si="533"/>
        <v>23012.830619999997</v>
      </c>
      <c r="BF23" s="283">
        <f t="shared" si="533"/>
        <v>17834.943730499999</v>
      </c>
      <c r="BG23" s="370">
        <f>SUM(AU23:BF23)</f>
        <v>414145.71845399996</v>
      </c>
      <c r="BH23" s="282" t="s">
        <v>167</v>
      </c>
      <c r="BI23" s="525">
        <f>BI20*BI22</f>
        <v>18841.017479400001</v>
      </c>
      <c r="BJ23" s="525">
        <f t="shared" ref="BJ23:BT23" si="534">BJ20*BJ22</f>
        <v>17017.693207200002</v>
      </c>
      <c r="BK23" s="525">
        <f t="shared" si="534"/>
        <v>25121.356639199999</v>
      </c>
      <c r="BL23" s="525">
        <f t="shared" si="534"/>
        <v>33089.959014</v>
      </c>
      <c r="BM23" s="525">
        <f t="shared" si="534"/>
        <v>41868.927732000004</v>
      </c>
      <c r="BN23" s="525">
        <f t="shared" si="534"/>
        <v>57400.949310000004</v>
      </c>
      <c r="BO23" s="525">
        <f t="shared" si="534"/>
        <v>59314.314286999994</v>
      </c>
      <c r="BP23" s="525">
        <f t="shared" si="534"/>
        <v>59314.314286999994</v>
      </c>
      <c r="BQ23" s="525">
        <f t="shared" si="534"/>
        <v>40518.317159999999</v>
      </c>
      <c r="BR23" s="525">
        <f t="shared" si="534"/>
        <v>41868.927732000004</v>
      </c>
      <c r="BS23" s="525">
        <f t="shared" si="534"/>
        <v>24310.990296</v>
      </c>
      <c r="BT23" s="525">
        <f t="shared" si="534"/>
        <v>18841.017479400001</v>
      </c>
      <c r="BU23" s="370">
        <f>SUM(BI23:BT23)</f>
        <v>437507.78462319996</v>
      </c>
      <c r="BV23" s="282" t="s">
        <v>167</v>
      </c>
    </row>
    <row r="24" spans="2:74">
      <c r="B24" s="260"/>
      <c r="C24" s="368"/>
      <c r="D24" s="269" t="str">
        <f>'ToT (Intake Form)'!C35</f>
        <v xml:space="preserve">Safari Tent Large </v>
      </c>
      <c r="E24" s="261">
        <f>'ToT (Intake Form)'!C36</f>
        <v>3</v>
      </c>
      <c r="F24" s="261">
        <f>E24</f>
        <v>3</v>
      </c>
      <c r="G24" s="261">
        <f t="shared" ref="G24:P24" si="535">F24</f>
        <v>3</v>
      </c>
      <c r="H24" s="261">
        <f t="shared" si="535"/>
        <v>3</v>
      </c>
      <c r="I24" s="261">
        <f t="shared" si="535"/>
        <v>3</v>
      </c>
      <c r="J24" s="261">
        <f t="shared" si="535"/>
        <v>3</v>
      </c>
      <c r="K24" s="261">
        <f t="shared" si="535"/>
        <v>3</v>
      </c>
      <c r="L24" s="261">
        <f t="shared" si="535"/>
        <v>3</v>
      </c>
      <c r="M24" s="261">
        <f t="shared" si="535"/>
        <v>3</v>
      </c>
      <c r="N24" s="261">
        <f t="shared" si="535"/>
        <v>3</v>
      </c>
      <c r="O24" s="261">
        <f t="shared" si="535"/>
        <v>3</v>
      </c>
      <c r="P24" s="261">
        <f t="shared" si="535"/>
        <v>3</v>
      </c>
      <c r="Q24" s="185">
        <f>AVERAGE(E24:P24)</f>
        <v>3</v>
      </c>
      <c r="R24" s="269" t="str">
        <f>$D24</f>
        <v xml:space="preserve">Safari Tent Large </v>
      </c>
      <c r="S24" s="261">
        <f>Q24</f>
        <v>3</v>
      </c>
      <c r="T24" s="261">
        <f>S24</f>
        <v>3</v>
      </c>
      <c r="U24" s="261">
        <f t="shared" ref="U24" si="536">T24</f>
        <v>3</v>
      </c>
      <c r="V24" s="261">
        <f t="shared" ref="V24" si="537">U24</f>
        <v>3</v>
      </c>
      <c r="W24" s="261">
        <f t="shared" ref="W24" si="538">V24</f>
        <v>3</v>
      </c>
      <c r="X24" s="261">
        <f t="shared" ref="X24" si="539">W24</f>
        <v>3</v>
      </c>
      <c r="Y24" s="261">
        <f t="shared" ref="Y24" si="540">X24</f>
        <v>3</v>
      </c>
      <c r="Z24" s="261">
        <f t="shared" ref="Z24" si="541">Y24</f>
        <v>3</v>
      </c>
      <c r="AA24" s="261">
        <f t="shared" ref="AA24" si="542">Z24</f>
        <v>3</v>
      </c>
      <c r="AB24" s="261">
        <f t="shared" ref="AB24" si="543">AA24</f>
        <v>3</v>
      </c>
      <c r="AC24" s="261">
        <f t="shared" ref="AC24" si="544">AB24</f>
        <v>3</v>
      </c>
      <c r="AD24" s="261">
        <f t="shared" ref="AD24" si="545">AC24</f>
        <v>3</v>
      </c>
      <c r="AE24" s="185">
        <f>AVERAGE(S24:AD24)</f>
        <v>3</v>
      </c>
      <c r="AF24" s="269" t="str">
        <f>$D24</f>
        <v xml:space="preserve">Safari Tent Large </v>
      </c>
      <c r="AG24" s="261">
        <f>AE24</f>
        <v>3</v>
      </c>
      <c r="AH24" s="261">
        <f>AG24</f>
        <v>3</v>
      </c>
      <c r="AI24" s="261">
        <f t="shared" ref="AI24" si="546">AH24</f>
        <v>3</v>
      </c>
      <c r="AJ24" s="261">
        <f t="shared" ref="AJ24" si="547">AI24</f>
        <v>3</v>
      </c>
      <c r="AK24" s="261">
        <f t="shared" ref="AK24" si="548">AJ24</f>
        <v>3</v>
      </c>
      <c r="AL24" s="261">
        <f t="shared" ref="AL24" si="549">AK24</f>
        <v>3</v>
      </c>
      <c r="AM24" s="261">
        <f t="shared" ref="AM24" si="550">AL24</f>
        <v>3</v>
      </c>
      <c r="AN24" s="261">
        <f t="shared" ref="AN24" si="551">AM24</f>
        <v>3</v>
      </c>
      <c r="AO24" s="261">
        <f t="shared" ref="AO24" si="552">AN24</f>
        <v>3</v>
      </c>
      <c r="AP24" s="261">
        <f t="shared" ref="AP24" si="553">AO24</f>
        <v>3</v>
      </c>
      <c r="AQ24" s="261">
        <f t="shared" ref="AQ24" si="554">AP24</f>
        <v>3</v>
      </c>
      <c r="AR24" s="261">
        <f t="shared" ref="AR24" si="555">AQ24</f>
        <v>3</v>
      </c>
      <c r="AS24" s="185">
        <f>AVERAGE(AG24:AR24)</f>
        <v>3</v>
      </c>
      <c r="AT24" s="269" t="str">
        <f>$D24</f>
        <v xml:space="preserve">Safari Tent Large </v>
      </c>
      <c r="AU24" s="261">
        <f>AS24</f>
        <v>3</v>
      </c>
      <c r="AV24" s="261">
        <f>AU24</f>
        <v>3</v>
      </c>
      <c r="AW24" s="261">
        <f t="shared" ref="AW24" si="556">AV24</f>
        <v>3</v>
      </c>
      <c r="AX24" s="261">
        <f t="shared" ref="AX24" si="557">AW24</f>
        <v>3</v>
      </c>
      <c r="AY24" s="261">
        <f t="shared" ref="AY24" si="558">AX24</f>
        <v>3</v>
      </c>
      <c r="AZ24" s="261">
        <f t="shared" ref="AZ24" si="559">AY24</f>
        <v>3</v>
      </c>
      <c r="BA24" s="261">
        <f t="shared" ref="BA24" si="560">AZ24</f>
        <v>3</v>
      </c>
      <c r="BB24" s="261">
        <f t="shared" ref="BB24" si="561">BA24</f>
        <v>3</v>
      </c>
      <c r="BC24" s="261">
        <f t="shared" ref="BC24" si="562">BB24</f>
        <v>3</v>
      </c>
      <c r="BD24" s="261">
        <f t="shared" ref="BD24" si="563">BC24</f>
        <v>3</v>
      </c>
      <c r="BE24" s="261">
        <f t="shared" ref="BE24" si="564">BD24</f>
        <v>3</v>
      </c>
      <c r="BF24" s="261">
        <f t="shared" ref="BF24" si="565">BE24</f>
        <v>3</v>
      </c>
      <c r="BG24" s="185">
        <f>AVERAGE(AU24:BF24)</f>
        <v>3</v>
      </c>
      <c r="BH24" s="269" t="str">
        <f>$D24</f>
        <v xml:space="preserve">Safari Tent Large </v>
      </c>
      <c r="BI24" s="261">
        <f>BF24</f>
        <v>3</v>
      </c>
      <c r="BJ24" s="261">
        <f>BI24</f>
        <v>3</v>
      </c>
      <c r="BK24" s="261">
        <f t="shared" ref="BK24" si="566">BJ24</f>
        <v>3</v>
      </c>
      <c r="BL24" s="261">
        <f t="shared" ref="BL24" si="567">BK24</f>
        <v>3</v>
      </c>
      <c r="BM24" s="261">
        <f t="shared" ref="BM24" si="568">BL24</f>
        <v>3</v>
      </c>
      <c r="BN24" s="261">
        <f t="shared" ref="BN24" si="569">BM24</f>
        <v>3</v>
      </c>
      <c r="BO24" s="261">
        <f t="shared" ref="BO24" si="570">BN24</f>
        <v>3</v>
      </c>
      <c r="BP24" s="261">
        <f t="shared" ref="BP24" si="571">BO24</f>
        <v>3</v>
      </c>
      <c r="BQ24" s="261">
        <f t="shared" ref="BQ24" si="572">BP24</f>
        <v>3</v>
      </c>
      <c r="BR24" s="261">
        <f t="shared" ref="BR24" si="573">BQ24</f>
        <v>3</v>
      </c>
      <c r="BS24" s="261">
        <f t="shared" ref="BS24" si="574">BR24</f>
        <v>3</v>
      </c>
      <c r="BT24" s="261">
        <f t="shared" ref="BT24" si="575">BS24</f>
        <v>3</v>
      </c>
      <c r="BU24" s="185">
        <f>AVERAGE(BI24:BT24)</f>
        <v>3</v>
      </c>
      <c r="BV24" s="269" t="str">
        <f>D24</f>
        <v xml:space="preserve">Safari Tent Large </v>
      </c>
    </row>
    <row r="25" spans="2:74" s="218" customFormat="1">
      <c r="B25" s="270" t="s">
        <v>195</v>
      </c>
      <c r="C25" s="367">
        <f>'Occ. Proj'!N30</f>
        <v>0.6</v>
      </c>
      <c r="D25" s="272" t="str">
        <f>D5</f>
        <v>ADR</v>
      </c>
      <c r="E25" s="679">
        <f>'Rates Proj'!M55</f>
        <v>400</v>
      </c>
      <c r="F25" s="679">
        <f>E25</f>
        <v>400</v>
      </c>
      <c r="G25" s="679">
        <f>F25</f>
        <v>400</v>
      </c>
      <c r="H25" s="679">
        <v>450</v>
      </c>
      <c r="I25" s="679">
        <v>475</v>
      </c>
      <c r="J25" s="679">
        <f>'Rates Proj'!N55</f>
        <v>500</v>
      </c>
      <c r="K25" s="679">
        <f>J25</f>
        <v>500</v>
      </c>
      <c r="L25" s="679">
        <f>K25</f>
        <v>500</v>
      </c>
      <c r="M25" s="679">
        <v>450</v>
      </c>
      <c r="N25" s="679">
        <v>450</v>
      </c>
      <c r="O25" s="679">
        <f>E25</f>
        <v>400</v>
      </c>
      <c r="P25" s="679">
        <f>O25</f>
        <v>400</v>
      </c>
      <c r="Q25" s="219">
        <f>IFERROR(Q28/Q27,0)</f>
        <v>451.68778562525966</v>
      </c>
      <c r="R25" s="272" t="str">
        <f>R5</f>
        <v>ADR</v>
      </c>
      <c r="S25" s="273">
        <f t="shared" ref="S25:AD25" si="576">E25*(1+$C$3)</f>
        <v>412</v>
      </c>
      <c r="T25" s="273">
        <f t="shared" si="576"/>
        <v>412</v>
      </c>
      <c r="U25" s="273">
        <f t="shared" si="576"/>
        <v>412</v>
      </c>
      <c r="V25" s="273">
        <f t="shared" si="576"/>
        <v>463.5</v>
      </c>
      <c r="W25" s="273">
        <f t="shared" si="576"/>
        <v>489.25</v>
      </c>
      <c r="X25" s="273">
        <f t="shared" si="576"/>
        <v>515</v>
      </c>
      <c r="Y25" s="273">
        <f t="shared" si="576"/>
        <v>515</v>
      </c>
      <c r="Z25" s="273">
        <f t="shared" si="576"/>
        <v>515</v>
      </c>
      <c r="AA25" s="273">
        <f t="shared" si="576"/>
        <v>463.5</v>
      </c>
      <c r="AB25" s="273">
        <f t="shared" si="576"/>
        <v>463.5</v>
      </c>
      <c r="AC25" s="273">
        <f t="shared" si="576"/>
        <v>412</v>
      </c>
      <c r="AD25" s="273">
        <f t="shared" si="576"/>
        <v>412</v>
      </c>
      <c r="AE25" s="219">
        <f>IFERROR(AE28/AE27,0)</f>
        <v>465.23841919401735</v>
      </c>
      <c r="AF25" s="272" t="str">
        <f>AF5</f>
        <v>ADR</v>
      </c>
      <c r="AG25" s="273">
        <f t="shared" ref="AG25:AR25" si="577">S25*(1+$C$3)</f>
        <v>424.36</v>
      </c>
      <c r="AH25" s="273">
        <f t="shared" si="577"/>
        <v>424.36</v>
      </c>
      <c r="AI25" s="273">
        <f t="shared" si="577"/>
        <v>424.36</v>
      </c>
      <c r="AJ25" s="273">
        <f t="shared" si="577"/>
        <v>477.40500000000003</v>
      </c>
      <c r="AK25" s="273">
        <f t="shared" si="577"/>
        <v>503.92750000000001</v>
      </c>
      <c r="AL25" s="273">
        <f t="shared" si="577"/>
        <v>530.45000000000005</v>
      </c>
      <c r="AM25" s="273">
        <f t="shared" si="577"/>
        <v>530.45000000000005</v>
      </c>
      <c r="AN25" s="273">
        <f t="shared" si="577"/>
        <v>530.45000000000005</v>
      </c>
      <c r="AO25" s="273">
        <f t="shared" si="577"/>
        <v>477.40500000000003</v>
      </c>
      <c r="AP25" s="273">
        <f t="shared" si="577"/>
        <v>477.40500000000003</v>
      </c>
      <c r="AQ25" s="273">
        <f t="shared" si="577"/>
        <v>424.36</v>
      </c>
      <c r="AR25" s="273">
        <f t="shared" si="577"/>
        <v>424.36</v>
      </c>
      <c r="AS25" s="219">
        <f>IFERROR(AS28/AS27,0)</f>
        <v>479.19557176983801</v>
      </c>
      <c r="AT25" s="272" t="str">
        <f>AT5</f>
        <v>ADR</v>
      </c>
      <c r="AU25" s="273">
        <f t="shared" ref="AU25:BF25" si="578">AG25*(1+$C$3)</f>
        <v>437.0908</v>
      </c>
      <c r="AV25" s="273">
        <f t="shared" si="578"/>
        <v>437.0908</v>
      </c>
      <c r="AW25" s="273">
        <f t="shared" si="578"/>
        <v>437.0908</v>
      </c>
      <c r="AX25" s="273">
        <f t="shared" si="578"/>
        <v>491.72715000000005</v>
      </c>
      <c r="AY25" s="273">
        <f t="shared" si="578"/>
        <v>519.04532500000005</v>
      </c>
      <c r="AZ25" s="273">
        <f t="shared" si="578"/>
        <v>546.36350000000004</v>
      </c>
      <c r="BA25" s="273">
        <f t="shared" si="578"/>
        <v>546.36350000000004</v>
      </c>
      <c r="BB25" s="273">
        <f t="shared" si="578"/>
        <v>546.36350000000004</v>
      </c>
      <c r="BC25" s="273">
        <f t="shared" si="578"/>
        <v>491.72715000000005</v>
      </c>
      <c r="BD25" s="273">
        <f t="shared" si="578"/>
        <v>491.72715000000005</v>
      </c>
      <c r="BE25" s="273">
        <f t="shared" si="578"/>
        <v>437.0908</v>
      </c>
      <c r="BF25" s="273">
        <f t="shared" si="578"/>
        <v>437.0908</v>
      </c>
      <c r="BG25" s="219">
        <f>IFERROR(BG28/BG27,0)</f>
        <v>493.57143892293323</v>
      </c>
      <c r="BH25" s="272" t="str">
        <f>BH5</f>
        <v>ADR</v>
      </c>
      <c r="BI25" s="523">
        <f t="shared" ref="BI25:BT25" si="579">AU25*(1+$C$3)</f>
        <v>450.20352400000002</v>
      </c>
      <c r="BJ25" s="523">
        <f t="shared" si="579"/>
        <v>450.20352400000002</v>
      </c>
      <c r="BK25" s="523">
        <f t="shared" si="579"/>
        <v>450.20352400000002</v>
      </c>
      <c r="BL25" s="523">
        <f t="shared" si="579"/>
        <v>506.47896450000007</v>
      </c>
      <c r="BM25" s="523">
        <f t="shared" si="579"/>
        <v>534.6166847500001</v>
      </c>
      <c r="BN25" s="523">
        <f t="shared" si="579"/>
        <v>562.75440500000002</v>
      </c>
      <c r="BO25" s="523">
        <f t="shared" si="579"/>
        <v>562.75440500000002</v>
      </c>
      <c r="BP25" s="523">
        <f t="shared" si="579"/>
        <v>562.75440500000002</v>
      </c>
      <c r="BQ25" s="523">
        <f t="shared" si="579"/>
        <v>506.47896450000007</v>
      </c>
      <c r="BR25" s="523">
        <f t="shared" si="579"/>
        <v>506.47896450000007</v>
      </c>
      <c r="BS25" s="523">
        <f t="shared" si="579"/>
        <v>450.20352400000002</v>
      </c>
      <c r="BT25" s="523">
        <f t="shared" si="579"/>
        <v>450.20352400000002</v>
      </c>
      <c r="BU25" s="219">
        <f>IFERROR(BU28/BU27,0)</f>
        <v>508.37858209062102</v>
      </c>
      <c r="BV25" s="272" t="str">
        <f>BV5</f>
        <v>ADR</v>
      </c>
    </row>
    <row r="26" spans="2:74" s="184" customFormat="1">
      <c r="B26" s="260" t="s">
        <v>196</v>
      </c>
      <c r="C26" s="367">
        <f>'Occ. Proj'!O30</f>
        <v>0.75</v>
      </c>
      <c r="D26" s="275" t="str">
        <f>D6</f>
        <v>Occupancy</v>
      </c>
      <c r="E26" s="301">
        <f>BI26*$C25</f>
        <v>0.27</v>
      </c>
      <c r="F26" s="301">
        <f t="shared" ref="F26" si="580">BJ26*$C25</f>
        <v>0.27</v>
      </c>
      <c r="G26" s="301">
        <f t="shared" ref="G26" si="581">BK26*$C25</f>
        <v>0.36</v>
      </c>
      <c r="H26" s="301">
        <f t="shared" ref="H26" si="582">BL26*$C25</f>
        <v>0.42</v>
      </c>
      <c r="I26" s="301">
        <f t="shared" ref="I26" si="583">BM26*$C25</f>
        <v>0.44999999999999996</v>
      </c>
      <c r="J26" s="301">
        <f t="shared" ref="J26" si="584">BN26*$C25</f>
        <v>0.48</v>
      </c>
      <c r="K26" s="301">
        <f t="shared" ref="K26" si="585">BO26*$C25</f>
        <v>0.48</v>
      </c>
      <c r="L26" s="301">
        <f t="shared" ref="L26" si="586">BP26*$C25</f>
        <v>0.48</v>
      </c>
      <c r="M26" s="301">
        <f t="shared" ref="M26" si="587">BQ26*$C25</f>
        <v>0.44999999999999996</v>
      </c>
      <c r="N26" s="301">
        <f t="shared" ref="N26" si="588">BR26*$C25</f>
        <v>0.44999999999999996</v>
      </c>
      <c r="O26" s="301">
        <f t="shared" ref="O26" si="589">BS26*$C25</f>
        <v>0.36</v>
      </c>
      <c r="P26" s="301">
        <f t="shared" ref="P26" si="590">BT26*$C25</f>
        <v>0.27</v>
      </c>
      <c r="Q26" s="187">
        <f>IFERROR(Q27/(Q24*$Q$3),0)</f>
        <v>0.3956712328767123</v>
      </c>
      <c r="R26" s="275" t="str">
        <f>R6</f>
        <v>Occupancy</v>
      </c>
      <c r="S26" s="276">
        <f>BI26*$C26</f>
        <v>0.33750000000000002</v>
      </c>
      <c r="T26" s="276">
        <f t="shared" ref="T26" si="591">BJ26*$C26</f>
        <v>0.33750000000000002</v>
      </c>
      <c r="U26" s="276">
        <f t="shared" ref="U26" si="592">BK26*$C26</f>
        <v>0.44999999999999996</v>
      </c>
      <c r="V26" s="276">
        <f t="shared" ref="V26" si="593">BL26*$C26</f>
        <v>0.52499999999999991</v>
      </c>
      <c r="W26" s="276">
        <f t="shared" ref="W26" si="594">BM26*$C26</f>
        <v>0.5625</v>
      </c>
      <c r="X26" s="276">
        <f t="shared" ref="X26" si="595">BN26*$C26</f>
        <v>0.60000000000000009</v>
      </c>
      <c r="Y26" s="276">
        <f t="shared" ref="Y26" si="596">BO26*$C26</f>
        <v>0.60000000000000009</v>
      </c>
      <c r="Z26" s="276">
        <f t="shared" ref="Z26" si="597">BP26*$C26</f>
        <v>0.60000000000000009</v>
      </c>
      <c r="AA26" s="276">
        <f t="shared" ref="AA26" si="598">BQ26*$C26</f>
        <v>0.5625</v>
      </c>
      <c r="AB26" s="276">
        <f t="shared" ref="AB26" si="599">BR26*$C26</f>
        <v>0.5625</v>
      </c>
      <c r="AC26" s="276">
        <f t="shared" ref="AC26" si="600">BS26*$C26</f>
        <v>0.44999999999999996</v>
      </c>
      <c r="AD26" s="276">
        <f t="shared" ref="AD26" si="601">BT26*$C26</f>
        <v>0.33750000000000002</v>
      </c>
      <c r="AE26" s="187">
        <f>IFERROR(AE27/(AE24*$Q$3),0)</f>
        <v>0.49458904109589047</v>
      </c>
      <c r="AF26" s="275" t="str">
        <f>AF6</f>
        <v>Occupancy</v>
      </c>
      <c r="AG26" s="276">
        <f>BI26*$C27</f>
        <v>0.40500000000000003</v>
      </c>
      <c r="AH26" s="276">
        <f t="shared" ref="AH26" si="602">BJ26*$C27</f>
        <v>0.40500000000000003</v>
      </c>
      <c r="AI26" s="276">
        <f t="shared" ref="AI26" si="603">BK26*$C27</f>
        <v>0.54</v>
      </c>
      <c r="AJ26" s="276">
        <f t="shared" ref="AJ26" si="604">BL26*$C27</f>
        <v>0.63</v>
      </c>
      <c r="AK26" s="276">
        <f t="shared" ref="AK26" si="605">BM26*$C27</f>
        <v>0.67500000000000004</v>
      </c>
      <c r="AL26" s="276">
        <f t="shared" ref="AL26" si="606">BN26*$C27</f>
        <v>0.72000000000000008</v>
      </c>
      <c r="AM26" s="276">
        <f t="shared" ref="AM26" si="607">BO26*$C27</f>
        <v>0.72000000000000008</v>
      </c>
      <c r="AN26" s="276">
        <f t="shared" ref="AN26" si="608">BP26*$C27</f>
        <v>0.72000000000000008</v>
      </c>
      <c r="AO26" s="276">
        <f>BQ26*$C27</f>
        <v>0.67500000000000004</v>
      </c>
      <c r="AP26" s="276">
        <f t="shared" ref="AP26" si="609">BR26*$C27</f>
        <v>0.67500000000000004</v>
      </c>
      <c r="AQ26" s="276">
        <f t="shared" ref="AQ26" si="610">BS26*$C27</f>
        <v>0.54</v>
      </c>
      <c r="AR26" s="276">
        <f t="shared" ref="AR26" si="611">BT26*$C27</f>
        <v>0.40500000000000003</v>
      </c>
      <c r="AS26" s="187">
        <f>IFERROR(AS27/(AS24*$Q$3),0)</f>
        <v>0.59350684931506847</v>
      </c>
      <c r="AT26" s="275" t="str">
        <f>AT6</f>
        <v>Occupancy</v>
      </c>
      <c r="AU26" s="276">
        <f>BI26*$C28</f>
        <v>0.43874999999999997</v>
      </c>
      <c r="AV26" s="276">
        <f t="shared" ref="AV26" si="612">BJ26*$C28</f>
        <v>0.43874999999999997</v>
      </c>
      <c r="AW26" s="276">
        <f t="shared" ref="AW26" si="613">BK26*$C28</f>
        <v>0.58499999999999996</v>
      </c>
      <c r="AX26" s="276">
        <f t="shared" ref="AX26" si="614">BL26*$C28</f>
        <v>0.6825</v>
      </c>
      <c r="AY26" s="276">
        <f t="shared" ref="AY26" si="615">BM26*$C28</f>
        <v>0.73124999999999996</v>
      </c>
      <c r="AZ26" s="276">
        <f t="shared" ref="AZ26" si="616">BN26*$C28</f>
        <v>0.78</v>
      </c>
      <c r="BA26" s="276">
        <f t="shared" ref="BA26" si="617">BO26*$C28</f>
        <v>0.78</v>
      </c>
      <c r="BB26" s="276">
        <f t="shared" ref="BB26" si="618">BP26*$C28</f>
        <v>0.78</v>
      </c>
      <c r="BC26" s="276">
        <f t="shared" ref="BC26" si="619">BQ26*$C28</f>
        <v>0.73124999999999996</v>
      </c>
      <c r="BD26" s="276">
        <f t="shared" ref="BD26" si="620">BR26*$C28</f>
        <v>0.73124999999999996</v>
      </c>
      <c r="BE26" s="276">
        <f t="shared" ref="BE26" si="621">BS26*$C28</f>
        <v>0.58499999999999996</v>
      </c>
      <c r="BF26" s="276">
        <f t="shared" ref="BF26" si="622">BT26*$C28</f>
        <v>0.43874999999999997</v>
      </c>
      <c r="BG26" s="187">
        <f>IFERROR(BG27/(BG24*$Q$3),0)</f>
        <v>0.64296575342465756</v>
      </c>
      <c r="BH26" s="275" t="str">
        <f>BH6</f>
        <v>Occupancy</v>
      </c>
      <c r="BI26" s="277">
        <f>'Occ. Proj'!$I$21</f>
        <v>0.45</v>
      </c>
      <c r="BJ26" s="277">
        <f>'Occ. Proj'!$I$21</f>
        <v>0.45</v>
      </c>
      <c r="BK26" s="277">
        <f>BK21</f>
        <v>0.6</v>
      </c>
      <c r="BL26" s="277">
        <f t="shared" ref="BL26:BM26" si="623">BL21</f>
        <v>0.7</v>
      </c>
      <c r="BM26" s="277">
        <f t="shared" si="623"/>
        <v>0.75</v>
      </c>
      <c r="BN26" s="277">
        <f>'Occ. Proj'!$J$21</f>
        <v>0.8</v>
      </c>
      <c r="BO26" s="277">
        <f>'Occ. Proj'!$J$21</f>
        <v>0.8</v>
      </c>
      <c r="BP26" s="277">
        <f>'Occ. Proj'!$J$21</f>
        <v>0.8</v>
      </c>
      <c r="BQ26" s="277">
        <f>BQ21</f>
        <v>0.75</v>
      </c>
      <c r="BR26" s="277">
        <f>BR21</f>
        <v>0.75</v>
      </c>
      <c r="BS26" s="277">
        <v>0.6</v>
      </c>
      <c r="BT26" s="277">
        <f>BI26</f>
        <v>0.45</v>
      </c>
      <c r="BU26" s="187">
        <f>IFERROR(BU27/(BU24*$Q$3),0)</f>
        <v>0.65945205479452051</v>
      </c>
      <c r="BV26" s="275" t="str">
        <f>BV6</f>
        <v>Occupancy</v>
      </c>
    </row>
    <row r="27" spans="2:74">
      <c r="B27" s="260" t="s">
        <v>197</v>
      </c>
      <c r="C27" s="367">
        <f>'Occ. Proj'!P30</f>
        <v>0.9</v>
      </c>
      <c r="D27" s="284" t="str">
        <f>D12</f>
        <v xml:space="preserve">Site Nights </v>
      </c>
      <c r="E27" s="526">
        <f t="shared" ref="E27:P27" si="624">E26*E3*E24</f>
        <v>25.110000000000003</v>
      </c>
      <c r="F27" s="526">
        <f t="shared" si="624"/>
        <v>22.68</v>
      </c>
      <c r="G27" s="526">
        <f t="shared" si="624"/>
        <v>33.480000000000004</v>
      </c>
      <c r="H27" s="526">
        <f t="shared" si="624"/>
        <v>37.799999999999997</v>
      </c>
      <c r="I27" s="526">
        <f t="shared" si="624"/>
        <v>41.849999999999994</v>
      </c>
      <c r="J27" s="526">
        <f t="shared" si="624"/>
        <v>43.199999999999996</v>
      </c>
      <c r="K27" s="526">
        <f t="shared" si="624"/>
        <v>44.64</v>
      </c>
      <c r="L27" s="526">
        <f t="shared" si="624"/>
        <v>44.64</v>
      </c>
      <c r="M27" s="526">
        <f t="shared" si="624"/>
        <v>40.499999999999993</v>
      </c>
      <c r="N27" s="526">
        <f t="shared" si="624"/>
        <v>41.849999999999994</v>
      </c>
      <c r="O27" s="526">
        <f t="shared" si="624"/>
        <v>32.4</v>
      </c>
      <c r="P27" s="526">
        <f t="shared" si="624"/>
        <v>25.110000000000003</v>
      </c>
      <c r="Q27" s="188">
        <f>SUM(E27:P27)</f>
        <v>433.26</v>
      </c>
      <c r="R27" s="284" t="str">
        <f>R12</f>
        <v xml:space="preserve">Site Nights </v>
      </c>
      <c r="S27" s="285">
        <f t="shared" ref="S27:AD27" si="625">S26*S3*S24</f>
        <v>31.387500000000003</v>
      </c>
      <c r="T27" s="285">
        <f t="shared" si="625"/>
        <v>28.35</v>
      </c>
      <c r="U27" s="285">
        <f t="shared" si="625"/>
        <v>41.849999999999994</v>
      </c>
      <c r="V27" s="285">
        <f t="shared" si="625"/>
        <v>47.249999999999986</v>
      </c>
      <c r="W27" s="285">
        <f t="shared" si="625"/>
        <v>52.3125</v>
      </c>
      <c r="X27" s="285">
        <f t="shared" si="625"/>
        <v>54.000000000000014</v>
      </c>
      <c r="Y27" s="285">
        <f t="shared" si="625"/>
        <v>55.800000000000004</v>
      </c>
      <c r="Z27" s="285">
        <f t="shared" si="625"/>
        <v>55.800000000000004</v>
      </c>
      <c r="AA27" s="285">
        <f t="shared" si="625"/>
        <v>50.625</v>
      </c>
      <c r="AB27" s="285">
        <f t="shared" si="625"/>
        <v>52.3125</v>
      </c>
      <c r="AC27" s="285">
        <f t="shared" si="625"/>
        <v>40.499999999999993</v>
      </c>
      <c r="AD27" s="285">
        <f t="shared" si="625"/>
        <v>31.387500000000003</v>
      </c>
      <c r="AE27" s="188">
        <f>SUM(S27:AD27)</f>
        <v>541.57500000000005</v>
      </c>
      <c r="AF27" s="284" t="str">
        <f>AF12</f>
        <v xml:space="preserve">Site Nights </v>
      </c>
      <c r="AG27" s="285">
        <f t="shared" ref="AG27:AR27" si="626">AG26*AG3*AG24</f>
        <v>37.665000000000006</v>
      </c>
      <c r="AH27" s="285">
        <f t="shared" si="626"/>
        <v>34.019999999999996</v>
      </c>
      <c r="AI27" s="285">
        <f t="shared" si="626"/>
        <v>50.220000000000006</v>
      </c>
      <c r="AJ27" s="285">
        <f t="shared" si="626"/>
        <v>56.699999999999996</v>
      </c>
      <c r="AK27" s="285">
        <f t="shared" si="626"/>
        <v>62.775000000000006</v>
      </c>
      <c r="AL27" s="285">
        <f t="shared" si="626"/>
        <v>64.800000000000011</v>
      </c>
      <c r="AM27" s="285">
        <f t="shared" si="626"/>
        <v>66.960000000000008</v>
      </c>
      <c r="AN27" s="285">
        <f t="shared" si="626"/>
        <v>66.960000000000008</v>
      </c>
      <c r="AO27" s="285">
        <f t="shared" si="626"/>
        <v>60.75</v>
      </c>
      <c r="AP27" s="285">
        <f t="shared" si="626"/>
        <v>62.775000000000006</v>
      </c>
      <c r="AQ27" s="285">
        <f t="shared" si="626"/>
        <v>48.600000000000009</v>
      </c>
      <c r="AR27" s="285">
        <f t="shared" si="626"/>
        <v>37.665000000000006</v>
      </c>
      <c r="AS27" s="188">
        <f>SUM(AG27:AR27)</f>
        <v>649.89</v>
      </c>
      <c r="AT27" s="284" t="str">
        <f>AT12</f>
        <v xml:space="preserve">Site Nights </v>
      </c>
      <c r="AU27" s="285">
        <f t="shared" ref="AU27:BF27" si="627">AU26*AU3*AU24</f>
        <v>40.803749999999994</v>
      </c>
      <c r="AV27" s="285">
        <f t="shared" si="627"/>
        <v>36.855000000000004</v>
      </c>
      <c r="AW27" s="285">
        <f t="shared" si="627"/>
        <v>54.404999999999994</v>
      </c>
      <c r="AX27" s="285">
        <f t="shared" si="627"/>
        <v>61.425000000000004</v>
      </c>
      <c r="AY27" s="285">
        <f t="shared" si="627"/>
        <v>68.006249999999994</v>
      </c>
      <c r="AZ27" s="285">
        <f t="shared" si="627"/>
        <v>70.2</v>
      </c>
      <c r="BA27" s="285">
        <f t="shared" si="627"/>
        <v>72.539999999999992</v>
      </c>
      <c r="BB27" s="285">
        <f t="shared" si="627"/>
        <v>72.539999999999992</v>
      </c>
      <c r="BC27" s="285">
        <f t="shared" si="627"/>
        <v>65.8125</v>
      </c>
      <c r="BD27" s="285">
        <f t="shared" si="627"/>
        <v>68.006249999999994</v>
      </c>
      <c r="BE27" s="285">
        <f t="shared" si="627"/>
        <v>52.649999999999991</v>
      </c>
      <c r="BF27" s="285">
        <f t="shared" si="627"/>
        <v>40.803749999999994</v>
      </c>
      <c r="BG27" s="188">
        <f>SUM(AU27:BF27)</f>
        <v>704.04750000000001</v>
      </c>
      <c r="BH27" s="284" t="str">
        <f>BH12</f>
        <v xml:space="preserve">Site Nights </v>
      </c>
      <c r="BI27" s="526">
        <f t="shared" ref="BI27:BT27" si="628">BI26*BI3*BI24</f>
        <v>41.85</v>
      </c>
      <c r="BJ27" s="526">
        <f t="shared" si="628"/>
        <v>37.799999999999997</v>
      </c>
      <c r="BK27" s="526">
        <f t="shared" si="628"/>
        <v>55.8</v>
      </c>
      <c r="BL27" s="526">
        <f t="shared" si="628"/>
        <v>63</v>
      </c>
      <c r="BM27" s="526">
        <f t="shared" si="628"/>
        <v>69.75</v>
      </c>
      <c r="BN27" s="526">
        <f t="shared" si="628"/>
        <v>72</v>
      </c>
      <c r="BO27" s="526">
        <f t="shared" si="628"/>
        <v>74.400000000000006</v>
      </c>
      <c r="BP27" s="526">
        <f t="shared" si="628"/>
        <v>74.400000000000006</v>
      </c>
      <c r="BQ27" s="526">
        <f t="shared" si="628"/>
        <v>67.5</v>
      </c>
      <c r="BR27" s="526">
        <f t="shared" si="628"/>
        <v>69.75</v>
      </c>
      <c r="BS27" s="526">
        <f t="shared" si="628"/>
        <v>54</v>
      </c>
      <c r="BT27" s="526">
        <f t="shared" si="628"/>
        <v>41.85</v>
      </c>
      <c r="BU27" s="188">
        <f>SUM(BI27:BT27)</f>
        <v>722.1</v>
      </c>
      <c r="BV27" s="284" t="str">
        <f>BV12</f>
        <v xml:space="preserve">Site Nights </v>
      </c>
    </row>
    <row r="28" spans="2:74" s="220" customFormat="1">
      <c r="B28" s="229" t="s">
        <v>199</v>
      </c>
      <c r="C28" s="367">
        <f>'Occ. Proj'!Q30</f>
        <v>0.97499999999999998</v>
      </c>
      <c r="D28" s="282" t="s">
        <v>167</v>
      </c>
      <c r="E28" s="525">
        <f>E25*E27</f>
        <v>10044.000000000002</v>
      </c>
      <c r="F28" s="525">
        <f t="shared" ref="F28" si="629">F25*F27</f>
        <v>9072</v>
      </c>
      <c r="G28" s="525">
        <f t="shared" ref="G28" si="630">G25*G27</f>
        <v>13392.000000000002</v>
      </c>
      <c r="H28" s="525">
        <f t="shared" ref="H28" si="631">H25*H27</f>
        <v>17010</v>
      </c>
      <c r="I28" s="525">
        <f t="shared" ref="I28" si="632">I25*I27</f>
        <v>19878.749999999996</v>
      </c>
      <c r="J28" s="525">
        <f t="shared" ref="J28" si="633">J25*J27</f>
        <v>21599.999999999996</v>
      </c>
      <c r="K28" s="525">
        <f t="shared" ref="K28" si="634">K25*K27</f>
        <v>22320</v>
      </c>
      <c r="L28" s="525">
        <f t="shared" ref="L28" si="635">L25*L27</f>
        <v>22320</v>
      </c>
      <c r="M28" s="525">
        <f t="shared" ref="M28" si="636">M25*M27</f>
        <v>18224.999999999996</v>
      </c>
      <c r="N28" s="525">
        <f t="shared" ref="N28" si="637">N25*N27</f>
        <v>18832.499999999996</v>
      </c>
      <c r="O28" s="525">
        <f t="shared" ref="O28" si="638">O25*O27</f>
        <v>12960</v>
      </c>
      <c r="P28" s="525">
        <f t="shared" ref="P28" si="639">P25*P27</f>
        <v>10044.000000000002</v>
      </c>
      <c r="Q28" s="370">
        <f>SUM(E28:P28)</f>
        <v>195698.25</v>
      </c>
      <c r="R28" s="282" t="s">
        <v>167</v>
      </c>
      <c r="S28" s="283">
        <f>S25*S27</f>
        <v>12931.650000000001</v>
      </c>
      <c r="T28" s="283">
        <f t="shared" ref="T28" si="640">T25*T27</f>
        <v>11680.2</v>
      </c>
      <c r="U28" s="283">
        <f t="shared" ref="U28" si="641">U25*U27</f>
        <v>17242.199999999997</v>
      </c>
      <c r="V28" s="283">
        <f t="shared" ref="V28" si="642">V25*V27</f>
        <v>21900.374999999993</v>
      </c>
      <c r="W28" s="283">
        <f t="shared" ref="W28" si="643">W25*W27</f>
        <v>25593.890625</v>
      </c>
      <c r="X28" s="283">
        <f t="shared" ref="X28" si="644">X25*X27</f>
        <v>27810.000000000007</v>
      </c>
      <c r="Y28" s="283">
        <f t="shared" ref="Y28" si="645">Y25*Y27</f>
        <v>28737.000000000004</v>
      </c>
      <c r="Z28" s="283">
        <f t="shared" ref="Z28" si="646">Z25*Z27</f>
        <v>28737.000000000004</v>
      </c>
      <c r="AA28" s="283">
        <f t="shared" ref="AA28" si="647">AA25*AA27</f>
        <v>23464.6875</v>
      </c>
      <c r="AB28" s="283">
        <f t="shared" ref="AB28" si="648">AB25*AB27</f>
        <v>24246.84375</v>
      </c>
      <c r="AC28" s="283">
        <f t="shared" ref="AC28" si="649">AC25*AC27</f>
        <v>16685.999999999996</v>
      </c>
      <c r="AD28" s="283">
        <f t="shared" ref="AD28" si="650">AD25*AD27</f>
        <v>12931.650000000001</v>
      </c>
      <c r="AE28" s="370">
        <f>SUM(S28:AD28)</f>
        <v>251961.49687499998</v>
      </c>
      <c r="AF28" s="282" t="s">
        <v>167</v>
      </c>
      <c r="AG28" s="283">
        <f>AG25*AG27</f>
        <v>15983.519400000003</v>
      </c>
      <c r="AH28" s="283">
        <f t="shared" ref="AH28" si="651">AH25*AH27</f>
        <v>14436.727199999999</v>
      </c>
      <c r="AI28" s="283">
        <f t="shared" ref="AI28" si="652">AI25*AI27</f>
        <v>21311.359200000003</v>
      </c>
      <c r="AJ28" s="283">
        <f t="shared" ref="AJ28" si="653">AJ25*AJ27</f>
        <v>27068.863499999999</v>
      </c>
      <c r="AK28" s="283">
        <f t="shared" ref="AK28" si="654">AK25*AK27</f>
        <v>31634.048812500005</v>
      </c>
      <c r="AL28" s="283">
        <f t="shared" ref="AL28" si="655">AL25*AL27</f>
        <v>34373.160000000011</v>
      </c>
      <c r="AM28" s="283">
        <f t="shared" ref="AM28" si="656">AM25*AM27</f>
        <v>35518.932000000008</v>
      </c>
      <c r="AN28" s="283">
        <f t="shared" ref="AN28" si="657">AN25*AN27</f>
        <v>35518.932000000008</v>
      </c>
      <c r="AO28" s="283">
        <f t="shared" ref="AO28" si="658">AO25*AO27</f>
        <v>29002.353750000002</v>
      </c>
      <c r="AP28" s="283">
        <f t="shared" ref="AP28" si="659">AP25*AP27</f>
        <v>29969.098875000003</v>
      </c>
      <c r="AQ28" s="283">
        <f t="shared" ref="AQ28" si="660">AQ25*AQ27</f>
        <v>20623.896000000004</v>
      </c>
      <c r="AR28" s="283">
        <f t="shared" ref="AR28" si="661">AR25*AR27</f>
        <v>15983.519400000003</v>
      </c>
      <c r="AS28" s="370">
        <f>SUM(AG28:AR28)</f>
        <v>311424.41013750003</v>
      </c>
      <c r="AT28" s="282" t="s">
        <v>167</v>
      </c>
      <c r="AU28" s="283">
        <f>AU25*AU27</f>
        <v>17834.943730499996</v>
      </c>
      <c r="AV28" s="283">
        <f t="shared" ref="AV28" si="662">AV25*AV27</f>
        <v>16108.981434000001</v>
      </c>
      <c r="AW28" s="283">
        <f t="shared" ref="AW28" si="663">AW25*AW27</f>
        <v>23779.924973999998</v>
      </c>
      <c r="AX28" s="283">
        <f t="shared" ref="AX28" si="664">AX25*AX27</f>
        <v>30204.340188750004</v>
      </c>
      <c r="AY28" s="283">
        <f t="shared" ref="AY28" si="665">AY25*AY27</f>
        <v>35298.326133281247</v>
      </c>
      <c r="AZ28" s="283">
        <f t="shared" ref="AZ28" si="666">AZ25*AZ27</f>
        <v>38354.717700000001</v>
      </c>
      <c r="BA28" s="283">
        <f t="shared" ref="BA28" si="667">BA25*BA27</f>
        <v>39633.208290000002</v>
      </c>
      <c r="BB28" s="283">
        <f t="shared" ref="BB28" si="668">BB25*BB27</f>
        <v>39633.208290000002</v>
      </c>
      <c r="BC28" s="283">
        <f t="shared" ref="BC28" si="669">BC25*BC27</f>
        <v>32361.793059375002</v>
      </c>
      <c r="BD28" s="283">
        <f t="shared" ref="BD28" si="670">BD25*BD27</f>
        <v>33440.519494687498</v>
      </c>
      <c r="BE28" s="283">
        <f t="shared" ref="BE28" si="671">BE25*BE27</f>
        <v>23012.830619999997</v>
      </c>
      <c r="BF28" s="283">
        <f t="shared" ref="BF28" si="672">BF25*BF27</f>
        <v>17834.943730499996</v>
      </c>
      <c r="BG28" s="370">
        <f>SUM(AU28:BF28)</f>
        <v>347497.73764509382</v>
      </c>
      <c r="BH28" s="282" t="s">
        <v>167</v>
      </c>
      <c r="BI28" s="525">
        <f>BI25*BI27</f>
        <v>18841.017479400001</v>
      </c>
      <c r="BJ28" s="525">
        <f t="shared" ref="BJ28" si="673">BJ25*BJ27</f>
        <v>17017.693207199998</v>
      </c>
      <c r="BK28" s="525">
        <f t="shared" ref="BK28" si="674">BK25*BK27</f>
        <v>25121.356639199999</v>
      </c>
      <c r="BL28" s="525">
        <f t="shared" ref="BL28" si="675">BL25*BL27</f>
        <v>31908.174763500007</v>
      </c>
      <c r="BM28" s="525">
        <f t="shared" ref="BM28" si="676">BM25*BM27</f>
        <v>37289.513761312504</v>
      </c>
      <c r="BN28" s="525">
        <f t="shared" ref="BN28" si="677">BN25*BN27</f>
        <v>40518.317159999999</v>
      </c>
      <c r="BO28" s="525">
        <f t="shared" ref="BO28" si="678">BO25*BO27</f>
        <v>41868.927732000004</v>
      </c>
      <c r="BP28" s="525">
        <f t="shared" ref="BP28" si="679">BP25*BP27</f>
        <v>41868.927732000004</v>
      </c>
      <c r="BQ28" s="525">
        <f t="shared" ref="BQ28" si="680">BQ25*BQ27</f>
        <v>34187.330103750006</v>
      </c>
      <c r="BR28" s="525">
        <f t="shared" ref="BR28" si="681">BR25*BR27</f>
        <v>35326.907773875006</v>
      </c>
      <c r="BS28" s="525">
        <f t="shared" ref="BS28" si="682">BS25*BS27</f>
        <v>24310.990296</v>
      </c>
      <c r="BT28" s="525">
        <f t="shared" ref="BT28" si="683">BT25*BT27</f>
        <v>18841.017479400001</v>
      </c>
      <c r="BU28" s="370">
        <f>SUM(BI28:BT28)</f>
        <v>367100.17412763747</v>
      </c>
      <c r="BV28" s="282" t="s">
        <v>167</v>
      </c>
    </row>
    <row r="29" spans="2:74">
      <c r="B29" s="260"/>
      <c r="C29" s="368"/>
      <c r="D29" s="269" t="str">
        <f>'ToT (Intake Form)'!C38</f>
        <v>Safari Tent Medium</v>
      </c>
      <c r="E29" s="261">
        <f>'ToT (Intake Form)'!C39</f>
        <v>2</v>
      </c>
      <c r="F29" s="261">
        <f>E29</f>
        <v>2</v>
      </c>
      <c r="G29" s="261">
        <f t="shared" ref="G29" si="684">F29</f>
        <v>2</v>
      </c>
      <c r="H29" s="261">
        <f t="shared" ref="H29" si="685">G29</f>
        <v>2</v>
      </c>
      <c r="I29" s="261">
        <f t="shared" ref="I29" si="686">H29</f>
        <v>2</v>
      </c>
      <c r="J29" s="261">
        <f t="shared" ref="J29" si="687">I29</f>
        <v>2</v>
      </c>
      <c r="K29" s="261">
        <f t="shared" ref="K29" si="688">J29</f>
        <v>2</v>
      </c>
      <c r="L29" s="261">
        <f t="shared" ref="L29" si="689">K29</f>
        <v>2</v>
      </c>
      <c r="M29" s="261">
        <f t="shared" ref="M29" si="690">L29</f>
        <v>2</v>
      </c>
      <c r="N29" s="261">
        <f t="shared" ref="N29" si="691">M29</f>
        <v>2</v>
      </c>
      <c r="O29" s="261">
        <f t="shared" ref="O29" si="692">N29</f>
        <v>2</v>
      </c>
      <c r="P29" s="261">
        <f t="shared" ref="P29" si="693">O29</f>
        <v>2</v>
      </c>
      <c r="Q29" s="185">
        <f>AVERAGE(E29:P29)</f>
        <v>2</v>
      </c>
      <c r="R29" s="269" t="str">
        <f>$D29</f>
        <v>Safari Tent Medium</v>
      </c>
      <c r="S29" s="261">
        <f>Q29</f>
        <v>2</v>
      </c>
      <c r="T29" s="261">
        <f>S29</f>
        <v>2</v>
      </c>
      <c r="U29" s="261">
        <f t="shared" ref="U29" si="694">T29</f>
        <v>2</v>
      </c>
      <c r="V29" s="261">
        <f t="shared" ref="V29" si="695">U29</f>
        <v>2</v>
      </c>
      <c r="W29" s="261">
        <f t="shared" ref="W29" si="696">V29</f>
        <v>2</v>
      </c>
      <c r="X29" s="261">
        <f t="shared" ref="X29" si="697">W29</f>
        <v>2</v>
      </c>
      <c r="Y29" s="261">
        <f t="shared" ref="Y29" si="698">X29</f>
        <v>2</v>
      </c>
      <c r="Z29" s="261">
        <f t="shared" ref="Z29" si="699">Y29</f>
        <v>2</v>
      </c>
      <c r="AA29" s="261">
        <f t="shared" ref="AA29" si="700">Z29</f>
        <v>2</v>
      </c>
      <c r="AB29" s="261">
        <f t="shared" ref="AB29" si="701">AA29</f>
        <v>2</v>
      </c>
      <c r="AC29" s="261">
        <f t="shared" ref="AC29" si="702">AB29</f>
        <v>2</v>
      </c>
      <c r="AD29" s="261">
        <f t="shared" ref="AD29" si="703">AC29</f>
        <v>2</v>
      </c>
      <c r="AE29" s="185">
        <f>AVERAGE(S29:AD29)</f>
        <v>2</v>
      </c>
      <c r="AF29" s="269" t="str">
        <f>$D29</f>
        <v>Safari Tent Medium</v>
      </c>
      <c r="AG29" s="261">
        <f>AE29</f>
        <v>2</v>
      </c>
      <c r="AH29" s="261">
        <f>AG29</f>
        <v>2</v>
      </c>
      <c r="AI29" s="261">
        <f t="shared" ref="AI29" si="704">AH29</f>
        <v>2</v>
      </c>
      <c r="AJ29" s="261">
        <f t="shared" ref="AJ29" si="705">AI29</f>
        <v>2</v>
      </c>
      <c r="AK29" s="261">
        <f t="shared" ref="AK29" si="706">AJ29</f>
        <v>2</v>
      </c>
      <c r="AL29" s="261">
        <f t="shared" ref="AL29" si="707">AK29</f>
        <v>2</v>
      </c>
      <c r="AM29" s="261">
        <f t="shared" ref="AM29" si="708">AL29</f>
        <v>2</v>
      </c>
      <c r="AN29" s="261">
        <f t="shared" ref="AN29" si="709">AM29</f>
        <v>2</v>
      </c>
      <c r="AO29" s="261">
        <f t="shared" ref="AO29" si="710">AN29</f>
        <v>2</v>
      </c>
      <c r="AP29" s="261">
        <f t="shared" ref="AP29" si="711">AO29</f>
        <v>2</v>
      </c>
      <c r="AQ29" s="261">
        <f t="shared" ref="AQ29" si="712">AP29</f>
        <v>2</v>
      </c>
      <c r="AR29" s="261">
        <f t="shared" ref="AR29" si="713">AQ29</f>
        <v>2</v>
      </c>
      <c r="AS29" s="185">
        <f>AVERAGE(AG29:AR29)</f>
        <v>2</v>
      </c>
      <c r="AT29" s="269" t="str">
        <f>$D29</f>
        <v>Safari Tent Medium</v>
      </c>
      <c r="AU29" s="261">
        <f>AS29</f>
        <v>2</v>
      </c>
      <c r="AV29" s="261">
        <f>AU29</f>
        <v>2</v>
      </c>
      <c r="AW29" s="261">
        <f t="shared" ref="AW29" si="714">AV29</f>
        <v>2</v>
      </c>
      <c r="AX29" s="261">
        <f t="shared" ref="AX29" si="715">AW29</f>
        <v>2</v>
      </c>
      <c r="AY29" s="261">
        <f t="shared" ref="AY29" si="716">AX29</f>
        <v>2</v>
      </c>
      <c r="AZ29" s="261">
        <f t="shared" ref="AZ29" si="717">AY29</f>
        <v>2</v>
      </c>
      <c r="BA29" s="261">
        <f t="shared" ref="BA29" si="718">AZ29</f>
        <v>2</v>
      </c>
      <c r="BB29" s="261">
        <f t="shared" ref="BB29" si="719">BA29</f>
        <v>2</v>
      </c>
      <c r="BC29" s="261">
        <f t="shared" ref="BC29" si="720">BB29</f>
        <v>2</v>
      </c>
      <c r="BD29" s="261">
        <f t="shared" ref="BD29" si="721">BC29</f>
        <v>2</v>
      </c>
      <c r="BE29" s="261">
        <f t="shared" ref="BE29" si="722">BD29</f>
        <v>2</v>
      </c>
      <c r="BF29" s="261">
        <f t="shared" ref="BF29" si="723">BE29</f>
        <v>2</v>
      </c>
      <c r="BG29" s="185">
        <f>AVERAGE(AU29:BF29)</f>
        <v>2</v>
      </c>
      <c r="BH29" s="269" t="str">
        <f>$D29</f>
        <v>Safari Tent Medium</v>
      </c>
      <c r="BI29" s="261">
        <f>BF29</f>
        <v>2</v>
      </c>
      <c r="BJ29" s="261">
        <f>BI29</f>
        <v>2</v>
      </c>
      <c r="BK29" s="261">
        <f t="shared" ref="BK29" si="724">BJ29</f>
        <v>2</v>
      </c>
      <c r="BL29" s="261">
        <f t="shared" ref="BL29" si="725">BK29</f>
        <v>2</v>
      </c>
      <c r="BM29" s="261">
        <f t="shared" ref="BM29" si="726">BL29</f>
        <v>2</v>
      </c>
      <c r="BN29" s="261">
        <f t="shared" ref="BN29" si="727">BM29</f>
        <v>2</v>
      </c>
      <c r="BO29" s="261">
        <f t="shared" ref="BO29" si="728">BN29</f>
        <v>2</v>
      </c>
      <c r="BP29" s="261">
        <f t="shared" ref="BP29" si="729">BO29</f>
        <v>2</v>
      </c>
      <c r="BQ29" s="261">
        <f t="shared" ref="BQ29" si="730">BP29</f>
        <v>2</v>
      </c>
      <c r="BR29" s="261">
        <f t="shared" ref="BR29" si="731">BQ29</f>
        <v>2</v>
      </c>
      <c r="BS29" s="261">
        <f t="shared" ref="BS29" si="732">BR29</f>
        <v>2</v>
      </c>
      <c r="BT29" s="261">
        <f t="shared" ref="BT29" si="733">BS29</f>
        <v>2</v>
      </c>
      <c r="BU29" s="185">
        <f>AVERAGE(BI29:BT29)</f>
        <v>2</v>
      </c>
      <c r="BV29" s="269" t="str">
        <f>D29</f>
        <v>Safari Tent Medium</v>
      </c>
    </row>
    <row r="30" spans="2:74" s="218" customFormat="1">
      <c r="B30" s="270" t="s">
        <v>195</v>
      </c>
      <c r="C30" s="367">
        <f>'Occ. Proj'!N31</f>
        <v>0.6</v>
      </c>
      <c r="D30" s="272" t="str">
        <f>D10</f>
        <v>ADR</v>
      </c>
      <c r="E30" s="679">
        <f>'Rates Proj'!M56</f>
        <v>600</v>
      </c>
      <c r="F30" s="679">
        <f>E30</f>
        <v>600</v>
      </c>
      <c r="G30" s="679">
        <f>F30</f>
        <v>600</v>
      </c>
      <c r="H30" s="679">
        <v>650</v>
      </c>
      <c r="I30" s="679">
        <v>700</v>
      </c>
      <c r="J30" s="679">
        <f>'Rates Proj'!N56</f>
        <v>750</v>
      </c>
      <c r="K30" s="679">
        <f>J30</f>
        <v>750</v>
      </c>
      <c r="L30" s="679">
        <f>K30</f>
        <v>750</v>
      </c>
      <c r="M30" s="679">
        <v>700</v>
      </c>
      <c r="N30" s="679">
        <v>700</v>
      </c>
      <c r="O30" s="679">
        <f>E30</f>
        <v>600</v>
      </c>
      <c r="P30" s="679">
        <f>O30</f>
        <v>600</v>
      </c>
      <c r="Q30" s="219">
        <f>IFERROR(Q33/Q32,0)</f>
        <v>681.09903381642505</v>
      </c>
      <c r="R30" s="272" t="str">
        <f>R10</f>
        <v>ADR</v>
      </c>
      <c r="S30" s="273">
        <f t="shared" ref="S30" si="734">E30*(1+$C$3)</f>
        <v>618</v>
      </c>
      <c r="T30" s="273">
        <f t="shared" ref="T30" si="735">F30*(1+$C$3)</f>
        <v>618</v>
      </c>
      <c r="U30" s="273">
        <f t="shared" ref="U30" si="736">G30*(1+$C$3)</f>
        <v>618</v>
      </c>
      <c r="V30" s="273">
        <f t="shared" ref="V30" si="737">H30*(1+$C$3)</f>
        <v>669.5</v>
      </c>
      <c r="W30" s="273">
        <f t="shared" ref="W30" si="738">I30*(1+$C$3)</f>
        <v>721</v>
      </c>
      <c r="X30" s="273">
        <f t="shared" ref="X30" si="739">J30*(1+$C$3)</f>
        <v>772.5</v>
      </c>
      <c r="Y30" s="273">
        <f t="shared" ref="Y30" si="740">K30*(1+$C$3)</f>
        <v>772.5</v>
      </c>
      <c r="Z30" s="273">
        <f t="shared" ref="Z30" si="741">L30*(1+$C$3)</f>
        <v>772.5</v>
      </c>
      <c r="AA30" s="273">
        <f t="shared" ref="AA30" si="742">M30*(1+$C$3)</f>
        <v>721</v>
      </c>
      <c r="AB30" s="273">
        <f t="shared" ref="AB30" si="743">N30*(1+$C$3)</f>
        <v>721</v>
      </c>
      <c r="AC30" s="273">
        <f t="shared" ref="AC30" si="744">O30*(1+$C$3)</f>
        <v>618</v>
      </c>
      <c r="AD30" s="273">
        <f t="shared" ref="AD30" si="745">P30*(1+$C$3)</f>
        <v>618</v>
      </c>
      <c r="AE30" s="219">
        <f>IFERROR(AE33/AE32,0)</f>
        <v>701.5320048309178</v>
      </c>
      <c r="AF30" s="272" t="str">
        <f>AF10</f>
        <v>ADR</v>
      </c>
      <c r="AG30" s="273">
        <f t="shared" ref="AG30" si="746">S30*(1+$C$3)</f>
        <v>636.54</v>
      </c>
      <c r="AH30" s="273">
        <f t="shared" ref="AH30" si="747">T30*(1+$C$3)</f>
        <v>636.54</v>
      </c>
      <c r="AI30" s="273">
        <f t="shared" ref="AI30" si="748">U30*(1+$C$3)</f>
        <v>636.54</v>
      </c>
      <c r="AJ30" s="273">
        <f t="shared" ref="AJ30" si="749">V30*(1+$C$3)</f>
        <v>689.58500000000004</v>
      </c>
      <c r="AK30" s="273">
        <f t="shared" ref="AK30" si="750">W30*(1+$C$3)</f>
        <v>742.63</v>
      </c>
      <c r="AL30" s="273">
        <f t="shared" ref="AL30" si="751">X30*(1+$C$3)</f>
        <v>795.67500000000007</v>
      </c>
      <c r="AM30" s="273">
        <f t="shared" ref="AM30" si="752">Y30*(1+$C$3)</f>
        <v>795.67500000000007</v>
      </c>
      <c r="AN30" s="273">
        <f t="shared" ref="AN30" si="753">Z30*(1+$C$3)</f>
        <v>795.67500000000007</v>
      </c>
      <c r="AO30" s="273">
        <f t="shared" ref="AO30" si="754">AA30*(1+$C$3)</f>
        <v>742.63</v>
      </c>
      <c r="AP30" s="273">
        <f t="shared" ref="AP30" si="755">AB30*(1+$C$3)</f>
        <v>742.63</v>
      </c>
      <c r="AQ30" s="273">
        <f t="shared" ref="AQ30" si="756">AC30*(1+$C$3)</f>
        <v>636.54</v>
      </c>
      <c r="AR30" s="273">
        <f t="shared" ref="AR30" si="757">AD30*(1+$C$3)</f>
        <v>636.54</v>
      </c>
      <c r="AS30" s="219">
        <f>IFERROR(AS33/AS32,0)</f>
        <v>722.57796497584536</v>
      </c>
      <c r="AT30" s="272" t="str">
        <f>AT10</f>
        <v>ADR</v>
      </c>
      <c r="AU30" s="273">
        <f>AG30*(1+$C$3)</f>
        <v>655.63620000000003</v>
      </c>
      <c r="AV30" s="273">
        <f t="shared" ref="AV30" si="758">AH30*(1+$C$3)</f>
        <v>655.63620000000003</v>
      </c>
      <c r="AW30" s="273">
        <f t="shared" ref="AW30" si="759">AI30*(1+$C$3)</f>
        <v>655.63620000000003</v>
      </c>
      <c r="AX30" s="273">
        <f t="shared" ref="AX30" si="760">AJ30*(1+$C$3)</f>
        <v>710.27255000000002</v>
      </c>
      <c r="AY30" s="273">
        <f t="shared" ref="AY30" si="761">AK30*(1+$C$3)</f>
        <v>764.90890000000002</v>
      </c>
      <c r="AZ30" s="273">
        <f t="shared" ref="AZ30" si="762">AL30*(1+$C$3)</f>
        <v>819.54525000000012</v>
      </c>
      <c r="BA30" s="273">
        <f t="shared" ref="BA30" si="763">AM30*(1+$C$3)</f>
        <v>819.54525000000012</v>
      </c>
      <c r="BB30" s="273">
        <f t="shared" ref="BB30" si="764">AN30*(1+$C$3)</f>
        <v>819.54525000000012</v>
      </c>
      <c r="BC30" s="273">
        <f t="shared" ref="BC30" si="765">AO30*(1+$C$3)</f>
        <v>764.90890000000002</v>
      </c>
      <c r="BD30" s="273">
        <f t="shared" ref="BD30" si="766">AP30*(1+$C$3)</f>
        <v>764.90890000000002</v>
      </c>
      <c r="BE30" s="273">
        <f t="shared" ref="BE30" si="767">AQ30*(1+$C$3)</f>
        <v>655.63620000000003</v>
      </c>
      <c r="BF30" s="273">
        <f t="shared" ref="BF30" si="768">AR30*(1+$C$3)</f>
        <v>655.63620000000003</v>
      </c>
      <c r="BG30" s="219">
        <f>IFERROR(BG33/BG32,0)</f>
        <v>744.25530392512098</v>
      </c>
      <c r="BH30" s="272" t="str">
        <f>BH10</f>
        <v>ADR</v>
      </c>
      <c r="BI30" s="523">
        <f t="shared" ref="BI30" si="769">AU30*(1+$C$3)</f>
        <v>675.30528600000002</v>
      </c>
      <c r="BJ30" s="523">
        <f t="shared" ref="BJ30" si="770">AV30*(1+$C$3)</f>
        <v>675.30528600000002</v>
      </c>
      <c r="BK30" s="523">
        <f t="shared" ref="BK30" si="771">AW30*(1+$C$3)</f>
        <v>675.30528600000002</v>
      </c>
      <c r="BL30" s="523">
        <f t="shared" ref="BL30" si="772">AX30*(1+$C$3)</f>
        <v>731.58072650000008</v>
      </c>
      <c r="BM30" s="523">
        <f t="shared" ref="BM30" si="773">AY30*(1+$C$3)</f>
        <v>787.85616700000003</v>
      </c>
      <c r="BN30" s="523">
        <f t="shared" ref="BN30" si="774">AZ30*(1+$C$3)</f>
        <v>844.1316075000002</v>
      </c>
      <c r="BO30" s="523">
        <f t="shared" ref="BO30" si="775">BA30*(1+$C$3)</f>
        <v>844.1316075000002</v>
      </c>
      <c r="BP30" s="523">
        <f t="shared" ref="BP30" si="776">BB30*(1+$C$3)</f>
        <v>844.1316075000002</v>
      </c>
      <c r="BQ30" s="523">
        <f t="shared" ref="BQ30" si="777">BC30*(1+$C$3)</f>
        <v>787.85616700000003</v>
      </c>
      <c r="BR30" s="523">
        <f t="shared" ref="BR30" si="778">BD30*(1+$C$3)</f>
        <v>787.85616700000003</v>
      </c>
      <c r="BS30" s="523">
        <f t="shared" ref="BS30" si="779">BE30*(1+$C$3)</f>
        <v>675.30528600000002</v>
      </c>
      <c r="BT30" s="523">
        <f t="shared" ref="BT30" si="780">BF30*(1+$C$3)</f>
        <v>675.30528600000002</v>
      </c>
      <c r="BU30" s="219">
        <f>IFERROR(BU33/BU32,0)</f>
        <v>766.58296304287444</v>
      </c>
      <c r="BV30" s="272" t="str">
        <f>BV10</f>
        <v>ADR</v>
      </c>
    </row>
    <row r="31" spans="2:74" s="184" customFormat="1">
      <c r="B31" s="260" t="s">
        <v>196</v>
      </c>
      <c r="C31" s="367">
        <f>'Occ. Proj'!O31</f>
        <v>0.75</v>
      </c>
      <c r="D31" s="275" t="str">
        <f>D11</f>
        <v>Occupancy</v>
      </c>
      <c r="E31" s="276">
        <f>BI31*$C30</f>
        <v>0.27</v>
      </c>
      <c r="F31" s="276">
        <f t="shared" ref="F31" si="781">BJ31*$C30</f>
        <v>0.27</v>
      </c>
      <c r="G31" s="276">
        <f t="shared" ref="G31" si="782">BK31*$C30</f>
        <v>0.36</v>
      </c>
      <c r="H31" s="276">
        <f t="shared" ref="H31" si="783">BL31*$C30</f>
        <v>0.42</v>
      </c>
      <c r="I31" s="276">
        <f t="shared" ref="I31" si="784">BM31*$C30</f>
        <v>0.44999999999999996</v>
      </c>
      <c r="J31" s="276">
        <f t="shared" ref="J31" si="785">BN31*$C30</f>
        <v>0.51</v>
      </c>
      <c r="K31" s="276">
        <f t="shared" ref="K31" si="786">BO31*$C30</f>
        <v>0.54</v>
      </c>
      <c r="L31" s="276">
        <f t="shared" ref="L31" si="787">BP31*$C30</f>
        <v>0.54</v>
      </c>
      <c r="M31" s="276">
        <f t="shared" ref="M31" si="788">BQ31*$C30</f>
        <v>0.44999999999999996</v>
      </c>
      <c r="N31" s="276">
        <f t="shared" ref="N31" si="789">BR31*$C30</f>
        <v>0.44999999999999996</v>
      </c>
      <c r="O31" s="276">
        <f t="shared" ref="O31" si="790">BS31*$C30</f>
        <v>0.36</v>
      </c>
      <c r="P31" s="276">
        <f t="shared" ref="P31" si="791">BT31*$C30</f>
        <v>0.27</v>
      </c>
      <c r="Q31" s="187">
        <f>IFERROR(Q32/(Q29*$Q$3),0)</f>
        <v>0.40832876712328775</v>
      </c>
      <c r="R31" s="275" t="str">
        <f>R11</f>
        <v>Occupancy</v>
      </c>
      <c r="S31" s="276">
        <f>BI31*$C31</f>
        <v>0.33750000000000002</v>
      </c>
      <c r="T31" s="276">
        <f t="shared" ref="T31" si="792">BJ31*$C31</f>
        <v>0.33750000000000002</v>
      </c>
      <c r="U31" s="276">
        <f t="shared" ref="U31" si="793">BK31*$C31</f>
        <v>0.44999999999999996</v>
      </c>
      <c r="V31" s="276">
        <f t="shared" ref="V31" si="794">BL31*$C31</f>
        <v>0.52499999999999991</v>
      </c>
      <c r="W31" s="276">
        <f t="shared" ref="W31" si="795">BM31*$C31</f>
        <v>0.5625</v>
      </c>
      <c r="X31" s="276">
        <f t="shared" ref="X31" si="796">BN31*$C31</f>
        <v>0.63749999999999996</v>
      </c>
      <c r="Y31" s="276">
        <f t="shared" ref="Y31" si="797">BO31*$C31</f>
        <v>0.67500000000000004</v>
      </c>
      <c r="Z31" s="276">
        <f t="shared" ref="Z31" si="798">BP31*$C31</f>
        <v>0.67500000000000004</v>
      </c>
      <c r="AA31" s="276">
        <f t="shared" ref="AA31" si="799">BQ31*$C31</f>
        <v>0.5625</v>
      </c>
      <c r="AB31" s="276">
        <f t="shared" ref="AB31" si="800">BR31*$C31</f>
        <v>0.5625</v>
      </c>
      <c r="AC31" s="276">
        <f t="shared" ref="AC31" si="801">BS31*$C31</f>
        <v>0.44999999999999996</v>
      </c>
      <c r="AD31" s="276">
        <f t="shared" ref="AD31" si="802">BT31*$C31</f>
        <v>0.33750000000000002</v>
      </c>
      <c r="AE31" s="187">
        <f>IFERROR(AE32/(AE29*$Q$3),0)</f>
        <v>0.51041095890410959</v>
      </c>
      <c r="AF31" s="275" t="str">
        <f>AF11</f>
        <v>Occupancy</v>
      </c>
      <c r="AG31" s="276">
        <f>BI31*$C32</f>
        <v>0.40500000000000003</v>
      </c>
      <c r="AH31" s="276">
        <f t="shared" ref="AH31" si="803">BJ31*$C32</f>
        <v>0.40500000000000003</v>
      </c>
      <c r="AI31" s="276">
        <f t="shared" ref="AI31" si="804">BK31*$C32</f>
        <v>0.54</v>
      </c>
      <c r="AJ31" s="276">
        <f t="shared" ref="AJ31" si="805">BL31*$C32</f>
        <v>0.63</v>
      </c>
      <c r="AK31" s="276">
        <f t="shared" ref="AK31" si="806">BM31*$C32</f>
        <v>0.67500000000000004</v>
      </c>
      <c r="AL31" s="276">
        <f t="shared" ref="AL31" si="807">BN31*$C32</f>
        <v>0.76500000000000001</v>
      </c>
      <c r="AM31" s="276">
        <f t="shared" ref="AM31" si="808">BO31*$C32</f>
        <v>0.81</v>
      </c>
      <c r="AN31" s="276">
        <f t="shared" ref="AN31" si="809">BP31*$C32</f>
        <v>0.81</v>
      </c>
      <c r="AO31" s="276">
        <f>BQ31*$C32</f>
        <v>0.67500000000000004</v>
      </c>
      <c r="AP31" s="276">
        <f t="shared" ref="AP31" si="810">BR31*$C32</f>
        <v>0.67500000000000004</v>
      </c>
      <c r="AQ31" s="276">
        <f t="shared" ref="AQ31" si="811">BS31*$C32</f>
        <v>0.54</v>
      </c>
      <c r="AR31" s="276">
        <f t="shared" ref="AR31" si="812">BT31*$C32</f>
        <v>0.40500000000000003</v>
      </c>
      <c r="AS31" s="187">
        <f>IFERROR(AS32/(AS29*$Q$3),0)</f>
        <v>0.61249315068493171</v>
      </c>
      <c r="AT31" s="275" t="str">
        <f>AT11</f>
        <v>Occupancy</v>
      </c>
      <c r="AU31" s="276">
        <f>BI31*$C33</f>
        <v>0.43874999999999997</v>
      </c>
      <c r="AV31" s="276">
        <f t="shared" ref="AV31" si="813">BJ31*$C33</f>
        <v>0.43874999999999997</v>
      </c>
      <c r="AW31" s="276">
        <f t="shared" ref="AW31" si="814">BK31*$C33</f>
        <v>0.58499999999999996</v>
      </c>
      <c r="AX31" s="276">
        <f t="shared" ref="AX31" si="815">BL31*$C33</f>
        <v>0.6825</v>
      </c>
      <c r="AY31" s="276">
        <f t="shared" ref="AY31" si="816">BM31*$C33</f>
        <v>0.73124999999999996</v>
      </c>
      <c r="AZ31" s="276">
        <f t="shared" ref="AZ31" si="817">BN31*$C33</f>
        <v>0.82874999999999999</v>
      </c>
      <c r="BA31" s="276">
        <f t="shared" ref="BA31" si="818">BO31*$C33</f>
        <v>0.87749999999999995</v>
      </c>
      <c r="BB31" s="276">
        <f t="shared" ref="BB31" si="819">BP31*$C33</f>
        <v>0.87749999999999995</v>
      </c>
      <c r="BC31" s="276">
        <f t="shared" ref="BC31" si="820">BQ31*$C33</f>
        <v>0.73124999999999996</v>
      </c>
      <c r="BD31" s="276">
        <f t="shared" ref="BD31" si="821">BR31*$C33</f>
        <v>0.73124999999999996</v>
      </c>
      <c r="BE31" s="276">
        <f t="shared" ref="BE31" si="822">BS31*$C33</f>
        <v>0.58499999999999996</v>
      </c>
      <c r="BF31" s="276">
        <f t="shared" ref="BF31" si="823">BT31*$C33</f>
        <v>0.43874999999999997</v>
      </c>
      <c r="BG31" s="187">
        <f>IFERROR(BG32/(BG29*$Q$3),0)</f>
        <v>0.66353424657534232</v>
      </c>
      <c r="BH31" s="275" t="str">
        <f>BH11</f>
        <v>Occupancy</v>
      </c>
      <c r="BI31" s="277">
        <f>'Occ. Proj'!$I$20</f>
        <v>0.45</v>
      </c>
      <c r="BJ31" s="277">
        <f>'Occ. Proj'!$I$20</f>
        <v>0.45</v>
      </c>
      <c r="BK31" s="277">
        <f>BK26</f>
        <v>0.6</v>
      </c>
      <c r="BL31" s="277">
        <f t="shared" ref="BL31:BM31" si="824">BL26</f>
        <v>0.7</v>
      </c>
      <c r="BM31" s="277">
        <f t="shared" si="824"/>
        <v>0.75</v>
      </c>
      <c r="BN31" s="277">
        <f>'Occ. Proj'!$J$20</f>
        <v>0.85</v>
      </c>
      <c r="BO31" s="277">
        <f>'Occ. Proj'!J22</f>
        <v>0.9</v>
      </c>
      <c r="BP31" s="277">
        <f>'Occ. Proj'!J22</f>
        <v>0.9</v>
      </c>
      <c r="BQ31" s="277">
        <f>BQ26</f>
        <v>0.75</v>
      </c>
      <c r="BR31" s="277">
        <f>BR26</f>
        <v>0.75</v>
      </c>
      <c r="BS31" s="277">
        <v>0.6</v>
      </c>
      <c r="BT31" s="277">
        <f>BI31</f>
        <v>0.45</v>
      </c>
      <c r="BU31" s="187">
        <f>IFERROR(BU32/(BU29*$Q$3),0)</f>
        <v>0.68054794520547945</v>
      </c>
      <c r="BV31" s="275" t="str">
        <f>BV11</f>
        <v>Occupancy</v>
      </c>
    </row>
    <row r="32" spans="2:74">
      <c r="B32" s="260" t="s">
        <v>197</v>
      </c>
      <c r="C32" s="367">
        <f>'Occ. Proj'!P31</f>
        <v>0.9</v>
      </c>
      <c r="D32" s="284" t="str">
        <f>D17</f>
        <v xml:space="preserve">Site Nights </v>
      </c>
      <c r="E32" s="285">
        <f>E31*E3*E29</f>
        <v>16.740000000000002</v>
      </c>
      <c r="F32" s="285">
        <f t="shared" ref="F32:BT32" si="825">F31*F3*F29</f>
        <v>15.120000000000001</v>
      </c>
      <c r="G32" s="285">
        <f t="shared" si="825"/>
        <v>22.32</v>
      </c>
      <c r="H32" s="285">
        <f t="shared" si="825"/>
        <v>25.2</v>
      </c>
      <c r="I32" s="285">
        <f t="shared" si="825"/>
        <v>27.9</v>
      </c>
      <c r="J32" s="285">
        <f t="shared" si="825"/>
        <v>30.6</v>
      </c>
      <c r="K32" s="285">
        <f t="shared" si="825"/>
        <v>33.480000000000004</v>
      </c>
      <c r="L32" s="285">
        <f t="shared" si="825"/>
        <v>33.480000000000004</v>
      </c>
      <c r="M32" s="285">
        <f t="shared" si="825"/>
        <v>26.999999999999996</v>
      </c>
      <c r="N32" s="285">
        <f t="shared" si="825"/>
        <v>27.9</v>
      </c>
      <c r="O32" s="285">
        <f t="shared" si="825"/>
        <v>21.599999999999998</v>
      </c>
      <c r="P32" s="285">
        <f t="shared" si="825"/>
        <v>16.740000000000002</v>
      </c>
      <c r="Q32" s="188">
        <f>SUM(E32:P32)</f>
        <v>298.08000000000004</v>
      </c>
      <c r="R32" s="284" t="str">
        <f>R17</f>
        <v xml:space="preserve">Site Nights </v>
      </c>
      <c r="S32" s="285">
        <f t="shared" si="825"/>
        <v>20.925000000000001</v>
      </c>
      <c r="T32" s="285">
        <f t="shared" si="825"/>
        <v>18.900000000000002</v>
      </c>
      <c r="U32" s="285">
        <f t="shared" si="825"/>
        <v>27.9</v>
      </c>
      <c r="V32" s="285">
        <f t="shared" si="825"/>
        <v>31.499999999999993</v>
      </c>
      <c r="W32" s="285">
        <f t="shared" si="825"/>
        <v>34.875</v>
      </c>
      <c r="X32" s="285">
        <f t="shared" si="825"/>
        <v>38.25</v>
      </c>
      <c r="Y32" s="285">
        <f t="shared" si="825"/>
        <v>41.85</v>
      </c>
      <c r="Z32" s="285">
        <f t="shared" si="825"/>
        <v>41.85</v>
      </c>
      <c r="AA32" s="285">
        <f t="shared" si="825"/>
        <v>33.75</v>
      </c>
      <c r="AB32" s="285">
        <f t="shared" si="825"/>
        <v>34.875</v>
      </c>
      <c r="AC32" s="285">
        <f t="shared" si="825"/>
        <v>26.999999999999996</v>
      </c>
      <c r="AD32" s="285">
        <f t="shared" si="825"/>
        <v>20.925000000000001</v>
      </c>
      <c r="AE32" s="188">
        <f>SUM(S32:AD32)</f>
        <v>372.6</v>
      </c>
      <c r="AF32" s="284" t="str">
        <f>AF17</f>
        <v xml:space="preserve">Site Nights </v>
      </c>
      <c r="AG32" s="285">
        <f t="shared" si="825"/>
        <v>25.110000000000003</v>
      </c>
      <c r="AH32" s="285">
        <f t="shared" si="825"/>
        <v>22.68</v>
      </c>
      <c r="AI32" s="285">
        <f t="shared" si="825"/>
        <v>33.480000000000004</v>
      </c>
      <c r="AJ32" s="285">
        <f t="shared" si="825"/>
        <v>37.799999999999997</v>
      </c>
      <c r="AK32" s="285">
        <f t="shared" si="825"/>
        <v>41.85</v>
      </c>
      <c r="AL32" s="285">
        <f t="shared" si="825"/>
        <v>45.9</v>
      </c>
      <c r="AM32" s="285">
        <f t="shared" si="825"/>
        <v>50.220000000000006</v>
      </c>
      <c r="AN32" s="285">
        <f t="shared" si="825"/>
        <v>50.220000000000006</v>
      </c>
      <c r="AO32" s="285">
        <f t="shared" si="825"/>
        <v>40.5</v>
      </c>
      <c r="AP32" s="285">
        <f t="shared" si="825"/>
        <v>41.85</v>
      </c>
      <c r="AQ32" s="285">
        <f t="shared" si="825"/>
        <v>32.400000000000006</v>
      </c>
      <c r="AR32" s="285">
        <f t="shared" si="825"/>
        <v>25.110000000000003</v>
      </c>
      <c r="AS32" s="188">
        <f>SUM(AG32:AR32)</f>
        <v>447.12000000000012</v>
      </c>
      <c r="AT32" s="284" t="str">
        <f>AT17</f>
        <v xml:space="preserve">Site Nights </v>
      </c>
      <c r="AU32" s="285">
        <f t="shared" si="825"/>
        <v>27.202499999999997</v>
      </c>
      <c r="AV32" s="285">
        <f t="shared" si="825"/>
        <v>24.57</v>
      </c>
      <c r="AW32" s="285">
        <f t="shared" si="825"/>
        <v>36.269999999999996</v>
      </c>
      <c r="AX32" s="285">
        <f t="shared" si="825"/>
        <v>40.950000000000003</v>
      </c>
      <c r="AY32" s="285">
        <f t="shared" si="825"/>
        <v>45.337499999999999</v>
      </c>
      <c r="AZ32" s="285">
        <f t="shared" si="825"/>
        <v>49.725000000000001</v>
      </c>
      <c r="BA32" s="285">
        <f t="shared" si="825"/>
        <v>54.404999999999994</v>
      </c>
      <c r="BB32" s="285">
        <f t="shared" si="825"/>
        <v>54.404999999999994</v>
      </c>
      <c r="BC32" s="285">
        <f t="shared" si="825"/>
        <v>43.875</v>
      </c>
      <c r="BD32" s="285">
        <f t="shared" si="825"/>
        <v>45.337499999999999</v>
      </c>
      <c r="BE32" s="285">
        <f t="shared" si="825"/>
        <v>35.099999999999994</v>
      </c>
      <c r="BF32" s="285">
        <f t="shared" si="825"/>
        <v>27.202499999999997</v>
      </c>
      <c r="BG32" s="188">
        <f>SUM(AU32:BF32)</f>
        <v>484.37999999999988</v>
      </c>
      <c r="BH32" s="284" t="str">
        <f>BH17</f>
        <v xml:space="preserve">Site Nights </v>
      </c>
      <c r="BI32" s="285">
        <f t="shared" si="825"/>
        <v>27.900000000000002</v>
      </c>
      <c r="BJ32" s="285">
        <f t="shared" si="825"/>
        <v>25.2</v>
      </c>
      <c r="BK32" s="285">
        <f t="shared" si="825"/>
        <v>37.199999999999996</v>
      </c>
      <c r="BL32" s="285">
        <f t="shared" si="825"/>
        <v>42</v>
      </c>
      <c r="BM32" s="285">
        <f t="shared" si="825"/>
        <v>46.5</v>
      </c>
      <c r="BN32" s="285">
        <f t="shared" si="825"/>
        <v>51</v>
      </c>
      <c r="BO32" s="285">
        <f t="shared" si="825"/>
        <v>55.800000000000004</v>
      </c>
      <c r="BP32" s="285">
        <f t="shared" si="825"/>
        <v>55.800000000000004</v>
      </c>
      <c r="BQ32" s="285">
        <f t="shared" si="825"/>
        <v>45</v>
      </c>
      <c r="BR32" s="285">
        <f t="shared" si="825"/>
        <v>46.5</v>
      </c>
      <c r="BS32" s="285">
        <f t="shared" si="825"/>
        <v>36</v>
      </c>
      <c r="BT32" s="285">
        <f t="shared" si="825"/>
        <v>27.900000000000002</v>
      </c>
      <c r="BU32" s="188">
        <f>SUM(BI32:BT32)</f>
        <v>496.8</v>
      </c>
      <c r="BV32" s="284" t="str">
        <f>BV17</f>
        <v xml:space="preserve">Site Nights </v>
      </c>
    </row>
    <row r="33" spans="2:76" s="220" customFormat="1">
      <c r="B33" s="229" t="s">
        <v>199</v>
      </c>
      <c r="C33" s="367">
        <f>'Occ. Proj'!Q31</f>
        <v>0.97499999999999998</v>
      </c>
      <c r="D33" s="282" t="s">
        <v>167</v>
      </c>
      <c r="E33" s="283">
        <f>E30*E32</f>
        <v>10044.000000000002</v>
      </c>
      <c r="F33" s="283">
        <f t="shared" ref="F33:P33" si="826">F30*F32</f>
        <v>9072</v>
      </c>
      <c r="G33" s="283">
        <f t="shared" si="826"/>
        <v>13392</v>
      </c>
      <c r="H33" s="283">
        <f t="shared" si="826"/>
        <v>16380</v>
      </c>
      <c r="I33" s="283">
        <f t="shared" si="826"/>
        <v>19530</v>
      </c>
      <c r="J33" s="283">
        <f t="shared" si="826"/>
        <v>22950</v>
      </c>
      <c r="K33" s="283">
        <f t="shared" si="826"/>
        <v>25110.000000000004</v>
      </c>
      <c r="L33" s="283">
        <f t="shared" si="826"/>
        <v>25110.000000000004</v>
      </c>
      <c r="M33" s="283">
        <f t="shared" si="826"/>
        <v>18899.999999999996</v>
      </c>
      <c r="N33" s="283">
        <f t="shared" si="826"/>
        <v>19530</v>
      </c>
      <c r="O33" s="283">
        <f t="shared" si="826"/>
        <v>12959.999999999998</v>
      </c>
      <c r="P33" s="283">
        <f t="shared" si="826"/>
        <v>10044.000000000002</v>
      </c>
      <c r="Q33" s="370">
        <f>SUM(E33:P33)</f>
        <v>203022</v>
      </c>
      <c r="R33" s="282" t="s">
        <v>167</v>
      </c>
      <c r="S33" s="283">
        <f>S30*S32</f>
        <v>12931.65</v>
      </c>
      <c r="T33" s="283">
        <f t="shared" ref="T33:AD33" si="827">T30*T32</f>
        <v>11680.2</v>
      </c>
      <c r="U33" s="283">
        <f t="shared" si="827"/>
        <v>17242.2</v>
      </c>
      <c r="V33" s="283">
        <f t="shared" si="827"/>
        <v>21089.249999999996</v>
      </c>
      <c r="W33" s="283">
        <f t="shared" si="827"/>
        <v>25144.875</v>
      </c>
      <c r="X33" s="283">
        <f t="shared" si="827"/>
        <v>29548.125</v>
      </c>
      <c r="Y33" s="283">
        <f t="shared" si="827"/>
        <v>32329.125</v>
      </c>
      <c r="Z33" s="283">
        <f t="shared" si="827"/>
        <v>32329.125</v>
      </c>
      <c r="AA33" s="283">
        <f t="shared" si="827"/>
        <v>24333.75</v>
      </c>
      <c r="AB33" s="283">
        <f t="shared" si="827"/>
        <v>25144.875</v>
      </c>
      <c r="AC33" s="283">
        <f t="shared" si="827"/>
        <v>16685.999999999996</v>
      </c>
      <c r="AD33" s="283">
        <f t="shared" si="827"/>
        <v>12931.65</v>
      </c>
      <c r="AE33" s="370">
        <f>SUM(S33:AD33)</f>
        <v>261390.82499999998</v>
      </c>
      <c r="AF33" s="282" t="s">
        <v>167</v>
      </c>
      <c r="AG33" s="283">
        <f>AG30*AG32</f>
        <v>15983.519400000001</v>
      </c>
      <c r="AH33" s="283">
        <f t="shared" ref="AH33:AR33" si="828">AH30*AH32</f>
        <v>14436.727199999999</v>
      </c>
      <c r="AI33" s="283">
        <f t="shared" si="828"/>
        <v>21311.359200000003</v>
      </c>
      <c r="AJ33" s="283">
        <f t="shared" si="828"/>
        <v>26066.312999999998</v>
      </c>
      <c r="AK33" s="283">
        <f t="shared" si="828"/>
        <v>31079.065500000001</v>
      </c>
      <c r="AL33" s="283">
        <f t="shared" si="828"/>
        <v>36521.482500000006</v>
      </c>
      <c r="AM33" s="283">
        <f t="shared" si="828"/>
        <v>39958.798500000012</v>
      </c>
      <c r="AN33" s="283">
        <f t="shared" si="828"/>
        <v>39958.798500000012</v>
      </c>
      <c r="AO33" s="283">
        <f t="shared" si="828"/>
        <v>30076.514999999999</v>
      </c>
      <c r="AP33" s="283">
        <f t="shared" si="828"/>
        <v>31079.065500000001</v>
      </c>
      <c r="AQ33" s="283">
        <f t="shared" si="828"/>
        <v>20623.896000000001</v>
      </c>
      <c r="AR33" s="283">
        <f t="shared" si="828"/>
        <v>15983.519400000001</v>
      </c>
      <c r="AS33" s="370">
        <f>SUM(AG33:AR33)</f>
        <v>323079.05970000004</v>
      </c>
      <c r="AT33" s="282" t="s">
        <v>167</v>
      </c>
      <c r="AU33" s="283">
        <f>AU30*AU32</f>
        <v>17834.943730499999</v>
      </c>
      <c r="AV33" s="283">
        <f t="shared" ref="AV33:BF33" si="829">AV30*AV32</f>
        <v>16108.981434000001</v>
      </c>
      <c r="AW33" s="283">
        <f t="shared" si="829"/>
        <v>23779.924973999998</v>
      </c>
      <c r="AX33" s="283">
        <f t="shared" si="829"/>
        <v>29085.660922500003</v>
      </c>
      <c r="AY33" s="283">
        <f t="shared" si="829"/>
        <v>34679.057253749997</v>
      </c>
      <c r="AZ33" s="283">
        <f t="shared" si="829"/>
        <v>40751.887556250011</v>
      </c>
      <c r="BA33" s="283">
        <f t="shared" si="829"/>
        <v>44587.35932625</v>
      </c>
      <c r="BB33" s="283">
        <f t="shared" si="829"/>
        <v>44587.35932625</v>
      </c>
      <c r="BC33" s="283">
        <f t="shared" si="829"/>
        <v>33560.377987500004</v>
      </c>
      <c r="BD33" s="283">
        <f t="shared" si="829"/>
        <v>34679.057253749997</v>
      </c>
      <c r="BE33" s="283">
        <f t="shared" si="829"/>
        <v>23012.830619999997</v>
      </c>
      <c r="BF33" s="283">
        <f t="shared" si="829"/>
        <v>17834.943730499999</v>
      </c>
      <c r="BG33" s="370">
        <f>SUM(AU33:BF33)</f>
        <v>360502.38411525002</v>
      </c>
      <c r="BH33" s="282" t="s">
        <v>167</v>
      </c>
      <c r="BI33" s="283">
        <f>BI30*BI32</f>
        <v>18841.017479400001</v>
      </c>
      <c r="BJ33" s="283">
        <f t="shared" ref="BJ33:BT33" si="830">BJ30*BJ32</f>
        <v>17017.693207200002</v>
      </c>
      <c r="BK33" s="283">
        <f t="shared" si="830"/>
        <v>25121.356639199999</v>
      </c>
      <c r="BL33" s="283">
        <f t="shared" si="830"/>
        <v>30726.390513000002</v>
      </c>
      <c r="BM33" s="283">
        <f t="shared" si="830"/>
        <v>36635.311765500002</v>
      </c>
      <c r="BN33" s="283">
        <f t="shared" si="830"/>
        <v>43050.711982500012</v>
      </c>
      <c r="BO33" s="283">
        <f t="shared" si="830"/>
        <v>47102.543698500012</v>
      </c>
      <c r="BP33" s="283">
        <f t="shared" si="830"/>
        <v>47102.543698500012</v>
      </c>
      <c r="BQ33" s="283">
        <f t="shared" si="830"/>
        <v>35453.527515000002</v>
      </c>
      <c r="BR33" s="283">
        <f t="shared" si="830"/>
        <v>36635.311765500002</v>
      </c>
      <c r="BS33" s="283">
        <f t="shared" si="830"/>
        <v>24310.990296</v>
      </c>
      <c r="BT33" s="283">
        <f t="shared" si="830"/>
        <v>18841.017479400001</v>
      </c>
      <c r="BU33" s="370">
        <f>SUM(BI33:BT33)</f>
        <v>380838.41603970004</v>
      </c>
      <c r="BV33" s="282" t="s">
        <v>167</v>
      </c>
    </row>
    <row r="34" spans="2:76">
      <c r="B34" s="260"/>
      <c r="C34" s="368"/>
      <c r="D34" s="269" t="str">
        <f>'ToT (Intake Form)'!C41</f>
        <v>USE FOR MONTHLY</v>
      </c>
      <c r="E34" s="261">
        <f>'ToT (Intake Form)'!C42</f>
        <v>0</v>
      </c>
      <c r="F34" s="261">
        <f>E34</f>
        <v>0</v>
      </c>
      <c r="G34" s="261">
        <f t="shared" ref="G34" si="831">F34</f>
        <v>0</v>
      </c>
      <c r="H34" s="261">
        <f t="shared" ref="H34" si="832">G34</f>
        <v>0</v>
      </c>
      <c r="I34" s="261">
        <f t="shared" ref="I34" si="833">H34</f>
        <v>0</v>
      </c>
      <c r="J34" s="261">
        <f t="shared" ref="J34" si="834">I34</f>
        <v>0</v>
      </c>
      <c r="K34" s="261">
        <f t="shared" ref="K34" si="835">J34</f>
        <v>0</v>
      </c>
      <c r="L34" s="261">
        <f t="shared" ref="L34" si="836">K34</f>
        <v>0</v>
      </c>
      <c r="M34" s="261">
        <f t="shared" ref="M34" si="837">L34</f>
        <v>0</v>
      </c>
      <c r="N34" s="261">
        <f t="shared" ref="N34" si="838">M34</f>
        <v>0</v>
      </c>
      <c r="O34" s="261">
        <f t="shared" ref="O34" si="839">N34</f>
        <v>0</v>
      </c>
      <c r="P34" s="261">
        <f t="shared" ref="P34" si="840">O34</f>
        <v>0</v>
      </c>
      <c r="Q34" s="185">
        <f>AVERAGE(E34:P34)</f>
        <v>0</v>
      </c>
      <c r="R34" s="269" t="str">
        <f>$D34</f>
        <v>USE FOR MONTHLY</v>
      </c>
      <c r="S34" s="261">
        <f>Q34</f>
        <v>0</v>
      </c>
      <c r="T34" s="261">
        <f>S34</f>
        <v>0</v>
      </c>
      <c r="U34" s="261">
        <f t="shared" ref="U34" si="841">T34</f>
        <v>0</v>
      </c>
      <c r="V34" s="261">
        <f t="shared" ref="V34" si="842">U34</f>
        <v>0</v>
      </c>
      <c r="W34" s="261">
        <f t="shared" ref="W34" si="843">V34</f>
        <v>0</v>
      </c>
      <c r="X34" s="261">
        <f t="shared" ref="X34" si="844">W34</f>
        <v>0</v>
      </c>
      <c r="Y34" s="261">
        <f t="shared" ref="Y34" si="845">X34</f>
        <v>0</v>
      </c>
      <c r="Z34" s="261">
        <f t="shared" ref="Z34" si="846">Y34</f>
        <v>0</v>
      </c>
      <c r="AA34" s="261">
        <f t="shared" ref="AA34" si="847">Z34</f>
        <v>0</v>
      </c>
      <c r="AB34" s="261">
        <f t="shared" ref="AB34" si="848">AA34</f>
        <v>0</v>
      </c>
      <c r="AC34" s="261">
        <f t="shared" ref="AC34" si="849">AB34</f>
        <v>0</v>
      </c>
      <c r="AD34" s="261">
        <f t="shared" ref="AD34" si="850">AC34</f>
        <v>0</v>
      </c>
      <c r="AE34" s="185">
        <f>AVERAGE(S34:AD34)</f>
        <v>0</v>
      </c>
      <c r="AF34" s="269" t="str">
        <f>$D34</f>
        <v>USE FOR MONTHLY</v>
      </c>
      <c r="AG34" s="261">
        <f>AE34</f>
        <v>0</v>
      </c>
      <c r="AH34" s="261">
        <f>AG34</f>
        <v>0</v>
      </c>
      <c r="AI34" s="261">
        <f t="shared" ref="AI34" si="851">AH34</f>
        <v>0</v>
      </c>
      <c r="AJ34" s="261">
        <f t="shared" ref="AJ34" si="852">AI34</f>
        <v>0</v>
      </c>
      <c r="AK34" s="261">
        <f t="shared" ref="AK34" si="853">AJ34</f>
        <v>0</v>
      </c>
      <c r="AL34" s="261">
        <f t="shared" ref="AL34" si="854">AK34</f>
        <v>0</v>
      </c>
      <c r="AM34" s="261">
        <f t="shared" ref="AM34" si="855">AL34</f>
        <v>0</v>
      </c>
      <c r="AN34" s="261">
        <f t="shared" ref="AN34" si="856">AM34</f>
        <v>0</v>
      </c>
      <c r="AO34" s="261">
        <f t="shared" ref="AO34" si="857">AN34</f>
        <v>0</v>
      </c>
      <c r="AP34" s="261">
        <f t="shared" ref="AP34" si="858">AO34</f>
        <v>0</v>
      </c>
      <c r="AQ34" s="261">
        <f t="shared" ref="AQ34" si="859">AP34</f>
        <v>0</v>
      </c>
      <c r="AR34" s="261">
        <f t="shared" ref="AR34" si="860">AQ34</f>
        <v>0</v>
      </c>
      <c r="AS34" s="185">
        <f>AVERAGE(AG34:AR34)</f>
        <v>0</v>
      </c>
      <c r="AT34" s="269" t="str">
        <f>$D34</f>
        <v>USE FOR MONTHLY</v>
      </c>
      <c r="AU34" s="261">
        <f>AS34</f>
        <v>0</v>
      </c>
      <c r="AV34" s="261">
        <f>AU34</f>
        <v>0</v>
      </c>
      <c r="AW34" s="261">
        <f t="shared" ref="AW34" si="861">AV34</f>
        <v>0</v>
      </c>
      <c r="AX34" s="261">
        <f t="shared" ref="AX34" si="862">AW34</f>
        <v>0</v>
      </c>
      <c r="AY34" s="261">
        <f t="shared" ref="AY34" si="863">AX34</f>
        <v>0</v>
      </c>
      <c r="AZ34" s="261">
        <f t="shared" ref="AZ34" si="864">AY34</f>
        <v>0</v>
      </c>
      <c r="BA34" s="261">
        <f t="shared" ref="BA34" si="865">AZ34</f>
        <v>0</v>
      </c>
      <c r="BB34" s="261">
        <f t="shared" ref="BB34" si="866">BA34</f>
        <v>0</v>
      </c>
      <c r="BC34" s="261">
        <f t="shared" ref="BC34" si="867">BB34</f>
        <v>0</v>
      </c>
      <c r="BD34" s="261">
        <f t="shared" ref="BD34" si="868">BC34</f>
        <v>0</v>
      </c>
      <c r="BE34" s="261">
        <f t="shared" ref="BE34" si="869">BD34</f>
        <v>0</v>
      </c>
      <c r="BF34" s="261">
        <f t="shared" ref="BF34" si="870">BE34</f>
        <v>0</v>
      </c>
      <c r="BG34" s="185">
        <f>AVERAGE(AU34:BF34)</f>
        <v>0</v>
      </c>
      <c r="BH34" s="269" t="str">
        <f>$D34</f>
        <v>USE FOR MONTHLY</v>
      </c>
      <c r="BI34" s="261">
        <f>BF34</f>
        <v>0</v>
      </c>
      <c r="BJ34" s="261">
        <f>BI34</f>
        <v>0</v>
      </c>
      <c r="BK34" s="261">
        <f t="shared" ref="BK34" si="871">BJ34</f>
        <v>0</v>
      </c>
      <c r="BL34" s="261">
        <f t="shared" ref="BL34" si="872">BK34</f>
        <v>0</v>
      </c>
      <c r="BM34" s="261">
        <f t="shared" ref="BM34" si="873">BL34</f>
        <v>0</v>
      </c>
      <c r="BN34" s="261">
        <f t="shared" ref="BN34" si="874">BM34</f>
        <v>0</v>
      </c>
      <c r="BO34" s="261">
        <f t="shared" ref="BO34" si="875">BN34</f>
        <v>0</v>
      </c>
      <c r="BP34" s="261">
        <f t="shared" ref="BP34" si="876">BO34</f>
        <v>0</v>
      </c>
      <c r="BQ34" s="261">
        <f t="shared" ref="BQ34" si="877">BP34</f>
        <v>0</v>
      </c>
      <c r="BR34" s="261">
        <f t="shared" ref="BR34" si="878">BQ34</f>
        <v>0</v>
      </c>
      <c r="BS34" s="261">
        <f t="shared" ref="BS34" si="879">BR34</f>
        <v>0</v>
      </c>
      <c r="BT34" s="261">
        <f t="shared" ref="BT34" si="880">BS34</f>
        <v>0</v>
      </c>
      <c r="BU34" s="185">
        <f>AVERAGE(BI34:BT34)</f>
        <v>0</v>
      </c>
      <c r="BV34" s="269" t="str">
        <f>D34</f>
        <v>USE FOR MONTHLY</v>
      </c>
    </row>
    <row r="35" spans="2:76" s="218" customFormat="1">
      <c r="B35" s="270" t="s">
        <v>195</v>
      </c>
      <c r="C35" s="367">
        <f>'Occ. Proj'!N32</f>
        <v>0.6</v>
      </c>
      <c r="D35" s="272" t="str">
        <f>D15</f>
        <v>ADR</v>
      </c>
      <c r="E35" s="679">
        <f>'Rates Proj'!M58</f>
        <v>0</v>
      </c>
      <c r="F35" s="679">
        <f>E35</f>
        <v>0</v>
      </c>
      <c r="G35" s="679">
        <f>F35</f>
        <v>0</v>
      </c>
      <c r="H35" s="679">
        <v>650</v>
      </c>
      <c r="I35" s="679">
        <v>700</v>
      </c>
      <c r="J35" s="679">
        <f>'Rates Proj'!N58</f>
        <v>0</v>
      </c>
      <c r="K35" s="679">
        <f>J35</f>
        <v>0</v>
      </c>
      <c r="L35" s="679">
        <f>K35</f>
        <v>0</v>
      </c>
      <c r="M35" s="679">
        <v>700</v>
      </c>
      <c r="N35" s="679">
        <v>700</v>
      </c>
      <c r="O35" s="679">
        <f>E35</f>
        <v>0</v>
      </c>
      <c r="P35" s="679">
        <f>O35</f>
        <v>0</v>
      </c>
      <c r="Q35" s="219">
        <f>IFERROR(Q38/Q37,0)</f>
        <v>0</v>
      </c>
      <c r="R35" s="272" t="str">
        <f>R15</f>
        <v>ADR</v>
      </c>
      <c r="S35" s="273">
        <f t="shared" ref="S35" si="881">E35*(1+$C$3)</f>
        <v>0</v>
      </c>
      <c r="T35" s="273">
        <f t="shared" ref="T35" si="882">F35*(1+$C$3)</f>
        <v>0</v>
      </c>
      <c r="U35" s="273">
        <f t="shared" ref="U35" si="883">G35*(1+$C$3)</f>
        <v>0</v>
      </c>
      <c r="V35" s="273">
        <f t="shared" ref="V35" si="884">H35*(1+$C$3)</f>
        <v>669.5</v>
      </c>
      <c r="W35" s="273">
        <f t="shared" ref="W35" si="885">I35*(1+$C$3)</f>
        <v>721</v>
      </c>
      <c r="X35" s="273">
        <f t="shared" ref="X35" si="886">J35*(1+$C$3)</f>
        <v>0</v>
      </c>
      <c r="Y35" s="273">
        <f t="shared" ref="Y35" si="887">K35*(1+$C$3)</f>
        <v>0</v>
      </c>
      <c r="Z35" s="273">
        <f t="shared" ref="Z35" si="888">L35*(1+$C$3)</f>
        <v>0</v>
      </c>
      <c r="AA35" s="273">
        <f t="shared" ref="AA35" si="889">M35*(1+$C$3)</f>
        <v>721</v>
      </c>
      <c r="AB35" s="273">
        <f t="shared" ref="AB35" si="890">N35*(1+$C$3)</f>
        <v>721</v>
      </c>
      <c r="AC35" s="273">
        <f t="shared" ref="AC35" si="891">O35*(1+$C$3)</f>
        <v>0</v>
      </c>
      <c r="AD35" s="273">
        <f t="shared" ref="AD35" si="892">P35*(1+$C$3)</f>
        <v>0</v>
      </c>
      <c r="AE35" s="219">
        <f>IFERROR(AE38/AE37,0)</f>
        <v>0</v>
      </c>
      <c r="AF35" s="272" t="str">
        <f>AF15</f>
        <v>ADR</v>
      </c>
      <c r="AG35" s="273">
        <f t="shared" ref="AG35" si="893">S35*(1+$C$3)</f>
        <v>0</v>
      </c>
      <c r="AH35" s="273">
        <f t="shared" ref="AH35" si="894">T35*(1+$C$3)</f>
        <v>0</v>
      </c>
      <c r="AI35" s="273">
        <f t="shared" ref="AI35" si="895">U35*(1+$C$3)</f>
        <v>0</v>
      </c>
      <c r="AJ35" s="273">
        <f t="shared" ref="AJ35" si="896">V35*(1+$C$3)</f>
        <v>689.58500000000004</v>
      </c>
      <c r="AK35" s="273">
        <f t="shared" ref="AK35" si="897">W35*(1+$C$3)</f>
        <v>742.63</v>
      </c>
      <c r="AL35" s="273">
        <f t="shared" ref="AL35" si="898">X35*(1+$C$3)</f>
        <v>0</v>
      </c>
      <c r="AM35" s="273">
        <f t="shared" ref="AM35" si="899">Y35*(1+$C$3)</f>
        <v>0</v>
      </c>
      <c r="AN35" s="273">
        <f t="shared" ref="AN35" si="900">Z35*(1+$C$3)</f>
        <v>0</v>
      </c>
      <c r="AO35" s="273">
        <f t="shared" ref="AO35" si="901">AA35*(1+$C$3)</f>
        <v>742.63</v>
      </c>
      <c r="AP35" s="273">
        <f t="shared" ref="AP35" si="902">AB35*(1+$C$3)</f>
        <v>742.63</v>
      </c>
      <c r="AQ35" s="273">
        <f t="shared" ref="AQ35" si="903">AC35*(1+$C$3)</f>
        <v>0</v>
      </c>
      <c r="AR35" s="273">
        <f t="shared" ref="AR35" si="904">AD35*(1+$C$3)</f>
        <v>0</v>
      </c>
      <c r="AS35" s="219">
        <f>IFERROR(AS38/AS37,0)</f>
        <v>0</v>
      </c>
      <c r="AT35" s="272" t="str">
        <f>AT15</f>
        <v>ADR</v>
      </c>
      <c r="AU35" s="273">
        <f>AG35*(1+$C$3)</f>
        <v>0</v>
      </c>
      <c r="AV35" s="273">
        <f t="shared" ref="AV35" si="905">AH35*(1+$C$3)</f>
        <v>0</v>
      </c>
      <c r="AW35" s="273">
        <f t="shared" ref="AW35" si="906">AI35*(1+$C$3)</f>
        <v>0</v>
      </c>
      <c r="AX35" s="273">
        <f t="shared" ref="AX35" si="907">AJ35*(1+$C$3)</f>
        <v>710.27255000000002</v>
      </c>
      <c r="AY35" s="273">
        <f t="shared" ref="AY35" si="908">AK35*(1+$C$3)</f>
        <v>764.90890000000002</v>
      </c>
      <c r="AZ35" s="273">
        <f t="shared" ref="AZ35" si="909">AL35*(1+$C$3)</f>
        <v>0</v>
      </c>
      <c r="BA35" s="273">
        <f t="shared" ref="BA35" si="910">AM35*(1+$C$3)</f>
        <v>0</v>
      </c>
      <c r="BB35" s="273">
        <f t="shared" ref="BB35" si="911">AN35*(1+$C$3)</f>
        <v>0</v>
      </c>
      <c r="BC35" s="273">
        <f t="shared" ref="BC35" si="912">AO35*(1+$C$3)</f>
        <v>764.90890000000002</v>
      </c>
      <c r="BD35" s="273">
        <f t="shared" ref="BD35" si="913">AP35*(1+$C$3)</f>
        <v>764.90890000000002</v>
      </c>
      <c r="BE35" s="273">
        <f t="shared" ref="BE35" si="914">AQ35*(1+$C$3)</f>
        <v>0</v>
      </c>
      <c r="BF35" s="273">
        <f t="shared" ref="BF35" si="915">AR35*(1+$C$3)</f>
        <v>0</v>
      </c>
      <c r="BG35" s="219">
        <f>IFERROR(BG38/BG37,0)</f>
        <v>0</v>
      </c>
      <c r="BH35" s="272" t="str">
        <f>BH15</f>
        <v>ADR</v>
      </c>
      <c r="BI35" s="523">
        <f t="shared" ref="BI35" si="916">AU35*(1+$C$3)</f>
        <v>0</v>
      </c>
      <c r="BJ35" s="523">
        <f t="shared" ref="BJ35" si="917">AV35*(1+$C$3)</f>
        <v>0</v>
      </c>
      <c r="BK35" s="523">
        <f t="shared" ref="BK35" si="918">AW35*(1+$C$3)</f>
        <v>0</v>
      </c>
      <c r="BL35" s="523">
        <f t="shared" ref="BL35" si="919">AX35*(1+$C$3)</f>
        <v>731.58072650000008</v>
      </c>
      <c r="BM35" s="523">
        <f t="shared" ref="BM35" si="920">AY35*(1+$C$3)</f>
        <v>787.85616700000003</v>
      </c>
      <c r="BN35" s="523">
        <f t="shared" ref="BN35" si="921">AZ35*(1+$C$3)</f>
        <v>0</v>
      </c>
      <c r="BO35" s="523">
        <f t="shared" ref="BO35" si="922">BA35*(1+$C$3)</f>
        <v>0</v>
      </c>
      <c r="BP35" s="523">
        <f t="shared" ref="BP35" si="923">BB35*(1+$C$3)</f>
        <v>0</v>
      </c>
      <c r="BQ35" s="523">
        <f t="shared" ref="BQ35" si="924">BC35*(1+$C$3)</f>
        <v>787.85616700000003</v>
      </c>
      <c r="BR35" s="523">
        <f t="shared" ref="BR35" si="925">BD35*(1+$C$3)</f>
        <v>787.85616700000003</v>
      </c>
      <c r="BS35" s="523">
        <f t="shared" ref="BS35" si="926">BE35*(1+$C$3)</f>
        <v>0</v>
      </c>
      <c r="BT35" s="523">
        <f t="shared" ref="BT35" si="927">BF35*(1+$C$3)</f>
        <v>0</v>
      </c>
      <c r="BU35" s="219">
        <f>IFERROR(BU38/BU37,0)</f>
        <v>0</v>
      </c>
      <c r="BV35" s="272" t="str">
        <f>BV15</f>
        <v>ADR</v>
      </c>
    </row>
    <row r="36" spans="2:76" s="184" customFormat="1">
      <c r="B36" s="260" t="s">
        <v>196</v>
      </c>
      <c r="C36" s="367">
        <f>'Occ. Proj'!O32</f>
        <v>0.75</v>
      </c>
      <c r="D36" s="275" t="str">
        <f>D16</f>
        <v>Occupancy</v>
      </c>
      <c r="E36" s="276">
        <f>BI36*$C35</f>
        <v>0.27</v>
      </c>
      <c r="F36" s="276">
        <f t="shared" ref="F36" si="928">BJ36*$C35</f>
        <v>0.27</v>
      </c>
      <c r="G36" s="276">
        <f t="shared" ref="G36" si="929">BK36*$C35</f>
        <v>0.36</v>
      </c>
      <c r="H36" s="276">
        <f t="shared" ref="H36" si="930">BL36*$C35</f>
        <v>0.42</v>
      </c>
      <c r="I36" s="276">
        <f t="shared" ref="I36" si="931">BM36*$C35</f>
        <v>0.44999999999999996</v>
      </c>
      <c r="J36" s="276">
        <f t="shared" ref="J36" si="932">BN36*$C35</f>
        <v>0.51</v>
      </c>
      <c r="K36" s="276">
        <f t="shared" ref="K36" si="933">BO36*$C35</f>
        <v>0</v>
      </c>
      <c r="L36" s="276">
        <f t="shared" ref="L36" si="934">BP36*$C35</f>
        <v>0</v>
      </c>
      <c r="M36" s="276">
        <f t="shared" ref="M36" si="935">BQ36*$C35</f>
        <v>0.44999999999999996</v>
      </c>
      <c r="N36" s="276">
        <f t="shared" ref="N36" si="936">BR36*$C35</f>
        <v>0.44999999999999996</v>
      </c>
      <c r="O36" s="276">
        <f t="shared" ref="O36" si="937">BS36*$C35</f>
        <v>0.36</v>
      </c>
      <c r="P36" s="276">
        <f t="shared" ref="P36" si="938">BT36*$C35</f>
        <v>0.27</v>
      </c>
      <c r="Q36" s="187">
        <f>IFERROR(Q37/(Q34*$Q$3),0)</f>
        <v>0</v>
      </c>
      <c r="R36" s="275" t="str">
        <f>R16</f>
        <v>Occupancy</v>
      </c>
      <c r="S36" s="276">
        <f>BI36*$C36</f>
        <v>0.33750000000000002</v>
      </c>
      <c r="T36" s="276">
        <f t="shared" ref="T36" si="939">BJ36*$C36</f>
        <v>0.33750000000000002</v>
      </c>
      <c r="U36" s="276">
        <f t="shared" ref="U36" si="940">BK36*$C36</f>
        <v>0.44999999999999996</v>
      </c>
      <c r="V36" s="276">
        <f t="shared" ref="V36" si="941">BL36*$C36</f>
        <v>0.52499999999999991</v>
      </c>
      <c r="W36" s="276">
        <f t="shared" ref="W36" si="942">BM36*$C36</f>
        <v>0.5625</v>
      </c>
      <c r="X36" s="276">
        <f t="shared" ref="X36" si="943">BN36*$C36</f>
        <v>0.63749999999999996</v>
      </c>
      <c r="Y36" s="276">
        <f t="shared" ref="Y36" si="944">BO36*$C36</f>
        <v>0</v>
      </c>
      <c r="Z36" s="276">
        <f t="shared" ref="Z36" si="945">BP36*$C36</f>
        <v>0</v>
      </c>
      <c r="AA36" s="276">
        <f t="shared" ref="AA36" si="946">BQ36*$C36</f>
        <v>0.5625</v>
      </c>
      <c r="AB36" s="276">
        <f t="shared" ref="AB36" si="947">BR36*$C36</f>
        <v>0.5625</v>
      </c>
      <c r="AC36" s="276">
        <f t="shared" ref="AC36" si="948">BS36*$C36</f>
        <v>0.44999999999999996</v>
      </c>
      <c r="AD36" s="276">
        <f t="shared" ref="AD36" si="949">BT36*$C36</f>
        <v>0.33750000000000002</v>
      </c>
      <c r="AE36" s="187">
        <f>IFERROR(AE37/(AE34*$Q$3),0)</f>
        <v>0</v>
      </c>
      <c r="AF36" s="275" t="str">
        <f>AF16</f>
        <v>Occupancy</v>
      </c>
      <c r="AG36" s="276">
        <f>BI36*$C37</f>
        <v>0.40500000000000003</v>
      </c>
      <c r="AH36" s="276">
        <f t="shared" ref="AH36" si="950">BJ36*$C37</f>
        <v>0.40500000000000003</v>
      </c>
      <c r="AI36" s="276">
        <f t="shared" ref="AI36" si="951">BK36*$C37</f>
        <v>0.54</v>
      </c>
      <c r="AJ36" s="276">
        <f t="shared" ref="AJ36" si="952">BL36*$C37</f>
        <v>0.63</v>
      </c>
      <c r="AK36" s="276">
        <f t="shared" ref="AK36" si="953">BM36*$C37</f>
        <v>0.67500000000000004</v>
      </c>
      <c r="AL36" s="276">
        <f t="shared" ref="AL36" si="954">BN36*$C37</f>
        <v>0.76500000000000001</v>
      </c>
      <c r="AM36" s="276">
        <f t="shared" ref="AM36" si="955">BO36*$C37</f>
        <v>0</v>
      </c>
      <c r="AN36" s="276">
        <f t="shared" ref="AN36" si="956">BP36*$C37</f>
        <v>0</v>
      </c>
      <c r="AO36" s="276">
        <f>BQ36*$C37</f>
        <v>0.67500000000000004</v>
      </c>
      <c r="AP36" s="276">
        <f t="shared" ref="AP36" si="957">BR36*$C37</f>
        <v>0.67500000000000004</v>
      </c>
      <c r="AQ36" s="276">
        <f t="shared" ref="AQ36" si="958">BS36*$C37</f>
        <v>0.54</v>
      </c>
      <c r="AR36" s="276">
        <f t="shared" ref="AR36" si="959">BT36*$C37</f>
        <v>0.40500000000000003</v>
      </c>
      <c r="AS36" s="187">
        <f>IFERROR(AS37/(AS34*$Q$3),0)</f>
        <v>0</v>
      </c>
      <c r="AT36" s="275" t="str">
        <f>AT16</f>
        <v>Occupancy</v>
      </c>
      <c r="AU36" s="276">
        <f>BI36*$C38</f>
        <v>0.43874999999999997</v>
      </c>
      <c r="AV36" s="276">
        <f t="shared" ref="AV36" si="960">BJ36*$C38</f>
        <v>0.43874999999999997</v>
      </c>
      <c r="AW36" s="276">
        <f t="shared" ref="AW36" si="961">BK36*$C38</f>
        <v>0.58499999999999996</v>
      </c>
      <c r="AX36" s="276">
        <f t="shared" ref="AX36" si="962">BL36*$C38</f>
        <v>0.6825</v>
      </c>
      <c r="AY36" s="276">
        <f t="shared" ref="AY36" si="963">BM36*$C38</f>
        <v>0.73124999999999996</v>
      </c>
      <c r="AZ36" s="276">
        <f t="shared" ref="AZ36" si="964">BN36*$C38</f>
        <v>0.82874999999999999</v>
      </c>
      <c r="BA36" s="276">
        <f t="shared" ref="BA36" si="965">BO36*$C38</f>
        <v>0</v>
      </c>
      <c r="BB36" s="276">
        <f t="shared" ref="BB36" si="966">BP36*$C38</f>
        <v>0</v>
      </c>
      <c r="BC36" s="276">
        <f t="shared" ref="BC36" si="967">BQ36*$C38</f>
        <v>0.73124999999999996</v>
      </c>
      <c r="BD36" s="276">
        <f t="shared" ref="BD36" si="968">BR36*$C38</f>
        <v>0.73124999999999996</v>
      </c>
      <c r="BE36" s="276">
        <f t="shared" ref="BE36" si="969">BS36*$C38</f>
        <v>0.58499999999999996</v>
      </c>
      <c r="BF36" s="276">
        <f t="shared" ref="BF36" si="970">BT36*$C38</f>
        <v>0.43874999999999997</v>
      </c>
      <c r="BG36" s="187">
        <f>IFERROR(BG37/(BG34*$Q$3),0)</f>
        <v>0</v>
      </c>
      <c r="BH36" s="275" t="str">
        <f>BH16</f>
        <v>Occupancy</v>
      </c>
      <c r="BI36" s="277">
        <f>'Occ. Proj'!$I$20</f>
        <v>0.45</v>
      </c>
      <c r="BJ36" s="277">
        <f>'Occ. Proj'!$I$20</f>
        <v>0.45</v>
      </c>
      <c r="BK36" s="277">
        <f>BK31</f>
        <v>0.6</v>
      </c>
      <c r="BL36" s="277">
        <f t="shared" ref="BL36:BM36" si="971">BL31</f>
        <v>0.7</v>
      </c>
      <c r="BM36" s="277">
        <f t="shared" si="971"/>
        <v>0.75</v>
      </c>
      <c r="BN36" s="277">
        <f>'Occ. Proj'!$J$20</f>
        <v>0.85</v>
      </c>
      <c r="BO36" s="277">
        <f>'Occ. Proj'!J28</f>
        <v>0</v>
      </c>
      <c r="BP36" s="277">
        <f>'Occ. Proj'!J28</f>
        <v>0</v>
      </c>
      <c r="BQ36" s="277">
        <f>BQ31</f>
        <v>0.75</v>
      </c>
      <c r="BR36" s="277">
        <f>BR31</f>
        <v>0.75</v>
      </c>
      <c r="BS36" s="277">
        <v>0.6</v>
      </c>
      <c r="BT36" s="277">
        <f>BI36</f>
        <v>0.45</v>
      </c>
      <c r="BU36" s="187">
        <f>IFERROR(BU37/(BU34*$Q$3),0)</f>
        <v>0</v>
      </c>
      <c r="BV36" s="275" t="str">
        <f>BV16</f>
        <v>Occupancy</v>
      </c>
    </row>
    <row r="37" spans="2:76">
      <c r="B37" s="260" t="s">
        <v>197</v>
      </c>
      <c r="C37" s="367">
        <f>'Occ. Proj'!P32</f>
        <v>0.9</v>
      </c>
      <c r="D37" s="284" t="str">
        <f>D22</f>
        <v xml:space="preserve">Site Nights </v>
      </c>
      <c r="E37" s="285">
        <f>E36*E$3*E34</f>
        <v>0</v>
      </c>
      <c r="F37" s="285">
        <f t="shared" ref="F37:P37" si="972">F36*F$3*F34</f>
        <v>0</v>
      </c>
      <c r="G37" s="285">
        <f t="shared" si="972"/>
        <v>0</v>
      </c>
      <c r="H37" s="285">
        <f t="shared" si="972"/>
        <v>0</v>
      </c>
      <c r="I37" s="285">
        <f t="shared" si="972"/>
        <v>0</v>
      </c>
      <c r="J37" s="285">
        <f t="shared" si="972"/>
        <v>0</v>
      </c>
      <c r="K37" s="285">
        <f t="shared" si="972"/>
        <v>0</v>
      </c>
      <c r="L37" s="285">
        <f t="shared" si="972"/>
        <v>0</v>
      </c>
      <c r="M37" s="285">
        <f t="shared" si="972"/>
        <v>0</v>
      </c>
      <c r="N37" s="285">
        <f t="shared" si="972"/>
        <v>0</v>
      </c>
      <c r="O37" s="285">
        <f t="shared" si="972"/>
        <v>0</v>
      </c>
      <c r="P37" s="285">
        <f t="shared" si="972"/>
        <v>0</v>
      </c>
      <c r="Q37" s="188">
        <f>SUM(E37:P37)</f>
        <v>0</v>
      </c>
      <c r="R37" s="284" t="str">
        <f>R22</f>
        <v xml:space="preserve">Site Nights </v>
      </c>
      <c r="S37" s="285">
        <f t="shared" ref="S37:AD37" si="973">S36*S$3*S34</f>
        <v>0</v>
      </c>
      <c r="T37" s="285">
        <f t="shared" si="973"/>
        <v>0</v>
      </c>
      <c r="U37" s="285">
        <f t="shared" si="973"/>
        <v>0</v>
      </c>
      <c r="V37" s="285">
        <f t="shared" si="973"/>
        <v>0</v>
      </c>
      <c r="W37" s="285">
        <f t="shared" si="973"/>
        <v>0</v>
      </c>
      <c r="X37" s="285">
        <f t="shared" si="973"/>
        <v>0</v>
      </c>
      <c r="Y37" s="285">
        <f t="shared" si="973"/>
        <v>0</v>
      </c>
      <c r="Z37" s="285">
        <f t="shared" si="973"/>
        <v>0</v>
      </c>
      <c r="AA37" s="285">
        <f t="shared" si="973"/>
        <v>0</v>
      </c>
      <c r="AB37" s="285">
        <f t="shared" si="973"/>
        <v>0</v>
      </c>
      <c r="AC37" s="285">
        <f t="shared" si="973"/>
        <v>0</v>
      </c>
      <c r="AD37" s="285">
        <f t="shared" si="973"/>
        <v>0</v>
      </c>
      <c r="AE37" s="188">
        <f>SUM(S37:AD37)</f>
        <v>0</v>
      </c>
      <c r="AF37" s="284" t="str">
        <f>AF22</f>
        <v xml:space="preserve">Site Nights </v>
      </c>
      <c r="AG37" s="285">
        <f t="shared" ref="AG37:AR37" si="974">AG36*AG$3*AG34</f>
        <v>0</v>
      </c>
      <c r="AH37" s="285">
        <f t="shared" si="974"/>
        <v>0</v>
      </c>
      <c r="AI37" s="285">
        <f t="shared" si="974"/>
        <v>0</v>
      </c>
      <c r="AJ37" s="285">
        <f t="shared" si="974"/>
        <v>0</v>
      </c>
      <c r="AK37" s="285">
        <f t="shared" si="974"/>
        <v>0</v>
      </c>
      <c r="AL37" s="285">
        <f t="shared" si="974"/>
        <v>0</v>
      </c>
      <c r="AM37" s="285">
        <f t="shared" si="974"/>
        <v>0</v>
      </c>
      <c r="AN37" s="285">
        <f t="shared" si="974"/>
        <v>0</v>
      </c>
      <c r="AO37" s="285">
        <f t="shared" si="974"/>
        <v>0</v>
      </c>
      <c r="AP37" s="285">
        <f t="shared" si="974"/>
        <v>0</v>
      </c>
      <c r="AQ37" s="285">
        <f t="shared" si="974"/>
        <v>0</v>
      </c>
      <c r="AR37" s="285">
        <f t="shared" si="974"/>
        <v>0</v>
      </c>
      <c r="AS37" s="188">
        <f>SUM(AG37:AR37)</f>
        <v>0</v>
      </c>
      <c r="AT37" s="284" t="str">
        <f>AT22</f>
        <v xml:space="preserve">Site Nights </v>
      </c>
      <c r="AU37" s="285">
        <f t="shared" ref="AU37:BF37" si="975">AU36*AU$3*AU34</f>
        <v>0</v>
      </c>
      <c r="AV37" s="285">
        <f t="shared" si="975"/>
        <v>0</v>
      </c>
      <c r="AW37" s="285">
        <f t="shared" si="975"/>
        <v>0</v>
      </c>
      <c r="AX37" s="285">
        <f t="shared" si="975"/>
        <v>0</v>
      </c>
      <c r="AY37" s="285">
        <f t="shared" si="975"/>
        <v>0</v>
      </c>
      <c r="AZ37" s="285">
        <f t="shared" si="975"/>
        <v>0</v>
      </c>
      <c r="BA37" s="285">
        <f t="shared" si="975"/>
        <v>0</v>
      </c>
      <c r="BB37" s="285">
        <f t="shared" si="975"/>
        <v>0</v>
      </c>
      <c r="BC37" s="285">
        <f t="shared" si="975"/>
        <v>0</v>
      </c>
      <c r="BD37" s="285">
        <f t="shared" si="975"/>
        <v>0</v>
      </c>
      <c r="BE37" s="285">
        <f t="shared" si="975"/>
        <v>0</v>
      </c>
      <c r="BF37" s="285">
        <f t="shared" si="975"/>
        <v>0</v>
      </c>
      <c r="BG37" s="188">
        <f>SUM(AU37:BF37)</f>
        <v>0</v>
      </c>
      <c r="BH37" s="284" t="str">
        <f>BH22</f>
        <v xml:space="preserve">Site Nights </v>
      </c>
      <c r="BI37" s="285">
        <f t="shared" ref="BI37:BT37" si="976">BI36*BI$3*BI34</f>
        <v>0</v>
      </c>
      <c r="BJ37" s="285">
        <f t="shared" si="976"/>
        <v>0</v>
      </c>
      <c r="BK37" s="285">
        <f t="shared" si="976"/>
        <v>0</v>
      </c>
      <c r="BL37" s="285">
        <f t="shared" si="976"/>
        <v>0</v>
      </c>
      <c r="BM37" s="285">
        <f t="shared" si="976"/>
        <v>0</v>
      </c>
      <c r="BN37" s="285">
        <f t="shared" si="976"/>
        <v>0</v>
      </c>
      <c r="BO37" s="285">
        <f t="shared" si="976"/>
        <v>0</v>
      </c>
      <c r="BP37" s="285">
        <f t="shared" si="976"/>
        <v>0</v>
      </c>
      <c r="BQ37" s="285">
        <f t="shared" si="976"/>
        <v>0</v>
      </c>
      <c r="BR37" s="285">
        <f t="shared" si="976"/>
        <v>0</v>
      </c>
      <c r="BS37" s="285">
        <f t="shared" si="976"/>
        <v>0</v>
      </c>
      <c r="BT37" s="285">
        <f t="shared" si="976"/>
        <v>0</v>
      </c>
      <c r="BU37" s="188">
        <f>SUM(BI37:BT37)</f>
        <v>0</v>
      </c>
      <c r="BV37" s="284" t="str">
        <f>BV22</f>
        <v xml:space="preserve">Site Nights </v>
      </c>
    </row>
    <row r="38" spans="2:76" s="220" customFormat="1">
      <c r="B38" s="229" t="s">
        <v>199</v>
      </c>
      <c r="C38" s="367">
        <f>'Occ. Proj'!Q32</f>
        <v>0.97499999999999998</v>
      </c>
      <c r="D38" s="282" t="s">
        <v>167</v>
      </c>
      <c r="E38" s="283">
        <f>E35*E37</f>
        <v>0</v>
      </c>
      <c r="F38" s="283">
        <f t="shared" ref="F38:P38" si="977">F35*F37</f>
        <v>0</v>
      </c>
      <c r="G38" s="283">
        <f t="shared" si="977"/>
        <v>0</v>
      </c>
      <c r="H38" s="283">
        <f t="shared" si="977"/>
        <v>0</v>
      </c>
      <c r="I38" s="283">
        <f t="shared" si="977"/>
        <v>0</v>
      </c>
      <c r="J38" s="283">
        <f t="shared" si="977"/>
        <v>0</v>
      </c>
      <c r="K38" s="283">
        <f t="shared" si="977"/>
        <v>0</v>
      </c>
      <c r="L38" s="283">
        <f t="shared" si="977"/>
        <v>0</v>
      </c>
      <c r="M38" s="283">
        <f t="shared" si="977"/>
        <v>0</v>
      </c>
      <c r="N38" s="283">
        <f t="shared" si="977"/>
        <v>0</v>
      </c>
      <c r="O38" s="283">
        <f t="shared" si="977"/>
        <v>0</v>
      </c>
      <c r="P38" s="283">
        <f t="shared" si="977"/>
        <v>0</v>
      </c>
      <c r="Q38" s="370">
        <f>SUM(E38:P38)</f>
        <v>0</v>
      </c>
      <c r="R38" s="282" t="s">
        <v>167</v>
      </c>
      <c r="S38" s="283">
        <f>S35*S37</f>
        <v>0</v>
      </c>
      <c r="T38" s="283">
        <f t="shared" ref="T38:AD38" si="978">T35*T37</f>
        <v>0</v>
      </c>
      <c r="U38" s="283">
        <f t="shared" si="978"/>
        <v>0</v>
      </c>
      <c r="V38" s="283">
        <f t="shared" si="978"/>
        <v>0</v>
      </c>
      <c r="W38" s="283">
        <f t="shared" si="978"/>
        <v>0</v>
      </c>
      <c r="X38" s="283">
        <f t="shared" si="978"/>
        <v>0</v>
      </c>
      <c r="Y38" s="283">
        <f t="shared" si="978"/>
        <v>0</v>
      </c>
      <c r="Z38" s="283">
        <f t="shared" si="978"/>
        <v>0</v>
      </c>
      <c r="AA38" s="283">
        <f t="shared" si="978"/>
        <v>0</v>
      </c>
      <c r="AB38" s="283">
        <f t="shared" si="978"/>
        <v>0</v>
      </c>
      <c r="AC38" s="283">
        <f t="shared" si="978"/>
        <v>0</v>
      </c>
      <c r="AD38" s="283">
        <f t="shared" si="978"/>
        <v>0</v>
      </c>
      <c r="AE38" s="370">
        <f>SUM(S38:AD38)</f>
        <v>0</v>
      </c>
      <c r="AF38" s="282" t="s">
        <v>167</v>
      </c>
      <c r="AG38" s="283">
        <f>AG35*AG37</f>
        <v>0</v>
      </c>
      <c r="AH38" s="283">
        <f t="shared" ref="AH38:AR38" si="979">AH35*AH37</f>
        <v>0</v>
      </c>
      <c r="AI38" s="283">
        <f t="shared" si="979"/>
        <v>0</v>
      </c>
      <c r="AJ38" s="283">
        <f t="shared" si="979"/>
        <v>0</v>
      </c>
      <c r="AK38" s="283">
        <f t="shared" si="979"/>
        <v>0</v>
      </c>
      <c r="AL38" s="283">
        <f t="shared" si="979"/>
        <v>0</v>
      </c>
      <c r="AM38" s="283">
        <f t="shared" si="979"/>
        <v>0</v>
      </c>
      <c r="AN38" s="283">
        <f t="shared" si="979"/>
        <v>0</v>
      </c>
      <c r="AO38" s="283">
        <f t="shared" si="979"/>
        <v>0</v>
      </c>
      <c r="AP38" s="283">
        <f t="shared" si="979"/>
        <v>0</v>
      </c>
      <c r="AQ38" s="283">
        <f t="shared" si="979"/>
        <v>0</v>
      </c>
      <c r="AR38" s="283">
        <f t="shared" si="979"/>
        <v>0</v>
      </c>
      <c r="AS38" s="370">
        <f>SUM(AG38:AR38)</f>
        <v>0</v>
      </c>
      <c r="AT38" s="282" t="s">
        <v>167</v>
      </c>
      <c r="AU38" s="283">
        <f>AU35*AU37</f>
        <v>0</v>
      </c>
      <c r="AV38" s="283">
        <f t="shared" ref="AV38:BF38" si="980">AV35*AV37</f>
        <v>0</v>
      </c>
      <c r="AW38" s="283">
        <f t="shared" si="980"/>
        <v>0</v>
      </c>
      <c r="AX38" s="283">
        <f t="shared" si="980"/>
        <v>0</v>
      </c>
      <c r="AY38" s="283">
        <f t="shared" si="980"/>
        <v>0</v>
      </c>
      <c r="AZ38" s="283">
        <f t="shared" si="980"/>
        <v>0</v>
      </c>
      <c r="BA38" s="283">
        <f t="shared" si="980"/>
        <v>0</v>
      </c>
      <c r="BB38" s="283">
        <f t="shared" si="980"/>
        <v>0</v>
      </c>
      <c r="BC38" s="283">
        <f t="shared" si="980"/>
        <v>0</v>
      </c>
      <c r="BD38" s="283">
        <f t="shared" si="980"/>
        <v>0</v>
      </c>
      <c r="BE38" s="283">
        <f t="shared" si="980"/>
        <v>0</v>
      </c>
      <c r="BF38" s="283">
        <f t="shared" si="980"/>
        <v>0</v>
      </c>
      <c r="BG38" s="370">
        <f>SUM(AU38:BF38)</f>
        <v>0</v>
      </c>
      <c r="BH38" s="282" t="s">
        <v>167</v>
      </c>
      <c r="BI38" s="283">
        <f>BI35*BI37</f>
        <v>0</v>
      </c>
      <c r="BJ38" s="283">
        <f t="shared" ref="BJ38:BT38" si="981">BJ35*BJ37</f>
        <v>0</v>
      </c>
      <c r="BK38" s="283">
        <f t="shared" si="981"/>
        <v>0</v>
      </c>
      <c r="BL38" s="283">
        <f t="shared" si="981"/>
        <v>0</v>
      </c>
      <c r="BM38" s="283">
        <f t="shared" si="981"/>
        <v>0</v>
      </c>
      <c r="BN38" s="283">
        <f t="shared" si="981"/>
        <v>0</v>
      </c>
      <c r="BO38" s="283">
        <f t="shared" si="981"/>
        <v>0</v>
      </c>
      <c r="BP38" s="283">
        <f t="shared" si="981"/>
        <v>0</v>
      </c>
      <c r="BQ38" s="283">
        <f t="shared" si="981"/>
        <v>0</v>
      </c>
      <c r="BR38" s="283">
        <f t="shared" si="981"/>
        <v>0</v>
      </c>
      <c r="BS38" s="283">
        <f t="shared" si="981"/>
        <v>0</v>
      </c>
      <c r="BT38" s="283">
        <f t="shared" si="981"/>
        <v>0</v>
      </c>
      <c r="BU38" s="370">
        <f>SUM(BI38:BT38)</f>
        <v>0</v>
      </c>
      <c r="BV38" s="282" t="s">
        <v>167</v>
      </c>
    </row>
    <row r="39" spans="2:76" s="220" customFormat="1">
      <c r="B39" s="281"/>
      <c r="C39" s="366"/>
      <c r="D39" s="371" t="s">
        <v>201</v>
      </c>
      <c r="E39" s="372">
        <f>+E8+E13+E18+E23+E28+E33+E38</f>
        <v>97092.000000000015</v>
      </c>
      <c r="F39" s="372">
        <f t="shared" ref="F39:P39" si="982">+F8+F13+F18+F23+F28+F33+F38</f>
        <v>87696</v>
      </c>
      <c r="G39" s="372">
        <f t="shared" si="982"/>
        <v>129456</v>
      </c>
      <c r="H39" s="372">
        <f t="shared" si="982"/>
        <v>164430</v>
      </c>
      <c r="I39" s="372">
        <f t="shared" si="982"/>
        <v>195416.25</v>
      </c>
      <c r="J39" s="372">
        <f t="shared" si="982"/>
        <v>236385</v>
      </c>
      <c r="K39" s="372">
        <f t="shared" si="982"/>
        <v>249286.5</v>
      </c>
      <c r="L39" s="372">
        <f t="shared" si="982"/>
        <v>249286.5</v>
      </c>
      <c r="M39" s="372">
        <f t="shared" si="982"/>
        <v>193724.99999999997</v>
      </c>
      <c r="N39" s="372">
        <f t="shared" si="982"/>
        <v>200182.5</v>
      </c>
      <c r="O39" s="372">
        <f t="shared" si="982"/>
        <v>125279.99999999999</v>
      </c>
      <c r="P39" s="372">
        <f t="shared" si="982"/>
        <v>97092.000000000015</v>
      </c>
      <c r="Q39" s="373">
        <f>SUM(E39:P39)</f>
        <v>2025327.75</v>
      </c>
      <c r="R39" s="371" t="s">
        <v>201</v>
      </c>
      <c r="S39" s="372">
        <f t="shared" ref="S39:AD39" si="983">+S8+S13+S18+S23+S28+S33+S38</f>
        <v>125005.94999999998</v>
      </c>
      <c r="T39" s="372">
        <f t="shared" si="983"/>
        <v>112908.6</v>
      </c>
      <c r="U39" s="372">
        <f t="shared" si="983"/>
        <v>166674.60000000003</v>
      </c>
      <c r="V39" s="372">
        <f t="shared" si="983"/>
        <v>211703.62499999997</v>
      </c>
      <c r="W39" s="372">
        <f t="shared" si="983"/>
        <v>251598.421875</v>
      </c>
      <c r="X39" s="372">
        <f t="shared" si="983"/>
        <v>304345.6875</v>
      </c>
      <c r="Y39" s="372">
        <f t="shared" si="983"/>
        <v>320956.36875000002</v>
      </c>
      <c r="Z39" s="372">
        <f t="shared" si="983"/>
        <v>320956.36875000002</v>
      </c>
      <c r="AA39" s="372">
        <f t="shared" si="983"/>
        <v>249420.9375</v>
      </c>
      <c r="AB39" s="372">
        <f t="shared" si="983"/>
        <v>257734.96875</v>
      </c>
      <c r="AC39" s="372">
        <f t="shared" si="983"/>
        <v>161297.99999999997</v>
      </c>
      <c r="AD39" s="372">
        <f t="shared" si="983"/>
        <v>125005.94999999998</v>
      </c>
      <c r="AE39" s="373">
        <f>SUM(S39:AD39)</f>
        <v>2607609.4781249999</v>
      </c>
      <c r="AF39" s="371" t="s">
        <v>201</v>
      </c>
      <c r="AG39" s="372">
        <f t="shared" ref="AG39:AR39" si="984">+AG8+AG13+AG18+AG23+AG28+AG33+AG38</f>
        <v>154507.3542</v>
      </c>
      <c r="AH39" s="372">
        <f t="shared" si="984"/>
        <v>139555.02959999998</v>
      </c>
      <c r="AI39" s="372">
        <f t="shared" si="984"/>
        <v>206009.80560000005</v>
      </c>
      <c r="AJ39" s="372">
        <f t="shared" si="984"/>
        <v>261665.68049999996</v>
      </c>
      <c r="AK39" s="372">
        <f t="shared" si="984"/>
        <v>310975.64943750005</v>
      </c>
      <c r="AL39" s="372">
        <f t="shared" si="984"/>
        <v>376171.26975000004</v>
      </c>
      <c r="AM39" s="372">
        <f t="shared" si="984"/>
        <v>396702.07177500013</v>
      </c>
      <c r="AN39" s="372">
        <f t="shared" si="984"/>
        <v>396702.07177500013</v>
      </c>
      <c r="AO39" s="372">
        <f t="shared" si="984"/>
        <v>308284.27875</v>
      </c>
      <c r="AP39" s="372">
        <f t="shared" si="984"/>
        <v>318560.42137500003</v>
      </c>
      <c r="AQ39" s="372">
        <f t="shared" si="984"/>
        <v>199364.32800000004</v>
      </c>
      <c r="AR39" s="372">
        <f t="shared" si="984"/>
        <v>154507.3542</v>
      </c>
      <c r="AS39" s="373">
        <f>SUM(AG39:AR39)</f>
        <v>3223005.3149625002</v>
      </c>
      <c r="AT39" s="371" t="s">
        <v>201</v>
      </c>
      <c r="AU39" s="372">
        <f t="shared" ref="AU39:BF39" si="985">+AU8+AU13+AU18+AU23+AU28+AU33+AU38</f>
        <v>172404.45606150001</v>
      </c>
      <c r="AV39" s="372">
        <f t="shared" si="985"/>
        <v>155720.15386200004</v>
      </c>
      <c r="AW39" s="372">
        <f t="shared" si="985"/>
        <v>229872.60808199996</v>
      </c>
      <c r="AX39" s="372">
        <f t="shared" si="985"/>
        <v>291975.28849125002</v>
      </c>
      <c r="AY39" s="372">
        <f t="shared" si="985"/>
        <v>346996.99549734371</v>
      </c>
      <c r="AZ39" s="372">
        <f t="shared" si="985"/>
        <v>419744.44182937505</v>
      </c>
      <c r="BA39" s="372">
        <f t="shared" si="985"/>
        <v>442653.39508893748</v>
      </c>
      <c r="BB39" s="372">
        <f t="shared" si="985"/>
        <v>442653.39508893748</v>
      </c>
      <c r="BC39" s="372">
        <f t="shared" si="985"/>
        <v>343993.87437187502</v>
      </c>
      <c r="BD39" s="372">
        <f t="shared" si="985"/>
        <v>355460.33685093746</v>
      </c>
      <c r="BE39" s="372">
        <f t="shared" si="985"/>
        <v>222457.36265999998</v>
      </c>
      <c r="BF39" s="372">
        <f t="shared" si="985"/>
        <v>172404.45606150001</v>
      </c>
      <c r="BG39" s="373">
        <f>SUM(AU39:BF39)</f>
        <v>3596336.7639456568</v>
      </c>
      <c r="BH39" s="371" t="s">
        <v>201</v>
      </c>
      <c r="BI39" s="372">
        <f t="shared" ref="BI39:BT39" si="986">+BI8+BI13+BI18+BI23+BI28+BI33+BI38</f>
        <v>182129.83563420002</v>
      </c>
      <c r="BJ39" s="372">
        <f t="shared" si="986"/>
        <v>164504.3676696</v>
      </c>
      <c r="BK39" s="372">
        <f t="shared" si="986"/>
        <v>242839.78084560001</v>
      </c>
      <c r="BL39" s="372">
        <f t="shared" si="986"/>
        <v>308445.68938050006</v>
      </c>
      <c r="BM39" s="372">
        <f t="shared" si="986"/>
        <v>366571.18498693756</v>
      </c>
      <c r="BN39" s="372">
        <f t="shared" si="986"/>
        <v>443422.3334197501</v>
      </c>
      <c r="BO39" s="372">
        <f t="shared" si="986"/>
        <v>467623.586606775</v>
      </c>
      <c r="BP39" s="372">
        <f t="shared" si="986"/>
        <v>467623.586606775</v>
      </c>
      <c r="BQ39" s="372">
        <f t="shared" si="986"/>
        <v>363398.65702875005</v>
      </c>
      <c r="BR39" s="372">
        <f t="shared" si="986"/>
        <v>375511.94559637498</v>
      </c>
      <c r="BS39" s="372">
        <f t="shared" si="986"/>
        <v>235006.23952800001</v>
      </c>
      <c r="BT39" s="372">
        <f t="shared" si="986"/>
        <v>182129.83563420002</v>
      </c>
      <c r="BU39" s="373">
        <f>SUM(BI39:BT39)</f>
        <v>3799207.0429374627</v>
      </c>
      <c r="BV39" s="371" t="s">
        <v>201</v>
      </c>
      <c r="BW39" s="376"/>
      <c r="BX39" s="376"/>
    </row>
    <row r="40" spans="2:76" s="220" customFormat="1">
      <c r="B40" s="286" t="s">
        <v>202</v>
      </c>
      <c r="C40" s="274"/>
      <c r="D40" s="287" t="s">
        <v>202</v>
      </c>
      <c r="E40" s="283"/>
      <c r="F40" s="283"/>
      <c r="G40" s="283"/>
      <c r="H40" s="283"/>
      <c r="I40" s="283"/>
      <c r="J40" s="283"/>
      <c r="K40" s="283"/>
      <c r="L40" s="283"/>
      <c r="M40" s="283"/>
      <c r="N40" s="283"/>
      <c r="O40" s="283"/>
      <c r="P40" s="283"/>
      <c r="Q40" s="222">
        <f>SUM(E40:P40)</f>
        <v>0</v>
      </c>
      <c r="R40" s="287" t="s">
        <v>202</v>
      </c>
      <c r="S40" s="283"/>
      <c r="T40" s="283"/>
      <c r="U40" s="283"/>
      <c r="V40" s="283"/>
      <c r="W40" s="283"/>
      <c r="X40" s="283"/>
      <c r="Y40" s="283"/>
      <c r="Z40" s="283"/>
      <c r="AA40" s="283"/>
      <c r="AB40" s="283"/>
      <c r="AC40" s="283"/>
      <c r="AD40" s="283"/>
      <c r="AE40" s="222">
        <f>SUM(S40:AD40)</f>
        <v>0</v>
      </c>
      <c r="AF40" s="287" t="s">
        <v>202</v>
      </c>
      <c r="AG40" s="283"/>
      <c r="AH40" s="283"/>
      <c r="AI40" s="283"/>
      <c r="AJ40" s="283"/>
      <c r="AK40" s="283"/>
      <c r="AL40" s="283"/>
      <c r="AM40" s="283"/>
      <c r="AN40" s="283"/>
      <c r="AO40" s="283"/>
      <c r="AP40" s="283"/>
      <c r="AQ40" s="283"/>
      <c r="AR40" s="283"/>
      <c r="AS40" s="222">
        <f>SUM(AG40:AR40)</f>
        <v>0</v>
      </c>
      <c r="AT40" s="287" t="s">
        <v>202</v>
      </c>
      <c r="AU40" s="283"/>
      <c r="AV40" s="283"/>
      <c r="AW40" s="283"/>
      <c r="AX40" s="283"/>
      <c r="AY40" s="283"/>
      <c r="AZ40" s="283"/>
      <c r="BA40" s="283"/>
      <c r="BB40" s="283"/>
      <c r="BC40" s="283"/>
      <c r="BD40" s="283"/>
      <c r="BE40" s="283"/>
      <c r="BF40" s="283"/>
      <c r="BG40" s="222">
        <f>SUM(AU40:BF40)</f>
        <v>0</v>
      </c>
      <c r="BH40" s="287" t="s">
        <v>202</v>
      </c>
      <c r="BI40" s="283">
        <f t="shared" ref="BI40:BS40" si="987">BJ40/12</f>
        <v>0</v>
      </c>
      <c r="BJ40" s="283">
        <f t="shared" si="987"/>
        <v>0</v>
      </c>
      <c r="BK40" s="283">
        <f t="shared" si="987"/>
        <v>0</v>
      </c>
      <c r="BL40" s="283">
        <f t="shared" si="987"/>
        <v>0</v>
      </c>
      <c r="BM40" s="283">
        <f t="shared" si="987"/>
        <v>0</v>
      </c>
      <c r="BN40" s="283">
        <f t="shared" si="987"/>
        <v>0</v>
      </c>
      <c r="BO40" s="283">
        <f t="shared" si="987"/>
        <v>0</v>
      </c>
      <c r="BP40" s="283">
        <f t="shared" si="987"/>
        <v>0</v>
      </c>
      <c r="BQ40" s="283">
        <f t="shared" si="987"/>
        <v>0</v>
      </c>
      <c r="BR40" s="283">
        <f t="shared" si="987"/>
        <v>0</v>
      </c>
      <c r="BS40" s="283">
        <f t="shared" si="987"/>
        <v>0</v>
      </c>
      <c r="BT40" s="283">
        <f>BU40/12</f>
        <v>0</v>
      </c>
      <c r="BU40" s="222">
        <f>'Event Projection'!G10</f>
        <v>0</v>
      </c>
      <c r="BV40" s="287" t="s">
        <v>202</v>
      </c>
    </row>
    <row r="41" spans="2:76" s="220" customFormat="1">
      <c r="B41" s="286" t="s">
        <v>540</v>
      </c>
      <c r="C41" s="274"/>
      <c r="D41" s="286" t="s">
        <v>541</v>
      </c>
      <c r="E41" s="283"/>
      <c r="F41" s="283"/>
      <c r="G41" s="283"/>
      <c r="H41" s="283"/>
      <c r="I41" s="283"/>
      <c r="J41" s="283"/>
      <c r="K41" s="283"/>
      <c r="L41" s="283"/>
      <c r="M41" s="283"/>
      <c r="N41" s="283"/>
      <c r="O41" s="283"/>
      <c r="P41" s="283"/>
      <c r="Q41" s="222">
        <f t="shared" ref="Q41:Q43" si="988">SUM(E41:P41)</f>
        <v>0</v>
      </c>
      <c r="R41" s="286" t="s">
        <v>541</v>
      </c>
      <c r="S41" s="283"/>
      <c r="T41" s="283"/>
      <c r="U41" s="283"/>
      <c r="V41" s="283"/>
      <c r="W41" s="283"/>
      <c r="X41" s="283"/>
      <c r="Y41" s="283"/>
      <c r="Z41" s="283"/>
      <c r="AA41" s="283"/>
      <c r="AB41" s="283"/>
      <c r="AC41" s="283"/>
      <c r="AD41" s="283"/>
      <c r="AE41" s="222">
        <f t="shared" ref="AE41:AE43" si="989">SUM(S41:AD41)</f>
        <v>0</v>
      </c>
      <c r="AF41" s="286" t="s">
        <v>541</v>
      </c>
      <c r="AG41" s="283"/>
      <c r="AH41" s="283"/>
      <c r="AI41" s="283"/>
      <c r="AJ41" s="283"/>
      <c r="AK41" s="283"/>
      <c r="AL41" s="283"/>
      <c r="AM41" s="283"/>
      <c r="AN41" s="283"/>
      <c r="AO41" s="283"/>
      <c r="AP41" s="283"/>
      <c r="AQ41" s="283"/>
      <c r="AR41" s="283"/>
      <c r="AS41" s="222">
        <f t="shared" ref="AS41:AS43" si="990">SUM(AG41:AR41)</f>
        <v>0</v>
      </c>
      <c r="AT41" s="286" t="s">
        <v>541</v>
      </c>
      <c r="AU41" s="283"/>
      <c r="AV41" s="283"/>
      <c r="AW41" s="283"/>
      <c r="AX41" s="283"/>
      <c r="AY41" s="283"/>
      <c r="AZ41" s="283"/>
      <c r="BA41" s="283"/>
      <c r="BB41" s="283"/>
      <c r="BC41" s="283"/>
      <c r="BD41" s="283"/>
      <c r="BE41" s="283"/>
      <c r="BF41" s="283"/>
      <c r="BG41" s="222">
        <f t="shared" ref="BG41:BG43" si="991">SUM(AU41:BF41)</f>
        <v>0</v>
      </c>
      <c r="BH41" s="286" t="s">
        <v>541</v>
      </c>
      <c r="BI41" s="283"/>
      <c r="BJ41" s="283"/>
      <c r="BK41" s="283"/>
      <c r="BL41" s="283"/>
      <c r="BM41" s="283"/>
      <c r="BN41" s="283"/>
      <c r="BO41" s="283"/>
      <c r="BP41" s="283"/>
      <c r="BQ41" s="283"/>
      <c r="BR41" s="283"/>
      <c r="BS41" s="283"/>
      <c r="BT41" s="283"/>
      <c r="BU41" s="222">
        <f t="shared" ref="BU41:BU43" si="992">SUM(BI41:BT41)</f>
        <v>0</v>
      </c>
      <c r="BV41" s="286" t="s">
        <v>541</v>
      </c>
    </row>
    <row r="42" spans="2:76" s="220" customFormat="1" hidden="1">
      <c r="B42" s="286" t="s">
        <v>542</v>
      </c>
      <c r="C42" s="296">
        <v>0.03</v>
      </c>
      <c r="D42" s="286" t="s">
        <v>543</v>
      </c>
      <c r="E42" s="283"/>
      <c r="F42" s="283"/>
      <c r="G42" s="283"/>
      <c r="H42" s="283"/>
      <c r="I42" s="283"/>
      <c r="J42" s="283"/>
      <c r="K42" s="283"/>
      <c r="L42" s="283"/>
      <c r="M42" s="283"/>
      <c r="N42" s="283"/>
      <c r="O42" s="283"/>
      <c r="P42" s="283"/>
      <c r="Q42" s="222">
        <f t="shared" si="988"/>
        <v>0</v>
      </c>
      <c r="R42" s="286" t="s">
        <v>543</v>
      </c>
      <c r="S42" s="283"/>
      <c r="T42" s="283"/>
      <c r="U42" s="283"/>
      <c r="V42" s="283"/>
      <c r="W42" s="283"/>
      <c r="X42" s="283"/>
      <c r="Y42" s="283"/>
      <c r="Z42" s="283"/>
      <c r="AA42" s="283"/>
      <c r="AB42" s="283"/>
      <c r="AC42" s="283"/>
      <c r="AD42" s="283"/>
      <c r="AE42" s="222">
        <f t="shared" si="989"/>
        <v>0</v>
      </c>
      <c r="AF42" s="286" t="s">
        <v>543</v>
      </c>
      <c r="AG42" s="283"/>
      <c r="AH42" s="283"/>
      <c r="AI42" s="283"/>
      <c r="AJ42" s="283"/>
      <c r="AK42" s="283"/>
      <c r="AL42" s="283"/>
      <c r="AM42" s="283"/>
      <c r="AN42" s="283"/>
      <c r="AO42" s="283"/>
      <c r="AP42" s="283"/>
      <c r="AQ42" s="283"/>
      <c r="AR42" s="283"/>
      <c r="AS42" s="222">
        <f t="shared" si="990"/>
        <v>0</v>
      </c>
      <c r="AT42" s="286" t="s">
        <v>543</v>
      </c>
      <c r="AU42" s="283"/>
      <c r="AV42" s="283"/>
      <c r="AW42" s="283"/>
      <c r="AX42" s="283"/>
      <c r="AY42" s="283"/>
      <c r="AZ42" s="283"/>
      <c r="BA42" s="283"/>
      <c r="BB42" s="283"/>
      <c r="BC42" s="283"/>
      <c r="BD42" s="283"/>
      <c r="BE42" s="283"/>
      <c r="BF42" s="283"/>
      <c r="BG42" s="222">
        <f t="shared" si="991"/>
        <v>0</v>
      </c>
      <c r="BH42" s="286" t="s">
        <v>543</v>
      </c>
      <c r="BI42" s="283"/>
      <c r="BJ42" s="283"/>
      <c r="BK42" s="283"/>
      <c r="BL42" s="283"/>
      <c r="BM42" s="283"/>
      <c r="BN42" s="283"/>
      <c r="BO42" s="283"/>
      <c r="BP42" s="283"/>
      <c r="BQ42" s="283"/>
      <c r="BR42" s="283"/>
      <c r="BS42" s="283"/>
      <c r="BT42" s="283"/>
      <c r="BU42" s="222">
        <f t="shared" si="992"/>
        <v>0</v>
      </c>
      <c r="BV42" s="286" t="s">
        <v>543</v>
      </c>
    </row>
    <row r="43" spans="2:76" s="220" customFormat="1" hidden="1">
      <c r="B43" s="286" t="s">
        <v>542</v>
      </c>
      <c r="C43" s="296">
        <v>0.04</v>
      </c>
      <c r="D43" s="286" t="s">
        <v>543</v>
      </c>
      <c r="E43" s="283"/>
      <c r="F43" s="283"/>
      <c r="G43" s="283"/>
      <c r="H43" s="283"/>
      <c r="I43" s="283"/>
      <c r="J43" s="283"/>
      <c r="K43" s="283"/>
      <c r="L43" s="283"/>
      <c r="M43" s="283"/>
      <c r="N43" s="283"/>
      <c r="O43" s="283"/>
      <c r="P43" s="283"/>
      <c r="Q43" s="222">
        <f t="shared" si="988"/>
        <v>0</v>
      </c>
      <c r="R43" s="286" t="s">
        <v>543</v>
      </c>
      <c r="S43" s="283"/>
      <c r="T43" s="283"/>
      <c r="U43" s="283"/>
      <c r="V43" s="283"/>
      <c r="W43" s="283"/>
      <c r="X43" s="283"/>
      <c r="Y43" s="283"/>
      <c r="Z43" s="283"/>
      <c r="AA43" s="283"/>
      <c r="AB43" s="283"/>
      <c r="AC43" s="283"/>
      <c r="AD43" s="283"/>
      <c r="AE43" s="222">
        <f t="shared" si="989"/>
        <v>0</v>
      </c>
      <c r="AF43" s="286" t="s">
        <v>543</v>
      </c>
      <c r="AG43" s="283"/>
      <c r="AH43" s="283"/>
      <c r="AI43" s="283"/>
      <c r="AJ43" s="283"/>
      <c r="AK43" s="283"/>
      <c r="AL43" s="283"/>
      <c r="AM43" s="283"/>
      <c r="AN43" s="283"/>
      <c r="AO43" s="283"/>
      <c r="AP43" s="283"/>
      <c r="AQ43" s="283"/>
      <c r="AR43" s="283"/>
      <c r="AS43" s="222">
        <f t="shared" si="990"/>
        <v>0</v>
      </c>
      <c r="AT43" s="286" t="s">
        <v>543</v>
      </c>
      <c r="AU43" s="283"/>
      <c r="AV43" s="283"/>
      <c r="AW43" s="283"/>
      <c r="AX43" s="283"/>
      <c r="AY43" s="283"/>
      <c r="AZ43" s="283"/>
      <c r="BA43" s="283"/>
      <c r="BB43" s="283"/>
      <c r="BC43" s="283"/>
      <c r="BD43" s="283"/>
      <c r="BE43" s="283"/>
      <c r="BF43" s="283"/>
      <c r="BG43" s="222">
        <f t="shared" si="991"/>
        <v>0</v>
      </c>
      <c r="BH43" s="286" t="s">
        <v>543</v>
      </c>
      <c r="BI43" s="283"/>
      <c r="BJ43" s="283"/>
      <c r="BK43" s="283"/>
      <c r="BL43" s="283"/>
      <c r="BM43" s="283"/>
      <c r="BN43" s="283"/>
      <c r="BO43" s="283"/>
      <c r="BP43" s="283"/>
      <c r="BQ43" s="283"/>
      <c r="BR43" s="283"/>
      <c r="BS43" s="283"/>
      <c r="BT43" s="283"/>
      <c r="BU43" s="222">
        <f t="shared" si="992"/>
        <v>0</v>
      </c>
      <c r="BV43" s="286" t="s">
        <v>543</v>
      </c>
    </row>
    <row r="44" spans="2:76" s="220" customFormat="1">
      <c r="B44" s="288" t="s">
        <v>203</v>
      </c>
      <c r="C44" s="296">
        <v>0.1</v>
      </c>
      <c r="D44" s="282" t="s">
        <v>203</v>
      </c>
      <c r="E44" s="283">
        <f t="shared" ref="E44:P44" si="993">$C$44*E39</f>
        <v>9709.2000000000025</v>
      </c>
      <c r="F44" s="283">
        <f t="shared" si="993"/>
        <v>8769.6</v>
      </c>
      <c r="G44" s="283">
        <f t="shared" si="993"/>
        <v>12945.6</v>
      </c>
      <c r="H44" s="283">
        <f t="shared" si="993"/>
        <v>16443</v>
      </c>
      <c r="I44" s="283">
        <f t="shared" si="993"/>
        <v>19541.625</v>
      </c>
      <c r="J44" s="283">
        <f t="shared" si="993"/>
        <v>23638.5</v>
      </c>
      <c r="K44" s="283">
        <f t="shared" si="993"/>
        <v>24928.65</v>
      </c>
      <c r="L44" s="283">
        <f t="shared" si="993"/>
        <v>24928.65</v>
      </c>
      <c r="M44" s="283">
        <f t="shared" si="993"/>
        <v>19372.499999999996</v>
      </c>
      <c r="N44" s="283">
        <f t="shared" si="993"/>
        <v>20018.25</v>
      </c>
      <c r="O44" s="283">
        <f t="shared" si="993"/>
        <v>12528</v>
      </c>
      <c r="P44" s="283">
        <f t="shared" si="993"/>
        <v>9709.2000000000025</v>
      </c>
      <c r="Q44" s="222">
        <f>SUM(E44:P44)</f>
        <v>202532.77499999999</v>
      </c>
      <c r="R44" s="282" t="s">
        <v>203</v>
      </c>
      <c r="S44" s="283">
        <f t="shared" ref="S44:AD44" si="994">$C$44*S39</f>
        <v>12500.594999999999</v>
      </c>
      <c r="T44" s="283">
        <f t="shared" si="994"/>
        <v>11290.86</v>
      </c>
      <c r="U44" s="283">
        <f t="shared" si="994"/>
        <v>16667.460000000003</v>
      </c>
      <c r="V44" s="283">
        <f t="shared" si="994"/>
        <v>21170.362499999999</v>
      </c>
      <c r="W44" s="283">
        <f t="shared" si="994"/>
        <v>25159.842187500002</v>
      </c>
      <c r="X44" s="283">
        <f t="shared" si="994"/>
        <v>30434.568750000002</v>
      </c>
      <c r="Y44" s="283">
        <f t="shared" si="994"/>
        <v>32095.636875000004</v>
      </c>
      <c r="Z44" s="283">
        <f t="shared" si="994"/>
        <v>32095.636875000004</v>
      </c>
      <c r="AA44" s="283">
        <f t="shared" si="994"/>
        <v>24942.09375</v>
      </c>
      <c r="AB44" s="283">
        <f t="shared" si="994"/>
        <v>25773.496875000001</v>
      </c>
      <c r="AC44" s="283">
        <f t="shared" si="994"/>
        <v>16129.799999999997</v>
      </c>
      <c r="AD44" s="283">
        <f t="shared" si="994"/>
        <v>12500.594999999999</v>
      </c>
      <c r="AE44" s="222">
        <f>SUM(S44:AD44)</f>
        <v>260760.94781250003</v>
      </c>
      <c r="AF44" s="282" t="s">
        <v>203</v>
      </c>
      <c r="AG44" s="283">
        <f t="shared" ref="AG44:AR44" si="995">$C$44*AG39</f>
        <v>15450.735420000001</v>
      </c>
      <c r="AH44" s="283">
        <f t="shared" si="995"/>
        <v>13955.502959999998</v>
      </c>
      <c r="AI44" s="283">
        <f t="shared" si="995"/>
        <v>20600.980560000007</v>
      </c>
      <c r="AJ44" s="283">
        <f t="shared" si="995"/>
        <v>26166.568049999998</v>
      </c>
      <c r="AK44" s="283">
        <f t="shared" si="995"/>
        <v>31097.564943750007</v>
      </c>
      <c r="AL44" s="283">
        <f t="shared" si="995"/>
        <v>37617.126975000006</v>
      </c>
      <c r="AM44" s="283">
        <f t="shared" si="995"/>
        <v>39670.207177500015</v>
      </c>
      <c r="AN44" s="283">
        <f t="shared" si="995"/>
        <v>39670.207177500015</v>
      </c>
      <c r="AO44" s="283">
        <f t="shared" si="995"/>
        <v>30828.427875000001</v>
      </c>
      <c r="AP44" s="283">
        <f t="shared" si="995"/>
        <v>31856.042137500004</v>
      </c>
      <c r="AQ44" s="283">
        <f t="shared" si="995"/>
        <v>19936.432800000006</v>
      </c>
      <c r="AR44" s="283">
        <f t="shared" si="995"/>
        <v>15450.735420000001</v>
      </c>
      <c r="AS44" s="222">
        <f>SUM(AG44:AR44)</f>
        <v>322300.53149625001</v>
      </c>
      <c r="AT44" s="282" t="s">
        <v>203</v>
      </c>
      <c r="AU44" s="283">
        <f t="shared" ref="AU44:BF44" si="996">$C$44*AU39</f>
        <v>17240.445606150002</v>
      </c>
      <c r="AV44" s="283">
        <f t="shared" si="996"/>
        <v>15572.015386200004</v>
      </c>
      <c r="AW44" s="283">
        <f t="shared" si="996"/>
        <v>22987.260808199997</v>
      </c>
      <c r="AX44" s="283">
        <f t="shared" si="996"/>
        <v>29197.528849125003</v>
      </c>
      <c r="AY44" s="283">
        <f t="shared" si="996"/>
        <v>34699.699549734374</v>
      </c>
      <c r="AZ44" s="283">
        <f t="shared" si="996"/>
        <v>41974.444182937506</v>
      </c>
      <c r="BA44" s="283">
        <f t="shared" si="996"/>
        <v>44265.339508893754</v>
      </c>
      <c r="BB44" s="283">
        <f t="shared" si="996"/>
        <v>44265.339508893754</v>
      </c>
      <c r="BC44" s="283">
        <f t="shared" si="996"/>
        <v>34399.387437187506</v>
      </c>
      <c r="BD44" s="283">
        <f t="shared" si="996"/>
        <v>35546.033685093746</v>
      </c>
      <c r="BE44" s="283">
        <f t="shared" si="996"/>
        <v>22245.736266</v>
      </c>
      <c r="BF44" s="283">
        <f t="shared" si="996"/>
        <v>17240.445606150002</v>
      </c>
      <c r="BG44" s="222">
        <f>SUM(AU44:BF44)</f>
        <v>359633.67639456567</v>
      </c>
      <c r="BH44" s="282" t="s">
        <v>203</v>
      </c>
      <c r="BI44" s="283">
        <f t="shared" ref="BI44:BT44" si="997">$C$44*BI39</f>
        <v>18212.983563420003</v>
      </c>
      <c r="BJ44" s="283">
        <f t="shared" si="997"/>
        <v>16450.43676696</v>
      </c>
      <c r="BK44" s="283">
        <f t="shared" si="997"/>
        <v>24283.978084560003</v>
      </c>
      <c r="BL44" s="283">
        <f t="shared" si="997"/>
        <v>30844.568938050008</v>
      </c>
      <c r="BM44" s="283">
        <f t="shared" si="997"/>
        <v>36657.118498693759</v>
      </c>
      <c r="BN44" s="283">
        <f t="shared" si="997"/>
        <v>44342.233341975014</v>
      </c>
      <c r="BO44" s="283">
        <f t="shared" si="997"/>
        <v>46762.358660677506</v>
      </c>
      <c r="BP44" s="283">
        <f t="shared" si="997"/>
        <v>46762.358660677506</v>
      </c>
      <c r="BQ44" s="283">
        <f t="shared" si="997"/>
        <v>36339.865702875009</v>
      </c>
      <c r="BR44" s="283">
        <f t="shared" si="997"/>
        <v>37551.194559637501</v>
      </c>
      <c r="BS44" s="283">
        <f t="shared" si="997"/>
        <v>23500.623952800001</v>
      </c>
      <c r="BT44" s="283">
        <f t="shared" si="997"/>
        <v>18212.983563420003</v>
      </c>
      <c r="BU44" s="222">
        <f>SUM(BI44:BT44)</f>
        <v>379920.70429374633</v>
      </c>
      <c r="BV44" s="282" t="s">
        <v>203</v>
      </c>
    </row>
    <row r="45" spans="2:76" s="220" customFormat="1">
      <c r="B45" s="281"/>
      <c r="C45" s="281"/>
      <c r="D45" s="371" t="s">
        <v>204</v>
      </c>
      <c r="E45" s="372">
        <f>SUM(E39:E44)</f>
        <v>106801.20000000001</v>
      </c>
      <c r="F45" s="372">
        <f t="shared" ref="F45:P45" si="998">SUM(F39:F44)</f>
        <v>96465.600000000006</v>
      </c>
      <c r="G45" s="372">
        <f t="shared" si="998"/>
        <v>142401.60000000001</v>
      </c>
      <c r="H45" s="372">
        <f t="shared" si="998"/>
        <v>180873</v>
      </c>
      <c r="I45" s="372">
        <f t="shared" si="998"/>
        <v>214957.875</v>
      </c>
      <c r="J45" s="372">
        <f t="shared" si="998"/>
        <v>260023.5</v>
      </c>
      <c r="K45" s="372">
        <f t="shared" si="998"/>
        <v>274215.15000000002</v>
      </c>
      <c r="L45" s="372">
        <f t="shared" si="998"/>
        <v>274215.15000000002</v>
      </c>
      <c r="M45" s="372">
        <f t="shared" si="998"/>
        <v>213097.49999999997</v>
      </c>
      <c r="N45" s="372">
        <f t="shared" si="998"/>
        <v>220200.75</v>
      </c>
      <c r="O45" s="372">
        <f t="shared" si="998"/>
        <v>137808</v>
      </c>
      <c r="P45" s="372">
        <f t="shared" si="998"/>
        <v>106801.20000000001</v>
      </c>
      <c r="Q45" s="373">
        <f>SUM(E45:P45)</f>
        <v>2227860.5250000004</v>
      </c>
      <c r="R45" s="371" t="s">
        <v>204</v>
      </c>
      <c r="S45" s="372">
        <f>SUM(S39:S44)</f>
        <v>137506.54499999998</v>
      </c>
      <c r="T45" s="372">
        <f t="shared" ref="T45" si="999">SUM(T39:T44)</f>
        <v>124199.46</v>
      </c>
      <c r="U45" s="372">
        <f t="shared" ref="U45" si="1000">SUM(U39:U44)</f>
        <v>183342.06000000003</v>
      </c>
      <c r="V45" s="372">
        <f t="shared" ref="V45" si="1001">SUM(V39:V44)</f>
        <v>232873.98749999996</v>
      </c>
      <c r="W45" s="372">
        <f t="shared" ref="W45" si="1002">SUM(W39:W44)</f>
        <v>276758.26406249998</v>
      </c>
      <c r="X45" s="372">
        <f t="shared" ref="X45" si="1003">SUM(X39:X44)</f>
        <v>334780.25624999998</v>
      </c>
      <c r="Y45" s="372">
        <f t="shared" ref="Y45" si="1004">SUM(Y39:Y44)</f>
        <v>353052.00562500005</v>
      </c>
      <c r="Z45" s="372">
        <f t="shared" ref="Z45" si="1005">SUM(Z39:Z44)</f>
        <v>353052.00562500005</v>
      </c>
      <c r="AA45" s="372">
        <f t="shared" ref="AA45" si="1006">SUM(AA39:AA44)</f>
        <v>274363.03125</v>
      </c>
      <c r="AB45" s="372">
        <f t="shared" ref="AB45" si="1007">SUM(AB39:AB44)</f>
        <v>283508.46562500001</v>
      </c>
      <c r="AC45" s="372">
        <f t="shared" ref="AC45" si="1008">SUM(AC39:AC44)</f>
        <v>177427.79999999996</v>
      </c>
      <c r="AD45" s="372">
        <f t="shared" ref="AD45" si="1009">SUM(AD39:AD44)</f>
        <v>137506.54499999998</v>
      </c>
      <c r="AE45" s="373">
        <f>SUM(S45:AD45)</f>
        <v>2868370.4259374999</v>
      </c>
      <c r="AF45" s="371" t="s">
        <v>204</v>
      </c>
      <c r="AG45" s="372">
        <f>SUM(AG39:AG44)</f>
        <v>169958.08962000001</v>
      </c>
      <c r="AH45" s="372">
        <f t="shared" ref="AH45" si="1010">SUM(AH39:AH44)</f>
        <v>153510.53255999996</v>
      </c>
      <c r="AI45" s="372">
        <f t="shared" ref="AI45" si="1011">SUM(AI39:AI44)</f>
        <v>226610.78616000005</v>
      </c>
      <c r="AJ45" s="372">
        <f t="shared" ref="AJ45" si="1012">SUM(AJ39:AJ44)</f>
        <v>287832.24854999996</v>
      </c>
      <c r="AK45" s="372">
        <f t="shared" ref="AK45" si="1013">SUM(AK39:AK44)</f>
        <v>342073.21438125003</v>
      </c>
      <c r="AL45" s="372">
        <f t="shared" ref="AL45" si="1014">SUM(AL39:AL44)</f>
        <v>413788.39672500006</v>
      </c>
      <c r="AM45" s="372">
        <f t="shared" ref="AM45" si="1015">SUM(AM39:AM44)</f>
        <v>436372.27895250014</v>
      </c>
      <c r="AN45" s="372">
        <f t="shared" ref="AN45" si="1016">SUM(AN39:AN44)</f>
        <v>436372.27895250014</v>
      </c>
      <c r="AO45" s="372">
        <f t="shared" ref="AO45" si="1017">SUM(AO39:AO44)</f>
        <v>339112.70662499999</v>
      </c>
      <c r="AP45" s="372">
        <f t="shared" ref="AP45" si="1018">SUM(AP39:AP44)</f>
        <v>350416.46351250005</v>
      </c>
      <c r="AQ45" s="372">
        <f t="shared" ref="AQ45" si="1019">SUM(AQ39:AQ44)</f>
        <v>219300.76080000005</v>
      </c>
      <c r="AR45" s="372">
        <f t="shared" ref="AR45" si="1020">SUM(AR39:AR44)</f>
        <v>169958.08962000001</v>
      </c>
      <c r="AS45" s="373">
        <f>SUM(AG45:AR45)</f>
        <v>3545305.8464587512</v>
      </c>
      <c r="AT45" s="371" t="s">
        <v>204</v>
      </c>
      <c r="AU45" s="372">
        <f>SUM(AU39:AU44)</f>
        <v>189644.90166765</v>
      </c>
      <c r="AV45" s="372">
        <f t="shared" ref="AV45" si="1021">SUM(AV39:AV44)</f>
        <v>171292.16924820005</v>
      </c>
      <c r="AW45" s="372">
        <f t="shared" ref="AW45" si="1022">SUM(AW39:AW44)</f>
        <v>252859.86889019996</v>
      </c>
      <c r="AX45" s="372">
        <f t="shared" ref="AX45" si="1023">SUM(AX39:AX44)</f>
        <v>321172.81734037504</v>
      </c>
      <c r="AY45" s="372">
        <f t="shared" ref="AY45" si="1024">SUM(AY39:AY44)</f>
        <v>381696.69504707807</v>
      </c>
      <c r="AZ45" s="372">
        <f t="shared" ref="AZ45" si="1025">SUM(AZ39:AZ44)</f>
        <v>461718.88601231255</v>
      </c>
      <c r="BA45" s="372">
        <f t="shared" ref="BA45" si="1026">SUM(BA39:BA44)</f>
        <v>486918.73459783127</v>
      </c>
      <c r="BB45" s="372">
        <f t="shared" ref="BB45" si="1027">SUM(BB39:BB44)</f>
        <v>486918.73459783127</v>
      </c>
      <c r="BC45" s="372">
        <f t="shared" ref="BC45" si="1028">SUM(BC39:BC44)</f>
        <v>378393.2618090625</v>
      </c>
      <c r="BD45" s="372">
        <f t="shared" ref="BD45" si="1029">SUM(BD39:BD44)</f>
        <v>391006.3705360312</v>
      </c>
      <c r="BE45" s="372">
        <f t="shared" ref="BE45" si="1030">SUM(BE39:BE44)</f>
        <v>244703.09892599998</v>
      </c>
      <c r="BF45" s="372">
        <f t="shared" ref="BF45" si="1031">SUM(BF39:BF44)</f>
        <v>189644.90166765</v>
      </c>
      <c r="BG45" s="373">
        <f>SUM(AU45:BF45)</f>
        <v>3955970.4403402219</v>
      </c>
      <c r="BH45" s="371" t="s">
        <v>204</v>
      </c>
      <c r="BI45" s="372">
        <f>SUM(BI39:BI44)</f>
        <v>200342.81919762003</v>
      </c>
      <c r="BJ45" s="372">
        <f t="shared" ref="BJ45" si="1032">SUM(BJ39:BJ44)</f>
        <v>180954.80443655999</v>
      </c>
      <c r="BK45" s="372">
        <f t="shared" ref="BK45" si="1033">SUM(BK39:BK44)</f>
        <v>267123.75893016002</v>
      </c>
      <c r="BL45" s="372">
        <f t="shared" ref="BL45" si="1034">SUM(BL39:BL44)</f>
        <v>339290.25831855007</v>
      </c>
      <c r="BM45" s="372">
        <f t="shared" ref="BM45" si="1035">SUM(BM39:BM44)</f>
        <v>403228.3034856313</v>
      </c>
      <c r="BN45" s="372">
        <f t="shared" ref="BN45" si="1036">SUM(BN39:BN44)</f>
        <v>487764.56676172512</v>
      </c>
      <c r="BO45" s="372">
        <f t="shared" ref="BO45" si="1037">SUM(BO39:BO44)</f>
        <v>514385.94526745251</v>
      </c>
      <c r="BP45" s="372">
        <f t="shared" ref="BP45" si="1038">SUM(BP39:BP44)</f>
        <v>514385.94526745251</v>
      </c>
      <c r="BQ45" s="372">
        <f t="shared" ref="BQ45" si="1039">SUM(BQ39:BQ44)</f>
        <v>399738.52273162507</v>
      </c>
      <c r="BR45" s="372">
        <f t="shared" ref="BR45" si="1040">SUM(BR39:BR44)</f>
        <v>413063.14015601249</v>
      </c>
      <c r="BS45" s="372">
        <f t="shared" ref="BS45" si="1041">SUM(BS39:BS44)</f>
        <v>258506.86348080001</v>
      </c>
      <c r="BT45" s="372">
        <f t="shared" ref="BT45" si="1042">SUM(BT39:BT44)</f>
        <v>200342.81919762003</v>
      </c>
      <c r="BU45" s="373">
        <f>SUM(BI45:BT45)</f>
        <v>4179127.7472312087</v>
      </c>
      <c r="BV45" s="371" t="s">
        <v>204</v>
      </c>
      <c r="BW45" s="376"/>
      <c r="BX45" s="376"/>
    </row>
    <row r="46" spans="2:76">
      <c r="B46" s="260"/>
      <c r="C46" s="260"/>
      <c r="D46" s="289"/>
      <c r="E46" s="261"/>
      <c r="F46" s="261"/>
      <c r="G46" s="261"/>
      <c r="H46" s="261"/>
      <c r="I46" s="261"/>
      <c r="J46" s="261"/>
      <c r="K46" s="261"/>
      <c r="L46" s="261"/>
      <c r="M46" s="261"/>
      <c r="N46" s="261"/>
      <c r="O46" s="261"/>
      <c r="P46" s="261"/>
      <c r="Q46" s="185"/>
      <c r="R46" s="289"/>
      <c r="S46" s="261"/>
      <c r="T46" s="261"/>
      <c r="U46" s="261"/>
      <c r="V46" s="261"/>
      <c r="W46" s="261"/>
      <c r="X46" s="261"/>
      <c r="Y46" s="261"/>
      <c r="Z46" s="261"/>
      <c r="AA46" s="261"/>
      <c r="AB46" s="261"/>
      <c r="AC46" s="261"/>
      <c r="AD46" s="261"/>
      <c r="AE46" s="185"/>
      <c r="AF46" s="289"/>
      <c r="AG46" s="261"/>
      <c r="AH46" s="261"/>
      <c r="AI46" s="261"/>
      <c r="AJ46" s="261"/>
      <c r="AK46" s="261"/>
      <c r="AL46" s="261"/>
      <c r="AM46" s="261"/>
      <c r="AN46" s="261"/>
      <c r="AO46" s="261"/>
      <c r="AP46" s="261"/>
      <c r="AQ46" s="261"/>
      <c r="AR46" s="261"/>
      <c r="AS46" s="185"/>
      <c r="AT46" s="289"/>
      <c r="AU46" s="260"/>
      <c r="AV46" s="260"/>
      <c r="AW46" s="260"/>
      <c r="AX46" s="260"/>
      <c r="AY46" s="260"/>
      <c r="AZ46" s="260"/>
      <c r="BA46" s="260"/>
      <c r="BB46" s="260"/>
      <c r="BC46" s="260"/>
      <c r="BD46" s="260"/>
      <c r="BE46" s="260"/>
      <c r="BF46" s="260"/>
      <c r="BG46" s="189"/>
      <c r="BH46" s="289"/>
      <c r="BI46" s="260"/>
      <c r="BJ46" s="260"/>
      <c r="BK46" s="260"/>
      <c r="BL46" s="260"/>
      <c r="BM46" s="260"/>
      <c r="BN46" s="260"/>
      <c r="BO46" s="260"/>
      <c r="BP46" s="260"/>
      <c r="BQ46" s="260"/>
      <c r="BR46" s="260"/>
      <c r="BS46" s="260"/>
      <c r="BT46" s="260"/>
      <c r="BU46" s="189"/>
      <c r="BV46" s="289"/>
    </row>
    <row r="47" spans="2:76">
      <c r="B47" s="189" t="s">
        <v>205</v>
      </c>
      <c r="C47" s="262"/>
      <c r="D47" s="496" t="s">
        <v>206</v>
      </c>
      <c r="E47" s="264" t="s">
        <v>181</v>
      </c>
      <c r="F47" s="264" t="s">
        <v>182</v>
      </c>
      <c r="G47" s="264" t="s">
        <v>183</v>
      </c>
      <c r="H47" s="264" t="s">
        <v>184</v>
      </c>
      <c r="I47" s="264" t="s">
        <v>185</v>
      </c>
      <c r="J47" s="264" t="s">
        <v>186</v>
      </c>
      <c r="K47" s="264" t="s">
        <v>187</v>
      </c>
      <c r="L47" s="264" t="s">
        <v>188</v>
      </c>
      <c r="M47" s="264" t="s">
        <v>189</v>
      </c>
      <c r="N47" s="264" t="s">
        <v>190</v>
      </c>
      <c r="O47" s="264" t="s">
        <v>191</v>
      </c>
      <c r="P47" s="264" t="s">
        <v>192</v>
      </c>
      <c r="Q47" s="185" t="s">
        <v>139</v>
      </c>
      <c r="R47" s="496" t="s">
        <v>206</v>
      </c>
      <c r="S47" s="264" t="s">
        <v>181</v>
      </c>
      <c r="T47" s="264" t="s">
        <v>182</v>
      </c>
      <c r="U47" s="264" t="s">
        <v>183</v>
      </c>
      <c r="V47" s="264" t="s">
        <v>184</v>
      </c>
      <c r="W47" s="264" t="s">
        <v>185</v>
      </c>
      <c r="X47" s="264" t="s">
        <v>186</v>
      </c>
      <c r="Y47" s="264" t="s">
        <v>187</v>
      </c>
      <c r="Z47" s="264" t="s">
        <v>188</v>
      </c>
      <c r="AA47" s="264" t="s">
        <v>189</v>
      </c>
      <c r="AB47" s="264" t="s">
        <v>190</v>
      </c>
      <c r="AC47" s="264" t="s">
        <v>191</v>
      </c>
      <c r="AD47" s="264" t="s">
        <v>192</v>
      </c>
      <c r="AE47" s="185" t="s">
        <v>140</v>
      </c>
      <c r="AF47" s="496" t="s">
        <v>206</v>
      </c>
      <c r="AG47" s="264" t="s">
        <v>181</v>
      </c>
      <c r="AH47" s="264" t="s">
        <v>182</v>
      </c>
      <c r="AI47" s="264" t="s">
        <v>183</v>
      </c>
      <c r="AJ47" s="264" t="s">
        <v>184</v>
      </c>
      <c r="AK47" s="264" t="s">
        <v>185</v>
      </c>
      <c r="AL47" s="264" t="s">
        <v>186</v>
      </c>
      <c r="AM47" s="264" t="s">
        <v>187</v>
      </c>
      <c r="AN47" s="264" t="s">
        <v>188</v>
      </c>
      <c r="AO47" s="264" t="s">
        <v>189</v>
      </c>
      <c r="AP47" s="264" t="s">
        <v>190</v>
      </c>
      <c r="AQ47" s="264" t="s">
        <v>191</v>
      </c>
      <c r="AR47" s="264" t="s">
        <v>192</v>
      </c>
      <c r="AS47" s="185" t="s">
        <v>141</v>
      </c>
      <c r="AT47" s="496" t="s">
        <v>206</v>
      </c>
      <c r="AU47" s="264" t="s">
        <v>181</v>
      </c>
      <c r="AV47" s="264" t="s">
        <v>182</v>
      </c>
      <c r="AW47" s="264" t="s">
        <v>183</v>
      </c>
      <c r="AX47" s="264" t="s">
        <v>184</v>
      </c>
      <c r="AY47" s="264" t="s">
        <v>185</v>
      </c>
      <c r="AZ47" s="264" t="s">
        <v>186</v>
      </c>
      <c r="BA47" s="264" t="s">
        <v>187</v>
      </c>
      <c r="BB47" s="264" t="s">
        <v>188</v>
      </c>
      <c r="BC47" s="264" t="s">
        <v>189</v>
      </c>
      <c r="BD47" s="264" t="s">
        <v>190</v>
      </c>
      <c r="BE47" s="264" t="s">
        <v>191</v>
      </c>
      <c r="BF47" s="264" t="s">
        <v>192</v>
      </c>
      <c r="BG47" s="185" t="s">
        <v>142</v>
      </c>
      <c r="BH47" s="496" t="s">
        <v>206</v>
      </c>
      <c r="BI47" s="264" t="s">
        <v>181</v>
      </c>
      <c r="BJ47" s="264" t="s">
        <v>182</v>
      </c>
      <c r="BK47" s="264" t="s">
        <v>183</v>
      </c>
      <c r="BL47" s="264" t="s">
        <v>184</v>
      </c>
      <c r="BM47" s="264" t="s">
        <v>185</v>
      </c>
      <c r="BN47" s="264" t="s">
        <v>186</v>
      </c>
      <c r="BO47" s="264" t="s">
        <v>187</v>
      </c>
      <c r="BP47" s="264" t="s">
        <v>188</v>
      </c>
      <c r="BQ47" s="264" t="s">
        <v>189</v>
      </c>
      <c r="BR47" s="264" t="s">
        <v>190</v>
      </c>
      <c r="BS47" s="264" t="s">
        <v>191</v>
      </c>
      <c r="BT47" s="264" t="s">
        <v>192</v>
      </c>
      <c r="BU47" s="185" t="s">
        <v>143</v>
      </c>
      <c r="BV47" s="263" t="s">
        <v>206</v>
      </c>
    </row>
    <row r="48" spans="2:76" s="221" customFormat="1">
      <c r="B48" s="230" t="s">
        <v>207</v>
      </c>
      <c r="C48" s="237" t="s">
        <v>208</v>
      </c>
      <c r="D48" s="290" t="s">
        <v>207</v>
      </c>
      <c r="E48" s="281">
        <f>F48</f>
        <v>20604.847499999993</v>
      </c>
      <c r="F48" s="281">
        <f t="shared" ref="F48:N48" si="1043">G48</f>
        <v>20604.847499999993</v>
      </c>
      <c r="G48" s="281">
        <f t="shared" si="1043"/>
        <v>20604.847499999993</v>
      </c>
      <c r="H48" s="281">
        <f t="shared" si="1043"/>
        <v>20604.847499999993</v>
      </c>
      <c r="I48" s="281">
        <f t="shared" si="1043"/>
        <v>20604.847499999993</v>
      </c>
      <c r="J48" s="281">
        <f t="shared" si="1043"/>
        <v>20604.847499999993</v>
      </c>
      <c r="K48" s="281">
        <f t="shared" si="1043"/>
        <v>20604.847499999993</v>
      </c>
      <c r="L48" s="281">
        <f t="shared" si="1043"/>
        <v>20604.847499999993</v>
      </c>
      <c r="M48" s="281">
        <f t="shared" si="1043"/>
        <v>20604.847499999993</v>
      </c>
      <c r="N48" s="281">
        <f t="shared" si="1043"/>
        <v>20604.847499999993</v>
      </c>
      <c r="O48" s="281">
        <f>P48</f>
        <v>20604.847499999993</v>
      </c>
      <c r="P48" s="281">
        <f>Q48/12</f>
        <v>20604.847499999993</v>
      </c>
      <c r="Q48" s="222">
        <f>($BU48*AE$87/$BU$87)/(1+C62)^4</f>
        <v>247258.1699999999</v>
      </c>
      <c r="R48" s="290" t="s">
        <v>207</v>
      </c>
      <c r="S48" s="281">
        <f t="shared" ref="S48:AB48" si="1044">T48</f>
        <v>25343.962424999991</v>
      </c>
      <c r="T48" s="281">
        <f t="shared" si="1044"/>
        <v>25343.962424999991</v>
      </c>
      <c r="U48" s="281">
        <f t="shared" si="1044"/>
        <v>25343.962424999991</v>
      </c>
      <c r="V48" s="281">
        <f t="shared" si="1044"/>
        <v>25343.962424999991</v>
      </c>
      <c r="W48" s="281">
        <f t="shared" si="1044"/>
        <v>25343.962424999991</v>
      </c>
      <c r="X48" s="281">
        <f t="shared" si="1044"/>
        <v>25343.962424999991</v>
      </c>
      <c r="Y48" s="281">
        <f t="shared" si="1044"/>
        <v>25343.962424999991</v>
      </c>
      <c r="Z48" s="281">
        <f t="shared" si="1044"/>
        <v>25343.962424999991</v>
      </c>
      <c r="AA48" s="281">
        <f t="shared" si="1044"/>
        <v>25343.962424999991</v>
      </c>
      <c r="AB48" s="281">
        <f t="shared" si="1044"/>
        <v>25343.962424999991</v>
      </c>
      <c r="AC48" s="281">
        <f>AD48</f>
        <v>25343.962424999991</v>
      </c>
      <c r="AD48" s="281">
        <f>AE48/12</f>
        <v>25343.962424999991</v>
      </c>
      <c r="AE48" s="222">
        <f>($BU48*AS87/$BU87)/(1+C62)^3</f>
        <v>304127.54909999989</v>
      </c>
      <c r="AF48" s="290" t="s">
        <v>207</v>
      </c>
      <c r="AG48" s="281">
        <f t="shared" ref="AG48:AP48" si="1045">AH48</f>
        <v>28142.358276093739</v>
      </c>
      <c r="AH48" s="281">
        <f t="shared" si="1045"/>
        <v>28142.358276093739</v>
      </c>
      <c r="AI48" s="281">
        <f t="shared" si="1045"/>
        <v>28142.358276093739</v>
      </c>
      <c r="AJ48" s="281">
        <f t="shared" si="1045"/>
        <v>28142.358276093739</v>
      </c>
      <c r="AK48" s="281">
        <f t="shared" si="1045"/>
        <v>28142.358276093739</v>
      </c>
      <c r="AL48" s="281">
        <f t="shared" si="1045"/>
        <v>28142.358276093739</v>
      </c>
      <c r="AM48" s="281">
        <f t="shared" si="1045"/>
        <v>28142.358276093739</v>
      </c>
      <c r="AN48" s="281">
        <f t="shared" si="1045"/>
        <v>28142.358276093739</v>
      </c>
      <c r="AO48" s="281">
        <f t="shared" si="1045"/>
        <v>28142.358276093739</v>
      </c>
      <c r="AP48" s="281">
        <f t="shared" si="1045"/>
        <v>28142.358276093739</v>
      </c>
      <c r="AQ48" s="281">
        <f>AR48</f>
        <v>28142.358276093739</v>
      </c>
      <c r="AR48" s="281">
        <f>AS48/12</f>
        <v>28142.358276093739</v>
      </c>
      <c r="AS48" s="222">
        <f>($BU48*BG87/$BU87)/(1+C62)^2</f>
        <v>337708.29931312485</v>
      </c>
      <c r="AT48" s="290" t="s">
        <v>207</v>
      </c>
      <c r="AU48" s="281">
        <f t="shared" ref="AU48:BD48" si="1046">AV48</f>
        <v>29585.556136406241</v>
      </c>
      <c r="AV48" s="281">
        <f t="shared" si="1046"/>
        <v>29585.556136406241</v>
      </c>
      <c r="AW48" s="281">
        <f t="shared" si="1046"/>
        <v>29585.556136406241</v>
      </c>
      <c r="AX48" s="281">
        <f t="shared" si="1046"/>
        <v>29585.556136406241</v>
      </c>
      <c r="AY48" s="281">
        <f t="shared" si="1046"/>
        <v>29585.556136406241</v>
      </c>
      <c r="AZ48" s="281">
        <f t="shared" si="1046"/>
        <v>29585.556136406241</v>
      </c>
      <c r="BA48" s="281">
        <f t="shared" si="1046"/>
        <v>29585.556136406241</v>
      </c>
      <c r="BB48" s="281">
        <f t="shared" si="1046"/>
        <v>29585.556136406241</v>
      </c>
      <c r="BC48" s="281">
        <f t="shared" si="1046"/>
        <v>29585.556136406241</v>
      </c>
      <c r="BD48" s="281">
        <f t="shared" si="1046"/>
        <v>29585.556136406241</v>
      </c>
      <c r="BE48" s="281">
        <f>BF48</f>
        <v>29585.556136406241</v>
      </c>
      <c r="BF48" s="281">
        <f>BG48/12</f>
        <v>29585.556136406241</v>
      </c>
      <c r="BG48" s="222">
        <f>($BU48*BU87/$BU87)/(1+C62)</f>
        <v>355026.67363687488</v>
      </c>
      <c r="BH48" s="290" t="s">
        <v>207</v>
      </c>
      <c r="BI48" s="281">
        <f t="shared" ref="BI48:BR48" si="1047">BJ48</f>
        <v>30325.195039816394</v>
      </c>
      <c r="BJ48" s="281">
        <f t="shared" si="1047"/>
        <v>30325.195039816394</v>
      </c>
      <c r="BK48" s="281">
        <f t="shared" si="1047"/>
        <v>30325.195039816394</v>
      </c>
      <c r="BL48" s="281">
        <f t="shared" si="1047"/>
        <v>30325.195039816394</v>
      </c>
      <c r="BM48" s="281">
        <f t="shared" si="1047"/>
        <v>30325.195039816394</v>
      </c>
      <c r="BN48" s="281">
        <f t="shared" si="1047"/>
        <v>30325.195039816394</v>
      </c>
      <c r="BO48" s="281">
        <f t="shared" si="1047"/>
        <v>30325.195039816394</v>
      </c>
      <c r="BP48" s="281">
        <f t="shared" si="1047"/>
        <v>30325.195039816394</v>
      </c>
      <c r="BQ48" s="281">
        <f t="shared" si="1047"/>
        <v>30325.195039816394</v>
      </c>
      <c r="BR48" s="281">
        <f t="shared" si="1047"/>
        <v>30325.195039816394</v>
      </c>
      <c r="BS48" s="281">
        <f>BT48</f>
        <v>30325.195039816394</v>
      </c>
      <c r="BT48" s="281">
        <f>$BU$48/12</f>
        <v>30325.195039816394</v>
      </c>
      <c r="BU48" s="223">
        <f>'Misc. Expenses'!D12</f>
        <v>363902.34047779674</v>
      </c>
      <c r="BV48" s="290" t="s">
        <v>207</v>
      </c>
    </row>
    <row r="49" spans="2:76" s="221" customFormat="1">
      <c r="B49" s="291" t="s">
        <v>209</v>
      </c>
      <c r="C49" s="292">
        <v>0.03</v>
      </c>
      <c r="D49" s="293" t="s">
        <v>209</v>
      </c>
      <c r="E49" s="281">
        <f t="shared" ref="E49:BT49" si="1048">E45*$C$49</f>
        <v>3204.0360000000001</v>
      </c>
      <c r="F49" s="281">
        <f t="shared" si="1048"/>
        <v>2893.9679999999998</v>
      </c>
      <c r="G49" s="281">
        <f t="shared" si="1048"/>
        <v>4272.0479999999998</v>
      </c>
      <c r="H49" s="281">
        <f t="shared" si="1048"/>
        <v>5426.19</v>
      </c>
      <c r="I49" s="281">
        <f t="shared" si="1048"/>
        <v>6448.7362499999999</v>
      </c>
      <c r="J49" s="281">
        <f t="shared" si="1048"/>
        <v>7800.7049999999999</v>
      </c>
      <c r="K49" s="281">
        <f t="shared" si="1048"/>
        <v>8226.4544999999998</v>
      </c>
      <c r="L49" s="281">
        <f t="shared" si="1048"/>
        <v>8226.4544999999998</v>
      </c>
      <c r="M49" s="281">
        <f t="shared" si="1048"/>
        <v>6392.9249999999993</v>
      </c>
      <c r="N49" s="281">
        <f t="shared" si="1048"/>
        <v>6606.0225</v>
      </c>
      <c r="O49" s="281">
        <f t="shared" si="1048"/>
        <v>4134.24</v>
      </c>
      <c r="P49" s="281">
        <f t="shared" si="1048"/>
        <v>3204.0360000000001</v>
      </c>
      <c r="Q49" s="223">
        <f>Q45*$C$49</f>
        <v>66835.815750000009</v>
      </c>
      <c r="R49" s="293" t="s">
        <v>209</v>
      </c>
      <c r="S49" s="281">
        <f t="shared" si="1048"/>
        <v>4125.1963499999993</v>
      </c>
      <c r="T49" s="281">
        <f t="shared" si="1048"/>
        <v>3725.9838</v>
      </c>
      <c r="U49" s="281">
        <f t="shared" si="1048"/>
        <v>5500.2618000000002</v>
      </c>
      <c r="V49" s="281">
        <f t="shared" si="1048"/>
        <v>6986.2196249999988</v>
      </c>
      <c r="W49" s="281">
        <f t="shared" si="1048"/>
        <v>8302.7479218749995</v>
      </c>
      <c r="X49" s="281">
        <f t="shared" si="1048"/>
        <v>10043.407687499999</v>
      </c>
      <c r="Y49" s="281">
        <f t="shared" si="1048"/>
        <v>10591.56016875</v>
      </c>
      <c r="Z49" s="281">
        <f t="shared" si="1048"/>
        <v>10591.56016875</v>
      </c>
      <c r="AA49" s="281">
        <f t="shared" si="1048"/>
        <v>8230.8909375000003</v>
      </c>
      <c r="AB49" s="281">
        <f t="shared" si="1048"/>
        <v>8505.2539687499993</v>
      </c>
      <c r="AC49" s="281">
        <f t="shared" si="1048"/>
        <v>5322.8339999999989</v>
      </c>
      <c r="AD49" s="281">
        <f t="shared" si="1048"/>
        <v>4125.1963499999993</v>
      </c>
      <c r="AE49" s="223">
        <f t="shared" si="1048"/>
        <v>86051.112778124996</v>
      </c>
      <c r="AF49" s="293" t="s">
        <v>209</v>
      </c>
      <c r="AG49" s="281">
        <f t="shared" si="1048"/>
        <v>5098.7426886000003</v>
      </c>
      <c r="AH49" s="281">
        <f t="shared" si="1048"/>
        <v>4605.3159767999987</v>
      </c>
      <c r="AI49" s="281">
        <f t="shared" si="1048"/>
        <v>6798.3235848000013</v>
      </c>
      <c r="AJ49" s="281">
        <f t="shared" si="1048"/>
        <v>8634.9674564999987</v>
      </c>
      <c r="AK49" s="281">
        <f t="shared" si="1048"/>
        <v>10262.1964314375</v>
      </c>
      <c r="AL49" s="281">
        <f t="shared" si="1048"/>
        <v>12413.651901750001</v>
      </c>
      <c r="AM49" s="281">
        <f t="shared" si="1048"/>
        <v>13091.168368575003</v>
      </c>
      <c r="AN49" s="281">
        <f t="shared" si="1048"/>
        <v>13091.168368575003</v>
      </c>
      <c r="AO49" s="281">
        <f t="shared" si="1048"/>
        <v>10173.381198749999</v>
      </c>
      <c r="AP49" s="281">
        <f t="shared" si="1048"/>
        <v>10512.493905375</v>
      </c>
      <c r="AQ49" s="281">
        <f t="shared" si="1048"/>
        <v>6579.0228240000015</v>
      </c>
      <c r="AR49" s="281">
        <f t="shared" si="1048"/>
        <v>5098.7426886000003</v>
      </c>
      <c r="AS49" s="223">
        <f t="shared" si="1048"/>
        <v>106359.17539376253</v>
      </c>
      <c r="AT49" s="293" t="s">
        <v>209</v>
      </c>
      <c r="AU49" s="281">
        <f t="shared" si="1048"/>
        <v>5689.3470500294998</v>
      </c>
      <c r="AV49" s="281">
        <f t="shared" si="1048"/>
        <v>5138.7650774460017</v>
      </c>
      <c r="AW49" s="281">
        <f t="shared" si="1048"/>
        <v>7585.7960667059988</v>
      </c>
      <c r="AX49" s="281">
        <f t="shared" si="1048"/>
        <v>9635.1845202112509</v>
      </c>
      <c r="AY49" s="281">
        <f t="shared" si="1048"/>
        <v>11450.900851412342</v>
      </c>
      <c r="AZ49" s="281">
        <f t="shared" si="1048"/>
        <v>13851.566580369376</v>
      </c>
      <c r="BA49" s="281">
        <f t="shared" si="1048"/>
        <v>14607.562037934937</v>
      </c>
      <c r="BB49" s="281">
        <f t="shared" si="1048"/>
        <v>14607.562037934937</v>
      </c>
      <c r="BC49" s="281">
        <f t="shared" si="1048"/>
        <v>11351.797854271874</v>
      </c>
      <c r="BD49" s="281">
        <f t="shared" si="1048"/>
        <v>11730.191116080936</v>
      </c>
      <c r="BE49" s="281">
        <f t="shared" si="1048"/>
        <v>7341.0929677799986</v>
      </c>
      <c r="BF49" s="281">
        <f t="shared" si="1048"/>
        <v>5689.3470500294998</v>
      </c>
      <c r="BG49" s="223">
        <f t="shared" si="1048"/>
        <v>118679.11321020665</v>
      </c>
      <c r="BH49" s="293" t="s">
        <v>209</v>
      </c>
      <c r="BI49" s="281">
        <f t="shared" si="1048"/>
        <v>6010.284575928601</v>
      </c>
      <c r="BJ49" s="281">
        <f t="shared" si="1048"/>
        <v>5428.6441330967991</v>
      </c>
      <c r="BK49" s="281">
        <f t="shared" si="1048"/>
        <v>8013.7127679048008</v>
      </c>
      <c r="BL49" s="281">
        <f t="shared" si="1048"/>
        <v>10178.707749556501</v>
      </c>
      <c r="BM49" s="281">
        <f t="shared" si="1048"/>
        <v>12096.849104568939</v>
      </c>
      <c r="BN49" s="281">
        <f t="shared" si="1048"/>
        <v>14632.937002851753</v>
      </c>
      <c r="BO49" s="281">
        <f t="shared" si="1048"/>
        <v>15431.578358023575</v>
      </c>
      <c r="BP49" s="281">
        <f t="shared" si="1048"/>
        <v>15431.578358023575</v>
      </c>
      <c r="BQ49" s="281">
        <f t="shared" si="1048"/>
        <v>11992.155681948752</v>
      </c>
      <c r="BR49" s="281">
        <f t="shared" si="1048"/>
        <v>12391.894204680375</v>
      </c>
      <c r="BS49" s="281">
        <f t="shared" si="1048"/>
        <v>7755.2059044239995</v>
      </c>
      <c r="BT49" s="281">
        <f t="shared" si="1048"/>
        <v>6010.284575928601</v>
      </c>
      <c r="BU49" s="223">
        <f>BU45*$C$49</f>
        <v>125373.83241693626</v>
      </c>
      <c r="BV49" s="293" t="s">
        <v>209</v>
      </c>
    </row>
    <row r="50" spans="2:76" s="221" customFormat="1">
      <c r="B50" s="291" t="s">
        <v>210</v>
      </c>
      <c r="C50" s="237" t="s">
        <v>208</v>
      </c>
      <c r="D50" s="293" t="s">
        <v>210</v>
      </c>
      <c r="E50" s="281">
        <f>((E37+E32+E27+E22+E17+E12+E7)/'Misc. Expenses'!$H$22)*'Misc. Expenses'!$H$20</f>
        <v>4394.6291610000017</v>
      </c>
      <c r="F50" s="281">
        <f>((F37+F32+F27+F22+F17+F12+F7)/'Misc. Expenses'!$H$22)*'Misc. Expenses'!$H$20</f>
        <v>3969.3424680000007</v>
      </c>
      <c r="G50" s="281">
        <f>((G37+G32+G27+G22+G17+G12+G7)/'Misc. Expenses'!$H$22)*'Misc. Expenses'!$H$20</f>
        <v>5859.5055480000001</v>
      </c>
      <c r="H50" s="281">
        <f>((H37+H32+H27+H22+H17+H12+H7)/'Misc. Expenses'!$H$22)*'Misc. Expenses'!$H$20</f>
        <v>6615.5707800000009</v>
      </c>
      <c r="I50" s="281">
        <f>((I37+I32+I27+I22+I17+I12+I7)/'Misc. Expenses'!$H$22)*'Misc. Expenses'!$H$20</f>
        <v>7073.9757149999996</v>
      </c>
      <c r="J50" s="281">
        <f>((J37+J32+J27+J22+J17+J12+J7)/'Misc. Expenses'!$H$22)*'Misc. Expenses'!$H$20</f>
        <v>7657.5837599999995</v>
      </c>
      <c r="K50" s="281">
        <f>((K37+K32+K27+K22+K17+K12+K7)/'Misc. Expenses'!$H$22)*'Misc. Expenses'!$H$20</f>
        <v>7937.8771740000011</v>
      </c>
      <c r="L50" s="281">
        <f>((L37+L32+L27+L22+L17+L12+L7)/'Misc. Expenses'!$H$22)*'Misc. Expenses'!$H$20</f>
        <v>7937.8771740000011</v>
      </c>
      <c r="M50" s="281">
        <f>((M37+M32+M27+M22+M17+M12+M7)/'Misc. Expenses'!$H$22)*'Misc. Expenses'!$H$20</f>
        <v>7088.1115499999996</v>
      </c>
      <c r="N50" s="281">
        <f>((N37+N32+N27+N22+N17+N12+N7)/'Misc. Expenses'!$H$22)*'Misc. Expenses'!$H$20</f>
        <v>7324.3819349999994</v>
      </c>
      <c r="O50" s="281">
        <f>((O37+O32+O27+O22+O17+O12+O7)/'Misc. Expenses'!$H$22)*'Misc. Expenses'!$H$20</f>
        <v>5670.489239999999</v>
      </c>
      <c r="P50" s="281">
        <f>((P37+P32+P27+P22+P17+P12+P7)/'Misc. Expenses'!$H$22)*'Misc. Expenses'!$H$20</f>
        <v>4394.6291610000017</v>
      </c>
      <c r="Q50" s="222">
        <f>SUM(E50:P50)</f>
        <v>75923.973666000005</v>
      </c>
      <c r="R50" s="293" t="s">
        <v>210</v>
      </c>
      <c r="S50" s="281">
        <f>((S37+S32+S27+S22+S17+S12+S7)/'Misc. Expenses'!$H$22)*(('Misc. Expenses'!$H$20)*(1+$C$62))</f>
        <v>5630.6186125312497</v>
      </c>
      <c r="T50" s="281">
        <f>((T37+T32+T27+T22+T17+T12+T7)/'Misc. Expenses'!$H$22)*(('Misc. Expenses'!$H$20)*(1+$C$62))</f>
        <v>5085.7200371250001</v>
      </c>
      <c r="U50" s="281">
        <f>((U37+U32+U27+U22+U17+U12+U7)/'Misc. Expenses'!$H$22)*(('Misc. Expenses'!$H$20)*(1+$C$62))</f>
        <v>7507.491483374999</v>
      </c>
      <c r="V50" s="281">
        <f>((V37+V32+V27+V22+V17+V12+V7)/'Misc. Expenses'!$H$22)*(('Misc. Expenses'!$H$20)*(1+$C$62))</f>
        <v>8476.2000618749953</v>
      </c>
      <c r="W50" s="281">
        <f>((W37+W32+W27+W22+W17+W12+W7)/'Misc. Expenses'!$H$22)*(('Misc. Expenses'!$H$20)*(1+$C$62))</f>
        <v>9063.5313848437509</v>
      </c>
      <c r="X50" s="281">
        <f>((X37+X32+X27+X22+X17+X12+X7)/'Misc. Expenses'!$H$22)*(('Misc. Expenses'!$H$20)*(1+$C$62))</f>
        <v>9811.2791924999983</v>
      </c>
      <c r="Y50" s="281">
        <f>((Y37+Y32+Y27+Y22+Y17+Y12+Y7)/'Misc. Expenses'!$H$22)*(('Misc. Expenses'!$H$20)*(1+$C$62))</f>
        <v>10170.4051291875</v>
      </c>
      <c r="Z50" s="281">
        <f>((Z37+Z32+Z27+Z22+Z17+Z12+Z7)/'Misc. Expenses'!$H$22)*(('Misc. Expenses'!$H$20)*(1+$C$62))</f>
        <v>10170.4051291875</v>
      </c>
      <c r="AA50" s="281">
        <f>((AA37+AA32+AA27+AA22+AA17+AA12+AA7)/'Misc. Expenses'!$H$22)*(('Misc. Expenses'!$H$20)*(1+$C$62))</f>
        <v>9081.6429234374991</v>
      </c>
      <c r="AB50" s="281">
        <f>((AB37+AB32+AB27+AB22+AB17+AB12+AB7)/'Misc. Expenses'!$H$22)*(('Misc. Expenses'!$H$20)*(1+$C$62))</f>
        <v>9384.3643542187492</v>
      </c>
      <c r="AC50" s="281">
        <f>((AC37+AC32+AC27+AC22+AC17+AC12+AC7)/'Misc. Expenses'!$H$22)*(('Misc. Expenses'!$H$20)*(1+$C$62))</f>
        <v>7265.3143387499986</v>
      </c>
      <c r="AD50" s="281">
        <f>((AD37+AD32+AD27+AD22+AD17+AD12+AD7)/'Misc. Expenses'!$H$22)*(('Misc. Expenses'!$H$20)*(1+$C$62))</f>
        <v>5630.6186125312497</v>
      </c>
      <c r="AE50" s="222">
        <f>SUM(S50:AD50)</f>
        <v>97277.591259562483</v>
      </c>
      <c r="AF50" s="293" t="s">
        <v>210</v>
      </c>
      <c r="AG50" s="281">
        <f>((AG37+AG32+AG27+AG22+AG17+AG12+AG7)/'Misc. Expenses'!$H$22)*(('Misc. Expenses'!$H$20)*(1+$C$62)^2)</f>
        <v>6925.6608934134383</v>
      </c>
      <c r="AH50" s="281">
        <f>((AH37+AH32+AH27+AH22+AH17+AH12+AH7)/'Misc. Expenses'!$H$22)*(('Misc. Expenses'!$H$20)*(1+$C$62)^2)</f>
        <v>6255.4356456637497</v>
      </c>
      <c r="AI50" s="281">
        <f>((AI37+AI32+AI27+AI22+AI17+AI12+AI7)/'Misc. Expenses'!$H$22)*(('Misc. Expenses'!$H$20)*(1+$C$62)^2)</f>
        <v>9234.2145245512529</v>
      </c>
      <c r="AJ50" s="281">
        <f>((AJ37+AJ32+AJ27+AJ22+AJ17+AJ12+AJ7)/'Misc. Expenses'!$H$22)*(('Misc. Expenses'!$H$20)*(1+$C$62)^2)</f>
        <v>10425.726076106252</v>
      </c>
      <c r="AK50" s="281">
        <f>((AK37+AK32+AK27+AK22+AK17+AK12+AK7)/'Misc. Expenses'!$H$22)*(('Misc. Expenses'!$H$20)*(1+$C$62)^2)</f>
        <v>11148.143603357814</v>
      </c>
      <c r="AL50" s="281">
        <f>((AL37+AL32+AL27+AL22+AL17+AL12+AL7)/'Misc. Expenses'!$H$22)*(('Misc. Expenses'!$H$20)*(1+$C$62)^2)</f>
        <v>12067.873406775001</v>
      </c>
      <c r="AM50" s="281">
        <f>((AM37+AM32+AM27+AM22+AM17+AM12+AM7)/'Misc. Expenses'!$H$22)*(('Misc. Expenses'!$H$20)*(1+$C$62)^2)</f>
        <v>12509.598308900628</v>
      </c>
      <c r="AN50" s="281">
        <f>((AN37+AN32+AN27+AN22+AN17+AN12+AN7)/'Misc. Expenses'!$H$22)*(('Misc. Expenses'!$H$20)*(1+$C$62)^2)</f>
        <v>12509.598308900628</v>
      </c>
      <c r="AO50" s="281">
        <f>((AO37+AO32+AO27+AO22+AO17+AO12+AO7)/'Misc. Expenses'!$H$22)*(('Misc. Expenses'!$H$20)*(1+$C$62)^2)</f>
        <v>11170.420795828124</v>
      </c>
      <c r="AP50" s="281">
        <f>((AP37+AP32+AP27+AP22+AP17+AP12+AP7)/'Misc. Expenses'!$H$22)*(('Misc. Expenses'!$H$20)*(1+$C$62)^2)</f>
        <v>11542.768155689062</v>
      </c>
      <c r="AQ50" s="281">
        <f>((AQ37+AQ32+AQ27+AQ22+AQ17+AQ12+AQ7)/'Misc. Expenses'!$H$22)*(('Misc. Expenses'!$H$20)*(1+$C$62)^2)</f>
        <v>8936.3366366625032</v>
      </c>
      <c r="AR50" s="281">
        <f>((AR37+AR32+AR27+AR22+AR17+AR12+AR7)/'Misc. Expenses'!$H$22)*(('Misc. Expenses'!$H$20)*(1+$C$62)^2)</f>
        <v>6925.6608934134383</v>
      </c>
      <c r="AS50" s="222">
        <f>SUM(AG50:AR50)</f>
        <v>119651.43724926189</v>
      </c>
      <c r="AT50" s="293" t="s">
        <v>210</v>
      </c>
      <c r="AU50" s="281">
        <f>((AU37+AU32+AU27+AU22+AU17+AU12+AU7)/'Misc. Expenses'!$H$22)*(('Misc. Expenses'!$H$20)*(1+$C$62)^3)</f>
        <v>7690.3692837278368</v>
      </c>
      <c r="AV50" s="281">
        <f>((AV37+AV32+AV27+AV22+AV17+AV12+AV7)/'Misc. Expenses'!$H$22)*(('Misc. Expenses'!$H$20)*(1+$C$62)^3)</f>
        <v>6946.1399982057901</v>
      </c>
      <c r="AW50" s="281">
        <f>((AW37+AW32+AW27+AW22+AW17+AW12+AW7)/'Misc. Expenses'!$H$22)*(('Misc. Expenses'!$H$20)*(1+$C$62)^3)</f>
        <v>10253.825711637115</v>
      </c>
      <c r="AX50" s="281">
        <f>((AX37+AX32+AX27+AX22+AX17+AX12+AX7)/'Misc. Expenses'!$H$22)*(('Misc. Expenses'!$H$20)*(1+$C$62)^3)</f>
        <v>11576.899997009648</v>
      </c>
      <c r="AY50" s="281">
        <f>((AY37+AY32+AY27+AY22+AY17+AY12+AY7)/'Misc. Expenses'!$H$22)*(('Misc. Expenses'!$H$20)*(1+$C$62)^3)</f>
        <v>12379.084459561904</v>
      </c>
      <c r="AZ50" s="281">
        <f>((AZ37+AZ32+AZ27+AZ22+AZ17+AZ12+AZ7)/'Misc. Expenses'!$H$22)*(('Misc. Expenses'!$H$20)*(1+$C$62)^3)</f>
        <v>13400.367762106405</v>
      </c>
      <c r="BA50" s="281">
        <f>((BA37+BA32+BA27+BA22+BA17+BA12+BA7)/'Misc. Expenses'!$H$22)*(('Misc. Expenses'!$H$20)*(1+$C$62)^3)</f>
        <v>13890.866455508401</v>
      </c>
      <c r="BB50" s="281">
        <f>((BB37+BB32+BB27+BB22+BB17+BB12+BB7)/'Misc. Expenses'!$H$22)*(('Misc. Expenses'!$H$20)*(1+$C$62)^3)</f>
        <v>13890.866455508401</v>
      </c>
      <c r="BC50" s="281">
        <f>((BC37+BC32+BC27+BC22+BC17+BC12+BC7)/'Misc. Expenses'!$H$22)*(('Misc. Expenses'!$H$20)*(1+$C$62)^3)</f>
        <v>12403.821425367481</v>
      </c>
      <c r="BD50" s="281">
        <f>((BD37+BD32+BD27+BD22+BD17+BD12+BD7)/'Misc. Expenses'!$H$22)*(('Misc. Expenses'!$H$20)*(1+$C$62)^3)</f>
        <v>12817.282139546396</v>
      </c>
      <c r="BE50" s="281">
        <f>((BE37+BE32+BE27+BE22+BE17+BE12+BE7)/'Misc. Expenses'!$H$22)*(('Misc. Expenses'!$H$20)*(1+$C$62)^3)</f>
        <v>9923.0571402939822</v>
      </c>
      <c r="BF50" s="281">
        <f>((BF37+BF32+BF27+BF22+BF17+BF12+BF7)/'Misc. Expenses'!$H$22)*(('Misc. Expenses'!$H$20)*(1+$C$62)^3)</f>
        <v>7690.3692837278368</v>
      </c>
      <c r="BG50" s="222">
        <f>SUM(AU50:BF50)</f>
        <v>132862.95011220122</v>
      </c>
      <c r="BH50" s="293" t="s">
        <v>210</v>
      </c>
      <c r="BI50" s="281">
        <f>((BI37+BI32+BI27+BI22+BI17+BI12+BI7)/'Misc. Expenses'!$H$22)*(('Misc. Expenses'!$H$20)*(1+$C$62)^4)</f>
        <v>8084.7471957138814</v>
      </c>
      <c r="BJ50" s="281">
        <f>((BJ37+BJ32+BJ27+BJ22+BJ17+BJ12+BJ7)/'Misc. Expenses'!$H$22)*(('Misc. Expenses'!$H$20)*(1+$C$62)^4)</f>
        <v>7302.3523058060855</v>
      </c>
      <c r="BK50" s="281">
        <f>((BK37+BK32+BK27+BK22+BK17+BK12+BK7)/'Misc. Expenses'!$H$22)*(('Misc. Expenses'!$H$20)*(1+$C$62)^4)</f>
        <v>10779.662927618507</v>
      </c>
      <c r="BL50" s="281">
        <f>((BL37+BL32+BL27+BL22+BL17+BL12+BL7)/'Misc. Expenses'!$H$22)*(('Misc. Expenses'!$H$20)*(1+$C$62)^4)</f>
        <v>12170.587176343477</v>
      </c>
      <c r="BM50" s="281">
        <f>((BM37+BM32+BM27+BM22+BM17+BM12+BM7)/'Misc. Expenses'!$H$22)*(('Misc. Expenses'!$H$20)*(1+$C$62)^4)</f>
        <v>13013.909303642002</v>
      </c>
      <c r="BN50" s="281">
        <f>((BN37+BN32+BN27+BN22+BN17+BN12+BN7)/'Misc. Expenses'!$H$22)*(('Misc. Expenses'!$H$20)*(1+$C$62)^4)</f>
        <v>14087.566108881092</v>
      </c>
      <c r="BO50" s="281">
        <f>((BO37+BO32+BO27+BO22+BO17+BO12+BO7)/'Misc. Expenses'!$H$22)*(('Misc. Expenses'!$H$20)*(1+$C$62)^4)</f>
        <v>14603.218581431911</v>
      </c>
      <c r="BP50" s="281">
        <f>((BP37+BP32+BP27+BP22+BP17+BP12+BP7)/'Misc. Expenses'!$H$22)*(('Misc. Expenses'!$H$20)*(1+$C$62)^4)</f>
        <v>14603.218581431911</v>
      </c>
      <c r="BQ50" s="281">
        <f>((BQ37+BQ32+BQ27+BQ22+BQ17+BQ12+BQ7)/'Misc. Expenses'!$H$22)*(('Misc. Expenses'!$H$20)*(1+$C$62)^4)</f>
        <v>13039.914831796581</v>
      </c>
      <c r="BR50" s="281">
        <f>((BR37+BR32+BR27+BR22+BR17+BR12+BR7)/'Misc. Expenses'!$H$22)*(('Misc. Expenses'!$H$20)*(1+$C$62)^4)</f>
        <v>13474.578659523133</v>
      </c>
      <c r="BS50" s="281">
        <f>((BS37+BS32+BS27+BS22+BS17+BS12+BS7)/'Misc. Expenses'!$H$22)*(('Misc. Expenses'!$H$20)*(1+$C$62)^4)</f>
        <v>10431.931865437266</v>
      </c>
      <c r="BT50" s="281">
        <f>((BT37+BT32+BT27+BT22+BT17+BT12+BT7)/'Misc. Expenses'!$H$22)*(('Misc. Expenses'!$H$20)*(1+$C$62)^4)</f>
        <v>8084.7471957138814</v>
      </c>
      <c r="BU50" s="222">
        <f>SUM(BI50:BT50)</f>
        <v>139676.43473333973</v>
      </c>
      <c r="BV50" s="293" t="s">
        <v>210</v>
      </c>
    </row>
    <row r="51" spans="2:76" s="221" customFormat="1">
      <c r="B51" s="230" t="s">
        <v>211</v>
      </c>
      <c r="C51" s="294">
        <v>1100</v>
      </c>
      <c r="D51" s="290" t="s">
        <v>211</v>
      </c>
      <c r="E51" s="283">
        <f t="shared" ref="E51:N51" si="1049">F51</f>
        <v>3575</v>
      </c>
      <c r="F51" s="283">
        <f t="shared" si="1049"/>
        <v>3575</v>
      </c>
      <c r="G51" s="283">
        <f t="shared" si="1049"/>
        <v>3575</v>
      </c>
      <c r="H51" s="283">
        <f t="shared" si="1049"/>
        <v>3575</v>
      </c>
      <c r="I51" s="283">
        <f t="shared" si="1049"/>
        <v>3575</v>
      </c>
      <c r="J51" s="283">
        <f t="shared" si="1049"/>
        <v>3575</v>
      </c>
      <c r="K51" s="283">
        <f t="shared" si="1049"/>
        <v>3575</v>
      </c>
      <c r="L51" s="283">
        <f t="shared" si="1049"/>
        <v>3575</v>
      </c>
      <c r="M51" s="283">
        <f t="shared" si="1049"/>
        <v>3575</v>
      </c>
      <c r="N51" s="283">
        <f t="shared" si="1049"/>
        <v>3575</v>
      </c>
      <c r="O51" s="283">
        <f t="shared" ref="O51:O55" si="1050">P51</f>
        <v>3575</v>
      </c>
      <c r="P51" s="283">
        <f t="shared" ref="P51:P55" si="1051">Q51/12</f>
        <v>3575</v>
      </c>
      <c r="Q51" s="222">
        <f>C51*C60</f>
        <v>42900</v>
      </c>
      <c r="R51" s="290" t="s">
        <v>211</v>
      </c>
      <c r="S51" s="283">
        <f t="shared" ref="S51:AE51" si="1052">E51*(1+$C$62)</f>
        <v>3664.3749999999995</v>
      </c>
      <c r="T51" s="283">
        <f t="shared" si="1052"/>
        <v>3664.3749999999995</v>
      </c>
      <c r="U51" s="283">
        <f t="shared" si="1052"/>
        <v>3664.3749999999995</v>
      </c>
      <c r="V51" s="283">
        <f t="shared" si="1052"/>
        <v>3664.3749999999995</v>
      </c>
      <c r="W51" s="283">
        <f t="shared" si="1052"/>
        <v>3664.3749999999995</v>
      </c>
      <c r="X51" s="283">
        <f t="shared" si="1052"/>
        <v>3664.3749999999995</v>
      </c>
      <c r="Y51" s="283">
        <f t="shared" si="1052"/>
        <v>3664.3749999999995</v>
      </c>
      <c r="Z51" s="283">
        <f t="shared" si="1052"/>
        <v>3664.3749999999995</v>
      </c>
      <c r="AA51" s="283">
        <f t="shared" si="1052"/>
        <v>3664.3749999999995</v>
      </c>
      <c r="AB51" s="283">
        <f t="shared" si="1052"/>
        <v>3664.3749999999995</v>
      </c>
      <c r="AC51" s="283">
        <f t="shared" si="1052"/>
        <v>3664.3749999999995</v>
      </c>
      <c r="AD51" s="283">
        <f t="shared" si="1052"/>
        <v>3664.3749999999995</v>
      </c>
      <c r="AE51" s="222">
        <f t="shared" si="1052"/>
        <v>43972.499999999993</v>
      </c>
      <c r="AF51" s="290" t="s">
        <v>211</v>
      </c>
      <c r="AG51" s="283">
        <f t="shared" ref="AG51:AS51" si="1053">S51*(1+$C$62)</f>
        <v>3755.9843749999991</v>
      </c>
      <c r="AH51" s="283">
        <f t="shared" si="1053"/>
        <v>3755.9843749999991</v>
      </c>
      <c r="AI51" s="283">
        <f t="shared" si="1053"/>
        <v>3755.9843749999991</v>
      </c>
      <c r="AJ51" s="283">
        <f t="shared" si="1053"/>
        <v>3755.9843749999991</v>
      </c>
      <c r="AK51" s="283">
        <f t="shared" si="1053"/>
        <v>3755.9843749999991</v>
      </c>
      <c r="AL51" s="283">
        <f t="shared" si="1053"/>
        <v>3755.9843749999991</v>
      </c>
      <c r="AM51" s="283">
        <f t="shared" si="1053"/>
        <v>3755.9843749999991</v>
      </c>
      <c r="AN51" s="283">
        <f t="shared" si="1053"/>
        <v>3755.9843749999991</v>
      </c>
      <c r="AO51" s="283">
        <f t="shared" si="1053"/>
        <v>3755.9843749999991</v>
      </c>
      <c r="AP51" s="283">
        <f t="shared" si="1053"/>
        <v>3755.9843749999991</v>
      </c>
      <c r="AQ51" s="283">
        <f t="shared" si="1053"/>
        <v>3755.9843749999991</v>
      </c>
      <c r="AR51" s="283">
        <f t="shared" si="1053"/>
        <v>3755.9843749999991</v>
      </c>
      <c r="AS51" s="222">
        <f t="shared" si="1053"/>
        <v>45071.812499999985</v>
      </c>
      <c r="AT51" s="290" t="s">
        <v>211</v>
      </c>
      <c r="AU51" s="283">
        <f t="shared" ref="AU51:BG51" si="1054">AG51*(1+$C$62)</f>
        <v>3849.8839843749988</v>
      </c>
      <c r="AV51" s="283">
        <f t="shared" si="1054"/>
        <v>3849.8839843749988</v>
      </c>
      <c r="AW51" s="283">
        <f t="shared" si="1054"/>
        <v>3849.8839843749988</v>
      </c>
      <c r="AX51" s="283">
        <f t="shared" si="1054"/>
        <v>3849.8839843749988</v>
      </c>
      <c r="AY51" s="283">
        <f t="shared" si="1054"/>
        <v>3849.8839843749988</v>
      </c>
      <c r="AZ51" s="283">
        <f t="shared" si="1054"/>
        <v>3849.8839843749988</v>
      </c>
      <c r="BA51" s="283">
        <f t="shared" si="1054"/>
        <v>3849.8839843749988</v>
      </c>
      <c r="BB51" s="283">
        <f t="shared" si="1054"/>
        <v>3849.8839843749988</v>
      </c>
      <c r="BC51" s="283">
        <f t="shared" si="1054"/>
        <v>3849.8839843749988</v>
      </c>
      <c r="BD51" s="283">
        <f t="shared" si="1054"/>
        <v>3849.8839843749988</v>
      </c>
      <c r="BE51" s="283">
        <f t="shared" si="1054"/>
        <v>3849.8839843749988</v>
      </c>
      <c r="BF51" s="283">
        <f t="shared" si="1054"/>
        <v>3849.8839843749988</v>
      </c>
      <c r="BG51" s="222">
        <f t="shared" si="1054"/>
        <v>46198.607812499984</v>
      </c>
      <c r="BH51" s="290" t="s">
        <v>211</v>
      </c>
      <c r="BI51" s="283">
        <f t="shared" ref="BI51:BU51" si="1055">AU51*(1+$C$62)</f>
        <v>3946.1310839843736</v>
      </c>
      <c r="BJ51" s="283">
        <f t="shared" si="1055"/>
        <v>3946.1310839843736</v>
      </c>
      <c r="BK51" s="283">
        <f t="shared" si="1055"/>
        <v>3946.1310839843736</v>
      </c>
      <c r="BL51" s="283">
        <f t="shared" si="1055"/>
        <v>3946.1310839843736</v>
      </c>
      <c r="BM51" s="283">
        <f t="shared" si="1055"/>
        <v>3946.1310839843736</v>
      </c>
      <c r="BN51" s="283">
        <f t="shared" si="1055"/>
        <v>3946.1310839843736</v>
      </c>
      <c r="BO51" s="283">
        <f t="shared" si="1055"/>
        <v>3946.1310839843736</v>
      </c>
      <c r="BP51" s="283">
        <f t="shared" si="1055"/>
        <v>3946.1310839843736</v>
      </c>
      <c r="BQ51" s="283">
        <f t="shared" si="1055"/>
        <v>3946.1310839843736</v>
      </c>
      <c r="BR51" s="283">
        <f t="shared" si="1055"/>
        <v>3946.1310839843736</v>
      </c>
      <c r="BS51" s="283">
        <f t="shared" si="1055"/>
        <v>3946.1310839843736</v>
      </c>
      <c r="BT51" s="283">
        <f t="shared" si="1055"/>
        <v>3946.1310839843736</v>
      </c>
      <c r="BU51" s="222">
        <f t="shared" si="1055"/>
        <v>47353.573007812476</v>
      </c>
      <c r="BV51" s="290" t="s">
        <v>211</v>
      </c>
    </row>
    <row r="52" spans="2:76" s="221" customFormat="1">
      <c r="B52" s="230" t="s">
        <v>212</v>
      </c>
      <c r="C52" s="277">
        <v>2.5000000000000001E-2</v>
      </c>
      <c r="D52" s="290" t="s">
        <v>213</v>
      </c>
      <c r="E52" s="283">
        <f t="shared" ref="E52:N52" si="1056">F52</f>
        <v>16666.666666666668</v>
      </c>
      <c r="F52" s="283">
        <f t="shared" si="1056"/>
        <v>16666.666666666668</v>
      </c>
      <c r="G52" s="283">
        <f t="shared" si="1056"/>
        <v>16666.666666666668</v>
      </c>
      <c r="H52" s="283">
        <f t="shared" si="1056"/>
        <v>16666.666666666668</v>
      </c>
      <c r="I52" s="283">
        <f t="shared" si="1056"/>
        <v>16666.666666666668</v>
      </c>
      <c r="J52" s="283">
        <f t="shared" si="1056"/>
        <v>16666.666666666668</v>
      </c>
      <c r="K52" s="283">
        <f t="shared" si="1056"/>
        <v>16666.666666666668</v>
      </c>
      <c r="L52" s="283">
        <f t="shared" si="1056"/>
        <v>16666.666666666668</v>
      </c>
      <c r="M52" s="283">
        <f t="shared" si="1056"/>
        <v>16666.666666666668</v>
      </c>
      <c r="N52" s="283">
        <f t="shared" si="1056"/>
        <v>16666.666666666668</v>
      </c>
      <c r="O52" s="283">
        <f t="shared" si="1050"/>
        <v>16666.666666666668</v>
      </c>
      <c r="P52" s="283">
        <f t="shared" si="1051"/>
        <v>16666.666666666668</v>
      </c>
      <c r="Q52" s="222">
        <f>C63</f>
        <v>200000</v>
      </c>
      <c r="R52" s="290" t="s">
        <v>213</v>
      </c>
      <c r="S52" s="283">
        <f t="shared" ref="S52:AB52" si="1057">T52</f>
        <v>12500</v>
      </c>
      <c r="T52" s="283">
        <f t="shared" si="1057"/>
        <v>12500</v>
      </c>
      <c r="U52" s="283">
        <f t="shared" si="1057"/>
        <v>12500</v>
      </c>
      <c r="V52" s="283">
        <f t="shared" si="1057"/>
        <v>12500</v>
      </c>
      <c r="W52" s="283">
        <f t="shared" si="1057"/>
        <v>12500</v>
      </c>
      <c r="X52" s="283">
        <f t="shared" si="1057"/>
        <v>12500</v>
      </c>
      <c r="Y52" s="283">
        <f t="shared" si="1057"/>
        <v>12500</v>
      </c>
      <c r="Z52" s="283">
        <f t="shared" si="1057"/>
        <v>12500</v>
      </c>
      <c r="AA52" s="283">
        <f t="shared" si="1057"/>
        <v>12500</v>
      </c>
      <c r="AB52" s="283">
        <f t="shared" si="1057"/>
        <v>12500</v>
      </c>
      <c r="AC52" s="283">
        <f>AD52</f>
        <v>12500</v>
      </c>
      <c r="AD52" s="283">
        <f>AE52/12</f>
        <v>12500</v>
      </c>
      <c r="AE52" s="222">
        <f>C64</f>
        <v>150000</v>
      </c>
      <c r="AF52" s="290" t="s">
        <v>213</v>
      </c>
      <c r="AG52" s="283">
        <f t="shared" ref="AG52:BU52" si="1058">$C$52*AG45</f>
        <v>4248.9522405000007</v>
      </c>
      <c r="AH52" s="283">
        <f t="shared" si="1058"/>
        <v>3837.7633139999994</v>
      </c>
      <c r="AI52" s="283">
        <f t="shared" si="1058"/>
        <v>5665.2696540000015</v>
      </c>
      <c r="AJ52" s="283">
        <f t="shared" si="1058"/>
        <v>7195.8062137499992</v>
      </c>
      <c r="AK52" s="283">
        <f t="shared" si="1058"/>
        <v>8551.8303595312518</v>
      </c>
      <c r="AL52" s="283">
        <f t="shared" si="1058"/>
        <v>10344.709918125001</v>
      </c>
      <c r="AM52" s="283">
        <f t="shared" si="1058"/>
        <v>10909.306973812505</v>
      </c>
      <c r="AN52" s="283">
        <f t="shared" si="1058"/>
        <v>10909.306973812505</v>
      </c>
      <c r="AO52" s="283">
        <f t="shared" si="1058"/>
        <v>8477.8176656249998</v>
      </c>
      <c r="AP52" s="283">
        <f t="shared" si="1058"/>
        <v>8760.4115878125012</v>
      </c>
      <c r="AQ52" s="283">
        <f t="shared" si="1058"/>
        <v>5482.5190200000015</v>
      </c>
      <c r="AR52" s="283">
        <f t="shared" si="1058"/>
        <v>4248.9522405000007</v>
      </c>
      <c r="AS52" s="222">
        <f t="shared" si="1058"/>
        <v>88632.646161468787</v>
      </c>
      <c r="AT52" s="290" t="s">
        <v>213</v>
      </c>
      <c r="AU52" s="283">
        <f t="shared" si="1058"/>
        <v>4741.1225416912503</v>
      </c>
      <c r="AV52" s="283">
        <f t="shared" si="1058"/>
        <v>4282.3042312050011</v>
      </c>
      <c r="AW52" s="283">
        <f t="shared" si="1058"/>
        <v>6321.4967222549994</v>
      </c>
      <c r="AX52" s="283">
        <f t="shared" si="1058"/>
        <v>8029.320433509376</v>
      </c>
      <c r="AY52" s="283">
        <f t="shared" si="1058"/>
        <v>9542.4173761769525</v>
      </c>
      <c r="AZ52" s="283">
        <f t="shared" si="1058"/>
        <v>11542.972150307814</v>
      </c>
      <c r="BA52" s="283">
        <f t="shared" si="1058"/>
        <v>12172.968364945782</v>
      </c>
      <c r="BB52" s="283">
        <f t="shared" si="1058"/>
        <v>12172.968364945782</v>
      </c>
      <c r="BC52" s="283">
        <f t="shared" si="1058"/>
        <v>9459.8315452265633</v>
      </c>
      <c r="BD52" s="283">
        <f t="shared" si="1058"/>
        <v>9775.1592634007811</v>
      </c>
      <c r="BE52" s="283">
        <f t="shared" si="1058"/>
        <v>6117.5774731499996</v>
      </c>
      <c r="BF52" s="283">
        <f t="shared" si="1058"/>
        <v>4741.1225416912503</v>
      </c>
      <c r="BG52" s="222">
        <f t="shared" si="1058"/>
        <v>98899.261008505549</v>
      </c>
      <c r="BH52" s="290" t="s">
        <v>213</v>
      </c>
      <c r="BI52" s="283">
        <f t="shared" si="1058"/>
        <v>5008.5704799405012</v>
      </c>
      <c r="BJ52" s="283">
        <f t="shared" si="1058"/>
        <v>4523.8701109140002</v>
      </c>
      <c r="BK52" s="283">
        <f t="shared" si="1058"/>
        <v>6678.093973254001</v>
      </c>
      <c r="BL52" s="283">
        <f t="shared" si="1058"/>
        <v>8482.2564579637528</v>
      </c>
      <c r="BM52" s="283">
        <f t="shared" si="1058"/>
        <v>10080.707587140783</v>
      </c>
      <c r="BN52" s="283">
        <f t="shared" si="1058"/>
        <v>12194.114169043129</v>
      </c>
      <c r="BO52" s="283">
        <f t="shared" si="1058"/>
        <v>12859.648631686314</v>
      </c>
      <c r="BP52" s="283">
        <f t="shared" si="1058"/>
        <v>12859.648631686314</v>
      </c>
      <c r="BQ52" s="283">
        <f t="shared" si="1058"/>
        <v>9993.4630682906281</v>
      </c>
      <c r="BR52" s="283">
        <f t="shared" si="1058"/>
        <v>10326.578503900313</v>
      </c>
      <c r="BS52" s="283">
        <f t="shared" si="1058"/>
        <v>6462.6715870200005</v>
      </c>
      <c r="BT52" s="283">
        <f t="shared" si="1058"/>
        <v>5008.5704799405012</v>
      </c>
      <c r="BU52" s="222">
        <f t="shared" si="1058"/>
        <v>104478.19368078023</v>
      </c>
      <c r="BV52" s="290" t="s">
        <v>213</v>
      </c>
    </row>
    <row r="53" spans="2:76" s="221" customFormat="1">
      <c r="B53" s="230" t="s">
        <v>214</v>
      </c>
      <c r="C53" s="294">
        <v>1500</v>
      </c>
      <c r="D53" s="290" t="s">
        <v>214</v>
      </c>
      <c r="E53" s="283">
        <f t="shared" ref="E53:N53" si="1059">F53</f>
        <v>4875</v>
      </c>
      <c r="F53" s="283">
        <f t="shared" si="1059"/>
        <v>4875</v>
      </c>
      <c r="G53" s="283">
        <f t="shared" si="1059"/>
        <v>4875</v>
      </c>
      <c r="H53" s="283">
        <f t="shared" si="1059"/>
        <v>4875</v>
      </c>
      <c r="I53" s="283">
        <f t="shared" si="1059"/>
        <v>4875</v>
      </c>
      <c r="J53" s="283">
        <f t="shared" si="1059"/>
        <v>4875</v>
      </c>
      <c r="K53" s="283">
        <f t="shared" si="1059"/>
        <v>4875</v>
      </c>
      <c r="L53" s="283">
        <f t="shared" si="1059"/>
        <v>4875</v>
      </c>
      <c r="M53" s="283">
        <f t="shared" si="1059"/>
        <v>4875</v>
      </c>
      <c r="N53" s="283">
        <f t="shared" si="1059"/>
        <v>4875</v>
      </c>
      <c r="O53" s="283">
        <f t="shared" si="1050"/>
        <v>4875</v>
      </c>
      <c r="P53" s="283">
        <f t="shared" si="1051"/>
        <v>4875</v>
      </c>
      <c r="Q53" s="222">
        <f>C53*C60</f>
        <v>58500</v>
      </c>
      <c r="R53" s="290" t="s">
        <v>214</v>
      </c>
      <c r="S53" s="283">
        <f>E53*(1+$C$62)</f>
        <v>4996.875</v>
      </c>
      <c r="T53" s="283">
        <f t="shared" ref="T53" si="1060">F53*(1+$C$62)</f>
        <v>4996.875</v>
      </c>
      <c r="U53" s="283">
        <f t="shared" ref="U53" si="1061">G53*(1+$C$62)</f>
        <v>4996.875</v>
      </c>
      <c r="V53" s="283">
        <f t="shared" ref="V53" si="1062">H53*(1+$C$62)</f>
        <v>4996.875</v>
      </c>
      <c r="W53" s="283">
        <f t="shared" ref="W53" si="1063">I53*(1+$C$62)</f>
        <v>4996.875</v>
      </c>
      <c r="X53" s="283">
        <f t="shared" ref="X53" si="1064">J53*(1+$C$62)</f>
        <v>4996.875</v>
      </c>
      <c r="Y53" s="283">
        <f t="shared" ref="Y53" si="1065">K53*(1+$C$62)</f>
        <v>4996.875</v>
      </c>
      <c r="Z53" s="283">
        <f t="shared" ref="Z53" si="1066">L53*(1+$C$62)</f>
        <v>4996.875</v>
      </c>
      <c r="AA53" s="283">
        <f t="shared" ref="AA53" si="1067">M53*(1+$C$62)</f>
        <v>4996.875</v>
      </c>
      <c r="AB53" s="283">
        <f t="shared" ref="AB53" si="1068">N53*(1+$C$62)</f>
        <v>4996.875</v>
      </c>
      <c r="AC53" s="283">
        <f t="shared" ref="AC53" si="1069">O53*(1+$C$62)</f>
        <v>4996.875</v>
      </c>
      <c r="AD53" s="283">
        <f t="shared" ref="AD53" si="1070">P53*(1+$C$62)</f>
        <v>4996.875</v>
      </c>
      <c r="AE53" s="222">
        <f>Q53*(1+$C$62)</f>
        <v>59962.499999999993</v>
      </c>
      <c r="AF53" s="290" t="s">
        <v>214</v>
      </c>
      <c r="AG53" s="283">
        <f t="shared" ref="AG53" si="1071">S53*(1+$C$62)</f>
        <v>5121.796875</v>
      </c>
      <c r="AH53" s="283">
        <f t="shared" ref="AH53" si="1072">T53*(1+$C$62)</f>
        <v>5121.796875</v>
      </c>
      <c r="AI53" s="283">
        <f t="shared" ref="AI53" si="1073">U53*(1+$C$62)</f>
        <v>5121.796875</v>
      </c>
      <c r="AJ53" s="283">
        <f t="shared" ref="AJ53" si="1074">V53*(1+$C$62)</f>
        <v>5121.796875</v>
      </c>
      <c r="AK53" s="283">
        <f t="shared" ref="AK53" si="1075">W53*(1+$C$62)</f>
        <v>5121.796875</v>
      </c>
      <c r="AL53" s="283">
        <f t="shared" ref="AL53" si="1076">X53*(1+$C$62)</f>
        <v>5121.796875</v>
      </c>
      <c r="AM53" s="283">
        <f t="shared" ref="AM53" si="1077">Y53*(1+$C$62)</f>
        <v>5121.796875</v>
      </c>
      <c r="AN53" s="283">
        <f t="shared" ref="AN53" si="1078">Z53*(1+$C$62)</f>
        <v>5121.796875</v>
      </c>
      <c r="AO53" s="283">
        <f t="shared" ref="AO53" si="1079">AA53*(1+$C$62)</f>
        <v>5121.796875</v>
      </c>
      <c r="AP53" s="283">
        <f t="shared" ref="AP53" si="1080">AB53*(1+$C$62)</f>
        <v>5121.796875</v>
      </c>
      <c r="AQ53" s="283">
        <f t="shared" ref="AQ53" si="1081">AC53*(1+$C$62)</f>
        <v>5121.796875</v>
      </c>
      <c r="AR53" s="283">
        <f t="shared" ref="AR53:AS53" si="1082">AD53*(1+$C$62)</f>
        <v>5121.796875</v>
      </c>
      <c r="AS53" s="222">
        <f t="shared" si="1082"/>
        <v>61461.562499999985</v>
      </c>
      <c r="AT53" s="290" t="s">
        <v>214</v>
      </c>
      <c r="AU53" s="283">
        <f t="shared" ref="AU53" si="1083">AG53*(1+$C$62)</f>
        <v>5249.841796875</v>
      </c>
      <c r="AV53" s="283">
        <f t="shared" ref="AV53" si="1084">AH53*(1+$C$62)</f>
        <v>5249.841796875</v>
      </c>
      <c r="AW53" s="283">
        <f t="shared" ref="AW53" si="1085">AI53*(1+$C$62)</f>
        <v>5249.841796875</v>
      </c>
      <c r="AX53" s="283">
        <f t="shared" ref="AX53" si="1086">AJ53*(1+$C$62)</f>
        <v>5249.841796875</v>
      </c>
      <c r="AY53" s="283">
        <f t="shared" ref="AY53" si="1087">AK53*(1+$C$62)</f>
        <v>5249.841796875</v>
      </c>
      <c r="AZ53" s="283">
        <f t="shared" ref="AZ53" si="1088">AL53*(1+$C$62)</f>
        <v>5249.841796875</v>
      </c>
      <c r="BA53" s="283">
        <f t="shared" ref="BA53" si="1089">AM53*(1+$C$62)</f>
        <v>5249.841796875</v>
      </c>
      <c r="BB53" s="283">
        <f t="shared" ref="BB53" si="1090">AN53*(1+$C$62)</f>
        <v>5249.841796875</v>
      </c>
      <c r="BC53" s="283">
        <f t="shared" ref="BC53" si="1091">AO53*(1+$C$62)</f>
        <v>5249.841796875</v>
      </c>
      <c r="BD53" s="283">
        <f t="shared" ref="BD53" si="1092">AP53*(1+$C$62)</f>
        <v>5249.841796875</v>
      </c>
      <c r="BE53" s="283">
        <f t="shared" ref="BE53" si="1093">AQ53*(1+$C$62)</f>
        <v>5249.841796875</v>
      </c>
      <c r="BF53" s="283">
        <f t="shared" ref="BF53:BG53" si="1094">AR53*(1+$C$62)</f>
        <v>5249.841796875</v>
      </c>
      <c r="BG53" s="222">
        <f t="shared" si="1094"/>
        <v>62998.101562499978</v>
      </c>
      <c r="BH53" s="290" t="s">
        <v>214</v>
      </c>
      <c r="BI53" s="283">
        <f t="shared" ref="BI53" si="1095">AU53*(1+$C$62)</f>
        <v>5381.0878417968743</v>
      </c>
      <c r="BJ53" s="283">
        <f t="shared" ref="BJ53" si="1096">AV53*(1+$C$62)</f>
        <v>5381.0878417968743</v>
      </c>
      <c r="BK53" s="283">
        <f t="shared" ref="BK53" si="1097">AW53*(1+$C$62)</f>
        <v>5381.0878417968743</v>
      </c>
      <c r="BL53" s="283">
        <f t="shared" ref="BL53" si="1098">AX53*(1+$C$62)</f>
        <v>5381.0878417968743</v>
      </c>
      <c r="BM53" s="283">
        <f t="shared" ref="BM53" si="1099">AY53*(1+$C$62)</f>
        <v>5381.0878417968743</v>
      </c>
      <c r="BN53" s="283">
        <f t="shared" ref="BN53" si="1100">AZ53*(1+$C$62)</f>
        <v>5381.0878417968743</v>
      </c>
      <c r="BO53" s="283">
        <f t="shared" ref="BO53" si="1101">BA53*(1+$C$62)</f>
        <v>5381.0878417968743</v>
      </c>
      <c r="BP53" s="283">
        <f t="shared" ref="BP53" si="1102">BB53*(1+$C$62)</f>
        <v>5381.0878417968743</v>
      </c>
      <c r="BQ53" s="283">
        <f t="shared" ref="BQ53" si="1103">BC53*(1+$C$62)</f>
        <v>5381.0878417968743</v>
      </c>
      <c r="BR53" s="283">
        <f t="shared" ref="BR53" si="1104">BD53*(1+$C$62)</f>
        <v>5381.0878417968743</v>
      </c>
      <c r="BS53" s="283">
        <f t="shared" ref="BS53" si="1105">BE53*(1+$C$62)</f>
        <v>5381.0878417968743</v>
      </c>
      <c r="BT53" s="283">
        <f t="shared" ref="BT53:BU53" si="1106">BF53*(1+$C$62)</f>
        <v>5381.0878417968743</v>
      </c>
      <c r="BU53" s="222">
        <f t="shared" si="1106"/>
        <v>64573.054101562469</v>
      </c>
      <c r="BV53" s="290" t="s">
        <v>214</v>
      </c>
    </row>
    <row r="54" spans="2:76" s="221" customFormat="1">
      <c r="B54" s="230" t="s">
        <v>215</v>
      </c>
      <c r="C54" s="237" t="s">
        <v>208</v>
      </c>
      <c r="D54" s="290" t="s">
        <v>216</v>
      </c>
      <c r="E54" s="281">
        <f t="shared" ref="E54:N54" si="1107">F54</f>
        <v>4354.1464041095887</v>
      </c>
      <c r="F54" s="281">
        <f t="shared" si="1107"/>
        <v>4354.1464041095887</v>
      </c>
      <c r="G54" s="281">
        <f t="shared" si="1107"/>
        <v>4354.1464041095887</v>
      </c>
      <c r="H54" s="281">
        <f t="shared" si="1107"/>
        <v>4354.1464041095887</v>
      </c>
      <c r="I54" s="281">
        <f t="shared" si="1107"/>
        <v>4354.1464041095887</v>
      </c>
      <c r="J54" s="281">
        <f t="shared" si="1107"/>
        <v>4354.1464041095887</v>
      </c>
      <c r="K54" s="281">
        <f t="shared" si="1107"/>
        <v>4354.1464041095887</v>
      </c>
      <c r="L54" s="281">
        <f t="shared" si="1107"/>
        <v>4354.1464041095887</v>
      </c>
      <c r="M54" s="281">
        <f t="shared" si="1107"/>
        <v>4354.1464041095887</v>
      </c>
      <c r="N54" s="281">
        <f t="shared" si="1107"/>
        <v>4354.1464041095887</v>
      </c>
      <c r="O54" s="281">
        <f t="shared" si="1050"/>
        <v>4354.1464041095887</v>
      </c>
      <c r="P54" s="281">
        <f t="shared" si="1051"/>
        <v>4354.1464041095887</v>
      </c>
      <c r="Q54" s="222">
        <f>($BU54*AE$87/$BU$87)/(1+C62)^4</f>
        <v>52249.756849315068</v>
      </c>
      <c r="R54" s="290" t="s">
        <v>216</v>
      </c>
      <c r="S54" s="281">
        <f t="shared" ref="S54:AB54" si="1108">T54</f>
        <v>5355.6000770547953</v>
      </c>
      <c r="T54" s="281">
        <f t="shared" si="1108"/>
        <v>5355.6000770547953</v>
      </c>
      <c r="U54" s="281">
        <f t="shared" si="1108"/>
        <v>5355.6000770547953</v>
      </c>
      <c r="V54" s="281">
        <f t="shared" si="1108"/>
        <v>5355.6000770547953</v>
      </c>
      <c r="W54" s="281">
        <f t="shared" si="1108"/>
        <v>5355.6000770547953</v>
      </c>
      <c r="X54" s="281">
        <f t="shared" si="1108"/>
        <v>5355.6000770547953</v>
      </c>
      <c r="Y54" s="281">
        <f t="shared" si="1108"/>
        <v>5355.6000770547953</v>
      </c>
      <c r="Z54" s="281">
        <f t="shared" si="1108"/>
        <v>5355.6000770547953</v>
      </c>
      <c r="AA54" s="281">
        <f t="shared" si="1108"/>
        <v>5355.6000770547953</v>
      </c>
      <c r="AB54" s="281">
        <f t="shared" si="1108"/>
        <v>5355.6000770547953</v>
      </c>
      <c r="AC54" s="281">
        <f>AD54</f>
        <v>5355.6000770547953</v>
      </c>
      <c r="AD54" s="281">
        <f>AE54/12</f>
        <v>5355.6000770547953</v>
      </c>
      <c r="AE54" s="222">
        <f>($BU54*AS$87/$BU$87)/(1+C62)^3</f>
        <v>64267.20092465754</v>
      </c>
      <c r="AF54" s="290" t="s">
        <v>216</v>
      </c>
      <c r="AG54" s="281">
        <f t="shared" ref="AG54:AP54" si="1109">AH54</f>
        <v>5946.9475855629271</v>
      </c>
      <c r="AH54" s="281">
        <f t="shared" si="1109"/>
        <v>5946.9475855629271</v>
      </c>
      <c r="AI54" s="281">
        <f t="shared" si="1109"/>
        <v>5946.9475855629271</v>
      </c>
      <c r="AJ54" s="281">
        <f t="shared" si="1109"/>
        <v>5946.9475855629271</v>
      </c>
      <c r="AK54" s="281">
        <f t="shared" si="1109"/>
        <v>5946.9475855629271</v>
      </c>
      <c r="AL54" s="281">
        <f t="shared" si="1109"/>
        <v>5946.9475855629271</v>
      </c>
      <c r="AM54" s="281">
        <f t="shared" si="1109"/>
        <v>5946.9475855629271</v>
      </c>
      <c r="AN54" s="281">
        <f t="shared" si="1109"/>
        <v>5946.9475855629271</v>
      </c>
      <c r="AO54" s="281">
        <f t="shared" si="1109"/>
        <v>5946.9475855629271</v>
      </c>
      <c r="AP54" s="281">
        <f t="shared" si="1109"/>
        <v>5946.9475855629271</v>
      </c>
      <c r="AQ54" s="281">
        <f>AR54</f>
        <v>5946.9475855629271</v>
      </c>
      <c r="AR54" s="281">
        <f>AS54/12</f>
        <v>5946.9475855629271</v>
      </c>
      <c r="AS54" s="222">
        <f>($BU54*BG$87/$BU$87)/(1+C62)^2</f>
        <v>71363.371026755121</v>
      </c>
      <c r="AT54" s="290" t="s">
        <v>216</v>
      </c>
      <c r="AU54" s="281">
        <f t="shared" ref="AU54:BD54" si="1110">AV54</f>
        <v>6251.9192566174379</v>
      </c>
      <c r="AV54" s="281">
        <f t="shared" si="1110"/>
        <v>6251.9192566174379</v>
      </c>
      <c r="AW54" s="281">
        <f t="shared" si="1110"/>
        <v>6251.9192566174379</v>
      </c>
      <c r="AX54" s="281">
        <f t="shared" si="1110"/>
        <v>6251.9192566174379</v>
      </c>
      <c r="AY54" s="281">
        <f t="shared" si="1110"/>
        <v>6251.9192566174379</v>
      </c>
      <c r="AZ54" s="281">
        <f t="shared" si="1110"/>
        <v>6251.9192566174379</v>
      </c>
      <c r="BA54" s="281">
        <f t="shared" si="1110"/>
        <v>6251.9192566174379</v>
      </c>
      <c r="BB54" s="281">
        <f t="shared" si="1110"/>
        <v>6251.9192566174379</v>
      </c>
      <c r="BC54" s="281">
        <f t="shared" si="1110"/>
        <v>6251.9192566174379</v>
      </c>
      <c r="BD54" s="281">
        <f t="shared" si="1110"/>
        <v>6251.9192566174379</v>
      </c>
      <c r="BE54" s="281">
        <f>BF54</f>
        <v>6251.9192566174379</v>
      </c>
      <c r="BF54" s="281">
        <f>BG54/12</f>
        <v>6251.9192566174379</v>
      </c>
      <c r="BG54" s="222">
        <f>($BU54*BU$87/$BU$87)/(1+C62)</f>
        <v>75023.031079409251</v>
      </c>
      <c r="BH54" s="290" t="s">
        <v>216</v>
      </c>
      <c r="BI54" s="281">
        <f t="shared" ref="BI54:BR54" si="1111">BJ54</f>
        <v>6408.217238032873</v>
      </c>
      <c r="BJ54" s="281">
        <f t="shared" si="1111"/>
        <v>6408.217238032873</v>
      </c>
      <c r="BK54" s="281">
        <f t="shared" si="1111"/>
        <v>6408.217238032873</v>
      </c>
      <c r="BL54" s="281">
        <f t="shared" si="1111"/>
        <v>6408.217238032873</v>
      </c>
      <c r="BM54" s="281">
        <f t="shared" si="1111"/>
        <v>6408.217238032873</v>
      </c>
      <c r="BN54" s="281">
        <f t="shared" si="1111"/>
        <v>6408.217238032873</v>
      </c>
      <c r="BO54" s="281">
        <f t="shared" si="1111"/>
        <v>6408.217238032873</v>
      </c>
      <c r="BP54" s="281">
        <f t="shared" si="1111"/>
        <v>6408.217238032873</v>
      </c>
      <c r="BQ54" s="281">
        <f t="shared" si="1111"/>
        <v>6408.217238032873</v>
      </c>
      <c r="BR54" s="281">
        <f t="shared" si="1111"/>
        <v>6408.217238032873</v>
      </c>
      <c r="BS54" s="281">
        <f>BT54</f>
        <v>6408.217238032873</v>
      </c>
      <c r="BT54" s="281">
        <f>BU54/12</f>
        <v>6408.217238032873</v>
      </c>
      <c r="BU54" s="223">
        <f>'Misc. Expenses'!K38</f>
        <v>76898.606856394472</v>
      </c>
      <c r="BV54" s="290" t="s">
        <v>216</v>
      </c>
    </row>
    <row r="55" spans="2:76" s="221" customFormat="1">
      <c r="B55" s="230" t="s">
        <v>536</v>
      </c>
      <c r="C55" s="294">
        <v>0</v>
      </c>
      <c r="D55" s="971" t="s">
        <v>537</v>
      </c>
      <c r="E55" s="283">
        <f t="shared" ref="E55:N55" si="1112">F55</f>
        <v>0</v>
      </c>
      <c r="F55" s="283">
        <f t="shared" si="1112"/>
        <v>0</v>
      </c>
      <c r="G55" s="283">
        <f t="shared" si="1112"/>
        <v>0</v>
      </c>
      <c r="H55" s="283">
        <f t="shared" si="1112"/>
        <v>0</v>
      </c>
      <c r="I55" s="283">
        <f t="shared" si="1112"/>
        <v>0</v>
      </c>
      <c r="J55" s="283">
        <f t="shared" si="1112"/>
        <v>0</v>
      </c>
      <c r="K55" s="283">
        <f t="shared" si="1112"/>
        <v>0</v>
      </c>
      <c r="L55" s="283">
        <f t="shared" si="1112"/>
        <v>0</v>
      </c>
      <c r="M55" s="283">
        <f t="shared" si="1112"/>
        <v>0</v>
      </c>
      <c r="N55" s="283">
        <f t="shared" si="1112"/>
        <v>0</v>
      </c>
      <c r="O55" s="283">
        <f t="shared" si="1050"/>
        <v>0</v>
      </c>
      <c r="P55" s="283">
        <f t="shared" si="1051"/>
        <v>0</v>
      </c>
      <c r="Q55" s="222">
        <f>C55</f>
        <v>0</v>
      </c>
      <c r="R55" s="290" t="s">
        <v>537</v>
      </c>
      <c r="S55" s="283">
        <f t="shared" ref="S55:AB55" si="1113">T55</f>
        <v>0</v>
      </c>
      <c r="T55" s="283">
        <f t="shared" si="1113"/>
        <v>0</v>
      </c>
      <c r="U55" s="283">
        <f t="shared" si="1113"/>
        <v>0</v>
      </c>
      <c r="V55" s="283">
        <f t="shared" si="1113"/>
        <v>0</v>
      </c>
      <c r="W55" s="283">
        <f t="shared" si="1113"/>
        <v>0</v>
      </c>
      <c r="X55" s="283">
        <f t="shared" si="1113"/>
        <v>0</v>
      </c>
      <c r="Y55" s="283">
        <f t="shared" si="1113"/>
        <v>0</v>
      </c>
      <c r="Z55" s="283">
        <f t="shared" si="1113"/>
        <v>0</v>
      </c>
      <c r="AA55" s="283">
        <f t="shared" si="1113"/>
        <v>0</v>
      </c>
      <c r="AB55" s="283">
        <f t="shared" si="1113"/>
        <v>0</v>
      </c>
      <c r="AC55" s="283">
        <f>AD55</f>
        <v>0</v>
      </c>
      <c r="AD55" s="283">
        <f>AE55/12</f>
        <v>0</v>
      </c>
      <c r="AE55" s="222">
        <f>Q55*(1+$C$49)</f>
        <v>0</v>
      </c>
      <c r="AF55" s="290" t="s">
        <v>537</v>
      </c>
      <c r="AG55" s="283">
        <f t="shared" ref="AG55:AP55" si="1114">AH55</f>
        <v>0</v>
      </c>
      <c r="AH55" s="283">
        <f t="shared" si="1114"/>
        <v>0</v>
      </c>
      <c r="AI55" s="283">
        <f t="shared" si="1114"/>
        <v>0</v>
      </c>
      <c r="AJ55" s="283">
        <f t="shared" si="1114"/>
        <v>0</v>
      </c>
      <c r="AK55" s="283">
        <f t="shared" si="1114"/>
        <v>0</v>
      </c>
      <c r="AL55" s="283">
        <f t="shared" si="1114"/>
        <v>0</v>
      </c>
      <c r="AM55" s="283">
        <f t="shared" si="1114"/>
        <v>0</v>
      </c>
      <c r="AN55" s="283">
        <f t="shared" si="1114"/>
        <v>0</v>
      </c>
      <c r="AO55" s="283">
        <f t="shared" si="1114"/>
        <v>0</v>
      </c>
      <c r="AP55" s="283">
        <f t="shared" si="1114"/>
        <v>0</v>
      </c>
      <c r="AQ55" s="283">
        <f>AR55</f>
        <v>0</v>
      </c>
      <c r="AR55" s="283">
        <f>AS55/12</f>
        <v>0</v>
      </c>
      <c r="AS55" s="222">
        <f>AE55*(1+$C$49)</f>
        <v>0</v>
      </c>
      <c r="AT55" s="290" t="s">
        <v>537</v>
      </c>
      <c r="AU55" s="283">
        <f t="shared" ref="AU55:BD55" si="1115">AV55</f>
        <v>0</v>
      </c>
      <c r="AV55" s="283">
        <f t="shared" si="1115"/>
        <v>0</v>
      </c>
      <c r="AW55" s="283">
        <f t="shared" si="1115"/>
        <v>0</v>
      </c>
      <c r="AX55" s="283">
        <f t="shared" si="1115"/>
        <v>0</v>
      </c>
      <c r="AY55" s="283">
        <f t="shared" si="1115"/>
        <v>0</v>
      </c>
      <c r="AZ55" s="283">
        <f t="shared" si="1115"/>
        <v>0</v>
      </c>
      <c r="BA55" s="283">
        <f t="shared" si="1115"/>
        <v>0</v>
      </c>
      <c r="BB55" s="283">
        <f t="shared" si="1115"/>
        <v>0</v>
      </c>
      <c r="BC55" s="283">
        <f t="shared" si="1115"/>
        <v>0</v>
      </c>
      <c r="BD55" s="283">
        <f t="shared" si="1115"/>
        <v>0</v>
      </c>
      <c r="BE55" s="283">
        <f>BF55</f>
        <v>0</v>
      </c>
      <c r="BF55" s="283">
        <f>BG55/12</f>
        <v>0</v>
      </c>
      <c r="BG55" s="222">
        <f>AS55*(1+$C$49)</f>
        <v>0</v>
      </c>
      <c r="BH55" s="290" t="s">
        <v>537</v>
      </c>
      <c r="BI55" s="283">
        <f t="shared" ref="BI55:BR55" si="1116">BJ55</f>
        <v>0</v>
      </c>
      <c r="BJ55" s="283">
        <f t="shared" si="1116"/>
        <v>0</v>
      </c>
      <c r="BK55" s="283">
        <f t="shared" si="1116"/>
        <v>0</v>
      </c>
      <c r="BL55" s="283">
        <f t="shared" si="1116"/>
        <v>0</v>
      </c>
      <c r="BM55" s="283">
        <f t="shared" si="1116"/>
        <v>0</v>
      </c>
      <c r="BN55" s="283">
        <f t="shared" si="1116"/>
        <v>0</v>
      </c>
      <c r="BO55" s="283">
        <f t="shared" si="1116"/>
        <v>0</v>
      </c>
      <c r="BP55" s="283">
        <f t="shared" si="1116"/>
        <v>0</v>
      </c>
      <c r="BQ55" s="283">
        <f t="shared" si="1116"/>
        <v>0</v>
      </c>
      <c r="BR55" s="283">
        <f t="shared" si="1116"/>
        <v>0</v>
      </c>
      <c r="BS55" s="283">
        <f>BT55</f>
        <v>0</v>
      </c>
      <c r="BT55" s="283">
        <f>BU55/12</f>
        <v>0</v>
      </c>
      <c r="BU55" s="222">
        <f>BG55*(1+$C$49)</f>
        <v>0</v>
      </c>
      <c r="BV55" s="290" t="s">
        <v>537</v>
      </c>
    </row>
    <row r="56" spans="2:76" s="221" customFormat="1">
      <c r="B56" s="230" t="s">
        <v>217</v>
      </c>
      <c r="C56" s="277">
        <v>0.05</v>
      </c>
      <c r="D56" s="290" t="s">
        <v>217</v>
      </c>
      <c r="E56" s="283">
        <f>E45*$C$56</f>
        <v>5340.0600000000013</v>
      </c>
      <c r="F56" s="283">
        <f t="shared" ref="F56:BU56" si="1117">F45*$C$56</f>
        <v>4823.2800000000007</v>
      </c>
      <c r="G56" s="283">
        <f t="shared" si="1117"/>
        <v>7120.0800000000008</v>
      </c>
      <c r="H56" s="283">
        <f t="shared" si="1117"/>
        <v>9043.65</v>
      </c>
      <c r="I56" s="283">
        <f t="shared" si="1117"/>
        <v>10747.893750000001</v>
      </c>
      <c r="J56" s="283">
        <f t="shared" si="1117"/>
        <v>13001.175000000001</v>
      </c>
      <c r="K56" s="283">
        <f t="shared" si="1117"/>
        <v>13710.757500000002</v>
      </c>
      <c r="L56" s="283">
        <f t="shared" si="1117"/>
        <v>13710.757500000002</v>
      </c>
      <c r="M56" s="283">
        <f t="shared" si="1117"/>
        <v>10654.875</v>
      </c>
      <c r="N56" s="283">
        <f t="shared" si="1117"/>
        <v>11010.0375</v>
      </c>
      <c r="O56" s="283">
        <f t="shared" si="1117"/>
        <v>6890.4000000000005</v>
      </c>
      <c r="P56" s="283">
        <f t="shared" si="1117"/>
        <v>5340.0600000000013</v>
      </c>
      <c r="Q56" s="222">
        <f t="shared" si="1117"/>
        <v>111393.02625000002</v>
      </c>
      <c r="R56" s="290" t="s">
        <v>217</v>
      </c>
      <c r="S56" s="283">
        <f t="shared" si="1117"/>
        <v>6875.3272499999994</v>
      </c>
      <c r="T56" s="283">
        <f t="shared" si="1117"/>
        <v>6209.9730000000009</v>
      </c>
      <c r="U56" s="283">
        <f t="shared" si="1117"/>
        <v>9167.103000000001</v>
      </c>
      <c r="V56" s="283">
        <f t="shared" si="1117"/>
        <v>11643.699374999998</v>
      </c>
      <c r="W56" s="283">
        <f t="shared" si="1117"/>
        <v>13837.913203124999</v>
      </c>
      <c r="X56" s="283">
        <f t="shared" si="1117"/>
        <v>16739.012812500001</v>
      </c>
      <c r="Y56" s="283">
        <f t="shared" si="1117"/>
        <v>17652.600281250005</v>
      </c>
      <c r="Z56" s="283">
        <f t="shared" si="1117"/>
        <v>17652.600281250005</v>
      </c>
      <c r="AA56" s="283">
        <f t="shared" si="1117"/>
        <v>13718.151562500001</v>
      </c>
      <c r="AB56" s="283">
        <f t="shared" si="1117"/>
        <v>14175.423281250001</v>
      </c>
      <c r="AC56" s="283">
        <f t="shared" si="1117"/>
        <v>8871.3899999999976</v>
      </c>
      <c r="AD56" s="283">
        <f t="shared" si="1117"/>
        <v>6875.3272499999994</v>
      </c>
      <c r="AE56" s="222">
        <f t="shared" si="1117"/>
        <v>143418.521296875</v>
      </c>
      <c r="AF56" s="290" t="s">
        <v>217</v>
      </c>
      <c r="AG56" s="283">
        <f t="shared" si="1117"/>
        <v>8497.9044810000014</v>
      </c>
      <c r="AH56" s="283">
        <f t="shared" si="1117"/>
        <v>7675.5266279999987</v>
      </c>
      <c r="AI56" s="283">
        <f t="shared" si="1117"/>
        <v>11330.539308000003</v>
      </c>
      <c r="AJ56" s="283">
        <f t="shared" si="1117"/>
        <v>14391.612427499998</v>
      </c>
      <c r="AK56" s="283">
        <f t="shared" si="1117"/>
        <v>17103.660719062504</v>
      </c>
      <c r="AL56" s="283">
        <f t="shared" si="1117"/>
        <v>20689.419836250003</v>
      </c>
      <c r="AM56" s="283">
        <f t="shared" si="1117"/>
        <v>21818.61394762501</v>
      </c>
      <c r="AN56" s="283">
        <f t="shared" si="1117"/>
        <v>21818.61394762501</v>
      </c>
      <c r="AO56" s="283">
        <f t="shared" si="1117"/>
        <v>16955.63533125</v>
      </c>
      <c r="AP56" s="283">
        <f t="shared" si="1117"/>
        <v>17520.823175625002</v>
      </c>
      <c r="AQ56" s="283">
        <f t="shared" si="1117"/>
        <v>10965.038040000003</v>
      </c>
      <c r="AR56" s="283">
        <f t="shared" si="1117"/>
        <v>8497.9044810000014</v>
      </c>
      <c r="AS56" s="222">
        <f t="shared" si="1117"/>
        <v>177265.29232293757</v>
      </c>
      <c r="AT56" s="290" t="s">
        <v>217</v>
      </c>
      <c r="AU56" s="283">
        <f t="shared" si="1117"/>
        <v>9482.2450833825005</v>
      </c>
      <c r="AV56" s="283">
        <f t="shared" si="1117"/>
        <v>8564.6084624100022</v>
      </c>
      <c r="AW56" s="283">
        <f t="shared" si="1117"/>
        <v>12642.993444509999</v>
      </c>
      <c r="AX56" s="283">
        <f t="shared" si="1117"/>
        <v>16058.640867018752</v>
      </c>
      <c r="AY56" s="283">
        <f t="shared" si="1117"/>
        <v>19084.834752353905</v>
      </c>
      <c r="AZ56" s="283">
        <f t="shared" si="1117"/>
        <v>23085.944300615629</v>
      </c>
      <c r="BA56" s="283">
        <f t="shared" si="1117"/>
        <v>24345.936729891564</v>
      </c>
      <c r="BB56" s="283">
        <f t="shared" si="1117"/>
        <v>24345.936729891564</v>
      </c>
      <c r="BC56" s="283">
        <f t="shared" si="1117"/>
        <v>18919.663090453127</v>
      </c>
      <c r="BD56" s="283">
        <f t="shared" si="1117"/>
        <v>19550.318526801562</v>
      </c>
      <c r="BE56" s="283">
        <f t="shared" si="1117"/>
        <v>12235.154946299999</v>
      </c>
      <c r="BF56" s="283">
        <f t="shared" si="1117"/>
        <v>9482.2450833825005</v>
      </c>
      <c r="BG56" s="222">
        <f t="shared" si="1117"/>
        <v>197798.5220170111</v>
      </c>
      <c r="BH56" s="290" t="s">
        <v>217</v>
      </c>
      <c r="BI56" s="283">
        <f t="shared" si="1117"/>
        <v>10017.140959881002</v>
      </c>
      <c r="BJ56" s="283">
        <f t="shared" si="1117"/>
        <v>9047.7402218280004</v>
      </c>
      <c r="BK56" s="283">
        <f t="shared" si="1117"/>
        <v>13356.187946508002</v>
      </c>
      <c r="BL56" s="283">
        <f t="shared" si="1117"/>
        <v>16964.512915927506</v>
      </c>
      <c r="BM56" s="283">
        <f t="shared" si="1117"/>
        <v>20161.415174281567</v>
      </c>
      <c r="BN56" s="283">
        <f t="shared" si="1117"/>
        <v>24388.228338086257</v>
      </c>
      <c r="BO56" s="283">
        <f t="shared" si="1117"/>
        <v>25719.297263372628</v>
      </c>
      <c r="BP56" s="283">
        <f t="shared" si="1117"/>
        <v>25719.297263372628</v>
      </c>
      <c r="BQ56" s="283">
        <f t="shared" si="1117"/>
        <v>19986.926136581256</v>
      </c>
      <c r="BR56" s="283">
        <f t="shared" si="1117"/>
        <v>20653.157007800626</v>
      </c>
      <c r="BS56" s="283">
        <f t="shared" si="1117"/>
        <v>12925.343174040001</v>
      </c>
      <c r="BT56" s="283">
        <f t="shared" si="1117"/>
        <v>10017.140959881002</v>
      </c>
      <c r="BU56" s="222">
        <f t="shared" si="1117"/>
        <v>208956.38736156045</v>
      </c>
      <c r="BV56" s="290" t="s">
        <v>217</v>
      </c>
    </row>
    <row r="57" spans="2:76" s="221" customFormat="1">
      <c r="B57" s="230" t="s">
        <v>218</v>
      </c>
      <c r="C57" s="237" t="s">
        <v>219</v>
      </c>
      <c r="D57" s="290" t="s">
        <v>218</v>
      </c>
      <c r="E57" s="283">
        <f t="shared" ref="E57:N57" si="1118">F57</f>
        <v>238.03749999999999</v>
      </c>
      <c r="F57" s="283">
        <f t="shared" si="1118"/>
        <v>238.03749999999999</v>
      </c>
      <c r="G57" s="283">
        <f t="shared" si="1118"/>
        <v>238.03749999999999</v>
      </c>
      <c r="H57" s="283">
        <f t="shared" si="1118"/>
        <v>238.03749999999999</v>
      </c>
      <c r="I57" s="283">
        <f t="shared" si="1118"/>
        <v>238.03749999999999</v>
      </c>
      <c r="J57" s="283">
        <f t="shared" si="1118"/>
        <v>238.03749999999999</v>
      </c>
      <c r="K57" s="283">
        <f t="shared" si="1118"/>
        <v>238.03749999999999</v>
      </c>
      <c r="L57" s="283">
        <f t="shared" si="1118"/>
        <v>238.03749999999999</v>
      </c>
      <c r="M57" s="283">
        <f t="shared" si="1118"/>
        <v>238.03749999999999</v>
      </c>
      <c r="N57" s="283">
        <f t="shared" si="1118"/>
        <v>238.03749999999999</v>
      </c>
      <c r="O57" s="283">
        <f>P57</f>
        <v>238.03749999999999</v>
      </c>
      <c r="P57" s="283">
        <f>Q57/12</f>
        <v>238.03749999999999</v>
      </c>
      <c r="Q57" s="222">
        <f>'RE Taxes'!J32</f>
        <v>2856.45</v>
      </c>
      <c r="R57" s="290" t="s">
        <v>218</v>
      </c>
      <c r="S57" s="283">
        <f t="shared" ref="S57:AB57" si="1119">T57</f>
        <v>26057.604372085352</v>
      </c>
      <c r="T57" s="283">
        <f t="shared" si="1119"/>
        <v>26057.604372085352</v>
      </c>
      <c r="U57" s="283">
        <f t="shared" si="1119"/>
        <v>26057.604372085352</v>
      </c>
      <c r="V57" s="283">
        <f t="shared" si="1119"/>
        <v>26057.604372085352</v>
      </c>
      <c r="W57" s="283">
        <f t="shared" si="1119"/>
        <v>26057.604372085352</v>
      </c>
      <c r="X57" s="283">
        <f t="shared" si="1119"/>
        <v>26057.604372085352</v>
      </c>
      <c r="Y57" s="283">
        <f t="shared" si="1119"/>
        <v>26057.604372085352</v>
      </c>
      <c r="Z57" s="283">
        <f t="shared" si="1119"/>
        <v>26057.604372085352</v>
      </c>
      <c r="AA57" s="283">
        <f t="shared" si="1119"/>
        <v>26057.604372085352</v>
      </c>
      <c r="AB57" s="283">
        <f t="shared" si="1119"/>
        <v>26057.604372085352</v>
      </c>
      <c r="AC57" s="283">
        <f>AD57</f>
        <v>26057.604372085352</v>
      </c>
      <c r="AD57" s="283">
        <f>AE57/12</f>
        <v>26057.604372085352</v>
      </c>
      <c r="AE57" s="222">
        <f>'RE Taxes'!C17</f>
        <v>312691.25246502424</v>
      </c>
      <c r="AF57" s="290" t="s">
        <v>218</v>
      </c>
      <c r="AG57" s="283">
        <f t="shared" ref="AG57:AP57" si="1120">AH57</f>
        <v>26709.044481387482</v>
      </c>
      <c r="AH57" s="283">
        <f t="shared" si="1120"/>
        <v>26709.044481387482</v>
      </c>
      <c r="AI57" s="283">
        <f t="shared" si="1120"/>
        <v>26709.044481387482</v>
      </c>
      <c r="AJ57" s="283">
        <f t="shared" si="1120"/>
        <v>26709.044481387482</v>
      </c>
      <c r="AK57" s="283">
        <f t="shared" si="1120"/>
        <v>26709.044481387482</v>
      </c>
      <c r="AL57" s="283">
        <f t="shared" si="1120"/>
        <v>26709.044481387482</v>
      </c>
      <c r="AM57" s="283">
        <f t="shared" si="1120"/>
        <v>26709.044481387482</v>
      </c>
      <c r="AN57" s="283">
        <f t="shared" si="1120"/>
        <v>26709.044481387482</v>
      </c>
      <c r="AO57" s="283">
        <f t="shared" si="1120"/>
        <v>26709.044481387482</v>
      </c>
      <c r="AP57" s="283">
        <f t="shared" si="1120"/>
        <v>26709.044481387482</v>
      </c>
      <c r="AQ57" s="283">
        <f>AR57</f>
        <v>26709.044481387482</v>
      </c>
      <c r="AR57" s="283">
        <f>AS57/12</f>
        <v>26709.044481387482</v>
      </c>
      <c r="AS57" s="222">
        <f>AE57*(1+$C$62)</f>
        <v>320508.5337766498</v>
      </c>
      <c r="AT57" s="290" t="s">
        <v>218</v>
      </c>
      <c r="AU57" s="283">
        <f t="shared" ref="AU57:BD57" si="1121">AV57</f>
        <v>27376.77059342217</v>
      </c>
      <c r="AV57" s="283">
        <f t="shared" si="1121"/>
        <v>27376.77059342217</v>
      </c>
      <c r="AW57" s="283">
        <f t="shared" si="1121"/>
        <v>27376.77059342217</v>
      </c>
      <c r="AX57" s="283">
        <f t="shared" si="1121"/>
        <v>27376.77059342217</v>
      </c>
      <c r="AY57" s="283">
        <f t="shared" si="1121"/>
        <v>27376.77059342217</v>
      </c>
      <c r="AZ57" s="283">
        <f t="shared" si="1121"/>
        <v>27376.77059342217</v>
      </c>
      <c r="BA57" s="283">
        <f t="shared" si="1121"/>
        <v>27376.77059342217</v>
      </c>
      <c r="BB57" s="283">
        <f t="shared" si="1121"/>
        <v>27376.77059342217</v>
      </c>
      <c r="BC57" s="283">
        <f t="shared" si="1121"/>
        <v>27376.77059342217</v>
      </c>
      <c r="BD57" s="283">
        <f t="shared" si="1121"/>
        <v>27376.77059342217</v>
      </c>
      <c r="BE57" s="283">
        <f>BF57</f>
        <v>27376.77059342217</v>
      </c>
      <c r="BF57" s="283">
        <f>BG57/12</f>
        <v>27376.77059342217</v>
      </c>
      <c r="BG57" s="222">
        <f>AS57*(1+$C$62)</f>
        <v>328521.24712106603</v>
      </c>
      <c r="BH57" s="290" t="s">
        <v>218</v>
      </c>
      <c r="BI57" s="283">
        <f t="shared" ref="BI57:BR57" si="1122">BJ57</f>
        <v>28061.189858257723</v>
      </c>
      <c r="BJ57" s="283">
        <f t="shared" si="1122"/>
        <v>28061.189858257723</v>
      </c>
      <c r="BK57" s="283">
        <f t="shared" si="1122"/>
        <v>28061.189858257723</v>
      </c>
      <c r="BL57" s="283">
        <f t="shared" si="1122"/>
        <v>28061.189858257723</v>
      </c>
      <c r="BM57" s="283">
        <f t="shared" si="1122"/>
        <v>28061.189858257723</v>
      </c>
      <c r="BN57" s="283">
        <f t="shared" si="1122"/>
        <v>28061.189858257723</v>
      </c>
      <c r="BO57" s="283">
        <f t="shared" si="1122"/>
        <v>28061.189858257723</v>
      </c>
      <c r="BP57" s="283">
        <f t="shared" si="1122"/>
        <v>28061.189858257723</v>
      </c>
      <c r="BQ57" s="283">
        <f t="shared" si="1122"/>
        <v>28061.189858257723</v>
      </c>
      <c r="BR57" s="283">
        <f t="shared" si="1122"/>
        <v>28061.189858257723</v>
      </c>
      <c r="BS57" s="283">
        <f>BT57</f>
        <v>28061.189858257723</v>
      </c>
      <c r="BT57" s="283">
        <f>BU57/12</f>
        <v>28061.189858257723</v>
      </c>
      <c r="BU57" s="222">
        <f>BG57*(1+$C$62)</f>
        <v>336734.27829909266</v>
      </c>
      <c r="BV57" s="290" t="s">
        <v>218</v>
      </c>
    </row>
    <row r="58" spans="2:76" s="221" customFormat="1">
      <c r="B58" s="230" t="s">
        <v>220</v>
      </c>
      <c r="C58" s="294">
        <v>900</v>
      </c>
      <c r="D58" s="290" t="s">
        <v>220</v>
      </c>
      <c r="E58" s="283">
        <f t="shared" ref="E58:N58" si="1123">F58</f>
        <v>2925</v>
      </c>
      <c r="F58" s="283">
        <f t="shared" si="1123"/>
        <v>2925</v>
      </c>
      <c r="G58" s="283">
        <f t="shared" si="1123"/>
        <v>2925</v>
      </c>
      <c r="H58" s="283">
        <f t="shared" si="1123"/>
        <v>2925</v>
      </c>
      <c r="I58" s="283">
        <f t="shared" si="1123"/>
        <v>2925</v>
      </c>
      <c r="J58" s="283">
        <f t="shared" si="1123"/>
        <v>2925</v>
      </c>
      <c r="K58" s="283">
        <f t="shared" si="1123"/>
        <v>2925</v>
      </c>
      <c r="L58" s="283">
        <f t="shared" si="1123"/>
        <v>2925</v>
      </c>
      <c r="M58" s="283">
        <f t="shared" si="1123"/>
        <v>2925</v>
      </c>
      <c r="N58" s="283">
        <f t="shared" si="1123"/>
        <v>2925</v>
      </c>
      <c r="O58" s="283">
        <f>P58</f>
        <v>2925</v>
      </c>
      <c r="P58" s="283">
        <f>Q58/12</f>
        <v>2925</v>
      </c>
      <c r="Q58" s="222">
        <f>C58*C60</f>
        <v>35100</v>
      </c>
      <c r="R58" s="290" t="s">
        <v>220</v>
      </c>
      <c r="S58" s="283">
        <f>E58*(1+$C$62)</f>
        <v>2998.1249999999995</v>
      </c>
      <c r="T58" s="283">
        <f t="shared" ref="T58:T59" si="1124">F58*(1+$C$62)</f>
        <v>2998.1249999999995</v>
      </c>
      <c r="U58" s="283">
        <f t="shared" ref="U58:U59" si="1125">G58*(1+$C$62)</f>
        <v>2998.1249999999995</v>
      </c>
      <c r="V58" s="283">
        <f t="shared" ref="V58:V59" si="1126">H58*(1+$C$62)</f>
        <v>2998.1249999999995</v>
      </c>
      <c r="W58" s="283">
        <f t="shared" ref="W58:W59" si="1127">I58*(1+$C$62)</f>
        <v>2998.1249999999995</v>
      </c>
      <c r="X58" s="283">
        <f t="shared" ref="X58:X59" si="1128">J58*(1+$C$62)</f>
        <v>2998.1249999999995</v>
      </c>
      <c r="Y58" s="283">
        <f t="shared" ref="Y58:Y59" si="1129">K58*(1+$C$62)</f>
        <v>2998.1249999999995</v>
      </c>
      <c r="Z58" s="283">
        <f t="shared" ref="Z58:Z59" si="1130">L58*(1+$C$62)</f>
        <v>2998.1249999999995</v>
      </c>
      <c r="AA58" s="283">
        <f t="shared" ref="AA58:AA59" si="1131">M58*(1+$C$62)</f>
        <v>2998.1249999999995</v>
      </c>
      <c r="AB58" s="283">
        <f t="shared" ref="AB58:AB59" si="1132">N58*(1+$C$62)</f>
        <v>2998.1249999999995</v>
      </c>
      <c r="AC58" s="283">
        <f t="shared" ref="AC58:AC59" si="1133">O58*(1+$C$62)</f>
        <v>2998.1249999999995</v>
      </c>
      <c r="AD58" s="283">
        <f t="shared" ref="AD58:AD59" si="1134">P58*(1+$C$62)</f>
        <v>2998.1249999999995</v>
      </c>
      <c r="AE58" s="222">
        <f>Q58*(1+$C$62)</f>
        <v>35977.5</v>
      </c>
      <c r="AF58" s="290" t="s">
        <v>220</v>
      </c>
      <c r="AG58" s="283">
        <f t="shared" ref="AG58:AG59" si="1135">S58*(1+$C$62)</f>
        <v>3073.0781249999991</v>
      </c>
      <c r="AH58" s="283">
        <f t="shared" ref="AH58:AH59" si="1136">T58*(1+$C$62)</f>
        <v>3073.0781249999991</v>
      </c>
      <c r="AI58" s="283">
        <f t="shared" ref="AI58:AI59" si="1137">U58*(1+$C$62)</f>
        <v>3073.0781249999991</v>
      </c>
      <c r="AJ58" s="283">
        <f t="shared" ref="AJ58:AJ59" si="1138">V58*(1+$C$62)</f>
        <v>3073.0781249999991</v>
      </c>
      <c r="AK58" s="283">
        <f t="shared" ref="AK58:AK59" si="1139">W58*(1+$C$62)</f>
        <v>3073.0781249999991</v>
      </c>
      <c r="AL58" s="283">
        <f t="shared" ref="AL58:AL59" si="1140">X58*(1+$C$62)</f>
        <v>3073.0781249999991</v>
      </c>
      <c r="AM58" s="283">
        <f t="shared" ref="AM58:AM59" si="1141">Y58*(1+$C$62)</f>
        <v>3073.0781249999991</v>
      </c>
      <c r="AN58" s="283">
        <f t="shared" ref="AN58:AN59" si="1142">Z58*(1+$C$62)</f>
        <v>3073.0781249999991</v>
      </c>
      <c r="AO58" s="283">
        <f t="shared" ref="AO58:AO59" si="1143">AA58*(1+$C$62)</f>
        <v>3073.0781249999991</v>
      </c>
      <c r="AP58" s="283">
        <f t="shared" ref="AP58:AP59" si="1144">AB58*(1+$C$62)</f>
        <v>3073.0781249999991</v>
      </c>
      <c r="AQ58" s="283">
        <f t="shared" ref="AQ58:AQ59" si="1145">AC58*(1+$C$62)</f>
        <v>3073.0781249999991</v>
      </c>
      <c r="AR58" s="283">
        <f t="shared" ref="AR58:AR59" si="1146">AD58*(1+$C$62)</f>
        <v>3073.0781249999991</v>
      </c>
      <c r="AS58" s="222">
        <f t="shared" ref="AS58:AS59" si="1147">AE58*(1+$C$62)</f>
        <v>36876.9375</v>
      </c>
      <c r="AT58" s="290" t="s">
        <v>220</v>
      </c>
      <c r="AU58" s="283">
        <f t="shared" ref="AU58:AU59" si="1148">AG58*(1+$C$62)</f>
        <v>3149.9050781249989</v>
      </c>
      <c r="AV58" s="283">
        <f t="shared" ref="AV58:AV59" si="1149">AH58*(1+$C$62)</f>
        <v>3149.9050781249989</v>
      </c>
      <c r="AW58" s="283">
        <f t="shared" ref="AW58:AW59" si="1150">AI58*(1+$C$62)</f>
        <v>3149.9050781249989</v>
      </c>
      <c r="AX58" s="283">
        <f t="shared" ref="AX58:AX59" si="1151">AJ58*(1+$C$62)</f>
        <v>3149.9050781249989</v>
      </c>
      <c r="AY58" s="283">
        <f t="shared" ref="AY58:AY59" si="1152">AK58*(1+$C$62)</f>
        <v>3149.9050781249989</v>
      </c>
      <c r="AZ58" s="283">
        <f t="shared" ref="AZ58:AZ59" si="1153">AL58*(1+$C$62)</f>
        <v>3149.9050781249989</v>
      </c>
      <c r="BA58" s="283">
        <f t="shared" ref="BA58:BA59" si="1154">AM58*(1+$C$62)</f>
        <v>3149.9050781249989</v>
      </c>
      <c r="BB58" s="283">
        <f t="shared" ref="BB58:BB59" si="1155">AN58*(1+$C$62)</f>
        <v>3149.9050781249989</v>
      </c>
      <c r="BC58" s="283">
        <f t="shared" ref="BC58:BC59" si="1156">AO58*(1+$C$62)</f>
        <v>3149.9050781249989</v>
      </c>
      <c r="BD58" s="283">
        <f t="shared" ref="BD58:BD59" si="1157">AP58*(1+$C$62)</f>
        <v>3149.9050781249989</v>
      </c>
      <c r="BE58" s="283">
        <f t="shared" ref="BE58:BE59" si="1158">AQ58*(1+$C$62)</f>
        <v>3149.9050781249989</v>
      </c>
      <c r="BF58" s="283">
        <f t="shared" ref="BF58:BF59" si="1159">AR58*(1+$C$62)</f>
        <v>3149.9050781249989</v>
      </c>
      <c r="BG58" s="222">
        <f t="shared" ref="BG58:BG59" si="1160">AS58*(1+$C$62)</f>
        <v>37798.860937499994</v>
      </c>
      <c r="BH58" s="290" t="s">
        <v>220</v>
      </c>
      <c r="BI58" s="283">
        <f t="shared" ref="BI58:BI59" si="1161">AU58*(1+$C$62)</f>
        <v>3228.6527050781237</v>
      </c>
      <c r="BJ58" s="283">
        <f t="shared" ref="BJ58:BJ59" si="1162">AV58*(1+$C$62)</f>
        <v>3228.6527050781237</v>
      </c>
      <c r="BK58" s="283">
        <f t="shared" ref="BK58:BK59" si="1163">AW58*(1+$C$62)</f>
        <v>3228.6527050781237</v>
      </c>
      <c r="BL58" s="283">
        <f t="shared" ref="BL58:BL59" si="1164">AX58*(1+$C$62)</f>
        <v>3228.6527050781237</v>
      </c>
      <c r="BM58" s="283">
        <f t="shared" ref="BM58:BM59" si="1165">AY58*(1+$C$62)</f>
        <v>3228.6527050781237</v>
      </c>
      <c r="BN58" s="283">
        <f t="shared" ref="BN58:BN59" si="1166">AZ58*(1+$C$62)</f>
        <v>3228.6527050781237</v>
      </c>
      <c r="BO58" s="283">
        <f t="shared" ref="BO58:BO59" si="1167">BA58*(1+$C$62)</f>
        <v>3228.6527050781237</v>
      </c>
      <c r="BP58" s="283">
        <f t="shared" ref="BP58:BP59" si="1168">BB58*(1+$C$62)</f>
        <v>3228.6527050781237</v>
      </c>
      <c r="BQ58" s="283">
        <f t="shared" ref="BQ58:BQ59" si="1169">BC58*(1+$C$62)</f>
        <v>3228.6527050781237</v>
      </c>
      <c r="BR58" s="283">
        <f t="shared" ref="BR58:BR59" si="1170">BD58*(1+$C$62)</f>
        <v>3228.6527050781237</v>
      </c>
      <c r="BS58" s="283">
        <f t="shared" ref="BS58:BS59" si="1171">BE58*(1+$C$62)</f>
        <v>3228.6527050781237</v>
      </c>
      <c r="BT58" s="283">
        <f t="shared" ref="BT58:BT59" si="1172">BF58*(1+$C$62)</f>
        <v>3228.6527050781237</v>
      </c>
      <c r="BU58" s="222">
        <f t="shared" ref="BU58:BU59" si="1173">BG58*(1+$C$62)</f>
        <v>38743.83246093749</v>
      </c>
      <c r="BV58" s="290" t="s">
        <v>220</v>
      </c>
    </row>
    <row r="59" spans="2:76" s="221" customFormat="1">
      <c r="B59" s="230" t="s">
        <v>221</v>
      </c>
      <c r="C59" s="294">
        <v>250</v>
      </c>
      <c r="D59" s="290" t="s">
        <v>221</v>
      </c>
      <c r="E59" s="283">
        <f t="shared" ref="E59:N59" si="1174">F59</f>
        <v>812.5</v>
      </c>
      <c r="F59" s="283">
        <f t="shared" si="1174"/>
        <v>812.5</v>
      </c>
      <c r="G59" s="283">
        <f t="shared" si="1174"/>
        <v>812.5</v>
      </c>
      <c r="H59" s="283">
        <f t="shared" si="1174"/>
        <v>812.5</v>
      </c>
      <c r="I59" s="283">
        <f t="shared" si="1174"/>
        <v>812.5</v>
      </c>
      <c r="J59" s="283">
        <f t="shared" si="1174"/>
        <v>812.5</v>
      </c>
      <c r="K59" s="283">
        <f t="shared" si="1174"/>
        <v>812.5</v>
      </c>
      <c r="L59" s="283">
        <f t="shared" si="1174"/>
        <v>812.5</v>
      </c>
      <c r="M59" s="283">
        <f t="shared" si="1174"/>
        <v>812.5</v>
      </c>
      <c r="N59" s="283">
        <f t="shared" si="1174"/>
        <v>812.5</v>
      </c>
      <c r="O59" s="283">
        <f>P59</f>
        <v>812.5</v>
      </c>
      <c r="P59" s="283">
        <f>Q59/12</f>
        <v>812.5</v>
      </c>
      <c r="Q59" s="222">
        <f>C59*C60</f>
        <v>9750</v>
      </c>
      <c r="R59" s="290" t="s">
        <v>221</v>
      </c>
      <c r="S59" s="283">
        <f>E59*(1+$C$62)</f>
        <v>832.81249999999989</v>
      </c>
      <c r="T59" s="283">
        <f t="shared" si="1124"/>
        <v>832.81249999999989</v>
      </c>
      <c r="U59" s="283">
        <f t="shared" si="1125"/>
        <v>832.81249999999989</v>
      </c>
      <c r="V59" s="283">
        <f t="shared" si="1126"/>
        <v>832.81249999999989</v>
      </c>
      <c r="W59" s="283">
        <f t="shared" si="1127"/>
        <v>832.81249999999989</v>
      </c>
      <c r="X59" s="283">
        <f t="shared" si="1128"/>
        <v>832.81249999999989</v>
      </c>
      <c r="Y59" s="283">
        <f t="shared" si="1129"/>
        <v>832.81249999999989</v>
      </c>
      <c r="Z59" s="283">
        <f t="shared" si="1130"/>
        <v>832.81249999999989</v>
      </c>
      <c r="AA59" s="283">
        <f t="shared" si="1131"/>
        <v>832.81249999999989</v>
      </c>
      <c r="AB59" s="283">
        <f t="shared" si="1132"/>
        <v>832.81249999999989</v>
      </c>
      <c r="AC59" s="283">
        <f t="shared" si="1133"/>
        <v>832.81249999999989</v>
      </c>
      <c r="AD59" s="283">
        <f t="shared" si="1134"/>
        <v>832.81249999999989</v>
      </c>
      <c r="AE59" s="222">
        <f>Q59*(1+$C$62)</f>
        <v>9993.75</v>
      </c>
      <c r="AF59" s="290" t="s">
        <v>221</v>
      </c>
      <c r="AG59" s="283">
        <f t="shared" si="1135"/>
        <v>853.63281249999977</v>
      </c>
      <c r="AH59" s="283">
        <f t="shared" si="1136"/>
        <v>853.63281249999977</v>
      </c>
      <c r="AI59" s="283">
        <f t="shared" si="1137"/>
        <v>853.63281249999977</v>
      </c>
      <c r="AJ59" s="283">
        <f t="shared" si="1138"/>
        <v>853.63281249999977</v>
      </c>
      <c r="AK59" s="283">
        <f t="shared" si="1139"/>
        <v>853.63281249999977</v>
      </c>
      <c r="AL59" s="283">
        <f t="shared" si="1140"/>
        <v>853.63281249999977</v>
      </c>
      <c r="AM59" s="283">
        <f t="shared" si="1141"/>
        <v>853.63281249999977</v>
      </c>
      <c r="AN59" s="283">
        <f t="shared" si="1142"/>
        <v>853.63281249999977</v>
      </c>
      <c r="AO59" s="283">
        <f t="shared" si="1143"/>
        <v>853.63281249999977</v>
      </c>
      <c r="AP59" s="283">
        <f t="shared" si="1144"/>
        <v>853.63281249999977</v>
      </c>
      <c r="AQ59" s="283">
        <f t="shared" si="1145"/>
        <v>853.63281249999977</v>
      </c>
      <c r="AR59" s="283">
        <f t="shared" si="1146"/>
        <v>853.63281249999977</v>
      </c>
      <c r="AS59" s="222">
        <f t="shared" si="1147"/>
        <v>10243.59375</v>
      </c>
      <c r="AT59" s="290" t="s">
        <v>221</v>
      </c>
      <c r="AU59" s="283">
        <f t="shared" si="1148"/>
        <v>874.97363281249966</v>
      </c>
      <c r="AV59" s="283">
        <f t="shared" si="1149"/>
        <v>874.97363281249966</v>
      </c>
      <c r="AW59" s="283">
        <f t="shared" si="1150"/>
        <v>874.97363281249966</v>
      </c>
      <c r="AX59" s="283">
        <f t="shared" si="1151"/>
        <v>874.97363281249966</v>
      </c>
      <c r="AY59" s="283">
        <f t="shared" si="1152"/>
        <v>874.97363281249966</v>
      </c>
      <c r="AZ59" s="283">
        <f t="shared" si="1153"/>
        <v>874.97363281249966</v>
      </c>
      <c r="BA59" s="283">
        <f t="shared" si="1154"/>
        <v>874.97363281249966</v>
      </c>
      <c r="BB59" s="283">
        <f t="shared" si="1155"/>
        <v>874.97363281249966</v>
      </c>
      <c r="BC59" s="283">
        <f t="shared" si="1156"/>
        <v>874.97363281249966</v>
      </c>
      <c r="BD59" s="283">
        <f t="shared" si="1157"/>
        <v>874.97363281249966</v>
      </c>
      <c r="BE59" s="283">
        <f t="shared" si="1158"/>
        <v>874.97363281249966</v>
      </c>
      <c r="BF59" s="283">
        <f t="shared" si="1159"/>
        <v>874.97363281249966</v>
      </c>
      <c r="BG59" s="222">
        <f t="shared" si="1160"/>
        <v>10499.68359375</v>
      </c>
      <c r="BH59" s="290" t="s">
        <v>221</v>
      </c>
      <c r="BI59" s="283">
        <f t="shared" si="1161"/>
        <v>896.84797363281211</v>
      </c>
      <c r="BJ59" s="283">
        <f t="shared" si="1162"/>
        <v>896.84797363281211</v>
      </c>
      <c r="BK59" s="283">
        <f t="shared" si="1163"/>
        <v>896.84797363281211</v>
      </c>
      <c r="BL59" s="283">
        <f t="shared" si="1164"/>
        <v>896.84797363281211</v>
      </c>
      <c r="BM59" s="283">
        <f t="shared" si="1165"/>
        <v>896.84797363281211</v>
      </c>
      <c r="BN59" s="283">
        <f t="shared" si="1166"/>
        <v>896.84797363281211</v>
      </c>
      <c r="BO59" s="283">
        <f t="shared" si="1167"/>
        <v>896.84797363281211</v>
      </c>
      <c r="BP59" s="283">
        <f t="shared" si="1168"/>
        <v>896.84797363281211</v>
      </c>
      <c r="BQ59" s="283">
        <f t="shared" si="1169"/>
        <v>896.84797363281211</v>
      </c>
      <c r="BR59" s="283">
        <f t="shared" si="1170"/>
        <v>896.84797363281211</v>
      </c>
      <c r="BS59" s="283">
        <f t="shared" si="1171"/>
        <v>896.84797363281211</v>
      </c>
      <c r="BT59" s="283">
        <f t="shared" si="1172"/>
        <v>896.84797363281211</v>
      </c>
      <c r="BU59" s="222">
        <f t="shared" si="1173"/>
        <v>10762.175683593749</v>
      </c>
      <c r="BV59" s="290" t="s">
        <v>221</v>
      </c>
    </row>
    <row r="60" spans="2:76" s="221" customFormat="1">
      <c r="B60" s="229" t="s">
        <v>222</v>
      </c>
      <c r="C60" s="295">
        <f>'ToT (Intake Form)'!C44</f>
        <v>39</v>
      </c>
      <c r="D60" s="374" t="s">
        <v>223</v>
      </c>
      <c r="E60" s="372">
        <f>SUM(E48:E59)</f>
        <v>66989.923231776251</v>
      </c>
      <c r="F60" s="372">
        <f t="shared" ref="F60:BU60" si="1175">SUM(F48:F59)</f>
        <v>65737.788538776251</v>
      </c>
      <c r="G60" s="372">
        <f t="shared" si="1175"/>
        <v>71302.831618776254</v>
      </c>
      <c r="H60" s="372">
        <f t="shared" si="1175"/>
        <v>75136.608850776247</v>
      </c>
      <c r="I60" s="372">
        <f t="shared" si="1175"/>
        <v>78321.803785776254</v>
      </c>
      <c r="J60" s="372">
        <f t="shared" si="1175"/>
        <v>82510.661830776255</v>
      </c>
      <c r="K60" s="372">
        <f t="shared" si="1175"/>
        <v>83926.287244776264</v>
      </c>
      <c r="L60" s="372">
        <f t="shared" si="1175"/>
        <v>83926.287244776264</v>
      </c>
      <c r="M60" s="372">
        <f t="shared" si="1175"/>
        <v>78187.10962077626</v>
      </c>
      <c r="N60" s="372">
        <f t="shared" si="1175"/>
        <v>78991.640005776266</v>
      </c>
      <c r="O60" s="372">
        <f t="shared" si="1175"/>
        <v>70746.327310776251</v>
      </c>
      <c r="P60" s="372">
        <f t="shared" si="1175"/>
        <v>66989.923231776251</v>
      </c>
      <c r="Q60" s="373">
        <f t="shared" si="1175"/>
        <v>902767.19251531491</v>
      </c>
      <c r="R60" s="374" t="s">
        <v>223</v>
      </c>
      <c r="S60" s="372">
        <f t="shared" si="1175"/>
        <v>98380.49658667139</v>
      </c>
      <c r="T60" s="372">
        <f t="shared" si="1175"/>
        <v>96771.031211265145</v>
      </c>
      <c r="U60" s="372">
        <f t="shared" si="1175"/>
        <v>103924.21065751514</v>
      </c>
      <c r="V60" s="372">
        <f t="shared" si="1175"/>
        <v>108855.47343601512</v>
      </c>
      <c r="W60" s="372">
        <f t="shared" si="1175"/>
        <v>112953.54688398389</v>
      </c>
      <c r="X60" s="372">
        <f t="shared" si="1175"/>
        <v>118343.05406664015</v>
      </c>
      <c r="Y60" s="372">
        <f t="shared" si="1175"/>
        <v>120163.91995332764</v>
      </c>
      <c r="Z60" s="372">
        <f t="shared" si="1175"/>
        <v>120163.91995332764</v>
      </c>
      <c r="AA60" s="372">
        <f t="shared" si="1175"/>
        <v>112780.03979757764</v>
      </c>
      <c r="AB60" s="372">
        <f t="shared" si="1175"/>
        <v>113814.39597835888</v>
      </c>
      <c r="AC60" s="372">
        <f t="shared" si="1175"/>
        <v>103208.89271289013</v>
      </c>
      <c r="AD60" s="372">
        <f t="shared" si="1175"/>
        <v>98380.49658667139</v>
      </c>
      <c r="AE60" s="373">
        <f t="shared" si="1175"/>
        <v>1307739.4778242442</v>
      </c>
      <c r="AF60" s="374" t="s">
        <v>223</v>
      </c>
      <c r="AG60" s="372">
        <f t="shared" si="1175"/>
        <v>98374.102834057587</v>
      </c>
      <c r="AH60" s="372">
        <f t="shared" si="1175"/>
        <v>95976.884095007888</v>
      </c>
      <c r="AI60" s="372">
        <f t="shared" si="1175"/>
        <v>106631.1896018954</v>
      </c>
      <c r="AJ60" s="372">
        <f t="shared" si="1175"/>
        <v>114250.9547044004</v>
      </c>
      <c r="AK60" s="372">
        <f t="shared" si="1175"/>
        <v>120668.67364393322</v>
      </c>
      <c r="AL60" s="372">
        <f t="shared" si="1175"/>
        <v>129118.49759344416</v>
      </c>
      <c r="AM60" s="372">
        <f t="shared" si="1175"/>
        <v>131931.53012945727</v>
      </c>
      <c r="AN60" s="372">
        <f t="shared" si="1175"/>
        <v>131931.53012945727</v>
      </c>
      <c r="AO60" s="372">
        <f t="shared" si="1175"/>
        <v>120380.09752199728</v>
      </c>
      <c r="AP60" s="372">
        <f t="shared" si="1175"/>
        <v>121939.33935504571</v>
      </c>
      <c r="AQ60" s="372">
        <f t="shared" si="1175"/>
        <v>105565.75905120665</v>
      </c>
      <c r="AR60" s="372">
        <f t="shared" si="1175"/>
        <v>98374.102834057587</v>
      </c>
      <c r="AS60" s="373">
        <f t="shared" si="1175"/>
        <v>1375142.6614939605</v>
      </c>
      <c r="AT60" s="374" t="s">
        <v>223</v>
      </c>
      <c r="AU60" s="372">
        <f t="shared" si="1175"/>
        <v>103941.93443746443</v>
      </c>
      <c r="AV60" s="372">
        <f t="shared" si="1175"/>
        <v>101270.66824790015</v>
      </c>
      <c r="AW60" s="372">
        <f t="shared" si="1175"/>
        <v>113142.96242374145</v>
      </c>
      <c r="AX60" s="372">
        <f t="shared" si="1175"/>
        <v>121638.89629638237</v>
      </c>
      <c r="AY60" s="372">
        <f t="shared" si="1175"/>
        <v>128796.08791813844</v>
      </c>
      <c r="AZ60" s="372">
        <f t="shared" si="1175"/>
        <v>138219.70127203257</v>
      </c>
      <c r="BA60" s="372">
        <f t="shared" si="1175"/>
        <v>141356.18406691402</v>
      </c>
      <c r="BB60" s="372">
        <f t="shared" si="1175"/>
        <v>141356.18406691402</v>
      </c>
      <c r="BC60" s="372">
        <f t="shared" si="1175"/>
        <v>128473.96439395238</v>
      </c>
      <c r="BD60" s="372">
        <f t="shared" si="1175"/>
        <v>130211.80152446302</v>
      </c>
      <c r="BE60" s="372">
        <f t="shared" si="1175"/>
        <v>111955.73300615732</v>
      </c>
      <c r="BF60" s="372">
        <f t="shared" si="1175"/>
        <v>103941.93443746443</v>
      </c>
      <c r="BG60" s="373">
        <f t="shared" si="1175"/>
        <v>1464306.0520915247</v>
      </c>
      <c r="BH60" s="374" t="s">
        <v>223</v>
      </c>
      <c r="BI60" s="372">
        <f t="shared" si="1175"/>
        <v>107368.06495206317</v>
      </c>
      <c r="BJ60" s="372">
        <f t="shared" si="1175"/>
        <v>104549.92851224408</v>
      </c>
      <c r="BK60" s="372">
        <f t="shared" si="1175"/>
        <v>117074.97935588448</v>
      </c>
      <c r="BL60" s="372">
        <f t="shared" si="1175"/>
        <v>126043.38604039043</v>
      </c>
      <c r="BM60" s="372">
        <f t="shared" si="1175"/>
        <v>133600.20291023244</v>
      </c>
      <c r="BN60" s="372">
        <f t="shared" si="1175"/>
        <v>143550.1673594614</v>
      </c>
      <c r="BO60" s="372">
        <f t="shared" si="1175"/>
        <v>146861.06457511359</v>
      </c>
      <c r="BP60" s="372">
        <f t="shared" si="1175"/>
        <v>146861.06457511359</v>
      </c>
      <c r="BQ60" s="372">
        <f t="shared" si="1175"/>
        <v>133259.78145921638</v>
      </c>
      <c r="BR60" s="372">
        <f t="shared" si="1175"/>
        <v>135093.53011650359</v>
      </c>
      <c r="BS60" s="372">
        <f t="shared" si="1175"/>
        <v>115822.47427152043</v>
      </c>
      <c r="BT60" s="372">
        <f t="shared" si="1175"/>
        <v>107368.06495206317</v>
      </c>
      <c r="BU60" s="373">
        <f t="shared" si="1175"/>
        <v>1517452.7090798067</v>
      </c>
      <c r="BV60" s="374" t="s">
        <v>223</v>
      </c>
      <c r="BW60" s="375"/>
      <c r="BX60" s="375"/>
    </row>
    <row r="61" spans="2:76" s="221" customFormat="1">
      <c r="B61" s="229" t="s">
        <v>224</v>
      </c>
      <c r="C61" s="296">
        <v>0.03</v>
      </c>
      <c r="D61" s="290" t="s">
        <v>224</v>
      </c>
      <c r="E61" s="283">
        <f t="shared" ref="E61:N61" si="1176">F61</f>
        <v>0</v>
      </c>
      <c r="F61" s="283">
        <f t="shared" si="1176"/>
        <v>0</v>
      </c>
      <c r="G61" s="283">
        <f t="shared" si="1176"/>
        <v>0</v>
      </c>
      <c r="H61" s="283">
        <f t="shared" si="1176"/>
        <v>0</v>
      </c>
      <c r="I61" s="283">
        <f t="shared" si="1176"/>
        <v>0</v>
      </c>
      <c r="J61" s="283">
        <f t="shared" si="1176"/>
        <v>0</v>
      </c>
      <c r="K61" s="283">
        <f t="shared" si="1176"/>
        <v>0</v>
      </c>
      <c r="L61" s="283">
        <f t="shared" si="1176"/>
        <v>0</v>
      </c>
      <c r="M61" s="283">
        <f t="shared" si="1176"/>
        <v>0</v>
      </c>
      <c r="N61" s="283">
        <f t="shared" si="1176"/>
        <v>0</v>
      </c>
      <c r="O61" s="283">
        <f>P61</f>
        <v>0</v>
      </c>
      <c r="P61" s="283">
        <f>Q61/12</f>
        <v>0</v>
      </c>
      <c r="Q61" s="222">
        <v>0</v>
      </c>
      <c r="R61" s="290" t="s">
        <v>224</v>
      </c>
      <c r="S61" s="283">
        <f t="shared" ref="S61:AD61" si="1177">E61*(1+$C$62)</f>
        <v>0</v>
      </c>
      <c r="T61" s="283">
        <f t="shared" si="1177"/>
        <v>0</v>
      </c>
      <c r="U61" s="283">
        <f t="shared" si="1177"/>
        <v>0</v>
      </c>
      <c r="V61" s="283">
        <f t="shared" si="1177"/>
        <v>0</v>
      </c>
      <c r="W61" s="283">
        <f t="shared" si="1177"/>
        <v>0</v>
      </c>
      <c r="X61" s="283">
        <f t="shared" si="1177"/>
        <v>0</v>
      </c>
      <c r="Y61" s="283">
        <f t="shared" si="1177"/>
        <v>0</v>
      </c>
      <c r="Z61" s="283">
        <f t="shared" si="1177"/>
        <v>0</v>
      </c>
      <c r="AA61" s="283">
        <f t="shared" si="1177"/>
        <v>0</v>
      </c>
      <c r="AB61" s="283">
        <f t="shared" si="1177"/>
        <v>0</v>
      </c>
      <c r="AC61" s="283">
        <f t="shared" si="1177"/>
        <v>0</v>
      </c>
      <c r="AD61" s="283">
        <f t="shared" si="1177"/>
        <v>0</v>
      </c>
      <c r="AE61" s="222">
        <v>0</v>
      </c>
      <c r="AF61" s="290" t="s">
        <v>224</v>
      </c>
      <c r="AG61" s="283">
        <f>AS61/12</f>
        <v>8863.2646161468783</v>
      </c>
      <c r="AH61" s="283">
        <f>AG61</f>
        <v>8863.2646161468783</v>
      </c>
      <c r="AI61" s="283">
        <f t="shared" ref="AI61:AR61" si="1178">AH61</f>
        <v>8863.2646161468783</v>
      </c>
      <c r="AJ61" s="283">
        <f t="shared" si="1178"/>
        <v>8863.2646161468783</v>
      </c>
      <c r="AK61" s="283">
        <f t="shared" si="1178"/>
        <v>8863.2646161468783</v>
      </c>
      <c r="AL61" s="283">
        <f t="shared" si="1178"/>
        <v>8863.2646161468783</v>
      </c>
      <c r="AM61" s="283">
        <f t="shared" si="1178"/>
        <v>8863.2646161468783</v>
      </c>
      <c r="AN61" s="283">
        <f t="shared" si="1178"/>
        <v>8863.2646161468783</v>
      </c>
      <c r="AO61" s="283">
        <f t="shared" si="1178"/>
        <v>8863.2646161468783</v>
      </c>
      <c r="AP61" s="283">
        <f t="shared" si="1178"/>
        <v>8863.2646161468783</v>
      </c>
      <c r="AQ61" s="283">
        <f t="shared" si="1178"/>
        <v>8863.2646161468783</v>
      </c>
      <c r="AR61" s="283">
        <f t="shared" si="1178"/>
        <v>8863.2646161468783</v>
      </c>
      <c r="AS61" s="222">
        <f>$C$61*AS45</f>
        <v>106359.17539376253</v>
      </c>
      <c r="AT61" s="290" t="s">
        <v>224</v>
      </c>
      <c r="AU61" s="283">
        <f>BG61/12</f>
        <v>9889.9261008505546</v>
      </c>
      <c r="AV61" s="283">
        <f>AU61</f>
        <v>9889.9261008505546</v>
      </c>
      <c r="AW61" s="283">
        <f t="shared" ref="AW61" si="1179">AV61</f>
        <v>9889.9261008505546</v>
      </c>
      <c r="AX61" s="283">
        <f t="shared" ref="AX61" si="1180">AW61</f>
        <v>9889.9261008505546</v>
      </c>
      <c r="AY61" s="283">
        <f t="shared" ref="AY61" si="1181">AX61</f>
        <v>9889.9261008505546</v>
      </c>
      <c r="AZ61" s="283">
        <f t="shared" ref="AZ61" si="1182">AY61</f>
        <v>9889.9261008505546</v>
      </c>
      <c r="BA61" s="283">
        <f t="shared" ref="BA61" si="1183">AZ61</f>
        <v>9889.9261008505546</v>
      </c>
      <c r="BB61" s="283">
        <f t="shared" ref="BB61" si="1184">BA61</f>
        <v>9889.9261008505546</v>
      </c>
      <c r="BC61" s="283">
        <f t="shared" ref="BC61" si="1185">BB61</f>
        <v>9889.9261008505546</v>
      </c>
      <c r="BD61" s="283">
        <f t="shared" ref="BD61" si="1186">BC61</f>
        <v>9889.9261008505546</v>
      </c>
      <c r="BE61" s="283">
        <f t="shared" ref="BE61" si="1187">BD61</f>
        <v>9889.9261008505546</v>
      </c>
      <c r="BF61" s="283">
        <f t="shared" ref="BF61" si="1188">BE61</f>
        <v>9889.9261008505546</v>
      </c>
      <c r="BG61" s="222">
        <f>$C$61*BG45</f>
        <v>118679.11321020665</v>
      </c>
      <c r="BH61" s="290" t="s">
        <v>224</v>
      </c>
      <c r="BI61" s="283">
        <f>BU61/12</f>
        <v>10447.819368078022</v>
      </c>
      <c r="BJ61" s="283">
        <f>BI61</f>
        <v>10447.819368078022</v>
      </c>
      <c r="BK61" s="283">
        <f t="shared" ref="BK61" si="1189">BJ61</f>
        <v>10447.819368078022</v>
      </c>
      <c r="BL61" s="283">
        <f t="shared" ref="BL61" si="1190">BK61</f>
        <v>10447.819368078022</v>
      </c>
      <c r="BM61" s="283">
        <f t="shared" ref="BM61" si="1191">BL61</f>
        <v>10447.819368078022</v>
      </c>
      <c r="BN61" s="283">
        <f t="shared" ref="BN61" si="1192">BM61</f>
        <v>10447.819368078022</v>
      </c>
      <c r="BO61" s="283">
        <f t="shared" ref="BO61" si="1193">BN61</f>
        <v>10447.819368078022</v>
      </c>
      <c r="BP61" s="283">
        <f t="shared" ref="BP61" si="1194">BO61</f>
        <v>10447.819368078022</v>
      </c>
      <c r="BQ61" s="283">
        <f t="shared" ref="BQ61" si="1195">BP61</f>
        <v>10447.819368078022</v>
      </c>
      <c r="BR61" s="283">
        <f t="shared" ref="BR61" si="1196">BQ61</f>
        <v>10447.819368078022</v>
      </c>
      <c r="BS61" s="283">
        <f t="shared" ref="BS61" si="1197">BR61</f>
        <v>10447.819368078022</v>
      </c>
      <c r="BT61" s="283">
        <f t="shared" ref="BT61" si="1198">BS61</f>
        <v>10447.819368078022</v>
      </c>
      <c r="BU61" s="222">
        <f>$C$61*BU45</f>
        <v>125373.83241693626</v>
      </c>
      <c r="BV61" s="290" t="s">
        <v>224</v>
      </c>
    </row>
    <row r="62" spans="2:76" s="221" customFormat="1">
      <c r="B62" s="229" t="s">
        <v>225</v>
      </c>
      <c r="C62" s="296">
        <v>2.5000000000000001E-2</v>
      </c>
      <c r="D62" s="374" t="s">
        <v>226</v>
      </c>
      <c r="E62" s="372">
        <f>E60+E61</f>
        <v>66989.923231776251</v>
      </c>
      <c r="F62" s="372">
        <f t="shared" ref="F62:BU62" si="1199">F60+F61</f>
        <v>65737.788538776251</v>
      </c>
      <c r="G62" s="372">
        <f t="shared" si="1199"/>
        <v>71302.831618776254</v>
      </c>
      <c r="H62" s="372">
        <f t="shared" si="1199"/>
        <v>75136.608850776247</v>
      </c>
      <c r="I62" s="372">
        <f t="shared" si="1199"/>
        <v>78321.803785776254</v>
      </c>
      <c r="J62" s="372">
        <f t="shared" si="1199"/>
        <v>82510.661830776255</v>
      </c>
      <c r="K62" s="372">
        <f t="shared" si="1199"/>
        <v>83926.287244776264</v>
      </c>
      <c r="L62" s="372">
        <f t="shared" si="1199"/>
        <v>83926.287244776264</v>
      </c>
      <c r="M62" s="372">
        <f t="shared" si="1199"/>
        <v>78187.10962077626</v>
      </c>
      <c r="N62" s="372">
        <f t="shared" si="1199"/>
        <v>78991.640005776266</v>
      </c>
      <c r="O62" s="372">
        <f t="shared" si="1199"/>
        <v>70746.327310776251</v>
      </c>
      <c r="P62" s="372">
        <f t="shared" si="1199"/>
        <v>66989.923231776251</v>
      </c>
      <c r="Q62" s="373">
        <f t="shared" si="1199"/>
        <v>902767.19251531491</v>
      </c>
      <c r="R62" s="374" t="s">
        <v>226</v>
      </c>
      <c r="S62" s="372">
        <f t="shared" si="1199"/>
        <v>98380.49658667139</v>
      </c>
      <c r="T62" s="372">
        <f t="shared" si="1199"/>
        <v>96771.031211265145</v>
      </c>
      <c r="U62" s="372">
        <f t="shared" si="1199"/>
        <v>103924.21065751514</v>
      </c>
      <c r="V62" s="372">
        <f t="shared" si="1199"/>
        <v>108855.47343601512</v>
      </c>
      <c r="W62" s="372">
        <f t="shared" si="1199"/>
        <v>112953.54688398389</v>
      </c>
      <c r="X62" s="372">
        <f t="shared" si="1199"/>
        <v>118343.05406664015</v>
      </c>
      <c r="Y62" s="372">
        <f t="shared" si="1199"/>
        <v>120163.91995332764</v>
      </c>
      <c r="Z62" s="372">
        <f t="shared" si="1199"/>
        <v>120163.91995332764</v>
      </c>
      <c r="AA62" s="372">
        <f t="shared" si="1199"/>
        <v>112780.03979757764</v>
      </c>
      <c r="AB62" s="372">
        <f t="shared" si="1199"/>
        <v>113814.39597835888</v>
      </c>
      <c r="AC62" s="372">
        <f t="shared" si="1199"/>
        <v>103208.89271289013</v>
      </c>
      <c r="AD62" s="372">
        <f t="shared" si="1199"/>
        <v>98380.49658667139</v>
      </c>
      <c r="AE62" s="373">
        <f t="shared" si="1199"/>
        <v>1307739.4778242442</v>
      </c>
      <c r="AF62" s="374" t="s">
        <v>226</v>
      </c>
      <c r="AG62" s="372">
        <f t="shared" si="1199"/>
        <v>107237.36745020446</v>
      </c>
      <c r="AH62" s="372">
        <f t="shared" si="1199"/>
        <v>104840.14871115476</v>
      </c>
      <c r="AI62" s="372">
        <f t="shared" si="1199"/>
        <v>115494.45421804227</v>
      </c>
      <c r="AJ62" s="372">
        <f t="shared" si="1199"/>
        <v>123114.21932054727</v>
      </c>
      <c r="AK62" s="372">
        <f t="shared" si="1199"/>
        <v>129531.93826008009</v>
      </c>
      <c r="AL62" s="372">
        <f t="shared" si="1199"/>
        <v>137981.76220959105</v>
      </c>
      <c r="AM62" s="372">
        <f t="shared" si="1199"/>
        <v>140794.79474560416</v>
      </c>
      <c r="AN62" s="372">
        <f t="shared" si="1199"/>
        <v>140794.79474560416</v>
      </c>
      <c r="AO62" s="372">
        <f t="shared" si="1199"/>
        <v>129243.36213814415</v>
      </c>
      <c r="AP62" s="372">
        <f t="shared" si="1199"/>
        <v>130802.60397119258</v>
      </c>
      <c r="AQ62" s="372">
        <f t="shared" si="1199"/>
        <v>114429.02366735353</v>
      </c>
      <c r="AR62" s="372">
        <f t="shared" si="1199"/>
        <v>107237.36745020446</v>
      </c>
      <c r="AS62" s="373">
        <f t="shared" si="1199"/>
        <v>1481501.8368877231</v>
      </c>
      <c r="AT62" s="374" t="s">
        <v>226</v>
      </c>
      <c r="AU62" s="372">
        <f t="shared" si="1199"/>
        <v>113831.86053831498</v>
      </c>
      <c r="AV62" s="372">
        <f t="shared" si="1199"/>
        <v>111160.5943487507</v>
      </c>
      <c r="AW62" s="372">
        <f t="shared" si="1199"/>
        <v>123032.88852459201</v>
      </c>
      <c r="AX62" s="372">
        <f t="shared" si="1199"/>
        <v>131528.82239723293</v>
      </c>
      <c r="AY62" s="372">
        <f t="shared" si="1199"/>
        <v>138686.01401898899</v>
      </c>
      <c r="AZ62" s="372">
        <f t="shared" si="1199"/>
        <v>148109.62737288311</v>
      </c>
      <c r="BA62" s="372">
        <f t="shared" si="1199"/>
        <v>151246.11016776456</v>
      </c>
      <c r="BB62" s="372">
        <f t="shared" si="1199"/>
        <v>151246.11016776456</v>
      </c>
      <c r="BC62" s="372">
        <f t="shared" si="1199"/>
        <v>138363.89049480294</v>
      </c>
      <c r="BD62" s="372">
        <f t="shared" si="1199"/>
        <v>140101.72762531356</v>
      </c>
      <c r="BE62" s="372">
        <f t="shared" si="1199"/>
        <v>121845.65910700787</v>
      </c>
      <c r="BF62" s="372">
        <f t="shared" si="1199"/>
        <v>113831.86053831498</v>
      </c>
      <c r="BG62" s="373">
        <f t="shared" si="1199"/>
        <v>1582985.1653017313</v>
      </c>
      <c r="BH62" s="374" t="s">
        <v>226</v>
      </c>
      <c r="BI62" s="372">
        <f t="shared" si="1199"/>
        <v>117815.88432014119</v>
      </c>
      <c r="BJ62" s="372">
        <f t="shared" si="1199"/>
        <v>114997.7478803221</v>
      </c>
      <c r="BK62" s="372">
        <f t="shared" si="1199"/>
        <v>127522.79872396251</v>
      </c>
      <c r="BL62" s="372">
        <f t="shared" si="1199"/>
        <v>136491.20540846844</v>
      </c>
      <c r="BM62" s="372">
        <f t="shared" si="1199"/>
        <v>144048.02227831047</v>
      </c>
      <c r="BN62" s="372">
        <f t="shared" si="1199"/>
        <v>153997.98672753942</v>
      </c>
      <c r="BO62" s="372">
        <f t="shared" si="1199"/>
        <v>157308.88394319161</v>
      </c>
      <c r="BP62" s="372">
        <f t="shared" si="1199"/>
        <v>157308.88394319161</v>
      </c>
      <c r="BQ62" s="372">
        <f t="shared" si="1199"/>
        <v>143707.6008272944</v>
      </c>
      <c r="BR62" s="372">
        <f t="shared" si="1199"/>
        <v>145541.34948458162</v>
      </c>
      <c r="BS62" s="372">
        <f t="shared" si="1199"/>
        <v>126270.29363959846</v>
      </c>
      <c r="BT62" s="372">
        <f t="shared" si="1199"/>
        <v>117815.88432014119</v>
      </c>
      <c r="BU62" s="373">
        <f t="shared" si="1199"/>
        <v>1642826.541496743</v>
      </c>
      <c r="BV62" s="374" t="s">
        <v>226</v>
      </c>
      <c r="BW62" s="375"/>
      <c r="BX62" s="375"/>
    </row>
    <row r="63" spans="2:76" s="221" customFormat="1">
      <c r="B63" s="229" t="s">
        <v>227</v>
      </c>
      <c r="C63" s="297">
        <v>200000</v>
      </c>
      <c r="D63" s="374" t="s">
        <v>228</v>
      </c>
      <c r="E63" s="372">
        <f>E45-E62</f>
        <v>39811.276768223761</v>
      </c>
      <c r="F63" s="372">
        <f t="shared" ref="F63:BU63" si="1200">F45-F62</f>
        <v>30727.811461223755</v>
      </c>
      <c r="G63" s="372">
        <f t="shared" si="1200"/>
        <v>71098.768381223752</v>
      </c>
      <c r="H63" s="372">
        <f t="shared" si="1200"/>
        <v>105736.39114922375</v>
      </c>
      <c r="I63" s="372">
        <f t="shared" si="1200"/>
        <v>136636.07121422375</v>
      </c>
      <c r="J63" s="372">
        <f t="shared" si="1200"/>
        <v>177512.83816922375</v>
      </c>
      <c r="K63" s="372">
        <f t="shared" si="1200"/>
        <v>190288.86275522376</v>
      </c>
      <c r="L63" s="372">
        <f t="shared" si="1200"/>
        <v>190288.86275522376</v>
      </c>
      <c r="M63" s="372">
        <f t="shared" si="1200"/>
        <v>134910.39037922371</v>
      </c>
      <c r="N63" s="372">
        <f t="shared" si="1200"/>
        <v>141209.10999422375</v>
      </c>
      <c r="O63" s="372">
        <f t="shared" si="1200"/>
        <v>67061.672689223749</v>
      </c>
      <c r="P63" s="372">
        <f t="shared" si="1200"/>
        <v>39811.276768223761</v>
      </c>
      <c r="Q63" s="373">
        <f>Q45-Q62</f>
        <v>1325093.3324846854</v>
      </c>
      <c r="R63" s="374" t="s">
        <v>228</v>
      </c>
      <c r="S63" s="372">
        <f t="shared" si="1200"/>
        <v>39126.048413328594</v>
      </c>
      <c r="T63" s="372">
        <f t="shared" si="1200"/>
        <v>27428.428788734862</v>
      </c>
      <c r="U63" s="372">
        <f t="shared" si="1200"/>
        <v>79417.849342484886</v>
      </c>
      <c r="V63" s="372">
        <f t="shared" si="1200"/>
        <v>124018.51406398484</v>
      </c>
      <c r="W63" s="372">
        <f t="shared" si="1200"/>
        <v>163804.71717851609</v>
      </c>
      <c r="X63" s="372">
        <f t="shared" si="1200"/>
        <v>216437.20218335983</v>
      </c>
      <c r="Y63" s="372">
        <f t="shared" si="1200"/>
        <v>232888.08567167242</v>
      </c>
      <c r="Z63" s="372">
        <f t="shared" si="1200"/>
        <v>232888.08567167242</v>
      </c>
      <c r="AA63" s="372">
        <f t="shared" si="1200"/>
        <v>161582.99145242234</v>
      </c>
      <c r="AB63" s="372">
        <f t="shared" si="1200"/>
        <v>169694.06964664115</v>
      </c>
      <c r="AC63" s="372">
        <f t="shared" si="1200"/>
        <v>74218.907287109832</v>
      </c>
      <c r="AD63" s="372">
        <f t="shared" si="1200"/>
        <v>39126.048413328594</v>
      </c>
      <c r="AE63" s="373">
        <f t="shared" si="1200"/>
        <v>1560630.9481132557</v>
      </c>
      <c r="AF63" s="374" t="s">
        <v>228</v>
      </c>
      <c r="AG63" s="372">
        <f t="shared" si="1200"/>
        <v>62720.722169795554</v>
      </c>
      <c r="AH63" s="372">
        <f t="shared" si="1200"/>
        <v>48670.383848845202</v>
      </c>
      <c r="AI63" s="372">
        <f t="shared" si="1200"/>
        <v>111116.33194195777</v>
      </c>
      <c r="AJ63" s="372">
        <f t="shared" si="1200"/>
        <v>164718.02922945269</v>
      </c>
      <c r="AK63" s="372">
        <f t="shared" si="1200"/>
        <v>212541.27612116994</v>
      </c>
      <c r="AL63" s="372">
        <f t="shared" si="1200"/>
        <v>275806.63451540901</v>
      </c>
      <c r="AM63" s="372">
        <f t="shared" si="1200"/>
        <v>295577.48420689598</v>
      </c>
      <c r="AN63" s="372">
        <f t="shared" si="1200"/>
        <v>295577.48420689598</v>
      </c>
      <c r="AO63" s="372">
        <f t="shared" si="1200"/>
        <v>209869.34448685584</v>
      </c>
      <c r="AP63" s="372">
        <f t="shared" si="1200"/>
        <v>219613.85954130747</v>
      </c>
      <c r="AQ63" s="372">
        <f t="shared" si="1200"/>
        <v>104871.73713264652</v>
      </c>
      <c r="AR63" s="372">
        <f t="shared" si="1200"/>
        <v>62720.722169795554</v>
      </c>
      <c r="AS63" s="373">
        <f t="shared" si="1200"/>
        <v>2063804.0095710282</v>
      </c>
      <c r="AT63" s="374" t="s">
        <v>228</v>
      </c>
      <c r="AU63" s="372">
        <f t="shared" si="1200"/>
        <v>75813.041129335019</v>
      </c>
      <c r="AV63" s="372">
        <f t="shared" si="1200"/>
        <v>60131.574899449348</v>
      </c>
      <c r="AW63" s="372">
        <f t="shared" si="1200"/>
        <v>129826.98036560795</v>
      </c>
      <c r="AX63" s="372">
        <f t="shared" si="1200"/>
        <v>189643.99494314211</v>
      </c>
      <c r="AY63" s="372">
        <f t="shared" si="1200"/>
        <v>243010.68102808908</v>
      </c>
      <c r="AZ63" s="372">
        <f t="shared" si="1200"/>
        <v>313609.25863942946</v>
      </c>
      <c r="BA63" s="372">
        <f t="shared" si="1200"/>
        <v>335672.62443006667</v>
      </c>
      <c r="BB63" s="372">
        <f t="shared" si="1200"/>
        <v>335672.62443006667</v>
      </c>
      <c r="BC63" s="372">
        <f t="shared" si="1200"/>
        <v>240029.37131425957</v>
      </c>
      <c r="BD63" s="372">
        <f t="shared" si="1200"/>
        <v>250904.64291071764</v>
      </c>
      <c r="BE63" s="372">
        <f t="shared" si="1200"/>
        <v>122857.4398189921</v>
      </c>
      <c r="BF63" s="372">
        <f t="shared" si="1200"/>
        <v>75813.041129335019</v>
      </c>
      <c r="BG63" s="373">
        <f t="shared" si="1200"/>
        <v>2372985.2750384905</v>
      </c>
      <c r="BH63" s="374" t="s">
        <v>228</v>
      </c>
      <c r="BI63" s="372">
        <f t="shared" si="1200"/>
        <v>82526.934877478838</v>
      </c>
      <c r="BJ63" s="372">
        <f t="shared" si="1200"/>
        <v>65957.056556237891</v>
      </c>
      <c r="BK63" s="372">
        <f t="shared" si="1200"/>
        <v>139600.96020619752</v>
      </c>
      <c r="BL63" s="372">
        <f t="shared" si="1200"/>
        <v>202799.05291008163</v>
      </c>
      <c r="BM63" s="372">
        <f t="shared" si="1200"/>
        <v>259180.28120732083</v>
      </c>
      <c r="BN63" s="372">
        <f t="shared" si="1200"/>
        <v>333766.58003418567</v>
      </c>
      <c r="BO63" s="372">
        <f t="shared" si="1200"/>
        <v>357077.0613242609</v>
      </c>
      <c r="BP63" s="372">
        <f t="shared" si="1200"/>
        <v>357077.0613242609</v>
      </c>
      <c r="BQ63" s="372">
        <f t="shared" si="1200"/>
        <v>256030.92190433067</v>
      </c>
      <c r="BR63" s="372">
        <f t="shared" si="1200"/>
        <v>267521.79067143088</v>
      </c>
      <c r="BS63" s="372">
        <f t="shared" si="1200"/>
        <v>132236.56984120153</v>
      </c>
      <c r="BT63" s="372">
        <f t="shared" si="1200"/>
        <v>82526.934877478838</v>
      </c>
      <c r="BU63" s="373">
        <f t="shared" si="1200"/>
        <v>2536301.2057344657</v>
      </c>
      <c r="BV63" s="374" t="s">
        <v>228</v>
      </c>
      <c r="BW63" s="375"/>
      <c r="BX63" s="375"/>
    </row>
    <row r="64" spans="2:76">
      <c r="B64" s="229" t="s">
        <v>229</v>
      </c>
      <c r="C64" s="297">
        <v>150000</v>
      </c>
      <c r="D64" s="298" t="s">
        <v>230</v>
      </c>
      <c r="E64" s="276">
        <f>E63/E45</f>
        <v>0.37276057542634122</v>
      </c>
      <c r="F64" s="276">
        <f t="shared" ref="F64:BU64" si="1201">F63/F45</f>
        <v>0.31853646752027409</v>
      </c>
      <c r="G64" s="276">
        <f t="shared" si="1201"/>
        <v>0.49928349387383114</v>
      </c>
      <c r="H64" s="276">
        <f t="shared" si="1201"/>
        <v>0.5845891379543865</v>
      </c>
      <c r="I64" s="276">
        <f t="shared" si="1201"/>
        <v>0.635641151617375</v>
      </c>
      <c r="J64" s="276">
        <f t="shared" si="1201"/>
        <v>0.68267998149868669</v>
      </c>
      <c r="K64" s="276">
        <f t="shared" si="1201"/>
        <v>0.69394000570436665</v>
      </c>
      <c r="L64" s="276">
        <f t="shared" si="1201"/>
        <v>0.69394000570436665</v>
      </c>
      <c r="M64" s="276">
        <f t="shared" si="1201"/>
        <v>0.6330923186767734</v>
      </c>
      <c r="N64" s="276">
        <f t="shared" si="1201"/>
        <v>0.64127442796731504</v>
      </c>
      <c r="O64" s="276">
        <f t="shared" si="1201"/>
        <v>0.48663120202908211</v>
      </c>
      <c r="P64" s="276">
        <f t="shared" si="1201"/>
        <v>0.37276057542634122</v>
      </c>
      <c r="Q64" s="187">
        <f>Q63/Q45</f>
        <v>0.59478289489629743</v>
      </c>
      <c r="R64" s="298" t="s">
        <v>230</v>
      </c>
      <c r="S64" s="276">
        <f t="shared" si="1201"/>
        <v>0.28453953528778281</v>
      </c>
      <c r="T64" s="276">
        <f t="shared" si="1201"/>
        <v>0.22084177168511732</v>
      </c>
      <c r="U64" s="276">
        <f t="shared" si="1201"/>
        <v>0.4331676503606694</v>
      </c>
      <c r="V64" s="276">
        <f t="shared" si="1201"/>
        <v>0.53255632110471274</v>
      </c>
      <c r="W64" s="276">
        <f t="shared" si="1201"/>
        <v>0.5918692897333836</v>
      </c>
      <c r="X64" s="276">
        <f t="shared" si="1201"/>
        <v>0.64650527664849367</v>
      </c>
      <c r="Y64" s="276">
        <f t="shared" si="1201"/>
        <v>0.65964243783120813</v>
      </c>
      <c r="Z64" s="276">
        <f t="shared" si="1201"/>
        <v>0.65964243783120813</v>
      </c>
      <c r="AA64" s="276">
        <f t="shared" si="1201"/>
        <v>0.58893864350546443</v>
      </c>
      <c r="AB64" s="276">
        <f t="shared" si="1201"/>
        <v>0.59855027352550905</v>
      </c>
      <c r="AC64" s="276">
        <f t="shared" si="1201"/>
        <v>0.41830483885338066</v>
      </c>
      <c r="AD64" s="276">
        <f t="shared" si="1201"/>
        <v>0.28453953528778281</v>
      </c>
      <c r="AE64" s="187">
        <f t="shared" si="1201"/>
        <v>0.54408277745479061</v>
      </c>
      <c r="AF64" s="298" t="s">
        <v>230</v>
      </c>
      <c r="AG64" s="276">
        <f t="shared" si="1201"/>
        <v>0.36903640368063317</v>
      </c>
      <c r="AH64" s="276">
        <f t="shared" si="1201"/>
        <v>0.31704914990000616</v>
      </c>
      <c r="AI64" s="276">
        <f t="shared" si="1201"/>
        <v>0.49033999583542925</v>
      </c>
      <c r="AJ64" s="276">
        <f t="shared" si="1201"/>
        <v>0.57227093231993831</v>
      </c>
      <c r="AK64" s="276">
        <f t="shared" si="1201"/>
        <v>0.62133270652488692</v>
      </c>
      <c r="AL64" s="276">
        <f t="shared" si="1201"/>
        <v>0.66654028169549551</v>
      </c>
      <c r="AM64" s="276">
        <f t="shared" si="1201"/>
        <v>0.67735165239281869</v>
      </c>
      <c r="AN64" s="276">
        <f t="shared" si="1201"/>
        <v>0.67735165239281869</v>
      </c>
      <c r="AO64" s="276">
        <f t="shared" si="1201"/>
        <v>0.6188778550222096</v>
      </c>
      <c r="AP64" s="276">
        <f t="shared" si="1201"/>
        <v>0.62672243575528641</v>
      </c>
      <c r="AQ64" s="276">
        <f t="shared" si="1201"/>
        <v>0.47820963661994964</v>
      </c>
      <c r="AR64" s="276">
        <f t="shared" si="1201"/>
        <v>0.36903640368063317</v>
      </c>
      <c r="AS64" s="187">
        <f t="shared" si="1201"/>
        <v>0.58212298147209796</v>
      </c>
      <c r="AT64" s="298" t="s">
        <v>230</v>
      </c>
      <c r="AU64" s="276">
        <f t="shared" si="1201"/>
        <v>0.39976313870117264</v>
      </c>
      <c r="AV64" s="276">
        <f t="shared" si="1201"/>
        <v>0.35104684098150163</v>
      </c>
      <c r="AW64" s="276">
        <f t="shared" si="1201"/>
        <v>0.51343450004707181</v>
      </c>
      <c r="AX64" s="276">
        <f t="shared" si="1201"/>
        <v>0.59047336730916344</v>
      </c>
      <c r="AY64" s="276">
        <f t="shared" si="1201"/>
        <v>0.63665911751768345</v>
      </c>
      <c r="AZ64" s="276">
        <f t="shared" si="1201"/>
        <v>0.67922120610649339</v>
      </c>
      <c r="BA64" s="276">
        <f t="shared" si="1201"/>
        <v>0.6893812058953005</v>
      </c>
      <c r="BB64" s="276">
        <f t="shared" si="1201"/>
        <v>0.6893812058953005</v>
      </c>
      <c r="BC64" s="276">
        <f t="shared" si="1201"/>
        <v>0.63433838691181177</v>
      </c>
      <c r="BD64" s="276">
        <f t="shared" si="1201"/>
        <v>0.64168939899048727</v>
      </c>
      <c r="BE64" s="276">
        <f t="shared" si="1201"/>
        <v>0.50206736391248197</v>
      </c>
      <c r="BF64" s="276">
        <f t="shared" si="1201"/>
        <v>0.39976313870117264</v>
      </c>
      <c r="BG64" s="187">
        <f t="shared" si="1201"/>
        <v>0.59984909160100008</v>
      </c>
      <c r="BH64" s="298" t="s">
        <v>230</v>
      </c>
      <c r="BI64" s="276">
        <f t="shared" si="1201"/>
        <v>0.41192858924518527</v>
      </c>
      <c r="BJ64" s="276">
        <f t="shared" si="1201"/>
        <v>0.36449464141949012</v>
      </c>
      <c r="BK64" s="276">
        <f t="shared" si="1201"/>
        <v>0.52260780083847369</v>
      </c>
      <c r="BL64" s="276">
        <f t="shared" si="1201"/>
        <v>0.59771551919913746</v>
      </c>
      <c r="BM64" s="276">
        <f t="shared" si="1201"/>
        <v>0.64276311699076083</v>
      </c>
      <c r="BN64" s="276">
        <f t="shared" si="1201"/>
        <v>0.68427803653321118</v>
      </c>
      <c r="BO64" s="276">
        <f t="shared" si="1201"/>
        <v>0.69418121667107446</v>
      </c>
      <c r="BP64" s="276">
        <f t="shared" si="1201"/>
        <v>0.69418121667107446</v>
      </c>
      <c r="BQ64" s="276">
        <f t="shared" si="1201"/>
        <v>0.64049599261721324</v>
      </c>
      <c r="BR64" s="276">
        <f t="shared" si="1201"/>
        <v>0.64765350539481403</v>
      </c>
      <c r="BS64" s="276">
        <f t="shared" si="1201"/>
        <v>0.51153987967914472</v>
      </c>
      <c r="BT64" s="276">
        <f t="shared" si="1201"/>
        <v>0.41192858924518527</v>
      </c>
      <c r="BU64" s="187">
        <f t="shared" si="1201"/>
        <v>0.60689726640082675</v>
      </c>
      <c r="BV64" s="298" t="s">
        <v>230</v>
      </c>
    </row>
    <row r="65" spans="2:76">
      <c r="R65" s="183"/>
      <c r="AF65" s="183"/>
      <c r="AT65" s="183"/>
      <c r="BH65" s="183"/>
    </row>
    <row r="66" spans="2:76">
      <c r="B66" s="260"/>
      <c r="C66" s="260"/>
      <c r="D66" s="496" t="s">
        <v>231</v>
      </c>
      <c r="E66" s="264" t="s">
        <v>181</v>
      </c>
      <c r="F66" s="264" t="s">
        <v>182</v>
      </c>
      <c r="G66" s="264" t="s">
        <v>183</v>
      </c>
      <c r="H66" s="264" t="s">
        <v>184</v>
      </c>
      <c r="I66" s="264" t="s">
        <v>185</v>
      </c>
      <c r="J66" s="264" t="s">
        <v>186</v>
      </c>
      <c r="K66" s="264" t="s">
        <v>187</v>
      </c>
      <c r="L66" s="264" t="s">
        <v>188</v>
      </c>
      <c r="M66" s="264" t="s">
        <v>189</v>
      </c>
      <c r="N66" s="264" t="s">
        <v>190</v>
      </c>
      <c r="O66" s="264" t="s">
        <v>191</v>
      </c>
      <c r="P66" s="264" t="s">
        <v>192</v>
      </c>
      <c r="Q66" s="185" t="s">
        <v>139</v>
      </c>
      <c r="R66" s="496" t="s">
        <v>231</v>
      </c>
      <c r="S66" s="264" t="s">
        <v>181</v>
      </c>
      <c r="T66" s="264" t="s">
        <v>182</v>
      </c>
      <c r="U66" s="264" t="s">
        <v>183</v>
      </c>
      <c r="V66" s="264" t="s">
        <v>184</v>
      </c>
      <c r="W66" s="264" t="s">
        <v>185</v>
      </c>
      <c r="X66" s="264" t="s">
        <v>186</v>
      </c>
      <c r="Y66" s="264" t="s">
        <v>187</v>
      </c>
      <c r="Z66" s="264" t="s">
        <v>188</v>
      </c>
      <c r="AA66" s="264" t="s">
        <v>189</v>
      </c>
      <c r="AB66" s="264" t="s">
        <v>190</v>
      </c>
      <c r="AC66" s="264" t="s">
        <v>191</v>
      </c>
      <c r="AD66" s="264" t="s">
        <v>192</v>
      </c>
      <c r="AE66" s="185" t="s">
        <v>140</v>
      </c>
      <c r="AF66" s="496" t="s">
        <v>231</v>
      </c>
      <c r="AG66" s="264" t="s">
        <v>181</v>
      </c>
      <c r="AH66" s="264" t="s">
        <v>182</v>
      </c>
      <c r="AI66" s="264" t="s">
        <v>183</v>
      </c>
      <c r="AJ66" s="264" t="s">
        <v>184</v>
      </c>
      <c r="AK66" s="264" t="s">
        <v>185</v>
      </c>
      <c r="AL66" s="264" t="s">
        <v>186</v>
      </c>
      <c r="AM66" s="264" t="s">
        <v>187</v>
      </c>
      <c r="AN66" s="264" t="s">
        <v>188</v>
      </c>
      <c r="AO66" s="264" t="s">
        <v>189</v>
      </c>
      <c r="AP66" s="264" t="s">
        <v>190</v>
      </c>
      <c r="AQ66" s="264" t="s">
        <v>191</v>
      </c>
      <c r="AR66" s="264" t="s">
        <v>192</v>
      </c>
      <c r="AS66" s="185" t="s">
        <v>141</v>
      </c>
      <c r="AT66" s="496" t="s">
        <v>231</v>
      </c>
      <c r="AU66" s="264" t="s">
        <v>181</v>
      </c>
      <c r="AV66" s="264" t="s">
        <v>182</v>
      </c>
      <c r="AW66" s="264" t="s">
        <v>183</v>
      </c>
      <c r="AX66" s="264" t="s">
        <v>184</v>
      </c>
      <c r="AY66" s="264" t="s">
        <v>185</v>
      </c>
      <c r="AZ66" s="264" t="s">
        <v>186</v>
      </c>
      <c r="BA66" s="264" t="s">
        <v>187</v>
      </c>
      <c r="BB66" s="264" t="s">
        <v>188</v>
      </c>
      <c r="BC66" s="264" t="s">
        <v>189</v>
      </c>
      <c r="BD66" s="264" t="s">
        <v>190</v>
      </c>
      <c r="BE66" s="264" t="s">
        <v>191</v>
      </c>
      <c r="BF66" s="264" t="s">
        <v>192</v>
      </c>
      <c r="BG66" s="185" t="s">
        <v>142</v>
      </c>
      <c r="BH66" s="496" t="s">
        <v>231</v>
      </c>
      <c r="BI66" s="264" t="s">
        <v>181</v>
      </c>
      <c r="BJ66" s="264" t="s">
        <v>182</v>
      </c>
      <c r="BK66" s="264" t="s">
        <v>183</v>
      </c>
      <c r="BL66" s="264" t="s">
        <v>184</v>
      </c>
      <c r="BM66" s="264" t="s">
        <v>185</v>
      </c>
      <c r="BN66" s="264" t="s">
        <v>186</v>
      </c>
      <c r="BO66" s="264" t="s">
        <v>187</v>
      </c>
      <c r="BP66" s="264" t="s">
        <v>188</v>
      </c>
      <c r="BQ66" s="264" t="s">
        <v>189</v>
      </c>
      <c r="BR66" s="264" t="s">
        <v>190</v>
      </c>
      <c r="BS66" s="264" t="s">
        <v>191</v>
      </c>
      <c r="BT66" s="264" t="s">
        <v>192</v>
      </c>
      <c r="BU66" s="185" t="s">
        <v>143</v>
      </c>
      <c r="BV66" s="263" t="s">
        <v>231</v>
      </c>
    </row>
    <row r="67" spans="2:76">
      <c r="D67" s="299" t="s">
        <v>207</v>
      </c>
      <c r="E67" s="276">
        <f>E48/E45</f>
        <v>0.19292711598746073</v>
      </c>
      <c r="F67" s="276">
        <f t="shared" ref="F67:BU67" si="1202">F48/F45</f>
        <v>0.21359787841468866</v>
      </c>
      <c r="G67" s="276">
        <f t="shared" si="1202"/>
        <v>0.14469533699059556</v>
      </c>
      <c r="H67" s="276">
        <f t="shared" si="1202"/>
        <v>0.11391886848783396</v>
      </c>
      <c r="I67" s="276">
        <f t="shared" si="1202"/>
        <v>9.5855280947487936E-2</v>
      </c>
      <c r="J67" s="276">
        <f t="shared" si="1202"/>
        <v>7.9242251181143211E-2</v>
      </c>
      <c r="K67" s="276">
        <f t="shared" si="1202"/>
        <v>7.5141171084092143E-2</v>
      </c>
      <c r="L67" s="276">
        <f t="shared" si="1202"/>
        <v>7.5141171084092143E-2</v>
      </c>
      <c r="M67" s="276">
        <f t="shared" si="1202"/>
        <v>9.6692112765283472E-2</v>
      </c>
      <c r="N67" s="276">
        <f t="shared" si="1202"/>
        <v>9.3573012353500129E-2</v>
      </c>
      <c r="O67" s="276">
        <f t="shared" si="1202"/>
        <v>0.14951851489028209</v>
      </c>
      <c r="P67" s="276">
        <f t="shared" si="1202"/>
        <v>0.19292711598746073</v>
      </c>
      <c r="Q67" s="187">
        <f t="shared" si="1202"/>
        <v>0.11098458239435786</v>
      </c>
      <c r="R67" s="299" t="s">
        <v>207</v>
      </c>
      <c r="S67" s="276">
        <f t="shared" si="1202"/>
        <v>0.18431095352588484</v>
      </c>
      <c r="T67" s="276">
        <f t="shared" si="1202"/>
        <v>0.20405855568937248</v>
      </c>
      <c r="U67" s="276">
        <f t="shared" si="1202"/>
        <v>0.13823321514441361</v>
      </c>
      <c r="V67" s="276">
        <f t="shared" si="1202"/>
        <v>0.10883122970099868</v>
      </c>
      <c r="W67" s="276">
        <f t="shared" si="1202"/>
        <v>9.1574365487697221E-2</v>
      </c>
      <c r="X67" s="276">
        <f t="shared" si="1202"/>
        <v>7.5703276856548471E-2</v>
      </c>
      <c r="Y67" s="276">
        <f t="shared" si="1202"/>
        <v>7.1785351792957933E-2</v>
      </c>
      <c r="Z67" s="276">
        <f t="shared" si="1202"/>
        <v>7.1785351792957933E-2</v>
      </c>
      <c r="AA67" s="276">
        <f t="shared" si="1202"/>
        <v>9.2373824234018381E-2</v>
      </c>
      <c r="AB67" s="276">
        <f t="shared" si="1202"/>
        <v>8.9394023452275845E-2</v>
      </c>
      <c r="AC67" s="276">
        <f t="shared" si="1202"/>
        <v>0.14284098898256078</v>
      </c>
      <c r="AD67" s="276">
        <f t="shared" si="1202"/>
        <v>0.18431095352588484</v>
      </c>
      <c r="AE67" s="187">
        <f t="shared" si="1202"/>
        <v>0.10602798939422152</v>
      </c>
      <c r="AF67" s="299" t="s">
        <v>207</v>
      </c>
      <c r="AG67" s="276">
        <f t="shared" si="1202"/>
        <v>0.1655841056993268</v>
      </c>
      <c r="AH67" s="276">
        <f t="shared" si="1202"/>
        <v>0.18332525988139758</v>
      </c>
      <c r="AI67" s="276">
        <f t="shared" si="1202"/>
        <v>0.12418807927449509</v>
      </c>
      <c r="AJ67" s="276">
        <f t="shared" si="1202"/>
        <v>9.7773471936745363E-2</v>
      </c>
      <c r="AK67" s="276">
        <f t="shared" si="1202"/>
        <v>8.2269985175537019E-2</v>
      </c>
      <c r="AL67" s="276">
        <f t="shared" si="1202"/>
        <v>6.8011472769249473E-2</v>
      </c>
      <c r="AM67" s="276">
        <f t="shared" si="1202"/>
        <v>6.4491627065882157E-2</v>
      </c>
      <c r="AN67" s="276">
        <f t="shared" si="1202"/>
        <v>6.4491627065882157E-2</v>
      </c>
      <c r="AO67" s="276">
        <f t="shared" si="1202"/>
        <v>8.2988215204847282E-2</v>
      </c>
      <c r="AP67" s="276">
        <f t="shared" si="1202"/>
        <v>8.0311176004690898E-2</v>
      </c>
      <c r="AQ67" s="276">
        <f t="shared" si="1202"/>
        <v>0.12832768191697824</v>
      </c>
      <c r="AR67" s="276">
        <f t="shared" si="1202"/>
        <v>0.1655841056993268</v>
      </c>
      <c r="AS67" s="187">
        <f t="shared" si="1202"/>
        <v>9.5255053848301047E-2</v>
      </c>
      <c r="AT67" s="299" t="s">
        <v>207</v>
      </c>
      <c r="AU67" s="276">
        <f t="shared" si="1202"/>
        <v>0.15600501714649048</v>
      </c>
      <c r="AV67" s="276">
        <f t="shared" si="1202"/>
        <v>0.17271984041218585</v>
      </c>
      <c r="AW67" s="276">
        <f t="shared" si="1202"/>
        <v>0.11700376285986788</v>
      </c>
      <c r="AX67" s="276">
        <f t="shared" si="1202"/>
        <v>9.211724821983247E-2</v>
      </c>
      <c r="AY67" s="276">
        <f t="shared" si="1202"/>
        <v>7.7510642665525806E-2</v>
      </c>
      <c r="AZ67" s="276">
        <f t="shared" si="1202"/>
        <v>6.4076989338524237E-2</v>
      </c>
      <c r="BA67" s="276">
        <f t="shared" si="1202"/>
        <v>6.0760767730250353E-2</v>
      </c>
      <c r="BB67" s="276">
        <f t="shared" si="1202"/>
        <v>6.0760767730250353E-2</v>
      </c>
      <c r="BC67" s="276">
        <f t="shared" si="1202"/>
        <v>7.818732287927245E-2</v>
      </c>
      <c r="BD67" s="276">
        <f t="shared" si="1202"/>
        <v>7.5665151173489473E-2</v>
      </c>
      <c r="BE67" s="276">
        <f t="shared" si="1202"/>
        <v>0.12090388828853015</v>
      </c>
      <c r="BF67" s="276">
        <f t="shared" si="1202"/>
        <v>0.15600501714649048</v>
      </c>
      <c r="BG67" s="187">
        <f t="shared" si="1202"/>
        <v>8.9744521348430958E-2</v>
      </c>
      <c r="BH67" s="299" t="s">
        <v>207</v>
      </c>
      <c r="BI67" s="276">
        <f t="shared" si="1202"/>
        <v>0.15136651845706203</v>
      </c>
      <c r="BJ67" s="276">
        <f t="shared" si="1202"/>
        <v>0.16758435972031871</v>
      </c>
      <c r="BK67" s="276">
        <f t="shared" si="1202"/>
        <v>0.11352488884279653</v>
      </c>
      <c r="BL67" s="276">
        <f t="shared" si="1202"/>
        <v>8.9378325184169952E-2</v>
      </c>
      <c r="BM67" s="276">
        <f t="shared" si="1202"/>
        <v>7.5206017974621189E-2</v>
      </c>
      <c r="BN67" s="276">
        <f t="shared" si="1202"/>
        <v>6.2171787592415192E-2</v>
      </c>
      <c r="BO67" s="276">
        <f t="shared" si="1202"/>
        <v>5.8954167233416448E-2</v>
      </c>
      <c r="BP67" s="276">
        <f t="shared" si="1202"/>
        <v>5.8954167233416448E-2</v>
      </c>
      <c r="BQ67" s="276">
        <f t="shared" si="1202"/>
        <v>7.5862578449002793E-2</v>
      </c>
      <c r="BR67" s="276">
        <f t="shared" si="1202"/>
        <v>7.3415398499034973E-2</v>
      </c>
      <c r="BS67" s="276">
        <f t="shared" si="1202"/>
        <v>0.11730905180422309</v>
      </c>
      <c r="BT67" s="276">
        <f t="shared" si="1202"/>
        <v>0.15136651845706203</v>
      </c>
      <c r="BU67" s="187">
        <f t="shared" si="1202"/>
        <v>8.7076146623872031E-2</v>
      </c>
      <c r="BV67" s="299" t="s">
        <v>207</v>
      </c>
    </row>
    <row r="68" spans="2:76">
      <c r="D68" s="300" t="s">
        <v>209</v>
      </c>
      <c r="E68" s="276">
        <f>E49/E45</f>
        <v>0.03</v>
      </c>
      <c r="F68" s="276">
        <f t="shared" ref="F68:BU68" si="1203">F49/F45</f>
        <v>2.9999999999999995E-2</v>
      </c>
      <c r="G68" s="276">
        <f t="shared" si="1203"/>
        <v>0.03</v>
      </c>
      <c r="H68" s="276">
        <f t="shared" si="1203"/>
        <v>0.03</v>
      </c>
      <c r="I68" s="276">
        <f t="shared" si="1203"/>
        <v>0.03</v>
      </c>
      <c r="J68" s="276">
        <f t="shared" si="1203"/>
        <v>0.03</v>
      </c>
      <c r="K68" s="276">
        <f t="shared" si="1203"/>
        <v>2.9999999999999995E-2</v>
      </c>
      <c r="L68" s="276">
        <f t="shared" si="1203"/>
        <v>2.9999999999999995E-2</v>
      </c>
      <c r="M68" s="276">
        <f t="shared" si="1203"/>
        <v>3.0000000000000002E-2</v>
      </c>
      <c r="N68" s="276">
        <f t="shared" si="1203"/>
        <v>0.03</v>
      </c>
      <c r="O68" s="276">
        <f t="shared" si="1203"/>
        <v>0.03</v>
      </c>
      <c r="P68" s="276">
        <f t="shared" si="1203"/>
        <v>0.03</v>
      </c>
      <c r="Q68" s="187">
        <f t="shared" si="1203"/>
        <v>0.03</v>
      </c>
      <c r="R68" s="300" t="s">
        <v>209</v>
      </c>
      <c r="S68" s="276">
        <f t="shared" si="1203"/>
        <v>0.03</v>
      </c>
      <c r="T68" s="276">
        <f t="shared" si="1203"/>
        <v>0.03</v>
      </c>
      <c r="U68" s="276">
        <f t="shared" si="1203"/>
        <v>2.9999999999999995E-2</v>
      </c>
      <c r="V68" s="276">
        <f t="shared" si="1203"/>
        <v>0.03</v>
      </c>
      <c r="W68" s="276">
        <f t="shared" si="1203"/>
        <v>3.0000000000000002E-2</v>
      </c>
      <c r="X68" s="276">
        <f t="shared" si="1203"/>
        <v>0.03</v>
      </c>
      <c r="Y68" s="276">
        <f t="shared" si="1203"/>
        <v>2.9999999999999995E-2</v>
      </c>
      <c r="Z68" s="276">
        <f t="shared" si="1203"/>
        <v>2.9999999999999995E-2</v>
      </c>
      <c r="AA68" s="276">
        <f t="shared" si="1203"/>
        <v>3.0000000000000002E-2</v>
      </c>
      <c r="AB68" s="276">
        <f t="shared" si="1203"/>
        <v>2.9999999999999995E-2</v>
      </c>
      <c r="AC68" s="276">
        <f t="shared" si="1203"/>
        <v>3.0000000000000002E-2</v>
      </c>
      <c r="AD68" s="276">
        <f t="shared" si="1203"/>
        <v>0.03</v>
      </c>
      <c r="AE68" s="187">
        <f t="shared" si="1203"/>
        <v>0.03</v>
      </c>
      <c r="AF68" s="300" t="s">
        <v>209</v>
      </c>
      <c r="AG68" s="276">
        <f t="shared" si="1203"/>
        <v>0.03</v>
      </c>
      <c r="AH68" s="276">
        <f t="shared" si="1203"/>
        <v>0.03</v>
      </c>
      <c r="AI68" s="276">
        <f t="shared" si="1203"/>
        <v>0.03</v>
      </c>
      <c r="AJ68" s="276">
        <f t="shared" si="1203"/>
        <v>0.03</v>
      </c>
      <c r="AK68" s="276">
        <f t="shared" si="1203"/>
        <v>0.03</v>
      </c>
      <c r="AL68" s="276">
        <f t="shared" si="1203"/>
        <v>0.03</v>
      </c>
      <c r="AM68" s="276">
        <f t="shared" si="1203"/>
        <v>0.03</v>
      </c>
      <c r="AN68" s="276">
        <f t="shared" si="1203"/>
        <v>0.03</v>
      </c>
      <c r="AO68" s="276">
        <f t="shared" si="1203"/>
        <v>0.03</v>
      </c>
      <c r="AP68" s="276">
        <f t="shared" si="1203"/>
        <v>2.9999999999999995E-2</v>
      </c>
      <c r="AQ68" s="276">
        <f t="shared" si="1203"/>
        <v>0.03</v>
      </c>
      <c r="AR68" s="276">
        <f t="shared" si="1203"/>
        <v>0.03</v>
      </c>
      <c r="AS68" s="187">
        <f t="shared" si="1203"/>
        <v>0.03</v>
      </c>
      <c r="AT68" s="300" t="s">
        <v>209</v>
      </c>
      <c r="AU68" s="276">
        <f t="shared" si="1203"/>
        <v>0.03</v>
      </c>
      <c r="AV68" s="276">
        <f t="shared" si="1203"/>
        <v>3.0000000000000002E-2</v>
      </c>
      <c r="AW68" s="276">
        <f t="shared" si="1203"/>
        <v>0.03</v>
      </c>
      <c r="AX68" s="276">
        <f t="shared" si="1203"/>
        <v>0.03</v>
      </c>
      <c r="AY68" s="276">
        <f t="shared" si="1203"/>
        <v>0.03</v>
      </c>
      <c r="AZ68" s="276">
        <f t="shared" si="1203"/>
        <v>0.03</v>
      </c>
      <c r="BA68" s="276">
        <f t="shared" si="1203"/>
        <v>0.03</v>
      </c>
      <c r="BB68" s="276">
        <f t="shared" si="1203"/>
        <v>0.03</v>
      </c>
      <c r="BC68" s="276">
        <f t="shared" si="1203"/>
        <v>2.9999999999999995E-2</v>
      </c>
      <c r="BD68" s="276">
        <f t="shared" si="1203"/>
        <v>0.03</v>
      </c>
      <c r="BE68" s="276">
        <f t="shared" si="1203"/>
        <v>0.03</v>
      </c>
      <c r="BF68" s="276">
        <f t="shared" si="1203"/>
        <v>0.03</v>
      </c>
      <c r="BG68" s="187">
        <f t="shared" si="1203"/>
        <v>0.03</v>
      </c>
      <c r="BH68" s="300" t="s">
        <v>209</v>
      </c>
      <c r="BI68" s="276">
        <f t="shared" si="1203"/>
        <v>0.03</v>
      </c>
      <c r="BJ68" s="276">
        <f t="shared" si="1203"/>
        <v>2.9999999999999995E-2</v>
      </c>
      <c r="BK68" s="276">
        <f t="shared" si="1203"/>
        <v>0.03</v>
      </c>
      <c r="BL68" s="276">
        <f t="shared" si="1203"/>
        <v>2.9999999999999995E-2</v>
      </c>
      <c r="BM68" s="276">
        <f t="shared" si="1203"/>
        <v>0.03</v>
      </c>
      <c r="BN68" s="276">
        <f t="shared" si="1203"/>
        <v>0.03</v>
      </c>
      <c r="BO68" s="276">
        <f t="shared" si="1203"/>
        <v>0.03</v>
      </c>
      <c r="BP68" s="276">
        <f t="shared" si="1203"/>
        <v>0.03</v>
      </c>
      <c r="BQ68" s="276">
        <f t="shared" si="1203"/>
        <v>3.0000000000000002E-2</v>
      </c>
      <c r="BR68" s="276">
        <f t="shared" si="1203"/>
        <v>0.03</v>
      </c>
      <c r="BS68" s="276">
        <f t="shared" si="1203"/>
        <v>0.03</v>
      </c>
      <c r="BT68" s="276">
        <f t="shared" si="1203"/>
        <v>0.03</v>
      </c>
      <c r="BU68" s="187">
        <f t="shared" si="1203"/>
        <v>0.03</v>
      </c>
      <c r="BV68" s="300" t="s">
        <v>209</v>
      </c>
    </row>
    <row r="69" spans="2:76">
      <c r="D69" s="300" t="s">
        <v>210</v>
      </c>
      <c r="E69" s="276">
        <f>E50/E45</f>
        <v>4.1147750783699068E-2</v>
      </c>
      <c r="F69" s="276">
        <f t="shared" ref="F69:BU69" si="1204">F50/F45</f>
        <v>4.1147750783699068E-2</v>
      </c>
      <c r="G69" s="276">
        <f t="shared" si="1204"/>
        <v>4.1147750783699061E-2</v>
      </c>
      <c r="H69" s="276">
        <f t="shared" si="1204"/>
        <v>3.6575778474399169E-2</v>
      </c>
      <c r="I69" s="276">
        <f t="shared" si="1204"/>
        <v>3.2908660429398086E-2</v>
      </c>
      <c r="J69" s="276">
        <f t="shared" si="1204"/>
        <v>2.9449583441496632E-2</v>
      </c>
      <c r="K69" s="276">
        <f t="shared" si="1204"/>
        <v>2.8947624425565109E-2</v>
      </c>
      <c r="L69" s="276">
        <f t="shared" si="1204"/>
        <v>2.8947624425565109E-2</v>
      </c>
      <c r="M69" s="276">
        <f t="shared" si="1204"/>
        <v>3.3262293316439658E-2</v>
      </c>
      <c r="N69" s="276">
        <f t="shared" si="1204"/>
        <v>3.3262293316439658E-2</v>
      </c>
      <c r="O69" s="276">
        <f t="shared" si="1204"/>
        <v>4.1147750783699054E-2</v>
      </c>
      <c r="P69" s="276">
        <f t="shared" si="1204"/>
        <v>4.1147750783699068E-2</v>
      </c>
      <c r="Q69" s="187">
        <f t="shared" si="1204"/>
        <v>3.4079320861434982E-2</v>
      </c>
      <c r="R69" s="300" t="s">
        <v>210</v>
      </c>
      <c r="S69" s="276">
        <f t="shared" si="1204"/>
        <v>4.0948004420671397E-2</v>
      </c>
      <c r="T69" s="276">
        <f t="shared" si="1204"/>
        <v>4.094800442067139E-2</v>
      </c>
      <c r="U69" s="276">
        <f t="shared" si="1204"/>
        <v>4.0948004420671383E-2</v>
      </c>
      <c r="V69" s="276">
        <f t="shared" si="1204"/>
        <v>3.6398226151707895E-2</v>
      </c>
      <c r="W69" s="276">
        <f t="shared" si="1204"/>
        <v>3.2748909650614604E-2</v>
      </c>
      <c r="X69" s="276">
        <f t="shared" si="1204"/>
        <v>2.9306624298576743E-2</v>
      </c>
      <c r="Y69" s="276">
        <f t="shared" si="1204"/>
        <v>2.8807101976897315E-2</v>
      </c>
      <c r="Z69" s="276">
        <f t="shared" si="1204"/>
        <v>2.8807101976897315E-2</v>
      </c>
      <c r="AA69" s="276">
        <f t="shared" si="1204"/>
        <v>3.3100825873155965E-2</v>
      </c>
      <c r="AB69" s="276">
        <f t="shared" si="1204"/>
        <v>3.3100825873155965E-2</v>
      </c>
      <c r="AC69" s="276">
        <f t="shared" si="1204"/>
        <v>4.0948004420671397E-2</v>
      </c>
      <c r="AD69" s="276">
        <f t="shared" si="1204"/>
        <v>4.0948004420671397E-2</v>
      </c>
      <c r="AE69" s="187">
        <f t="shared" si="1204"/>
        <v>3.3913887265020246E-2</v>
      </c>
      <c r="AF69" s="300" t="s">
        <v>210</v>
      </c>
      <c r="AG69" s="276">
        <f t="shared" si="1204"/>
        <v>4.0749227700182702E-2</v>
      </c>
      <c r="AH69" s="276">
        <f t="shared" si="1204"/>
        <v>4.0749227700182709E-2</v>
      </c>
      <c r="AI69" s="276">
        <f t="shared" si="1204"/>
        <v>4.0749227700182702E-2</v>
      </c>
      <c r="AJ69" s="276">
        <f t="shared" si="1204"/>
        <v>3.6221535733495742E-2</v>
      </c>
      <c r="AK69" s="276">
        <f t="shared" si="1204"/>
        <v>3.2589934361048511E-2</v>
      </c>
      <c r="AL69" s="276">
        <f t="shared" si="1204"/>
        <v>2.91643591320788E-2</v>
      </c>
      <c r="AM69" s="276">
        <f t="shared" si="1204"/>
        <v>2.8667261676038589E-2</v>
      </c>
      <c r="AN69" s="276">
        <f t="shared" si="1204"/>
        <v>2.8667261676038589E-2</v>
      </c>
      <c r="AO69" s="276">
        <f t="shared" si="1204"/>
        <v>3.2940142252412492E-2</v>
      </c>
      <c r="AP69" s="276">
        <f t="shared" si="1204"/>
        <v>3.2940142252412485E-2</v>
      </c>
      <c r="AQ69" s="276">
        <f t="shared" si="1204"/>
        <v>4.0749227700182702E-2</v>
      </c>
      <c r="AR69" s="276">
        <f t="shared" si="1204"/>
        <v>4.0749227700182702E-2</v>
      </c>
      <c r="AS69" s="187">
        <f t="shared" si="1204"/>
        <v>3.374925674431626E-2</v>
      </c>
      <c r="AT69" s="300" t="s">
        <v>210</v>
      </c>
      <c r="AU69" s="276">
        <f t="shared" si="1204"/>
        <v>4.055141591523035E-2</v>
      </c>
      <c r="AV69" s="276">
        <f t="shared" si="1204"/>
        <v>4.055141591523035E-2</v>
      </c>
      <c r="AW69" s="276">
        <f t="shared" si="1204"/>
        <v>4.0551415915230357E-2</v>
      </c>
      <c r="AX69" s="276">
        <f t="shared" si="1204"/>
        <v>3.604570303576031E-2</v>
      </c>
      <c r="AY69" s="276">
        <f t="shared" si="1204"/>
        <v>3.2431730796189051E-2</v>
      </c>
      <c r="AZ69" s="276">
        <f t="shared" si="1204"/>
        <v>2.902278457318521E-2</v>
      </c>
      <c r="BA69" s="276">
        <f t="shared" si="1204"/>
        <v>2.85281002115918E-2</v>
      </c>
      <c r="BB69" s="276">
        <f t="shared" si="1204"/>
        <v>2.85281002115918E-2</v>
      </c>
      <c r="BC69" s="276">
        <f t="shared" si="1204"/>
        <v>3.2780238649245445E-2</v>
      </c>
      <c r="BD69" s="276">
        <f t="shared" si="1204"/>
        <v>3.2780238649245445E-2</v>
      </c>
      <c r="BE69" s="276">
        <f t="shared" si="1204"/>
        <v>4.055141591523035E-2</v>
      </c>
      <c r="BF69" s="276">
        <f t="shared" si="1204"/>
        <v>4.055141591523035E-2</v>
      </c>
      <c r="BG69" s="187">
        <f t="shared" si="1204"/>
        <v>3.3585425400897262E-2</v>
      </c>
      <c r="BH69" s="300" t="s">
        <v>210</v>
      </c>
      <c r="BI69" s="276">
        <f t="shared" si="1204"/>
        <v>4.0354564381661275E-2</v>
      </c>
      <c r="BJ69" s="276">
        <f t="shared" si="1204"/>
        <v>4.0354564381661275E-2</v>
      </c>
      <c r="BK69" s="276">
        <f t="shared" si="1204"/>
        <v>4.0354564381661268E-2</v>
      </c>
      <c r="BL69" s="276">
        <f t="shared" si="1204"/>
        <v>3.5870723894810018E-2</v>
      </c>
      <c r="BM69" s="276">
        <f t="shared" si="1204"/>
        <v>3.2274295209799776E-2</v>
      </c>
      <c r="BN69" s="276">
        <f t="shared" si="1204"/>
        <v>2.888189726943188E-2</v>
      </c>
      <c r="BO69" s="276">
        <f t="shared" si="1204"/>
        <v>2.8389614288234562E-2</v>
      </c>
      <c r="BP69" s="276">
        <f t="shared" si="1204"/>
        <v>2.8389614288234562E-2</v>
      </c>
      <c r="BQ69" s="276">
        <f t="shared" si="1204"/>
        <v>3.2621111277161718E-2</v>
      </c>
      <c r="BR69" s="276">
        <f t="shared" si="1204"/>
        <v>3.2621111277161725E-2</v>
      </c>
      <c r="BS69" s="276">
        <f t="shared" si="1204"/>
        <v>4.0354564381661275E-2</v>
      </c>
      <c r="BT69" s="276">
        <f t="shared" si="1204"/>
        <v>4.0354564381661275E-2</v>
      </c>
      <c r="BU69" s="187">
        <f t="shared" si="1204"/>
        <v>3.3422389355261838E-2</v>
      </c>
      <c r="BV69" s="300" t="s">
        <v>210</v>
      </c>
    </row>
    <row r="70" spans="2:76">
      <c r="D70" s="299" t="s">
        <v>211</v>
      </c>
      <c r="E70" s="276">
        <f>E51/E45</f>
        <v>3.3473406665842705E-2</v>
      </c>
      <c r="F70" s="276">
        <f t="shared" ref="F70:BU70" si="1205">F51/F45</f>
        <v>3.7059843094325848E-2</v>
      </c>
      <c r="G70" s="276">
        <f t="shared" si="1205"/>
        <v>2.5105054999382027E-2</v>
      </c>
      <c r="H70" s="276">
        <f t="shared" si="1205"/>
        <v>1.9765249650307123E-2</v>
      </c>
      <c r="I70" s="276">
        <f t="shared" si="1205"/>
        <v>1.6631165524873186E-2</v>
      </c>
      <c r="J70" s="276">
        <f t="shared" si="1205"/>
        <v>1.3748757323857266E-2</v>
      </c>
      <c r="K70" s="276">
        <f t="shared" si="1205"/>
        <v>1.3037208192180481E-2</v>
      </c>
      <c r="L70" s="276">
        <f t="shared" si="1205"/>
        <v>1.3037208192180481E-2</v>
      </c>
      <c r="M70" s="276">
        <f t="shared" si="1205"/>
        <v>1.6776358239772877E-2</v>
      </c>
      <c r="N70" s="276">
        <f t="shared" si="1205"/>
        <v>1.6235185393328588E-2</v>
      </c>
      <c r="O70" s="276">
        <f t="shared" si="1205"/>
        <v>2.5941890166028096E-2</v>
      </c>
      <c r="P70" s="276">
        <f t="shared" si="1205"/>
        <v>3.3473406665842705E-2</v>
      </c>
      <c r="Q70" s="187">
        <f t="shared" si="1205"/>
        <v>1.9256142616917184E-2</v>
      </c>
      <c r="R70" s="299" t="s">
        <v>211</v>
      </c>
      <c r="S70" s="276">
        <f t="shared" si="1205"/>
        <v>2.664873152037963E-2</v>
      </c>
      <c r="T70" s="276">
        <f t="shared" si="1205"/>
        <v>2.9503952754706013E-2</v>
      </c>
      <c r="U70" s="276">
        <f t="shared" si="1205"/>
        <v>1.9986548640284717E-2</v>
      </c>
      <c r="V70" s="276">
        <f t="shared" si="1205"/>
        <v>1.5735441469176544E-2</v>
      </c>
      <c r="W70" s="276">
        <f t="shared" si="1205"/>
        <v>1.3240345369316517E-2</v>
      </c>
      <c r="X70" s="276">
        <f t="shared" si="1205"/>
        <v>1.0945612626760153E-2</v>
      </c>
      <c r="Y70" s="276">
        <f t="shared" si="1205"/>
        <v>1.037913661901747E-2</v>
      </c>
      <c r="Z70" s="276">
        <f t="shared" si="1205"/>
        <v>1.037913661901747E-2</v>
      </c>
      <c r="AA70" s="276">
        <f t="shared" si="1205"/>
        <v>1.3355935686032772E-2</v>
      </c>
      <c r="AB70" s="276">
        <f t="shared" si="1205"/>
        <v>1.2925099050999455E-2</v>
      </c>
      <c r="AC70" s="276">
        <f t="shared" si="1205"/>
        <v>2.0652766928294215E-2</v>
      </c>
      <c r="AD70" s="276">
        <f t="shared" si="1205"/>
        <v>2.664873152037963E-2</v>
      </c>
      <c r="AE70" s="187">
        <f t="shared" si="1205"/>
        <v>1.5330132957157371E-2</v>
      </c>
      <c r="AF70" s="299" t="s">
        <v>211</v>
      </c>
      <c r="AG70" s="276">
        <f t="shared" si="1205"/>
        <v>2.2099473955007373E-2</v>
      </c>
      <c r="AH70" s="276">
        <f t="shared" si="1205"/>
        <v>2.4467274735901028E-2</v>
      </c>
      <c r="AI70" s="276">
        <f t="shared" si="1205"/>
        <v>1.6574605466255526E-2</v>
      </c>
      <c r="AJ70" s="276">
        <f t="shared" si="1205"/>
        <v>1.3049213192480546E-2</v>
      </c>
      <c r="AK70" s="276">
        <f t="shared" si="1205"/>
        <v>1.0980059873421866E-2</v>
      </c>
      <c r="AL70" s="276">
        <f t="shared" si="1205"/>
        <v>9.0770654874022284E-3</v>
      </c>
      <c r="AM70" s="276">
        <f t="shared" si="1205"/>
        <v>8.6072937172272674E-3</v>
      </c>
      <c r="AN70" s="276">
        <f t="shared" si="1205"/>
        <v>8.6072937172272674E-3</v>
      </c>
      <c r="AO70" s="276">
        <f t="shared" si="1205"/>
        <v>1.1075917538983487E-2</v>
      </c>
      <c r="AP70" s="276">
        <f t="shared" si="1205"/>
        <v>1.0718629876435631E-2</v>
      </c>
      <c r="AQ70" s="276">
        <f t="shared" si="1205"/>
        <v>1.712709231513071E-2</v>
      </c>
      <c r="AR70" s="276">
        <f t="shared" si="1205"/>
        <v>2.2099473955007373E-2</v>
      </c>
      <c r="AS70" s="187">
        <f t="shared" si="1205"/>
        <v>1.2713095696671761E-2</v>
      </c>
      <c r="AT70" s="299" t="s">
        <v>211</v>
      </c>
      <c r="AU70" s="276">
        <f t="shared" si="1205"/>
        <v>2.0300487650977646E-2</v>
      </c>
      <c r="AV70" s="276">
        <f t="shared" si="1205"/>
        <v>2.2475539899296675E-2</v>
      </c>
      <c r="AW70" s="276">
        <f t="shared" si="1205"/>
        <v>1.5225365738233238E-2</v>
      </c>
      <c r="AX70" s="276">
        <f t="shared" si="1205"/>
        <v>1.1986954612958227E-2</v>
      </c>
      <c r="AY70" s="276">
        <f t="shared" si="1205"/>
        <v>1.0086238718677294E-2</v>
      </c>
      <c r="AZ70" s="276">
        <f t="shared" si="1205"/>
        <v>8.3381557501902466E-3</v>
      </c>
      <c r="BA70" s="276">
        <f t="shared" si="1205"/>
        <v>7.9066252966314716E-3</v>
      </c>
      <c r="BB70" s="276">
        <f t="shared" si="1205"/>
        <v>7.9066252966314716E-3</v>
      </c>
      <c r="BC70" s="276">
        <f t="shared" si="1205"/>
        <v>1.0174293183681619E-2</v>
      </c>
      <c r="BD70" s="276">
        <f t="shared" si="1205"/>
        <v>9.8460901777564069E-3</v>
      </c>
      <c r="BE70" s="276">
        <f t="shared" si="1205"/>
        <v>1.5732877929507678E-2</v>
      </c>
      <c r="BF70" s="276">
        <f t="shared" si="1205"/>
        <v>2.0300487650977646E-2</v>
      </c>
      <c r="BG70" s="187">
        <f t="shared" si="1205"/>
        <v>1.1678198436823205E-2</v>
      </c>
      <c r="BH70" s="299" t="s">
        <v>211</v>
      </c>
      <c r="BI70" s="276">
        <f t="shared" si="1205"/>
        <v>1.969689305455901E-2</v>
      </c>
      <c r="BJ70" s="276">
        <f t="shared" si="1205"/>
        <v>2.1807274453261766E-2</v>
      </c>
      <c r="BK70" s="276">
        <f t="shared" si="1205"/>
        <v>1.4772669790919259E-2</v>
      </c>
      <c r="BL70" s="276">
        <f t="shared" si="1205"/>
        <v>1.1630546375072938E-2</v>
      </c>
      <c r="BM70" s="276">
        <f t="shared" si="1205"/>
        <v>9.7863444849302112E-3</v>
      </c>
      <c r="BN70" s="276">
        <f t="shared" si="1205"/>
        <v>8.0902372843168705E-3</v>
      </c>
      <c r="BO70" s="276">
        <f t="shared" si="1205"/>
        <v>7.671537529923376E-3</v>
      </c>
      <c r="BP70" s="276">
        <f t="shared" si="1205"/>
        <v>7.671537529923376E-3</v>
      </c>
      <c r="BQ70" s="276">
        <f t="shared" si="1205"/>
        <v>9.8717808256716649E-3</v>
      </c>
      <c r="BR70" s="276">
        <f t="shared" si="1205"/>
        <v>9.5533362829080658E-3</v>
      </c>
      <c r="BS70" s="276">
        <f t="shared" si="1205"/>
        <v>1.5265092117283236E-2</v>
      </c>
      <c r="BT70" s="276">
        <f t="shared" si="1205"/>
        <v>1.969689305455901E-2</v>
      </c>
      <c r="BU70" s="187">
        <f t="shared" si="1205"/>
        <v>1.1330970449320571E-2</v>
      </c>
      <c r="BV70" s="299" t="s">
        <v>211</v>
      </c>
    </row>
    <row r="71" spans="2:76">
      <c r="D71" s="299" t="s">
        <v>213</v>
      </c>
      <c r="E71" s="276">
        <f>E52/E45</f>
        <v>0.15605317792933662</v>
      </c>
      <c r="F71" s="276">
        <f t="shared" ref="F71:BU71" si="1206">F52/F45</f>
        <v>0.1727731612789084</v>
      </c>
      <c r="G71" s="276">
        <f t="shared" si="1206"/>
        <v>0.11703988344700247</v>
      </c>
      <c r="H71" s="276">
        <f t="shared" si="1206"/>
        <v>9.2145686015417824E-2</v>
      </c>
      <c r="I71" s="276">
        <f t="shared" si="1206"/>
        <v>7.7534571211530012E-2</v>
      </c>
      <c r="J71" s="276">
        <f t="shared" si="1206"/>
        <v>6.409677074059332E-2</v>
      </c>
      <c r="K71" s="276">
        <f t="shared" si="1206"/>
        <v>6.0779525371470786E-2</v>
      </c>
      <c r="L71" s="276">
        <f t="shared" si="1206"/>
        <v>6.0779525371470786E-2</v>
      </c>
      <c r="M71" s="276">
        <f t="shared" si="1206"/>
        <v>7.8211460325281479E-2</v>
      </c>
      <c r="N71" s="276">
        <f t="shared" si="1206"/>
        <v>7.5688509992207872E-2</v>
      </c>
      <c r="O71" s="276">
        <f t="shared" si="1206"/>
        <v>0.12094121289523589</v>
      </c>
      <c r="P71" s="276">
        <f t="shared" si="1206"/>
        <v>0.15605317792933662</v>
      </c>
      <c r="Q71" s="187">
        <f t="shared" si="1206"/>
        <v>8.9772226652294562E-2</v>
      </c>
      <c r="R71" s="299" t="s">
        <v>213</v>
      </c>
      <c r="S71" s="276">
        <f t="shared" si="1206"/>
        <v>9.0904763842332023E-2</v>
      </c>
      <c r="T71" s="276">
        <f t="shared" si="1206"/>
        <v>0.10064455996829616</v>
      </c>
      <c r="U71" s="276">
        <f t="shared" si="1206"/>
        <v>6.8178572881749E-2</v>
      </c>
      <c r="V71" s="276">
        <f t="shared" si="1206"/>
        <v>5.3677098649757962E-2</v>
      </c>
      <c r="W71" s="276">
        <f t="shared" si="1206"/>
        <v>4.5165769637784479E-2</v>
      </c>
      <c r="X71" s="276">
        <f t="shared" si="1206"/>
        <v>3.7337924703258245E-2</v>
      </c>
      <c r="Y71" s="276">
        <f t="shared" si="1206"/>
        <v>3.5405548760080063E-2</v>
      </c>
      <c r="Z71" s="276">
        <f t="shared" si="1206"/>
        <v>3.5405548760080063E-2</v>
      </c>
      <c r="AA71" s="276">
        <f t="shared" si="1206"/>
        <v>4.5560073975892117E-2</v>
      </c>
      <c r="AB71" s="276">
        <f t="shared" si="1206"/>
        <v>4.4090394170218171E-2</v>
      </c>
      <c r="AC71" s="276">
        <f t="shared" si="1206"/>
        <v>7.0451191977807331E-2</v>
      </c>
      <c r="AD71" s="276">
        <f t="shared" si="1206"/>
        <v>9.0904763842332023E-2</v>
      </c>
      <c r="AE71" s="187">
        <f t="shared" si="1206"/>
        <v>5.2294500962501704E-2</v>
      </c>
      <c r="AF71" s="299" t="s">
        <v>213</v>
      </c>
      <c r="AG71" s="276">
        <f t="shared" si="1206"/>
        <v>2.5000000000000001E-2</v>
      </c>
      <c r="AH71" s="276">
        <f t="shared" si="1206"/>
        <v>2.5000000000000001E-2</v>
      </c>
      <c r="AI71" s="276">
        <f t="shared" si="1206"/>
        <v>2.5000000000000001E-2</v>
      </c>
      <c r="AJ71" s="276">
        <f t="shared" si="1206"/>
        <v>2.5000000000000001E-2</v>
      </c>
      <c r="AK71" s="276">
        <f t="shared" si="1206"/>
        <v>2.5000000000000005E-2</v>
      </c>
      <c r="AL71" s="276">
        <f t="shared" si="1206"/>
        <v>2.5000000000000001E-2</v>
      </c>
      <c r="AM71" s="276">
        <f t="shared" si="1206"/>
        <v>2.5000000000000005E-2</v>
      </c>
      <c r="AN71" s="276">
        <f t="shared" si="1206"/>
        <v>2.5000000000000005E-2</v>
      </c>
      <c r="AO71" s="276">
        <f t="shared" si="1206"/>
        <v>2.5000000000000001E-2</v>
      </c>
      <c r="AP71" s="276">
        <f t="shared" si="1206"/>
        <v>2.5000000000000001E-2</v>
      </c>
      <c r="AQ71" s="276">
        <f t="shared" si="1206"/>
        <v>2.5000000000000001E-2</v>
      </c>
      <c r="AR71" s="276">
        <f t="shared" si="1206"/>
        <v>2.5000000000000001E-2</v>
      </c>
      <c r="AS71" s="187">
        <f t="shared" si="1206"/>
        <v>2.5000000000000001E-2</v>
      </c>
      <c r="AT71" s="299" t="s">
        <v>213</v>
      </c>
      <c r="AU71" s="276">
        <f t="shared" si="1206"/>
        <v>2.5000000000000001E-2</v>
      </c>
      <c r="AV71" s="276">
        <f t="shared" si="1206"/>
        <v>2.4999999999999998E-2</v>
      </c>
      <c r="AW71" s="276">
        <f t="shared" si="1206"/>
        <v>2.5000000000000001E-2</v>
      </c>
      <c r="AX71" s="276">
        <f t="shared" si="1206"/>
        <v>2.5000000000000001E-2</v>
      </c>
      <c r="AY71" s="276">
        <f t="shared" si="1206"/>
        <v>2.5000000000000001E-2</v>
      </c>
      <c r="AZ71" s="276">
        <f t="shared" si="1206"/>
        <v>2.5000000000000001E-2</v>
      </c>
      <c r="BA71" s="276">
        <f t="shared" si="1206"/>
        <v>2.5000000000000001E-2</v>
      </c>
      <c r="BB71" s="276">
        <f t="shared" si="1206"/>
        <v>2.5000000000000001E-2</v>
      </c>
      <c r="BC71" s="276">
        <f t="shared" si="1206"/>
        <v>2.5000000000000001E-2</v>
      </c>
      <c r="BD71" s="276">
        <f t="shared" si="1206"/>
        <v>2.5000000000000001E-2</v>
      </c>
      <c r="BE71" s="276">
        <f t="shared" si="1206"/>
        <v>2.5000000000000001E-2</v>
      </c>
      <c r="BF71" s="276">
        <f t="shared" si="1206"/>
        <v>2.5000000000000001E-2</v>
      </c>
      <c r="BG71" s="187">
        <f t="shared" si="1206"/>
        <v>2.5000000000000001E-2</v>
      </c>
      <c r="BH71" s="299" t="s">
        <v>213</v>
      </c>
      <c r="BI71" s="276">
        <f t="shared" si="1206"/>
        <v>2.5000000000000001E-2</v>
      </c>
      <c r="BJ71" s="276">
        <f t="shared" si="1206"/>
        <v>2.5000000000000001E-2</v>
      </c>
      <c r="BK71" s="276">
        <f t="shared" si="1206"/>
        <v>2.5000000000000001E-2</v>
      </c>
      <c r="BL71" s="276">
        <f t="shared" si="1206"/>
        <v>2.5000000000000005E-2</v>
      </c>
      <c r="BM71" s="276">
        <f t="shared" si="1206"/>
        <v>2.5000000000000001E-2</v>
      </c>
      <c r="BN71" s="276">
        <f t="shared" si="1206"/>
        <v>2.5000000000000001E-2</v>
      </c>
      <c r="BO71" s="276">
        <f t="shared" si="1206"/>
        <v>2.5000000000000001E-2</v>
      </c>
      <c r="BP71" s="276">
        <f t="shared" si="1206"/>
        <v>2.5000000000000001E-2</v>
      </c>
      <c r="BQ71" s="276">
        <f t="shared" si="1206"/>
        <v>2.5000000000000005E-2</v>
      </c>
      <c r="BR71" s="276">
        <f t="shared" si="1206"/>
        <v>2.5000000000000001E-2</v>
      </c>
      <c r="BS71" s="276">
        <f t="shared" si="1206"/>
        <v>2.5000000000000001E-2</v>
      </c>
      <c r="BT71" s="276">
        <f t="shared" si="1206"/>
        <v>2.5000000000000001E-2</v>
      </c>
      <c r="BU71" s="187">
        <f t="shared" si="1206"/>
        <v>2.5000000000000001E-2</v>
      </c>
      <c r="BV71" s="299" t="s">
        <v>213</v>
      </c>
    </row>
    <row r="72" spans="2:76">
      <c r="D72" s="299" t="s">
        <v>214</v>
      </c>
      <c r="E72" s="276">
        <f>E53/E45</f>
        <v>4.564555454433096E-2</v>
      </c>
      <c r="F72" s="276">
        <f t="shared" ref="F72:BU72" si="1207">F53/F45</f>
        <v>5.0536149674080703E-2</v>
      </c>
      <c r="G72" s="276">
        <f t="shared" si="1207"/>
        <v>3.4234165908248224E-2</v>
      </c>
      <c r="H72" s="276">
        <f t="shared" si="1207"/>
        <v>2.6952613159509711E-2</v>
      </c>
      <c r="I72" s="276">
        <f t="shared" si="1207"/>
        <v>2.2678862079372527E-2</v>
      </c>
      <c r="J72" s="276">
        <f t="shared" si="1207"/>
        <v>1.8748305441623547E-2</v>
      </c>
      <c r="K72" s="276">
        <f t="shared" si="1207"/>
        <v>1.7778011171155204E-2</v>
      </c>
      <c r="L72" s="276">
        <f t="shared" si="1207"/>
        <v>1.7778011171155204E-2</v>
      </c>
      <c r="M72" s="276">
        <f t="shared" si="1207"/>
        <v>2.287685214514483E-2</v>
      </c>
      <c r="N72" s="276">
        <f t="shared" si="1207"/>
        <v>2.2138889172720801E-2</v>
      </c>
      <c r="O72" s="276">
        <f t="shared" si="1207"/>
        <v>3.5375304771856499E-2</v>
      </c>
      <c r="P72" s="276">
        <f t="shared" si="1207"/>
        <v>4.564555454433096E-2</v>
      </c>
      <c r="Q72" s="187">
        <f t="shared" si="1207"/>
        <v>2.6258376295796162E-2</v>
      </c>
      <c r="R72" s="299" t="s">
        <v>214</v>
      </c>
      <c r="S72" s="276">
        <f t="shared" si="1207"/>
        <v>3.6339179345972229E-2</v>
      </c>
      <c r="T72" s="276">
        <f t="shared" si="1207"/>
        <v>4.0232662847326385E-2</v>
      </c>
      <c r="U72" s="276">
        <f t="shared" si="1207"/>
        <v>2.7254384509479163E-2</v>
      </c>
      <c r="V72" s="276">
        <f t="shared" si="1207"/>
        <v>2.1457420185240744E-2</v>
      </c>
      <c r="W72" s="276">
        <f t="shared" si="1207"/>
        <v>1.8055016412704343E-2</v>
      </c>
      <c r="X72" s="276">
        <f t="shared" si="1207"/>
        <v>1.4925835400127483E-2</v>
      </c>
      <c r="Y72" s="276">
        <f t="shared" si="1207"/>
        <v>1.4153368116842006E-2</v>
      </c>
      <c r="Z72" s="276">
        <f t="shared" si="1207"/>
        <v>1.4153368116842006E-2</v>
      </c>
      <c r="AA72" s="276">
        <f t="shared" si="1207"/>
        <v>1.8212639571862872E-2</v>
      </c>
      <c r="AB72" s="276">
        <f t="shared" si="1207"/>
        <v>1.7625135069544714E-2</v>
      </c>
      <c r="AC72" s="276">
        <f t="shared" si="1207"/>
        <v>2.8162863993128479E-2</v>
      </c>
      <c r="AD72" s="276">
        <f t="shared" si="1207"/>
        <v>3.6339179345972229E-2</v>
      </c>
      <c r="AE72" s="187">
        <f t="shared" si="1207"/>
        <v>2.0904726759760052E-2</v>
      </c>
      <c r="AF72" s="299" t="s">
        <v>214</v>
      </c>
      <c r="AG72" s="276">
        <f t="shared" si="1207"/>
        <v>3.0135646302282788E-2</v>
      </c>
      <c r="AH72" s="276">
        <f t="shared" si="1207"/>
        <v>3.3364465548955953E-2</v>
      </c>
      <c r="AI72" s="276">
        <f t="shared" si="1207"/>
        <v>2.2601734726712088E-2</v>
      </c>
      <c r="AJ72" s="276">
        <f t="shared" si="1207"/>
        <v>1.7794381626109839E-2</v>
      </c>
      <c r="AK72" s="276">
        <f t="shared" si="1207"/>
        <v>1.4972808918302549E-2</v>
      </c>
      <c r="AL72" s="276">
        <f t="shared" si="1207"/>
        <v>1.2377816573730313E-2</v>
      </c>
      <c r="AM72" s="276">
        <f t="shared" si="1207"/>
        <v>1.1737218705309914E-2</v>
      </c>
      <c r="AN72" s="276">
        <f t="shared" si="1207"/>
        <v>1.1737218705309914E-2</v>
      </c>
      <c r="AO72" s="276">
        <f t="shared" si="1207"/>
        <v>1.5103523916795668E-2</v>
      </c>
      <c r="AP72" s="276">
        <f t="shared" si="1207"/>
        <v>1.4616313467866772E-2</v>
      </c>
      <c r="AQ72" s="276">
        <f t="shared" si="1207"/>
        <v>2.3355125884269159E-2</v>
      </c>
      <c r="AR72" s="276">
        <f t="shared" si="1207"/>
        <v>3.0135646302282788E-2</v>
      </c>
      <c r="AS72" s="187">
        <f t="shared" si="1207"/>
        <v>1.7336039586370585E-2</v>
      </c>
      <c r="AT72" s="299" t="s">
        <v>214</v>
      </c>
      <c r="AU72" s="276">
        <f t="shared" si="1207"/>
        <v>2.7682483160424071E-2</v>
      </c>
      <c r="AV72" s="276">
        <f t="shared" si="1207"/>
        <v>3.0648463499040927E-2</v>
      </c>
      <c r="AW72" s="276">
        <f t="shared" si="1207"/>
        <v>2.0761862370318056E-2</v>
      </c>
      <c r="AX72" s="276">
        <f t="shared" si="1207"/>
        <v>1.6345847199488499E-2</v>
      </c>
      <c r="AY72" s="276">
        <f t="shared" si="1207"/>
        <v>1.3753961889105406E-2</v>
      </c>
      <c r="AZ72" s="276">
        <f t="shared" si="1207"/>
        <v>1.1370212386623066E-2</v>
      </c>
      <c r="BA72" s="276">
        <f t="shared" si="1207"/>
        <v>1.078176176813383E-2</v>
      </c>
      <c r="BB72" s="276">
        <f t="shared" si="1207"/>
        <v>1.078176176813383E-2</v>
      </c>
      <c r="BC72" s="276">
        <f t="shared" si="1207"/>
        <v>1.3874036159565848E-2</v>
      </c>
      <c r="BD72" s="276">
        <f t="shared" si="1207"/>
        <v>1.3426486606031468E-2</v>
      </c>
      <c r="BE72" s="276">
        <f t="shared" si="1207"/>
        <v>2.1453924449328657E-2</v>
      </c>
      <c r="BF72" s="276">
        <f t="shared" si="1207"/>
        <v>2.7682483160424071E-2</v>
      </c>
      <c r="BG72" s="187">
        <f t="shared" si="1207"/>
        <v>1.592481605021346E-2</v>
      </c>
      <c r="BH72" s="299" t="s">
        <v>214</v>
      </c>
      <c r="BI72" s="276">
        <f t="shared" si="1207"/>
        <v>2.6859399619853203E-2</v>
      </c>
      <c r="BJ72" s="276">
        <f t="shared" si="1207"/>
        <v>2.973719243626605E-2</v>
      </c>
      <c r="BK72" s="276">
        <f t="shared" si="1207"/>
        <v>2.0144549714889902E-2</v>
      </c>
      <c r="BL72" s="276">
        <f t="shared" si="1207"/>
        <v>1.5859835966008557E-2</v>
      </c>
      <c r="BM72" s="276">
        <f t="shared" si="1207"/>
        <v>1.3345015206723019E-2</v>
      </c>
      <c r="BN72" s="276">
        <f t="shared" si="1207"/>
        <v>1.1032141751341189E-2</v>
      </c>
      <c r="BO72" s="276">
        <f t="shared" si="1207"/>
        <v>1.0461187540804606E-2</v>
      </c>
      <c r="BP72" s="276">
        <f t="shared" si="1207"/>
        <v>1.0461187540804606E-2</v>
      </c>
      <c r="BQ72" s="276">
        <f t="shared" si="1207"/>
        <v>1.3461519307734093E-2</v>
      </c>
      <c r="BR72" s="276">
        <f t="shared" si="1207"/>
        <v>1.3027276749420091E-2</v>
      </c>
      <c r="BS72" s="276">
        <f t="shared" si="1207"/>
        <v>2.0816034705386233E-2</v>
      </c>
      <c r="BT72" s="276">
        <f t="shared" si="1207"/>
        <v>2.6859399619853203E-2</v>
      </c>
      <c r="BU72" s="187">
        <f t="shared" si="1207"/>
        <v>1.5451323339982597E-2</v>
      </c>
      <c r="BV72" s="299" t="s">
        <v>214</v>
      </c>
    </row>
    <row r="73" spans="2:76">
      <c r="D73" s="299" t="s">
        <v>216</v>
      </c>
      <c r="E73" s="276">
        <f>E54/E45</f>
        <v>4.0768703011853688E-2</v>
      </c>
      <c r="F73" s="276">
        <f t="shared" ref="F73:BU73" si="1208">F54/F45</f>
        <v>4.5136778334552298E-2</v>
      </c>
      <c r="G73" s="276">
        <f t="shared" si="1208"/>
        <v>3.057652725889027E-2</v>
      </c>
      <c r="H73" s="276">
        <f t="shared" si="1208"/>
        <v>2.4072948445094562E-2</v>
      </c>
      <c r="I73" s="276">
        <f t="shared" si="1208"/>
        <v>2.0255812466091733E-2</v>
      </c>
      <c r="J73" s="276">
        <f t="shared" si="1208"/>
        <v>1.6745203430111467E-2</v>
      </c>
      <c r="K73" s="276">
        <f t="shared" si="1208"/>
        <v>1.5878577110380619E-2</v>
      </c>
      <c r="L73" s="276">
        <f t="shared" si="1208"/>
        <v>1.5878577110380619E-2</v>
      </c>
      <c r="M73" s="276">
        <f t="shared" si="1208"/>
        <v>2.0432648924129045E-2</v>
      </c>
      <c r="N73" s="276">
        <f t="shared" si="1208"/>
        <v>1.9773531216899076E-2</v>
      </c>
      <c r="O73" s="276">
        <f t="shared" si="1208"/>
        <v>3.1595744834186611E-2</v>
      </c>
      <c r="P73" s="276">
        <f t="shared" si="1208"/>
        <v>4.0768703011853688E-2</v>
      </c>
      <c r="Q73" s="187">
        <f t="shared" si="1208"/>
        <v>2.3452885072019963E-2</v>
      </c>
      <c r="R73" s="299" t="s">
        <v>216</v>
      </c>
      <c r="S73" s="276">
        <f t="shared" si="1208"/>
        <v>3.894796481909131E-2</v>
      </c>
      <c r="T73" s="276">
        <f t="shared" si="1208"/>
        <v>4.312096104970823E-2</v>
      </c>
      <c r="U73" s="276">
        <f t="shared" si="1208"/>
        <v>2.9210973614318472E-2</v>
      </c>
      <c r="V73" s="276">
        <f t="shared" si="1208"/>
        <v>2.2997845893177726E-2</v>
      </c>
      <c r="W73" s="276">
        <f t="shared" si="1208"/>
        <v>1.9351183948188615E-2</v>
      </c>
      <c r="X73" s="276">
        <f t="shared" si="1208"/>
        <v>1.5997359393426881E-2</v>
      </c>
      <c r="Y73" s="276">
        <f t="shared" si="1208"/>
        <v>1.5169436773412167E-2</v>
      </c>
      <c r="Z73" s="276">
        <f t="shared" si="1208"/>
        <v>1.5169436773412167E-2</v>
      </c>
      <c r="AA73" s="276">
        <f t="shared" si="1208"/>
        <v>1.9520122855672797E-2</v>
      </c>
      <c r="AB73" s="276">
        <f t="shared" si="1208"/>
        <v>1.8890441473231739E-2</v>
      </c>
      <c r="AC73" s="276">
        <f t="shared" si="1208"/>
        <v>3.0184672734795769E-2</v>
      </c>
      <c r="AD73" s="276">
        <f t="shared" si="1208"/>
        <v>3.894796481909131E-2</v>
      </c>
      <c r="AE73" s="187">
        <f>AE54/AE45</f>
        <v>2.2405474670745294E-2</v>
      </c>
      <c r="AF73" s="299" t="s">
        <v>216</v>
      </c>
      <c r="AG73" s="276">
        <f t="shared" si="1208"/>
        <v>3.4990670928694137E-2</v>
      </c>
      <c r="AH73" s="276">
        <f t="shared" si="1208"/>
        <v>3.8739671385339951E-2</v>
      </c>
      <c r="AI73" s="276">
        <f t="shared" si="1208"/>
        <v>2.6243003196520599E-2</v>
      </c>
      <c r="AJ73" s="276">
        <f t="shared" si="1208"/>
        <v>2.0661158072181305E-2</v>
      </c>
      <c r="AK73" s="276">
        <f t="shared" si="1208"/>
        <v>1.7385013896279205E-2</v>
      </c>
      <c r="AL73" s="276">
        <f t="shared" si="1208"/>
        <v>1.4371953473396242E-2</v>
      </c>
      <c r="AM73" s="276">
        <f t="shared" si="1208"/>
        <v>1.3628151631992788E-2</v>
      </c>
      <c r="AN73" s="276">
        <f t="shared" si="1208"/>
        <v>1.3628151631992788E-2</v>
      </c>
      <c r="AO73" s="276">
        <f t="shared" si="1208"/>
        <v>1.7536787827119739E-2</v>
      </c>
      <c r="AP73" s="276">
        <f t="shared" si="1208"/>
        <v>1.6971084993986842E-2</v>
      </c>
      <c r="AQ73" s="276">
        <f t="shared" si="1208"/>
        <v>2.7117769969737953E-2</v>
      </c>
      <c r="AR73" s="276">
        <f t="shared" si="1208"/>
        <v>3.4990670928694137E-2</v>
      </c>
      <c r="AS73" s="187">
        <f t="shared" si="1208"/>
        <v>2.0128974513732526E-2</v>
      </c>
      <c r="AT73" s="299" t="s">
        <v>216</v>
      </c>
      <c r="AU73" s="276">
        <f t="shared" si="1208"/>
        <v>3.2966450464214626E-2</v>
      </c>
      <c r="AV73" s="276">
        <f t="shared" si="1208"/>
        <v>3.6498570156809039E-2</v>
      </c>
      <c r="AW73" s="276">
        <f t="shared" si="1208"/>
        <v>2.4724837848160975E-2</v>
      </c>
      <c r="AX73" s="276">
        <f t="shared" si="1208"/>
        <v>1.9465904083631493E-2</v>
      </c>
      <c r="AY73" s="276">
        <f t="shared" si="1208"/>
        <v>1.6379285798757918E-2</v>
      </c>
      <c r="AZ73" s="276">
        <f t="shared" si="1208"/>
        <v>1.3540531795467253E-2</v>
      </c>
      <c r="BA73" s="276">
        <f t="shared" si="1208"/>
        <v>1.2839759106375703E-2</v>
      </c>
      <c r="BB73" s="276">
        <f t="shared" si="1208"/>
        <v>1.2839759106375703E-2</v>
      </c>
      <c r="BC73" s="276">
        <f t="shared" si="1208"/>
        <v>1.6522279563667707E-2</v>
      </c>
      <c r="BD73" s="276">
        <f t="shared" si="1208"/>
        <v>1.5989302803549398E-2</v>
      </c>
      <c r="BE73" s="276">
        <f t="shared" si="1208"/>
        <v>2.5548999109766338E-2</v>
      </c>
      <c r="BF73" s="276">
        <f t="shared" si="1208"/>
        <v>3.2966450464214626E-2</v>
      </c>
      <c r="BG73" s="187">
        <f t="shared" si="1208"/>
        <v>1.8964507498432447E-2</v>
      </c>
      <c r="BH73" s="299" t="s">
        <v>216</v>
      </c>
      <c r="BI73" s="276">
        <f t="shared" si="1208"/>
        <v>3.1986258672499497E-2</v>
      </c>
      <c r="BJ73" s="276">
        <f t="shared" si="1208"/>
        <v>3.5413357815981594E-2</v>
      </c>
      <c r="BK73" s="276">
        <f t="shared" si="1208"/>
        <v>2.3989694004374625E-2</v>
      </c>
      <c r="BL73" s="276">
        <f t="shared" si="1208"/>
        <v>1.8887124168523513E-2</v>
      </c>
      <c r="BM73" s="276">
        <f t="shared" si="1208"/>
        <v>1.5892280335081249E-2</v>
      </c>
      <c r="BN73" s="276">
        <f t="shared" si="1208"/>
        <v>1.3137931032131147E-2</v>
      </c>
      <c r="BO73" s="276">
        <f t="shared" si="1208"/>
        <v>1.2457994424207978E-2</v>
      </c>
      <c r="BP73" s="276">
        <f t="shared" si="1208"/>
        <v>1.2457994424207978E-2</v>
      </c>
      <c r="BQ73" s="276">
        <f t="shared" si="1208"/>
        <v>1.6031022464990691E-2</v>
      </c>
      <c r="BR73" s="276">
        <f t="shared" si="1208"/>
        <v>1.551389270805551E-2</v>
      </c>
      <c r="BS73" s="276">
        <f t="shared" si="1208"/>
        <v>2.4789350471187115E-2</v>
      </c>
      <c r="BT73" s="276">
        <f t="shared" si="1208"/>
        <v>3.1986258672499497E-2</v>
      </c>
      <c r="BU73" s="187">
        <f t="shared" si="1208"/>
        <v>1.8400635612860122E-2</v>
      </c>
      <c r="BV73" s="299" t="s">
        <v>216</v>
      </c>
    </row>
    <row r="74" spans="2:76">
      <c r="C74" s="261" t="s">
        <v>539</v>
      </c>
      <c r="D74" s="688" t="s">
        <v>537</v>
      </c>
      <c r="E74" s="276">
        <f>E55/E45</f>
        <v>0</v>
      </c>
      <c r="F74" s="276">
        <f t="shared" ref="F74:BU74" si="1209">F55/F45</f>
        <v>0</v>
      </c>
      <c r="G74" s="276">
        <f t="shared" si="1209"/>
        <v>0</v>
      </c>
      <c r="H74" s="276">
        <f t="shared" si="1209"/>
        <v>0</v>
      </c>
      <c r="I74" s="276">
        <f t="shared" si="1209"/>
        <v>0</v>
      </c>
      <c r="J74" s="276">
        <f t="shared" si="1209"/>
        <v>0</v>
      </c>
      <c r="K74" s="276">
        <f t="shared" si="1209"/>
        <v>0</v>
      </c>
      <c r="L74" s="276">
        <f t="shared" si="1209"/>
        <v>0</v>
      </c>
      <c r="M74" s="276">
        <f t="shared" si="1209"/>
        <v>0</v>
      </c>
      <c r="N74" s="276">
        <f t="shared" si="1209"/>
        <v>0</v>
      </c>
      <c r="O74" s="276">
        <f t="shared" si="1209"/>
        <v>0</v>
      </c>
      <c r="P74" s="276">
        <f t="shared" si="1209"/>
        <v>0</v>
      </c>
      <c r="Q74" s="187">
        <f t="shared" si="1209"/>
        <v>0</v>
      </c>
      <c r="R74" s="299" t="s">
        <v>537</v>
      </c>
      <c r="S74" s="276">
        <f t="shared" si="1209"/>
        <v>0</v>
      </c>
      <c r="T74" s="276">
        <f t="shared" si="1209"/>
        <v>0</v>
      </c>
      <c r="U74" s="276">
        <f t="shared" si="1209"/>
        <v>0</v>
      </c>
      <c r="V74" s="276">
        <f t="shared" si="1209"/>
        <v>0</v>
      </c>
      <c r="W74" s="276">
        <f t="shared" si="1209"/>
        <v>0</v>
      </c>
      <c r="X74" s="276">
        <f t="shared" si="1209"/>
        <v>0</v>
      </c>
      <c r="Y74" s="276">
        <f t="shared" si="1209"/>
        <v>0</v>
      </c>
      <c r="Z74" s="276">
        <f t="shared" si="1209"/>
        <v>0</v>
      </c>
      <c r="AA74" s="276">
        <f t="shared" si="1209"/>
        <v>0</v>
      </c>
      <c r="AB74" s="276">
        <f t="shared" si="1209"/>
        <v>0</v>
      </c>
      <c r="AC74" s="276">
        <f t="shared" si="1209"/>
        <v>0</v>
      </c>
      <c r="AD74" s="276">
        <f t="shared" si="1209"/>
        <v>0</v>
      </c>
      <c r="AE74" s="187">
        <f t="shared" si="1209"/>
        <v>0</v>
      </c>
      <c r="AF74" s="299" t="s">
        <v>537</v>
      </c>
      <c r="AG74" s="276">
        <f t="shared" si="1209"/>
        <v>0</v>
      </c>
      <c r="AH74" s="276">
        <f t="shared" si="1209"/>
        <v>0</v>
      </c>
      <c r="AI74" s="276">
        <f t="shared" si="1209"/>
        <v>0</v>
      </c>
      <c r="AJ74" s="276">
        <f t="shared" si="1209"/>
        <v>0</v>
      </c>
      <c r="AK74" s="276">
        <f t="shared" si="1209"/>
        <v>0</v>
      </c>
      <c r="AL74" s="276">
        <f t="shared" si="1209"/>
        <v>0</v>
      </c>
      <c r="AM74" s="276">
        <f t="shared" si="1209"/>
        <v>0</v>
      </c>
      <c r="AN74" s="276">
        <f t="shared" si="1209"/>
        <v>0</v>
      </c>
      <c r="AO74" s="276">
        <f t="shared" si="1209"/>
        <v>0</v>
      </c>
      <c r="AP74" s="276">
        <f t="shared" si="1209"/>
        <v>0</v>
      </c>
      <c r="AQ74" s="276">
        <f t="shared" si="1209"/>
        <v>0</v>
      </c>
      <c r="AR74" s="276">
        <f t="shared" si="1209"/>
        <v>0</v>
      </c>
      <c r="AS74" s="187">
        <f t="shared" si="1209"/>
        <v>0</v>
      </c>
      <c r="AT74" s="299" t="s">
        <v>537</v>
      </c>
      <c r="AU74" s="276">
        <f t="shared" si="1209"/>
        <v>0</v>
      </c>
      <c r="AV74" s="276">
        <f t="shared" si="1209"/>
        <v>0</v>
      </c>
      <c r="AW74" s="276">
        <f t="shared" si="1209"/>
        <v>0</v>
      </c>
      <c r="AX74" s="276">
        <f t="shared" si="1209"/>
        <v>0</v>
      </c>
      <c r="AY74" s="276">
        <f t="shared" si="1209"/>
        <v>0</v>
      </c>
      <c r="AZ74" s="276">
        <f t="shared" si="1209"/>
        <v>0</v>
      </c>
      <c r="BA74" s="276">
        <f t="shared" si="1209"/>
        <v>0</v>
      </c>
      <c r="BB74" s="276">
        <f t="shared" si="1209"/>
        <v>0</v>
      </c>
      <c r="BC74" s="276">
        <f t="shared" si="1209"/>
        <v>0</v>
      </c>
      <c r="BD74" s="276">
        <f t="shared" si="1209"/>
        <v>0</v>
      </c>
      <c r="BE74" s="276">
        <f t="shared" si="1209"/>
        <v>0</v>
      </c>
      <c r="BF74" s="276">
        <f t="shared" si="1209"/>
        <v>0</v>
      </c>
      <c r="BG74" s="187">
        <f t="shared" si="1209"/>
        <v>0</v>
      </c>
      <c r="BH74" s="299" t="s">
        <v>537</v>
      </c>
      <c r="BI74" s="276">
        <f t="shared" si="1209"/>
        <v>0</v>
      </c>
      <c r="BJ74" s="276">
        <f t="shared" si="1209"/>
        <v>0</v>
      </c>
      <c r="BK74" s="276">
        <f t="shared" si="1209"/>
        <v>0</v>
      </c>
      <c r="BL74" s="276">
        <f t="shared" si="1209"/>
        <v>0</v>
      </c>
      <c r="BM74" s="276">
        <f t="shared" si="1209"/>
        <v>0</v>
      </c>
      <c r="BN74" s="276">
        <f t="shared" si="1209"/>
        <v>0</v>
      </c>
      <c r="BO74" s="276">
        <f t="shared" si="1209"/>
        <v>0</v>
      </c>
      <c r="BP74" s="276">
        <f t="shared" si="1209"/>
        <v>0</v>
      </c>
      <c r="BQ74" s="276">
        <f t="shared" si="1209"/>
        <v>0</v>
      </c>
      <c r="BR74" s="276">
        <f t="shared" si="1209"/>
        <v>0</v>
      </c>
      <c r="BS74" s="276">
        <f t="shared" si="1209"/>
        <v>0</v>
      </c>
      <c r="BT74" s="276">
        <f t="shared" si="1209"/>
        <v>0</v>
      </c>
      <c r="BU74" s="187">
        <f t="shared" si="1209"/>
        <v>0</v>
      </c>
      <c r="BV74" s="299" t="s">
        <v>537</v>
      </c>
    </row>
    <row r="75" spans="2:76">
      <c r="D75" s="299" t="s">
        <v>217</v>
      </c>
      <c r="E75" s="276">
        <f>E56/E45</f>
        <v>5.000000000000001E-2</v>
      </c>
      <c r="F75" s="276">
        <f t="shared" ref="F75:BU75" si="1210">F56/F45</f>
        <v>0.05</v>
      </c>
      <c r="G75" s="276">
        <f t="shared" si="1210"/>
        <v>0.05</v>
      </c>
      <c r="H75" s="276">
        <f t="shared" si="1210"/>
        <v>4.9999999999999996E-2</v>
      </c>
      <c r="I75" s="276">
        <f t="shared" si="1210"/>
        <v>0.05</v>
      </c>
      <c r="J75" s="276">
        <f t="shared" si="1210"/>
        <v>0.05</v>
      </c>
      <c r="K75" s="276">
        <f t="shared" si="1210"/>
        <v>0.05</v>
      </c>
      <c r="L75" s="276">
        <f t="shared" si="1210"/>
        <v>0.05</v>
      </c>
      <c r="M75" s="276">
        <f t="shared" si="1210"/>
        <v>5.000000000000001E-2</v>
      </c>
      <c r="N75" s="276">
        <f t="shared" si="1210"/>
        <v>0.05</v>
      </c>
      <c r="O75" s="276">
        <f t="shared" si="1210"/>
        <v>0.05</v>
      </c>
      <c r="P75" s="276">
        <f t="shared" si="1210"/>
        <v>5.000000000000001E-2</v>
      </c>
      <c r="Q75" s="187">
        <f t="shared" si="1210"/>
        <v>0.05</v>
      </c>
      <c r="R75" s="299" t="s">
        <v>217</v>
      </c>
      <c r="S75" s="276">
        <f t="shared" si="1210"/>
        <v>0.05</v>
      </c>
      <c r="T75" s="276">
        <f t="shared" si="1210"/>
        <v>0.05</v>
      </c>
      <c r="U75" s="276">
        <f t="shared" si="1210"/>
        <v>4.9999999999999996E-2</v>
      </c>
      <c r="V75" s="276">
        <f t="shared" si="1210"/>
        <v>0.05</v>
      </c>
      <c r="W75" s="276">
        <f t="shared" si="1210"/>
        <v>0.05</v>
      </c>
      <c r="X75" s="276">
        <f t="shared" si="1210"/>
        <v>5.000000000000001E-2</v>
      </c>
      <c r="Y75" s="276">
        <f t="shared" si="1210"/>
        <v>0.05</v>
      </c>
      <c r="Z75" s="276">
        <f t="shared" si="1210"/>
        <v>0.05</v>
      </c>
      <c r="AA75" s="276">
        <f t="shared" si="1210"/>
        <v>0.05</v>
      </c>
      <c r="AB75" s="276">
        <f t="shared" si="1210"/>
        <v>0.05</v>
      </c>
      <c r="AC75" s="276">
        <f t="shared" si="1210"/>
        <v>4.9999999999999996E-2</v>
      </c>
      <c r="AD75" s="276">
        <f t="shared" si="1210"/>
        <v>0.05</v>
      </c>
      <c r="AE75" s="187">
        <f t="shared" si="1210"/>
        <v>0.05</v>
      </c>
      <c r="AF75" s="299" t="s">
        <v>217</v>
      </c>
      <c r="AG75" s="276">
        <f t="shared" si="1210"/>
        <v>0.05</v>
      </c>
      <c r="AH75" s="276">
        <f t="shared" si="1210"/>
        <v>0.05</v>
      </c>
      <c r="AI75" s="276">
        <f t="shared" si="1210"/>
        <v>0.05</v>
      </c>
      <c r="AJ75" s="276">
        <f t="shared" si="1210"/>
        <v>0.05</v>
      </c>
      <c r="AK75" s="276">
        <f t="shared" si="1210"/>
        <v>5.000000000000001E-2</v>
      </c>
      <c r="AL75" s="276">
        <f t="shared" si="1210"/>
        <v>0.05</v>
      </c>
      <c r="AM75" s="276">
        <f t="shared" si="1210"/>
        <v>5.000000000000001E-2</v>
      </c>
      <c r="AN75" s="276">
        <f t="shared" si="1210"/>
        <v>5.000000000000001E-2</v>
      </c>
      <c r="AO75" s="276">
        <f t="shared" si="1210"/>
        <v>0.05</v>
      </c>
      <c r="AP75" s="276">
        <f t="shared" si="1210"/>
        <v>0.05</v>
      </c>
      <c r="AQ75" s="276">
        <f t="shared" si="1210"/>
        <v>0.05</v>
      </c>
      <c r="AR75" s="276">
        <f t="shared" si="1210"/>
        <v>0.05</v>
      </c>
      <c r="AS75" s="187">
        <f t="shared" si="1210"/>
        <v>0.05</v>
      </c>
      <c r="AT75" s="299" t="s">
        <v>217</v>
      </c>
      <c r="AU75" s="276">
        <f t="shared" si="1210"/>
        <v>0.05</v>
      </c>
      <c r="AV75" s="276">
        <f t="shared" si="1210"/>
        <v>4.9999999999999996E-2</v>
      </c>
      <c r="AW75" s="276">
        <f t="shared" si="1210"/>
        <v>0.05</v>
      </c>
      <c r="AX75" s="276">
        <f t="shared" si="1210"/>
        <v>0.05</v>
      </c>
      <c r="AY75" s="276">
        <f t="shared" si="1210"/>
        <v>0.05</v>
      </c>
      <c r="AZ75" s="276">
        <f t="shared" si="1210"/>
        <v>0.05</v>
      </c>
      <c r="BA75" s="276">
        <f t="shared" si="1210"/>
        <v>0.05</v>
      </c>
      <c r="BB75" s="276">
        <f t="shared" si="1210"/>
        <v>0.05</v>
      </c>
      <c r="BC75" s="276">
        <f t="shared" si="1210"/>
        <v>0.05</v>
      </c>
      <c r="BD75" s="276">
        <f t="shared" si="1210"/>
        <v>0.05</v>
      </c>
      <c r="BE75" s="276">
        <f t="shared" si="1210"/>
        <v>0.05</v>
      </c>
      <c r="BF75" s="276">
        <f t="shared" si="1210"/>
        <v>0.05</v>
      </c>
      <c r="BG75" s="187">
        <f t="shared" si="1210"/>
        <v>0.05</v>
      </c>
      <c r="BH75" s="299" t="s">
        <v>217</v>
      </c>
      <c r="BI75" s="276">
        <f t="shared" si="1210"/>
        <v>0.05</v>
      </c>
      <c r="BJ75" s="276">
        <f t="shared" si="1210"/>
        <v>0.05</v>
      </c>
      <c r="BK75" s="276">
        <f t="shared" si="1210"/>
        <v>0.05</v>
      </c>
      <c r="BL75" s="276">
        <f t="shared" si="1210"/>
        <v>5.000000000000001E-2</v>
      </c>
      <c r="BM75" s="276">
        <f t="shared" si="1210"/>
        <v>0.05</v>
      </c>
      <c r="BN75" s="276">
        <f t="shared" si="1210"/>
        <v>0.05</v>
      </c>
      <c r="BO75" s="276">
        <f t="shared" si="1210"/>
        <v>0.05</v>
      </c>
      <c r="BP75" s="276">
        <f t="shared" si="1210"/>
        <v>0.05</v>
      </c>
      <c r="BQ75" s="276">
        <f t="shared" si="1210"/>
        <v>5.000000000000001E-2</v>
      </c>
      <c r="BR75" s="276">
        <f t="shared" si="1210"/>
        <v>0.05</v>
      </c>
      <c r="BS75" s="276">
        <f t="shared" si="1210"/>
        <v>0.05</v>
      </c>
      <c r="BT75" s="276">
        <f t="shared" si="1210"/>
        <v>0.05</v>
      </c>
      <c r="BU75" s="187">
        <f t="shared" si="1210"/>
        <v>0.05</v>
      </c>
      <c r="BV75" s="299" t="s">
        <v>217</v>
      </c>
    </row>
    <row r="76" spans="2:76">
      <c r="D76" s="299" t="s">
        <v>218</v>
      </c>
      <c r="E76" s="276">
        <f>E57/E45</f>
        <v>2.2287905004812676E-3</v>
      </c>
      <c r="F76" s="276">
        <f t="shared" ref="F76:BU76" si="1211">F57/F45</f>
        <v>2.4675894826756894E-3</v>
      </c>
      <c r="G76" s="276">
        <f t="shared" si="1211"/>
        <v>1.671592875360951E-3</v>
      </c>
      <c r="H76" s="276">
        <f t="shared" si="1211"/>
        <v>1.3160477240937011E-3</v>
      </c>
      <c r="I76" s="276">
        <f t="shared" si="1211"/>
        <v>1.1073681296858745E-3</v>
      </c>
      <c r="J76" s="276">
        <f t="shared" si="1211"/>
        <v>9.1544610390983895E-4</v>
      </c>
      <c r="K76" s="276">
        <f t="shared" si="1211"/>
        <v>8.6806837623668856E-4</v>
      </c>
      <c r="L76" s="276">
        <f t="shared" si="1211"/>
        <v>8.6806837623668856E-4</v>
      </c>
      <c r="M76" s="276">
        <f t="shared" si="1211"/>
        <v>1.1170356292307512E-3</v>
      </c>
      <c r="N76" s="276">
        <f t="shared" si="1211"/>
        <v>1.0810022218362108E-3</v>
      </c>
      <c r="O76" s="276">
        <f t="shared" si="1211"/>
        <v>1.7273126378729827E-3</v>
      </c>
      <c r="P76" s="276">
        <f t="shared" si="1211"/>
        <v>2.2287905004812676E-3</v>
      </c>
      <c r="Q76" s="187">
        <f t="shared" si="1211"/>
        <v>1.2821493841047339E-3</v>
      </c>
      <c r="R76" s="299" t="s">
        <v>218</v>
      </c>
      <c r="S76" s="276">
        <f t="shared" si="1211"/>
        <v>0.18950082973930699</v>
      </c>
      <c r="T76" s="276">
        <f t="shared" si="1211"/>
        <v>0.20980449006851842</v>
      </c>
      <c r="U76" s="276">
        <f t="shared" si="1211"/>
        <v>0.1421256223044802</v>
      </c>
      <c r="V76" s="276">
        <f t="shared" si="1211"/>
        <v>0.11189572803654319</v>
      </c>
      <c r="W76" s="276">
        <f t="shared" si="1211"/>
        <v>9.4152940510570604E-2</v>
      </c>
      <c r="X76" s="276">
        <f t="shared" si="1211"/>
        <v>7.7834949599377257E-2</v>
      </c>
      <c r="Y76" s="276">
        <f t="shared" si="1211"/>
        <v>7.3806702573339475E-2</v>
      </c>
      <c r="Z76" s="276">
        <f t="shared" si="1211"/>
        <v>7.3806702573339475E-2</v>
      </c>
      <c r="AA76" s="276">
        <f t="shared" si="1211"/>
        <v>9.4974910626139081E-2</v>
      </c>
      <c r="AB76" s="276">
        <f t="shared" si="1211"/>
        <v>9.1911203831747487E-2</v>
      </c>
      <c r="AC76" s="276">
        <f t="shared" si="1211"/>
        <v>0.14686314304796294</v>
      </c>
      <c r="AD76" s="276">
        <f t="shared" si="1211"/>
        <v>0.18950082973930699</v>
      </c>
      <c r="AE76" s="187">
        <f t="shared" si="1211"/>
        <v>0.10901355335332048</v>
      </c>
      <c r="AF76" s="299" t="s">
        <v>218</v>
      </c>
      <c r="AG76" s="276">
        <f t="shared" si="1211"/>
        <v>0.15715076899902072</v>
      </c>
      <c r="AH76" s="276">
        <f t="shared" si="1211"/>
        <v>0.17398835139177299</v>
      </c>
      <c r="AI76" s="276">
        <f t="shared" si="1211"/>
        <v>0.11786307674926552</v>
      </c>
      <c r="AJ76" s="276">
        <f t="shared" si="1211"/>
        <v>9.2793787408945588E-2</v>
      </c>
      <c r="AK76" s="276">
        <f t="shared" si="1211"/>
        <v>7.807990616774664E-2</v>
      </c>
      <c r="AL76" s="276">
        <f t="shared" si="1211"/>
        <v>6.4547591698512666E-2</v>
      </c>
      <c r="AM76" s="276">
        <f t="shared" si="1211"/>
        <v>6.120701467449266E-2</v>
      </c>
      <c r="AN76" s="276">
        <f t="shared" si="1211"/>
        <v>6.120701467449266E-2</v>
      </c>
      <c r="AO76" s="276">
        <f t="shared" si="1211"/>
        <v>7.8761556142226977E-2</v>
      </c>
      <c r="AP76" s="276">
        <f t="shared" si="1211"/>
        <v>7.6220860782800284E-2</v>
      </c>
      <c r="AQ76" s="276">
        <f t="shared" si="1211"/>
        <v>0.12179184597424103</v>
      </c>
      <c r="AR76" s="276">
        <f t="shared" si="1211"/>
        <v>0.15715076899902072</v>
      </c>
      <c r="AS76" s="187">
        <f t="shared" si="1211"/>
        <v>9.0403634455625756E-2</v>
      </c>
      <c r="AT76" s="299" t="s">
        <v>218</v>
      </c>
      <c r="AU76" s="276">
        <f t="shared" si="1211"/>
        <v>0.14435806263539619</v>
      </c>
      <c r="AV76" s="276">
        <f t="shared" si="1211"/>
        <v>0.15982499791776003</v>
      </c>
      <c r="AW76" s="276">
        <f t="shared" si="1211"/>
        <v>0.10826854697654716</v>
      </c>
      <c r="AX76" s="276">
        <f t="shared" si="1211"/>
        <v>8.5239998889472021E-2</v>
      </c>
      <c r="AY76" s="276">
        <f t="shared" si="1211"/>
        <v>7.1723886920334864E-2</v>
      </c>
      <c r="AZ76" s="276">
        <f t="shared" si="1211"/>
        <v>5.9293157422830915E-2</v>
      </c>
      <c r="BA76" s="276">
        <f t="shared" si="1211"/>
        <v>5.6224516840646749E-2</v>
      </c>
      <c r="BB76" s="276">
        <f t="shared" si="1211"/>
        <v>5.6224516840646749E-2</v>
      </c>
      <c r="BC76" s="276">
        <f t="shared" si="1211"/>
        <v>7.2350047837893339E-2</v>
      </c>
      <c r="BD76" s="276">
        <f t="shared" si="1211"/>
        <v>7.0016175326993557E-2</v>
      </c>
      <c r="BE76" s="276">
        <f t="shared" si="1211"/>
        <v>0.11187749854243206</v>
      </c>
      <c r="BF76" s="276">
        <f t="shared" si="1211"/>
        <v>0.14435806263539619</v>
      </c>
      <c r="BG76" s="187">
        <f t="shared" si="1211"/>
        <v>8.3044414025705532E-2</v>
      </c>
      <c r="BH76" s="299" t="s">
        <v>218</v>
      </c>
      <c r="BI76" s="276">
        <f t="shared" si="1211"/>
        <v>0.14006586295752335</v>
      </c>
      <c r="BJ76" s="276">
        <f t="shared" si="1211"/>
        <v>0.15507291970297229</v>
      </c>
      <c r="BK76" s="276">
        <f t="shared" si="1211"/>
        <v>0.10504939721814251</v>
      </c>
      <c r="BL76" s="276">
        <f t="shared" si="1211"/>
        <v>8.2705557174918537E-2</v>
      </c>
      <c r="BM76" s="276">
        <f t="shared" si="1211"/>
        <v>6.9591319894184114E-2</v>
      </c>
      <c r="BN76" s="276">
        <f t="shared" si="1211"/>
        <v>5.7530193397516152E-2</v>
      </c>
      <c r="BO76" s="276">
        <f t="shared" si="1211"/>
        <v>5.4552792735554703E-2</v>
      </c>
      <c r="BP76" s="276">
        <f t="shared" si="1211"/>
        <v>5.4552792735554703E-2</v>
      </c>
      <c r="BQ76" s="276">
        <f t="shared" si="1211"/>
        <v>7.0198863163101588E-2</v>
      </c>
      <c r="BR76" s="276">
        <f t="shared" si="1211"/>
        <v>6.7934383706227355E-2</v>
      </c>
      <c r="BS76" s="276">
        <f t="shared" si="1211"/>
        <v>0.1085510437920806</v>
      </c>
      <c r="BT76" s="276">
        <f t="shared" si="1211"/>
        <v>0.14006586295752335</v>
      </c>
      <c r="BU76" s="187">
        <f t="shared" si="1211"/>
        <v>8.057525365722279E-2</v>
      </c>
      <c r="BV76" s="299" t="s">
        <v>218</v>
      </c>
    </row>
    <row r="77" spans="2:76">
      <c r="D77" s="299" t="s">
        <v>220</v>
      </c>
      <c r="E77" s="276">
        <f>E58/E45</f>
        <v>2.7387332726598573E-2</v>
      </c>
      <c r="F77" s="276">
        <f t="shared" ref="F77:BU77" si="1212">F58/F45</f>
        <v>3.0321689804448423E-2</v>
      </c>
      <c r="G77" s="276">
        <f t="shared" si="1212"/>
        <v>2.0540499544948933E-2</v>
      </c>
      <c r="H77" s="276">
        <f t="shared" si="1212"/>
        <v>1.6171567895705827E-2</v>
      </c>
      <c r="I77" s="276">
        <f t="shared" si="1212"/>
        <v>1.3607317247623516E-2</v>
      </c>
      <c r="J77" s="276">
        <f t="shared" si="1212"/>
        <v>1.1248983264974127E-2</v>
      </c>
      <c r="K77" s="276">
        <f t="shared" si="1212"/>
        <v>1.0666806702693122E-2</v>
      </c>
      <c r="L77" s="276">
        <f t="shared" si="1212"/>
        <v>1.0666806702693122E-2</v>
      </c>
      <c r="M77" s="276">
        <f t="shared" si="1212"/>
        <v>1.3726111287086899E-2</v>
      </c>
      <c r="N77" s="276">
        <f t="shared" si="1212"/>
        <v>1.3283333503632481E-2</v>
      </c>
      <c r="O77" s="276">
        <f t="shared" si="1212"/>
        <v>2.1225182863113898E-2</v>
      </c>
      <c r="P77" s="276">
        <f t="shared" si="1212"/>
        <v>2.7387332726598573E-2</v>
      </c>
      <c r="Q77" s="187">
        <f t="shared" si="1212"/>
        <v>1.5755025777477696E-2</v>
      </c>
      <c r="R77" s="299" t="s">
        <v>220</v>
      </c>
      <c r="S77" s="276">
        <f t="shared" si="1212"/>
        <v>2.1803507607583334E-2</v>
      </c>
      <c r="T77" s="276">
        <f t="shared" si="1212"/>
        <v>2.413959770839583E-2</v>
      </c>
      <c r="U77" s="276">
        <f t="shared" si="1212"/>
        <v>1.6352630705687494E-2</v>
      </c>
      <c r="V77" s="276">
        <f t="shared" si="1212"/>
        <v>1.2874452111144444E-2</v>
      </c>
      <c r="W77" s="276">
        <f t="shared" si="1212"/>
        <v>1.0833009847622605E-2</v>
      </c>
      <c r="X77" s="276">
        <f t="shared" si="1212"/>
        <v>8.9555012400764893E-3</v>
      </c>
      <c r="Y77" s="276">
        <f t="shared" si="1212"/>
        <v>8.4920208701052026E-3</v>
      </c>
      <c r="Z77" s="276">
        <f t="shared" si="1212"/>
        <v>8.4920208701052026E-3</v>
      </c>
      <c r="AA77" s="276">
        <f t="shared" si="1212"/>
        <v>1.0927583743117721E-2</v>
      </c>
      <c r="AB77" s="276">
        <f t="shared" si="1212"/>
        <v>1.0575081041726827E-2</v>
      </c>
      <c r="AC77" s="276">
        <f t="shared" si="1212"/>
        <v>1.6897718395877084E-2</v>
      </c>
      <c r="AD77" s="276">
        <f t="shared" si="1212"/>
        <v>2.1803507607583334E-2</v>
      </c>
      <c r="AE77" s="187">
        <f t="shared" si="1212"/>
        <v>1.2542836055856033E-2</v>
      </c>
      <c r="AF77" s="299" t="s">
        <v>220</v>
      </c>
      <c r="AG77" s="276">
        <f t="shared" si="1212"/>
        <v>1.8081387781369668E-2</v>
      </c>
      <c r="AH77" s="276">
        <f t="shared" si="1212"/>
        <v>2.0018679329373568E-2</v>
      </c>
      <c r="AI77" s="276">
        <f t="shared" si="1212"/>
        <v>1.3561040836027249E-2</v>
      </c>
      <c r="AJ77" s="276">
        <f t="shared" si="1212"/>
        <v>1.0676628975665901E-2</v>
      </c>
      <c r="AK77" s="276">
        <f t="shared" si="1212"/>
        <v>8.9836853509815268E-3</v>
      </c>
      <c r="AL77" s="276">
        <f t="shared" si="1212"/>
        <v>7.4266899442381861E-3</v>
      </c>
      <c r="AM77" s="276">
        <f t="shared" si="1212"/>
        <v>7.0423312231859461E-3</v>
      </c>
      <c r="AN77" s="276">
        <f t="shared" si="1212"/>
        <v>7.0423312231859461E-3</v>
      </c>
      <c r="AO77" s="276">
        <f t="shared" si="1212"/>
        <v>9.0621143500773972E-3</v>
      </c>
      <c r="AP77" s="276">
        <f t="shared" si="1212"/>
        <v>8.7697880807200614E-3</v>
      </c>
      <c r="AQ77" s="276">
        <f t="shared" si="1212"/>
        <v>1.401307553056149E-2</v>
      </c>
      <c r="AR77" s="276">
        <f t="shared" si="1212"/>
        <v>1.8081387781369668E-2</v>
      </c>
      <c r="AS77" s="187">
        <f t="shared" si="1212"/>
        <v>1.0401623751822353E-2</v>
      </c>
      <c r="AT77" s="299" t="s">
        <v>220</v>
      </c>
      <c r="AU77" s="276">
        <f t="shared" si="1212"/>
        <v>1.6609489896254437E-2</v>
      </c>
      <c r="AV77" s="276">
        <f t="shared" si="1212"/>
        <v>1.8389078099424548E-2</v>
      </c>
      <c r="AW77" s="276">
        <f t="shared" si="1212"/>
        <v>1.2457117422190829E-2</v>
      </c>
      <c r="AX77" s="276">
        <f t="shared" si="1212"/>
        <v>9.8075083196930944E-3</v>
      </c>
      <c r="AY77" s="276">
        <f t="shared" si="1212"/>
        <v>8.2523771334632404E-3</v>
      </c>
      <c r="AZ77" s="276">
        <f t="shared" si="1212"/>
        <v>6.8221274319738377E-3</v>
      </c>
      <c r="BA77" s="276">
        <f t="shared" si="1212"/>
        <v>6.469057060880295E-3</v>
      </c>
      <c r="BB77" s="276">
        <f t="shared" si="1212"/>
        <v>6.469057060880295E-3</v>
      </c>
      <c r="BC77" s="276">
        <f t="shared" si="1212"/>
        <v>8.3244216957395062E-3</v>
      </c>
      <c r="BD77" s="276">
        <f t="shared" si="1212"/>
        <v>8.0558919636188782E-3</v>
      </c>
      <c r="BE77" s="276">
        <f t="shared" si="1212"/>
        <v>1.2872354669597189E-2</v>
      </c>
      <c r="BF77" s="276">
        <f t="shared" si="1212"/>
        <v>1.6609489896254437E-2</v>
      </c>
      <c r="BG77" s="187">
        <f t="shared" si="1212"/>
        <v>9.5548896301280786E-3</v>
      </c>
      <c r="BH77" s="299" t="s">
        <v>220</v>
      </c>
      <c r="BI77" s="276">
        <f t="shared" si="1212"/>
        <v>1.6115639771911917E-2</v>
      </c>
      <c r="BJ77" s="276">
        <f t="shared" si="1212"/>
        <v>1.7842315461759625E-2</v>
      </c>
      <c r="BK77" s="276">
        <f t="shared" si="1212"/>
        <v>1.2086729828933938E-2</v>
      </c>
      <c r="BL77" s="276">
        <f t="shared" si="1212"/>
        <v>9.5159015796051315E-3</v>
      </c>
      <c r="BM77" s="276">
        <f t="shared" si="1212"/>
        <v>8.00700912403381E-3</v>
      </c>
      <c r="BN77" s="276">
        <f t="shared" si="1212"/>
        <v>6.6192850508047119E-3</v>
      </c>
      <c r="BO77" s="276">
        <f t="shared" si="1212"/>
        <v>6.2767125244827622E-3</v>
      </c>
      <c r="BP77" s="276">
        <f t="shared" si="1212"/>
        <v>6.2767125244827622E-3</v>
      </c>
      <c r="BQ77" s="276">
        <f t="shared" si="1212"/>
        <v>8.0769115846404532E-3</v>
      </c>
      <c r="BR77" s="276">
        <f t="shared" si="1212"/>
        <v>7.8163660496520532E-3</v>
      </c>
      <c r="BS77" s="276">
        <f t="shared" si="1212"/>
        <v>1.2489620823231738E-2</v>
      </c>
      <c r="BT77" s="276">
        <f t="shared" si="1212"/>
        <v>1.6115639771911917E-2</v>
      </c>
      <c r="BU77" s="187">
        <f t="shared" si="1212"/>
        <v>9.270794003989561E-3</v>
      </c>
      <c r="BV77" s="299" t="s">
        <v>220</v>
      </c>
    </row>
    <row r="78" spans="2:76">
      <c r="D78" s="299" t="s">
        <v>221</v>
      </c>
      <c r="E78" s="276">
        <f>E59/E45</f>
        <v>7.6075924240551597E-3</v>
      </c>
      <c r="F78" s="276">
        <f t="shared" ref="F78:BU78" si="1213">F59/F45</f>
        <v>8.4226916123467839E-3</v>
      </c>
      <c r="G78" s="276">
        <f t="shared" si="1213"/>
        <v>5.70569431804137E-3</v>
      </c>
      <c r="H78" s="276">
        <f t="shared" si="1213"/>
        <v>4.4921021932516183E-3</v>
      </c>
      <c r="I78" s="276">
        <f t="shared" si="1213"/>
        <v>3.7798103465620878E-3</v>
      </c>
      <c r="J78" s="276">
        <f t="shared" si="1213"/>
        <v>3.1247175736039243E-3</v>
      </c>
      <c r="K78" s="276">
        <f t="shared" si="1213"/>
        <v>2.9630018618592006E-3</v>
      </c>
      <c r="L78" s="276">
        <f t="shared" si="1213"/>
        <v>2.9630018618592006E-3</v>
      </c>
      <c r="M78" s="276">
        <f t="shared" si="1213"/>
        <v>3.8128086908574719E-3</v>
      </c>
      <c r="N78" s="276">
        <f t="shared" si="1213"/>
        <v>3.6898148621201336E-3</v>
      </c>
      <c r="O78" s="276">
        <f t="shared" si="1213"/>
        <v>5.8958841286427489E-3</v>
      </c>
      <c r="P78" s="276">
        <f t="shared" si="1213"/>
        <v>7.6075924240551597E-3</v>
      </c>
      <c r="Q78" s="187">
        <f t="shared" si="1213"/>
        <v>4.37639604929936E-3</v>
      </c>
      <c r="R78" s="299" t="s">
        <v>221</v>
      </c>
      <c r="S78" s="276">
        <f t="shared" si="1213"/>
        <v>6.0565298909953701E-3</v>
      </c>
      <c r="T78" s="276">
        <f t="shared" si="1213"/>
        <v>6.70544380788773E-3</v>
      </c>
      <c r="U78" s="276">
        <f t="shared" si="1213"/>
        <v>4.5423974182465269E-3</v>
      </c>
      <c r="V78" s="276">
        <f t="shared" si="1213"/>
        <v>3.5762366975401238E-3</v>
      </c>
      <c r="W78" s="276">
        <f t="shared" si="1213"/>
        <v>3.0091694021173905E-3</v>
      </c>
      <c r="X78" s="276">
        <f t="shared" si="1213"/>
        <v>2.4876392333545803E-3</v>
      </c>
      <c r="Y78" s="276">
        <f t="shared" si="1213"/>
        <v>2.3588946861403341E-3</v>
      </c>
      <c r="Z78" s="276">
        <f t="shared" si="1213"/>
        <v>2.3588946861403341E-3</v>
      </c>
      <c r="AA78" s="276">
        <f t="shared" si="1213"/>
        <v>3.0354399286438116E-3</v>
      </c>
      <c r="AB78" s="276">
        <f t="shared" si="1213"/>
        <v>2.9375225115907855E-3</v>
      </c>
      <c r="AC78" s="276">
        <f t="shared" si="1213"/>
        <v>4.6938106655214128E-3</v>
      </c>
      <c r="AD78" s="276">
        <f t="shared" si="1213"/>
        <v>6.0565298909953701E-3</v>
      </c>
      <c r="AE78" s="187">
        <f t="shared" si="1213"/>
        <v>3.4841211266266759E-3</v>
      </c>
      <c r="AF78" s="299" t="s">
        <v>221</v>
      </c>
      <c r="AG78" s="276">
        <f t="shared" si="1213"/>
        <v>5.0226077170471301E-3</v>
      </c>
      <c r="AH78" s="276">
        <f t="shared" si="1213"/>
        <v>5.5607442581593241E-3</v>
      </c>
      <c r="AI78" s="276">
        <f t="shared" si="1213"/>
        <v>3.7669557877853472E-3</v>
      </c>
      <c r="AJ78" s="276">
        <f t="shared" si="1213"/>
        <v>2.9657302710183061E-3</v>
      </c>
      <c r="AK78" s="276">
        <f t="shared" si="1213"/>
        <v>2.4954681530504241E-3</v>
      </c>
      <c r="AL78" s="276">
        <f t="shared" si="1213"/>
        <v>2.0629694289550516E-3</v>
      </c>
      <c r="AM78" s="276">
        <f t="shared" si="1213"/>
        <v>1.9562031175516517E-3</v>
      </c>
      <c r="AN78" s="276">
        <f t="shared" si="1213"/>
        <v>1.9562031175516517E-3</v>
      </c>
      <c r="AO78" s="276">
        <f t="shared" si="1213"/>
        <v>2.5172539861326106E-3</v>
      </c>
      <c r="AP78" s="276">
        <f t="shared" si="1213"/>
        <v>2.4360522446444616E-3</v>
      </c>
      <c r="AQ78" s="276">
        <f t="shared" si="1213"/>
        <v>3.892520980711525E-3</v>
      </c>
      <c r="AR78" s="276">
        <f t="shared" si="1213"/>
        <v>5.0226077170471301E-3</v>
      </c>
      <c r="AS78" s="187">
        <f t="shared" si="1213"/>
        <v>2.8893399310617649E-3</v>
      </c>
      <c r="AT78" s="299" t="s">
        <v>221</v>
      </c>
      <c r="AU78" s="276">
        <f t="shared" si="1213"/>
        <v>4.6137471934040103E-3</v>
      </c>
      <c r="AV78" s="276">
        <f t="shared" si="1213"/>
        <v>5.1080772498401528E-3</v>
      </c>
      <c r="AW78" s="276">
        <f t="shared" si="1213"/>
        <v>3.460310395053008E-3</v>
      </c>
      <c r="AX78" s="276">
        <f t="shared" si="1213"/>
        <v>2.7243078665814152E-3</v>
      </c>
      <c r="AY78" s="276">
        <f t="shared" si="1213"/>
        <v>2.2923269815175668E-3</v>
      </c>
      <c r="AZ78" s="276">
        <f t="shared" si="1213"/>
        <v>1.8950353977705103E-3</v>
      </c>
      <c r="BA78" s="276">
        <f t="shared" si="1213"/>
        <v>1.7969602946889709E-3</v>
      </c>
      <c r="BB78" s="276">
        <f t="shared" si="1213"/>
        <v>1.7969602946889709E-3</v>
      </c>
      <c r="BC78" s="276">
        <f t="shared" si="1213"/>
        <v>2.3123393599276403E-3</v>
      </c>
      <c r="BD78" s="276">
        <f t="shared" si="1213"/>
        <v>2.2377477676719104E-3</v>
      </c>
      <c r="BE78" s="276">
        <f t="shared" si="1213"/>
        <v>3.575654074888108E-3</v>
      </c>
      <c r="BF78" s="276">
        <f t="shared" si="1213"/>
        <v>4.6137471934040103E-3</v>
      </c>
      <c r="BG78" s="187">
        <f t="shared" si="1213"/>
        <v>2.6541360083689111E-3</v>
      </c>
      <c r="BH78" s="299" t="s">
        <v>221</v>
      </c>
      <c r="BI78" s="276">
        <f t="shared" si="1213"/>
        <v>4.4765666033088659E-3</v>
      </c>
      <c r="BJ78" s="276">
        <f t="shared" si="1213"/>
        <v>4.9561987393776739E-3</v>
      </c>
      <c r="BK78" s="276">
        <f t="shared" si="1213"/>
        <v>3.3574249524816495E-3</v>
      </c>
      <c r="BL78" s="276">
        <f t="shared" si="1213"/>
        <v>2.6433059943347585E-3</v>
      </c>
      <c r="BM78" s="276">
        <f t="shared" si="1213"/>
        <v>2.2241692011205024E-3</v>
      </c>
      <c r="BN78" s="276">
        <f t="shared" si="1213"/>
        <v>1.8386902918901976E-3</v>
      </c>
      <c r="BO78" s="276">
        <f t="shared" si="1213"/>
        <v>1.7435312568007673E-3</v>
      </c>
      <c r="BP78" s="276">
        <f t="shared" si="1213"/>
        <v>1.7435312568007673E-3</v>
      </c>
      <c r="BQ78" s="276">
        <f t="shared" si="1213"/>
        <v>2.2435865512890145E-3</v>
      </c>
      <c r="BR78" s="276">
        <f t="shared" si="1213"/>
        <v>2.1712127915700149E-3</v>
      </c>
      <c r="BS78" s="276">
        <f t="shared" si="1213"/>
        <v>3.4693391175643715E-3</v>
      </c>
      <c r="BT78" s="276">
        <f t="shared" si="1213"/>
        <v>4.4765666033088659E-3</v>
      </c>
      <c r="BU78" s="187">
        <f t="shared" si="1213"/>
        <v>2.5752205566637672E-3</v>
      </c>
      <c r="BV78" s="299" t="s">
        <v>221</v>
      </c>
    </row>
    <row r="79" spans="2:76">
      <c r="D79" s="378" t="s">
        <v>223</v>
      </c>
      <c r="E79" s="377">
        <f>E60/E45</f>
        <v>0.62723942457365878</v>
      </c>
      <c r="F79" s="377">
        <f t="shared" ref="F79:BT79" si="1214">F60/F45</f>
        <v>0.68146353247972591</v>
      </c>
      <c r="G79" s="377">
        <f t="shared" si="1214"/>
        <v>0.50071650612616891</v>
      </c>
      <c r="H79" s="377">
        <f t="shared" si="1214"/>
        <v>0.4154108620456135</v>
      </c>
      <c r="I79" s="377">
        <f t="shared" si="1214"/>
        <v>0.364358848382625</v>
      </c>
      <c r="J79" s="377">
        <f t="shared" si="1214"/>
        <v>0.31732001850131336</v>
      </c>
      <c r="K79" s="377">
        <f t="shared" si="1214"/>
        <v>0.30605999429563341</v>
      </c>
      <c r="L79" s="377">
        <f t="shared" si="1214"/>
        <v>0.30605999429563341</v>
      </c>
      <c r="M79" s="377">
        <f t="shared" si="1214"/>
        <v>0.36690768132322654</v>
      </c>
      <c r="N79" s="377">
        <f t="shared" si="1214"/>
        <v>0.35872557203268501</v>
      </c>
      <c r="O79" s="377">
        <f t="shared" si="1214"/>
        <v>0.51336879797091783</v>
      </c>
      <c r="P79" s="377">
        <f t="shared" si="1214"/>
        <v>0.62723942457365878</v>
      </c>
      <c r="Q79" s="379">
        <f t="shared" si="1214"/>
        <v>0.40521710510370246</v>
      </c>
      <c r="R79" s="378" t="s">
        <v>223</v>
      </c>
      <c r="S79" s="377">
        <f t="shared" si="1214"/>
        <v>0.71546046471221714</v>
      </c>
      <c r="T79" s="377">
        <f t="shared" si="1214"/>
        <v>0.77915822831488268</v>
      </c>
      <c r="U79" s="377">
        <f t="shared" si="1214"/>
        <v>0.5668323496393306</v>
      </c>
      <c r="V79" s="377">
        <f t="shared" si="1214"/>
        <v>0.46744367889528726</v>
      </c>
      <c r="W79" s="377">
        <f t="shared" si="1214"/>
        <v>0.4081307102666164</v>
      </c>
      <c r="X79" s="377">
        <f t="shared" si="1214"/>
        <v>0.35349472335150633</v>
      </c>
      <c r="Y79" s="377">
        <f t="shared" si="1214"/>
        <v>0.34035756216879193</v>
      </c>
      <c r="Z79" s="377">
        <f t="shared" si="1214"/>
        <v>0.34035756216879193</v>
      </c>
      <c r="AA79" s="377">
        <f t="shared" si="1214"/>
        <v>0.41106135649453551</v>
      </c>
      <c r="AB79" s="377">
        <f t="shared" si="1214"/>
        <v>0.40144972647449095</v>
      </c>
      <c r="AC79" s="377">
        <f t="shared" si="1214"/>
        <v>0.58169516114661934</v>
      </c>
      <c r="AD79" s="377">
        <f t="shared" si="1214"/>
        <v>0.71546046471221714</v>
      </c>
      <c r="AE79" s="379">
        <f t="shared" si="1214"/>
        <v>0.45591722254520939</v>
      </c>
      <c r="AF79" s="378" t="s">
        <v>223</v>
      </c>
      <c r="AG79" s="377">
        <f t="shared" si="1214"/>
        <v>0.5788138890829313</v>
      </c>
      <c r="AH79" s="377">
        <f t="shared" si="1214"/>
        <v>0.62521367423108309</v>
      </c>
      <c r="AI79" s="377">
        <f t="shared" si="1214"/>
        <v>0.47054772373724407</v>
      </c>
      <c r="AJ79" s="377">
        <f t="shared" si="1214"/>
        <v>0.39693590721664262</v>
      </c>
      <c r="AK79" s="377">
        <f t="shared" si="1214"/>
        <v>0.35275686189636773</v>
      </c>
      <c r="AL79" s="377">
        <f t="shared" si="1214"/>
        <v>0.31203991850756296</v>
      </c>
      <c r="AM79" s="377">
        <f t="shared" si="1214"/>
        <v>0.30233710181168094</v>
      </c>
      <c r="AN79" s="377">
        <f t="shared" si="1214"/>
        <v>0.30233710181168094</v>
      </c>
      <c r="AO79" s="377">
        <f t="shared" si="1214"/>
        <v>0.35498551121859567</v>
      </c>
      <c r="AP79" s="377">
        <f t="shared" si="1214"/>
        <v>0.34798404770355745</v>
      </c>
      <c r="AQ79" s="377">
        <f t="shared" si="1214"/>
        <v>0.48137434027181281</v>
      </c>
      <c r="AR79" s="377">
        <f t="shared" si="1214"/>
        <v>0.5788138890829313</v>
      </c>
      <c r="AS79" s="379">
        <f t="shared" si="1214"/>
        <v>0.38787701852790207</v>
      </c>
      <c r="AT79" s="378" t="s">
        <v>223</v>
      </c>
      <c r="AU79" s="377">
        <f t="shared" si="1214"/>
        <v>0.54808715406239183</v>
      </c>
      <c r="AV79" s="377">
        <f t="shared" si="1214"/>
        <v>0.59121598314958757</v>
      </c>
      <c r="AW79" s="377">
        <f t="shared" si="1214"/>
        <v>0.44745321952560152</v>
      </c>
      <c r="AX79" s="377">
        <f t="shared" si="1214"/>
        <v>0.37873347222741754</v>
      </c>
      <c r="AY79" s="377">
        <f t="shared" si="1214"/>
        <v>0.3374304509035711</v>
      </c>
      <c r="AZ79" s="377">
        <f t="shared" si="1214"/>
        <v>0.2993589940965653</v>
      </c>
      <c r="BA79" s="377">
        <f t="shared" si="1214"/>
        <v>0.29030754830919914</v>
      </c>
      <c r="BB79" s="377">
        <f t="shared" si="1214"/>
        <v>0.29030754830919914</v>
      </c>
      <c r="BC79" s="377">
        <f t="shared" si="1214"/>
        <v>0.3395249793289935</v>
      </c>
      <c r="BD79" s="377">
        <f t="shared" si="1214"/>
        <v>0.33301708446835654</v>
      </c>
      <c r="BE79" s="377">
        <f t="shared" si="1214"/>
        <v>0.45751661297928048</v>
      </c>
      <c r="BF79" s="377">
        <f t="shared" si="1214"/>
        <v>0.54808715406239183</v>
      </c>
      <c r="BG79" s="379">
        <f t="shared" si="1214"/>
        <v>0.37015090839899989</v>
      </c>
      <c r="BH79" s="378" t="s">
        <v>223</v>
      </c>
      <c r="BI79" s="377">
        <f t="shared" si="1214"/>
        <v>0.5359217035183792</v>
      </c>
      <c r="BJ79" s="377">
        <f t="shared" si="1214"/>
        <v>0.57776818271159913</v>
      </c>
      <c r="BK79" s="377">
        <f t="shared" si="1214"/>
        <v>0.43827991873419969</v>
      </c>
      <c r="BL79" s="377">
        <f t="shared" si="1214"/>
        <v>0.37149132033744348</v>
      </c>
      <c r="BM79" s="377">
        <f t="shared" si="1214"/>
        <v>0.33132645143049383</v>
      </c>
      <c r="BN79" s="377">
        <f t="shared" si="1214"/>
        <v>0.29430216366984735</v>
      </c>
      <c r="BO79" s="377">
        <f t="shared" si="1214"/>
        <v>0.28550753753342517</v>
      </c>
      <c r="BP79" s="377">
        <f t="shared" si="1214"/>
        <v>0.28550753753342517</v>
      </c>
      <c r="BQ79" s="377">
        <f t="shared" si="1214"/>
        <v>0.33336737362359198</v>
      </c>
      <c r="BR79" s="377">
        <f t="shared" si="1214"/>
        <v>0.32705297806402972</v>
      </c>
      <c r="BS79" s="377">
        <f t="shared" si="1214"/>
        <v>0.44804409721261762</v>
      </c>
      <c r="BT79" s="377">
        <f t="shared" si="1214"/>
        <v>0.5359217035183792</v>
      </c>
      <c r="BU79" s="379">
        <f>BU60/BU45</f>
        <v>0.36310273359917328</v>
      </c>
      <c r="BV79" s="378" t="s">
        <v>223</v>
      </c>
      <c r="BW79" s="380"/>
      <c r="BX79" s="380"/>
    </row>
    <row r="80" spans="2:76">
      <c r="D80" s="299" t="s">
        <v>224</v>
      </c>
      <c r="E80" s="276">
        <f>E61/E45</f>
        <v>0</v>
      </c>
      <c r="F80" s="276">
        <f t="shared" ref="F80:BU80" si="1215">F61/F45</f>
        <v>0</v>
      </c>
      <c r="G80" s="276">
        <f t="shared" si="1215"/>
        <v>0</v>
      </c>
      <c r="H80" s="276">
        <f t="shared" si="1215"/>
        <v>0</v>
      </c>
      <c r="I80" s="276">
        <f t="shared" si="1215"/>
        <v>0</v>
      </c>
      <c r="J80" s="276">
        <f t="shared" si="1215"/>
        <v>0</v>
      </c>
      <c r="K80" s="276">
        <f t="shared" si="1215"/>
        <v>0</v>
      </c>
      <c r="L80" s="276">
        <f t="shared" si="1215"/>
        <v>0</v>
      </c>
      <c r="M80" s="276">
        <f t="shared" si="1215"/>
        <v>0</v>
      </c>
      <c r="N80" s="276">
        <f t="shared" si="1215"/>
        <v>0</v>
      </c>
      <c r="O80" s="276">
        <f t="shared" si="1215"/>
        <v>0</v>
      </c>
      <c r="P80" s="276">
        <f t="shared" si="1215"/>
        <v>0</v>
      </c>
      <c r="Q80" s="187">
        <f t="shared" si="1215"/>
        <v>0</v>
      </c>
      <c r="R80" s="299" t="s">
        <v>224</v>
      </c>
      <c r="S80" s="276">
        <f t="shared" si="1215"/>
        <v>0</v>
      </c>
      <c r="T80" s="276">
        <f t="shared" si="1215"/>
        <v>0</v>
      </c>
      <c r="U80" s="276">
        <f t="shared" si="1215"/>
        <v>0</v>
      </c>
      <c r="V80" s="276">
        <f t="shared" si="1215"/>
        <v>0</v>
      </c>
      <c r="W80" s="276">
        <f t="shared" si="1215"/>
        <v>0</v>
      </c>
      <c r="X80" s="276">
        <f t="shared" si="1215"/>
        <v>0</v>
      </c>
      <c r="Y80" s="276">
        <f t="shared" si="1215"/>
        <v>0</v>
      </c>
      <c r="Z80" s="276">
        <f t="shared" si="1215"/>
        <v>0</v>
      </c>
      <c r="AA80" s="276">
        <f t="shared" si="1215"/>
        <v>0</v>
      </c>
      <c r="AB80" s="276">
        <f t="shared" si="1215"/>
        <v>0</v>
      </c>
      <c r="AC80" s="276">
        <f t="shared" si="1215"/>
        <v>0</v>
      </c>
      <c r="AD80" s="276">
        <f t="shared" si="1215"/>
        <v>0</v>
      </c>
      <c r="AE80" s="187">
        <f t="shared" si="1215"/>
        <v>0</v>
      </c>
      <c r="AF80" s="299" t="s">
        <v>224</v>
      </c>
      <c r="AG80" s="276">
        <f t="shared" si="1215"/>
        <v>5.2149707236435562E-2</v>
      </c>
      <c r="AH80" s="276">
        <f t="shared" si="1215"/>
        <v>5.773717586891082E-2</v>
      </c>
      <c r="AI80" s="276">
        <f t="shared" si="1215"/>
        <v>3.9112280427326666E-2</v>
      </c>
      <c r="AJ80" s="276">
        <f t="shared" si="1215"/>
        <v>3.0793160463419098E-2</v>
      </c>
      <c r="AK80" s="276">
        <f t="shared" si="1215"/>
        <v>2.5910431578745379E-2</v>
      </c>
      <c r="AL80" s="276">
        <f t="shared" si="1215"/>
        <v>2.1419799796941436E-2</v>
      </c>
      <c r="AM80" s="276">
        <f t="shared" si="1215"/>
        <v>2.0311245795500359E-2</v>
      </c>
      <c r="AN80" s="276">
        <f t="shared" si="1215"/>
        <v>2.0311245795500359E-2</v>
      </c>
      <c r="AO80" s="276">
        <f t="shared" si="1215"/>
        <v>2.6136633759194745E-2</v>
      </c>
      <c r="AP80" s="276">
        <f t="shared" si="1215"/>
        <v>2.5293516541156202E-2</v>
      </c>
      <c r="AQ80" s="276">
        <f t="shared" si="1215"/>
        <v>4.0416023108237553E-2</v>
      </c>
      <c r="AR80" s="276">
        <f t="shared" si="1215"/>
        <v>5.2149707236435562E-2</v>
      </c>
      <c r="AS80" s="187">
        <f t="shared" si="1215"/>
        <v>0.03</v>
      </c>
      <c r="AT80" s="299" t="s">
        <v>224</v>
      </c>
      <c r="AU80" s="276">
        <f t="shared" si="1215"/>
        <v>5.2149707236435541E-2</v>
      </c>
      <c r="AV80" s="276">
        <f t="shared" si="1215"/>
        <v>5.7737175868910764E-2</v>
      </c>
      <c r="AW80" s="276">
        <f t="shared" si="1215"/>
        <v>3.9112280427326666E-2</v>
      </c>
      <c r="AX80" s="276">
        <f t="shared" si="1215"/>
        <v>3.0793160463419081E-2</v>
      </c>
      <c r="AY80" s="276">
        <f t="shared" si="1215"/>
        <v>2.5910431578745372E-2</v>
      </c>
      <c r="AZ80" s="276">
        <f t="shared" si="1215"/>
        <v>2.1419799796941429E-2</v>
      </c>
      <c r="BA80" s="276">
        <f t="shared" si="1215"/>
        <v>2.0311245795500359E-2</v>
      </c>
      <c r="BB80" s="276">
        <f t="shared" si="1215"/>
        <v>2.0311245795500359E-2</v>
      </c>
      <c r="BC80" s="276">
        <f t="shared" si="1215"/>
        <v>2.6136633759194734E-2</v>
      </c>
      <c r="BD80" s="276">
        <f t="shared" si="1215"/>
        <v>2.5293516541156198E-2</v>
      </c>
      <c r="BE80" s="276">
        <f t="shared" si="1215"/>
        <v>4.0416023108237553E-2</v>
      </c>
      <c r="BF80" s="276">
        <f t="shared" si="1215"/>
        <v>5.2149707236435541E-2</v>
      </c>
      <c r="BG80" s="187">
        <f t="shared" si="1215"/>
        <v>0.03</v>
      </c>
      <c r="BH80" s="299" t="s">
        <v>224</v>
      </c>
      <c r="BI80" s="276">
        <f t="shared" si="1215"/>
        <v>5.2149707236435541E-2</v>
      </c>
      <c r="BJ80" s="276">
        <f t="shared" si="1215"/>
        <v>5.7737175868910785E-2</v>
      </c>
      <c r="BK80" s="276">
        <f t="shared" si="1215"/>
        <v>3.9112280427326659E-2</v>
      </c>
      <c r="BL80" s="276">
        <f t="shared" si="1215"/>
        <v>3.0793160463419077E-2</v>
      </c>
      <c r="BM80" s="276">
        <f t="shared" si="1215"/>
        <v>2.5910431578745369E-2</v>
      </c>
      <c r="BN80" s="276">
        <f t="shared" si="1215"/>
        <v>2.1419799796941426E-2</v>
      </c>
      <c r="BO80" s="276">
        <f t="shared" si="1215"/>
        <v>2.0311245795500359E-2</v>
      </c>
      <c r="BP80" s="276">
        <f t="shared" si="1215"/>
        <v>2.0311245795500359E-2</v>
      </c>
      <c r="BQ80" s="276">
        <f t="shared" si="1215"/>
        <v>2.6136633759194731E-2</v>
      </c>
      <c r="BR80" s="276">
        <f t="shared" si="1215"/>
        <v>2.5293516541156195E-2</v>
      </c>
      <c r="BS80" s="276">
        <f t="shared" si="1215"/>
        <v>4.0416023108237546E-2</v>
      </c>
      <c r="BT80" s="276">
        <f t="shared" si="1215"/>
        <v>5.2149707236435541E-2</v>
      </c>
      <c r="BU80" s="187">
        <f t="shared" si="1215"/>
        <v>0.03</v>
      </c>
      <c r="BV80" s="299" t="s">
        <v>224</v>
      </c>
    </row>
    <row r="81" spans="4:76">
      <c r="D81" s="374" t="s">
        <v>226</v>
      </c>
      <c r="E81" s="377">
        <f>E62/E45</f>
        <v>0.62723942457365878</v>
      </c>
      <c r="F81" s="377">
        <f t="shared" ref="F81:BU81" si="1216">F62/F45</f>
        <v>0.68146353247972591</v>
      </c>
      <c r="G81" s="377">
        <f t="shared" si="1216"/>
        <v>0.50071650612616891</v>
      </c>
      <c r="H81" s="377">
        <f t="shared" si="1216"/>
        <v>0.4154108620456135</v>
      </c>
      <c r="I81" s="377">
        <f t="shared" si="1216"/>
        <v>0.364358848382625</v>
      </c>
      <c r="J81" s="377">
        <f t="shared" si="1216"/>
        <v>0.31732001850131336</v>
      </c>
      <c r="K81" s="377">
        <f t="shared" si="1216"/>
        <v>0.30605999429563341</v>
      </c>
      <c r="L81" s="377">
        <f t="shared" si="1216"/>
        <v>0.30605999429563341</v>
      </c>
      <c r="M81" s="377">
        <f t="shared" si="1216"/>
        <v>0.36690768132322654</v>
      </c>
      <c r="N81" s="377">
        <f t="shared" si="1216"/>
        <v>0.35872557203268501</v>
      </c>
      <c r="O81" s="377">
        <f t="shared" si="1216"/>
        <v>0.51336879797091783</v>
      </c>
      <c r="P81" s="377">
        <f t="shared" si="1216"/>
        <v>0.62723942457365878</v>
      </c>
      <c r="Q81" s="379">
        <f t="shared" si="1216"/>
        <v>0.40521710510370246</v>
      </c>
      <c r="R81" s="374" t="s">
        <v>226</v>
      </c>
      <c r="S81" s="377">
        <f t="shared" si="1216"/>
        <v>0.71546046471221714</v>
      </c>
      <c r="T81" s="377">
        <f t="shared" si="1216"/>
        <v>0.77915822831488268</v>
      </c>
      <c r="U81" s="377">
        <f t="shared" si="1216"/>
        <v>0.5668323496393306</v>
      </c>
      <c r="V81" s="377">
        <f t="shared" si="1216"/>
        <v>0.46744367889528726</v>
      </c>
      <c r="W81" s="377">
        <f t="shared" si="1216"/>
        <v>0.4081307102666164</v>
      </c>
      <c r="X81" s="377">
        <f t="shared" si="1216"/>
        <v>0.35349472335150633</v>
      </c>
      <c r="Y81" s="377">
        <f t="shared" si="1216"/>
        <v>0.34035756216879193</v>
      </c>
      <c r="Z81" s="377">
        <f t="shared" si="1216"/>
        <v>0.34035756216879193</v>
      </c>
      <c r="AA81" s="377">
        <f t="shared" si="1216"/>
        <v>0.41106135649453551</v>
      </c>
      <c r="AB81" s="377">
        <f t="shared" si="1216"/>
        <v>0.40144972647449095</v>
      </c>
      <c r="AC81" s="377">
        <f t="shared" si="1216"/>
        <v>0.58169516114661934</v>
      </c>
      <c r="AD81" s="377">
        <f t="shared" si="1216"/>
        <v>0.71546046471221714</v>
      </c>
      <c r="AE81" s="379">
        <f t="shared" si="1216"/>
        <v>0.45591722254520939</v>
      </c>
      <c r="AF81" s="374" t="s">
        <v>226</v>
      </c>
      <c r="AG81" s="377">
        <f t="shared" si="1216"/>
        <v>0.63096359631936683</v>
      </c>
      <c r="AH81" s="377">
        <f t="shared" si="1216"/>
        <v>0.6829508500999939</v>
      </c>
      <c r="AI81" s="377">
        <f t="shared" si="1216"/>
        <v>0.50966000416457069</v>
      </c>
      <c r="AJ81" s="377">
        <f t="shared" si="1216"/>
        <v>0.42772906768006169</v>
      </c>
      <c r="AK81" s="377">
        <f t="shared" si="1216"/>
        <v>0.37866729347511313</v>
      </c>
      <c r="AL81" s="377">
        <f t="shared" si="1216"/>
        <v>0.33345971830450444</v>
      </c>
      <c r="AM81" s="377">
        <f t="shared" si="1216"/>
        <v>0.32264834760718131</v>
      </c>
      <c r="AN81" s="377">
        <f t="shared" si="1216"/>
        <v>0.32264834760718131</v>
      </c>
      <c r="AO81" s="377">
        <f t="shared" si="1216"/>
        <v>0.3811221449777904</v>
      </c>
      <c r="AP81" s="377">
        <f t="shared" si="1216"/>
        <v>0.37327756424471364</v>
      </c>
      <c r="AQ81" s="377">
        <f t="shared" si="1216"/>
        <v>0.52179036338005036</v>
      </c>
      <c r="AR81" s="377">
        <f t="shared" si="1216"/>
        <v>0.63096359631936683</v>
      </c>
      <c r="AS81" s="379">
        <f t="shared" si="1216"/>
        <v>0.41787701852790204</v>
      </c>
      <c r="AT81" s="374" t="s">
        <v>226</v>
      </c>
      <c r="AU81" s="377">
        <f t="shared" si="1216"/>
        <v>0.60023686129882736</v>
      </c>
      <c r="AV81" s="377">
        <f t="shared" si="1216"/>
        <v>0.64895315901849837</v>
      </c>
      <c r="AW81" s="377">
        <f t="shared" si="1216"/>
        <v>0.48656549995292819</v>
      </c>
      <c r="AX81" s="377">
        <f t="shared" si="1216"/>
        <v>0.40952663269083661</v>
      </c>
      <c r="AY81" s="377">
        <f t="shared" si="1216"/>
        <v>0.3633408824823165</v>
      </c>
      <c r="AZ81" s="377">
        <f t="shared" si="1216"/>
        <v>0.32077879389350666</v>
      </c>
      <c r="BA81" s="377">
        <f t="shared" si="1216"/>
        <v>0.3106187941046995</v>
      </c>
      <c r="BB81" s="377">
        <f t="shared" si="1216"/>
        <v>0.3106187941046995</v>
      </c>
      <c r="BC81" s="377">
        <f t="shared" si="1216"/>
        <v>0.36566161308818829</v>
      </c>
      <c r="BD81" s="377">
        <f t="shared" si="1216"/>
        <v>0.35831060100951273</v>
      </c>
      <c r="BE81" s="377">
        <f t="shared" si="1216"/>
        <v>0.49793263608751803</v>
      </c>
      <c r="BF81" s="377">
        <f t="shared" si="1216"/>
        <v>0.60023686129882736</v>
      </c>
      <c r="BG81" s="379">
        <f t="shared" si="1216"/>
        <v>0.40015090839899986</v>
      </c>
      <c r="BH81" s="374" t="s">
        <v>226</v>
      </c>
      <c r="BI81" s="377">
        <f t="shared" si="1216"/>
        <v>0.58807141075481473</v>
      </c>
      <c r="BJ81" s="377">
        <f t="shared" si="1216"/>
        <v>0.63550535858050994</v>
      </c>
      <c r="BK81" s="377">
        <f t="shared" si="1216"/>
        <v>0.47739219916152636</v>
      </c>
      <c r="BL81" s="377">
        <f t="shared" si="1216"/>
        <v>0.40228448080086249</v>
      </c>
      <c r="BM81" s="377">
        <f t="shared" si="1216"/>
        <v>0.35723688300923923</v>
      </c>
      <c r="BN81" s="377">
        <f t="shared" si="1216"/>
        <v>0.31572196346678877</v>
      </c>
      <c r="BO81" s="377">
        <f t="shared" si="1216"/>
        <v>0.30581878332892554</v>
      </c>
      <c r="BP81" s="377">
        <f t="shared" si="1216"/>
        <v>0.30581878332892554</v>
      </c>
      <c r="BQ81" s="377">
        <f t="shared" si="1216"/>
        <v>0.35950400738278676</v>
      </c>
      <c r="BR81" s="377">
        <f t="shared" si="1216"/>
        <v>0.35234649460518591</v>
      </c>
      <c r="BS81" s="377">
        <f t="shared" si="1216"/>
        <v>0.48846012032085517</v>
      </c>
      <c r="BT81" s="377">
        <f t="shared" si="1216"/>
        <v>0.58807141075481473</v>
      </c>
      <c r="BU81" s="379">
        <f t="shared" si="1216"/>
        <v>0.39310273359917325</v>
      </c>
      <c r="BV81" s="374" t="s">
        <v>226</v>
      </c>
      <c r="BW81" s="380"/>
      <c r="BX81" s="380"/>
    </row>
    <row r="82" spans="4:76">
      <c r="D82" s="374" t="s">
        <v>228</v>
      </c>
      <c r="E82" s="377">
        <f>E63/E45</f>
        <v>0.37276057542634122</v>
      </c>
      <c r="F82" s="377">
        <f t="shared" ref="F82:BU82" si="1217">F63/F45</f>
        <v>0.31853646752027409</v>
      </c>
      <c r="G82" s="377">
        <f t="shared" si="1217"/>
        <v>0.49928349387383114</v>
      </c>
      <c r="H82" s="377">
        <f t="shared" si="1217"/>
        <v>0.5845891379543865</v>
      </c>
      <c r="I82" s="377">
        <f t="shared" si="1217"/>
        <v>0.635641151617375</v>
      </c>
      <c r="J82" s="377">
        <f t="shared" si="1217"/>
        <v>0.68267998149868669</v>
      </c>
      <c r="K82" s="377">
        <f t="shared" si="1217"/>
        <v>0.69394000570436665</v>
      </c>
      <c r="L82" s="377">
        <f t="shared" si="1217"/>
        <v>0.69394000570436665</v>
      </c>
      <c r="M82" s="377">
        <f t="shared" si="1217"/>
        <v>0.6330923186767734</v>
      </c>
      <c r="N82" s="377">
        <f t="shared" si="1217"/>
        <v>0.64127442796731504</v>
      </c>
      <c r="O82" s="377">
        <f t="shared" si="1217"/>
        <v>0.48663120202908211</v>
      </c>
      <c r="P82" s="377">
        <f t="shared" si="1217"/>
        <v>0.37276057542634122</v>
      </c>
      <c r="Q82" s="379">
        <f t="shared" si="1217"/>
        <v>0.59478289489629743</v>
      </c>
      <c r="R82" s="374" t="s">
        <v>228</v>
      </c>
      <c r="S82" s="377">
        <f t="shared" si="1217"/>
        <v>0.28453953528778281</v>
      </c>
      <c r="T82" s="377">
        <f t="shared" si="1217"/>
        <v>0.22084177168511732</v>
      </c>
      <c r="U82" s="377">
        <f t="shared" si="1217"/>
        <v>0.4331676503606694</v>
      </c>
      <c r="V82" s="377">
        <f t="shared" si="1217"/>
        <v>0.53255632110471274</v>
      </c>
      <c r="W82" s="377">
        <f t="shared" si="1217"/>
        <v>0.5918692897333836</v>
      </c>
      <c r="X82" s="377">
        <f t="shared" si="1217"/>
        <v>0.64650527664849367</v>
      </c>
      <c r="Y82" s="377">
        <f t="shared" si="1217"/>
        <v>0.65964243783120813</v>
      </c>
      <c r="Z82" s="377">
        <f t="shared" si="1217"/>
        <v>0.65964243783120813</v>
      </c>
      <c r="AA82" s="377">
        <f t="shared" si="1217"/>
        <v>0.58893864350546443</v>
      </c>
      <c r="AB82" s="377">
        <f t="shared" si="1217"/>
        <v>0.59855027352550905</v>
      </c>
      <c r="AC82" s="377">
        <f t="shared" si="1217"/>
        <v>0.41830483885338066</v>
      </c>
      <c r="AD82" s="377">
        <f t="shared" si="1217"/>
        <v>0.28453953528778281</v>
      </c>
      <c r="AE82" s="379">
        <f t="shared" si="1217"/>
        <v>0.54408277745479061</v>
      </c>
      <c r="AF82" s="374" t="s">
        <v>228</v>
      </c>
      <c r="AG82" s="377">
        <f t="shared" si="1217"/>
        <v>0.36903640368063317</v>
      </c>
      <c r="AH82" s="377">
        <f t="shared" si="1217"/>
        <v>0.31704914990000616</v>
      </c>
      <c r="AI82" s="377">
        <f t="shared" si="1217"/>
        <v>0.49033999583542925</v>
      </c>
      <c r="AJ82" s="377">
        <f t="shared" si="1217"/>
        <v>0.57227093231993831</v>
      </c>
      <c r="AK82" s="377">
        <f t="shared" si="1217"/>
        <v>0.62133270652488692</v>
      </c>
      <c r="AL82" s="377">
        <f t="shared" si="1217"/>
        <v>0.66654028169549551</v>
      </c>
      <c r="AM82" s="377">
        <f t="shared" si="1217"/>
        <v>0.67735165239281869</v>
      </c>
      <c r="AN82" s="377">
        <f t="shared" si="1217"/>
        <v>0.67735165239281869</v>
      </c>
      <c r="AO82" s="377">
        <f t="shared" si="1217"/>
        <v>0.6188778550222096</v>
      </c>
      <c r="AP82" s="377">
        <f t="shared" si="1217"/>
        <v>0.62672243575528641</v>
      </c>
      <c r="AQ82" s="377">
        <f t="shared" si="1217"/>
        <v>0.47820963661994964</v>
      </c>
      <c r="AR82" s="377">
        <f t="shared" si="1217"/>
        <v>0.36903640368063317</v>
      </c>
      <c r="AS82" s="379">
        <f t="shared" si="1217"/>
        <v>0.58212298147209796</v>
      </c>
      <c r="AT82" s="374" t="s">
        <v>228</v>
      </c>
      <c r="AU82" s="377">
        <f t="shared" si="1217"/>
        <v>0.39976313870117264</v>
      </c>
      <c r="AV82" s="377">
        <f t="shared" si="1217"/>
        <v>0.35104684098150163</v>
      </c>
      <c r="AW82" s="377">
        <f t="shared" si="1217"/>
        <v>0.51343450004707181</v>
      </c>
      <c r="AX82" s="377">
        <f t="shared" si="1217"/>
        <v>0.59047336730916344</v>
      </c>
      <c r="AY82" s="377">
        <f t="shared" si="1217"/>
        <v>0.63665911751768345</v>
      </c>
      <c r="AZ82" s="377">
        <f t="shared" si="1217"/>
        <v>0.67922120610649339</v>
      </c>
      <c r="BA82" s="377">
        <f t="shared" si="1217"/>
        <v>0.6893812058953005</v>
      </c>
      <c r="BB82" s="377">
        <f t="shared" si="1217"/>
        <v>0.6893812058953005</v>
      </c>
      <c r="BC82" s="377">
        <f t="shared" si="1217"/>
        <v>0.63433838691181177</v>
      </c>
      <c r="BD82" s="377">
        <f t="shared" si="1217"/>
        <v>0.64168939899048727</v>
      </c>
      <c r="BE82" s="377">
        <f t="shared" si="1217"/>
        <v>0.50206736391248197</v>
      </c>
      <c r="BF82" s="377">
        <f t="shared" si="1217"/>
        <v>0.39976313870117264</v>
      </c>
      <c r="BG82" s="379">
        <f t="shared" si="1217"/>
        <v>0.59984909160100008</v>
      </c>
      <c r="BH82" s="374" t="s">
        <v>228</v>
      </c>
      <c r="BI82" s="377">
        <f t="shared" si="1217"/>
        <v>0.41192858924518527</v>
      </c>
      <c r="BJ82" s="377">
        <f t="shared" si="1217"/>
        <v>0.36449464141949012</v>
      </c>
      <c r="BK82" s="377">
        <f t="shared" si="1217"/>
        <v>0.52260780083847369</v>
      </c>
      <c r="BL82" s="377">
        <f t="shared" si="1217"/>
        <v>0.59771551919913746</v>
      </c>
      <c r="BM82" s="377">
        <f t="shared" si="1217"/>
        <v>0.64276311699076083</v>
      </c>
      <c r="BN82" s="377">
        <f t="shared" si="1217"/>
        <v>0.68427803653321118</v>
      </c>
      <c r="BO82" s="377">
        <f t="shared" si="1217"/>
        <v>0.69418121667107446</v>
      </c>
      <c r="BP82" s="377">
        <f t="shared" si="1217"/>
        <v>0.69418121667107446</v>
      </c>
      <c r="BQ82" s="377">
        <f t="shared" si="1217"/>
        <v>0.64049599261721324</v>
      </c>
      <c r="BR82" s="377">
        <f t="shared" si="1217"/>
        <v>0.64765350539481403</v>
      </c>
      <c r="BS82" s="377">
        <f t="shared" si="1217"/>
        <v>0.51153987967914472</v>
      </c>
      <c r="BT82" s="377">
        <f t="shared" si="1217"/>
        <v>0.41192858924518527</v>
      </c>
      <c r="BU82" s="379">
        <f t="shared" si="1217"/>
        <v>0.60689726640082675</v>
      </c>
      <c r="BV82" s="374" t="s">
        <v>228</v>
      </c>
      <c r="BW82" s="380"/>
      <c r="BX82" s="380"/>
    </row>
    <row r="83" spans="4:76">
      <c r="D83" s="298" t="s">
        <v>230</v>
      </c>
      <c r="E83" s="276">
        <f>E64/E45</f>
        <v>3.4902283441229235E-6</v>
      </c>
      <c r="F83" s="276">
        <f t="shared" ref="F83:BU83" si="1218">F64/F45</f>
        <v>3.3020731485656449E-6</v>
      </c>
      <c r="G83" s="276">
        <f t="shared" si="1218"/>
        <v>3.5061649158003219E-6</v>
      </c>
      <c r="H83" s="276">
        <f t="shared" si="1218"/>
        <v>3.23204202923812E-6</v>
      </c>
      <c r="I83" s="276">
        <f t="shared" si="1218"/>
        <v>2.9570498481033785E-6</v>
      </c>
      <c r="J83" s="276">
        <f t="shared" si="1218"/>
        <v>2.6254549357988285E-6</v>
      </c>
      <c r="K83" s="276">
        <f t="shared" si="1218"/>
        <v>2.5306406509792279E-6</v>
      </c>
      <c r="L83" s="276">
        <f t="shared" si="1218"/>
        <v>2.5306406509792279E-6</v>
      </c>
      <c r="M83" s="276">
        <f t="shared" si="1218"/>
        <v>2.9709044858657353E-6</v>
      </c>
      <c r="N83" s="276">
        <f t="shared" si="1218"/>
        <v>2.9122263569370905E-6</v>
      </c>
      <c r="O83" s="276">
        <f t="shared" si="1218"/>
        <v>3.5312260683638259E-6</v>
      </c>
      <c r="P83" s="276">
        <f t="shared" si="1218"/>
        <v>3.4902283441229235E-6</v>
      </c>
      <c r="Q83" s="187">
        <f t="shared" si="1218"/>
        <v>2.6697492424769153E-7</v>
      </c>
      <c r="R83" s="298" t="s">
        <v>230</v>
      </c>
      <c r="S83" s="276">
        <f t="shared" si="1218"/>
        <v>2.0692799407314239E-6</v>
      </c>
      <c r="T83" s="276">
        <f t="shared" si="1218"/>
        <v>1.7781218347094047E-6</v>
      </c>
      <c r="U83" s="276">
        <f t="shared" si="1218"/>
        <v>2.3626201776104692E-6</v>
      </c>
      <c r="V83" s="276">
        <f t="shared" si="1218"/>
        <v>2.2868862547591876E-6</v>
      </c>
      <c r="W83" s="276">
        <f t="shared" si="1218"/>
        <v>2.1385785596621697E-6</v>
      </c>
      <c r="X83" s="276">
        <f t="shared" si="1218"/>
        <v>1.9311332271808478E-6</v>
      </c>
      <c r="Y83" s="276">
        <f t="shared" si="1218"/>
        <v>1.8684001997480736E-6</v>
      </c>
      <c r="Z83" s="276">
        <f t="shared" si="1218"/>
        <v>1.8684001997480736E-6</v>
      </c>
      <c r="AA83" s="276">
        <f t="shared" si="1218"/>
        <v>2.1465670532296409E-6</v>
      </c>
      <c r="AB83" s="276">
        <f t="shared" si="1218"/>
        <v>2.1112253992345279E-6</v>
      </c>
      <c r="AC83" s="276">
        <f t="shared" si="1218"/>
        <v>2.3576059605844224E-6</v>
      </c>
      <c r="AD83" s="276">
        <f t="shared" si="1218"/>
        <v>2.0692799407314239E-6</v>
      </c>
      <c r="AE83" s="187">
        <f t="shared" si="1218"/>
        <v>1.8968358219526766E-7</v>
      </c>
      <c r="AF83" s="298" t="s">
        <v>230</v>
      </c>
      <c r="AG83" s="276">
        <f t="shared" si="1218"/>
        <v>2.1713376780460493E-6</v>
      </c>
      <c r="AH83" s="276">
        <f t="shared" si="1218"/>
        <v>2.0653250601947246E-6</v>
      </c>
      <c r="AI83" s="276">
        <f t="shared" si="1218"/>
        <v>2.1637981322266867E-6</v>
      </c>
      <c r="AJ83" s="276">
        <f t="shared" si="1218"/>
        <v>1.988209921587462E-6</v>
      </c>
      <c r="AK83" s="276">
        <f t="shared" si="1218"/>
        <v>1.8163734557491382E-6</v>
      </c>
      <c r="AL83" s="276">
        <f t="shared" si="1218"/>
        <v>1.610824003212618E-6</v>
      </c>
      <c r="AM83" s="276">
        <f t="shared" si="1218"/>
        <v>1.5522334599685916E-6</v>
      </c>
      <c r="AN83" s="276">
        <f t="shared" si="1218"/>
        <v>1.5522334599685916E-6</v>
      </c>
      <c r="AO83" s="276">
        <f t="shared" si="1218"/>
        <v>1.8249916412202787E-6</v>
      </c>
      <c r="AP83" s="276">
        <f t="shared" si="1218"/>
        <v>1.7885073933831593E-6</v>
      </c>
      <c r="AQ83" s="276">
        <f t="shared" si="1218"/>
        <v>2.1806109330193874E-6</v>
      </c>
      <c r="AR83" s="276">
        <f t="shared" si="1218"/>
        <v>2.1713376780460493E-6</v>
      </c>
      <c r="AS83" s="187">
        <f t="shared" si="1218"/>
        <v>1.6419541971352198E-7</v>
      </c>
      <c r="AT83" s="298" t="s">
        <v>230</v>
      </c>
      <c r="AU83" s="276">
        <f t="shared" si="1218"/>
        <v>2.1079561600962617E-6</v>
      </c>
      <c r="AV83" s="276">
        <f t="shared" si="1218"/>
        <v>2.0494039075005204E-6</v>
      </c>
      <c r="AW83" s="276">
        <f t="shared" si="1218"/>
        <v>2.0305100303204771E-6</v>
      </c>
      <c r="AX83" s="276">
        <f t="shared" si="1218"/>
        <v>1.8384911033220689E-6</v>
      </c>
      <c r="AY83" s="276">
        <f t="shared" si="1218"/>
        <v>1.6679712603724761E-6</v>
      </c>
      <c r="AZ83" s="276">
        <f t="shared" si="1218"/>
        <v>1.4710708759883406E-6</v>
      </c>
      <c r="BA83" s="276">
        <f t="shared" si="1218"/>
        <v>1.4158034121745025E-6</v>
      </c>
      <c r="BB83" s="276">
        <f t="shared" si="1218"/>
        <v>1.4158034121745025E-6</v>
      </c>
      <c r="BC83" s="276">
        <f t="shared" si="1218"/>
        <v>1.6763997960193577E-6</v>
      </c>
      <c r="BD83" s="276">
        <f t="shared" si="1218"/>
        <v>1.6411226193342945E-6</v>
      </c>
      <c r="BE83" s="276">
        <f t="shared" si="1218"/>
        <v>2.0517409306055043E-6</v>
      </c>
      <c r="BF83" s="276">
        <f t="shared" si="1218"/>
        <v>2.1079561600962617E-6</v>
      </c>
      <c r="BG83" s="187">
        <f t="shared" si="1218"/>
        <v>1.5163133816273202E-7</v>
      </c>
      <c r="BH83" s="298" t="s">
        <v>230</v>
      </c>
      <c r="BI83" s="276">
        <f t="shared" si="1218"/>
        <v>2.0561185616483465E-6</v>
      </c>
      <c r="BJ83" s="276">
        <f t="shared" si="1218"/>
        <v>2.0142855148522813E-6</v>
      </c>
      <c r="BK83" s="276">
        <f t="shared" si="1218"/>
        <v>1.9564257516124217E-6</v>
      </c>
      <c r="BL83" s="276">
        <f t="shared" si="1218"/>
        <v>1.761664252198951E-6</v>
      </c>
      <c r="BM83" s="276">
        <f t="shared" si="1218"/>
        <v>1.5940426587977973E-6</v>
      </c>
      <c r="BN83" s="276">
        <f t="shared" si="1218"/>
        <v>1.4028859067728954E-6</v>
      </c>
      <c r="BO83" s="276">
        <f t="shared" si="1218"/>
        <v>1.3495337947271057E-6</v>
      </c>
      <c r="BP83" s="276">
        <f t="shared" si="1218"/>
        <v>1.3495337947271057E-6</v>
      </c>
      <c r="BQ83" s="276">
        <f t="shared" si="1218"/>
        <v>1.6022873858650521E-6</v>
      </c>
      <c r="BR83" s="276">
        <f t="shared" si="1218"/>
        <v>1.5679285862936053E-6</v>
      </c>
      <c r="BS83" s="276">
        <f t="shared" si="1218"/>
        <v>1.9788251375272988E-6</v>
      </c>
      <c r="BT83" s="276">
        <f t="shared" si="1218"/>
        <v>2.0561185616483465E-6</v>
      </c>
      <c r="BU83" s="187">
        <f t="shared" si="1218"/>
        <v>1.4522103728533149E-7</v>
      </c>
      <c r="BV83" s="298" t="s">
        <v>230</v>
      </c>
    </row>
    <row r="85" spans="4:76">
      <c r="D85" s="496" t="s">
        <v>231</v>
      </c>
      <c r="E85" s="185" t="s">
        <v>139</v>
      </c>
      <c r="F85" s="185" t="str">
        <f>AE66</f>
        <v>Year 2</v>
      </c>
      <c r="G85" s="185" t="str">
        <f>AS66</f>
        <v>Year 3</v>
      </c>
      <c r="H85" s="185" t="str">
        <f>BG66</f>
        <v>Year 4</v>
      </c>
      <c r="I85" s="185" t="str">
        <f>BU66</f>
        <v>Year 5</v>
      </c>
      <c r="J85" s="261"/>
      <c r="K85" s="261"/>
      <c r="L85" s="261"/>
      <c r="M85" s="261"/>
      <c r="N85" s="261"/>
      <c r="O85" s="261"/>
      <c r="P85" s="261"/>
      <c r="Q85" s="238" t="s">
        <v>139</v>
      </c>
      <c r="R85" s="238"/>
      <c r="S85" s="261"/>
      <c r="T85" s="261"/>
      <c r="U85" s="261"/>
      <c r="V85" s="261"/>
      <c r="W85" s="261"/>
      <c r="X85" s="261"/>
      <c r="Y85" s="261"/>
      <c r="Z85" s="261"/>
      <c r="AA85" s="261"/>
      <c r="AB85" s="261"/>
      <c r="AC85" s="261"/>
      <c r="AD85" s="261"/>
      <c r="AE85" s="238" t="s">
        <v>140</v>
      </c>
      <c r="AF85" s="238"/>
      <c r="AG85" s="261"/>
      <c r="AH85" s="261"/>
      <c r="AI85" s="261"/>
      <c r="AJ85" s="261"/>
      <c r="AK85" s="261"/>
      <c r="AL85" s="261"/>
      <c r="AM85" s="261"/>
      <c r="AN85" s="261"/>
      <c r="AO85" s="261"/>
      <c r="AP85" s="261"/>
      <c r="AQ85" s="261"/>
      <c r="AR85" s="261"/>
      <c r="AS85" s="238" t="s">
        <v>141</v>
      </c>
      <c r="AT85" s="238"/>
      <c r="AU85" s="260"/>
      <c r="AV85" s="260"/>
      <c r="AW85" s="260"/>
      <c r="AX85" s="260"/>
      <c r="AY85" s="260"/>
      <c r="AZ85" s="260"/>
      <c r="BA85" s="260"/>
      <c r="BB85" s="260"/>
      <c r="BC85" s="260"/>
      <c r="BD85" s="260"/>
      <c r="BE85" s="260"/>
      <c r="BF85" s="260"/>
      <c r="BG85" s="238" t="s">
        <v>142</v>
      </c>
      <c r="BH85" s="238"/>
      <c r="BI85" s="260"/>
      <c r="BJ85" s="260"/>
      <c r="BK85" s="260"/>
      <c r="BL85" s="260"/>
      <c r="BM85" s="260"/>
      <c r="BN85" s="260"/>
      <c r="BO85" s="260"/>
      <c r="BP85" s="260"/>
      <c r="BQ85" s="260"/>
      <c r="BR85" s="260"/>
      <c r="BS85" s="260"/>
      <c r="BT85" s="260"/>
      <c r="BU85" s="238" t="s">
        <v>143</v>
      </c>
      <c r="BV85" s="260"/>
    </row>
    <row r="86" spans="4:76">
      <c r="D86" s="299" t="s">
        <v>207</v>
      </c>
      <c r="E86" s="276">
        <f>Q67</f>
        <v>0.11098458239435786</v>
      </c>
      <c r="F86" s="276">
        <f t="shared" ref="F86:F101" si="1219">AE67</f>
        <v>0.10602798939422152</v>
      </c>
      <c r="G86" s="276">
        <f t="shared" ref="G86:G101" si="1220">AS67</f>
        <v>9.5255053848301047E-2</v>
      </c>
      <c r="H86" s="276">
        <f t="shared" ref="H86:H101" si="1221">BG67</f>
        <v>8.9744521348430958E-2</v>
      </c>
      <c r="I86" s="276">
        <f t="shared" ref="I86:I101" si="1222">BU67</f>
        <v>8.7076146623872031E-2</v>
      </c>
      <c r="J86" s="956" t="s">
        <v>1267</v>
      </c>
      <c r="K86" s="191" t="s">
        <v>1257</v>
      </c>
      <c r="L86" s="261"/>
      <c r="M86" s="261"/>
      <c r="N86" s="261"/>
      <c r="O86" s="261"/>
      <c r="P86" s="261"/>
      <c r="Q86" s="238" t="s">
        <v>232</v>
      </c>
      <c r="R86" s="238"/>
      <c r="S86" s="261"/>
      <c r="T86" s="261"/>
      <c r="U86" s="261"/>
      <c r="V86" s="261"/>
      <c r="W86" s="261"/>
      <c r="X86" s="261"/>
      <c r="Y86" s="261"/>
      <c r="Z86" s="261"/>
      <c r="AA86" s="261"/>
      <c r="AB86" s="261"/>
      <c r="AC86" s="261"/>
      <c r="AD86" s="261"/>
      <c r="AE86" s="238" t="s">
        <v>232</v>
      </c>
      <c r="AF86" s="238"/>
      <c r="AG86" s="261"/>
      <c r="AH86" s="261"/>
      <c r="AI86" s="261"/>
      <c r="AJ86" s="261"/>
      <c r="AK86" s="261"/>
      <c r="AL86" s="261"/>
      <c r="AM86" s="261"/>
      <c r="AN86" s="261"/>
      <c r="AO86" s="261"/>
      <c r="AP86" s="261"/>
      <c r="AQ86" s="261"/>
      <c r="AR86" s="261"/>
      <c r="AS86" s="238" t="s">
        <v>232</v>
      </c>
      <c r="AT86" s="238"/>
      <c r="AU86" s="260"/>
      <c r="AV86" s="260"/>
      <c r="AW86" s="260"/>
      <c r="AX86" s="260"/>
      <c r="AY86" s="260"/>
      <c r="AZ86" s="260"/>
      <c r="BA86" s="260"/>
      <c r="BB86" s="260"/>
      <c r="BC86" s="260"/>
      <c r="BD86" s="260"/>
      <c r="BE86" s="260"/>
      <c r="BF86" s="260"/>
      <c r="BG86" s="238" t="s">
        <v>232</v>
      </c>
      <c r="BH86" s="238"/>
      <c r="BI86" s="260"/>
      <c r="BJ86" s="260"/>
      <c r="BK86" s="260"/>
      <c r="BL86" s="260"/>
      <c r="BM86" s="260"/>
      <c r="BN86" s="260"/>
      <c r="BO86" s="260"/>
      <c r="BP86" s="260"/>
      <c r="BQ86" s="260"/>
      <c r="BR86" s="260"/>
      <c r="BS86" s="260"/>
      <c r="BT86" s="260"/>
      <c r="BU86" s="238" t="s">
        <v>232</v>
      </c>
      <c r="BV86" s="260"/>
    </row>
    <row r="87" spans="4:76">
      <c r="D87" s="300" t="s">
        <v>209</v>
      </c>
      <c r="E87" s="276">
        <f t="shared" ref="E87:E101" si="1223">Q68</f>
        <v>0.03</v>
      </c>
      <c r="F87" s="276">
        <f t="shared" si="1219"/>
        <v>0.03</v>
      </c>
      <c r="G87" s="276">
        <f t="shared" si="1220"/>
        <v>0.03</v>
      </c>
      <c r="H87" s="276">
        <f t="shared" si="1221"/>
        <v>0.03</v>
      </c>
      <c r="I87" s="276">
        <f t="shared" si="1222"/>
        <v>0.03</v>
      </c>
      <c r="J87" s="956" t="s">
        <v>1268</v>
      </c>
      <c r="K87" s="191" t="s">
        <v>1258</v>
      </c>
      <c r="L87" s="261"/>
      <c r="M87" s="261"/>
      <c r="N87" s="261"/>
      <c r="O87" s="261"/>
      <c r="P87" s="261"/>
      <c r="Q87" s="239">
        <f>((Q6*Q4)+IF(Q9=0,0,Q11*Q9)+IF(Q14=0,0,Q14*Q16)+IF(Q19=0,0,Q19*Q21)+IF(Q24=0,0,Q24*Q26)+IF(Q29=0,0,Q29*Q31)+IF(Q34=0,0,Q34*Q36))/$C$60</f>
        <v>0.396177028451001</v>
      </c>
      <c r="R87" s="239"/>
      <c r="S87" s="261"/>
      <c r="T87" s="261"/>
      <c r="U87" s="261"/>
      <c r="V87" s="261"/>
      <c r="W87" s="261"/>
      <c r="X87" s="261"/>
      <c r="Y87" s="261"/>
      <c r="Z87" s="261"/>
      <c r="AA87" s="261"/>
      <c r="AB87" s="261"/>
      <c r="AC87" s="261"/>
      <c r="AD87" s="261"/>
      <c r="AE87" s="239">
        <f>((AE6*AE4)+IF(AE9=0,0,AE11*AE9)+IF(AE14=0,0,AE14*AE16)+IF(AE19=0,0,AE19*AE21)+IF(AE24=0,0,AE24*AE26)+IF(AE29=0,0,AE29*AE31)+IF(AE34=0,0,AE34*AE36))/$C$60</f>
        <v>0.49522128556375133</v>
      </c>
      <c r="AF87" s="605"/>
      <c r="AG87" s="261"/>
      <c r="AH87" s="261"/>
      <c r="AI87" s="261"/>
      <c r="AJ87" s="261"/>
      <c r="AK87" s="261"/>
      <c r="AL87" s="261"/>
      <c r="AM87" s="261"/>
      <c r="AN87" s="261"/>
      <c r="AO87" s="261"/>
      <c r="AP87" s="261"/>
      <c r="AQ87" s="261"/>
      <c r="AR87" s="261"/>
      <c r="AS87" s="239">
        <f>((AS6*AS4)+IF(AS9=0,0,AS11*AS9)+IF(AS14=0,0,AS14*AS16)+IF(AS19=0,0,AS19*AS21)+IF(AS24=0,0,AS24*AS26)+IF(AS29=0,0,AS29*AS31)+IF(AS34=0,0,AS34*AS36))/$C$60</f>
        <v>0.59426554267650167</v>
      </c>
      <c r="AT87" s="605"/>
      <c r="AU87" s="260"/>
      <c r="AV87" s="260"/>
      <c r="AW87" s="260"/>
      <c r="AX87" s="260"/>
      <c r="AY87" s="260"/>
      <c r="AZ87" s="260"/>
      <c r="BA87" s="260"/>
      <c r="BB87" s="260"/>
      <c r="BC87" s="260"/>
      <c r="BD87" s="260"/>
      <c r="BE87" s="260"/>
      <c r="BF87" s="260"/>
      <c r="BG87" s="239">
        <f>((BG6*BG4)+IF(BG9=0,0,BG11*BG9)+IF(BG14=0,0,BG14*BG16)+IF(BG19=0,0,BG19*BG21)+IF(BG24=0,0,BG24*BG26)+IF(BG29=0,0,BG29*BG31)+IF(BG34=0,0,BG34*BG36))/$C$60</f>
        <v>0.64378767123287672</v>
      </c>
      <c r="BH87" s="605"/>
      <c r="BI87" s="260"/>
      <c r="BJ87" s="260"/>
      <c r="BK87" s="260"/>
      <c r="BL87" s="260"/>
      <c r="BM87" s="260"/>
      <c r="BN87" s="260"/>
      <c r="BO87" s="260"/>
      <c r="BP87" s="260"/>
      <c r="BQ87" s="260"/>
      <c r="BR87" s="260"/>
      <c r="BS87" s="260"/>
      <c r="BT87" s="260"/>
      <c r="BU87" s="239">
        <f>((BU6*BU4)+IF(BU9=0,0,BU11*BU9)+IF(BU14=0,0,BU14*BU16)+IF(BU19=0,0,BU19*BU21)+IF(BU24=0,0,BU24*BU26)+IF(BU29=0,0,BU29*BU31)+IF(BU34=0,0,BU34*BU36))/$C$60</f>
        <v>0.66029504741833522</v>
      </c>
      <c r="BV87" s="260"/>
    </row>
    <row r="88" spans="4:76">
      <c r="D88" s="300" t="s">
        <v>210</v>
      </c>
      <c r="E88" s="276">
        <f t="shared" si="1223"/>
        <v>3.4079320861434982E-2</v>
      </c>
      <c r="F88" s="276">
        <f t="shared" si="1219"/>
        <v>3.3913887265020246E-2</v>
      </c>
      <c r="G88" s="276">
        <f t="shared" si="1220"/>
        <v>3.374925674431626E-2</v>
      </c>
      <c r="H88" s="276">
        <f t="shared" si="1221"/>
        <v>3.3585425400897262E-2</v>
      </c>
      <c r="I88" s="276">
        <f t="shared" si="1222"/>
        <v>3.3422389355261838E-2</v>
      </c>
      <c r="J88" s="956" t="s">
        <v>1269</v>
      </c>
      <c r="K88" s="191" t="s">
        <v>1259</v>
      </c>
      <c r="L88" s="261"/>
      <c r="M88" s="261"/>
      <c r="N88" s="261"/>
      <c r="O88" s="261"/>
      <c r="P88" s="261"/>
      <c r="S88" s="261"/>
      <c r="T88" s="261"/>
      <c r="U88" s="261"/>
      <c r="V88" s="261"/>
      <c r="W88" s="261"/>
      <c r="X88" s="261"/>
      <c r="Y88" s="261"/>
      <c r="Z88" s="261"/>
      <c r="AA88" s="261"/>
      <c r="AB88" s="261"/>
      <c r="AC88" s="261"/>
      <c r="AD88" s="261"/>
      <c r="AG88" s="261"/>
      <c r="AH88" s="261"/>
      <c r="AI88" s="261"/>
      <c r="AJ88" s="261"/>
      <c r="AK88" s="261"/>
      <c r="AL88" s="261"/>
      <c r="AM88" s="261"/>
      <c r="AN88" s="261"/>
      <c r="AO88" s="261"/>
      <c r="AP88" s="261"/>
      <c r="AQ88" s="261"/>
      <c r="AR88" s="261"/>
      <c r="AU88" s="260"/>
      <c r="AV88" s="260"/>
      <c r="AW88" s="260"/>
      <c r="AX88" s="260"/>
      <c r="AY88" s="260"/>
      <c r="AZ88" s="260"/>
      <c r="BA88" s="260"/>
      <c r="BB88" s="260"/>
      <c r="BC88" s="260"/>
      <c r="BD88" s="260"/>
      <c r="BE88" s="260"/>
      <c r="BF88" s="260"/>
      <c r="BI88" s="260"/>
      <c r="BJ88" s="260"/>
      <c r="BK88" s="260"/>
      <c r="BL88" s="260"/>
      <c r="BM88" s="260"/>
      <c r="BN88" s="260"/>
      <c r="BO88" s="260"/>
      <c r="BP88" s="260"/>
      <c r="BQ88" s="260"/>
      <c r="BR88" s="260"/>
      <c r="BS88" s="260"/>
      <c r="BT88" s="190" t="s">
        <v>234</v>
      </c>
      <c r="BU88" s="239">
        <f>((BU6*BU4)+IF(BU9=0,0,BU11*BU9)+IF(BU14=0,0,BU14*BU16)+IF(BU19=0,0,BU19*BU21)+IF(BU24=0,0,BU24*BU26)+IF(BU29=0,0,BU29*BU31))/$C$60</f>
        <v>0.66029504741833522</v>
      </c>
      <c r="BV88" s="260"/>
    </row>
    <row r="89" spans="4:76">
      <c r="D89" s="299" t="s">
        <v>211</v>
      </c>
      <c r="E89" s="276">
        <f t="shared" si="1223"/>
        <v>1.9256142616917184E-2</v>
      </c>
      <c r="F89" s="276">
        <f t="shared" si="1219"/>
        <v>1.5330132957157371E-2</v>
      </c>
      <c r="G89" s="276">
        <f t="shared" si="1220"/>
        <v>1.2713095696671761E-2</v>
      </c>
      <c r="H89" s="276">
        <f t="shared" si="1221"/>
        <v>1.1678198436823205E-2</v>
      </c>
      <c r="I89" s="276">
        <f t="shared" si="1222"/>
        <v>1.1330970449320571E-2</v>
      </c>
      <c r="J89" s="956" t="s">
        <v>1270</v>
      </c>
      <c r="K89" s="191" t="s">
        <v>1260</v>
      </c>
      <c r="L89" s="261"/>
      <c r="M89" s="261"/>
      <c r="N89" s="261"/>
      <c r="O89" s="261"/>
      <c r="P89" s="261"/>
      <c r="S89" s="261"/>
      <c r="T89" s="261"/>
      <c r="U89" s="261"/>
      <c r="V89" s="261"/>
      <c r="W89" s="261"/>
      <c r="X89" s="261"/>
      <c r="Y89" s="261"/>
      <c r="Z89" s="261"/>
      <c r="AA89" s="261"/>
      <c r="AB89" s="261"/>
      <c r="AC89" s="261"/>
      <c r="AD89" s="261"/>
      <c r="AG89" s="261"/>
      <c r="AH89" s="261"/>
      <c r="AI89" s="261"/>
      <c r="AJ89" s="261"/>
      <c r="AK89" s="261"/>
      <c r="AL89" s="261"/>
      <c r="AM89" s="261"/>
      <c r="AN89" s="261"/>
      <c r="AO89" s="261"/>
      <c r="AP89" s="261"/>
      <c r="AQ89" s="261"/>
      <c r="AR89" s="261"/>
      <c r="AU89" s="260"/>
      <c r="AV89" s="260"/>
      <c r="AW89" s="260"/>
      <c r="AX89" s="260"/>
      <c r="AY89" s="260"/>
      <c r="AZ89" s="260"/>
      <c r="BA89" s="260"/>
      <c r="BB89" s="260"/>
      <c r="BC89" s="260"/>
      <c r="BD89" s="260"/>
      <c r="BE89" s="260"/>
      <c r="BF89" s="260"/>
      <c r="BI89" s="260"/>
      <c r="BJ89" s="260"/>
      <c r="BK89" s="260"/>
      <c r="BL89" s="260"/>
      <c r="BM89" s="260"/>
      <c r="BN89" s="260"/>
      <c r="BO89" s="260"/>
      <c r="BP89" s="260"/>
      <c r="BQ89" s="260"/>
      <c r="BR89" s="260"/>
      <c r="BS89" s="260"/>
      <c r="BT89" s="260"/>
      <c r="BV89" s="260"/>
    </row>
    <row r="90" spans="4:76">
      <c r="D90" s="299" t="s">
        <v>213</v>
      </c>
      <c r="E90" s="276">
        <f t="shared" si="1223"/>
        <v>8.9772226652294562E-2</v>
      </c>
      <c r="F90" s="276">
        <f t="shared" si="1219"/>
        <v>5.2294500962501704E-2</v>
      </c>
      <c r="G90" s="276">
        <f t="shared" si="1220"/>
        <v>2.5000000000000001E-2</v>
      </c>
      <c r="H90" s="276">
        <f t="shared" si="1221"/>
        <v>2.5000000000000001E-2</v>
      </c>
      <c r="I90" s="276">
        <f t="shared" si="1222"/>
        <v>2.5000000000000001E-2</v>
      </c>
      <c r="J90" s="956" t="s">
        <v>1271</v>
      </c>
      <c r="K90" s="191" t="s">
        <v>1261</v>
      </c>
      <c r="L90" s="261"/>
      <c r="M90" s="261"/>
      <c r="N90" s="261"/>
      <c r="O90" s="261"/>
      <c r="P90" s="261"/>
      <c r="S90" s="261"/>
      <c r="T90" s="261"/>
      <c r="U90" s="261"/>
      <c r="V90" s="261"/>
      <c r="W90" s="261"/>
      <c r="X90" s="261"/>
      <c r="Y90" s="261"/>
      <c r="Z90" s="261"/>
      <c r="AA90" s="261"/>
      <c r="AB90" s="261"/>
      <c r="AC90" s="261"/>
      <c r="AD90" s="261"/>
      <c r="AG90" s="261"/>
      <c r="AH90" s="261"/>
      <c r="AI90" s="261"/>
      <c r="AJ90" s="261"/>
      <c r="AK90" s="261"/>
      <c r="AL90" s="261"/>
      <c r="AM90" s="261"/>
      <c r="AN90" s="261"/>
      <c r="AO90" s="261"/>
      <c r="AP90" s="261"/>
      <c r="AQ90" s="261"/>
      <c r="AR90" s="261"/>
      <c r="AU90" s="260"/>
      <c r="AV90" s="260"/>
      <c r="AW90" s="260"/>
      <c r="AX90" s="260"/>
      <c r="AY90" s="260"/>
      <c r="AZ90" s="260"/>
      <c r="BA90" s="260"/>
      <c r="BB90" s="260"/>
      <c r="BC90" s="260"/>
      <c r="BD90" s="260"/>
      <c r="BE90" s="260"/>
      <c r="BF90" s="260"/>
      <c r="BI90" s="260"/>
      <c r="BJ90" s="260"/>
      <c r="BK90" s="260"/>
      <c r="BL90" s="260"/>
      <c r="BM90" s="260"/>
      <c r="BN90" s="260"/>
      <c r="BO90" s="260"/>
      <c r="BP90" s="260"/>
      <c r="BQ90" s="260"/>
      <c r="BR90" s="260"/>
      <c r="BS90" s="260"/>
      <c r="BT90" s="260"/>
      <c r="BV90" s="260"/>
    </row>
    <row r="91" spans="4:76">
      <c r="D91" s="300" t="s">
        <v>214</v>
      </c>
      <c r="E91" s="301">
        <f t="shared" si="1223"/>
        <v>2.6258376295796162E-2</v>
      </c>
      <c r="F91" s="301">
        <f t="shared" si="1219"/>
        <v>2.0904726759760052E-2</v>
      </c>
      <c r="G91" s="301">
        <f t="shared" si="1220"/>
        <v>1.7336039586370585E-2</v>
      </c>
      <c r="H91" s="301">
        <f t="shared" si="1221"/>
        <v>1.592481605021346E-2</v>
      </c>
      <c r="I91" s="301">
        <f t="shared" si="1222"/>
        <v>1.5451323339982597E-2</v>
      </c>
      <c r="J91" s="956" t="s">
        <v>1272</v>
      </c>
      <c r="K91" s="191" t="s">
        <v>1262</v>
      </c>
      <c r="L91" s="261"/>
      <c r="M91" s="261"/>
      <c r="N91" s="261"/>
      <c r="O91" s="261"/>
      <c r="P91" s="261"/>
      <c r="S91" s="261"/>
      <c r="T91" s="261"/>
      <c r="U91" s="261"/>
      <c r="V91" s="261"/>
      <c r="W91" s="261"/>
      <c r="X91" s="261"/>
      <c r="Y91" s="261"/>
      <c r="Z91" s="261"/>
      <c r="AA91" s="261"/>
      <c r="AB91" s="261"/>
      <c r="AC91" s="261"/>
      <c r="AD91" s="261"/>
      <c r="AG91" s="261"/>
      <c r="AH91" s="261"/>
      <c r="AI91" s="261"/>
      <c r="AJ91" s="261"/>
      <c r="AK91" s="261"/>
      <c r="AL91" s="261"/>
      <c r="AM91" s="261"/>
      <c r="AN91" s="261"/>
      <c r="AO91" s="261"/>
      <c r="AP91" s="261"/>
      <c r="AQ91" s="261"/>
      <c r="AR91" s="261"/>
      <c r="AU91" s="260"/>
      <c r="AV91" s="260"/>
      <c r="AW91" s="260"/>
      <c r="AX91" s="260"/>
      <c r="AY91" s="260"/>
      <c r="AZ91" s="260"/>
      <c r="BA91" s="260"/>
      <c r="BB91" s="260"/>
      <c r="BC91" s="260"/>
      <c r="BD91" s="260"/>
      <c r="BE91" s="260"/>
      <c r="BF91" s="260"/>
      <c r="BI91" s="260"/>
      <c r="BJ91" s="260"/>
      <c r="BK91" s="260"/>
      <c r="BL91" s="260"/>
      <c r="BM91" s="260"/>
      <c r="BN91" s="260"/>
      <c r="BO91" s="260"/>
      <c r="BP91" s="260"/>
      <c r="BQ91" s="260"/>
      <c r="BR91" s="260"/>
      <c r="BS91" s="260"/>
      <c r="BT91" s="260"/>
      <c r="BV91" s="260"/>
    </row>
    <row r="92" spans="4:76">
      <c r="D92" s="300" t="s">
        <v>216</v>
      </c>
      <c r="E92" s="301">
        <f t="shared" si="1223"/>
        <v>2.3452885072019963E-2</v>
      </c>
      <c r="F92" s="301">
        <f t="shared" si="1219"/>
        <v>2.2405474670745294E-2</v>
      </c>
      <c r="G92" s="301">
        <f t="shared" si="1220"/>
        <v>2.0128974513732526E-2</v>
      </c>
      <c r="H92" s="301">
        <f t="shared" si="1221"/>
        <v>1.8964507498432447E-2</v>
      </c>
      <c r="I92" s="301">
        <f t="shared" si="1222"/>
        <v>1.8400635612860122E-2</v>
      </c>
      <c r="J92" s="956" t="s">
        <v>216</v>
      </c>
      <c r="K92" s="191" t="s">
        <v>1263</v>
      </c>
      <c r="L92" s="261"/>
      <c r="M92" s="261"/>
      <c r="N92" s="261"/>
      <c r="O92" s="261"/>
      <c r="P92" s="261"/>
      <c r="S92" s="261"/>
      <c r="T92" s="261"/>
      <c r="U92" s="261"/>
      <c r="V92" s="261"/>
      <c r="W92" s="261"/>
      <c r="X92" s="261"/>
      <c r="Y92" s="261"/>
      <c r="Z92" s="261"/>
      <c r="AA92" s="261"/>
      <c r="AB92" s="261"/>
      <c r="AC92" s="261"/>
      <c r="AD92" s="261"/>
      <c r="AG92" s="261"/>
      <c r="AH92" s="261"/>
      <c r="AI92" s="261"/>
      <c r="AJ92" s="261"/>
      <c r="AK92" s="261"/>
      <c r="AL92" s="261"/>
      <c r="AM92" s="261"/>
      <c r="AN92" s="261"/>
      <c r="AO92" s="261"/>
      <c r="AP92" s="261"/>
      <c r="AQ92" s="261"/>
      <c r="AR92" s="261"/>
      <c r="AU92" s="260"/>
      <c r="AV92" s="260"/>
      <c r="AW92" s="260"/>
      <c r="AX92" s="260"/>
      <c r="AY92" s="260"/>
      <c r="AZ92" s="260"/>
      <c r="BA92" s="260"/>
      <c r="BB92" s="260"/>
      <c r="BC92" s="260"/>
      <c r="BD92" s="260"/>
      <c r="BE92" s="260"/>
      <c r="BF92" s="260"/>
      <c r="BI92" s="260"/>
      <c r="BJ92" s="260"/>
      <c r="BK92" s="260"/>
      <c r="BL92" s="260"/>
      <c r="BM92" s="260"/>
      <c r="BN92" s="260"/>
      <c r="BO92" s="260"/>
      <c r="BP92" s="260"/>
      <c r="BQ92" s="260"/>
      <c r="BR92" s="260"/>
      <c r="BS92" s="260"/>
      <c r="BT92" s="260"/>
      <c r="BV92" s="260"/>
    </row>
    <row r="93" spans="4:76">
      <c r="D93" s="688" t="s">
        <v>537</v>
      </c>
      <c r="E93" s="301">
        <f t="shared" si="1223"/>
        <v>0</v>
      </c>
      <c r="F93" s="301">
        <f t="shared" si="1219"/>
        <v>0</v>
      </c>
      <c r="G93" s="301">
        <f t="shared" si="1220"/>
        <v>0</v>
      </c>
      <c r="H93" s="301">
        <f t="shared" si="1221"/>
        <v>0</v>
      </c>
      <c r="I93" s="301">
        <f t="shared" si="1222"/>
        <v>0</v>
      </c>
      <c r="J93" s="956" t="s">
        <v>1279</v>
      </c>
      <c r="K93" s="191" t="s">
        <v>1280</v>
      </c>
      <c r="L93" s="261"/>
      <c r="M93" s="261"/>
      <c r="N93" s="261"/>
      <c r="O93" s="261"/>
      <c r="P93" s="261"/>
      <c r="S93" s="261"/>
      <c r="T93" s="261"/>
      <c r="U93" s="261"/>
      <c r="V93" s="261"/>
      <c r="W93" s="261"/>
      <c r="X93" s="261"/>
      <c r="Y93" s="261"/>
      <c r="Z93" s="261"/>
      <c r="AA93" s="261"/>
      <c r="AB93" s="261"/>
      <c r="AC93" s="261"/>
      <c r="AD93" s="261"/>
      <c r="AG93" s="261"/>
      <c r="AH93" s="261"/>
      <c r="AI93" s="261"/>
      <c r="AJ93" s="261"/>
      <c r="AK93" s="261"/>
      <c r="AL93" s="261"/>
      <c r="AM93" s="261"/>
      <c r="AN93" s="261"/>
      <c r="AO93" s="261"/>
      <c r="AP93" s="261"/>
      <c r="AQ93" s="261"/>
      <c r="AR93" s="261"/>
      <c r="AU93" s="260"/>
      <c r="AV93" s="260"/>
      <c r="AW93" s="260"/>
      <c r="AX93" s="260"/>
      <c r="AY93" s="260"/>
      <c r="AZ93" s="260"/>
      <c r="BA93" s="260"/>
      <c r="BB93" s="260"/>
      <c r="BC93" s="260"/>
      <c r="BD93" s="260"/>
      <c r="BE93" s="260"/>
      <c r="BF93" s="260"/>
      <c r="BI93" s="260"/>
      <c r="BJ93" s="260"/>
      <c r="BK93" s="260"/>
      <c r="BL93" s="260"/>
      <c r="BM93" s="260"/>
      <c r="BN93" s="260"/>
      <c r="BO93" s="260"/>
      <c r="BP93" s="260"/>
      <c r="BQ93" s="260"/>
      <c r="BR93" s="260"/>
      <c r="BS93" s="260"/>
      <c r="BT93" s="260"/>
      <c r="BV93" s="260"/>
    </row>
    <row r="94" spans="4:76">
      <c r="D94" s="299" t="s">
        <v>217</v>
      </c>
      <c r="E94" s="276">
        <f t="shared" si="1223"/>
        <v>0.05</v>
      </c>
      <c r="F94" s="276">
        <f t="shared" si="1219"/>
        <v>0.05</v>
      </c>
      <c r="G94" s="276">
        <f t="shared" si="1220"/>
        <v>0.05</v>
      </c>
      <c r="H94" s="276">
        <f t="shared" si="1221"/>
        <v>0.05</v>
      </c>
      <c r="I94" s="276">
        <f t="shared" si="1222"/>
        <v>0.05</v>
      </c>
      <c r="J94" s="956" t="s">
        <v>1273</v>
      </c>
      <c r="K94" s="191" t="s">
        <v>233</v>
      </c>
      <c r="L94" s="261"/>
      <c r="M94" s="261"/>
      <c r="N94" s="261"/>
      <c r="O94" s="261"/>
      <c r="P94" s="261"/>
      <c r="S94" s="261"/>
      <c r="T94" s="261"/>
      <c r="U94" s="261"/>
      <c r="V94" s="261"/>
      <c r="W94" s="261"/>
      <c r="X94" s="261"/>
      <c r="Y94" s="261"/>
      <c r="Z94" s="261"/>
      <c r="AA94" s="261"/>
      <c r="AB94" s="261"/>
      <c r="AC94" s="261"/>
      <c r="AD94" s="261"/>
      <c r="AG94" s="261"/>
      <c r="AH94" s="261"/>
      <c r="AI94" s="261"/>
      <c r="AJ94" s="261"/>
      <c r="AK94" s="261"/>
      <c r="AL94" s="261"/>
      <c r="AM94" s="261"/>
      <c r="AN94" s="261"/>
      <c r="AO94" s="261"/>
      <c r="AP94" s="261"/>
      <c r="AQ94" s="261"/>
      <c r="AR94" s="261"/>
      <c r="AU94" s="260"/>
      <c r="AV94" s="260"/>
      <c r="AW94" s="260"/>
      <c r="AX94" s="260"/>
      <c r="AY94" s="260"/>
      <c r="AZ94" s="260"/>
      <c r="BA94" s="260"/>
      <c r="BB94" s="260"/>
      <c r="BC94" s="260"/>
      <c r="BD94" s="260"/>
      <c r="BE94" s="260"/>
      <c r="BF94" s="260"/>
      <c r="BI94" s="260"/>
      <c r="BJ94" s="260"/>
      <c r="BK94" s="260"/>
      <c r="BL94" s="260"/>
      <c r="BM94" s="260"/>
      <c r="BN94" s="260"/>
      <c r="BO94" s="260"/>
      <c r="BP94" s="260"/>
      <c r="BQ94" s="260"/>
      <c r="BR94" s="260"/>
      <c r="BS94" s="260"/>
      <c r="BT94" s="260"/>
      <c r="BV94" s="260"/>
    </row>
    <row r="95" spans="4:76">
      <c r="D95" s="299" t="s">
        <v>218</v>
      </c>
      <c r="E95" s="276">
        <f t="shared" si="1223"/>
        <v>1.2821493841047339E-3</v>
      </c>
      <c r="F95" s="276">
        <f t="shared" si="1219"/>
        <v>0.10901355335332048</v>
      </c>
      <c r="G95" s="276">
        <f t="shared" si="1220"/>
        <v>9.0403634455625756E-2</v>
      </c>
      <c r="H95" s="276">
        <f t="shared" si="1221"/>
        <v>8.3044414025705532E-2</v>
      </c>
      <c r="I95" s="276">
        <f t="shared" si="1222"/>
        <v>8.057525365722279E-2</v>
      </c>
      <c r="J95" s="956" t="s">
        <v>1274</v>
      </c>
      <c r="K95" s="191" t="s">
        <v>1281</v>
      </c>
      <c r="L95" s="261"/>
      <c r="M95" s="261"/>
      <c r="N95" s="261"/>
      <c r="O95" s="261"/>
      <c r="P95" s="261"/>
      <c r="S95" s="261"/>
      <c r="T95" s="261"/>
      <c r="U95" s="261"/>
      <c r="V95" s="261"/>
      <c r="W95" s="261"/>
      <c r="X95" s="261"/>
      <c r="Y95" s="261"/>
      <c r="Z95" s="261"/>
      <c r="AA95" s="261"/>
      <c r="AB95" s="261"/>
      <c r="AC95" s="261"/>
      <c r="AD95" s="261"/>
      <c r="AG95" s="261"/>
      <c r="AH95" s="261"/>
      <c r="AI95" s="261"/>
      <c r="AJ95" s="261"/>
      <c r="AK95" s="261"/>
      <c r="AL95" s="261"/>
      <c r="AM95" s="261"/>
      <c r="AN95" s="261"/>
      <c r="AO95" s="261"/>
      <c r="AP95" s="261"/>
      <c r="AQ95" s="261"/>
      <c r="AR95" s="261"/>
      <c r="AU95" s="260"/>
      <c r="AV95" s="260"/>
      <c r="AW95" s="260"/>
      <c r="AX95" s="260"/>
      <c r="AY95" s="260"/>
      <c r="AZ95" s="260"/>
      <c r="BA95" s="260"/>
      <c r="BB95" s="260"/>
      <c r="BC95" s="260"/>
      <c r="BD95" s="260"/>
      <c r="BE95" s="260"/>
      <c r="BF95" s="260"/>
      <c r="BI95" s="260"/>
      <c r="BJ95" s="260"/>
      <c r="BK95" s="260"/>
      <c r="BL95" s="260"/>
      <c r="BM95" s="260"/>
      <c r="BN95" s="260"/>
      <c r="BO95" s="260"/>
      <c r="BP95" s="260"/>
      <c r="BQ95" s="260"/>
      <c r="BR95" s="260"/>
      <c r="BS95" s="260"/>
      <c r="BT95" s="260"/>
      <c r="BV95" s="260"/>
    </row>
    <row r="96" spans="4:76">
      <c r="D96" s="299" t="s">
        <v>220</v>
      </c>
      <c r="E96" s="276">
        <f t="shared" si="1223"/>
        <v>1.5755025777477696E-2</v>
      </c>
      <c r="F96" s="276">
        <f t="shared" si="1219"/>
        <v>1.2542836055856033E-2</v>
      </c>
      <c r="G96" s="276">
        <f t="shared" si="1220"/>
        <v>1.0401623751822353E-2</v>
      </c>
      <c r="H96" s="276">
        <f t="shared" si="1221"/>
        <v>9.5548896301280786E-3</v>
      </c>
      <c r="I96" s="276">
        <f t="shared" si="1222"/>
        <v>9.270794003989561E-3</v>
      </c>
      <c r="J96" s="956" t="s">
        <v>1275</v>
      </c>
      <c r="K96" s="191" t="s">
        <v>1266</v>
      </c>
      <c r="L96" s="261"/>
      <c r="M96" s="261"/>
      <c r="N96" s="261"/>
      <c r="O96" s="261"/>
      <c r="P96" s="261"/>
      <c r="S96" s="261"/>
      <c r="T96" s="261"/>
      <c r="U96" s="261"/>
      <c r="V96" s="261"/>
      <c r="W96" s="261"/>
      <c r="X96" s="261"/>
      <c r="Y96" s="261"/>
      <c r="Z96" s="261"/>
      <c r="AA96" s="261"/>
      <c r="AB96" s="261"/>
      <c r="AC96" s="261"/>
      <c r="AD96" s="261"/>
      <c r="AG96" s="261"/>
      <c r="AH96" s="261"/>
      <c r="AI96" s="261"/>
      <c r="AJ96" s="261"/>
      <c r="AK96" s="261"/>
      <c r="AL96" s="261"/>
      <c r="AM96" s="261"/>
      <c r="AN96" s="261"/>
      <c r="AO96" s="261"/>
      <c r="AP96" s="261"/>
      <c r="AQ96" s="261"/>
      <c r="AR96" s="261"/>
      <c r="AU96" s="260"/>
      <c r="AV96" s="260"/>
      <c r="AW96" s="260"/>
      <c r="AX96" s="260"/>
      <c r="AY96" s="260"/>
      <c r="AZ96" s="260"/>
      <c r="BA96" s="260"/>
      <c r="BB96" s="260"/>
      <c r="BC96" s="260"/>
      <c r="BD96" s="260"/>
      <c r="BE96" s="260"/>
      <c r="BF96" s="260"/>
      <c r="BI96" s="260"/>
      <c r="BJ96" s="260"/>
      <c r="BK96" s="260"/>
      <c r="BL96" s="260"/>
      <c r="BM96" s="260"/>
      <c r="BN96" s="260"/>
      <c r="BO96" s="260"/>
      <c r="BP96" s="260"/>
      <c r="BQ96" s="260"/>
      <c r="BR96" s="260"/>
      <c r="BS96" s="260"/>
      <c r="BT96" s="260"/>
      <c r="BV96" s="260"/>
    </row>
    <row r="97" spans="4:74">
      <c r="D97" s="299" t="s">
        <v>221</v>
      </c>
      <c r="E97" s="276">
        <f t="shared" si="1223"/>
        <v>4.37639604929936E-3</v>
      </c>
      <c r="F97" s="276">
        <f t="shared" si="1219"/>
        <v>3.4841211266266759E-3</v>
      </c>
      <c r="G97" s="276">
        <f t="shared" si="1220"/>
        <v>2.8893399310617649E-3</v>
      </c>
      <c r="H97" s="276">
        <f t="shared" si="1221"/>
        <v>2.6541360083689111E-3</v>
      </c>
      <c r="I97" s="276">
        <f t="shared" si="1222"/>
        <v>2.5752205566637672E-3</v>
      </c>
      <c r="J97" s="956" t="s">
        <v>1276</v>
      </c>
      <c r="K97" s="191" t="s">
        <v>1264</v>
      </c>
      <c r="L97" s="261"/>
      <c r="M97" s="261"/>
      <c r="N97" s="261"/>
      <c r="O97" s="261"/>
      <c r="P97" s="261"/>
      <c r="S97" s="261"/>
      <c r="T97" s="261"/>
      <c r="U97" s="261"/>
      <c r="V97" s="261"/>
      <c r="W97" s="261"/>
      <c r="X97" s="261"/>
      <c r="Y97" s="261"/>
      <c r="Z97" s="261"/>
      <c r="AA97" s="261"/>
      <c r="AB97" s="261"/>
      <c r="AC97" s="261"/>
      <c r="AD97" s="261"/>
      <c r="AG97" s="261"/>
      <c r="AH97" s="261"/>
      <c r="AI97" s="261"/>
      <c r="AJ97" s="261"/>
      <c r="AK97" s="261"/>
      <c r="AL97" s="261"/>
      <c r="AM97" s="261"/>
      <c r="AN97" s="261"/>
      <c r="AO97" s="261"/>
      <c r="AP97" s="261"/>
      <c r="AQ97" s="261"/>
      <c r="AR97" s="261"/>
      <c r="AU97" s="260"/>
      <c r="AV97" s="260"/>
      <c r="AW97" s="260"/>
      <c r="AX97" s="260"/>
      <c r="AY97" s="260"/>
      <c r="AZ97" s="260"/>
      <c r="BA97" s="260"/>
      <c r="BB97" s="260"/>
      <c r="BC97" s="260"/>
      <c r="BD97" s="260"/>
      <c r="BE97" s="260"/>
      <c r="BF97" s="260"/>
      <c r="BI97" s="260"/>
      <c r="BJ97" s="260"/>
      <c r="BK97" s="260"/>
      <c r="BL97" s="260"/>
      <c r="BM97" s="260"/>
      <c r="BN97" s="260"/>
      <c r="BO97" s="260"/>
      <c r="BP97" s="260"/>
      <c r="BQ97" s="260"/>
      <c r="BR97" s="260"/>
      <c r="BS97" s="260"/>
      <c r="BT97" s="260"/>
      <c r="BV97" s="260"/>
    </row>
    <row r="98" spans="4:74">
      <c r="D98" s="378" t="s">
        <v>223</v>
      </c>
      <c r="E98" s="377">
        <f t="shared" si="1223"/>
        <v>0.40521710510370246</v>
      </c>
      <c r="F98" s="377">
        <f t="shared" si="1219"/>
        <v>0.45591722254520939</v>
      </c>
      <c r="G98" s="377">
        <f t="shared" si="1220"/>
        <v>0.38787701852790207</v>
      </c>
      <c r="H98" s="377">
        <f t="shared" si="1221"/>
        <v>0.37015090839899989</v>
      </c>
      <c r="I98" s="377">
        <f t="shared" si="1222"/>
        <v>0.36310273359917328</v>
      </c>
      <c r="J98" s="957" t="s">
        <v>1277</v>
      </c>
      <c r="K98" s="951" t="s">
        <v>1254</v>
      </c>
      <c r="L98" s="952"/>
      <c r="M98" s="952"/>
      <c r="N98" s="952"/>
      <c r="O98" s="952"/>
      <c r="P98" s="952"/>
      <c r="S98" s="261"/>
      <c r="T98" s="261"/>
      <c r="U98" s="261"/>
      <c r="V98" s="261"/>
      <c r="W98" s="261"/>
      <c r="X98" s="261"/>
      <c r="Y98" s="261"/>
      <c r="Z98" s="261"/>
      <c r="AA98" s="261"/>
      <c r="AB98" s="261"/>
      <c r="AC98" s="261"/>
      <c r="AD98" s="261"/>
      <c r="AG98" s="261"/>
      <c r="AH98" s="261"/>
      <c r="AI98" s="261"/>
      <c r="AJ98" s="261"/>
      <c r="AK98" s="261"/>
      <c r="AL98" s="261"/>
      <c r="AM98" s="261"/>
      <c r="AN98" s="261"/>
      <c r="AO98" s="261"/>
      <c r="AP98" s="261"/>
      <c r="AQ98" s="261"/>
      <c r="AR98" s="261"/>
      <c r="AU98" s="260"/>
      <c r="AV98" s="260"/>
      <c r="AW98" s="260"/>
      <c r="AX98" s="260"/>
      <c r="AY98" s="260"/>
      <c r="AZ98" s="260"/>
      <c r="BA98" s="260"/>
      <c r="BB98" s="260"/>
      <c r="BC98" s="260"/>
      <c r="BD98" s="260"/>
      <c r="BE98" s="260"/>
      <c r="BF98" s="260"/>
      <c r="BI98" s="260"/>
      <c r="BJ98" s="260"/>
      <c r="BK98" s="260"/>
      <c r="BL98" s="260"/>
      <c r="BM98" s="260"/>
      <c r="BN98" s="260"/>
      <c r="BO98" s="260"/>
      <c r="BP98" s="260"/>
      <c r="BQ98" s="260"/>
      <c r="BR98" s="260"/>
      <c r="BS98" s="260"/>
      <c r="BT98" s="260"/>
      <c r="BV98" s="260"/>
    </row>
    <row r="99" spans="4:74">
      <c r="D99" s="299" t="s">
        <v>224</v>
      </c>
      <c r="E99" s="276">
        <f t="shared" si="1223"/>
        <v>0</v>
      </c>
      <c r="F99" s="276">
        <f t="shared" si="1219"/>
        <v>0</v>
      </c>
      <c r="G99" s="276">
        <f t="shared" si="1220"/>
        <v>0.03</v>
      </c>
      <c r="H99" s="276">
        <f t="shared" si="1221"/>
        <v>0.03</v>
      </c>
      <c r="I99" s="276">
        <f t="shared" si="1222"/>
        <v>0.03</v>
      </c>
      <c r="J99" s="956" t="s">
        <v>1278</v>
      </c>
      <c r="K99" s="191" t="s">
        <v>1265</v>
      </c>
      <c r="L99" s="261"/>
      <c r="M99" s="261"/>
      <c r="N99" s="261"/>
      <c r="O99" s="261"/>
      <c r="P99" s="261"/>
    </row>
    <row r="100" spans="4:74">
      <c r="D100" s="374" t="s">
        <v>226</v>
      </c>
      <c r="E100" s="377">
        <f t="shared" si="1223"/>
        <v>0.40521710510370246</v>
      </c>
      <c r="F100" s="377">
        <f t="shared" si="1219"/>
        <v>0.45591722254520939</v>
      </c>
      <c r="G100" s="377">
        <f t="shared" si="1220"/>
        <v>0.41787701852790204</v>
      </c>
      <c r="H100" s="377">
        <f t="shared" si="1221"/>
        <v>0.40015090839899986</v>
      </c>
      <c r="I100" s="377">
        <f t="shared" si="1222"/>
        <v>0.39310273359917325</v>
      </c>
      <c r="J100" s="261"/>
      <c r="K100" s="261"/>
    </row>
    <row r="101" spans="4:74">
      <c r="D101" s="374" t="s">
        <v>228</v>
      </c>
      <c r="E101" s="377">
        <f t="shared" si="1223"/>
        <v>0.59478289489629743</v>
      </c>
      <c r="F101" s="377">
        <f t="shared" si="1219"/>
        <v>0.54408277745479061</v>
      </c>
      <c r="G101" s="377">
        <f t="shared" si="1220"/>
        <v>0.58212298147209796</v>
      </c>
      <c r="H101" s="377">
        <f t="shared" si="1221"/>
        <v>0.59984909160100008</v>
      </c>
      <c r="I101" s="377">
        <f t="shared" si="1222"/>
        <v>0.60689726640082675</v>
      </c>
      <c r="J101" s="261"/>
      <c r="K101" s="261"/>
    </row>
    <row r="102" spans="4:74">
      <c r="D102" s="298"/>
      <c r="E102" s="276"/>
      <c r="F102" s="276"/>
      <c r="G102" s="276"/>
      <c r="H102" s="276"/>
      <c r="I102" s="276"/>
      <c r="J102" s="261"/>
      <c r="K102" s="261"/>
    </row>
  </sheetData>
  <phoneticPr fontId="77" type="noConversion"/>
  <pageMargins left="0.7" right="0.7" top="0.75" bottom="0.75" header="0.3" footer="0.3"/>
  <pageSetup orientation="portrait" horizontalDpi="1200" verticalDpi="1200" r:id="rId1"/>
  <ignoredErrors>
    <ignoredError sqref="D19 E56:P56 E60:P60 Q32 E49:P49 R19 S49:Z49 S56:AD56 S60:AE60 AA49:AD49 S51:Z53 AA51:AD53" formula="1"/>
  </ignoredErrors>
  <legacy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4"/>
  </sheetPr>
  <dimension ref="A1:Z1025"/>
  <sheetViews>
    <sheetView showGridLines="0" topLeftCell="A16" workbookViewId="0">
      <selection activeCell="B38" sqref="B38:M38"/>
    </sheetView>
  </sheetViews>
  <sheetFormatPr defaultColWidth="14.44140625" defaultRowHeight="15" customHeight="1"/>
  <cols>
    <col min="1" max="1" width="3.109375" customWidth="1"/>
    <col min="2" max="2" width="25.88671875" customWidth="1"/>
    <col min="3" max="3" width="7.88671875" customWidth="1"/>
    <col min="4" max="8" width="11.44140625" bestFit="1" customWidth="1"/>
    <col min="9" max="9" width="11.44140625" customWidth="1"/>
    <col min="10" max="12" width="11" customWidth="1"/>
    <col min="13" max="13" width="11.5546875" bestFit="1" customWidth="1"/>
    <col min="14" max="14" width="8.5546875" bestFit="1" customWidth="1"/>
    <col min="15" max="16" width="8.88671875" customWidth="1"/>
    <col min="17" max="17" width="34.33203125" customWidth="1"/>
    <col min="18" max="18" width="12.109375" customWidth="1"/>
    <col min="19" max="19" width="12.44140625" customWidth="1"/>
    <col min="20" max="20" width="13.109375" customWidth="1"/>
    <col min="21" max="21" width="8.88671875" customWidth="1"/>
    <col min="22" max="22" width="15.109375" bestFit="1" customWidth="1"/>
    <col min="23" max="23" width="13.88671875" bestFit="1" customWidth="1"/>
    <col min="24" max="24" width="17.88671875" customWidth="1"/>
    <col min="25" max="25" width="8.88671875" customWidth="1"/>
  </cols>
  <sheetData>
    <row r="1" spans="1:26" ht="14.25" customHeight="1">
      <c r="A1" s="90"/>
      <c r="B1" s="90"/>
      <c r="C1" s="91"/>
      <c r="D1" s="92"/>
      <c r="E1" s="92"/>
      <c r="F1" s="92"/>
      <c r="G1" s="92"/>
      <c r="H1" s="92"/>
      <c r="I1" s="92"/>
      <c r="J1" s="92"/>
      <c r="K1" s="92"/>
      <c r="L1" s="92"/>
      <c r="M1" s="92"/>
      <c r="N1" s="92"/>
      <c r="O1" s="90"/>
      <c r="P1" s="90"/>
      <c r="Q1" s="90"/>
      <c r="R1" s="90"/>
      <c r="S1" s="90"/>
      <c r="T1" s="90"/>
      <c r="U1" s="90"/>
      <c r="V1" s="90"/>
      <c r="W1" s="90"/>
      <c r="X1" s="90"/>
      <c r="Y1" s="90"/>
      <c r="Z1" s="32"/>
    </row>
    <row r="2" spans="1:26" ht="14.25" customHeight="1">
      <c r="A2" s="90"/>
      <c r="B2" s="491" t="s">
        <v>180</v>
      </c>
      <c r="C2" s="495" t="s">
        <v>235</v>
      </c>
      <c r="D2" s="493" t="s">
        <v>236</v>
      </c>
      <c r="E2" s="493" t="s">
        <v>140</v>
      </c>
      <c r="F2" s="493" t="s">
        <v>237</v>
      </c>
      <c r="G2" s="493" t="s">
        <v>238</v>
      </c>
      <c r="H2" s="493" t="s">
        <v>239</v>
      </c>
      <c r="I2" s="493" t="s">
        <v>240</v>
      </c>
      <c r="J2" s="493" t="s">
        <v>241</v>
      </c>
      <c r="K2" s="493" t="s">
        <v>242</v>
      </c>
      <c r="L2" s="493" t="s">
        <v>243</v>
      </c>
      <c r="M2" s="493" t="s">
        <v>244</v>
      </c>
      <c r="N2" s="92"/>
      <c r="O2" s="90"/>
      <c r="P2" s="90"/>
      <c r="Q2" s="90" t="s">
        <v>692</v>
      </c>
      <c r="R2" s="90"/>
      <c r="S2" s="90"/>
      <c r="T2" s="90"/>
      <c r="Y2" s="90"/>
      <c r="Z2" s="32"/>
    </row>
    <row r="3" spans="1:26" ht="14.4">
      <c r="A3" s="90"/>
      <c r="B3" s="93" t="str">
        <f>'Monthly PF'!D4</f>
        <v>Mirror Cabin Large</v>
      </c>
      <c r="C3" s="94"/>
      <c r="D3" s="158">
        <f>'Monthly PF'!Q4</f>
        <v>15</v>
      </c>
      <c r="E3" s="95">
        <f>'Monthly PF'!AE4</f>
        <v>15</v>
      </c>
      <c r="F3" s="95">
        <f>'Monthly PF'!AS4</f>
        <v>15</v>
      </c>
      <c r="G3" s="95">
        <f>'Monthly PF'!BG4</f>
        <v>15</v>
      </c>
      <c r="H3" s="95">
        <f>'Monthly PF'!BU4</f>
        <v>15</v>
      </c>
      <c r="I3" s="95">
        <f t="shared" ref="I3:M3" si="0">H3</f>
        <v>15</v>
      </c>
      <c r="J3" s="95">
        <f t="shared" si="0"/>
        <v>15</v>
      </c>
      <c r="K3" s="95">
        <f t="shared" si="0"/>
        <v>15</v>
      </c>
      <c r="L3" s="95">
        <f t="shared" si="0"/>
        <v>15</v>
      </c>
      <c r="M3" s="95">
        <f t="shared" si="0"/>
        <v>15</v>
      </c>
      <c r="N3" s="92"/>
      <c r="O3" s="90"/>
      <c r="P3" s="90"/>
      <c r="Q3" s="823">
        <f>H6+H11+H16+H21+H26+H31+H36</f>
        <v>9399.2999999999993</v>
      </c>
      <c r="R3" s="90"/>
      <c r="S3" s="90"/>
      <c r="T3" s="90"/>
      <c r="Y3" s="90"/>
      <c r="Z3" s="32"/>
    </row>
    <row r="4" spans="1:26" ht="14.4">
      <c r="A4" s="90"/>
      <c r="B4" s="157" t="s">
        <v>44</v>
      </c>
      <c r="C4" s="96">
        <v>0.03</v>
      </c>
      <c r="D4" s="224">
        <f>'Monthly PF'!Q5</f>
        <v>296.66259323248073</v>
      </c>
      <c r="E4" s="225">
        <f>'Monthly PF'!AE5</f>
        <v>305.56247102945514</v>
      </c>
      <c r="F4" s="225">
        <f>'Monthly PF'!AS5</f>
        <v>314.72934516033882</v>
      </c>
      <c r="G4" s="225">
        <f>'Monthly PF'!BG5</f>
        <v>324.17122551514888</v>
      </c>
      <c r="H4" s="225">
        <f>'Monthly PF'!BU5</f>
        <v>333.89636228060351</v>
      </c>
      <c r="I4" s="225">
        <f t="shared" ref="I4:M4" si="1">H4*(1+$C$4)</f>
        <v>343.91325314902161</v>
      </c>
      <c r="J4" s="225">
        <f t="shared" si="1"/>
        <v>354.23065074349228</v>
      </c>
      <c r="K4" s="225">
        <f t="shared" si="1"/>
        <v>364.85757026579705</v>
      </c>
      <c r="L4" s="225">
        <f t="shared" si="1"/>
        <v>375.80329737377099</v>
      </c>
      <c r="M4" s="225">
        <f t="shared" si="1"/>
        <v>387.07739629498411</v>
      </c>
      <c r="N4" s="92"/>
      <c r="O4" s="90"/>
      <c r="P4" s="90"/>
      <c r="Q4" s="168"/>
      <c r="R4" s="27"/>
      <c r="S4" s="27"/>
      <c r="T4" s="90"/>
      <c r="Y4" s="90"/>
      <c r="Z4" s="32"/>
    </row>
    <row r="5" spans="1:26" ht="14.4">
      <c r="A5" s="90"/>
      <c r="B5" s="157" t="s">
        <v>45</v>
      </c>
      <c r="C5" s="94">
        <v>365</v>
      </c>
      <c r="D5" s="169">
        <f>'Monthly PF'!Q6</f>
        <v>0.39009863013698631</v>
      </c>
      <c r="E5" s="170">
        <f>'Monthly PF'!AE6</f>
        <v>0.48762328767123292</v>
      </c>
      <c r="F5" s="170">
        <f>'Monthly PF'!AS6</f>
        <v>0.58514794520547941</v>
      </c>
      <c r="G5" s="170">
        <f>'Monthly PF'!BG6</f>
        <v>0.6339102739726028</v>
      </c>
      <c r="H5" s="170">
        <f>'Monthly PF'!BU6</f>
        <v>0.65016438356164385</v>
      </c>
      <c r="I5" s="170">
        <f>H5</f>
        <v>0.65016438356164385</v>
      </c>
      <c r="J5" s="170">
        <f t="shared" ref="J5:M5" si="2">I5</f>
        <v>0.65016438356164385</v>
      </c>
      <c r="K5" s="170">
        <f t="shared" si="2"/>
        <v>0.65016438356164385</v>
      </c>
      <c r="L5" s="170">
        <f t="shared" si="2"/>
        <v>0.65016438356164385</v>
      </c>
      <c r="M5" s="170">
        <f t="shared" si="2"/>
        <v>0.65016438356164385</v>
      </c>
      <c r="N5" s="92"/>
      <c r="O5" s="90"/>
      <c r="P5" s="90"/>
      <c r="Q5" s="168"/>
      <c r="R5" s="27"/>
      <c r="S5" s="27"/>
      <c r="T5" s="90"/>
      <c r="Y5" s="90"/>
      <c r="Z5" s="32"/>
    </row>
    <row r="6" spans="1:26" ht="14.4">
      <c r="A6" s="90"/>
      <c r="B6" s="171" t="s">
        <v>198</v>
      </c>
      <c r="C6" s="172">
        <v>365</v>
      </c>
      <c r="D6" s="173">
        <f>'Monthly PF'!Q7</f>
        <v>2135.79</v>
      </c>
      <c r="E6" s="174">
        <f>'Monthly PF'!AE7</f>
        <v>2669.7375000000002</v>
      </c>
      <c r="F6" s="174">
        <f>'Monthly PF'!AS7</f>
        <v>3203.6849999999999</v>
      </c>
      <c r="G6" s="174">
        <f>'Monthly PF'!BG7</f>
        <v>3470.6587500000001</v>
      </c>
      <c r="H6" s="174">
        <f>'Monthly PF'!BU7</f>
        <v>3559.65</v>
      </c>
      <c r="I6" s="174">
        <f t="shared" ref="I6:M6" si="3">$C$6*I5*I3</f>
        <v>3559.65</v>
      </c>
      <c r="J6" s="174">
        <f t="shared" si="3"/>
        <v>3559.65</v>
      </c>
      <c r="K6" s="174">
        <f t="shared" si="3"/>
        <v>3559.65</v>
      </c>
      <c r="L6" s="174">
        <f t="shared" si="3"/>
        <v>3559.65</v>
      </c>
      <c r="M6" s="174">
        <f t="shared" si="3"/>
        <v>3559.65</v>
      </c>
      <c r="N6" s="92"/>
      <c r="O6" s="90"/>
      <c r="P6" s="90"/>
      <c r="Q6" s="168"/>
      <c r="R6" s="27"/>
      <c r="S6" s="27"/>
      <c r="T6" s="90"/>
      <c r="Y6" s="90"/>
      <c r="Z6" s="32"/>
    </row>
    <row r="7" spans="1:26" ht="14.4">
      <c r="A7" s="90"/>
      <c r="B7" s="156" t="s">
        <v>200</v>
      </c>
      <c r="C7" s="91"/>
      <c r="D7" s="226">
        <f>'Monthly PF'!Q8</f>
        <v>633609</v>
      </c>
      <c r="E7" s="227">
        <f>'Monthly PF'!AE8</f>
        <v>815771.58750000002</v>
      </c>
      <c r="F7" s="227">
        <f>'Monthly PF'!AS8</f>
        <v>1008293.6821500001</v>
      </c>
      <c r="G7" s="227">
        <f>'Monthly PF'!BG8</f>
        <v>1125087.7003323748</v>
      </c>
      <c r="H7" s="227">
        <f>'Monthly PF'!BU8</f>
        <v>1188554.1859921503</v>
      </c>
      <c r="I7" s="227">
        <f>I4*I6</f>
        <v>1224210.8115719147</v>
      </c>
      <c r="J7" s="227">
        <f t="shared" ref="J7:M7" si="4">J4*J6</f>
        <v>1260937.1359190722</v>
      </c>
      <c r="K7" s="227">
        <f t="shared" si="4"/>
        <v>1298765.2499966444</v>
      </c>
      <c r="L7" s="227">
        <f t="shared" si="4"/>
        <v>1337728.2074965439</v>
      </c>
      <c r="M7" s="227">
        <f t="shared" si="4"/>
        <v>1377860.0537214403</v>
      </c>
      <c r="N7" s="92"/>
      <c r="O7" s="90"/>
      <c r="P7" s="90"/>
      <c r="Q7" s="168"/>
      <c r="R7" s="27"/>
      <c r="S7" s="27"/>
      <c r="T7" s="90"/>
      <c r="Y7" s="90"/>
      <c r="Z7" s="32"/>
    </row>
    <row r="8" spans="1:26" ht="14.4">
      <c r="A8" s="90"/>
      <c r="B8" s="93" t="str">
        <f>'Monthly PF'!D9</f>
        <v>Mirror Cabin Small</v>
      </c>
      <c r="C8" s="94"/>
      <c r="D8" s="158">
        <f>'Monthly PF'!Q9</f>
        <v>10</v>
      </c>
      <c r="E8" s="95">
        <f>'Monthly PF'!AE9</f>
        <v>10</v>
      </c>
      <c r="F8" s="95">
        <f>'Monthly PF'!AS9</f>
        <v>10</v>
      </c>
      <c r="G8" s="95">
        <f>'Monthly PF'!BG9</f>
        <v>10</v>
      </c>
      <c r="H8" s="95">
        <f>'Monthly PF'!BU9</f>
        <v>10</v>
      </c>
      <c r="I8" s="95">
        <f t="shared" ref="I8:M8" si="5">H8</f>
        <v>10</v>
      </c>
      <c r="J8" s="95">
        <f t="shared" si="5"/>
        <v>10</v>
      </c>
      <c r="K8" s="95">
        <f t="shared" si="5"/>
        <v>10</v>
      </c>
      <c r="L8" s="95">
        <f t="shared" si="5"/>
        <v>10</v>
      </c>
      <c r="M8" s="95">
        <f t="shared" si="5"/>
        <v>10</v>
      </c>
      <c r="N8" s="92"/>
      <c r="O8" s="90"/>
      <c r="P8" s="90"/>
      <c r="Q8" s="168"/>
      <c r="R8" s="27"/>
      <c r="S8" s="27"/>
      <c r="T8" s="90"/>
      <c r="Y8" s="90"/>
      <c r="Z8" s="32"/>
    </row>
    <row r="9" spans="1:26" ht="14.4">
      <c r="A9" s="90"/>
      <c r="B9" s="157" t="str">
        <f t="shared" ref="B9:C9" si="6">B4</f>
        <v>ADR</v>
      </c>
      <c r="C9" s="96">
        <f t="shared" si="6"/>
        <v>0.03</v>
      </c>
      <c r="D9" s="224">
        <f>'Monthly PF'!Q10</f>
        <v>355.11618426416635</v>
      </c>
      <c r="E9" s="225">
        <f>'Monthly PF'!AE10</f>
        <v>365.76966979209129</v>
      </c>
      <c r="F9" s="225">
        <f>'Monthly PF'!AS10</f>
        <v>376.74275988585407</v>
      </c>
      <c r="G9" s="225">
        <f>'Monthly PF'!BG10</f>
        <v>388.04504268242977</v>
      </c>
      <c r="H9" s="225">
        <f>'Monthly PF'!BU10</f>
        <v>399.68639396290257</v>
      </c>
      <c r="I9" s="225">
        <f t="shared" ref="I9:M9" si="7">H9*(1+$C$4)</f>
        <v>411.67698578178965</v>
      </c>
      <c r="J9" s="225">
        <f t="shared" si="7"/>
        <v>424.02729535524338</v>
      </c>
      <c r="K9" s="225">
        <f t="shared" si="7"/>
        <v>436.74811421590067</v>
      </c>
      <c r="L9" s="225">
        <f t="shared" si="7"/>
        <v>449.85055764237768</v>
      </c>
      <c r="M9" s="225">
        <f t="shared" si="7"/>
        <v>463.34607437164902</v>
      </c>
      <c r="N9" s="92"/>
      <c r="O9" s="90"/>
      <c r="P9" s="90"/>
      <c r="Q9" s="168"/>
      <c r="R9" s="90"/>
      <c r="S9" s="90"/>
      <c r="T9" s="90"/>
      <c r="Y9" s="90"/>
      <c r="Z9" s="32"/>
    </row>
    <row r="10" spans="1:26" ht="14.4">
      <c r="A10" s="90"/>
      <c r="B10" s="157" t="str">
        <f t="shared" ref="B10:C10" si="8">B5</f>
        <v>Occupancy</v>
      </c>
      <c r="C10" s="94">
        <f t="shared" si="8"/>
        <v>365</v>
      </c>
      <c r="D10" s="169">
        <f>'Monthly PF'!Q11</f>
        <v>0.40323287671232877</v>
      </c>
      <c r="E10" s="170">
        <f>'Monthly PF'!AE11</f>
        <v>0.50404109589041091</v>
      </c>
      <c r="F10" s="170">
        <f>'Monthly PF'!AS11</f>
        <v>0.60484931506849327</v>
      </c>
      <c r="G10" s="170">
        <f>'Monthly PF'!BG11</f>
        <v>0.65525342465753422</v>
      </c>
      <c r="H10" s="170">
        <f>'Monthly PF'!BU11</f>
        <v>0.67205479452054795</v>
      </c>
      <c r="I10" s="170">
        <f t="shared" ref="I10:M10" si="9">H10</f>
        <v>0.67205479452054795</v>
      </c>
      <c r="J10" s="170">
        <f t="shared" si="9"/>
        <v>0.67205479452054795</v>
      </c>
      <c r="K10" s="170">
        <f t="shared" si="9"/>
        <v>0.67205479452054795</v>
      </c>
      <c r="L10" s="170">
        <f t="shared" si="9"/>
        <v>0.67205479452054795</v>
      </c>
      <c r="M10" s="170">
        <f t="shared" si="9"/>
        <v>0.67205479452054795</v>
      </c>
      <c r="N10" s="92"/>
      <c r="O10" s="90"/>
      <c r="P10" s="90"/>
      <c r="Q10" s="168"/>
      <c r="R10" s="90"/>
      <c r="S10" s="90"/>
      <c r="T10" s="90"/>
      <c r="Y10" s="90"/>
      <c r="Z10" s="32"/>
    </row>
    <row r="11" spans="1:26" ht="14.4">
      <c r="A11" s="90"/>
      <c r="B11" s="171" t="str">
        <f t="shared" ref="B11:B12" si="10">B6</f>
        <v xml:space="preserve">Site Nights </v>
      </c>
      <c r="C11" s="172">
        <v>365</v>
      </c>
      <c r="D11" s="173">
        <f>'Monthly PF'!Q12</f>
        <v>1471.8</v>
      </c>
      <c r="E11" s="174">
        <f>'Monthly PF'!AE12</f>
        <v>1839.75</v>
      </c>
      <c r="F11" s="174">
        <f>'Monthly PF'!AS12</f>
        <v>2207.7000000000003</v>
      </c>
      <c r="G11" s="174">
        <f>'Monthly PF'!BG12</f>
        <v>2391.6749999999997</v>
      </c>
      <c r="H11" s="174">
        <f>'Monthly PF'!BU12</f>
        <v>2453</v>
      </c>
      <c r="I11" s="174">
        <f t="shared" ref="I11:M11" si="11">$C$6*I10*I8</f>
        <v>2453</v>
      </c>
      <c r="J11" s="174">
        <f t="shared" si="11"/>
        <v>2453</v>
      </c>
      <c r="K11" s="174">
        <f t="shared" si="11"/>
        <v>2453</v>
      </c>
      <c r="L11" s="174">
        <f t="shared" si="11"/>
        <v>2453</v>
      </c>
      <c r="M11" s="174">
        <f t="shared" si="11"/>
        <v>2453</v>
      </c>
      <c r="N11" s="92"/>
      <c r="O11" s="90"/>
      <c r="P11" s="90"/>
      <c r="Q11" s="168"/>
      <c r="R11" s="32"/>
      <c r="S11" s="90"/>
      <c r="T11" s="90"/>
      <c r="Y11" s="90"/>
      <c r="Z11" s="32"/>
    </row>
    <row r="12" spans="1:26" ht="14.4">
      <c r="A12" s="90"/>
      <c r="B12" s="156" t="str">
        <f t="shared" si="10"/>
        <v xml:space="preserve">Revenue </v>
      </c>
      <c r="C12" s="91"/>
      <c r="D12" s="226">
        <f>'Monthly PF'!Q13</f>
        <v>522660</v>
      </c>
      <c r="E12" s="227">
        <f>'Monthly PF'!AE13</f>
        <v>672924.75</v>
      </c>
      <c r="F12" s="227">
        <f>'Monthly PF'!AS13</f>
        <v>831734.99100000015</v>
      </c>
      <c r="G12" s="227">
        <f>'Monthly PF'!BG13</f>
        <v>928077.62745750009</v>
      </c>
      <c r="H12" s="227">
        <f>'Monthly PF'!BU13</f>
        <v>980430.724391</v>
      </c>
      <c r="I12" s="227">
        <f t="shared" ref="I12:L12" si="12">IFERROR(I9*I11,0)</f>
        <v>1009843.64612273</v>
      </c>
      <c r="J12" s="227">
        <f t="shared" si="12"/>
        <v>1040138.955506412</v>
      </c>
      <c r="K12" s="227">
        <f t="shared" si="12"/>
        <v>1071343.1241716044</v>
      </c>
      <c r="L12" s="227">
        <f t="shared" si="12"/>
        <v>1103483.4178967525</v>
      </c>
      <c r="M12" s="227">
        <f>IFERROR(M9*M11,0)</f>
        <v>1136587.9204336551</v>
      </c>
      <c r="N12" s="92"/>
      <c r="O12" s="90"/>
      <c r="P12" s="90"/>
      <c r="Q12" s="168"/>
      <c r="R12" s="32"/>
      <c r="S12" s="90"/>
      <c r="T12" s="90"/>
      <c r="Y12" s="90"/>
      <c r="Z12" s="32"/>
    </row>
    <row r="13" spans="1:26" ht="14.4">
      <c r="A13" s="90"/>
      <c r="B13" s="93" t="str">
        <f>'Monthly PF'!D14</f>
        <v>Dome Large</v>
      </c>
      <c r="C13" s="94"/>
      <c r="D13" s="158">
        <f>'Monthly PF'!Q14</f>
        <v>5</v>
      </c>
      <c r="E13" s="95">
        <f>'Monthly PF'!AE14</f>
        <v>5</v>
      </c>
      <c r="F13" s="95">
        <f>'Monthly PF'!AS14</f>
        <v>5</v>
      </c>
      <c r="G13" s="95">
        <f>'Monthly PF'!BG14</f>
        <v>5</v>
      </c>
      <c r="H13" s="95">
        <f>'Monthly PF'!BU14</f>
        <v>5</v>
      </c>
      <c r="I13" s="95">
        <f t="shared" ref="I13:M13" si="13">H13</f>
        <v>5</v>
      </c>
      <c r="J13" s="95">
        <f t="shared" si="13"/>
        <v>5</v>
      </c>
      <c r="K13" s="95">
        <f t="shared" si="13"/>
        <v>5</v>
      </c>
      <c r="L13" s="95">
        <f t="shared" si="13"/>
        <v>5</v>
      </c>
      <c r="M13" s="95">
        <f t="shared" si="13"/>
        <v>5</v>
      </c>
      <c r="N13" s="92"/>
      <c r="O13" s="90"/>
      <c r="P13" s="90"/>
      <c r="Q13" s="168"/>
      <c r="R13" s="32"/>
      <c r="S13" s="90"/>
      <c r="T13" s="90"/>
      <c r="U13" s="90"/>
      <c r="V13" s="90"/>
      <c r="W13" s="90"/>
      <c r="X13" s="90"/>
      <c r="Y13" s="90"/>
      <c r="Z13" s="32"/>
    </row>
    <row r="14" spans="1:26" ht="14.4">
      <c r="A14" s="90"/>
      <c r="B14" s="157" t="str">
        <f t="shared" ref="B14:B16" si="14">B4</f>
        <v>ADR</v>
      </c>
      <c r="C14" s="96">
        <v>0.03</v>
      </c>
      <c r="D14" s="224">
        <f>'Monthly PF'!Q15</f>
        <v>333.04749062407825</v>
      </c>
      <c r="E14" s="225">
        <f>'Monthly PF'!AE15</f>
        <v>343.03891534280058</v>
      </c>
      <c r="F14" s="225">
        <f>'Monthly PF'!AS15</f>
        <v>353.33008280308457</v>
      </c>
      <c r="G14" s="225">
        <f>'Monthly PF'!BG15</f>
        <v>363.92998528717715</v>
      </c>
      <c r="H14" s="225">
        <f>'Monthly PF'!BU15</f>
        <v>374.84788484579252</v>
      </c>
      <c r="I14" s="225">
        <f t="shared" ref="I14:M14" si="15">H14*(1+$C$4)</f>
        <v>386.09332139116628</v>
      </c>
      <c r="J14" s="225">
        <f t="shared" si="15"/>
        <v>397.67612103290128</v>
      </c>
      <c r="K14" s="225">
        <f t="shared" si="15"/>
        <v>409.60640466388833</v>
      </c>
      <c r="L14" s="225">
        <f t="shared" si="15"/>
        <v>421.89459680380497</v>
      </c>
      <c r="M14" s="225">
        <f t="shared" si="15"/>
        <v>434.55143470791916</v>
      </c>
      <c r="N14" s="92"/>
      <c r="O14" s="90"/>
      <c r="P14" s="90"/>
      <c r="Q14" s="168"/>
      <c r="R14" s="32"/>
      <c r="S14" s="90"/>
      <c r="T14" s="90"/>
      <c r="U14" s="90"/>
      <c r="V14" s="90"/>
      <c r="W14" s="90"/>
      <c r="X14" s="90"/>
      <c r="Y14" s="90"/>
      <c r="Z14" s="32"/>
    </row>
    <row r="15" spans="1:26" ht="14.4">
      <c r="A15" s="90"/>
      <c r="B15" s="157" t="str">
        <f t="shared" si="14"/>
        <v>Occupancy</v>
      </c>
      <c r="C15" s="94">
        <f>C10</f>
        <v>365</v>
      </c>
      <c r="D15" s="169">
        <f>'Monthly PF'!Q16</f>
        <v>0.39009863013698626</v>
      </c>
      <c r="E15" s="170">
        <f>'Monthly PF'!AE16</f>
        <v>0.48762328767123281</v>
      </c>
      <c r="F15" s="170">
        <f>'Monthly PF'!AS16</f>
        <v>0.58514794520547952</v>
      </c>
      <c r="G15" s="170">
        <f>'Monthly PF'!BG16</f>
        <v>0.6339102739726028</v>
      </c>
      <c r="H15" s="170">
        <f>'Monthly PF'!BU16</f>
        <v>0.65016438356164385</v>
      </c>
      <c r="I15" s="170">
        <f t="shared" ref="I15:M15" si="16">H15</f>
        <v>0.65016438356164385</v>
      </c>
      <c r="J15" s="170">
        <f t="shared" si="16"/>
        <v>0.65016438356164385</v>
      </c>
      <c r="K15" s="170">
        <f t="shared" si="16"/>
        <v>0.65016438356164385</v>
      </c>
      <c r="L15" s="170">
        <f t="shared" si="16"/>
        <v>0.65016438356164385</v>
      </c>
      <c r="M15" s="170">
        <f t="shared" si="16"/>
        <v>0.65016438356164385</v>
      </c>
      <c r="N15" s="92"/>
      <c r="O15" s="90"/>
      <c r="P15" s="90"/>
      <c r="Q15" s="168"/>
      <c r="R15" s="32"/>
      <c r="S15" s="90"/>
      <c r="T15" s="90"/>
      <c r="U15" s="90"/>
      <c r="V15" s="90"/>
      <c r="W15" s="90"/>
      <c r="X15" s="90"/>
      <c r="Y15" s="90"/>
      <c r="Z15" s="32"/>
    </row>
    <row r="16" spans="1:26" ht="14.4">
      <c r="A16" s="90"/>
      <c r="B16" s="171" t="str">
        <f t="shared" si="14"/>
        <v xml:space="preserve">Site Nights </v>
      </c>
      <c r="C16" s="172">
        <v>365</v>
      </c>
      <c r="D16" s="173">
        <f>'Monthly PF'!Q17</f>
        <v>711.93</v>
      </c>
      <c r="E16" s="174">
        <f>'Monthly PF'!AE17</f>
        <v>889.91249999999991</v>
      </c>
      <c r="F16" s="174">
        <f>'Monthly PF'!AS17</f>
        <v>1067.8950000000002</v>
      </c>
      <c r="G16" s="174">
        <f>'Monthly PF'!BG17</f>
        <v>1156.88625</v>
      </c>
      <c r="H16" s="174">
        <f>'Monthly PF'!BU17</f>
        <v>1186.55</v>
      </c>
      <c r="I16" s="174">
        <f t="shared" ref="I16:M16" si="17">$C$6*I15*I13</f>
        <v>1186.55</v>
      </c>
      <c r="J16" s="174">
        <f t="shared" si="17"/>
        <v>1186.55</v>
      </c>
      <c r="K16" s="174">
        <f t="shared" si="17"/>
        <v>1186.55</v>
      </c>
      <c r="L16" s="174">
        <f t="shared" si="17"/>
        <v>1186.55</v>
      </c>
      <c r="M16" s="174">
        <f t="shared" si="17"/>
        <v>1186.55</v>
      </c>
      <c r="N16" s="92"/>
      <c r="O16" s="90"/>
      <c r="P16" s="90"/>
      <c r="Q16" s="168"/>
      <c r="R16" s="32"/>
      <c r="S16" s="90"/>
      <c r="T16" s="90"/>
      <c r="U16" s="90"/>
      <c r="V16" s="90"/>
      <c r="W16" s="90"/>
      <c r="X16" s="90"/>
      <c r="Y16" s="90"/>
      <c r="Z16" s="32"/>
    </row>
    <row r="17" spans="1:26" ht="14.4">
      <c r="A17" s="90"/>
      <c r="B17" s="156" t="str">
        <f>B12</f>
        <v xml:space="preserve">Revenue </v>
      </c>
      <c r="C17" s="91"/>
      <c r="D17" s="226">
        <f>'Monthly PF'!Q18</f>
        <v>237106.5</v>
      </c>
      <c r="E17" s="227">
        <f>'Monthly PF'!AE18</f>
        <v>305274.61874999997</v>
      </c>
      <c r="F17" s="227">
        <f>'Monthly PF'!AS18</f>
        <v>377319.42877500004</v>
      </c>
      <c r="G17" s="227">
        <f>'Monthly PF'!BG18</f>
        <v>421025.59594143752</v>
      </c>
      <c r="H17" s="227">
        <f>'Monthly PF'!BU18</f>
        <v>444775.75776377507</v>
      </c>
      <c r="I17" s="227">
        <f t="shared" ref="I17:L17" si="18">IFERROR(I14*I16,0)</f>
        <v>458119.03049668833</v>
      </c>
      <c r="J17" s="227">
        <f t="shared" si="18"/>
        <v>471862.60141158901</v>
      </c>
      <c r="K17" s="227">
        <f t="shared" si="18"/>
        <v>486018.47945393668</v>
      </c>
      <c r="L17" s="227">
        <f t="shared" si="18"/>
        <v>500599.03383755474</v>
      </c>
      <c r="M17" s="227">
        <f>IFERROR(M14*M16,0)</f>
        <v>515617.00485268148</v>
      </c>
      <c r="N17" s="92"/>
      <c r="O17" s="90"/>
      <c r="P17" s="90"/>
      <c r="Q17" s="168"/>
      <c r="R17" s="32"/>
      <c r="S17" s="90"/>
      <c r="T17" s="90"/>
      <c r="U17" s="90"/>
      <c r="V17" s="90"/>
      <c r="W17" s="90"/>
      <c r="X17" s="90"/>
      <c r="Y17" s="90"/>
      <c r="Z17" s="32"/>
    </row>
    <row r="18" spans="1:26" ht="14.4">
      <c r="A18" s="90"/>
      <c r="B18" s="215" t="str">
        <f>'Monthly PF'!D19</f>
        <v>Dome Small</v>
      </c>
      <c r="C18" s="94"/>
      <c r="D18" s="158">
        <f>'Monthly PF'!Q19</f>
        <v>4</v>
      </c>
      <c r="E18" s="95">
        <f>'Monthly PF'!AE19</f>
        <v>4</v>
      </c>
      <c r="F18" s="95">
        <f>'Monthly PF'!AS19</f>
        <v>4</v>
      </c>
      <c r="G18" s="95">
        <f>'Monthly PF'!BG19</f>
        <v>4</v>
      </c>
      <c r="H18" s="95">
        <f>'Monthly PF'!BU19</f>
        <v>4</v>
      </c>
      <c r="I18" s="95">
        <f t="shared" ref="I18" si="19">H18</f>
        <v>4</v>
      </c>
      <c r="J18" s="95">
        <f t="shared" ref="J18" si="20">I18</f>
        <v>4</v>
      </c>
      <c r="K18" s="95">
        <f t="shared" ref="K18" si="21">J18</f>
        <v>4</v>
      </c>
      <c r="L18" s="95">
        <f t="shared" ref="L18" si="22">K18</f>
        <v>4</v>
      </c>
      <c r="M18" s="95">
        <f t="shared" ref="M18" si="23">L18</f>
        <v>4</v>
      </c>
      <c r="N18" s="92"/>
      <c r="O18" s="90"/>
      <c r="P18" s="90"/>
      <c r="Q18" s="168"/>
      <c r="R18" s="32"/>
      <c r="S18" s="90"/>
      <c r="T18" s="90"/>
      <c r="U18" s="90"/>
      <c r="V18" s="90"/>
      <c r="W18" s="90"/>
      <c r="X18" s="90"/>
      <c r="Y18" s="90"/>
      <c r="Z18" s="32"/>
    </row>
    <row r="19" spans="1:26" ht="14.4">
      <c r="A19" s="90"/>
      <c r="B19" s="157" t="str">
        <f>B4</f>
        <v>ADR</v>
      </c>
      <c r="C19" s="96">
        <v>0.03</v>
      </c>
      <c r="D19" s="224">
        <f>'Monthly PF'!Q20</f>
        <v>396.16795760293519</v>
      </c>
      <c r="E19" s="225">
        <f>'Monthly PF'!AE20</f>
        <v>408.05299633102328</v>
      </c>
      <c r="F19" s="225">
        <f>'Monthly PF'!AS20</f>
        <v>420.29458622095393</v>
      </c>
      <c r="G19" s="225">
        <f>'Monthly PF'!BG20</f>
        <v>432.90342380758256</v>
      </c>
      <c r="H19" s="225">
        <f>'Monthly PF'!BU20</f>
        <v>445.89052652180999</v>
      </c>
      <c r="I19" s="225">
        <f t="shared" ref="I19" si="24">H19*(1+$C$4)</f>
        <v>459.26724231746431</v>
      </c>
      <c r="J19" s="225">
        <f t="shared" ref="J19" si="25">I19*(1+$C$4)</f>
        <v>473.04525958698827</v>
      </c>
      <c r="K19" s="225">
        <f t="shared" ref="K19" si="26">J19*(1+$C$4)</f>
        <v>487.23661737459793</v>
      </c>
      <c r="L19" s="225">
        <f t="shared" ref="L19" si="27">K19*(1+$C$4)</f>
        <v>501.85371589583588</v>
      </c>
      <c r="M19" s="225">
        <f t="shared" ref="M19" si="28">L19*(1+$C$4)</f>
        <v>516.909327372711</v>
      </c>
      <c r="N19" s="92"/>
      <c r="O19" s="90"/>
      <c r="P19" s="90"/>
      <c r="Q19" s="168"/>
      <c r="R19" s="90"/>
      <c r="S19" s="90"/>
      <c r="T19" s="90"/>
      <c r="U19" s="90"/>
      <c r="V19" s="90"/>
      <c r="W19" s="90"/>
      <c r="X19" s="90"/>
      <c r="Y19" s="90"/>
      <c r="Z19" s="32"/>
    </row>
    <row r="20" spans="1:26" ht="14.4">
      <c r="A20" s="90"/>
      <c r="B20" s="157" t="str">
        <f>B5</f>
        <v>Occupancy</v>
      </c>
      <c r="C20" s="94">
        <f>C10</f>
        <v>365</v>
      </c>
      <c r="D20" s="169">
        <f>'Monthly PF'!Q21</f>
        <v>0.40323287671232877</v>
      </c>
      <c r="E20" s="170">
        <f>'Monthly PF'!AE21</f>
        <v>0.50404109589041091</v>
      </c>
      <c r="F20" s="170">
        <f>'Monthly PF'!AS21</f>
        <v>0.60484931506849327</v>
      </c>
      <c r="G20" s="170">
        <f>'Monthly PF'!BG21</f>
        <v>0.65525342465753411</v>
      </c>
      <c r="H20" s="170">
        <f>'Monthly PF'!BU21</f>
        <v>0.67205479452054795</v>
      </c>
      <c r="I20" s="170">
        <f t="shared" ref="I20" si="29">H20</f>
        <v>0.67205479452054795</v>
      </c>
      <c r="J20" s="170">
        <f t="shared" ref="J20" si="30">I20</f>
        <v>0.67205479452054795</v>
      </c>
      <c r="K20" s="170">
        <f t="shared" ref="K20" si="31">J20</f>
        <v>0.67205479452054795</v>
      </c>
      <c r="L20" s="170">
        <f t="shared" ref="L20" si="32">K20</f>
        <v>0.67205479452054795</v>
      </c>
      <c r="M20" s="170">
        <f t="shared" ref="M20" si="33">L20</f>
        <v>0.67205479452054795</v>
      </c>
      <c r="N20" s="92"/>
      <c r="O20" s="90"/>
      <c r="P20" s="90"/>
      <c r="Q20" s="168"/>
      <c r="R20" s="90"/>
      <c r="S20" s="90"/>
      <c r="T20" s="90"/>
      <c r="U20" s="90"/>
      <c r="V20" s="90"/>
      <c r="W20" s="90"/>
      <c r="X20" s="90"/>
      <c r="Y20" s="90"/>
      <c r="Z20" s="32"/>
    </row>
    <row r="21" spans="1:26" ht="14.4">
      <c r="A21" s="90"/>
      <c r="B21" s="171" t="str">
        <f>B6</f>
        <v xml:space="preserve">Site Nights </v>
      </c>
      <c r="C21" s="172">
        <v>365</v>
      </c>
      <c r="D21" s="173">
        <f>'Monthly PF'!Q22</f>
        <v>588.72</v>
      </c>
      <c r="E21" s="174">
        <f>'Monthly PF'!AE22</f>
        <v>735.9</v>
      </c>
      <c r="F21" s="174">
        <f>'Monthly PF'!AS22</f>
        <v>883.08000000000015</v>
      </c>
      <c r="G21" s="174">
        <f>'Monthly PF'!BG22</f>
        <v>956.66999999999985</v>
      </c>
      <c r="H21" s="174">
        <f>'Monthly PF'!BU22</f>
        <v>981.19999999999993</v>
      </c>
      <c r="I21" s="174">
        <f t="shared" ref="I21:M21" si="34">$C$6*I20*I18</f>
        <v>981.2</v>
      </c>
      <c r="J21" s="174">
        <f t="shared" si="34"/>
        <v>981.2</v>
      </c>
      <c r="K21" s="174">
        <f t="shared" si="34"/>
        <v>981.2</v>
      </c>
      <c r="L21" s="174">
        <f t="shared" si="34"/>
        <v>981.2</v>
      </c>
      <c r="M21" s="174">
        <f t="shared" si="34"/>
        <v>981.2</v>
      </c>
      <c r="N21" s="92"/>
      <c r="O21" s="90"/>
      <c r="P21" s="90"/>
      <c r="Q21" s="168"/>
      <c r="R21" s="90"/>
      <c r="S21" s="90"/>
      <c r="T21" s="90"/>
      <c r="U21" s="90"/>
      <c r="V21" s="90"/>
      <c r="W21" s="90"/>
      <c r="X21" s="90"/>
      <c r="Y21" s="90"/>
      <c r="Z21" s="32"/>
    </row>
    <row r="22" spans="1:26" ht="14.4">
      <c r="A22" s="90"/>
      <c r="B22" s="302" t="s">
        <v>167</v>
      </c>
      <c r="C22" s="159"/>
      <c r="D22" s="160">
        <f>'Monthly PF'!Q23</f>
        <v>233232</v>
      </c>
      <c r="E22" s="160">
        <f>'Monthly PF'!AE23</f>
        <v>300286.2</v>
      </c>
      <c r="F22" s="160">
        <f>'Monthly PF'!AS23</f>
        <v>371153.74320000008</v>
      </c>
      <c r="G22" s="160">
        <f>'Monthly PF'!BG23</f>
        <v>414145.71845399996</v>
      </c>
      <c r="H22" s="160">
        <f>'Monthly PF'!BU23</f>
        <v>437507.78462319996</v>
      </c>
      <c r="I22" s="160">
        <f t="shared" ref="I22:L22" si="35">IFERROR(I19*I21,0)</f>
        <v>450633.01816189598</v>
      </c>
      <c r="J22" s="160">
        <f t="shared" si="35"/>
        <v>464152.00870675291</v>
      </c>
      <c r="K22" s="160">
        <f t="shared" si="35"/>
        <v>478076.56896795554</v>
      </c>
      <c r="L22" s="160">
        <f t="shared" si="35"/>
        <v>492418.86603699421</v>
      </c>
      <c r="M22" s="160">
        <f>IFERROR(M19*M21,0)</f>
        <v>507191.43201810407</v>
      </c>
      <c r="N22" s="92"/>
      <c r="O22" s="90"/>
      <c r="P22" s="90"/>
      <c r="Q22" s="168"/>
      <c r="R22" s="90"/>
      <c r="S22" s="90"/>
      <c r="T22" s="90"/>
      <c r="U22" s="90"/>
      <c r="V22" s="90"/>
      <c r="W22" s="90"/>
      <c r="X22" s="90"/>
      <c r="Y22" s="90"/>
      <c r="Z22" s="32"/>
    </row>
    <row r="23" spans="1:26" ht="14.4" hidden="1">
      <c r="A23" s="90"/>
      <c r="B23" s="215" t="str">
        <f>'Monthly PF'!D24</f>
        <v xml:space="preserve">Safari Tent Large </v>
      </c>
      <c r="C23" s="94"/>
      <c r="D23" s="158">
        <f>'Monthly PF'!Q24</f>
        <v>3</v>
      </c>
      <c r="E23" s="95">
        <f>'Monthly PF'!AE24</f>
        <v>3</v>
      </c>
      <c r="F23" s="95">
        <f>'Monthly PF'!AS24</f>
        <v>3</v>
      </c>
      <c r="G23" s="95">
        <f>'Monthly PF'!BG24</f>
        <v>3</v>
      </c>
      <c r="H23" s="95">
        <f>'Monthly PF'!BU24</f>
        <v>3</v>
      </c>
      <c r="I23" s="95">
        <f t="shared" ref="I23:M23" si="36">H23</f>
        <v>3</v>
      </c>
      <c r="J23" s="95">
        <f t="shared" si="36"/>
        <v>3</v>
      </c>
      <c r="K23" s="95">
        <f t="shared" si="36"/>
        <v>3</v>
      </c>
      <c r="L23" s="95">
        <f t="shared" si="36"/>
        <v>3</v>
      </c>
      <c r="M23" s="95">
        <f t="shared" si="36"/>
        <v>3</v>
      </c>
      <c r="N23" s="92"/>
      <c r="O23" s="90"/>
      <c r="P23" s="90"/>
      <c r="Q23" s="168"/>
      <c r="R23" s="32"/>
      <c r="S23" s="90"/>
      <c r="T23" s="90"/>
      <c r="U23" s="90"/>
      <c r="V23" s="90"/>
      <c r="W23" s="90"/>
      <c r="X23" s="90"/>
      <c r="Y23" s="90"/>
      <c r="Z23" s="32"/>
    </row>
    <row r="24" spans="1:26" ht="14.4" hidden="1">
      <c r="A24" s="90"/>
      <c r="B24" s="157" t="str">
        <f>B4</f>
        <v>ADR</v>
      </c>
      <c r="C24" s="96">
        <v>0.03</v>
      </c>
      <c r="D24" s="224">
        <f>'Monthly PF'!Q25</f>
        <v>451.68778562525966</v>
      </c>
      <c r="E24" s="225">
        <f>'Monthly PF'!AE25</f>
        <v>465.23841919401735</v>
      </c>
      <c r="F24" s="225">
        <f>'Monthly PF'!AS25</f>
        <v>479.19557176983801</v>
      </c>
      <c r="G24" s="225">
        <f>'Monthly PF'!BG25</f>
        <v>493.57143892293323</v>
      </c>
      <c r="H24" s="225">
        <f>'Monthly PF'!BU25</f>
        <v>508.37858209062102</v>
      </c>
      <c r="I24" s="225">
        <f t="shared" ref="I24:M24" si="37">H24*(1+$C$4)</f>
        <v>523.62993955333968</v>
      </c>
      <c r="J24" s="225">
        <f t="shared" si="37"/>
        <v>539.33883773993989</v>
      </c>
      <c r="K24" s="225">
        <f t="shared" si="37"/>
        <v>555.51900287213812</v>
      </c>
      <c r="L24" s="225">
        <f t="shared" si="37"/>
        <v>572.18457295830228</v>
      </c>
      <c r="M24" s="225">
        <f t="shared" si="37"/>
        <v>589.3501101470514</v>
      </c>
      <c r="N24" s="92"/>
      <c r="O24" s="90"/>
      <c r="P24" s="90"/>
      <c r="Q24" s="168"/>
      <c r="R24" s="90"/>
      <c r="S24" s="90"/>
      <c r="T24" s="90"/>
      <c r="U24" s="90"/>
      <c r="V24" s="90"/>
      <c r="W24" s="90"/>
      <c r="X24" s="90"/>
      <c r="Y24" s="90"/>
      <c r="Z24" s="32"/>
    </row>
    <row r="25" spans="1:26" ht="14.4" hidden="1">
      <c r="A25" s="90"/>
      <c r="B25" s="157" t="str">
        <f>B5</f>
        <v>Occupancy</v>
      </c>
      <c r="C25" s="94">
        <f>C15</f>
        <v>365</v>
      </c>
      <c r="D25" s="169">
        <f>'Monthly PF'!Q26</f>
        <v>0.3956712328767123</v>
      </c>
      <c r="E25" s="170">
        <f>'Monthly PF'!AE26</f>
        <v>0.49458904109589047</v>
      </c>
      <c r="F25" s="170">
        <f>'Monthly PF'!AS26</f>
        <v>0.59350684931506847</v>
      </c>
      <c r="G25" s="170">
        <f>'Monthly PF'!BG26</f>
        <v>0.64296575342465756</v>
      </c>
      <c r="H25" s="170">
        <f>'Monthly PF'!BU26</f>
        <v>0.65945205479452051</v>
      </c>
      <c r="I25" s="170">
        <f t="shared" ref="I25:M25" si="38">H25</f>
        <v>0.65945205479452051</v>
      </c>
      <c r="J25" s="170">
        <f t="shared" si="38"/>
        <v>0.65945205479452051</v>
      </c>
      <c r="K25" s="170">
        <f t="shared" si="38"/>
        <v>0.65945205479452051</v>
      </c>
      <c r="L25" s="170">
        <f t="shared" si="38"/>
        <v>0.65945205479452051</v>
      </c>
      <c r="M25" s="170">
        <f t="shared" si="38"/>
        <v>0.65945205479452051</v>
      </c>
      <c r="N25" s="92"/>
      <c r="O25" s="90"/>
      <c r="P25" s="90"/>
      <c r="Q25" s="168"/>
      <c r="R25" s="90"/>
      <c r="S25" s="90"/>
      <c r="T25" s="90"/>
      <c r="U25" s="90"/>
      <c r="V25" s="90"/>
      <c r="W25" s="90"/>
      <c r="X25" s="90"/>
      <c r="Y25" s="90"/>
      <c r="Z25" s="32"/>
    </row>
    <row r="26" spans="1:26" ht="14.4" hidden="1">
      <c r="A26" s="90"/>
      <c r="B26" s="171" t="str">
        <f>B11</f>
        <v xml:space="preserve">Site Nights </v>
      </c>
      <c r="C26" s="172">
        <v>365</v>
      </c>
      <c r="D26" s="173">
        <f>'Monthly PF'!Q27</f>
        <v>433.26</v>
      </c>
      <c r="E26" s="174">
        <f>'Monthly PF'!AE27</f>
        <v>541.57500000000005</v>
      </c>
      <c r="F26" s="174">
        <f>'Monthly PF'!AS27</f>
        <v>649.89</v>
      </c>
      <c r="G26" s="174">
        <f>'Monthly PF'!BG27</f>
        <v>704.04750000000001</v>
      </c>
      <c r="H26" s="174">
        <f>'Monthly PF'!BU27</f>
        <v>722.1</v>
      </c>
      <c r="I26" s="174">
        <f t="shared" ref="I26:M26" si="39">$C$6*I25*I23</f>
        <v>722.09999999999991</v>
      </c>
      <c r="J26" s="174">
        <f t="shared" si="39"/>
        <v>722.09999999999991</v>
      </c>
      <c r="K26" s="174">
        <f t="shared" si="39"/>
        <v>722.09999999999991</v>
      </c>
      <c r="L26" s="174">
        <f t="shared" si="39"/>
        <v>722.09999999999991</v>
      </c>
      <c r="M26" s="174">
        <f t="shared" si="39"/>
        <v>722.09999999999991</v>
      </c>
      <c r="N26" s="92"/>
      <c r="O26" s="90"/>
      <c r="P26" s="90"/>
      <c r="Q26" s="168"/>
      <c r="R26" s="90"/>
      <c r="S26" s="90"/>
      <c r="T26" s="90"/>
      <c r="U26" s="90"/>
      <c r="V26" s="90"/>
      <c r="W26" s="90"/>
      <c r="X26" s="90"/>
      <c r="Y26" s="90"/>
      <c r="Z26" s="32"/>
    </row>
    <row r="27" spans="1:26" ht="14.4" hidden="1">
      <c r="A27" s="90"/>
      <c r="B27" s="302" t="s">
        <v>167</v>
      </c>
      <c r="C27" s="159"/>
      <c r="D27" s="160">
        <f>'Monthly PF'!Q28</f>
        <v>195698.25</v>
      </c>
      <c r="E27" s="160">
        <f>'Monthly PF'!AE28</f>
        <v>251961.49687499998</v>
      </c>
      <c r="F27" s="160">
        <f>'Monthly PF'!AS28</f>
        <v>311424.41013750003</v>
      </c>
      <c r="G27" s="160">
        <f>'Monthly PF'!BG28</f>
        <v>347497.73764509382</v>
      </c>
      <c r="H27" s="160">
        <f>'Monthly PF'!BU28</f>
        <v>367100.17412763747</v>
      </c>
      <c r="I27" s="160">
        <f t="shared" ref="I27:L27" si="40">IFERROR(I24*I26,0)</f>
        <v>378113.17935146653</v>
      </c>
      <c r="J27" s="160">
        <f t="shared" si="40"/>
        <v>389456.57473201054</v>
      </c>
      <c r="K27" s="160">
        <f t="shared" si="40"/>
        <v>401140.27197397087</v>
      </c>
      <c r="L27" s="160">
        <f t="shared" si="40"/>
        <v>413174.48013319005</v>
      </c>
      <c r="M27" s="160">
        <f>IFERROR(M24*M26,0)</f>
        <v>425569.71453718573</v>
      </c>
      <c r="N27" s="92"/>
      <c r="O27" s="90"/>
      <c r="P27" s="90"/>
      <c r="Q27" s="168"/>
      <c r="R27" s="90"/>
      <c r="S27" s="90"/>
      <c r="T27" s="90"/>
      <c r="U27" s="90"/>
      <c r="V27" s="90"/>
      <c r="W27" s="90"/>
      <c r="X27" s="90"/>
      <c r="Y27" s="90"/>
      <c r="Z27" s="32"/>
    </row>
    <row r="28" spans="1:26" ht="14.4" hidden="1">
      <c r="A28" s="90"/>
      <c r="B28" s="215" t="str">
        <f>'Monthly PF'!D29</f>
        <v>Safari Tent Medium</v>
      </c>
      <c r="C28" s="94"/>
      <c r="D28" s="158">
        <f>'Monthly PF'!Q29</f>
        <v>2</v>
      </c>
      <c r="E28" s="95">
        <f>'Monthly PF'!AE29</f>
        <v>2</v>
      </c>
      <c r="F28" s="95">
        <f>'Monthly PF'!AS29</f>
        <v>2</v>
      </c>
      <c r="G28" s="95">
        <f>'Monthly PF'!BG29</f>
        <v>2</v>
      </c>
      <c r="H28" s="95">
        <f>'Monthly PF'!BU29</f>
        <v>2</v>
      </c>
      <c r="I28" s="95">
        <f t="shared" ref="I28" si="41">H28</f>
        <v>2</v>
      </c>
      <c r="J28" s="95">
        <f t="shared" ref="J28" si="42">I28</f>
        <v>2</v>
      </c>
      <c r="K28" s="95">
        <f t="shared" ref="K28" si="43">J28</f>
        <v>2</v>
      </c>
      <c r="L28" s="95">
        <f t="shared" ref="L28" si="44">K28</f>
        <v>2</v>
      </c>
      <c r="M28" s="95">
        <f t="shared" ref="M28" si="45">L28</f>
        <v>2</v>
      </c>
      <c r="N28" s="92"/>
      <c r="O28" s="90"/>
      <c r="P28" s="90"/>
      <c r="Q28" s="168"/>
      <c r="R28" s="32"/>
      <c r="S28" s="90"/>
      <c r="T28" s="90"/>
      <c r="U28" s="90"/>
      <c r="V28" s="90"/>
      <c r="W28" s="90"/>
      <c r="X28" s="90"/>
      <c r="Y28" s="90"/>
      <c r="Z28" s="32"/>
    </row>
    <row r="29" spans="1:26" ht="14.4" hidden="1">
      <c r="A29" s="90"/>
      <c r="B29" s="157" t="str">
        <f>B9</f>
        <v>ADR</v>
      </c>
      <c r="C29" s="96">
        <v>0.03</v>
      </c>
      <c r="D29" s="224">
        <f>'Monthly PF'!Q30</f>
        <v>681.09903381642505</v>
      </c>
      <c r="E29" s="225">
        <f>'Monthly PF'!AE30</f>
        <v>701.5320048309178</v>
      </c>
      <c r="F29" s="225">
        <f>'Monthly PF'!AS30</f>
        <v>722.57796497584536</v>
      </c>
      <c r="G29" s="225">
        <f>'Monthly PF'!BG30</f>
        <v>744.25530392512098</v>
      </c>
      <c r="H29" s="225">
        <f>'Monthly PF'!BU30</f>
        <v>766.58296304287444</v>
      </c>
      <c r="I29" s="225">
        <f t="shared" ref="I29" si="46">H29*(1+$C$4)</f>
        <v>789.58045193416069</v>
      </c>
      <c r="J29" s="225">
        <f t="shared" ref="J29" si="47">I29*(1+$C$4)</f>
        <v>813.26786549218548</v>
      </c>
      <c r="K29" s="225">
        <f t="shared" ref="K29" si="48">J29*(1+$C$4)</f>
        <v>837.66590145695102</v>
      </c>
      <c r="L29" s="225">
        <f t="shared" ref="L29" si="49">K29*(1+$C$4)</f>
        <v>862.79587850065957</v>
      </c>
      <c r="M29" s="225">
        <f t="shared" ref="M29" si="50">L29*(1+$C$4)</f>
        <v>888.67975485567933</v>
      </c>
      <c r="N29" s="92"/>
      <c r="O29" s="90"/>
      <c r="P29" s="90"/>
      <c r="Q29" s="168"/>
      <c r="R29" s="90"/>
      <c r="S29" s="90"/>
      <c r="T29" s="90"/>
      <c r="U29" s="90"/>
      <c r="V29" s="90"/>
      <c r="W29" s="90"/>
      <c r="X29" s="90"/>
      <c r="Y29" s="90"/>
      <c r="Z29" s="32"/>
    </row>
    <row r="30" spans="1:26" ht="14.4" hidden="1">
      <c r="A30" s="90"/>
      <c r="B30" s="157" t="str">
        <f>B10</f>
        <v>Occupancy</v>
      </c>
      <c r="C30" s="94">
        <f>C20</f>
        <v>365</v>
      </c>
      <c r="D30" s="169">
        <f>'Monthly PF'!Q31</f>
        <v>0.40832876712328775</v>
      </c>
      <c r="E30" s="170">
        <f>'Monthly PF'!AE31</f>
        <v>0.51041095890410959</v>
      </c>
      <c r="F30" s="170">
        <f>'Monthly PF'!AS31</f>
        <v>0.61249315068493171</v>
      </c>
      <c r="G30" s="170">
        <f>'Monthly PF'!BG31</f>
        <v>0.66353424657534232</v>
      </c>
      <c r="H30" s="170">
        <f>'Monthly PF'!BU31</f>
        <v>0.68054794520547945</v>
      </c>
      <c r="I30" s="170">
        <f t="shared" ref="I30" si="51">H30</f>
        <v>0.68054794520547945</v>
      </c>
      <c r="J30" s="170">
        <f t="shared" ref="J30" si="52">I30</f>
        <v>0.68054794520547945</v>
      </c>
      <c r="K30" s="170">
        <f t="shared" ref="K30" si="53">J30</f>
        <v>0.68054794520547945</v>
      </c>
      <c r="L30" s="170">
        <f t="shared" ref="L30" si="54">K30</f>
        <v>0.68054794520547945</v>
      </c>
      <c r="M30" s="170">
        <f t="shared" ref="M30" si="55">L30</f>
        <v>0.68054794520547945</v>
      </c>
      <c r="N30" s="92"/>
      <c r="O30" s="90"/>
      <c r="P30" s="90"/>
      <c r="Q30" s="168"/>
      <c r="R30" s="90"/>
      <c r="S30" s="90"/>
      <c r="T30" s="90"/>
      <c r="U30" s="90"/>
      <c r="V30" s="90"/>
      <c r="W30" s="90"/>
      <c r="X30" s="90"/>
      <c r="Y30" s="90"/>
      <c r="Z30" s="32"/>
    </row>
    <row r="31" spans="1:26" ht="14.4" hidden="1">
      <c r="A31" s="90"/>
      <c r="B31" s="171" t="str">
        <f>B16</f>
        <v xml:space="preserve">Site Nights </v>
      </c>
      <c r="C31" s="172">
        <v>365</v>
      </c>
      <c r="D31" s="173">
        <f>'Monthly PF'!Q32</f>
        <v>298.08000000000004</v>
      </c>
      <c r="E31" s="174">
        <f>'Monthly PF'!AE32</f>
        <v>372.6</v>
      </c>
      <c r="F31" s="174">
        <f>'Monthly PF'!AS32</f>
        <v>447.12000000000012</v>
      </c>
      <c r="G31" s="174">
        <f>'Monthly PF'!BG32</f>
        <v>484.37999999999988</v>
      </c>
      <c r="H31" s="174">
        <f>'Monthly PF'!BU32</f>
        <v>496.8</v>
      </c>
      <c r="I31" s="174">
        <f t="shared" ref="I31:M31" si="56">$C$6*I30*I28</f>
        <v>496.8</v>
      </c>
      <c r="J31" s="174">
        <f t="shared" si="56"/>
        <v>496.8</v>
      </c>
      <c r="K31" s="174">
        <f t="shared" si="56"/>
        <v>496.8</v>
      </c>
      <c r="L31" s="174">
        <f t="shared" si="56"/>
        <v>496.8</v>
      </c>
      <c r="M31" s="174">
        <f t="shared" si="56"/>
        <v>496.8</v>
      </c>
      <c r="N31" s="92"/>
      <c r="O31" s="90"/>
      <c r="P31" s="90"/>
      <c r="Q31" s="168"/>
      <c r="R31" s="90"/>
      <c r="S31" s="90"/>
      <c r="T31" s="90"/>
      <c r="U31" s="90"/>
      <c r="V31" s="90"/>
      <c r="W31" s="90"/>
      <c r="X31" s="90"/>
      <c r="Y31" s="90"/>
      <c r="Z31" s="32"/>
    </row>
    <row r="32" spans="1:26" ht="14.4" hidden="1">
      <c r="A32" s="90"/>
      <c r="B32" s="302" t="s">
        <v>167</v>
      </c>
      <c r="C32" s="159"/>
      <c r="D32" s="160">
        <f>'Monthly PF'!Q33</f>
        <v>203022</v>
      </c>
      <c r="E32" s="160">
        <f>'Monthly PF'!AE33</f>
        <v>261390.82499999998</v>
      </c>
      <c r="F32" s="160">
        <f>'Monthly PF'!AS33</f>
        <v>323079.05970000004</v>
      </c>
      <c r="G32" s="160">
        <f>'Monthly PF'!BG33</f>
        <v>360502.38411525002</v>
      </c>
      <c r="H32" s="160">
        <f>'Monthly PF'!BU33</f>
        <v>380838.41603970004</v>
      </c>
      <c r="I32" s="160">
        <f>IFERROR(I29*I31,0)</f>
        <v>392263.56852089101</v>
      </c>
      <c r="J32" s="160">
        <f>IFERROR(J29*J31,0)</f>
        <v>404031.47557651775</v>
      </c>
      <c r="K32" s="160">
        <f>IFERROR(K29*K31,0)</f>
        <v>416152.41984381329</v>
      </c>
      <c r="L32" s="160">
        <f>IFERROR(L29*L31,0)</f>
        <v>428636.9924391277</v>
      </c>
      <c r="M32" s="160">
        <f>IFERROR(M29*M31,0)</f>
        <v>441496.10221230151</v>
      </c>
      <c r="N32" s="92"/>
      <c r="O32" s="90"/>
      <c r="P32" s="90"/>
      <c r="Q32" s="168"/>
      <c r="R32" s="90"/>
      <c r="S32" s="90"/>
      <c r="T32" s="90"/>
      <c r="U32" s="90"/>
      <c r="V32" s="90"/>
      <c r="W32" s="90"/>
      <c r="X32" s="90"/>
      <c r="Y32" s="90"/>
      <c r="Z32" s="32"/>
    </row>
    <row r="33" spans="1:26" ht="14.4">
      <c r="A33" s="90"/>
      <c r="B33" s="215" t="str">
        <f>'Monthly PF'!D34</f>
        <v>USE FOR MONTHLY</v>
      </c>
      <c r="C33" s="94"/>
      <c r="D33" s="158">
        <f>'Monthly PF'!Q34</f>
        <v>0</v>
      </c>
      <c r="E33" s="95">
        <f>'Monthly PF'!AE34</f>
        <v>0</v>
      </c>
      <c r="F33" s="95">
        <f>'Monthly PF'!AS34</f>
        <v>0</v>
      </c>
      <c r="G33" s="95">
        <f>'Monthly PF'!BG34</f>
        <v>0</v>
      </c>
      <c r="H33" s="95">
        <f>'Monthly PF'!BU34</f>
        <v>0</v>
      </c>
      <c r="I33" s="95">
        <f t="shared" ref="I33" si="57">H33</f>
        <v>0</v>
      </c>
      <c r="J33" s="95">
        <f t="shared" ref="J33" si="58">I33</f>
        <v>0</v>
      </c>
      <c r="K33" s="95">
        <f t="shared" ref="K33" si="59">J33</f>
        <v>0</v>
      </c>
      <c r="L33" s="95">
        <f t="shared" ref="L33" si="60">K33</f>
        <v>0</v>
      </c>
      <c r="M33" s="95">
        <f t="shared" ref="M33" si="61">L33</f>
        <v>0</v>
      </c>
      <c r="N33" s="92"/>
      <c r="O33" s="90"/>
      <c r="P33" s="90"/>
      <c r="Q33" s="168"/>
      <c r="R33" s="90"/>
      <c r="S33" s="90"/>
      <c r="T33" s="90"/>
      <c r="U33" s="90"/>
      <c r="V33" s="90"/>
      <c r="W33" s="90"/>
      <c r="X33" s="90"/>
      <c r="Y33" s="90"/>
      <c r="Z33" s="32"/>
    </row>
    <row r="34" spans="1:26" ht="14.4">
      <c r="A34" s="90"/>
      <c r="B34" s="157" t="str">
        <f>B14</f>
        <v>ADR</v>
      </c>
      <c r="C34" s="96">
        <v>0.03</v>
      </c>
      <c r="D34" s="224">
        <f>'Monthly PF'!Q35</f>
        <v>0</v>
      </c>
      <c r="E34" s="225">
        <f>'Monthly PF'!AE35</f>
        <v>0</v>
      </c>
      <c r="F34" s="225">
        <f>'Monthly PF'!AS35</f>
        <v>0</v>
      </c>
      <c r="G34" s="225">
        <f>'Monthly PF'!BG35</f>
        <v>0</v>
      </c>
      <c r="H34" s="225">
        <f>'Monthly PF'!BU35</f>
        <v>0</v>
      </c>
      <c r="I34" s="225">
        <f t="shared" ref="I34" si="62">H34*(1+$C$4)</f>
        <v>0</v>
      </c>
      <c r="J34" s="225">
        <f t="shared" ref="J34" si="63">I34*(1+$C$4)</f>
        <v>0</v>
      </c>
      <c r="K34" s="225">
        <f t="shared" ref="K34" si="64">J34*(1+$C$4)</f>
        <v>0</v>
      </c>
      <c r="L34" s="225">
        <f t="shared" ref="L34" si="65">K34*(1+$C$4)</f>
        <v>0</v>
      </c>
      <c r="M34" s="225">
        <f t="shared" ref="M34" si="66">L34*(1+$C$4)</f>
        <v>0</v>
      </c>
      <c r="N34" s="92"/>
      <c r="O34" s="90"/>
      <c r="P34" s="90"/>
      <c r="Q34" s="168"/>
      <c r="R34" s="90"/>
      <c r="S34" s="90"/>
      <c r="T34" s="90"/>
      <c r="U34" s="90"/>
      <c r="V34" s="90"/>
      <c r="W34" s="90"/>
      <c r="X34" s="90"/>
      <c r="Y34" s="90"/>
      <c r="Z34" s="32"/>
    </row>
    <row r="35" spans="1:26" ht="14.4">
      <c r="A35" s="90"/>
      <c r="B35" s="157" t="str">
        <f>B15</f>
        <v>Occupancy</v>
      </c>
      <c r="C35" s="94">
        <f>C25</f>
        <v>365</v>
      </c>
      <c r="D35" s="169">
        <f>'Monthly PF'!Q36</f>
        <v>0</v>
      </c>
      <c r="E35" s="170">
        <f>'Monthly PF'!AE36</f>
        <v>0</v>
      </c>
      <c r="F35" s="170">
        <f>'Monthly PF'!AS36</f>
        <v>0</v>
      </c>
      <c r="G35" s="170">
        <f>'Monthly PF'!BG36</f>
        <v>0</v>
      </c>
      <c r="H35" s="170">
        <f>'Monthly PF'!BU36</f>
        <v>0</v>
      </c>
      <c r="I35" s="170">
        <f t="shared" ref="I35" si="67">H35</f>
        <v>0</v>
      </c>
      <c r="J35" s="170">
        <f t="shared" ref="J35" si="68">I35</f>
        <v>0</v>
      </c>
      <c r="K35" s="170">
        <f t="shared" ref="K35" si="69">J35</f>
        <v>0</v>
      </c>
      <c r="L35" s="170">
        <f t="shared" ref="L35" si="70">K35</f>
        <v>0</v>
      </c>
      <c r="M35" s="170">
        <f t="shared" ref="M35" si="71">L35</f>
        <v>0</v>
      </c>
      <c r="N35" s="92"/>
      <c r="O35" s="90"/>
      <c r="P35" s="90"/>
      <c r="Q35" s="168"/>
      <c r="R35" s="90"/>
      <c r="S35" s="90"/>
      <c r="T35" s="90"/>
      <c r="U35" s="90"/>
      <c r="V35" s="90"/>
      <c r="W35" s="90"/>
      <c r="X35" s="90"/>
      <c r="Y35" s="90"/>
      <c r="Z35" s="32"/>
    </row>
    <row r="36" spans="1:26" ht="14.4">
      <c r="A36" s="90"/>
      <c r="B36" s="171" t="str">
        <f>B21</f>
        <v xml:space="preserve">Site Nights </v>
      </c>
      <c r="C36" s="172">
        <v>365</v>
      </c>
      <c r="D36" s="173">
        <f>'Monthly PF'!Q37</f>
        <v>0</v>
      </c>
      <c r="E36" s="174">
        <f>'Monthly PF'!AE37</f>
        <v>0</v>
      </c>
      <c r="F36" s="174">
        <f>'Monthly PF'!AS37</f>
        <v>0</v>
      </c>
      <c r="G36" s="174">
        <f>'Monthly PF'!BG37</f>
        <v>0</v>
      </c>
      <c r="H36" s="174">
        <f>'Monthly PF'!BU37</f>
        <v>0</v>
      </c>
      <c r="I36" s="174">
        <f t="shared" ref="I36:M36" si="72">$C$6*I35*I33</f>
        <v>0</v>
      </c>
      <c r="J36" s="174">
        <f t="shared" si="72"/>
        <v>0</v>
      </c>
      <c r="K36" s="174">
        <f t="shared" si="72"/>
        <v>0</v>
      </c>
      <c r="L36" s="174">
        <f t="shared" si="72"/>
        <v>0</v>
      </c>
      <c r="M36" s="174">
        <f t="shared" si="72"/>
        <v>0</v>
      </c>
      <c r="N36" s="92"/>
      <c r="O36" s="90"/>
      <c r="P36" s="90"/>
      <c r="Q36" s="168"/>
      <c r="R36" s="90"/>
      <c r="S36" s="90"/>
      <c r="T36" s="90"/>
      <c r="U36" s="90"/>
      <c r="V36" s="90"/>
      <c r="W36" s="90"/>
      <c r="X36" s="90"/>
      <c r="Y36" s="90"/>
      <c r="Z36" s="32"/>
    </row>
    <row r="37" spans="1:26" ht="14.4">
      <c r="A37" s="90"/>
      <c r="B37" s="302" t="s">
        <v>167</v>
      </c>
      <c r="C37" s="159"/>
      <c r="D37" s="160">
        <f>'Monthly PF'!Q38</f>
        <v>0</v>
      </c>
      <c r="E37" s="160">
        <f>'Monthly PF'!AE38</f>
        <v>0</v>
      </c>
      <c r="F37" s="160">
        <f>'Monthly PF'!AS38</f>
        <v>0</v>
      </c>
      <c r="G37" s="160">
        <f>'Monthly PF'!BG38</f>
        <v>0</v>
      </c>
      <c r="H37" s="160">
        <f>'Monthly PF'!BU38</f>
        <v>0</v>
      </c>
      <c r="I37" s="160">
        <f>IFERROR(I34*I36,0)</f>
        <v>0</v>
      </c>
      <c r="J37" s="160">
        <f>IFERROR(J34*J36,0)</f>
        <v>0</v>
      </c>
      <c r="K37" s="160">
        <f>IFERROR(K34*K36,0)</f>
        <v>0</v>
      </c>
      <c r="L37" s="160">
        <f>IFERROR(L34*L36,0)</f>
        <v>0</v>
      </c>
      <c r="M37" s="160">
        <f>IFERROR(M34*M36,0)</f>
        <v>0</v>
      </c>
      <c r="N37" s="92"/>
      <c r="O37" s="90"/>
      <c r="P37" s="90"/>
      <c r="Q37" s="168"/>
      <c r="R37" s="90"/>
      <c r="S37" s="90"/>
      <c r="T37" s="90"/>
      <c r="U37" s="90"/>
      <c r="V37" s="90"/>
      <c r="W37" s="90"/>
      <c r="X37" s="90"/>
      <c r="Y37" s="90"/>
      <c r="Z37" s="32"/>
    </row>
    <row r="38" spans="1:26" ht="14.4">
      <c r="A38" s="90"/>
      <c r="B38" s="371" t="s">
        <v>201</v>
      </c>
      <c r="C38" s="372"/>
      <c r="D38" s="372">
        <f>+D7+D12+D17+D22+D27+D32+D37</f>
        <v>2025327.75</v>
      </c>
      <c r="E38" s="372">
        <f t="shared" ref="E38:M38" si="73">+E7+E12+E17+E22+E27+E32+E37</f>
        <v>2607609.4781249999</v>
      </c>
      <c r="F38" s="372">
        <f t="shared" si="73"/>
        <v>3223005.3149625002</v>
      </c>
      <c r="G38" s="372">
        <f t="shared" si="73"/>
        <v>3596336.7639456559</v>
      </c>
      <c r="H38" s="372">
        <f t="shared" si="73"/>
        <v>3799207.0429374631</v>
      </c>
      <c r="I38" s="372">
        <f t="shared" si="73"/>
        <v>3913183.2542255865</v>
      </c>
      <c r="J38" s="372">
        <f t="shared" si="73"/>
        <v>4030578.751852354</v>
      </c>
      <c r="K38" s="372">
        <f t="shared" si="73"/>
        <v>4151496.1144079254</v>
      </c>
      <c r="L38" s="372">
        <f t="shared" si="73"/>
        <v>4276040.9978401633</v>
      </c>
      <c r="M38" s="372">
        <f t="shared" si="73"/>
        <v>4404322.2277753679</v>
      </c>
      <c r="N38" s="687"/>
      <c r="O38" s="90"/>
      <c r="P38" s="90"/>
      <c r="Q38" s="168"/>
      <c r="R38" s="90"/>
      <c r="S38" s="90"/>
      <c r="T38" s="90"/>
      <c r="U38" s="90"/>
      <c r="V38" s="90"/>
      <c r="W38" s="90"/>
      <c r="X38" s="90"/>
      <c r="Y38" s="90"/>
      <c r="Z38" s="32"/>
    </row>
    <row r="39" spans="1:26" ht="14.4">
      <c r="A39" s="90"/>
      <c r="B39" s="175" t="str">
        <f>'Monthly PF'!D40</f>
        <v xml:space="preserve">Events Revenue </v>
      </c>
      <c r="C39" s="100"/>
      <c r="D39" s="158">
        <f>'Monthly PF'!Q40</f>
        <v>0</v>
      </c>
      <c r="E39" s="95">
        <f>'Monthly PF'!AE40</f>
        <v>0</v>
      </c>
      <c r="F39" s="95">
        <f>'Monthly PF'!AS40</f>
        <v>0</v>
      </c>
      <c r="G39" s="95">
        <f>'Monthly PF'!BG40</f>
        <v>0</v>
      </c>
      <c r="H39" s="95">
        <f>'Monthly PF'!BU40</f>
        <v>0</v>
      </c>
      <c r="I39" s="27">
        <f>H39*(1+$C$39)</f>
        <v>0</v>
      </c>
      <c r="J39" s="27">
        <f>I39*(1+$C$39)</f>
        <v>0</v>
      </c>
      <c r="K39" s="27">
        <f>J39*(1+$C$39)</f>
        <v>0</v>
      </c>
      <c r="L39" s="27">
        <f>K39*(1+$C$39)</f>
        <v>0</v>
      </c>
      <c r="M39" s="27">
        <f>L39*(1+$C$39)</f>
        <v>0</v>
      </c>
      <c r="N39" s="92"/>
      <c r="O39" s="90"/>
      <c r="P39" s="90"/>
      <c r="Q39" s="168"/>
      <c r="R39" s="89"/>
      <c r="S39" s="90"/>
      <c r="T39" s="90"/>
      <c r="U39" s="90"/>
      <c r="V39" s="90"/>
      <c r="W39" s="90"/>
      <c r="X39" s="90"/>
      <c r="Y39" s="90"/>
      <c r="Z39" s="32"/>
    </row>
    <row r="40" spans="1:26" ht="14.4">
      <c r="A40" s="90"/>
      <c r="B40" s="27" t="str">
        <f>'Monthly PF'!D41</f>
        <v xml:space="preserve">    F&amp;B Revenue</v>
      </c>
      <c r="C40" s="100"/>
      <c r="D40" s="158">
        <f>'Monthly PF'!Q41</f>
        <v>0</v>
      </c>
      <c r="E40" s="95">
        <f>'Monthly PF'!AE41</f>
        <v>0</v>
      </c>
      <c r="F40" s="95">
        <f>'Monthly PF'!AS41</f>
        <v>0</v>
      </c>
      <c r="G40" s="95">
        <f>'Monthly PF'!BG41</f>
        <v>0</v>
      </c>
      <c r="H40" s="95">
        <f>'Monthly PF'!BU41</f>
        <v>0</v>
      </c>
      <c r="I40" s="27">
        <f t="shared" ref="I40:M40" si="74">H40*(1+$C$39)</f>
        <v>0</v>
      </c>
      <c r="J40" s="27">
        <f t="shared" si="74"/>
        <v>0</v>
      </c>
      <c r="K40" s="27">
        <f t="shared" si="74"/>
        <v>0</v>
      </c>
      <c r="L40" s="27">
        <f t="shared" si="74"/>
        <v>0</v>
      </c>
      <c r="M40" s="27">
        <f t="shared" si="74"/>
        <v>0</v>
      </c>
      <c r="N40" s="92"/>
      <c r="O40" s="90"/>
      <c r="P40" s="90"/>
      <c r="Q40" s="168"/>
      <c r="R40" s="89"/>
      <c r="S40" s="90"/>
      <c r="T40" s="90"/>
      <c r="U40" s="90"/>
      <c r="V40" s="90"/>
      <c r="W40" s="90"/>
      <c r="X40" s="90"/>
      <c r="Y40" s="90"/>
      <c r="Z40" s="32"/>
    </row>
    <row r="41" spans="1:26" ht="14.4" hidden="1">
      <c r="A41" s="90"/>
      <c r="B41" s="27" t="str">
        <f>'Monthly PF'!D42</f>
        <v xml:space="preserve">    Other Revenue</v>
      </c>
      <c r="C41" s="100"/>
      <c r="D41" s="158">
        <f>'Monthly PF'!Q42</f>
        <v>0</v>
      </c>
      <c r="E41" s="95">
        <f>'Monthly PF'!AE42</f>
        <v>0</v>
      </c>
      <c r="F41" s="95">
        <f>'Monthly PF'!AS42</f>
        <v>0</v>
      </c>
      <c r="G41" s="95">
        <f>'Monthly PF'!BG42</f>
        <v>0</v>
      </c>
      <c r="H41" s="95">
        <f>'Monthly PF'!BU42</f>
        <v>0</v>
      </c>
      <c r="I41" s="27">
        <f t="shared" ref="I41:M41" si="75">H41*(1+$C$39)</f>
        <v>0</v>
      </c>
      <c r="J41" s="27">
        <f t="shared" si="75"/>
        <v>0</v>
      </c>
      <c r="K41" s="27">
        <f t="shared" si="75"/>
        <v>0</v>
      </c>
      <c r="L41" s="27">
        <f t="shared" si="75"/>
        <v>0</v>
      </c>
      <c r="M41" s="27">
        <f t="shared" si="75"/>
        <v>0</v>
      </c>
      <c r="N41" s="92"/>
      <c r="O41" s="90"/>
      <c r="P41" s="90"/>
      <c r="Q41" s="168"/>
      <c r="R41" s="89"/>
      <c r="S41" s="90"/>
      <c r="T41" s="90"/>
      <c r="U41" s="90"/>
      <c r="V41" s="90"/>
      <c r="W41" s="90"/>
      <c r="X41" s="90"/>
      <c r="Y41" s="90"/>
      <c r="Z41" s="32"/>
    </row>
    <row r="42" spans="1:26" ht="14.4" hidden="1">
      <c r="A42" s="90"/>
      <c r="B42" s="27" t="str">
        <f>'Monthly PF'!D43</f>
        <v xml:space="preserve">    Other Revenue</v>
      </c>
      <c r="C42" s="100"/>
      <c r="D42" s="158">
        <f>'Monthly PF'!Q43</f>
        <v>0</v>
      </c>
      <c r="E42" s="95">
        <f>'Monthly PF'!AE43</f>
        <v>0</v>
      </c>
      <c r="F42" s="95">
        <f>'Monthly PF'!AS43</f>
        <v>0</v>
      </c>
      <c r="G42" s="95">
        <f>'Monthly PF'!BG43</f>
        <v>0</v>
      </c>
      <c r="H42" s="95">
        <f>'Monthly PF'!BU43</f>
        <v>0</v>
      </c>
      <c r="I42" s="27">
        <f t="shared" ref="I42:M42" si="76">H42*(1+$C$39)</f>
        <v>0</v>
      </c>
      <c r="J42" s="27">
        <f t="shared" si="76"/>
        <v>0</v>
      </c>
      <c r="K42" s="27">
        <f t="shared" si="76"/>
        <v>0</v>
      </c>
      <c r="L42" s="27">
        <f t="shared" si="76"/>
        <v>0</v>
      </c>
      <c r="M42" s="27">
        <f t="shared" si="76"/>
        <v>0</v>
      </c>
      <c r="N42" s="92"/>
      <c r="O42" s="90"/>
      <c r="P42" s="90"/>
      <c r="Q42" s="168"/>
      <c r="R42" s="89"/>
      <c r="S42" s="90"/>
      <c r="T42" s="90"/>
      <c r="U42" s="90"/>
      <c r="V42" s="90"/>
      <c r="W42" s="90"/>
      <c r="X42" s="90"/>
      <c r="Y42" s="90"/>
      <c r="Z42" s="32"/>
    </row>
    <row r="43" spans="1:26" ht="14.4">
      <c r="A43" s="90"/>
      <c r="B43" s="290" t="s">
        <v>203</v>
      </c>
      <c r="C43" s="734">
        <f>'Monthly PF'!C44</f>
        <v>0.1</v>
      </c>
      <c r="D43" s="735">
        <f>'Monthly PF'!Q44</f>
        <v>202532.77499999999</v>
      </c>
      <c r="E43" s="736">
        <f>'Monthly PF'!AE44</f>
        <v>260760.94781250003</v>
      </c>
      <c r="F43" s="736">
        <f>'Monthly PF'!AS44</f>
        <v>322300.53149625001</v>
      </c>
      <c r="G43" s="736">
        <f>'Monthly PF'!BG44</f>
        <v>359633.67639456567</v>
      </c>
      <c r="H43" s="736">
        <f>'Monthly PF'!BU44</f>
        <v>379920.70429374633</v>
      </c>
      <c r="I43" s="736">
        <f>$C$43*I38</f>
        <v>391318.3254225587</v>
      </c>
      <c r="J43" s="736">
        <f t="shared" ref="J43:M43" si="77">$C$43*J38</f>
        <v>403057.8751852354</v>
      </c>
      <c r="K43" s="736">
        <f t="shared" si="77"/>
        <v>415149.61144079256</v>
      </c>
      <c r="L43" s="736">
        <f t="shared" si="77"/>
        <v>427604.09978401638</v>
      </c>
      <c r="M43" s="736">
        <f t="shared" si="77"/>
        <v>440432.22277753684</v>
      </c>
      <c r="N43" s="92"/>
      <c r="O43" s="90"/>
      <c r="P43" s="90"/>
      <c r="Q43" s="168"/>
      <c r="R43" s="90"/>
      <c r="S43" s="90"/>
      <c r="T43" s="90"/>
      <c r="U43" s="90"/>
      <c r="V43" s="90"/>
      <c r="W43" s="90"/>
      <c r="X43" s="90"/>
      <c r="Y43" s="90"/>
      <c r="Z43" s="32"/>
    </row>
    <row r="44" spans="1:26" ht="14.4">
      <c r="A44" s="90"/>
      <c r="B44" s="737" t="s">
        <v>204</v>
      </c>
      <c r="C44" s="738"/>
      <c r="D44" s="739">
        <f>'Monthly PF'!Q45</f>
        <v>2227860.5250000004</v>
      </c>
      <c r="E44" s="740">
        <f>'Monthly PF'!AE45</f>
        <v>2868370.4259374999</v>
      </c>
      <c r="F44" s="740">
        <f>'Monthly PF'!AS45</f>
        <v>3545305.8464587512</v>
      </c>
      <c r="G44" s="740">
        <f>'Monthly PF'!BG45</f>
        <v>3955970.4403402219</v>
      </c>
      <c r="H44" s="740">
        <f>'Monthly PF'!BU45</f>
        <v>4179127.7472312087</v>
      </c>
      <c r="I44" s="741">
        <f>SUM(I38:I43)</f>
        <v>4304501.5796481455</v>
      </c>
      <c r="J44" s="741">
        <f t="shared" ref="J44:M44" si="78">SUM(J38:J43)</f>
        <v>4433636.6270375894</v>
      </c>
      <c r="K44" s="741">
        <f t="shared" si="78"/>
        <v>4566645.7258487176</v>
      </c>
      <c r="L44" s="741">
        <f t="shared" si="78"/>
        <v>4703645.0976241799</v>
      </c>
      <c r="M44" s="741">
        <f t="shared" si="78"/>
        <v>4844754.450552905</v>
      </c>
      <c r="N44" s="92"/>
      <c r="O44" s="90"/>
      <c r="P44" s="90"/>
      <c r="Q44" s="168"/>
      <c r="R44" s="90"/>
      <c r="S44" s="90"/>
      <c r="T44" s="90"/>
      <c r="U44" s="90"/>
      <c r="V44" s="90"/>
      <c r="W44" s="90"/>
      <c r="X44" s="90"/>
      <c r="Y44" s="90"/>
      <c r="Z44" s="32"/>
    </row>
    <row r="45" spans="1:26" ht="14.4">
      <c r="A45" s="90"/>
      <c r="B45" s="90"/>
      <c r="C45" s="91"/>
      <c r="D45" s="158"/>
      <c r="E45" s="95"/>
      <c r="F45" s="95"/>
      <c r="G45" s="95"/>
      <c r="H45" s="95"/>
      <c r="I45" s="92"/>
      <c r="J45" s="92"/>
      <c r="K45" s="92"/>
      <c r="L45" s="92"/>
      <c r="M45" s="92"/>
      <c r="N45" s="92"/>
      <c r="O45" s="90"/>
      <c r="P45" s="90"/>
      <c r="S45" s="90"/>
      <c r="T45" s="90"/>
      <c r="U45" s="90"/>
      <c r="V45" s="90"/>
      <c r="W45" s="90"/>
      <c r="X45" s="90"/>
      <c r="Y45" s="90"/>
      <c r="Z45" s="32"/>
    </row>
    <row r="46" spans="1:26" ht="14.4">
      <c r="A46" s="90"/>
      <c r="B46" s="491" t="s">
        <v>206</v>
      </c>
      <c r="C46" s="492" t="s">
        <v>245</v>
      </c>
      <c r="D46" s="493" t="s">
        <v>236</v>
      </c>
      <c r="E46" s="493" t="s">
        <v>140</v>
      </c>
      <c r="F46" s="493" t="s">
        <v>237</v>
      </c>
      <c r="G46" s="493" t="s">
        <v>238</v>
      </c>
      <c r="H46" s="493" t="s">
        <v>239</v>
      </c>
      <c r="I46" s="493" t="s">
        <v>240</v>
      </c>
      <c r="J46" s="493" t="s">
        <v>241</v>
      </c>
      <c r="K46" s="493" t="s">
        <v>242</v>
      </c>
      <c r="L46" s="493" t="s">
        <v>243</v>
      </c>
      <c r="M46" s="493" t="s">
        <v>244</v>
      </c>
      <c r="N46" s="494" t="s">
        <v>246</v>
      </c>
      <c r="O46" s="90"/>
      <c r="P46" s="32"/>
      <c r="Q46" s="90" t="s">
        <v>247</v>
      </c>
      <c r="R46" s="101">
        <f>'Misc. Expenses'!H22</f>
        <v>2.5</v>
      </c>
      <c r="S46" s="90"/>
      <c r="T46" s="90"/>
      <c r="U46" s="90"/>
      <c r="V46" s="90"/>
      <c r="W46" s="90"/>
      <c r="X46" s="90"/>
      <c r="Y46" s="90"/>
      <c r="Z46" s="32"/>
    </row>
    <row r="47" spans="1:26" ht="14.4">
      <c r="A47" s="90"/>
      <c r="B47" s="32" t="s">
        <v>207</v>
      </c>
      <c r="C47" s="91">
        <f t="shared" ref="C47:C58" si="79">D47/$R$51</f>
        <v>6339.9530769230741</v>
      </c>
      <c r="D47" s="92">
        <f>'Monthly PF'!Q48</f>
        <v>247258.1699999999</v>
      </c>
      <c r="E47" s="92">
        <f>'Monthly PF'!AE48</f>
        <v>304127.54909999989</v>
      </c>
      <c r="F47" s="92">
        <f>'Monthly PF'!AS48</f>
        <v>337708.29931312485</v>
      </c>
      <c r="G47" s="92">
        <f>'Monthly PF'!BG48</f>
        <v>355026.67363687488</v>
      </c>
      <c r="H47" s="92">
        <f>'Monthly PF'!BU48</f>
        <v>363902.34047779674</v>
      </c>
      <c r="I47" s="92">
        <f>H47*(1+$R$52)</f>
        <v>372999.89898974163</v>
      </c>
      <c r="J47" s="92">
        <f>I47*(1+$R$52)</f>
        <v>382324.89646448515</v>
      </c>
      <c r="K47" s="92">
        <f>J47*(1+$R$52)</f>
        <v>391883.01887609722</v>
      </c>
      <c r="L47" s="92">
        <f>K47*(1+$R$52)</f>
        <v>401680.09434799961</v>
      </c>
      <c r="M47" s="92">
        <f>L47*(1+$R$52)</f>
        <v>411722.09670669958</v>
      </c>
      <c r="N47" s="103">
        <f>H47/$H$44</f>
        <v>8.7076146623872031E-2</v>
      </c>
      <c r="O47" s="90"/>
      <c r="P47" s="32"/>
      <c r="Q47" s="32" t="s">
        <v>248</v>
      </c>
      <c r="R47" s="102">
        <f>'Misc. Expenses'!H20</f>
        <v>33.656750000000002</v>
      </c>
      <c r="S47" s="90"/>
      <c r="T47" s="90"/>
      <c r="U47" s="90"/>
      <c r="V47" s="90"/>
      <c r="W47" s="90"/>
      <c r="X47" s="90"/>
      <c r="Y47" s="90"/>
      <c r="Z47" s="32"/>
    </row>
    <row r="48" spans="1:26" ht="14.4">
      <c r="A48" s="90"/>
      <c r="B48" s="27" t="s">
        <v>209</v>
      </c>
      <c r="C48" s="91">
        <f t="shared" si="79"/>
        <v>1713.7388653846156</v>
      </c>
      <c r="D48" s="689">
        <f>'Monthly PF'!Q49</f>
        <v>66835.815750000009</v>
      </c>
      <c r="E48" s="92">
        <f>'Monthly PF'!AE49</f>
        <v>86051.112778124996</v>
      </c>
      <c r="F48" s="92">
        <f>'Monthly PF'!AS49</f>
        <v>106359.17539376253</v>
      </c>
      <c r="G48" s="92">
        <f>'Monthly PF'!BG49</f>
        <v>118679.11321020665</v>
      </c>
      <c r="H48" s="92">
        <f>'Monthly PF'!BU49</f>
        <v>125373.83241693626</v>
      </c>
      <c r="I48" s="92">
        <f t="shared" ref="I48:M48" si="80">I44*$R$48</f>
        <v>129135.04738944436</v>
      </c>
      <c r="J48" s="106">
        <f t="shared" si="80"/>
        <v>133009.09881112768</v>
      </c>
      <c r="K48" s="106">
        <f t="shared" si="80"/>
        <v>136999.37177546154</v>
      </c>
      <c r="L48" s="106">
        <f t="shared" si="80"/>
        <v>141109.35292872539</v>
      </c>
      <c r="M48" s="92">
        <f t="shared" si="80"/>
        <v>145342.63351658714</v>
      </c>
      <c r="N48" s="103">
        <f>'Monthly PF'!C49</f>
        <v>0.03</v>
      </c>
      <c r="O48" s="90"/>
      <c r="P48" s="90"/>
      <c r="Q48" s="89" t="s">
        <v>249</v>
      </c>
      <c r="R48" s="104">
        <f>'Monthly PF'!C49</f>
        <v>0.03</v>
      </c>
      <c r="S48" s="90"/>
      <c r="T48" s="90"/>
      <c r="U48" s="90"/>
      <c r="V48" s="90"/>
      <c r="W48" s="90"/>
      <c r="X48" s="90"/>
      <c r="Y48" s="90"/>
      <c r="Z48" s="32"/>
    </row>
    <row r="49" spans="1:26" ht="14.4">
      <c r="A49" s="90"/>
      <c r="B49" s="27" t="s">
        <v>210</v>
      </c>
      <c r="C49" s="91">
        <f t="shared" si="79"/>
        <v>1946.7685555384617</v>
      </c>
      <c r="D49" s="106">
        <f>'Monthly PF'!Q50</f>
        <v>75923.973666000005</v>
      </c>
      <c r="E49" s="106">
        <f>'Monthly PF'!AE50</f>
        <v>97277.591259562483</v>
      </c>
      <c r="F49" s="106">
        <f>'Monthly PF'!AS50</f>
        <v>119651.43724926189</v>
      </c>
      <c r="G49" s="106">
        <f>'Monthly PF'!BG50</f>
        <v>132862.95011220122</v>
      </c>
      <c r="H49" s="106">
        <f>'Monthly PF'!BU50</f>
        <v>139676.43473333973</v>
      </c>
      <c r="I49" s="106">
        <f>H49*(1+R52)</f>
        <v>143168.34560167321</v>
      </c>
      <c r="J49" s="106">
        <f>I49*(1+R52)</f>
        <v>146747.55424171503</v>
      </c>
      <c r="K49" s="106">
        <f>J49*(1+R52)</f>
        <v>150416.24309775789</v>
      </c>
      <c r="L49" s="106">
        <f>K49*(1+R52)</f>
        <v>154176.64917520183</v>
      </c>
      <c r="M49" s="106">
        <f>L49*(1+R52)</f>
        <v>158031.06540458187</v>
      </c>
      <c r="N49" s="103">
        <f>H49/$H$44</f>
        <v>3.3422389355261838E-2</v>
      </c>
      <c r="O49" s="90"/>
      <c r="P49" s="90"/>
      <c r="Q49" s="32" t="s">
        <v>250</v>
      </c>
      <c r="R49" s="107">
        <f>'ToT (Intake Form)'!C36</f>
        <v>3</v>
      </c>
      <c r="S49" s="90"/>
      <c r="T49" s="90"/>
      <c r="U49" s="90"/>
      <c r="V49" s="90"/>
      <c r="W49" s="90"/>
      <c r="X49" s="90"/>
      <c r="Y49" s="90"/>
      <c r="Z49" s="32"/>
    </row>
    <row r="50" spans="1:26" ht="14.4">
      <c r="A50" s="90"/>
      <c r="B50" s="32" t="s">
        <v>211</v>
      </c>
      <c r="C50" s="91">
        <f t="shared" si="79"/>
        <v>1100</v>
      </c>
      <c r="D50" s="689">
        <f>'Monthly PF'!Q51</f>
        <v>42900</v>
      </c>
      <c r="E50" s="92">
        <f>'Monthly PF'!AE51</f>
        <v>43972.499999999993</v>
      </c>
      <c r="F50" s="92">
        <f>'Monthly PF'!AS51</f>
        <v>45071.812499999985</v>
      </c>
      <c r="G50" s="92">
        <f>'Monthly PF'!BG51</f>
        <v>46198.607812499984</v>
      </c>
      <c r="H50" s="92">
        <f>'Monthly PF'!BU51</f>
        <v>47353.573007812476</v>
      </c>
      <c r="I50" s="92">
        <f t="shared" ref="I50:L50" si="81">H50*(1+$R$52)</f>
        <v>48537.412333007785</v>
      </c>
      <c r="J50" s="92">
        <f t="shared" si="81"/>
        <v>49750.847641332977</v>
      </c>
      <c r="K50" s="92">
        <f t="shared" si="81"/>
        <v>50994.618832366294</v>
      </c>
      <c r="L50" s="92">
        <f t="shared" si="81"/>
        <v>52269.48430317545</v>
      </c>
      <c r="M50" s="92">
        <f>L50*(1+$R$52)</f>
        <v>53576.221410754828</v>
      </c>
      <c r="N50" s="103">
        <f>H50/$H$44</f>
        <v>1.1330970449320571E-2</v>
      </c>
      <c r="O50" s="90"/>
      <c r="P50" s="90"/>
      <c r="Q50" s="89" t="s">
        <v>251</v>
      </c>
      <c r="R50" s="141">
        <f>'ToT (Intake Form)'!C44</f>
        <v>39</v>
      </c>
      <c r="S50" s="90"/>
      <c r="T50" s="90"/>
      <c r="U50" s="90"/>
      <c r="V50" s="90"/>
      <c r="W50" s="90"/>
      <c r="X50" s="90"/>
      <c r="Y50" s="90"/>
      <c r="Z50" s="32"/>
    </row>
    <row r="51" spans="1:26" ht="14.4">
      <c r="A51" s="90"/>
      <c r="B51" s="32" t="s">
        <v>213</v>
      </c>
      <c r="C51" s="91">
        <f t="shared" si="79"/>
        <v>5128.2051282051279</v>
      </c>
      <c r="D51" s="689">
        <f>'Monthly PF'!Q52</f>
        <v>200000</v>
      </c>
      <c r="E51" s="92">
        <f>'Monthly PF'!AE52</f>
        <v>150000</v>
      </c>
      <c r="F51" s="92">
        <f>'Monthly PF'!AS52</f>
        <v>88632.646161468787</v>
      </c>
      <c r="G51" s="92">
        <f>'Monthly PF'!BG52</f>
        <v>98899.261008505549</v>
      </c>
      <c r="H51" s="92">
        <f>'Monthly PF'!BU52</f>
        <v>104478.19368078023</v>
      </c>
      <c r="I51" s="92">
        <f t="shared" ref="I51:M51" si="82">I44*$N$51</f>
        <v>107612.53949120364</v>
      </c>
      <c r="J51" s="92">
        <f t="shared" si="82"/>
        <v>110840.91567593974</v>
      </c>
      <c r="K51" s="92">
        <f t="shared" si="82"/>
        <v>114166.14314621795</v>
      </c>
      <c r="L51" s="92">
        <f t="shared" si="82"/>
        <v>117591.1274406045</v>
      </c>
      <c r="M51" s="92">
        <f t="shared" si="82"/>
        <v>121118.86126382263</v>
      </c>
      <c r="N51" s="103">
        <f>'Monthly PF'!C52</f>
        <v>2.5000000000000001E-2</v>
      </c>
      <c r="O51" s="90"/>
      <c r="P51" s="90"/>
      <c r="Q51" s="90" t="s">
        <v>252</v>
      </c>
      <c r="R51" s="108">
        <f>'ToT (Intake Form)'!C44</f>
        <v>39</v>
      </c>
      <c r="S51" s="90"/>
      <c r="T51" s="90"/>
      <c r="U51" s="90"/>
      <c r="V51" s="90"/>
      <c r="W51" s="90"/>
      <c r="X51" s="90"/>
      <c r="Y51" s="90"/>
      <c r="Z51" s="32"/>
    </row>
    <row r="52" spans="1:26" ht="14.4">
      <c r="A52" s="90"/>
      <c r="B52" s="32" t="s">
        <v>214</v>
      </c>
      <c r="C52" s="91">
        <f t="shared" si="79"/>
        <v>1500</v>
      </c>
      <c r="D52" s="689">
        <f>'Monthly PF'!Q53</f>
        <v>58500</v>
      </c>
      <c r="E52" s="92">
        <f>'Monthly PF'!AE53</f>
        <v>59962.499999999993</v>
      </c>
      <c r="F52" s="92">
        <f>'Monthly PF'!AS53</f>
        <v>61461.562499999985</v>
      </c>
      <c r="G52" s="92">
        <f>'Monthly PF'!BG53</f>
        <v>62998.101562499978</v>
      </c>
      <c r="H52" s="92">
        <f>'Monthly PF'!BU53</f>
        <v>64573.054101562469</v>
      </c>
      <c r="I52" s="92">
        <f t="shared" ref="I52:L52" si="83">H52*(1+$R$52)</f>
        <v>66187.380454101527</v>
      </c>
      <c r="J52" s="92">
        <f t="shared" si="83"/>
        <v>67842.064965454061</v>
      </c>
      <c r="K52" s="92">
        <f t="shared" si="83"/>
        <v>69538.116589590412</v>
      </c>
      <c r="L52" s="92">
        <f t="shared" si="83"/>
        <v>71276.569504330168</v>
      </c>
      <c r="M52" s="92">
        <f>L52*(1+$R$52)</f>
        <v>73058.483741938413</v>
      </c>
      <c r="N52" s="103">
        <f>H52/$H$44</f>
        <v>1.5451323339982597E-2</v>
      </c>
      <c r="O52" s="90"/>
      <c r="P52" s="90"/>
      <c r="Q52" s="90" t="s">
        <v>253</v>
      </c>
      <c r="R52" s="97">
        <f>'Monthly PF'!C62</f>
        <v>2.5000000000000001E-2</v>
      </c>
      <c r="S52" s="90"/>
      <c r="T52" s="90"/>
      <c r="U52" s="90"/>
      <c r="V52" s="90"/>
      <c r="W52" s="90"/>
      <c r="X52" s="90"/>
      <c r="Y52" s="90"/>
      <c r="Z52" s="32"/>
    </row>
    <row r="53" spans="1:26" ht="14.4">
      <c r="A53" s="90"/>
      <c r="B53" s="32" t="s">
        <v>538</v>
      </c>
      <c r="C53" s="91">
        <f t="shared" si="79"/>
        <v>1339.7373551106427</v>
      </c>
      <c r="D53" s="689">
        <f>'Monthly PF'!Q54</f>
        <v>52249.756849315068</v>
      </c>
      <c r="E53" s="92">
        <f>'Monthly PF'!AE54</f>
        <v>64267.20092465754</v>
      </c>
      <c r="F53" s="92">
        <f>'Monthly PF'!AS54</f>
        <v>71363.371026755121</v>
      </c>
      <c r="G53" s="92">
        <f>'Monthly PF'!BG54</f>
        <v>75023.031079409251</v>
      </c>
      <c r="H53" s="92">
        <f>'Monthly PF'!BU54</f>
        <v>76898.606856394472</v>
      </c>
      <c r="I53" s="92">
        <f>H53*(1+$R$52)</f>
        <v>78821.07202780433</v>
      </c>
      <c r="J53" s="92">
        <f t="shared" ref="J53:L53" si="84">I53*(1+$R$52)</f>
        <v>80791.598828499438</v>
      </c>
      <c r="K53" s="92">
        <f t="shared" si="84"/>
        <v>82811.388799211913</v>
      </c>
      <c r="L53" s="92">
        <f t="shared" si="84"/>
        <v>84881.673519192205</v>
      </c>
      <c r="M53" s="92">
        <f>L53*(1+$R$52)</f>
        <v>87003.715357171997</v>
      </c>
      <c r="N53" s="103">
        <f>H53/$H$44</f>
        <v>1.8400635612860122E-2</v>
      </c>
      <c r="O53" s="90"/>
      <c r="P53" s="90"/>
      <c r="Q53" s="90"/>
      <c r="R53" s="90"/>
      <c r="S53" s="90"/>
      <c r="T53" s="90"/>
      <c r="U53" s="90"/>
      <c r="V53" s="90"/>
      <c r="W53" s="90"/>
      <c r="X53" s="90"/>
      <c r="Y53" s="90"/>
      <c r="Z53" s="32"/>
    </row>
    <row r="54" spans="1:26" ht="14.4">
      <c r="A54" s="90"/>
      <c r="B54" s="32" t="s">
        <v>537</v>
      </c>
      <c r="C54" s="91">
        <f t="shared" si="79"/>
        <v>0</v>
      </c>
      <c r="D54" s="689">
        <f>'Monthly PF'!Q55</f>
        <v>0</v>
      </c>
      <c r="E54" s="92">
        <f>'Monthly PF'!AE55</f>
        <v>0</v>
      </c>
      <c r="F54" s="92">
        <f>'Monthly PF'!AS55</f>
        <v>0</v>
      </c>
      <c r="G54" s="92">
        <f>'Monthly PF'!BG55</f>
        <v>0</v>
      </c>
      <c r="H54" s="92">
        <f>'Monthly PF'!BU55</f>
        <v>0</v>
      </c>
      <c r="I54" s="92">
        <f t="shared" ref="I54:L54" si="85">H54*(1+$R$52)</f>
        <v>0</v>
      </c>
      <c r="J54" s="92">
        <f t="shared" si="85"/>
        <v>0</v>
      </c>
      <c r="K54" s="92">
        <f t="shared" si="85"/>
        <v>0</v>
      </c>
      <c r="L54" s="92">
        <f t="shared" si="85"/>
        <v>0</v>
      </c>
      <c r="M54" s="92">
        <f>L54*(1+$R$52)</f>
        <v>0</v>
      </c>
      <c r="N54" s="103">
        <f>H54/$H$44</f>
        <v>0</v>
      </c>
      <c r="O54" s="90"/>
      <c r="P54" s="90"/>
      <c r="Q54" s="90"/>
      <c r="R54" s="90"/>
      <c r="S54" s="90"/>
      <c r="T54" s="90"/>
      <c r="U54" s="90"/>
      <c r="V54" s="90"/>
      <c r="W54" s="90"/>
      <c r="X54" s="90"/>
      <c r="Y54" s="90"/>
      <c r="Z54" s="32"/>
    </row>
    <row r="55" spans="1:26" ht="14.4">
      <c r="A55" s="90"/>
      <c r="B55" s="32" t="s">
        <v>217</v>
      </c>
      <c r="C55" s="91">
        <f t="shared" si="79"/>
        <v>2856.2314423076928</v>
      </c>
      <c r="D55" s="689">
        <f>'Monthly PF'!Q56</f>
        <v>111393.02625000002</v>
      </c>
      <c r="E55" s="92">
        <f>'Monthly PF'!AE56</f>
        <v>143418.521296875</v>
      </c>
      <c r="F55" s="92">
        <f>'Monthly PF'!AS56</f>
        <v>177265.29232293757</v>
      </c>
      <c r="G55" s="92">
        <f>'Monthly PF'!BG56</f>
        <v>197798.5220170111</v>
      </c>
      <c r="H55" s="92">
        <f>'Monthly PF'!BU56</f>
        <v>208956.38736156045</v>
      </c>
      <c r="I55" s="92">
        <f t="shared" ref="I55:M55" si="86">$N$55*I44</f>
        <v>215225.07898240729</v>
      </c>
      <c r="J55" s="92">
        <f t="shared" si="86"/>
        <v>221681.83135187949</v>
      </c>
      <c r="K55" s="92">
        <f t="shared" si="86"/>
        <v>228332.28629243589</v>
      </c>
      <c r="L55" s="92">
        <f t="shared" si="86"/>
        <v>235182.254881209</v>
      </c>
      <c r="M55" s="92">
        <f t="shared" si="86"/>
        <v>242237.72252764527</v>
      </c>
      <c r="N55" s="103">
        <f>'Monthly PF'!C56</f>
        <v>0.05</v>
      </c>
      <c r="O55" s="90"/>
      <c r="P55" s="90"/>
      <c r="S55" s="90"/>
      <c r="T55" s="90"/>
      <c r="U55" s="90"/>
      <c r="V55" s="90"/>
      <c r="W55" s="90"/>
      <c r="X55" s="90"/>
      <c r="Y55" s="90"/>
      <c r="Z55" s="32"/>
    </row>
    <row r="56" spans="1:26" ht="14.4">
      <c r="A56" s="90"/>
      <c r="B56" s="32" t="s">
        <v>218</v>
      </c>
      <c r="C56" s="91">
        <f t="shared" si="79"/>
        <v>73.242307692307691</v>
      </c>
      <c r="D56" s="689">
        <f>'Monthly PF'!Q57</f>
        <v>2856.45</v>
      </c>
      <c r="E56" s="92">
        <f>'Monthly PF'!AE57</f>
        <v>312691.25246502424</v>
      </c>
      <c r="F56" s="92">
        <f>'Monthly PF'!AS57</f>
        <v>320508.5337766498</v>
      </c>
      <c r="G56" s="92">
        <f>'Monthly PF'!BG57</f>
        <v>328521.24712106603</v>
      </c>
      <c r="H56" s="92">
        <f>'Monthly PF'!BU57</f>
        <v>336734.27829909266</v>
      </c>
      <c r="I56" s="92">
        <f t="shared" ref="I56:L57" si="87">H56*(1+$R$52)</f>
        <v>345152.63525656995</v>
      </c>
      <c r="J56" s="92">
        <f t="shared" si="87"/>
        <v>353781.45113798417</v>
      </c>
      <c r="K56" s="92">
        <f t="shared" si="87"/>
        <v>362625.98741643375</v>
      </c>
      <c r="L56" s="92">
        <f t="shared" si="87"/>
        <v>371691.63710184454</v>
      </c>
      <c r="M56" s="92">
        <f>L56*(1+$R$52)</f>
        <v>380983.92802939063</v>
      </c>
      <c r="N56" s="103">
        <f>H56/$H$44</f>
        <v>8.057525365722279E-2</v>
      </c>
      <c r="O56" s="90"/>
      <c r="P56" s="111"/>
      <c r="S56" s="90"/>
      <c r="T56" s="90"/>
      <c r="U56" s="90"/>
      <c r="V56" s="90"/>
      <c r="W56" s="90"/>
      <c r="X56" s="90"/>
      <c r="Y56" s="90"/>
      <c r="Z56" s="32"/>
    </row>
    <row r="57" spans="1:26" ht="14.4">
      <c r="A57" s="90"/>
      <c r="B57" s="32" t="s">
        <v>220</v>
      </c>
      <c r="C57" s="91">
        <f t="shared" si="79"/>
        <v>900</v>
      </c>
      <c r="D57" s="689">
        <f>'Monthly PF'!Q58</f>
        <v>35100</v>
      </c>
      <c r="E57" s="92">
        <f>'Monthly PF'!AE58</f>
        <v>35977.5</v>
      </c>
      <c r="F57" s="92">
        <f>'Monthly PF'!AS58</f>
        <v>36876.9375</v>
      </c>
      <c r="G57" s="92">
        <f>'Monthly PF'!BG58</f>
        <v>37798.860937499994</v>
      </c>
      <c r="H57" s="92">
        <f>'Monthly PF'!BU58</f>
        <v>38743.83246093749</v>
      </c>
      <c r="I57" s="92">
        <f t="shared" si="87"/>
        <v>39712.428272460922</v>
      </c>
      <c r="J57" s="92">
        <f t="shared" si="87"/>
        <v>40705.238979272443</v>
      </c>
      <c r="K57" s="92">
        <f t="shared" si="87"/>
        <v>41722.869953754249</v>
      </c>
      <c r="L57" s="92">
        <f t="shared" si="87"/>
        <v>42765.941702598102</v>
      </c>
      <c r="M57" s="92">
        <f>L57*(1+$R$52)</f>
        <v>43835.090245163054</v>
      </c>
      <c r="N57" s="103">
        <f>H57/$H$44</f>
        <v>9.270794003989561E-3</v>
      </c>
      <c r="O57" s="90"/>
      <c r="P57" s="32"/>
      <c r="S57" s="90"/>
      <c r="T57" s="90"/>
      <c r="U57" s="90"/>
      <c r="V57" s="90"/>
      <c r="W57" s="90"/>
      <c r="X57" s="90"/>
      <c r="Y57" s="90"/>
      <c r="Z57" s="32"/>
    </row>
    <row r="58" spans="1:26" ht="14.4">
      <c r="A58" s="112"/>
      <c r="B58" s="144" t="s">
        <v>221</v>
      </c>
      <c r="C58" s="181">
        <f t="shared" si="79"/>
        <v>250</v>
      </c>
      <c r="D58" s="228">
        <f>'Monthly PF'!Q59</f>
        <v>9750</v>
      </c>
      <c r="E58" s="160">
        <f>'Monthly PF'!AE59</f>
        <v>9993.75</v>
      </c>
      <c r="F58" s="160">
        <f>'Monthly PF'!AS59</f>
        <v>10243.59375</v>
      </c>
      <c r="G58" s="160">
        <f>'Monthly PF'!BG59</f>
        <v>10499.68359375</v>
      </c>
      <c r="H58" s="160">
        <f>'Monthly PF'!BU59</f>
        <v>10762.175683593749</v>
      </c>
      <c r="I58" s="160">
        <f>H58*(1+R52)</f>
        <v>11031.230075683592</v>
      </c>
      <c r="J58" s="143">
        <f>I58*(1+R52)</f>
        <v>11307.010827575681</v>
      </c>
      <c r="K58" s="143">
        <f>J58*(1+R52)</f>
        <v>11589.686098265072</v>
      </c>
      <c r="L58" s="143">
        <f>K58*(1+R52)</f>
        <v>11879.428250721698</v>
      </c>
      <c r="M58" s="160">
        <f>L58*(1+R52)</f>
        <v>12176.41395698974</v>
      </c>
      <c r="N58" s="162">
        <f>H58/$H$44</f>
        <v>2.5752205566637672E-3</v>
      </c>
      <c r="O58" s="113"/>
      <c r="P58" s="112"/>
      <c r="S58" s="112"/>
      <c r="T58" s="112"/>
      <c r="U58" s="112"/>
      <c r="V58" s="112"/>
      <c r="W58" s="112"/>
      <c r="X58" s="112"/>
      <c r="Y58" s="112"/>
      <c r="Z58" s="114"/>
    </row>
    <row r="59" spans="1:26" ht="14.4">
      <c r="A59" s="90"/>
      <c r="B59" s="114" t="s">
        <v>223</v>
      </c>
      <c r="C59" s="98">
        <f t="shared" ref="C59:M59" si="88">SUM(C47:C58)</f>
        <v>23147.876731161923</v>
      </c>
      <c r="D59" s="307">
        <f>'Monthly PF'!Q60</f>
        <v>902767.19251531491</v>
      </c>
      <c r="E59" s="99">
        <f>'Monthly PF'!AE60</f>
        <v>1307739.4778242442</v>
      </c>
      <c r="F59" s="99">
        <f>'Monthly PF'!AS60</f>
        <v>1375142.6614939605</v>
      </c>
      <c r="G59" s="99">
        <f>'Monthly PF'!BG60</f>
        <v>1464306.0520915247</v>
      </c>
      <c r="H59" s="99">
        <f>'Monthly PF'!BU60</f>
        <v>1517452.7090798067</v>
      </c>
      <c r="I59" s="99">
        <f t="shared" si="88"/>
        <v>1557583.0688740984</v>
      </c>
      <c r="J59" s="99">
        <f t="shared" si="88"/>
        <v>1598782.5089252659</v>
      </c>
      <c r="K59" s="99">
        <f t="shared" si="88"/>
        <v>1641079.7308775922</v>
      </c>
      <c r="L59" s="99">
        <f t="shared" si="88"/>
        <v>1684504.2131556023</v>
      </c>
      <c r="M59" s="99">
        <f t="shared" si="88"/>
        <v>1729086.232160745</v>
      </c>
      <c r="N59" s="369">
        <f>H59/H44</f>
        <v>0.36310273359917328</v>
      </c>
      <c r="O59" s="90"/>
      <c r="P59" s="90"/>
      <c r="S59" s="90"/>
      <c r="T59" s="90"/>
      <c r="U59" s="90"/>
      <c r="V59" s="90"/>
      <c r="W59" s="90"/>
      <c r="X59" s="90"/>
      <c r="Y59" s="90"/>
      <c r="Z59" s="32"/>
    </row>
    <row r="60" spans="1:26" ht="14.4">
      <c r="A60" s="114"/>
      <c r="B60" s="144" t="s">
        <v>224</v>
      </c>
      <c r="C60" s="145">
        <f>D60/R51</f>
        <v>0</v>
      </c>
      <c r="D60" s="228">
        <f>'Monthly PF'!Q61</f>
        <v>0</v>
      </c>
      <c r="E60" s="160">
        <f>'Monthly PF'!AE61</f>
        <v>0</v>
      </c>
      <c r="F60" s="160">
        <f>'Monthly PF'!AS61</f>
        <v>106359.17539376253</v>
      </c>
      <c r="G60" s="160">
        <f>'Monthly PF'!BG61</f>
        <v>118679.11321020665</v>
      </c>
      <c r="H60" s="160">
        <f>'Monthly PF'!BU61</f>
        <v>125373.83241693626</v>
      </c>
      <c r="I60" s="160">
        <f>H60*(1+$R$52)</f>
        <v>128508.17822735966</v>
      </c>
      <c r="J60" s="143">
        <f t="shared" ref="J60:L60" si="89">I60*(1+$R$52)</f>
        <v>131720.88268304363</v>
      </c>
      <c r="K60" s="143">
        <f t="shared" si="89"/>
        <v>135013.90475011972</v>
      </c>
      <c r="L60" s="143">
        <f t="shared" si="89"/>
        <v>138389.25236887269</v>
      </c>
      <c r="M60" s="143">
        <f>L60*(1+$R$52)</f>
        <v>141848.98367809449</v>
      </c>
      <c r="N60" s="146">
        <f>H60/H44</f>
        <v>0.03</v>
      </c>
      <c r="O60" s="114"/>
      <c r="P60" s="114"/>
      <c r="S60" s="114"/>
      <c r="T60" s="115"/>
      <c r="U60" s="114"/>
      <c r="V60" s="114"/>
      <c r="W60" s="114"/>
      <c r="X60" s="114"/>
      <c r="Y60" s="114"/>
      <c r="Z60" s="114"/>
    </row>
    <row r="61" spans="1:26" ht="14.4">
      <c r="A61" s="32"/>
      <c r="B61" s="147" t="s">
        <v>226</v>
      </c>
      <c r="C61" s="303">
        <f t="shared" ref="C61:M61" si="90">SUM(C59:C60)</f>
        <v>23147.876731161923</v>
      </c>
      <c r="D61" s="304">
        <f>'Monthly PF'!Q62</f>
        <v>902767.19251531491</v>
      </c>
      <c r="E61" s="305">
        <f>'Monthly PF'!AE62</f>
        <v>1307739.4778242442</v>
      </c>
      <c r="F61" s="305">
        <f>'Monthly PF'!AS62</f>
        <v>1481501.8368877231</v>
      </c>
      <c r="G61" s="305">
        <f>'Monthly PF'!BG62</f>
        <v>1582985.1653017313</v>
      </c>
      <c r="H61" s="305">
        <f>'Monthly PF'!BU62</f>
        <v>1642826.541496743</v>
      </c>
      <c r="I61" s="148">
        <f t="shared" si="90"/>
        <v>1686091.247101458</v>
      </c>
      <c r="J61" s="148">
        <f t="shared" si="90"/>
        <v>1730503.3916083095</v>
      </c>
      <c r="K61" s="148">
        <f t="shared" si="90"/>
        <v>1776093.6356277119</v>
      </c>
      <c r="L61" s="148">
        <f t="shared" si="90"/>
        <v>1822893.4655244751</v>
      </c>
      <c r="M61" s="148">
        <f t="shared" si="90"/>
        <v>1870935.2158388395</v>
      </c>
      <c r="N61" s="149">
        <f>H61/H44</f>
        <v>0.39310273359917325</v>
      </c>
      <c r="O61" s="32"/>
      <c r="P61" s="32"/>
      <c r="S61" s="32"/>
      <c r="T61" s="32"/>
      <c r="U61" s="32"/>
      <c r="V61" s="32"/>
      <c r="W61" s="32"/>
      <c r="X61" s="32"/>
      <c r="Y61" s="32"/>
      <c r="Z61" s="32"/>
    </row>
    <row r="62" spans="1:26" ht="14.4">
      <c r="A62" s="32"/>
      <c r="B62" s="112" t="s">
        <v>228</v>
      </c>
      <c r="C62" s="306"/>
      <c r="D62" s="307">
        <f>'Monthly PF'!Q63</f>
        <v>1325093.3324846854</v>
      </c>
      <c r="E62" s="99">
        <f>'Monthly PF'!AE63</f>
        <v>1560630.9481132557</v>
      </c>
      <c r="F62" s="99">
        <f>'Monthly PF'!AS63</f>
        <v>2063804.0095710282</v>
      </c>
      <c r="G62" s="99">
        <f>'Monthly PF'!BG63</f>
        <v>2372985.2750384905</v>
      </c>
      <c r="H62" s="99">
        <f>'Monthly PF'!BU63</f>
        <v>2536301.2057344657</v>
      </c>
      <c r="I62" s="99">
        <f t="shared" ref="I62:M62" si="91">I44-I61</f>
        <v>2618410.3325466877</v>
      </c>
      <c r="J62" s="99">
        <f t="shared" si="91"/>
        <v>2703133.23542928</v>
      </c>
      <c r="K62" s="99">
        <f t="shared" si="91"/>
        <v>2790552.0902210055</v>
      </c>
      <c r="L62" s="99">
        <f t="shared" si="91"/>
        <v>2880751.6320997048</v>
      </c>
      <c r="M62" s="99">
        <f t="shared" si="91"/>
        <v>2973819.2347140657</v>
      </c>
      <c r="N62" s="116">
        <f>N63</f>
        <v>0.60689726640082675</v>
      </c>
      <c r="O62" s="32"/>
      <c r="P62" s="32"/>
      <c r="Q62" s="32"/>
      <c r="R62" s="32"/>
      <c r="S62" s="32"/>
      <c r="T62" s="32"/>
      <c r="U62" s="32"/>
      <c r="V62" s="32"/>
      <c r="W62" s="32"/>
      <c r="X62" s="32"/>
      <c r="Y62" s="32"/>
      <c r="Z62" s="32"/>
    </row>
    <row r="63" spans="1:26" ht="14.25" customHeight="1">
      <c r="A63" s="90"/>
      <c r="B63" s="176" t="s">
        <v>230</v>
      </c>
      <c r="C63" s="177"/>
      <c r="D63" s="178">
        <f>D62/D44</f>
        <v>0.59478289489629743</v>
      </c>
      <c r="E63" s="178">
        <f t="shared" ref="E63:M63" si="92">E62/E44</f>
        <v>0.54408277745479061</v>
      </c>
      <c r="F63" s="178">
        <f t="shared" si="92"/>
        <v>0.58212298147209796</v>
      </c>
      <c r="G63" s="178">
        <f t="shared" si="92"/>
        <v>0.59984909160100008</v>
      </c>
      <c r="H63" s="178">
        <f t="shared" si="92"/>
        <v>0.60689726640082675</v>
      </c>
      <c r="I63" s="178">
        <f t="shared" si="92"/>
        <v>0.60829582336004606</v>
      </c>
      <c r="J63" s="178">
        <f t="shared" si="92"/>
        <v>0.6096875912078128</v>
      </c>
      <c r="K63" s="178">
        <f t="shared" si="92"/>
        <v>0.61107260290097876</v>
      </c>
      <c r="L63" s="178">
        <f t="shared" si="92"/>
        <v>0.61245089123641105</v>
      </c>
      <c r="M63" s="178">
        <f t="shared" si="92"/>
        <v>0.61382248885176838</v>
      </c>
      <c r="N63" s="179">
        <f>H63</f>
        <v>0.60689726640082675</v>
      </c>
      <c r="O63" s="90"/>
      <c r="P63" s="90"/>
      <c r="Q63" s="90"/>
      <c r="R63" s="90"/>
      <c r="S63" s="90"/>
      <c r="T63" s="90"/>
      <c r="U63" s="90"/>
      <c r="V63" s="90"/>
      <c r="W63" s="90"/>
      <c r="X63" s="90"/>
      <c r="Y63" s="90"/>
      <c r="Z63" s="32"/>
    </row>
    <row r="64" spans="1:26" ht="14.25" customHeight="1">
      <c r="A64" s="90"/>
      <c r="B64" s="32"/>
      <c r="C64" s="117"/>
      <c r="D64" s="178"/>
      <c r="E64" s="92"/>
      <c r="F64" s="92"/>
      <c r="G64" s="92"/>
      <c r="H64" s="92"/>
      <c r="I64" s="92"/>
      <c r="J64" s="92"/>
      <c r="K64" s="92"/>
      <c r="L64" s="92"/>
      <c r="M64" s="92"/>
      <c r="N64" s="92"/>
      <c r="O64" s="90"/>
      <c r="P64" s="90"/>
      <c r="Q64" s="90"/>
      <c r="R64" s="90"/>
      <c r="S64" s="90"/>
      <c r="T64" s="90"/>
      <c r="U64" s="90"/>
      <c r="V64" s="90"/>
      <c r="W64" s="90"/>
      <c r="X64" s="90"/>
      <c r="Y64" s="90"/>
      <c r="Z64" s="32"/>
    </row>
    <row r="65" spans="1:26" ht="14.25" customHeight="1">
      <c r="A65" s="90"/>
      <c r="B65" s="32"/>
      <c r="C65" s="117"/>
      <c r="D65" s="92"/>
      <c r="E65" s="92"/>
      <c r="F65" s="92"/>
      <c r="G65" s="92"/>
      <c r="H65" s="92"/>
      <c r="I65" s="92"/>
      <c r="J65" s="92"/>
      <c r="K65" s="92"/>
      <c r="L65" s="92"/>
      <c r="M65" s="92"/>
      <c r="N65" s="92"/>
      <c r="O65" s="90"/>
      <c r="P65" s="90"/>
      <c r="Q65" s="109" t="s">
        <v>254</v>
      </c>
      <c r="R65" s="110"/>
      <c r="S65" s="90"/>
      <c r="T65" s="90"/>
      <c r="U65" s="90"/>
      <c r="V65" s="90"/>
      <c r="W65" s="90"/>
      <c r="X65" s="90"/>
      <c r="Y65" s="90"/>
      <c r="Z65" s="32"/>
    </row>
    <row r="66" spans="1:26" ht="14.25" customHeight="1">
      <c r="A66" s="90"/>
      <c r="B66" s="496" t="s">
        <v>255</v>
      </c>
      <c r="C66" s="497"/>
      <c r="D66" s="498"/>
      <c r="E66" s="92"/>
      <c r="F66" s="92"/>
      <c r="G66" s="92"/>
      <c r="H66" s="92"/>
      <c r="I66" s="92"/>
      <c r="J66" s="92"/>
      <c r="K66" s="92"/>
      <c r="L66" s="92"/>
      <c r="M66" s="92"/>
      <c r="N66" s="92"/>
      <c r="O66" s="90"/>
      <c r="P66" s="90"/>
      <c r="Q66" s="32" t="s">
        <v>256</v>
      </c>
      <c r="R66" s="106">
        <f>M62</f>
        <v>2973819.2347140657</v>
      </c>
      <c r="S66" s="90"/>
      <c r="T66" s="90"/>
      <c r="U66" s="90"/>
      <c r="V66" s="90"/>
      <c r="W66" s="90"/>
      <c r="X66" s="90"/>
      <c r="Y66" s="90"/>
      <c r="Z66" s="32"/>
    </row>
    <row r="67" spans="1:26" ht="14.25" customHeight="1">
      <c r="A67" s="90"/>
      <c r="B67" s="456" t="s">
        <v>257</v>
      </c>
      <c r="C67" s="167"/>
      <c r="D67" s="457">
        <f>H44</f>
        <v>4179127.7472312087</v>
      </c>
      <c r="E67" s="119"/>
      <c r="F67" s="119"/>
      <c r="G67" s="119"/>
      <c r="H67" s="92"/>
      <c r="I67" s="92"/>
      <c r="J67" s="92"/>
      <c r="K67" s="92"/>
      <c r="L67" s="92"/>
      <c r="M67" s="92"/>
      <c r="N67" s="92"/>
      <c r="O67" s="90"/>
      <c r="P67" s="90"/>
      <c r="Q67" s="455" t="s">
        <v>258</v>
      </c>
      <c r="R67" s="572">
        <v>0.1</v>
      </c>
      <c r="S67" s="730" t="s">
        <v>1170</v>
      </c>
      <c r="T67" s="90"/>
      <c r="U67" s="90"/>
      <c r="V67" s="90"/>
      <c r="W67" s="90"/>
      <c r="X67" s="90"/>
      <c r="Y67" s="90"/>
      <c r="Z67" s="32"/>
    </row>
    <row r="68" spans="1:26" ht="14.25" customHeight="1">
      <c r="A68" s="90"/>
      <c r="B68" s="459" t="s">
        <v>226</v>
      </c>
      <c r="C68" s="460"/>
      <c r="D68" s="461">
        <f>H61</f>
        <v>1642826.541496743</v>
      </c>
      <c r="E68" s="119"/>
      <c r="F68" s="119"/>
      <c r="G68" s="119"/>
      <c r="H68" s="92"/>
      <c r="I68" s="92"/>
      <c r="J68" s="92"/>
      <c r="K68" s="92"/>
      <c r="L68" s="92"/>
      <c r="M68" s="92"/>
      <c r="N68" s="92"/>
      <c r="O68" s="90"/>
      <c r="P68" s="90"/>
      <c r="Q68" s="32" t="s">
        <v>259</v>
      </c>
      <c r="R68" s="106">
        <f>R66/R67</f>
        <v>29738192.347140655</v>
      </c>
      <c r="S68" s="90"/>
      <c r="T68" s="90"/>
      <c r="U68" s="90"/>
      <c r="V68" s="90"/>
      <c r="W68" s="90"/>
      <c r="X68" s="90"/>
      <c r="Y68" s="90"/>
      <c r="Z68" s="32"/>
    </row>
    <row r="69" spans="1:26" ht="14.25" customHeight="1">
      <c r="A69" s="90"/>
      <c r="B69" s="289" t="s">
        <v>228</v>
      </c>
      <c r="C69" s="167"/>
      <c r="D69" s="457">
        <f>H62</f>
        <v>2536301.2057344657</v>
      </c>
      <c r="E69" s="41"/>
      <c r="F69" s="41"/>
      <c r="G69" s="119"/>
      <c r="H69" s="92"/>
      <c r="I69" s="92"/>
      <c r="J69" s="92"/>
      <c r="K69" s="92"/>
      <c r="L69" s="92"/>
      <c r="M69" s="92"/>
      <c r="N69" s="92"/>
      <c r="O69" s="90"/>
      <c r="P69" s="90"/>
      <c r="Q69" s="455" t="s">
        <v>260</v>
      </c>
      <c r="R69" s="576">
        <v>0.05</v>
      </c>
      <c r="S69" s="730" t="s">
        <v>1171</v>
      </c>
      <c r="T69" s="90"/>
      <c r="U69" s="90"/>
      <c r="V69" s="90"/>
      <c r="W69" s="90"/>
      <c r="X69" s="90"/>
      <c r="Y69" s="90"/>
      <c r="Z69" s="32"/>
    </row>
    <row r="70" spans="1:26" ht="14.25" customHeight="1">
      <c r="A70" s="90"/>
      <c r="B70" s="298" t="s">
        <v>230</v>
      </c>
      <c r="C70" s="167"/>
      <c r="D70" s="458">
        <f>H63</f>
        <v>0.60689726640082675</v>
      </c>
      <c r="E70" s="106"/>
      <c r="F70" s="106"/>
      <c r="G70" s="119"/>
      <c r="H70" s="92"/>
      <c r="I70" s="92"/>
      <c r="J70" s="92"/>
      <c r="K70" s="92"/>
      <c r="L70" s="92"/>
      <c r="M70" s="92"/>
      <c r="N70" s="92"/>
      <c r="O70" s="90"/>
      <c r="P70" s="90"/>
      <c r="Q70" s="455" t="s">
        <v>261</v>
      </c>
      <c r="R70" s="936">
        <f>R69*R68</f>
        <v>1486909.6173570328</v>
      </c>
      <c r="S70" s="90"/>
      <c r="T70" s="90"/>
      <c r="U70" s="90"/>
      <c r="V70" s="90"/>
      <c r="W70" s="90"/>
      <c r="X70" s="90"/>
      <c r="Y70" s="90"/>
      <c r="Z70" s="32"/>
    </row>
    <row r="71" spans="1:26" ht="14.25" customHeight="1">
      <c r="A71" s="90"/>
      <c r="B71" s="27"/>
      <c r="C71" s="118"/>
      <c r="D71" s="30"/>
      <c r="E71" s="30"/>
      <c r="F71" s="30"/>
      <c r="G71" s="119"/>
      <c r="H71" s="92"/>
      <c r="I71" s="92"/>
      <c r="J71" s="92"/>
      <c r="K71" s="92"/>
      <c r="L71" s="92"/>
      <c r="M71" s="92"/>
      <c r="N71" s="92"/>
      <c r="O71" s="90"/>
      <c r="P71" s="90"/>
      <c r="Q71" s="114" t="s">
        <v>262</v>
      </c>
      <c r="R71" s="112">
        <f>R68-R70</f>
        <v>28251282.729783621</v>
      </c>
      <c r="S71" s="90"/>
      <c r="T71" s="90"/>
      <c r="U71" s="90"/>
      <c r="V71" s="90"/>
      <c r="W71" s="90"/>
      <c r="X71" s="90"/>
      <c r="Y71" s="90"/>
      <c r="Z71" s="32"/>
    </row>
    <row r="72" spans="1:26" ht="14.25" customHeight="1">
      <c r="A72" s="90"/>
      <c r="B72" s="27"/>
      <c r="C72" s="118"/>
      <c r="D72" s="119"/>
      <c r="E72" s="119"/>
      <c r="F72" s="119"/>
      <c r="G72" s="119"/>
      <c r="H72" s="92"/>
      <c r="I72" s="92"/>
      <c r="J72" s="92"/>
      <c r="K72" s="92"/>
      <c r="L72" s="92"/>
      <c r="M72" s="92"/>
      <c r="N72" s="92"/>
      <c r="O72" s="90"/>
      <c r="P72" s="90"/>
      <c r="Q72" s="90"/>
      <c r="R72" s="90"/>
      <c r="S72" s="90"/>
      <c r="T72" s="90"/>
      <c r="U72" s="90"/>
      <c r="V72" s="90"/>
      <c r="W72" s="90"/>
      <c r="X72" s="90"/>
      <c r="Y72" s="90"/>
      <c r="Z72" s="32"/>
    </row>
    <row r="73" spans="1:26" ht="14.25" customHeight="1">
      <c r="A73" s="90"/>
      <c r="B73" s="27"/>
      <c r="C73" s="118"/>
      <c r="D73" s="30"/>
      <c r="E73" s="30"/>
      <c r="F73" s="30"/>
      <c r="G73" s="119"/>
      <c r="H73" s="92"/>
      <c r="I73" s="92"/>
      <c r="J73" s="92"/>
      <c r="K73" s="92"/>
      <c r="L73" s="92"/>
      <c r="M73" s="92"/>
      <c r="N73" s="92"/>
      <c r="O73" s="90"/>
      <c r="P73" s="90"/>
      <c r="Q73" s="90"/>
      <c r="R73" s="90"/>
      <c r="S73" s="90"/>
      <c r="T73" s="90"/>
      <c r="U73" s="90"/>
      <c r="V73" s="90"/>
      <c r="W73" s="90"/>
      <c r="X73" s="90"/>
      <c r="Y73" s="90"/>
      <c r="Z73" s="32"/>
    </row>
    <row r="74" spans="1:26" ht="14.25" customHeight="1">
      <c r="A74" s="90"/>
      <c r="B74" s="27"/>
      <c r="C74" s="118"/>
      <c r="D74" s="106"/>
      <c r="E74" s="106"/>
      <c r="F74" s="106"/>
      <c r="G74" s="119"/>
      <c r="H74" s="92"/>
      <c r="I74" s="92"/>
      <c r="J74" s="92"/>
      <c r="K74" s="92"/>
      <c r="L74" s="92"/>
      <c r="M74" s="92"/>
      <c r="N74" s="92"/>
      <c r="O74" s="90"/>
      <c r="P74" s="90"/>
      <c r="Q74" s="90"/>
      <c r="R74" s="90"/>
      <c r="S74" s="90"/>
      <c r="T74" s="90"/>
      <c r="U74" s="90"/>
      <c r="V74" s="90"/>
      <c r="W74" s="90"/>
      <c r="X74" s="90"/>
      <c r="Y74" s="90"/>
      <c r="Z74" s="32"/>
    </row>
    <row r="75" spans="1:26" ht="14.25" customHeight="1">
      <c r="A75" s="90"/>
      <c r="B75" s="27"/>
      <c r="C75" s="105"/>
      <c r="D75" s="119"/>
      <c r="E75" s="119"/>
      <c r="F75" s="119"/>
      <c r="G75" s="119"/>
      <c r="H75" s="92"/>
      <c r="I75" s="92"/>
      <c r="J75" s="92"/>
      <c r="K75" s="92"/>
      <c r="L75" s="92"/>
      <c r="M75" s="92"/>
      <c r="N75" s="92"/>
      <c r="O75" s="90"/>
      <c r="P75" s="90"/>
      <c r="Q75" s="90"/>
      <c r="R75" s="90"/>
      <c r="S75" s="90"/>
      <c r="T75" s="90"/>
      <c r="U75" s="90"/>
      <c r="V75" s="90"/>
      <c r="W75" s="90"/>
      <c r="X75" s="90"/>
      <c r="Y75" s="90"/>
      <c r="Z75" s="32"/>
    </row>
    <row r="76" spans="1:26" ht="14.25" customHeight="1">
      <c r="A76" s="90"/>
      <c r="B76" s="27"/>
      <c r="C76" s="105"/>
      <c r="D76" s="119"/>
      <c r="E76" s="119"/>
      <c r="F76" s="119"/>
      <c r="G76" s="119"/>
      <c r="H76" s="92"/>
      <c r="I76" s="92"/>
      <c r="J76" s="92"/>
      <c r="K76" s="92"/>
      <c r="L76" s="92"/>
      <c r="M76" s="92"/>
      <c r="N76" s="92"/>
      <c r="O76" s="90"/>
      <c r="Q76" s="90"/>
      <c r="R76" s="90"/>
      <c r="S76" s="90"/>
      <c r="T76" s="90"/>
      <c r="U76" s="90"/>
      <c r="V76" s="90"/>
      <c r="W76" s="90"/>
      <c r="X76" s="90"/>
      <c r="Y76" s="90"/>
      <c r="Z76" s="32"/>
    </row>
    <row r="77" spans="1:26" ht="14.25" customHeight="1">
      <c r="A77" s="90"/>
      <c r="B77" s="90"/>
      <c r="C77" s="91"/>
      <c r="D77" s="92"/>
      <c r="E77" s="92"/>
      <c r="F77" s="92"/>
      <c r="G77" s="92"/>
      <c r="H77" s="92"/>
      <c r="I77" s="92"/>
      <c r="J77" s="92"/>
      <c r="K77" s="92"/>
      <c r="L77" s="92"/>
      <c r="M77" s="92"/>
      <c r="N77" s="92"/>
      <c r="O77" s="90"/>
      <c r="P77" s="90"/>
      <c r="Q77" s="90"/>
      <c r="R77" s="90"/>
      <c r="S77" s="90"/>
      <c r="T77" s="90"/>
      <c r="U77" s="90"/>
      <c r="V77" s="90"/>
      <c r="W77" s="90"/>
      <c r="X77" s="90"/>
      <c r="Y77" s="90"/>
      <c r="Z77" s="32"/>
    </row>
    <row r="78" spans="1:26" ht="14.25" customHeight="1">
      <c r="A78" s="90"/>
      <c r="B78" s="90"/>
      <c r="C78" s="91"/>
      <c r="D78" s="92"/>
      <c r="E78" s="92"/>
      <c r="F78" s="92"/>
      <c r="G78" s="92"/>
      <c r="H78" s="92"/>
      <c r="I78" s="92"/>
      <c r="J78" s="92"/>
      <c r="K78" s="92"/>
      <c r="L78" s="92"/>
      <c r="M78" s="92"/>
      <c r="N78" s="92"/>
      <c r="O78" s="90"/>
      <c r="P78" s="90"/>
      <c r="Q78" s="90"/>
      <c r="R78" s="90"/>
      <c r="S78" s="90"/>
      <c r="T78" s="90"/>
      <c r="U78" s="90"/>
      <c r="V78" s="90"/>
      <c r="W78" s="90"/>
      <c r="X78" s="90"/>
      <c r="Y78" s="90"/>
      <c r="Z78" s="32"/>
    </row>
    <row r="79" spans="1:26" ht="14.25" customHeight="1">
      <c r="A79" s="90"/>
      <c r="B79" s="90"/>
      <c r="C79" s="91"/>
      <c r="D79" s="92"/>
      <c r="E79" s="92"/>
      <c r="F79" s="92"/>
      <c r="G79" s="92"/>
      <c r="H79" s="92"/>
      <c r="I79" s="92"/>
      <c r="J79" s="92"/>
      <c r="K79" s="92"/>
      <c r="L79" s="92"/>
      <c r="M79" s="92"/>
      <c r="N79" s="92"/>
      <c r="O79" s="90"/>
      <c r="P79" s="90"/>
      <c r="Q79" s="90"/>
      <c r="R79" s="90"/>
      <c r="S79" s="90"/>
      <c r="T79" s="90"/>
      <c r="U79" s="90"/>
      <c r="V79" s="90"/>
      <c r="W79" s="90"/>
      <c r="X79" s="90"/>
      <c r="Y79" s="90"/>
      <c r="Z79" s="32"/>
    </row>
    <row r="80" spans="1:26" ht="14.25" customHeight="1">
      <c r="A80" s="90"/>
      <c r="B80" s="90"/>
      <c r="C80" s="91"/>
      <c r="D80" s="92"/>
      <c r="E80" s="92"/>
      <c r="F80" s="92"/>
      <c r="G80" s="92"/>
      <c r="H80" s="92"/>
      <c r="I80" s="92"/>
      <c r="J80" s="92"/>
      <c r="K80" s="92"/>
      <c r="L80" s="92"/>
      <c r="M80" s="92"/>
      <c r="N80" s="92"/>
      <c r="O80" s="90"/>
      <c r="P80" s="90"/>
      <c r="Q80" s="90"/>
      <c r="R80" s="90"/>
      <c r="S80" s="90"/>
      <c r="T80" s="90"/>
      <c r="U80" s="90"/>
      <c r="V80" s="90"/>
      <c r="W80" s="90"/>
      <c r="X80" s="90"/>
      <c r="Y80" s="90"/>
      <c r="Z80" s="32"/>
    </row>
    <row r="81" spans="1:26" ht="14.25" customHeight="1">
      <c r="A81" s="90"/>
      <c r="B81" s="90"/>
      <c r="C81" s="91"/>
      <c r="D81" s="92"/>
      <c r="E81" s="92"/>
      <c r="F81" s="92"/>
      <c r="G81" s="92"/>
      <c r="H81" s="92"/>
      <c r="I81" s="92"/>
      <c r="J81" s="92"/>
      <c r="K81" s="92"/>
      <c r="L81" s="92"/>
      <c r="M81" s="92"/>
      <c r="N81" s="92"/>
      <c r="O81" s="90"/>
      <c r="P81" s="90"/>
      <c r="Q81" s="90"/>
      <c r="R81" s="90"/>
      <c r="S81" s="90"/>
      <c r="T81" s="90"/>
      <c r="U81" s="90"/>
      <c r="V81" s="90"/>
      <c r="W81" s="90"/>
      <c r="X81" s="90"/>
      <c r="Y81" s="90"/>
      <c r="Z81" s="32"/>
    </row>
    <row r="82" spans="1:26" ht="14.25" customHeight="1">
      <c r="A82" s="90"/>
      <c r="B82" s="90"/>
      <c r="C82" s="91"/>
      <c r="D82" s="92"/>
      <c r="E82" s="92"/>
      <c r="F82" s="92"/>
      <c r="G82" s="92"/>
      <c r="H82" s="92"/>
      <c r="I82" s="92"/>
      <c r="J82" s="92"/>
      <c r="K82" s="92"/>
      <c r="L82" s="92"/>
      <c r="M82" s="92"/>
      <c r="N82" s="92"/>
      <c r="O82" s="90"/>
      <c r="P82" s="90"/>
      <c r="Q82" s="90"/>
      <c r="R82" s="90"/>
      <c r="S82" s="90"/>
      <c r="T82" s="90"/>
      <c r="U82" s="90"/>
      <c r="V82" s="90"/>
      <c r="W82" s="90"/>
      <c r="X82" s="90"/>
      <c r="Y82" s="90"/>
      <c r="Z82" s="32"/>
    </row>
    <row r="83" spans="1:26" ht="14.25" customHeight="1">
      <c r="A83" s="90"/>
      <c r="B83" s="90"/>
      <c r="C83" s="91"/>
      <c r="D83" s="92"/>
      <c r="E83" s="92"/>
      <c r="F83" s="92"/>
      <c r="G83" s="92"/>
      <c r="H83" s="92"/>
      <c r="I83" s="92"/>
      <c r="J83" s="92"/>
      <c r="K83" s="92"/>
      <c r="L83" s="92"/>
      <c r="M83" s="92"/>
      <c r="N83" s="92"/>
      <c r="O83" s="90"/>
      <c r="P83" s="90"/>
      <c r="Q83" s="90"/>
      <c r="R83" s="90"/>
      <c r="S83" s="90"/>
      <c r="T83" s="90"/>
      <c r="U83" s="90"/>
      <c r="V83" s="90"/>
      <c r="W83" s="90"/>
      <c r="X83" s="90"/>
      <c r="Y83" s="90"/>
      <c r="Z83" s="32"/>
    </row>
    <row r="84" spans="1:26" ht="14.25" customHeight="1">
      <c r="A84" s="90"/>
      <c r="B84" s="90"/>
      <c r="C84" s="91"/>
      <c r="D84" s="92"/>
      <c r="E84" s="92"/>
      <c r="F84" s="92"/>
      <c r="G84" s="92"/>
      <c r="H84" s="92"/>
      <c r="I84" s="92"/>
      <c r="J84" s="92"/>
      <c r="K84" s="92"/>
      <c r="L84" s="92"/>
      <c r="M84" s="92"/>
      <c r="N84" s="92"/>
      <c r="O84" s="90"/>
      <c r="P84" s="90"/>
      <c r="Q84" s="90"/>
      <c r="R84" s="90"/>
      <c r="S84" s="90"/>
      <c r="T84" s="90"/>
      <c r="U84" s="90"/>
      <c r="V84" s="90"/>
      <c r="W84" s="90"/>
      <c r="X84" s="90"/>
      <c r="Y84" s="90"/>
      <c r="Z84" s="32"/>
    </row>
    <row r="85" spans="1:26" ht="14.25" customHeight="1">
      <c r="A85" s="90"/>
      <c r="B85" s="90"/>
      <c r="C85" s="91"/>
      <c r="D85" s="92"/>
      <c r="E85" s="92"/>
      <c r="F85" s="92"/>
      <c r="G85" s="92"/>
      <c r="H85" s="92"/>
      <c r="I85" s="92"/>
      <c r="J85" s="92"/>
      <c r="K85" s="92"/>
      <c r="L85" s="92"/>
      <c r="M85" s="92"/>
      <c r="N85" s="92"/>
      <c r="O85" s="90"/>
      <c r="P85" s="90"/>
      <c r="Q85" s="90"/>
      <c r="R85" s="90"/>
      <c r="S85" s="90"/>
      <c r="T85" s="90"/>
      <c r="U85" s="90"/>
      <c r="V85" s="90"/>
      <c r="W85" s="90"/>
      <c r="X85" s="90"/>
      <c r="Y85" s="90"/>
      <c r="Z85" s="32"/>
    </row>
    <row r="86" spans="1:26" ht="14.25" customHeight="1">
      <c r="A86" s="90"/>
      <c r="B86" s="90"/>
      <c r="C86" s="91"/>
      <c r="D86" s="92"/>
      <c r="E86" s="92"/>
      <c r="F86" s="92"/>
      <c r="G86" s="92"/>
      <c r="H86" s="92"/>
      <c r="I86" s="92"/>
      <c r="J86" s="92"/>
      <c r="K86" s="92"/>
      <c r="L86" s="92"/>
      <c r="M86" s="92"/>
      <c r="N86" s="92"/>
      <c r="O86" s="90"/>
      <c r="P86" s="90"/>
      <c r="Q86" s="90"/>
      <c r="R86" s="90"/>
      <c r="S86" s="90"/>
      <c r="T86" s="90"/>
      <c r="U86" s="90"/>
      <c r="V86" s="90"/>
      <c r="W86" s="90"/>
      <c r="X86" s="90"/>
      <c r="Y86" s="90"/>
      <c r="Z86" s="32"/>
    </row>
    <row r="87" spans="1:26" ht="14.25" customHeight="1">
      <c r="A87" s="90"/>
      <c r="B87" s="90"/>
      <c r="C87" s="91"/>
      <c r="D87" s="92"/>
      <c r="E87" s="92"/>
      <c r="F87" s="92"/>
      <c r="G87" s="92"/>
      <c r="H87" s="92"/>
      <c r="I87" s="92"/>
      <c r="J87" s="92"/>
      <c r="K87" s="92"/>
      <c r="L87" s="92"/>
      <c r="M87" s="92"/>
      <c r="N87" s="92"/>
      <c r="O87" s="90"/>
      <c r="P87" s="90"/>
      <c r="Q87" s="90"/>
      <c r="R87" s="90"/>
      <c r="S87" s="90"/>
      <c r="T87" s="90"/>
      <c r="U87" s="90"/>
      <c r="V87" s="90"/>
      <c r="W87" s="90"/>
      <c r="X87" s="90"/>
      <c r="Y87" s="90"/>
      <c r="Z87" s="32"/>
    </row>
    <row r="88" spans="1:26" ht="14.25" customHeight="1">
      <c r="A88" s="90"/>
      <c r="B88" s="90"/>
      <c r="C88" s="91"/>
      <c r="D88" s="92"/>
      <c r="E88" s="92"/>
      <c r="F88" s="92"/>
      <c r="G88" s="92"/>
      <c r="H88" s="92"/>
      <c r="I88" s="92"/>
      <c r="J88" s="92"/>
      <c r="K88" s="92"/>
      <c r="L88" s="92"/>
      <c r="M88" s="92"/>
      <c r="N88" s="92"/>
      <c r="O88" s="90"/>
      <c r="P88" s="90"/>
      <c r="Q88" s="90"/>
      <c r="R88" s="90"/>
      <c r="S88" s="90"/>
      <c r="T88" s="90"/>
      <c r="U88" s="90"/>
      <c r="V88" s="90"/>
      <c r="W88" s="90"/>
      <c r="X88" s="90"/>
      <c r="Y88" s="90"/>
      <c r="Z88" s="32"/>
    </row>
    <row r="89" spans="1:26" ht="14.25" customHeight="1">
      <c r="A89" s="90"/>
      <c r="B89" s="90"/>
      <c r="C89" s="91"/>
      <c r="D89" s="92"/>
      <c r="E89" s="92"/>
      <c r="F89" s="92"/>
      <c r="G89" s="92"/>
      <c r="H89" s="92"/>
      <c r="I89" s="92"/>
      <c r="J89" s="92"/>
      <c r="K89" s="92"/>
      <c r="L89" s="92"/>
      <c r="M89" s="92"/>
      <c r="N89" s="92"/>
      <c r="O89" s="90"/>
      <c r="P89" s="90"/>
      <c r="Q89" s="90"/>
      <c r="R89" s="90"/>
      <c r="S89" s="90"/>
      <c r="T89" s="90"/>
      <c r="U89" s="90"/>
      <c r="V89" s="90"/>
      <c r="W89" s="90"/>
      <c r="X89" s="90"/>
      <c r="Y89" s="90"/>
      <c r="Z89" s="32"/>
    </row>
    <row r="90" spans="1:26" ht="14.25" customHeight="1">
      <c r="A90" s="90"/>
      <c r="B90" s="90"/>
      <c r="C90" s="91"/>
      <c r="D90" s="92"/>
      <c r="E90" s="92"/>
      <c r="F90" s="92"/>
      <c r="G90" s="92"/>
      <c r="H90" s="92"/>
      <c r="I90" s="92"/>
      <c r="J90" s="92"/>
      <c r="K90" s="92"/>
      <c r="L90" s="92"/>
      <c r="M90" s="92"/>
      <c r="N90" s="92"/>
      <c r="O90" s="90"/>
      <c r="P90" s="90"/>
      <c r="Q90" s="90"/>
      <c r="R90" s="90"/>
      <c r="S90" s="90"/>
      <c r="T90" s="90"/>
      <c r="U90" s="90"/>
      <c r="V90" s="90"/>
      <c r="W90" s="90"/>
      <c r="X90" s="90"/>
      <c r="Y90" s="90"/>
      <c r="Z90" s="32"/>
    </row>
    <row r="91" spans="1:26" ht="14.25" customHeight="1">
      <c r="A91" s="90"/>
      <c r="B91" s="90"/>
      <c r="C91" s="91"/>
      <c r="D91" s="92"/>
      <c r="E91" s="92"/>
      <c r="F91" s="92"/>
      <c r="G91" s="92"/>
      <c r="H91" s="92"/>
      <c r="I91" s="92"/>
      <c r="J91" s="92"/>
      <c r="K91" s="92"/>
      <c r="L91" s="92"/>
      <c r="M91" s="92"/>
      <c r="N91" s="92"/>
      <c r="O91" s="90"/>
      <c r="P91" s="90"/>
      <c r="Q91" s="90"/>
      <c r="R91" s="90"/>
      <c r="S91" s="90"/>
      <c r="T91" s="90"/>
      <c r="U91" s="90"/>
      <c r="V91" s="90"/>
      <c r="W91" s="90"/>
      <c r="X91" s="90"/>
      <c r="Y91" s="90"/>
      <c r="Z91" s="32"/>
    </row>
    <row r="92" spans="1:26" ht="14.25" customHeight="1">
      <c r="A92" s="90"/>
      <c r="B92" s="90"/>
      <c r="C92" s="91"/>
      <c r="D92" s="92"/>
      <c r="E92" s="92"/>
      <c r="F92" s="92"/>
      <c r="G92" s="92"/>
      <c r="H92" s="92"/>
      <c r="I92" s="92"/>
      <c r="J92" s="92"/>
      <c r="K92" s="92"/>
      <c r="L92" s="92"/>
      <c r="M92" s="92"/>
      <c r="N92" s="92"/>
      <c r="O92" s="90"/>
      <c r="P92" s="90"/>
      <c r="Q92" s="90"/>
      <c r="R92" s="90"/>
      <c r="S92" s="90"/>
      <c r="T92" s="90"/>
      <c r="U92" s="90"/>
      <c r="V92" s="90"/>
      <c r="W92" s="90"/>
      <c r="X92" s="90"/>
      <c r="Y92" s="90"/>
      <c r="Z92" s="32"/>
    </row>
    <row r="93" spans="1:26" ht="14.25" customHeight="1">
      <c r="A93" s="90"/>
      <c r="B93" s="90"/>
      <c r="C93" s="91"/>
      <c r="D93" s="92"/>
      <c r="E93" s="92"/>
      <c r="F93" s="92"/>
      <c r="G93" s="92"/>
      <c r="H93" s="92"/>
      <c r="I93" s="92"/>
      <c r="J93" s="92"/>
      <c r="K93" s="92"/>
      <c r="L93" s="92"/>
      <c r="M93" s="92"/>
      <c r="N93" s="92"/>
      <c r="O93" s="90"/>
      <c r="P93" s="90"/>
      <c r="Q93" s="90"/>
      <c r="R93" s="90"/>
      <c r="S93" s="90"/>
      <c r="T93" s="90"/>
      <c r="U93" s="90"/>
      <c r="V93" s="90"/>
      <c r="W93" s="90"/>
      <c r="X93" s="90"/>
      <c r="Y93" s="90"/>
      <c r="Z93" s="32"/>
    </row>
    <row r="94" spans="1:26" ht="14.25" customHeight="1">
      <c r="A94" s="90"/>
      <c r="B94" s="90"/>
      <c r="C94" s="91"/>
      <c r="D94" s="92"/>
      <c r="E94" s="92"/>
      <c r="F94" s="92"/>
      <c r="G94" s="92"/>
      <c r="H94" s="92"/>
      <c r="I94" s="92"/>
      <c r="J94" s="92"/>
      <c r="K94" s="92"/>
      <c r="L94" s="92"/>
      <c r="M94" s="92"/>
      <c r="N94" s="92"/>
      <c r="O94" s="90"/>
      <c r="P94" s="90"/>
      <c r="Q94" s="90"/>
      <c r="R94" s="90"/>
      <c r="S94" s="90"/>
      <c r="T94" s="90"/>
      <c r="U94" s="90"/>
      <c r="V94" s="90"/>
      <c r="W94" s="90"/>
      <c r="X94" s="90"/>
      <c r="Y94" s="90"/>
      <c r="Z94" s="32"/>
    </row>
    <row r="95" spans="1:26" ht="14.25" customHeight="1">
      <c r="A95" s="90"/>
      <c r="B95" s="90"/>
      <c r="C95" s="91"/>
      <c r="D95" s="92"/>
      <c r="E95" s="92"/>
      <c r="F95" s="92"/>
      <c r="G95" s="92"/>
      <c r="H95" s="92"/>
      <c r="I95" s="92"/>
      <c r="J95" s="92"/>
      <c r="K95" s="92"/>
      <c r="L95" s="92"/>
      <c r="M95" s="92"/>
      <c r="N95" s="92"/>
      <c r="O95" s="90"/>
      <c r="P95" s="90"/>
      <c r="Q95" s="90"/>
      <c r="R95" s="90"/>
      <c r="S95" s="90"/>
      <c r="T95" s="90"/>
      <c r="U95" s="90"/>
      <c r="V95" s="90"/>
      <c r="W95" s="90"/>
      <c r="X95" s="90"/>
      <c r="Y95" s="90"/>
      <c r="Z95" s="32"/>
    </row>
    <row r="96" spans="1:26" ht="14.25" customHeight="1">
      <c r="A96" s="90"/>
      <c r="B96" s="90"/>
      <c r="C96" s="91"/>
      <c r="D96" s="92"/>
      <c r="E96" s="92"/>
      <c r="F96" s="92"/>
      <c r="G96" s="92"/>
      <c r="H96" s="92"/>
      <c r="I96" s="92"/>
      <c r="J96" s="92"/>
      <c r="K96" s="92"/>
      <c r="L96" s="92"/>
      <c r="M96" s="92"/>
      <c r="N96" s="92"/>
      <c r="O96" s="90"/>
      <c r="P96" s="90"/>
      <c r="Q96" s="90"/>
      <c r="R96" s="90"/>
      <c r="S96" s="90"/>
      <c r="T96" s="90"/>
      <c r="U96" s="90"/>
      <c r="V96" s="90"/>
      <c r="W96" s="90"/>
      <c r="X96" s="90"/>
      <c r="Y96" s="90"/>
      <c r="Z96" s="32"/>
    </row>
    <row r="97" spans="1:26" ht="14.25" customHeight="1">
      <c r="A97" s="90"/>
      <c r="B97" s="90"/>
      <c r="C97" s="91"/>
      <c r="D97" s="92"/>
      <c r="E97" s="92"/>
      <c r="F97" s="92"/>
      <c r="G97" s="92"/>
      <c r="H97" s="92"/>
      <c r="I97" s="92"/>
      <c r="J97" s="92"/>
      <c r="K97" s="92"/>
      <c r="L97" s="92"/>
      <c r="M97" s="92"/>
      <c r="N97" s="92"/>
      <c r="O97" s="90"/>
      <c r="P97" s="90"/>
      <c r="Q97" s="90"/>
      <c r="R97" s="90"/>
      <c r="S97" s="90"/>
      <c r="T97" s="90"/>
      <c r="U97" s="90"/>
      <c r="V97" s="90"/>
      <c r="W97" s="90"/>
      <c r="X97" s="90"/>
      <c r="Y97" s="90"/>
      <c r="Z97" s="32"/>
    </row>
    <row r="98" spans="1:26" ht="14.25" customHeight="1">
      <c r="A98" s="90"/>
      <c r="B98" s="90"/>
      <c r="C98" s="91"/>
      <c r="D98" s="92"/>
      <c r="E98" s="92"/>
      <c r="F98" s="92"/>
      <c r="G98" s="92"/>
      <c r="H98" s="92"/>
      <c r="I98" s="92"/>
      <c r="J98" s="92"/>
      <c r="K98" s="92"/>
      <c r="L98" s="92"/>
      <c r="M98" s="92"/>
      <c r="N98" s="92"/>
      <c r="O98" s="90"/>
      <c r="P98" s="90"/>
      <c r="Q98" s="90"/>
      <c r="R98" s="90"/>
      <c r="S98" s="90"/>
      <c r="T98" s="90"/>
      <c r="U98" s="90"/>
      <c r="V98" s="90"/>
      <c r="W98" s="90"/>
      <c r="X98" s="90"/>
      <c r="Y98" s="90"/>
      <c r="Z98" s="32"/>
    </row>
    <row r="99" spans="1:26" ht="14.25" customHeight="1">
      <c r="A99" s="90"/>
      <c r="B99" s="90"/>
      <c r="C99" s="91"/>
      <c r="D99" s="92"/>
      <c r="E99" s="92"/>
      <c r="F99" s="92"/>
      <c r="G99" s="92"/>
      <c r="H99" s="92"/>
      <c r="I99" s="92"/>
      <c r="J99" s="92"/>
      <c r="K99" s="92"/>
      <c r="L99" s="92"/>
      <c r="M99" s="92"/>
      <c r="N99" s="92"/>
      <c r="O99" s="90"/>
      <c r="P99" s="90"/>
      <c r="Q99" s="90"/>
      <c r="R99" s="90"/>
      <c r="S99" s="90"/>
      <c r="T99" s="90"/>
      <c r="U99" s="90"/>
      <c r="V99" s="90"/>
      <c r="W99" s="90"/>
      <c r="X99" s="90"/>
      <c r="Y99" s="90"/>
      <c r="Z99" s="32"/>
    </row>
    <row r="100" spans="1:26" ht="14.25" customHeight="1">
      <c r="A100" s="90"/>
      <c r="B100" s="90"/>
      <c r="C100" s="91"/>
      <c r="D100" s="92"/>
      <c r="E100" s="92"/>
      <c r="F100" s="92"/>
      <c r="G100" s="92"/>
      <c r="H100" s="92"/>
      <c r="I100" s="92"/>
      <c r="J100" s="92"/>
      <c r="K100" s="92"/>
      <c r="L100" s="92"/>
      <c r="M100" s="92"/>
      <c r="N100" s="92"/>
      <c r="O100" s="90"/>
      <c r="P100" s="90"/>
      <c r="Q100" s="90"/>
      <c r="R100" s="90"/>
      <c r="S100" s="90"/>
      <c r="T100" s="90"/>
      <c r="U100" s="90"/>
      <c r="V100" s="90"/>
      <c r="W100" s="90"/>
      <c r="X100" s="90"/>
      <c r="Y100" s="90"/>
      <c r="Z100" s="32"/>
    </row>
    <row r="101" spans="1:26" ht="14.25" customHeight="1">
      <c r="A101" s="90"/>
      <c r="B101" s="90"/>
      <c r="C101" s="91"/>
      <c r="D101" s="92"/>
      <c r="E101" s="92"/>
      <c r="F101" s="92"/>
      <c r="G101" s="92"/>
      <c r="H101" s="92"/>
      <c r="I101" s="92"/>
      <c r="J101" s="92"/>
      <c r="K101" s="92"/>
      <c r="L101" s="92"/>
      <c r="M101" s="92"/>
      <c r="N101" s="92"/>
      <c r="O101" s="90"/>
      <c r="P101" s="90"/>
      <c r="Q101" s="90"/>
      <c r="R101" s="90"/>
      <c r="S101" s="90"/>
      <c r="T101" s="90"/>
      <c r="U101" s="90"/>
      <c r="V101" s="90"/>
      <c r="W101" s="90"/>
      <c r="X101" s="90"/>
      <c r="Y101" s="90"/>
      <c r="Z101" s="32"/>
    </row>
    <row r="102" spans="1:26" ht="14.25" customHeight="1">
      <c r="A102" s="90"/>
      <c r="B102" s="90"/>
      <c r="C102" s="91"/>
      <c r="D102" s="92"/>
      <c r="E102" s="92"/>
      <c r="F102" s="92"/>
      <c r="G102" s="92"/>
      <c r="H102" s="92"/>
      <c r="I102" s="92"/>
      <c r="J102" s="92"/>
      <c r="K102" s="92"/>
      <c r="L102" s="92"/>
      <c r="M102" s="92"/>
      <c r="N102" s="92"/>
      <c r="O102" s="90"/>
      <c r="P102" s="90"/>
      <c r="Q102" s="90"/>
      <c r="R102" s="90"/>
      <c r="S102" s="90"/>
      <c r="T102" s="90"/>
      <c r="U102" s="90"/>
      <c r="V102" s="90"/>
      <c r="W102" s="90"/>
      <c r="X102" s="90"/>
      <c r="Y102" s="90"/>
      <c r="Z102" s="32"/>
    </row>
    <row r="103" spans="1:26" ht="14.25" customHeight="1">
      <c r="A103" s="90"/>
      <c r="B103" s="90"/>
      <c r="C103" s="91"/>
      <c r="D103" s="92"/>
      <c r="E103" s="92"/>
      <c r="F103" s="92"/>
      <c r="G103" s="92"/>
      <c r="H103" s="92"/>
      <c r="I103" s="92"/>
      <c r="J103" s="92"/>
      <c r="K103" s="92"/>
      <c r="L103" s="92"/>
      <c r="M103" s="92"/>
      <c r="N103" s="92"/>
      <c r="O103" s="90"/>
      <c r="P103" s="90"/>
      <c r="Q103" s="90"/>
      <c r="R103" s="90"/>
      <c r="S103" s="90"/>
      <c r="T103" s="90"/>
      <c r="U103" s="90"/>
      <c r="V103" s="90"/>
      <c r="W103" s="90"/>
      <c r="X103" s="90"/>
      <c r="Y103" s="90"/>
      <c r="Z103" s="32"/>
    </row>
    <row r="104" spans="1:26" ht="14.25" customHeight="1">
      <c r="A104" s="90"/>
      <c r="B104" s="90"/>
      <c r="C104" s="91"/>
      <c r="D104" s="92"/>
      <c r="E104" s="92"/>
      <c r="F104" s="92"/>
      <c r="G104" s="92"/>
      <c r="H104" s="92"/>
      <c r="I104" s="92"/>
      <c r="J104" s="92"/>
      <c r="K104" s="92"/>
      <c r="L104" s="92"/>
      <c r="M104" s="92"/>
      <c r="N104" s="92"/>
      <c r="O104" s="90"/>
      <c r="P104" s="90"/>
      <c r="Q104" s="90"/>
      <c r="R104" s="90"/>
      <c r="S104" s="90"/>
      <c r="T104" s="90"/>
      <c r="U104" s="90"/>
      <c r="V104" s="90"/>
      <c r="W104" s="90"/>
      <c r="X104" s="90"/>
      <c r="Y104" s="90"/>
      <c r="Z104" s="32"/>
    </row>
    <row r="105" spans="1:26" ht="14.25" customHeight="1">
      <c r="A105" s="90"/>
      <c r="B105" s="90"/>
      <c r="C105" s="91"/>
      <c r="D105" s="92"/>
      <c r="E105" s="92"/>
      <c r="F105" s="92"/>
      <c r="G105" s="92"/>
      <c r="H105" s="92"/>
      <c r="I105" s="92"/>
      <c r="J105" s="92"/>
      <c r="K105" s="92"/>
      <c r="L105" s="92"/>
      <c r="M105" s="92"/>
      <c r="N105" s="92"/>
      <c r="O105" s="90"/>
      <c r="P105" s="90"/>
      <c r="Q105" s="90"/>
      <c r="R105" s="90"/>
      <c r="S105" s="90"/>
      <c r="T105" s="90"/>
      <c r="U105" s="90"/>
      <c r="V105" s="90"/>
      <c r="W105" s="90"/>
      <c r="X105" s="90"/>
      <c r="Y105" s="90"/>
      <c r="Z105" s="32"/>
    </row>
    <row r="106" spans="1:26" ht="14.25" customHeight="1">
      <c r="A106" s="90"/>
      <c r="B106" s="90"/>
      <c r="C106" s="91"/>
      <c r="D106" s="92"/>
      <c r="E106" s="92"/>
      <c r="F106" s="92"/>
      <c r="G106" s="92"/>
      <c r="H106" s="92"/>
      <c r="I106" s="92"/>
      <c r="J106" s="92"/>
      <c r="K106" s="92"/>
      <c r="L106" s="92"/>
      <c r="M106" s="92"/>
      <c r="N106" s="92"/>
      <c r="O106" s="90"/>
      <c r="P106" s="90"/>
      <c r="Q106" s="90"/>
      <c r="R106" s="90"/>
      <c r="S106" s="90"/>
      <c r="T106" s="90"/>
      <c r="U106" s="90"/>
      <c r="V106" s="90"/>
      <c r="W106" s="90"/>
      <c r="X106" s="90"/>
      <c r="Y106" s="90"/>
      <c r="Z106" s="32"/>
    </row>
    <row r="107" spans="1:26" ht="14.25" customHeight="1">
      <c r="A107" s="90"/>
      <c r="B107" s="90"/>
      <c r="C107" s="91"/>
      <c r="D107" s="92"/>
      <c r="E107" s="92"/>
      <c r="F107" s="92"/>
      <c r="G107" s="92"/>
      <c r="H107" s="92"/>
      <c r="I107" s="92"/>
      <c r="J107" s="92"/>
      <c r="K107" s="92"/>
      <c r="L107" s="92"/>
      <c r="M107" s="92"/>
      <c r="N107" s="92"/>
      <c r="O107" s="90"/>
      <c r="P107" s="90"/>
      <c r="Q107" s="90"/>
      <c r="R107" s="90"/>
      <c r="S107" s="90"/>
      <c r="T107" s="90"/>
      <c r="U107" s="90"/>
      <c r="V107" s="90"/>
      <c r="W107" s="90"/>
      <c r="X107" s="90"/>
      <c r="Y107" s="90"/>
      <c r="Z107" s="32"/>
    </row>
    <row r="108" spans="1:26" ht="14.25" customHeight="1">
      <c r="A108" s="90"/>
      <c r="B108" s="90"/>
      <c r="C108" s="91"/>
      <c r="D108" s="92"/>
      <c r="E108" s="92"/>
      <c r="F108" s="92"/>
      <c r="G108" s="92"/>
      <c r="H108" s="92"/>
      <c r="I108" s="92"/>
      <c r="J108" s="92"/>
      <c r="K108" s="92"/>
      <c r="L108" s="92"/>
      <c r="M108" s="92"/>
      <c r="N108" s="92"/>
      <c r="O108" s="90"/>
      <c r="P108" s="90"/>
      <c r="Q108" s="90"/>
      <c r="R108" s="90"/>
      <c r="S108" s="90"/>
      <c r="T108" s="90"/>
      <c r="U108" s="90"/>
      <c r="V108" s="90"/>
      <c r="W108" s="90"/>
      <c r="X108" s="90"/>
      <c r="Y108" s="90"/>
      <c r="Z108" s="32"/>
    </row>
    <row r="109" spans="1:26" ht="14.25" customHeight="1">
      <c r="A109" s="90"/>
      <c r="B109" s="90"/>
      <c r="C109" s="91"/>
      <c r="D109" s="92"/>
      <c r="E109" s="92"/>
      <c r="F109" s="92"/>
      <c r="G109" s="92"/>
      <c r="H109" s="92"/>
      <c r="I109" s="92"/>
      <c r="J109" s="92"/>
      <c r="K109" s="92"/>
      <c r="L109" s="92"/>
      <c r="M109" s="92"/>
      <c r="N109" s="92"/>
      <c r="O109" s="90"/>
      <c r="P109" s="90"/>
      <c r="Q109" s="90"/>
      <c r="R109" s="90"/>
      <c r="S109" s="90"/>
      <c r="T109" s="90"/>
      <c r="U109" s="90"/>
      <c r="V109" s="90"/>
      <c r="W109" s="90"/>
      <c r="X109" s="90"/>
      <c r="Y109" s="90"/>
      <c r="Z109" s="32"/>
    </row>
    <row r="110" spans="1:26" ht="14.25" customHeight="1">
      <c r="A110" s="90"/>
      <c r="B110" s="90"/>
      <c r="C110" s="91"/>
      <c r="D110" s="92"/>
      <c r="E110" s="92"/>
      <c r="F110" s="92"/>
      <c r="G110" s="92"/>
      <c r="H110" s="92"/>
      <c r="I110" s="92"/>
      <c r="J110" s="92"/>
      <c r="K110" s="92"/>
      <c r="L110" s="92"/>
      <c r="M110" s="92"/>
      <c r="N110" s="92"/>
      <c r="O110" s="90"/>
      <c r="P110" s="90"/>
      <c r="Q110" s="90"/>
      <c r="R110" s="90"/>
      <c r="S110" s="90"/>
      <c r="T110" s="90"/>
      <c r="U110" s="90"/>
      <c r="V110" s="90"/>
      <c r="W110" s="90"/>
      <c r="X110" s="90"/>
      <c r="Y110" s="90"/>
      <c r="Z110" s="32"/>
    </row>
    <row r="111" spans="1:26" ht="14.25" customHeight="1">
      <c r="A111" s="90"/>
      <c r="B111" s="90"/>
      <c r="C111" s="91"/>
      <c r="D111" s="92"/>
      <c r="E111" s="92"/>
      <c r="F111" s="92"/>
      <c r="G111" s="92"/>
      <c r="H111" s="92"/>
      <c r="I111" s="92"/>
      <c r="J111" s="92"/>
      <c r="K111" s="92"/>
      <c r="L111" s="92"/>
      <c r="M111" s="92"/>
      <c r="N111" s="92"/>
      <c r="O111" s="90"/>
      <c r="P111" s="90"/>
      <c r="Q111" s="90"/>
      <c r="R111" s="90"/>
      <c r="S111" s="90"/>
      <c r="T111" s="90"/>
      <c r="U111" s="90"/>
      <c r="V111" s="90"/>
      <c r="W111" s="90"/>
      <c r="X111" s="90"/>
      <c r="Y111" s="90"/>
      <c r="Z111" s="32"/>
    </row>
    <row r="112" spans="1:26" ht="14.25" customHeight="1">
      <c r="A112" s="90"/>
      <c r="B112" s="90"/>
      <c r="C112" s="91"/>
      <c r="D112" s="92"/>
      <c r="E112" s="92"/>
      <c r="F112" s="92"/>
      <c r="G112" s="92"/>
      <c r="H112" s="92"/>
      <c r="I112" s="92"/>
      <c r="J112" s="92"/>
      <c r="K112" s="92"/>
      <c r="L112" s="92"/>
      <c r="M112" s="92"/>
      <c r="N112" s="92"/>
      <c r="O112" s="90"/>
      <c r="P112" s="90"/>
      <c r="Q112" s="90"/>
      <c r="R112" s="90"/>
      <c r="S112" s="90"/>
      <c r="T112" s="90"/>
      <c r="U112" s="90"/>
      <c r="V112" s="90"/>
      <c r="W112" s="90"/>
      <c r="X112" s="90"/>
      <c r="Y112" s="90"/>
      <c r="Z112" s="32"/>
    </row>
    <row r="113" spans="1:26" ht="14.25" customHeight="1">
      <c r="A113" s="90"/>
      <c r="B113" s="90"/>
      <c r="C113" s="91"/>
      <c r="D113" s="92"/>
      <c r="E113" s="92"/>
      <c r="F113" s="92"/>
      <c r="G113" s="92"/>
      <c r="H113" s="92"/>
      <c r="I113" s="92"/>
      <c r="J113" s="92"/>
      <c r="K113" s="92"/>
      <c r="L113" s="92"/>
      <c r="M113" s="92"/>
      <c r="N113" s="92"/>
      <c r="O113" s="90"/>
      <c r="P113" s="90"/>
      <c r="Q113" s="90"/>
      <c r="R113" s="90"/>
      <c r="S113" s="90"/>
      <c r="T113" s="90"/>
      <c r="U113" s="90"/>
      <c r="V113" s="90"/>
      <c r="W113" s="90"/>
      <c r="X113" s="90"/>
      <c r="Y113" s="90"/>
      <c r="Z113" s="32"/>
    </row>
    <row r="114" spans="1:26" ht="14.25" customHeight="1">
      <c r="A114" s="90"/>
      <c r="B114" s="90"/>
      <c r="C114" s="91"/>
      <c r="D114" s="92"/>
      <c r="E114" s="92"/>
      <c r="F114" s="92"/>
      <c r="G114" s="92"/>
      <c r="H114" s="92"/>
      <c r="I114" s="92"/>
      <c r="J114" s="92"/>
      <c r="K114" s="92"/>
      <c r="L114" s="92"/>
      <c r="M114" s="92"/>
      <c r="N114" s="92"/>
      <c r="O114" s="90"/>
      <c r="P114" s="90"/>
      <c r="Q114" s="90"/>
      <c r="R114" s="90"/>
      <c r="S114" s="90"/>
      <c r="T114" s="90"/>
      <c r="U114" s="90"/>
      <c r="V114" s="90"/>
      <c r="W114" s="90"/>
      <c r="X114" s="90"/>
      <c r="Y114" s="90"/>
      <c r="Z114" s="32"/>
    </row>
    <row r="115" spans="1:26" ht="14.25" customHeight="1">
      <c r="A115" s="90"/>
      <c r="B115" s="90"/>
      <c r="C115" s="91"/>
      <c r="D115" s="92"/>
      <c r="E115" s="92"/>
      <c r="F115" s="92"/>
      <c r="G115" s="92"/>
      <c r="H115" s="92"/>
      <c r="I115" s="92"/>
      <c r="J115" s="92"/>
      <c r="K115" s="92"/>
      <c r="L115" s="92"/>
      <c r="M115" s="92"/>
      <c r="N115" s="92"/>
      <c r="O115" s="90"/>
      <c r="P115" s="90"/>
      <c r="Q115" s="90"/>
      <c r="R115" s="90"/>
      <c r="S115" s="90"/>
      <c r="T115" s="90"/>
      <c r="U115" s="90"/>
      <c r="V115" s="90"/>
      <c r="W115" s="90"/>
      <c r="X115" s="90"/>
      <c r="Y115" s="90"/>
      <c r="Z115" s="32"/>
    </row>
    <row r="116" spans="1:26" ht="14.25" customHeight="1">
      <c r="A116" s="90"/>
      <c r="B116" s="90"/>
      <c r="C116" s="91"/>
      <c r="D116" s="92"/>
      <c r="E116" s="92"/>
      <c r="F116" s="92"/>
      <c r="G116" s="92"/>
      <c r="H116" s="92"/>
      <c r="I116" s="92"/>
      <c r="J116" s="92"/>
      <c r="K116" s="92"/>
      <c r="L116" s="92"/>
      <c r="M116" s="92"/>
      <c r="N116" s="92"/>
      <c r="O116" s="90"/>
      <c r="P116" s="90"/>
      <c r="Q116" s="90"/>
      <c r="R116" s="90"/>
      <c r="S116" s="90"/>
      <c r="T116" s="90"/>
      <c r="U116" s="90"/>
      <c r="V116" s="90"/>
      <c r="W116" s="90"/>
      <c r="X116" s="90"/>
      <c r="Y116" s="90"/>
      <c r="Z116" s="32"/>
    </row>
    <row r="117" spans="1:26" ht="14.25" customHeight="1">
      <c r="A117" s="90"/>
      <c r="B117" s="90"/>
      <c r="C117" s="91"/>
      <c r="D117" s="92"/>
      <c r="E117" s="92"/>
      <c r="F117" s="92"/>
      <c r="G117" s="92"/>
      <c r="H117" s="92"/>
      <c r="I117" s="92"/>
      <c r="J117" s="92"/>
      <c r="K117" s="92"/>
      <c r="L117" s="92"/>
      <c r="M117" s="92"/>
      <c r="N117" s="92"/>
      <c r="O117" s="90"/>
      <c r="P117" s="90"/>
      <c r="Q117" s="90"/>
      <c r="R117" s="90"/>
      <c r="S117" s="90"/>
      <c r="T117" s="90"/>
      <c r="U117" s="90"/>
      <c r="V117" s="90"/>
      <c r="W117" s="90"/>
      <c r="X117" s="90"/>
      <c r="Y117" s="90"/>
      <c r="Z117" s="32"/>
    </row>
    <row r="118" spans="1:26" ht="14.25" customHeight="1">
      <c r="A118" s="90"/>
      <c r="B118" s="90"/>
      <c r="C118" s="91"/>
      <c r="D118" s="92"/>
      <c r="E118" s="92"/>
      <c r="F118" s="92"/>
      <c r="G118" s="92"/>
      <c r="H118" s="92"/>
      <c r="I118" s="92"/>
      <c r="J118" s="92"/>
      <c r="K118" s="92"/>
      <c r="L118" s="92"/>
      <c r="M118" s="92"/>
      <c r="N118" s="92"/>
      <c r="O118" s="90"/>
      <c r="P118" s="90"/>
      <c r="Q118" s="90"/>
      <c r="R118" s="90"/>
      <c r="S118" s="90"/>
      <c r="T118" s="90"/>
      <c r="U118" s="90"/>
      <c r="V118" s="90"/>
      <c r="W118" s="90"/>
      <c r="X118" s="90"/>
      <c r="Y118" s="90"/>
      <c r="Z118" s="32"/>
    </row>
    <row r="119" spans="1:26" ht="14.25" customHeight="1">
      <c r="A119" s="90"/>
      <c r="B119" s="90"/>
      <c r="C119" s="91"/>
      <c r="D119" s="92"/>
      <c r="E119" s="92"/>
      <c r="F119" s="92"/>
      <c r="G119" s="92"/>
      <c r="H119" s="92"/>
      <c r="I119" s="92"/>
      <c r="J119" s="92"/>
      <c r="K119" s="92"/>
      <c r="L119" s="92"/>
      <c r="M119" s="92"/>
      <c r="N119" s="92"/>
      <c r="O119" s="90"/>
      <c r="P119" s="90"/>
      <c r="Q119" s="90"/>
      <c r="R119" s="90"/>
      <c r="S119" s="90"/>
      <c r="T119" s="90"/>
      <c r="U119" s="90"/>
      <c r="V119" s="90"/>
      <c r="W119" s="90"/>
      <c r="X119" s="90"/>
      <c r="Y119" s="90"/>
      <c r="Z119" s="32"/>
    </row>
    <row r="120" spans="1:26" ht="14.25" customHeight="1">
      <c r="A120" s="90"/>
      <c r="B120" s="90"/>
      <c r="C120" s="91"/>
      <c r="D120" s="92"/>
      <c r="E120" s="92"/>
      <c r="F120" s="92"/>
      <c r="G120" s="92"/>
      <c r="H120" s="92"/>
      <c r="I120" s="92"/>
      <c r="J120" s="92"/>
      <c r="K120" s="92"/>
      <c r="L120" s="92"/>
      <c r="M120" s="92"/>
      <c r="N120" s="92"/>
      <c r="O120" s="90"/>
      <c r="P120" s="90"/>
      <c r="Q120" s="90"/>
      <c r="R120" s="90"/>
      <c r="S120" s="90"/>
      <c r="T120" s="90"/>
      <c r="U120" s="90"/>
      <c r="V120" s="90"/>
      <c r="W120" s="90"/>
      <c r="X120" s="90"/>
      <c r="Y120" s="90"/>
      <c r="Z120" s="32"/>
    </row>
    <row r="121" spans="1:26" ht="14.25" customHeight="1">
      <c r="A121" s="90"/>
      <c r="B121" s="90"/>
      <c r="C121" s="91"/>
      <c r="D121" s="92"/>
      <c r="E121" s="92"/>
      <c r="F121" s="92"/>
      <c r="G121" s="92"/>
      <c r="H121" s="92"/>
      <c r="I121" s="92"/>
      <c r="J121" s="92"/>
      <c r="K121" s="92"/>
      <c r="L121" s="92"/>
      <c r="M121" s="92"/>
      <c r="N121" s="92"/>
      <c r="O121" s="90"/>
      <c r="P121" s="90"/>
      <c r="Q121" s="90"/>
      <c r="R121" s="90"/>
      <c r="S121" s="90"/>
      <c r="T121" s="90"/>
      <c r="U121" s="90"/>
      <c r="V121" s="90"/>
      <c r="W121" s="90"/>
      <c r="X121" s="90"/>
      <c r="Y121" s="90"/>
      <c r="Z121" s="32"/>
    </row>
    <row r="122" spans="1:26" ht="14.25" customHeight="1">
      <c r="A122" s="90"/>
      <c r="B122" s="90"/>
      <c r="C122" s="91"/>
      <c r="D122" s="92"/>
      <c r="E122" s="92"/>
      <c r="F122" s="92"/>
      <c r="G122" s="92"/>
      <c r="H122" s="92"/>
      <c r="I122" s="92"/>
      <c r="J122" s="92"/>
      <c r="K122" s="92"/>
      <c r="L122" s="92"/>
      <c r="M122" s="92"/>
      <c r="N122" s="92"/>
      <c r="O122" s="90"/>
      <c r="P122" s="90"/>
      <c r="Q122" s="90"/>
      <c r="R122" s="90"/>
      <c r="S122" s="90"/>
      <c r="T122" s="90"/>
      <c r="U122" s="90"/>
      <c r="V122" s="90"/>
      <c r="W122" s="90"/>
      <c r="X122" s="90"/>
      <c r="Y122" s="90"/>
      <c r="Z122" s="32"/>
    </row>
    <row r="123" spans="1:26" ht="14.25" customHeight="1">
      <c r="A123" s="90"/>
      <c r="B123" s="90"/>
      <c r="C123" s="91"/>
      <c r="D123" s="92"/>
      <c r="E123" s="92"/>
      <c r="F123" s="92"/>
      <c r="G123" s="92"/>
      <c r="H123" s="92"/>
      <c r="I123" s="92"/>
      <c r="J123" s="92"/>
      <c r="K123" s="92"/>
      <c r="L123" s="92"/>
      <c r="M123" s="92"/>
      <c r="N123" s="92"/>
      <c r="O123" s="90"/>
      <c r="P123" s="90"/>
      <c r="Q123" s="90"/>
      <c r="R123" s="90"/>
      <c r="S123" s="90"/>
      <c r="T123" s="90"/>
      <c r="U123" s="90"/>
      <c r="V123" s="90"/>
      <c r="W123" s="90"/>
      <c r="X123" s="90"/>
      <c r="Y123" s="90"/>
      <c r="Z123" s="32"/>
    </row>
    <row r="124" spans="1:26" ht="14.25" customHeight="1">
      <c r="A124" s="90"/>
      <c r="B124" s="90"/>
      <c r="C124" s="91"/>
      <c r="D124" s="92"/>
      <c r="E124" s="92"/>
      <c r="F124" s="92"/>
      <c r="G124" s="92"/>
      <c r="H124" s="92"/>
      <c r="I124" s="92"/>
      <c r="J124" s="92"/>
      <c r="K124" s="92"/>
      <c r="L124" s="92"/>
      <c r="M124" s="92"/>
      <c r="N124" s="92"/>
      <c r="O124" s="90"/>
      <c r="P124" s="90"/>
      <c r="Q124" s="90"/>
      <c r="R124" s="90"/>
      <c r="S124" s="90"/>
      <c r="T124" s="90"/>
      <c r="U124" s="90"/>
      <c r="V124" s="90"/>
      <c r="W124" s="90"/>
      <c r="X124" s="90"/>
      <c r="Y124" s="90"/>
      <c r="Z124" s="32"/>
    </row>
    <row r="125" spans="1:26" ht="14.25" customHeight="1">
      <c r="A125" s="90"/>
      <c r="B125" s="90"/>
      <c r="C125" s="91"/>
      <c r="D125" s="92"/>
      <c r="E125" s="92"/>
      <c r="F125" s="92"/>
      <c r="G125" s="92"/>
      <c r="H125" s="92"/>
      <c r="I125" s="92"/>
      <c r="J125" s="92"/>
      <c r="K125" s="92"/>
      <c r="L125" s="92"/>
      <c r="M125" s="92"/>
      <c r="N125" s="92"/>
      <c r="O125" s="90"/>
      <c r="P125" s="90"/>
      <c r="Q125" s="90"/>
      <c r="R125" s="90"/>
      <c r="S125" s="90"/>
      <c r="T125" s="90"/>
      <c r="U125" s="90"/>
      <c r="V125" s="90"/>
      <c r="W125" s="90"/>
      <c r="X125" s="90"/>
      <c r="Y125" s="90"/>
      <c r="Z125" s="32"/>
    </row>
    <row r="126" spans="1:26" ht="14.25" customHeight="1">
      <c r="A126" s="90"/>
      <c r="B126" s="90"/>
      <c r="C126" s="91"/>
      <c r="D126" s="92"/>
      <c r="E126" s="92"/>
      <c r="F126" s="92"/>
      <c r="G126" s="92"/>
      <c r="H126" s="92"/>
      <c r="I126" s="92"/>
      <c r="J126" s="92"/>
      <c r="K126" s="92"/>
      <c r="L126" s="92"/>
      <c r="M126" s="92"/>
      <c r="N126" s="92"/>
      <c r="O126" s="90"/>
      <c r="P126" s="90"/>
      <c r="Q126" s="90"/>
      <c r="R126" s="90"/>
      <c r="S126" s="90"/>
      <c r="T126" s="90"/>
      <c r="U126" s="90"/>
      <c r="V126" s="90"/>
      <c r="W126" s="90"/>
      <c r="X126" s="90"/>
      <c r="Y126" s="90"/>
      <c r="Z126" s="32"/>
    </row>
    <row r="127" spans="1:26" ht="14.25" customHeight="1">
      <c r="A127" s="90"/>
      <c r="B127" s="90"/>
      <c r="C127" s="91"/>
      <c r="D127" s="92"/>
      <c r="E127" s="92"/>
      <c r="F127" s="92"/>
      <c r="G127" s="92"/>
      <c r="H127" s="92"/>
      <c r="I127" s="92"/>
      <c r="J127" s="92"/>
      <c r="K127" s="92"/>
      <c r="L127" s="92"/>
      <c r="M127" s="92"/>
      <c r="N127" s="92"/>
      <c r="O127" s="90"/>
      <c r="P127" s="90"/>
      <c r="Q127" s="90"/>
      <c r="R127" s="90"/>
      <c r="S127" s="90"/>
      <c r="T127" s="90"/>
      <c r="U127" s="90"/>
      <c r="V127" s="90"/>
      <c r="W127" s="90"/>
      <c r="X127" s="90"/>
      <c r="Y127" s="90"/>
      <c r="Z127" s="32"/>
    </row>
    <row r="128" spans="1:26" ht="14.25" customHeight="1">
      <c r="A128" s="90"/>
      <c r="B128" s="90"/>
      <c r="C128" s="91"/>
      <c r="D128" s="92"/>
      <c r="E128" s="92"/>
      <c r="F128" s="92"/>
      <c r="G128" s="92"/>
      <c r="H128" s="92"/>
      <c r="I128" s="92"/>
      <c r="J128" s="92"/>
      <c r="K128" s="92"/>
      <c r="L128" s="92"/>
      <c r="M128" s="92"/>
      <c r="N128" s="92"/>
      <c r="O128" s="90"/>
      <c r="P128" s="90"/>
      <c r="Q128" s="90"/>
      <c r="R128" s="90"/>
      <c r="S128" s="90"/>
      <c r="T128" s="90"/>
      <c r="U128" s="90"/>
      <c r="V128" s="90"/>
      <c r="W128" s="90"/>
      <c r="X128" s="90"/>
      <c r="Y128" s="90"/>
      <c r="Z128" s="32"/>
    </row>
    <row r="129" spans="1:26" ht="14.25" customHeight="1">
      <c r="A129" s="90"/>
      <c r="B129" s="90"/>
      <c r="C129" s="91"/>
      <c r="D129" s="92"/>
      <c r="E129" s="92"/>
      <c r="F129" s="92"/>
      <c r="G129" s="92"/>
      <c r="H129" s="92"/>
      <c r="I129" s="92"/>
      <c r="J129" s="92"/>
      <c r="K129" s="92"/>
      <c r="L129" s="92"/>
      <c r="M129" s="92"/>
      <c r="N129" s="92"/>
      <c r="O129" s="90"/>
      <c r="P129" s="90"/>
      <c r="Q129" s="90"/>
      <c r="R129" s="90"/>
      <c r="S129" s="90"/>
      <c r="T129" s="90"/>
      <c r="U129" s="90"/>
      <c r="V129" s="90"/>
      <c r="W129" s="90"/>
      <c r="X129" s="90"/>
      <c r="Y129" s="90"/>
      <c r="Z129" s="32"/>
    </row>
    <row r="130" spans="1:26" ht="14.25" customHeight="1">
      <c r="A130" s="90"/>
      <c r="B130" s="90"/>
      <c r="C130" s="91"/>
      <c r="D130" s="92"/>
      <c r="E130" s="92"/>
      <c r="F130" s="92"/>
      <c r="G130" s="92"/>
      <c r="H130" s="92"/>
      <c r="I130" s="92"/>
      <c r="J130" s="92"/>
      <c r="K130" s="92"/>
      <c r="L130" s="92"/>
      <c r="M130" s="92"/>
      <c r="N130" s="92"/>
      <c r="O130" s="90"/>
      <c r="P130" s="90"/>
      <c r="Q130" s="90"/>
      <c r="R130" s="90"/>
      <c r="S130" s="90"/>
      <c r="T130" s="90"/>
      <c r="U130" s="90"/>
      <c r="V130" s="90"/>
      <c r="W130" s="90"/>
      <c r="X130" s="90"/>
      <c r="Y130" s="90"/>
      <c r="Z130" s="32"/>
    </row>
    <row r="131" spans="1:26" ht="14.25" customHeight="1">
      <c r="A131" s="90"/>
      <c r="B131" s="90"/>
      <c r="C131" s="91"/>
      <c r="D131" s="92"/>
      <c r="E131" s="92"/>
      <c r="F131" s="92"/>
      <c r="G131" s="92"/>
      <c r="H131" s="92"/>
      <c r="I131" s="92"/>
      <c r="J131" s="92"/>
      <c r="K131" s="92"/>
      <c r="L131" s="92"/>
      <c r="M131" s="92"/>
      <c r="N131" s="92"/>
      <c r="O131" s="90"/>
      <c r="P131" s="90"/>
      <c r="Q131" s="90"/>
      <c r="R131" s="90"/>
      <c r="S131" s="90"/>
      <c r="T131" s="90"/>
      <c r="U131" s="90"/>
      <c r="V131" s="90"/>
      <c r="W131" s="90"/>
      <c r="X131" s="90"/>
      <c r="Y131" s="90"/>
      <c r="Z131" s="32"/>
    </row>
    <row r="132" spans="1:26" ht="14.25" customHeight="1">
      <c r="A132" s="90"/>
      <c r="B132" s="90"/>
      <c r="C132" s="91"/>
      <c r="D132" s="92"/>
      <c r="E132" s="92"/>
      <c r="F132" s="92"/>
      <c r="G132" s="92"/>
      <c r="H132" s="92"/>
      <c r="I132" s="92"/>
      <c r="J132" s="92"/>
      <c r="K132" s="92"/>
      <c r="L132" s="92"/>
      <c r="M132" s="92"/>
      <c r="N132" s="92"/>
      <c r="O132" s="90"/>
      <c r="P132" s="90"/>
      <c r="Q132" s="90"/>
      <c r="R132" s="90"/>
      <c r="S132" s="90"/>
      <c r="T132" s="90"/>
      <c r="U132" s="90"/>
      <c r="V132" s="90"/>
      <c r="W132" s="90"/>
      <c r="X132" s="90"/>
      <c r="Y132" s="90"/>
      <c r="Z132" s="32"/>
    </row>
    <row r="133" spans="1:26" ht="14.25" customHeight="1">
      <c r="A133" s="90"/>
      <c r="B133" s="90"/>
      <c r="C133" s="91"/>
      <c r="D133" s="92"/>
      <c r="E133" s="92"/>
      <c r="F133" s="92"/>
      <c r="G133" s="92"/>
      <c r="H133" s="92"/>
      <c r="I133" s="92"/>
      <c r="J133" s="92"/>
      <c r="K133" s="92"/>
      <c r="L133" s="92"/>
      <c r="M133" s="92"/>
      <c r="N133" s="92"/>
      <c r="O133" s="90"/>
      <c r="P133" s="90"/>
      <c r="Q133" s="90"/>
      <c r="R133" s="90"/>
      <c r="S133" s="90"/>
      <c r="T133" s="90"/>
      <c r="U133" s="90"/>
      <c r="V133" s="90"/>
      <c r="W133" s="90"/>
      <c r="X133" s="90"/>
      <c r="Y133" s="90"/>
      <c r="Z133" s="32"/>
    </row>
    <row r="134" spans="1:26" ht="14.25" customHeight="1">
      <c r="A134" s="90"/>
      <c r="B134" s="90"/>
      <c r="C134" s="91"/>
      <c r="D134" s="92"/>
      <c r="E134" s="92"/>
      <c r="F134" s="92"/>
      <c r="G134" s="92"/>
      <c r="H134" s="92"/>
      <c r="I134" s="92"/>
      <c r="J134" s="92"/>
      <c r="K134" s="92"/>
      <c r="L134" s="92"/>
      <c r="M134" s="92"/>
      <c r="N134" s="92"/>
      <c r="O134" s="90"/>
      <c r="P134" s="90"/>
      <c r="Q134" s="90"/>
      <c r="R134" s="90"/>
      <c r="S134" s="90"/>
      <c r="T134" s="90"/>
      <c r="U134" s="90"/>
      <c r="V134" s="90"/>
      <c r="W134" s="90"/>
      <c r="X134" s="90"/>
      <c r="Y134" s="90"/>
      <c r="Z134" s="32"/>
    </row>
    <row r="135" spans="1:26" ht="14.25" customHeight="1">
      <c r="A135" s="90"/>
      <c r="B135" s="90"/>
      <c r="C135" s="91"/>
      <c r="D135" s="92"/>
      <c r="E135" s="92"/>
      <c r="F135" s="92"/>
      <c r="G135" s="92"/>
      <c r="H135" s="92"/>
      <c r="I135" s="92"/>
      <c r="J135" s="92"/>
      <c r="K135" s="92"/>
      <c r="L135" s="92"/>
      <c r="M135" s="92"/>
      <c r="N135" s="92"/>
      <c r="O135" s="90"/>
      <c r="P135" s="90"/>
      <c r="Q135" s="90"/>
      <c r="R135" s="90"/>
      <c r="S135" s="90"/>
      <c r="T135" s="90"/>
      <c r="U135" s="90"/>
      <c r="V135" s="90"/>
      <c r="W135" s="90"/>
      <c r="X135" s="90"/>
      <c r="Y135" s="90"/>
      <c r="Z135" s="32"/>
    </row>
    <row r="136" spans="1:26" ht="14.25" customHeight="1">
      <c r="A136" s="90"/>
      <c r="B136" s="90"/>
      <c r="C136" s="91"/>
      <c r="D136" s="92"/>
      <c r="E136" s="92"/>
      <c r="F136" s="92"/>
      <c r="G136" s="92"/>
      <c r="H136" s="92"/>
      <c r="I136" s="92"/>
      <c r="J136" s="92"/>
      <c r="K136" s="92"/>
      <c r="L136" s="92"/>
      <c r="M136" s="92"/>
      <c r="N136" s="92"/>
      <c r="O136" s="90"/>
      <c r="P136" s="90"/>
      <c r="Q136" s="90"/>
      <c r="R136" s="90"/>
      <c r="S136" s="90"/>
      <c r="T136" s="90"/>
      <c r="U136" s="90"/>
      <c r="V136" s="90"/>
      <c r="W136" s="90"/>
      <c r="X136" s="90"/>
      <c r="Y136" s="90"/>
      <c r="Z136" s="32"/>
    </row>
    <row r="137" spans="1:26" ht="14.25" customHeight="1">
      <c r="A137" s="90"/>
      <c r="B137" s="90"/>
      <c r="C137" s="91"/>
      <c r="D137" s="92"/>
      <c r="E137" s="92"/>
      <c r="F137" s="92"/>
      <c r="G137" s="92"/>
      <c r="H137" s="92"/>
      <c r="I137" s="92"/>
      <c r="J137" s="92"/>
      <c r="K137" s="92"/>
      <c r="L137" s="92"/>
      <c r="M137" s="92"/>
      <c r="N137" s="92"/>
      <c r="O137" s="90"/>
      <c r="P137" s="90"/>
      <c r="Q137" s="90"/>
      <c r="R137" s="90"/>
      <c r="S137" s="90"/>
      <c r="T137" s="90"/>
      <c r="U137" s="90"/>
      <c r="V137" s="90"/>
      <c r="W137" s="90"/>
      <c r="X137" s="90"/>
      <c r="Y137" s="90"/>
      <c r="Z137" s="32"/>
    </row>
    <row r="138" spans="1:26" ht="14.25" customHeight="1">
      <c r="A138" s="90"/>
      <c r="B138" s="90"/>
      <c r="C138" s="91"/>
      <c r="D138" s="92"/>
      <c r="E138" s="92"/>
      <c r="F138" s="92"/>
      <c r="G138" s="92"/>
      <c r="H138" s="92"/>
      <c r="I138" s="92"/>
      <c r="J138" s="92"/>
      <c r="K138" s="92"/>
      <c r="L138" s="92"/>
      <c r="M138" s="92"/>
      <c r="N138" s="92"/>
      <c r="O138" s="90"/>
      <c r="P138" s="90"/>
      <c r="Q138" s="90"/>
      <c r="R138" s="90"/>
      <c r="S138" s="90"/>
      <c r="T138" s="90"/>
      <c r="U138" s="90"/>
      <c r="V138" s="90"/>
      <c r="W138" s="90"/>
      <c r="X138" s="90"/>
      <c r="Y138" s="90"/>
      <c r="Z138" s="32"/>
    </row>
    <row r="139" spans="1:26" ht="14.25" customHeight="1">
      <c r="A139" s="90"/>
      <c r="B139" s="90"/>
      <c r="C139" s="91"/>
      <c r="D139" s="92"/>
      <c r="E139" s="92"/>
      <c r="F139" s="92"/>
      <c r="G139" s="92"/>
      <c r="H139" s="92"/>
      <c r="I139" s="92"/>
      <c r="J139" s="92"/>
      <c r="K139" s="92"/>
      <c r="L139" s="92"/>
      <c r="M139" s="92"/>
      <c r="N139" s="92"/>
      <c r="O139" s="90"/>
      <c r="P139" s="90"/>
      <c r="Q139" s="90"/>
      <c r="R139" s="90"/>
      <c r="S139" s="90"/>
      <c r="T139" s="90"/>
      <c r="U139" s="90"/>
      <c r="V139" s="90"/>
      <c r="W139" s="90"/>
      <c r="X139" s="90"/>
      <c r="Y139" s="90"/>
      <c r="Z139" s="32"/>
    </row>
    <row r="140" spans="1:26" ht="14.25" customHeight="1">
      <c r="A140" s="90"/>
      <c r="B140" s="90"/>
      <c r="C140" s="91"/>
      <c r="D140" s="92"/>
      <c r="E140" s="92"/>
      <c r="F140" s="92"/>
      <c r="G140" s="92"/>
      <c r="H140" s="92"/>
      <c r="I140" s="92"/>
      <c r="J140" s="92"/>
      <c r="K140" s="92"/>
      <c r="L140" s="92"/>
      <c r="M140" s="92"/>
      <c r="N140" s="92"/>
      <c r="O140" s="90"/>
      <c r="P140" s="90"/>
      <c r="Q140" s="90"/>
      <c r="R140" s="90"/>
      <c r="S140" s="90"/>
      <c r="T140" s="90"/>
      <c r="U140" s="90"/>
      <c r="V140" s="90"/>
      <c r="W140" s="90"/>
      <c r="X140" s="90"/>
      <c r="Y140" s="90"/>
      <c r="Z140" s="32"/>
    </row>
    <row r="141" spans="1:26" ht="14.25" customHeight="1">
      <c r="A141" s="90"/>
      <c r="B141" s="90"/>
      <c r="C141" s="91"/>
      <c r="D141" s="92"/>
      <c r="E141" s="92"/>
      <c r="F141" s="92"/>
      <c r="G141" s="92"/>
      <c r="H141" s="92"/>
      <c r="I141" s="92"/>
      <c r="J141" s="92"/>
      <c r="K141" s="92"/>
      <c r="L141" s="92"/>
      <c r="M141" s="92"/>
      <c r="N141" s="92"/>
      <c r="O141" s="90"/>
      <c r="P141" s="90"/>
      <c r="Q141" s="90"/>
      <c r="R141" s="90"/>
      <c r="S141" s="90"/>
      <c r="T141" s="90"/>
      <c r="U141" s="90"/>
      <c r="V141" s="90"/>
      <c r="W141" s="90"/>
      <c r="X141" s="90"/>
      <c r="Y141" s="90"/>
      <c r="Z141" s="32"/>
    </row>
    <row r="142" spans="1:26" ht="14.25" customHeight="1">
      <c r="A142" s="90"/>
      <c r="B142" s="90"/>
      <c r="C142" s="91"/>
      <c r="D142" s="92"/>
      <c r="E142" s="92"/>
      <c r="F142" s="92"/>
      <c r="G142" s="92"/>
      <c r="H142" s="92"/>
      <c r="I142" s="92"/>
      <c r="J142" s="92"/>
      <c r="K142" s="92"/>
      <c r="L142" s="92"/>
      <c r="M142" s="92"/>
      <c r="N142" s="92"/>
      <c r="O142" s="90"/>
      <c r="P142" s="90"/>
      <c r="Q142" s="90"/>
      <c r="R142" s="90"/>
      <c r="S142" s="90"/>
      <c r="T142" s="90"/>
      <c r="U142" s="90"/>
      <c r="V142" s="90"/>
      <c r="W142" s="90"/>
      <c r="X142" s="90"/>
      <c r="Y142" s="90"/>
      <c r="Z142" s="32"/>
    </row>
    <row r="143" spans="1:26" ht="14.25" customHeight="1">
      <c r="A143" s="90"/>
      <c r="B143" s="90"/>
      <c r="C143" s="91"/>
      <c r="D143" s="92"/>
      <c r="E143" s="92"/>
      <c r="F143" s="92"/>
      <c r="G143" s="92"/>
      <c r="H143" s="92"/>
      <c r="I143" s="92"/>
      <c r="J143" s="92"/>
      <c r="K143" s="92"/>
      <c r="L143" s="92"/>
      <c r="M143" s="92"/>
      <c r="N143" s="92"/>
      <c r="O143" s="90"/>
      <c r="P143" s="90"/>
      <c r="Q143" s="90"/>
      <c r="R143" s="90"/>
      <c r="S143" s="90"/>
      <c r="T143" s="90"/>
      <c r="U143" s="90"/>
      <c r="V143" s="90"/>
      <c r="W143" s="90"/>
      <c r="X143" s="90"/>
      <c r="Y143" s="90"/>
      <c r="Z143" s="32"/>
    </row>
    <row r="144" spans="1:26" ht="14.25" customHeight="1">
      <c r="A144" s="90"/>
      <c r="B144" s="90"/>
      <c r="C144" s="91"/>
      <c r="D144" s="92"/>
      <c r="E144" s="92"/>
      <c r="F144" s="92"/>
      <c r="G144" s="92"/>
      <c r="H144" s="92"/>
      <c r="I144" s="92"/>
      <c r="J144" s="92"/>
      <c r="K144" s="92"/>
      <c r="L144" s="92"/>
      <c r="M144" s="92"/>
      <c r="N144" s="92"/>
      <c r="O144" s="90"/>
      <c r="P144" s="90"/>
      <c r="Q144" s="90"/>
      <c r="R144" s="90"/>
      <c r="S144" s="90"/>
      <c r="T144" s="90"/>
      <c r="U144" s="90"/>
      <c r="V144" s="90"/>
      <c r="W144" s="90"/>
      <c r="X144" s="90"/>
      <c r="Y144" s="90"/>
      <c r="Z144" s="32"/>
    </row>
    <row r="145" spans="1:26" ht="14.25" customHeight="1">
      <c r="A145" s="90"/>
      <c r="B145" s="90"/>
      <c r="C145" s="91"/>
      <c r="D145" s="92"/>
      <c r="E145" s="92"/>
      <c r="F145" s="92"/>
      <c r="G145" s="92"/>
      <c r="H145" s="92"/>
      <c r="I145" s="92"/>
      <c r="J145" s="92"/>
      <c r="K145" s="92"/>
      <c r="L145" s="92"/>
      <c r="M145" s="92"/>
      <c r="N145" s="92"/>
      <c r="O145" s="90"/>
      <c r="P145" s="90"/>
      <c r="Q145" s="90"/>
      <c r="R145" s="90"/>
      <c r="S145" s="90"/>
      <c r="T145" s="90"/>
      <c r="U145" s="90"/>
      <c r="V145" s="90"/>
      <c r="W145" s="90"/>
      <c r="X145" s="90"/>
      <c r="Y145" s="90"/>
      <c r="Z145" s="32"/>
    </row>
    <row r="146" spans="1:26" ht="14.25" customHeight="1">
      <c r="A146" s="90"/>
      <c r="B146" s="90"/>
      <c r="C146" s="91"/>
      <c r="D146" s="92"/>
      <c r="E146" s="92"/>
      <c r="F146" s="92"/>
      <c r="G146" s="92"/>
      <c r="H146" s="92"/>
      <c r="I146" s="92"/>
      <c r="J146" s="92"/>
      <c r="K146" s="92"/>
      <c r="L146" s="92"/>
      <c r="M146" s="92"/>
      <c r="N146" s="92"/>
      <c r="O146" s="90"/>
      <c r="P146" s="90"/>
      <c r="Q146" s="90"/>
      <c r="R146" s="90"/>
      <c r="S146" s="90"/>
      <c r="T146" s="90"/>
      <c r="U146" s="90"/>
      <c r="V146" s="90"/>
      <c r="W146" s="90"/>
      <c r="X146" s="90"/>
      <c r="Y146" s="90"/>
      <c r="Z146" s="32"/>
    </row>
    <row r="147" spans="1:26" ht="14.25" customHeight="1">
      <c r="A147" s="90"/>
      <c r="B147" s="90"/>
      <c r="C147" s="91"/>
      <c r="D147" s="92"/>
      <c r="E147" s="92"/>
      <c r="F147" s="92"/>
      <c r="G147" s="92"/>
      <c r="H147" s="92"/>
      <c r="I147" s="92"/>
      <c r="J147" s="92"/>
      <c r="K147" s="92"/>
      <c r="L147" s="92"/>
      <c r="M147" s="92"/>
      <c r="N147" s="92"/>
      <c r="O147" s="90"/>
      <c r="P147" s="90"/>
      <c r="Q147" s="90"/>
      <c r="R147" s="90"/>
      <c r="S147" s="90"/>
      <c r="T147" s="90"/>
      <c r="U147" s="90"/>
      <c r="V147" s="90"/>
      <c r="W147" s="90"/>
      <c r="X147" s="90"/>
      <c r="Y147" s="90"/>
      <c r="Z147" s="32"/>
    </row>
    <row r="148" spans="1:26" ht="14.25" customHeight="1">
      <c r="A148" s="90"/>
      <c r="B148" s="90"/>
      <c r="C148" s="91"/>
      <c r="D148" s="92"/>
      <c r="E148" s="92"/>
      <c r="F148" s="92"/>
      <c r="G148" s="92"/>
      <c r="H148" s="92"/>
      <c r="I148" s="92"/>
      <c r="J148" s="92"/>
      <c r="K148" s="92"/>
      <c r="L148" s="92"/>
      <c r="M148" s="92"/>
      <c r="N148" s="92"/>
      <c r="O148" s="90"/>
      <c r="P148" s="90"/>
      <c r="Q148" s="90"/>
      <c r="R148" s="90"/>
      <c r="S148" s="90"/>
      <c r="T148" s="90"/>
      <c r="U148" s="90"/>
      <c r="V148" s="90"/>
      <c r="W148" s="90"/>
      <c r="X148" s="90"/>
      <c r="Y148" s="90"/>
      <c r="Z148" s="32"/>
    </row>
    <row r="149" spans="1:26" ht="14.25" customHeight="1">
      <c r="A149" s="90"/>
      <c r="B149" s="90"/>
      <c r="C149" s="91"/>
      <c r="D149" s="92"/>
      <c r="E149" s="92"/>
      <c r="F149" s="92"/>
      <c r="G149" s="92"/>
      <c r="H149" s="92"/>
      <c r="I149" s="92"/>
      <c r="J149" s="92"/>
      <c r="K149" s="92"/>
      <c r="L149" s="92"/>
      <c r="M149" s="92"/>
      <c r="N149" s="92"/>
      <c r="O149" s="90"/>
      <c r="P149" s="90"/>
      <c r="Q149" s="90"/>
      <c r="R149" s="90"/>
      <c r="S149" s="90"/>
      <c r="T149" s="90"/>
      <c r="U149" s="90"/>
      <c r="V149" s="90"/>
      <c r="W149" s="90"/>
      <c r="X149" s="90"/>
      <c r="Y149" s="90"/>
      <c r="Z149" s="32"/>
    </row>
    <row r="150" spans="1:26" ht="14.25" customHeight="1">
      <c r="A150" s="90"/>
      <c r="B150" s="90"/>
      <c r="C150" s="91"/>
      <c r="D150" s="92"/>
      <c r="E150" s="92"/>
      <c r="F150" s="92"/>
      <c r="G150" s="92"/>
      <c r="H150" s="92"/>
      <c r="I150" s="92"/>
      <c r="J150" s="92"/>
      <c r="K150" s="92"/>
      <c r="L150" s="92"/>
      <c r="M150" s="92"/>
      <c r="N150" s="92"/>
      <c r="O150" s="90"/>
      <c r="P150" s="90"/>
      <c r="Q150" s="90"/>
      <c r="R150" s="90"/>
      <c r="S150" s="90"/>
      <c r="T150" s="90"/>
      <c r="U150" s="90"/>
      <c r="V150" s="90"/>
      <c r="W150" s="90"/>
      <c r="X150" s="90"/>
      <c r="Y150" s="90"/>
      <c r="Z150" s="32"/>
    </row>
    <row r="151" spans="1:26" ht="14.25" customHeight="1">
      <c r="A151" s="90"/>
      <c r="B151" s="90"/>
      <c r="C151" s="91"/>
      <c r="D151" s="92"/>
      <c r="E151" s="92"/>
      <c r="F151" s="92"/>
      <c r="G151" s="92"/>
      <c r="H151" s="92"/>
      <c r="I151" s="92"/>
      <c r="J151" s="92"/>
      <c r="K151" s="92"/>
      <c r="L151" s="92"/>
      <c r="M151" s="92"/>
      <c r="N151" s="92"/>
      <c r="O151" s="90"/>
      <c r="P151" s="90"/>
      <c r="Q151" s="90"/>
      <c r="R151" s="90"/>
      <c r="S151" s="90"/>
      <c r="T151" s="90"/>
      <c r="U151" s="90"/>
      <c r="V151" s="90"/>
      <c r="W151" s="90"/>
      <c r="X151" s="90"/>
      <c r="Y151" s="90"/>
      <c r="Z151" s="32"/>
    </row>
    <row r="152" spans="1:26" ht="14.25" customHeight="1">
      <c r="A152" s="90"/>
      <c r="B152" s="90"/>
      <c r="C152" s="91"/>
      <c r="D152" s="92"/>
      <c r="E152" s="92"/>
      <c r="F152" s="92"/>
      <c r="G152" s="92"/>
      <c r="H152" s="92"/>
      <c r="I152" s="92"/>
      <c r="J152" s="92"/>
      <c r="K152" s="92"/>
      <c r="L152" s="92"/>
      <c r="M152" s="92"/>
      <c r="N152" s="92"/>
      <c r="O152" s="90"/>
      <c r="P152" s="90"/>
      <c r="Q152" s="90"/>
      <c r="R152" s="90"/>
      <c r="S152" s="90"/>
      <c r="T152" s="90"/>
      <c r="U152" s="90"/>
      <c r="V152" s="90"/>
      <c r="W152" s="90"/>
      <c r="X152" s="90"/>
      <c r="Y152" s="90"/>
      <c r="Z152" s="32"/>
    </row>
    <row r="153" spans="1:26" ht="14.25" customHeight="1">
      <c r="A153" s="90"/>
      <c r="B153" s="90"/>
      <c r="C153" s="91"/>
      <c r="D153" s="92"/>
      <c r="E153" s="92"/>
      <c r="F153" s="92"/>
      <c r="G153" s="92"/>
      <c r="H153" s="92"/>
      <c r="I153" s="92"/>
      <c r="J153" s="92"/>
      <c r="K153" s="92"/>
      <c r="L153" s="92"/>
      <c r="M153" s="92"/>
      <c r="N153" s="92"/>
      <c r="O153" s="90"/>
      <c r="P153" s="90"/>
      <c r="Q153" s="90"/>
      <c r="R153" s="90"/>
      <c r="S153" s="90"/>
      <c r="T153" s="90"/>
      <c r="U153" s="90"/>
      <c r="V153" s="90"/>
      <c r="W153" s="90"/>
      <c r="X153" s="90"/>
      <c r="Y153" s="90"/>
      <c r="Z153" s="32"/>
    </row>
    <row r="154" spans="1:26" ht="14.25" customHeight="1">
      <c r="A154" s="90"/>
      <c r="B154" s="90"/>
      <c r="C154" s="91"/>
      <c r="D154" s="92"/>
      <c r="E154" s="92"/>
      <c r="F154" s="92"/>
      <c r="G154" s="92"/>
      <c r="H154" s="92"/>
      <c r="I154" s="92"/>
      <c r="J154" s="92"/>
      <c r="K154" s="92"/>
      <c r="L154" s="92"/>
      <c r="M154" s="92"/>
      <c r="N154" s="92"/>
      <c r="O154" s="90"/>
      <c r="P154" s="90"/>
      <c r="Q154" s="90"/>
      <c r="R154" s="90"/>
      <c r="S154" s="90"/>
      <c r="T154" s="90"/>
      <c r="U154" s="90"/>
      <c r="V154" s="90"/>
      <c r="W154" s="90"/>
      <c r="X154" s="90"/>
      <c r="Y154" s="90"/>
      <c r="Z154" s="32"/>
    </row>
    <row r="155" spans="1:26" ht="14.25" customHeight="1">
      <c r="A155" s="90"/>
      <c r="B155" s="90"/>
      <c r="C155" s="91"/>
      <c r="D155" s="92"/>
      <c r="E155" s="92"/>
      <c r="F155" s="92"/>
      <c r="G155" s="92"/>
      <c r="H155" s="92"/>
      <c r="I155" s="92"/>
      <c r="J155" s="92"/>
      <c r="K155" s="92"/>
      <c r="L155" s="92"/>
      <c r="M155" s="92"/>
      <c r="N155" s="92"/>
      <c r="O155" s="90"/>
      <c r="P155" s="90"/>
      <c r="Q155" s="90"/>
      <c r="R155" s="90"/>
      <c r="S155" s="90"/>
      <c r="T155" s="90"/>
      <c r="U155" s="90"/>
      <c r="V155" s="90"/>
      <c r="W155" s="90"/>
      <c r="X155" s="90"/>
      <c r="Y155" s="90"/>
      <c r="Z155" s="32"/>
    </row>
    <row r="156" spans="1:26" ht="14.25" customHeight="1">
      <c r="A156" s="90"/>
      <c r="B156" s="90"/>
      <c r="C156" s="91"/>
      <c r="D156" s="92"/>
      <c r="E156" s="92"/>
      <c r="F156" s="92"/>
      <c r="G156" s="92"/>
      <c r="H156" s="92"/>
      <c r="I156" s="92"/>
      <c r="J156" s="92"/>
      <c r="K156" s="92"/>
      <c r="L156" s="92"/>
      <c r="M156" s="92"/>
      <c r="N156" s="92"/>
      <c r="O156" s="90"/>
      <c r="P156" s="90"/>
      <c r="Q156" s="90"/>
      <c r="R156" s="90"/>
      <c r="S156" s="90"/>
      <c r="T156" s="90"/>
      <c r="U156" s="90"/>
      <c r="V156" s="90"/>
      <c r="W156" s="90"/>
      <c r="X156" s="90"/>
      <c r="Y156" s="90"/>
      <c r="Z156" s="32"/>
    </row>
    <row r="157" spans="1:26" ht="14.25" customHeight="1">
      <c r="A157" s="90"/>
      <c r="B157" s="90"/>
      <c r="C157" s="91"/>
      <c r="D157" s="92"/>
      <c r="E157" s="92"/>
      <c r="F157" s="92"/>
      <c r="G157" s="92"/>
      <c r="H157" s="92"/>
      <c r="I157" s="92"/>
      <c r="J157" s="92"/>
      <c r="K157" s="92"/>
      <c r="L157" s="92"/>
      <c r="M157" s="92"/>
      <c r="N157" s="92"/>
      <c r="O157" s="90"/>
      <c r="P157" s="90"/>
      <c r="Q157" s="90"/>
      <c r="R157" s="90"/>
      <c r="S157" s="90"/>
      <c r="T157" s="90"/>
      <c r="U157" s="90"/>
      <c r="V157" s="90"/>
      <c r="W157" s="90"/>
      <c r="X157" s="90"/>
      <c r="Y157" s="90"/>
      <c r="Z157" s="32"/>
    </row>
    <row r="158" spans="1:26" ht="14.25" customHeight="1">
      <c r="A158" s="90"/>
      <c r="B158" s="90"/>
      <c r="C158" s="91"/>
      <c r="D158" s="92"/>
      <c r="E158" s="92"/>
      <c r="F158" s="92"/>
      <c r="G158" s="92"/>
      <c r="H158" s="92"/>
      <c r="I158" s="92"/>
      <c r="J158" s="92"/>
      <c r="K158" s="92"/>
      <c r="L158" s="92"/>
      <c r="M158" s="92"/>
      <c r="N158" s="92"/>
      <c r="O158" s="90"/>
      <c r="P158" s="90"/>
      <c r="Q158" s="90"/>
      <c r="R158" s="90"/>
      <c r="S158" s="90"/>
      <c r="T158" s="90"/>
      <c r="U158" s="90"/>
      <c r="V158" s="90"/>
      <c r="W158" s="90"/>
      <c r="X158" s="90"/>
      <c r="Y158" s="90"/>
      <c r="Z158" s="32"/>
    </row>
    <row r="159" spans="1:26" ht="14.25" customHeight="1">
      <c r="A159" s="90"/>
      <c r="B159" s="90"/>
      <c r="C159" s="91"/>
      <c r="D159" s="92"/>
      <c r="E159" s="92"/>
      <c r="F159" s="92"/>
      <c r="G159" s="92"/>
      <c r="H159" s="92"/>
      <c r="I159" s="92"/>
      <c r="J159" s="92"/>
      <c r="K159" s="92"/>
      <c r="L159" s="92"/>
      <c r="M159" s="92"/>
      <c r="N159" s="92"/>
      <c r="O159" s="90"/>
      <c r="P159" s="90"/>
      <c r="Q159" s="90"/>
      <c r="R159" s="90"/>
      <c r="S159" s="90"/>
      <c r="T159" s="90"/>
      <c r="U159" s="90"/>
      <c r="V159" s="90"/>
      <c r="W159" s="90"/>
      <c r="X159" s="90"/>
      <c r="Y159" s="90"/>
      <c r="Z159" s="32"/>
    </row>
    <row r="160" spans="1:26" ht="14.25" customHeight="1">
      <c r="A160" s="90"/>
      <c r="B160" s="90"/>
      <c r="C160" s="91"/>
      <c r="D160" s="92"/>
      <c r="E160" s="92"/>
      <c r="F160" s="92"/>
      <c r="G160" s="92"/>
      <c r="H160" s="92"/>
      <c r="I160" s="92"/>
      <c r="J160" s="92"/>
      <c r="K160" s="92"/>
      <c r="L160" s="92"/>
      <c r="M160" s="92"/>
      <c r="N160" s="92"/>
      <c r="O160" s="90"/>
      <c r="P160" s="90"/>
      <c r="Q160" s="90"/>
      <c r="R160" s="90"/>
      <c r="S160" s="90"/>
      <c r="T160" s="90"/>
      <c r="U160" s="90"/>
      <c r="V160" s="90"/>
      <c r="W160" s="90"/>
      <c r="X160" s="90"/>
      <c r="Y160" s="90"/>
      <c r="Z160" s="32"/>
    </row>
    <row r="161" spans="1:26" ht="14.25" customHeight="1">
      <c r="A161" s="90"/>
      <c r="B161" s="90"/>
      <c r="C161" s="91"/>
      <c r="D161" s="92"/>
      <c r="E161" s="92"/>
      <c r="F161" s="92"/>
      <c r="G161" s="92"/>
      <c r="H161" s="92"/>
      <c r="I161" s="92"/>
      <c r="J161" s="92"/>
      <c r="K161" s="92"/>
      <c r="L161" s="92"/>
      <c r="M161" s="92"/>
      <c r="N161" s="92"/>
      <c r="O161" s="90"/>
      <c r="P161" s="90"/>
      <c r="Q161" s="90"/>
      <c r="R161" s="90"/>
      <c r="S161" s="90"/>
      <c r="T161" s="90"/>
      <c r="U161" s="90"/>
      <c r="V161" s="90"/>
      <c r="W161" s="90"/>
      <c r="X161" s="90"/>
      <c r="Y161" s="90"/>
      <c r="Z161" s="32"/>
    </row>
    <row r="162" spans="1:26" ht="14.25" customHeight="1">
      <c r="A162" s="90"/>
      <c r="B162" s="90"/>
      <c r="C162" s="91"/>
      <c r="D162" s="92"/>
      <c r="E162" s="92"/>
      <c r="F162" s="92"/>
      <c r="G162" s="92"/>
      <c r="H162" s="92"/>
      <c r="I162" s="92"/>
      <c r="J162" s="92"/>
      <c r="K162" s="92"/>
      <c r="L162" s="92"/>
      <c r="M162" s="92"/>
      <c r="N162" s="92"/>
      <c r="O162" s="90"/>
      <c r="P162" s="90"/>
      <c r="Q162" s="90"/>
      <c r="R162" s="90"/>
      <c r="S162" s="90"/>
      <c r="T162" s="90"/>
      <c r="U162" s="90"/>
      <c r="V162" s="90"/>
      <c r="W162" s="90"/>
      <c r="X162" s="90"/>
      <c r="Y162" s="90"/>
      <c r="Z162" s="32"/>
    </row>
    <row r="163" spans="1:26" ht="14.25" customHeight="1">
      <c r="A163" s="90"/>
      <c r="B163" s="90"/>
      <c r="C163" s="91"/>
      <c r="D163" s="92"/>
      <c r="E163" s="92"/>
      <c r="F163" s="92"/>
      <c r="G163" s="92"/>
      <c r="H163" s="92"/>
      <c r="I163" s="92"/>
      <c r="J163" s="92"/>
      <c r="K163" s="92"/>
      <c r="L163" s="92"/>
      <c r="M163" s="92"/>
      <c r="N163" s="92"/>
      <c r="O163" s="90"/>
      <c r="P163" s="90"/>
      <c r="Q163" s="90"/>
      <c r="R163" s="90"/>
      <c r="S163" s="90"/>
      <c r="T163" s="90"/>
      <c r="U163" s="90"/>
      <c r="V163" s="90"/>
      <c r="W163" s="90"/>
      <c r="X163" s="90"/>
      <c r="Y163" s="90"/>
      <c r="Z163" s="32"/>
    </row>
    <row r="164" spans="1:26" ht="14.25" customHeight="1">
      <c r="A164" s="90"/>
      <c r="B164" s="90"/>
      <c r="C164" s="91"/>
      <c r="D164" s="92"/>
      <c r="E164" s="92"/>
      <c r="F164" s="92"/>
      <c r="G164" s="92"/>
      <c r="H164" s="92"/>
      <c r="I164" s="92"/>
      <c r="J164" s="92"/>
      <c r="K164" s="92"/>
      <c r="L164" s="92"/>
      <c r="M164" s="92"/>
      <c r="N164" s="92"/>
      <c r="O164" s="90"/>
      <c r="P164" s="90"/>
      <c r="Q164" s="90"/>
      <c r="R164" s="90"/>
      <c r="S164" s="90"/>
      <c r="T164" s="90"/>
      <c r="U164" s="90"/>
      <c r="V164" s="90"/>
      <c r="W164" s="90"/>
      <c r="X164" s="90"/>
      <c r="Y164" s="90"/>
      <c r="Z164" s="32"/>
    </row>
    <row r="165" spans="1:26" ht="14.25" customHeight="1">
      <c r="A165" s="90"/>
      <c r="B165" s="90"/>
      <c r="C165" s="91"/>
      <c r="D165" s="92"/>
      <c r="E165" s="92"/>
      <c r="F165" s="92"/>
      <c r="G165" s="92"/>
      <c r="H165" s="92"/>
      <c r="I165" s="92"/>
      <c r="J165" s="92"/>
      <c r="K165" s="92"/>
      <c r="L165" s="92"/>
      <c r="M165" s="92"/>
      <c r="N165" s="92"/>
      <c r="O165" s="90"/>
      <c r="P165" s="90"/>
      <c r="Q165" s="90"/>
      <c r="R165" s="90"/>
      <c r="S165" s="90"/>
      <c r="T165" s="90"/>
      <c r="U165" s="90"/>
      <c r="V165" s="90"/>
      <c r="W165" s="90"/>
      <c r="X165" s="90"/>
      <c r="Y165" s="90"/>
      <c r="Z165" s="32"/>
    </row>
    <row r="166" spans="1:26" ht="14.25" customHeight="1">
      <c r="A166" s="90"/>
      <c r="B166" s="90"/>
      <c r="C166" s="91"/>
      <c r="D166" s="92"/>
      <c r="E166" s="92"/>
      <c r="F166" s="92"/>
      <c r="G166" s="92"/>
      <c r="H166" s="92"/>
      <c r="I166" s="92"/>
      <c r="J166" s="92"/>
      <c r="K166" s="92"/>
      <c r="L166" s="92"/>
      <c r="M166" s="92"/>
      <c r="N166" s="92"/>
      <c r="O166" s="90"/>
      <c r="P166" s="90"/>
      <c r="Q166" s="90"/>
      <c r="R166" s="90"/>
      <c r="S166" s="90"/>
      <c r="T166" s="90"/>
      <c r="U166" s="90"/>
      <c r="V166" s="90"/>
      <c r="W166" s="90"/>
      <c r="X166" s="90"/>
      <c r="Y166" s="90"/>
      <c r="Z166" s="32"/>
    </row>
    <row r="167" spans="1:26" ht="14.25" customHeight="1">
      <c r="A167" s="90"/>
      <c r="B167" s="90"/>
      <c r="C167" s="91"/>
      <c r="D167" s="92"/>
      <c r="E167" s="92"/>
      <c r="F167" s="92"/>
      <c r="G167" s="92"/>
      <c r="H167" s="92"/>
      <c r="I167" s="92"/>
      <c r="J167" s="92"/>
      <c r="K167" s="92"/>
      <c r="L167" s="92"/>
      <c r="M167" s="92"/>
      <c r="N167" s="92"/>
      <c r="O167" s="90"/>
      <c r="P167" s="90"/>
      <c r="Q167" s="90"/>
      <c r="R167" s="90"/>
      <c r="S167" s="90"/>
      <c r="T167" s="90"/>
      <c r="U167" s="90"/>
      <c r="V167" s="90"/>
      <c r="W167" s="90"/>
      <c r="X167" s="90"/>
      <c r="Y167" s="90"/>
      <c r="Z167" s="32"/>
    </row>
    <row r="168" spans="1:26" ht="14.25" customHeight="1">
      <c r="A168" s="90"/>
      <c r="B168" s="90"/>
      <c r="C168" s="91"/>
      <c r="D168" s="92"/>
      <c r="E168" s="92"/>
      <c r="F168" s="92"/>
      <c r="G168" s="92"/>
      <c r="H168" s="92"/>
      <c r="I168" s="92"/>
      <c r="J168" s="92"/>
      <c r="K168" s="92"/>
      <c r="L168" s="92"/>
      <c r="M168" s="92"/>
      <c r="N168" s="92"/>
      <c r="O168" s="90"/>
      <c r="P168" s="90"/>
      <c r="Q168" s="90"/>
      <c r="R168" s="90"/>
      <c r="S168" s="90"/>
      <c r="T168" s="90"/>
      <c r="U168" s="90"/>
      <c r="V168" s="90"/>
      <c r="W168" s="90"/>
      <c r="X168" s="90"/>
      <c r="Y168" s="90"/>
      <c r="Z168" s="32"/>
    </row>
    <row r="169" spans="1:26" ht="14.25" customHeight="1">
      <c r="A169" s="90"/>
      <c r="B169" s="90"/>
      <c r="C169" s="91"/>
      <c r="D169" s="92"/>
      <c r="E169" s="92"/>
      <c r="F169" s="92"/>
      <c r="G169" s="92"/>
      <c r="H169" s="92"/>
      <c r="I169" s="92"/>
      <c r="J169" s="92"/>
      <c r="K169" s="92"/>
      <c r="L169" s="92"/>
      <c r="M169" s="92"/>
      <c r="N169" s="92"/>
      <c r="O169" s="90"/>
      <c r="P169" s="90"/>
      <c r="Q169" s="90"/>
      <c r="R169" s="90"/>
      <c r="S169" s="90"/>
      <c r="T169" s="90"/>
      <c r="U169" s="90"/>
      <c r="V169" s="90"/>
      <c r="W169" s="90"/>
      <c r="X169" s="90"/>
      <c r="Y169" s="90"/>
      <c r="Z169" s="32"/>
    </row>
    <row r="170" spans="1:26" ht="14.25" customHeight="1">
      <c r="A170" s="90"/>
      <c r="B170" s="90"/>
      <c r="C170" s="91"/>
      <c r="D170" s="92"/>
      <c r="E170" s="92"/>
      <c r="F170" s="92"/>
      <c r="G170" s="92"/>
      <c r="H170" s="92"/>
      <c r="I170" s="92"/>
      <c r="J170" s="92"/>
      <c r="K170" s="92"/>
      <c r="L170" s="92"/>
      <c r="M170" s="92"/>
      <c r="N170" s="92"/>
      <c r="O170" s="90"/>
      <c r="P170" s="90"/>
      <c r="Q170" s="90"/>
      <c r="R170" s="90"/>
      <c r="S170" s="90"/>
      <c r="T170" s="90"/>
      <c r="U170" s="90"/>
      <c r="V170" s="90"/>
      <c r="W170" s="90"/>
      <c r="X170" s="90"/>
      <c r="Y170" s="90"/>
      <c r="Z170" s="32"/>
    </row>
    <row r="171" spans="1:26" ht="14.25" customHeight="1">
      <c r="A171" s="90"/>
      <c r="B171" s="90"/>
      <c r="C171" s="91"/>
      <c r="D171" s="92"/>
      <c r="E171" s="92"/>
      <c r="F171" s="92"/>
      <c r="G171" s="92"/>
      <c r="H171" s="92"/>
      <c r="I171" s="92"/>
      <c r="J171" s="92"/>
      <c r="K171" s="92"/>
      <c r="L171" s="92"/>
      <c r="M171" s="92"/>
      <c r="N171" s="92"/>
      <c r="O171" s="90"/>
      <c r="P171" s="90"/>
      <c r="Q171" s="90"/>
      <c r="R171" s="90"/>
      <c r="S171" s="90"/>
      <c r="T171" s="90"/>
      <c r="U171" s="90"/>
      <c r="V171" s="90"/>
      <c r="W171" s="90"/>
      <c r="X171" s="90"/>
      <c r="Y171" s="90"/>
      <c r="Z171" s="32"/>
    </row>
    <row r="172" spans="1:26" ht="14.25" customHeight="1">
      <c r="A172" s="90"/>
      <c r="B172" s="90"/>
      <c r="C172" s="91"/>
      <c r="D172" s="92"/>
      <c r="E172" s="92"/>
      <c r="F172" s="92"/>
      <c r="G172" s="92"/>
      <c r="H172" s="92"/>
      <c r="I172" s="92"/>
      <c r="J172" s="92"/>
      <c r="K172" s="92"/>
      <c r="L172" s="92"/>
      <c r="M172" s="92"/>
      <c r="N172" s="92"/>
      <c r="O172" s="90"/>
      <c r="P172" s="90"/>
      <c r="Q172" s="90"/>
      <c r="R172" s="90"/>
      <c r="S172" s="90"/>
      <c r="T172" s="90"/>
      <c r="U172" s="90"/>
      <c r="V172" s="90"/>
      <c r="W172" s="90"/>
      <c r="X172" s="90"/>
      <c r="Y172" s="90"/>
      <c r="Z172" s="32"/>
    </row>
    <row r="173" spans="1:26" ht="14.25" customHeight="1">
      <c r="A173" s="90"/>
      <c r="B173" s="90"/>
      <c r="C173" s="91"/>
      <c r="D173" s="92"/>
      <c r="E173" s="92"/>
      <c r="F173" s="92"/>
      <c r="G173" s="92"/>
      <c r="H173" s="92"/>
      <c r="I173" s="92"/>
      <c r="J173" s="92"/>
      <c r="K173" s="92"/>
      <c r="L173" s="92"/>
      <c r="M173" s="92"/>
      <c r="N173" s="92"/>
      <c r="O173" s="90"/>
      <c r="P173" s="90"/>
      <c r="Q173" s="90"/>
      <c r="R173" s="90"/>
      <c r="S173" s="90"/>
      <c r="T173" s="90"/>
      <c r="U173" s="90"/>
      <c r="V173" s="90"/>
      <c r="W173" s="90"/>
      <c r="X173" s="90"/>
      <c r="Y173" s="90"/>
      <c r="Z173" s="32"/>
    </row>
    <row r="174" spans="1:26" ht="14.25" customHeight="1">
      <c r="A174" s="90"/>
      <c r="B174" s="90"/>
      <c r="C174" s="91"/>
      <c r="D174" s="92"/>
      <c r="E174" s="92"/>
      <c r="F174" s="92"/>
      <c r="G174" s="92"/>
      <c r="H174" s="92"/>
      <c r="I174" s="92"/>
      <c r="J174" s="92"/>
      <c r="K174" s="92"/>
      <c r="L174" s="92"/>
      <c r="M174" s="92"/>
      <c r="N174" s="92"/>
      <c r="O174" s="90"/>
      <c r="P174" s="90"/>
      <c r="Q174" s="90"/>
      <c r="R174" s="90"/>
      <c r="S174" s="90"/>
      <c r="T174" s="90"/>
      <c r="U174" s="90"/>
      <c r="V174" s="90"/>
      <c r="W174" s="90"/>
      <c r="X174" s="90"/>
      <c r="Y174" s="90"/>
      <c r="Z174" s="32"/>
    </row>
    <row r="175" spans="1:26" ht="14.25" customHeight="1">
      <c r="A175" s="90"/>
      <c r="B175" s="90"/>
      <c r="C175" s="91"/>
      <c r="D175" s="92"/>
      <c r="E175" s="92"/>
      <c r="F175" s="92"/>
      <c r="G175" s="92"/>
      <c r="H175" s="92"/>
      <c r="I175" s="92"/>
      <c r="J175" s="92"/>
      <c r="K175" s="92"/>
      <c r="L175" s="92"/>
      <c r="M175" s="92"/>
      <c r="N175" s="92"/>
      <c r="O175" s="90"/>
      <c r="P175" s="90"/>
      <c r="Q175" s="90"/>
      <c r="R175" s="90"/>
      <c r="S175" s="90"/>
      <c r="T175" s="90"/>
      <c r="U175" s="90"/>
      <c r="V175" s="90"/>
      <c r="W175" s="90"/>
      <c r="X175" s="90"/>
      <c r="Y175" s="90"/>
      <c r="Z175" s="32"/>
    </row>
    <row r="176" spans="1:26" ht="14.25" customHeight="1">
      <c r="A176" s="90"/>
      <c r="B176" s="90"/>
      <c r="C176" s="91"/>
      <c r="D176" s="92"/>
      <c r="E176" s="92"/>
      <c r="F176" s="92"/>
      <c r="G176" s="92"/>
      <c r="H176" s="92"/>
      <c r="I176" s="92"/>
      <c r="J176" s="92"/>
      <c r="K176" s="92"/>
      <c r="L176" s="92"/>
      <c r="M176" s="92"/>
      <c r="N176" s="92"/>
      <c r="O176" s="90"/>
      <c r="P176" s="90"/>
      <c r="Q176" s="90"/>
      <c r="R176" s="90"/>
      <c r="S176" s="90"/>
      <c r="T176" s="90"/>
      <c r="U176" s="90"/>
      <c r="V176" s="90"/>
      <c r="W176" s="90"/>
      <c r="X176" s="90"/>
      <c r="Y176" s="90"/>
      <c r="Z176" s="32"/>
    </row>
    <row r="177" spans="1:26" ht="14.25" customHeight="1">
      <c r="A177" s="90"/>
      <c r="B177" s="90"/>
      <c r="C177" s="91"/>
      <c r="D177" s="92"/>
      <c r="E177" s="92"/>
      <c r="F177" s="92"/>
      <c r="G177" s="92"/>
      <c r="H177" s="92"/>
      <c r="I177" s="92"/>
      <c r="J177" s="92"/>
      <c r="K177" s="92"/>
      <c r="L177" s="92"/>
      <c r="M177" s="92"/>
      <c r="N177" s="92"/>
      <c r="O177" s="90"/>
      <c r="P177" s="90"/>
      <c r="Q177" s="90"/>
      <c r="R177" s="90"/>
      <c r="S177" s="90"/>
      <c r="T177" s="90"/>
      <c r="U177" s="90"/>
      <c r="V177" s="90"/>
      <c r="W177" s="90"/>
      <c r="X177" s="90"/>
      <c r="Y177" s="90"/>
      <c r="Z177" s="32"/>
    </row>
    <row r="178" spans="1:26" ht="14.25" customHeight="1">
      <c r="A178" s="90"/>
      <c r="B178" s="90"/>
      <c r="C178" s="91"/>
      <c r="D178" s="92"/>
      <c r="E178" s="92"/>
      <c r="F178" s="92"/>
      <c r="G178" s="92"/>
      <c r="H178" s="92"/>
      <c r="I178" s="92"/>
      <c r="J178" s="92"/>
      <c r="K178" s="92"/>
      <c r="L178" s="92"/>
      <c r="M178" s="92"/>
      <c r="N178" s="92"/>
      <c r="O178" s="90"/>
      <c r="P178" s="90"/>
      <c r="Q178" s="90"/>
      <c r="R178" s="90"/>
      <c r="S178" s="90"/>
      <c r="T178" s="90"/>
      <c r="U178" s="90"/>
      <c r="V178" s="90"/>
      <c r="W178" s="90"/>
      <c r="X178" s="90"/>
      <c r="Y178" s="90"/>
      <c r="Z178" s="32"/>
    </row>
    <row r="179" spans="1:26" ht="14.25" customHeight="1">
      <c r="A179" s="90"/>
      <c r="B179" s="90"/>
      <c r="C179" s="91"/>
      <c r="D179" s="92"/>
      <c r="E179" s="92"/>
      <c r="F179" s="92"/>
      <c r="G179" s="92"/>
      <c r="H179" s="92"/>
      <c r="I179" s="92"/>
      <c r="J179" s="92"/>
      <c r="K179" s="92"/>
      <c r="L179" s="92"/>
      <c r="M179" s="92"/>
      <c r="N179" s="92"/>
      <c r="O179" s="90"/>
      <c r="P179" s="90"/>
      <c r="Q179" s="90"/>
      <c r="R179" s="90"/>
      <c r="S179" s="90"/>
      <c r="T179" s="90"/>
      <c r="U179" s="90"/>
      <c r="V179" s="90"/>
      <c r="W179" s="90"/>
      <c r="X179" s="90"/>
      <c r="Y179" s="90"/>
      <c r="Z179" s="32"/>
    </row>
    <row r="180" spans="1:26" ht="14.25" customHeight="1">
      <c r="A180" s="90"/>
      <c r="B180" s="90"/>
      <c r="C180" s="91"/>
      <c r="D180" s="92"/>
      <c r="E180" s="92"/>
      <c r="F180" s="92"/>
      <c r="G180" s="92"/>
      <c r="H180" s="92"/>
      <c r="I180" s="92"/>
      <c r="J180" s="92"/>
      <c r="K180" s="92"/>
      <c r="L180" s="92"/>
      <c r="M180" s="92"/>
      <c r="N180" s="92"/>
      <c r="O180" s="90"/>
      <c r="P180" s="90"/>
      <c r="Q180" s="90"/>
      <c r="R180" s="90"/>
      <c r="S180" s="90"/>
      <c r="T180" s="90"/>
      <c r="U180" s="90"/>
      <c r="V180" s="90"/>
      <c r="W180" s="90"/>
      <c r="X180" s="90"/>
      <c r="Y180" s="90"/>
      <c r="Z180" s="32"/>
    </row>
    <row r="181" spans="1:26" ht="14.25" customHeight="1">
      <c r="A181" s="90"/>
      <c r="B181" s="90"/>
      <c r="C181" s="91"/>
      <c r="D181" s="92"/>
      <c r="E181" s="92"/>
      <c r="F181" s="92"/>
      <c r="G181" s="92"/>
      <c r="H181" s="92"/>
      <c r="I181" s="92"/>
      <c r="J181" s="92"/>
      <c r="K181" s="92"/>
      <c r="L181" s="92"/>
      <c r="M181" s="92"/>
      <c r="N181" s="92"/>
      <c r="O181" s="90"/>
      <c r="P181" s="90"/>
      <c r="Q181" s="90"/>
      <c r="R181" s="90"/>
      <c r="S181" s="90"/>
      <c r="T181" s="90"/>
      <c r="U181" s="90"/>
      <c r="V181" s="90"/>
      <c r="W181" s="90"/>
      <c r="X181" s="90"/>
      <c r="Y181" s="90"/>
      <c r="Z181" s="32"/>
    </row>
    <row r="182" spans="1:26" ht="14.25" customHeight="1">
      <c r="A182" s="90"/>
      <c r="B182" s="90"/>
      <c r="C182" s="91"/>
      <c r="D182" s="92"/>
      <c r="E182" s="92"/>
      <c r="F182" s="92"/>
      <c r="G182" s="92"/>
      <c r="H182" s="92"/>
      <c r="I182" s="92"/>
      <c r="J182" s="92"/>
      <c r="K182" s="92"/>
      <c r="L182" s="92"/>
      <c r="M182" s="92"/>
      <c r="N182" s="92"/>
      <c r="O182" s="90"/>
      <c r="P182" s="90"/>
      <c r="Q182" s="90"/>
      <c r="R182" s="90"/>
      <c r="S182" s="90"/>
      <c r="T182" s="90"/>
      <c r="U182" s="90"/>
      <c r="V182" s="90"/>
      <c r="W182" s="90"/>
      <c r="X182" s="90"/>
      <c r="Y182" s="90"/>
      <c r="Z182" s="32"/>
    </row>
    <row r="183" spans="1:26" ht="14.25" customHeight="1">
      <c r="A183" s="90"/>
      <c r="B183" s="90"/>
      <c r="C183" s="91"/>
      <c r="D183" s="92"/>
      <c r="E183" s="92"/>
      <c r="F183" s="92"/>
      <c r="G183" s="92"/>
      <c r="H183" s="92"/>
      <c r="I183" s="92"/>
      <c r="J183" s="92"/>
      <c r="K183" s="92"/>
      <c r="L183" s="92"/>
      <c r="M183" s="92"/>
      <c r="N183" s="92"/>
      <c r="O183" s="90"/>
      <c r="P183" s="90"/>
      <c r="Q183" s="90"/>
      <c r="R183" s="90"/>
      <c r="S183" s="90"/>
      <c r="T183" s="90"/>
      <c r="U183" s="90"/>
      <c r="V183" s="90"/>
      <c r="W183" s="90"/>
      <c r="X183" s="90"/>
      <c r="Y183" s="90"/>
      <c r="Z183" s="32"/>
    </row>
    <row r="184" spans="1:26" ht="14.25" customHeight="1">
      <c r="A184" s="90"/>
      <c r="B184" s="90"/>
      <c r="C184" s="91"/>
      <c r="D184" s="92"/>
      <c r="E184" s="92"/>
      <c r="F184" s="92"/>
      <c r="G184" s="92"/>
      <c r="H184" s="92"/>
      <c r="I184" s="92"/>
      <c r="J184" s="92"/>
      <c r="K184" s="92"/>
      <c r="L184" s="92"/>
      <c r="M184" s="92"/>
      <c r="N184" s="92"/>
      <c r="O184" s="90"/>
      <c r="P184" s="90"/>
      <c r="Q184" s="90"/>
      <c r="R184" s="90"/>
      <c r="S184" s="90"/>
      <c r="T184" s="90"/>
      <c r="U184" s="90"/>
      <c r="V184" s="90"/>
      <c r="W184" s="90"/>
      <c r="X184" s="90"/>
      <c r="Y184" s="90"/>
      <c r="Z184" s="32"/>
    </row>
    <row r="185" spans="1:26" ht="14.25" customHeight="1">
      <c r="A185" s="90"/>
      <c r="B185" s="90"/>
      <c r="C185" s="91"/>
      <c r="D185" s="92"/>
      <c r="E185" s="92"/>
      <c r="F185" s="92"/>
      <c r="G185" s="92"/>
      <c r="H185" s="92"/>
      <c r="I185" s="92"/>
      <c r="J185" s="92"/>
      <c r="K185" s="92"/>
      <c r="L185" s="92"/>
      <c r="M185" s="92"/>
      <c r="N185" s="92"/>
      <c r="O185" s="90"/>
      <c r="P185" s="90"/>
      <c r="Q185" s="90"/>
      <c r="R185" s="90"/>
      <c r="S185" s="90"/>
      <c r="T185" s="90"/>
      <c r="U185" s="90"/>
      <c r="V185" s="90"/>
      <c r="W185" s="90"/>
      <c r="X185" s="90"/>
      <c r="Y185" s="90"/>
      <c r="Z185" s="32"/>
    </row>
    <row r="186" spans="1:26" ht="14.25" customHeight="1">
      <c r="A186" s="90"/>
      <c r="B186" s="90"/>
      <c r="C186" s="91"/>
      <c r="D186" s="92"/>
      <c r="E186" s="92"/>
      <c r="F186" s="92"/>
      <c r="G186" s="92"/>
      <c r="H186" s="92"/>
      <c r="I186" s="92"/>
      <c r="J186" s="92"/>
      <c r="K186" s="92"/>
      <c r="L186" s="92"/>
      <c r="M186" s="92"/>
      <c r="N186" s="92"/>
      <c r="O186" s="90"/>
      <c r="P186" s="90"/>
      <c r="Q186" s="90"/>
      <c r="R186" s="90"/>
      <c r="S186" s="90"/>
      <c r="T186" s="90"/>
      <c r="U186" s="90"/>
      <c r="V186" s="90"/>
      <c r="W186" s="90"/>
      <c r="X186" s="90"/>
      <c r="Y186" s="90"/>
      <c r="Z186" s="32"/>
    </row>
    <row r="187" spans="1:26" ht="14.25" customHeight="1">
      <c r="A187" s="90"/>
      <c r="B187" s="90"/>
      <c r="C187" s="91"/>
      <c r="D187" s="92"/>
      <c r="E187" s="92"/>
      <c r="F187" s="92"/>
      <c r="G187" s="92"/>
      <c r="H187" s="92"/>
      <c r="I187" s="92"/>
      <c r="J187" s="92"/>
      <c r="K187" s="92"/>
      <c r="L187" s="92"/>
      <c r="M187" s="92"/>
      <c r="N187" s="92"/>
      <c r="O187" s="90"/>
      <c r="P187" s="90"/>
      <c r="Q187" s="90"/>
      <c r="R187" s="90"/>
      <c r="S187" s="90"/>
      <c r="T187" s="90"/>
      <c r="U187" s="90"/>
      <c r="V187" s="90"/>
      <c r="W187" s="90"/>
      <c r="X187" s="90"/>
      <c r="Y187" s="90"/>
      <c r="Z187" s="32"/>
    </row>
    <row r="188" spans="1:26" ht="14.25" customHeight="1">
      <c r="A188" s="90"/>
      <c r="B188" s="90"/>
      <c r="C188" s="91"/>
      <c r="D188" s="92"/>
      <c r="E188" s="92"/>
      <c r="F188" s="92"/>
      <c r="G188" s="92"/>
      <c r="H188" s="92"/>
      <c r="I188" s="92"/>
      <c r="J188" s="92"/>
      <c r="K188" s="92"/>
      <c r="L188" s="92"/>
      <c r="M188" s="92"/>
      <c r="N188" s="92"/>
      <c r="O188" s="90"/>
      <c r="P188" s="90"/>
      <c r="Q188" s="90"/>
      <c r="R188" s="90"/>
      <c r="S188" s="90"/>
      <c r="T188" s="90"/>
      <c r="U188" s="90"/>
      <c r="V188" s="90"/>
      <c r="W188" s="90"/>
      <c r="X188" s="90"/>
      <c r="Y188" s="90"/>
      <c r="Z188" s="32"/>
    </row>
    <row r="189" spans="1:26" ht="14.25" customHeight="1">
      <c r="A189" s="90"/>
      <c r="B189" s="90"/>
      <c r="C189" s="91"/>
      <c r="D189" s="92"/>
      <c r="E189" s="92"/>
      <c r="F189" s="92"/>
      <c r="G189" s="92"/>
      <c r="H189" s="92"/>
      <c r="I189" s="92"/>
      <c r="J189" s="92"/>
      <c r="K189" s="92"/>
      <c r="L189" s="92"/>
      <c r="M189" s="92"/>
      <c r="N189" s="92"/>
      <c r="O189" s="90"/>
      <c r="P189" s="90"/>
      <c r="Q189" s="90"/>
      <c r="R189" s="90"/>
      <c r="S189" s="90"/>
      <c r="T189" s="90"/>
      <c r="U189" s="90"/>
      <c r="V189" s="90"/>
      <c r="W189" s="90"/>
      <c r="X189" s="90"/>
      <c r="Y189" s="90"/>
      <c r="Z189" s="32"/>
    </row>
    <row r="190" spans="1:26" ht="14.25" customHeight="1">
      <c r="A190" s="90"/>
      <c r="B190" s="90"/>
      <c r="C190" s="91"/>
      <c r="D190" s="92"/>
      <c r="E190" s="92"/>
      <c r="F190" s="92"/>
      <c r="G190" s="92"/>
      <c r="H190" s="92"/>
      <c r="I190" s="92"/>
      <c r="J190" s="92"/>
      <c r="K190" s="92"/>
      <c r="L190" s="92"/>
      <c r="M190" s="92"/>
      <c r="N190" s="92"/>
      <c r="O190" s="90"/>
      <c r="P190" s="90"/>
      <c r="Q190" s="90"/>
      <c r="R190" s="90"/>
      <c r="S190" s="90"/>
      <c r="T190" s="90"/>
      <c r="U190" s="90"/>
      <c r="V190" s="90"/>
      <c r="W190" s="90"/>
      <c r="X190" s="90"/>
      <c r="Y190" s="90"/>
      <c r="Z190" s="32"/>
    </row>
    <row r="191" spans="1:26" ht="14.25" customHeight="1">
      <c r="A191" s="90"/>
      <c r="B191" s="90"/>
      <c r="C191" s="91"/>
      <c r="D191" s="92"/>
      <c r="E191" s="92"/>
      <c r="F191" s="92"/>
      <c r="G191" s="92"/>
      <c r="H191" s="92"/>
      <c r="I191" s="92"/>
      <c r="J191" s="92"/>
      <c r="K191" s="92"/>
      <c r="L191" s="92"/>
      <c r="M191" s="92"/>
      <c r="N191" s="92"/>
      <c r="O191" s="90"/>
      <c r="P191" s="90"/>
      <c r="Q191" s="90"/>
      <c r="R191" s="90"/>
      <c r="S191" s="90"/>
      <c r="T191" s="90"/>
      <c r="U191" s="90"/>
      <c r="V191" s="90"/>
      <c r="W191" s="90"/>
      <c r="X191" s="90"/>
      <c r="Y191" s="90"/>
      <c r="Z191" s="32"/>
    </row>
    <row r="192" spans="1:26" ht="14.25" customHeight="1">
      <c r="A192" s="90"/>
      <c r="B192" s="90"/>
      <c r="C192" s="91"/>
      <c r="D192" s="92"/>
      <c r="E192" s="92"/>
      <c r="F192" s="92"/>
      <c r="G192" s="92"/>
      <c r="H192" s="92"/>
      <c r="I192" s="92"/>
      <c r="J192" s="92"/>
      <c r="K192" s="92"/>
      <c r="L192" s="92"/>
      <c r="M192" s="92"/>
      <c r="N192" s="92"/>
      <c r="O192" s="90"/>
      <c r="P192" s="90"/>
      <c r="Q192" s="90"/>
      <c r="R192" s="90"/>
      <c r="S192" s="90"/>
      <c r="T192" s="90"/>
      <c r="U192" s="90"/>
      <c r="V192" s="90"/>
      <c r="W192" s="90"/>
      <c r="X192" s="90"/>
      <c r="Y192" s="90"/>
      <c r="Z192" s="32"/>
    </row>
    <row r="193" spans="1:26" ht="14.25" customHeight="1">
      <c r="A193" s="90"/>
      <c r="B193" s="90"/>
      <c r="C193" s="91"/>
      <c r="D193" s="92"/>
      <c r="E193" s="92"/>
      <c r="F193" s="92"/>
      <c r="G193" s="92"/>
      <c r="H193" s="92"/>
      <c r="I193" s="92"/>
      <c r="J193" s="92"/>
      <c r="K193" s="92"/>
      <c r="L193" s="92"/>
      <c r="M193" s="92"/>
      <c r="N193" s="92"/>
      <c r="O193" s="90"/>
      <c r="P193" s="90"/>
      <c r="Q193" s="90"/>
      <c r="R193" s="90"/>
      <c r="S193" s="90"/>
      <c r="T193" s="90"/>
      <c r="U193" s="90"/>
      <c r="V193" s="90"/>
      <c r="W193" s="90"/>
      <c r="X193" s="90"/>
      <c r="Y193" s="90"/>
      <c r="Z193" s="32"/>
    </row>
    <row r="194" spans="1:26" ht="14.25" customHeight="1">
      <c r="A194" s="90"/>
      <c r="B194" s="90"/>
      <c r="C194" s="91"/>
      <c r="D194" s="92"/>
      <c r="E194" s="92"/>
      <c r="F194" s="92"/>
      <c r="G194" s="92"/>
      <c r="H194" s="92"/>
      <c r="I194" s="92"/>
      <c r="J194" s="92"/>
      <c r="K194" s="92"/>
      <c r="L194" s="92"/>
      <c r="M194" s="92"/>
      <c r="N194" s="92"/>
      <c r="O194" s="90"/>
      <c r="P194" s="90"/>
      <c r="Q194" s="90"/>
      <c r="R194" s="90"/>
      <c r="S194" s="90"/>
      <c r="T194" s="90"/>
      <c r="U194" s="90"/>
      <c r="V194" s="90"/>
      <c r="W194" s="90"/>
      <c r="X194" s="90"/>
      <c r="Y194" s="90"/>
      <c r="Z194" s="32"/>
    </row>
    <row r="195" spans="1:26" ht="14.25" customHeight="1">
      <c r="A195" s="90"/>
      <c r="B195" s="90"/>
      <c r="C195" s="91"/>
      <c r="D195" s="92"/>
      <c r="E195" s="92"/>
      <c r="F195" s="92"/>
      <c r="G195" s="92"/>
      <c r="H195" s="92"/>
      <c r="I195" s="92"/>
      <c r="J195" s="92"/>
      <c r="K195" s="92"/>
      <c r="L195" s="92"/>
      <c r="M195" s="92"/>
      <c r="N195" s="92"/>
      <c r="O195" s="90"/>
      <c r="P195" s="90"/>
      <c r="Q195" s="90"/>
      <c r="R195" s="90"/>
      <c r="S195" s="90"/>
      <c r="T195" s="90"/>
      <c r="U195" s="90"/>
      <c r="V195" s="90"/>
      <c r="W195" s="90"/>
      <c r="X195" s="90"/>
      <c r="Y195" s="90"/>
      <c r="Z195" s="32"/>
    </row>
    <row r="196" spans="1:26" ht="14.25" customHeight="1">
      <c r="A196" s="90"/>
      <c r="B196" s="90"/>
      <c r="C196" s="91"/>
      <c r="D196" s="92"/>
      <c r="E196" s="92"/>
      <c r="F196" s="92"/>
      <c r="G196" s="92"/>
      <c r="H196" s="92"/>
      <c r="I196" s="92"/>
      <c r="J196" s="92"/>
      <c r="K196" s="92"/>
      <c r="L196" s="92"/>
      <c r="M196" s="92"/>
      <c r="N196" s="92"/>
      <c r="O196" s="90"/>
      <c r="P196" s="90"/>
      <c r="Q196" s="90"/>
      <c r="R196" s="90"/>
      <c r="S196" s="90"/>
      <c r="T196" s="90"/>
      <c r="U196" s="90"/>
      <c r="V196" s="90"/>
      <c r="W196" s="90"/>
      <c r="X196" s="90"/>
      <c r="Y196" s="90"/>
      <c r="Z196" s="32"/>
    </row>
    <row r="197" spans="1:26" ht="14.25" customHeight="1">
      <c r="A197" s="90"/>
      <c r="B197" s="90"/>
      <c r="C197" s="91"/>
      <c r="D197" s="92"/>
      <c r="E197" s="92"/>
      <c r="F197" s="92"/>
      <c r="G197" s="92"/>
      <c r="H197" s="92"/>
      <c r="I197" s="92"/>
      <c r="J197" s="92"/>
      <c r="K197" s="92"/>
      <c r="L197" s="92"/>
      <c r="M197" s="92"/>
      <c r="N197" s="92"/>
      <c r="O197" s="90"/>
      <c r="P197" s="90"/>
      <c r="Q197" s="90"/>
      <c r="R197" s="90"/>
      <c r="S197" s="90"/>
      <c r="T197" s="90"/>
      <c r="U197" s="90"/>
      <c r="V197" s="90"/>
      <c r="W197" s="90"/>
      <c r="X197" s="90"/>
      <c r="Y197" s="90"/>
      <c r="Z197" s="32"/>
    </row>
    <row r="198" spans="1:26" ht="14.25" customHeight="1">
      <c r="A198" s="90"/>
      <c r="B198" s="90"/>
      <c r="C198" s="91"/>
      <c r="D198" s="92"/>
      <c r="E198" s="92"/>
      <c r="F198" s="92"/>
      <c r="G198" s="92"/>
      <c r="H198" s="92"/>
      <c r="I198" s="92"/>
      <c r="J198" s="92"/>
      <c r="K198" s="92"/>
      <c r="L198" s="92"/>
      <c r="M198" s="92"/>
      <c r="N198" s="92"/>
      <c r="O198" s="90"/>
      <c r="P198" s="90"/>
      <c r="Q198" s="90"/>
      <c r="R198" s="90"/>
      <c r="S198" s="90"/>
      <c r="T198" s="90"/>
      <c r="U198" s="90"/>
      <c r="V198" s="90"/>
      <c r="W198" s="90"/>
      <c r="X198" s="90"/>
      <c r="Y198" s="90"/>
      <c r="Z198" s="32"/>
    </row>
    <row r="199" spans="1:26" ht="14.25" customHeight="1">
      <c r="A199" s="90"/>
      <c r="B199" s="90"/>
      <c r="C199" s="91"/>
      <c r="D199" s="92"/>
      <c r="E199" s="92"/>
      <c r="F199" s="92"/>
      <c r="G199" s="92"/>
      <c r="H199" s="92"/>
      <c r="I199" s="92"/>
      <c r="J199" s="92"/>
      <c r="K199" s="92"/>
      <c r="L199" s="92"/>
      <c r="M199" s="92"/>
      <c r="N199" s="92"/>
      <c r="O199" s="90"/>
      <c r="P199" s="90"/>
      <c r="Q199" s="90"/>
      <c r="R199" s="90"/>
      <c r="S199" s="90"/>
      <c r="T199" s="90"/>
      <c r="U199" s="90"/>
      <c r="V199" s="90"/>
      <c r="W199" s="90"/>
      <c r="X199" s="90"/>
      <c r="Y199" s="90"/>
      <c r="Z199" s="32"/>
    </row>
    <row r="200" spans="1:26" ht="14.25" customHeight="1">
      <c r="A200" s="90"/>
      <c r="B200" s="90"/>
      <c r="C200" s="91"/>
      <c r="D200" s="92"/>
      <c r="E200" s="92"/>
      <c r="F200" s="92"/>
      <c r="G200" s="92"/>
      <c r="H200" s="92"/>
      <c r="I200" s="92"/>
      <c r="J200" s="92"/>
      <c r="K200" s="92"/>
      <c r="L200" s="92"/>
      <c r="M200" s="92"/>
      <c r="N200" s="92"/>
      <c r="O200" s="90"/>
      <c r="P200" s="90"/>
      <c r="Q200" s="90"/>
      <c r="R200" s="90"/>
      <c r="S200" s="90"/>
      <c r="T200" s="90"/>
      <c r="U200" s="90"/>
      <c r="V200" s="90"/>
      <c r="W200" s="90"/>
      <c r="X200" s="90"/>
      <c r="Y200" s="90"/>
      <c r="Z200" s="32"/>
    </row>
    <row r="201" spans="1:26" ht="14.25" customHeight="1">
      <c r="A201" s="90"/>
      <c r="B201" s="90"/>
      <c r="C201" s="91"/>
      <c r="D201" s="92"/>
      <c r="E201" s="92"/>
      <c r="F201" s="92"/>
      <c r="G201" s="92"/>
      <c r="H201" s="92"/>
      <c r="I201" s="92"/>
      <c r="J201" s="92"/>
      <c r="K201" s="92"/>
      <c r="L201" s="92"/>
      <c r="M201" s="92"/>
      <c r="N201" s="92"/>
      <c r="O201" s="90"/>
      <c r="P201" s="90"/>
      <c r="Q201" s="90"/>
      <c r="R201" s="90"/>
      <c r="S201" s="90"/>
      <c r="T201" s="90"/>
      <c r="U201" s="90"/>
      <c r="V201" s="90"/>
      <c r="W201" s="90"/>
      <c r="X201" s="90"/>
      <c r="Y201" s="90"/>
      <c r="Z201" s="32"/>
    </row>
    <row r="202" spans="1:26" ht="14.25" customHeight="1">
      <c r="A202" s="90"/>
      <c r="B202" s="90"/>
      <c r="C202" s="91"/>
      <c r="D202" s="92"/>
      <c r="E202" s="92"/>
      <c r="F202" s="92"/>
      <c r="G202" s="92"/>
      <c r="H202" s="92"/>
      <c r="I202" s="92"/>
      <c r="J202" s="92"/>
      <c r="K202" s="92"/>
      <c r="L202" s="92"/>
      <c r="M202" s="92"/>
      <c r="N202" s="92"/>
      <c r="O202" s="90"/>
      <c r="P202" s="90"/>
      <c r="Q202" s="90"/>
      <c r="R202" s="90"/>
      <c r="S202" s="90"/>
      <c r="T202" s="90"/>
      <c r="U202" s="90"/>
      <c r="V202" s="90"/>
      <c r="W202" s="90"/>
      <c r="X202" s="90"/>
      <c r="Y202" s="90"/>
      <c r="Z202" s="32"/>
    </row>
    <row r="203" spans="1:26" ht="14.25" customHeight="1">
      <c r="A203" s="90"/>
      <c r="B203" s="90"/>
      <c r="C203" s="91"/>
      <c r="D203" s="92"/>
      <c r="E203" s="92"/>
      <c r="F203" s="92"/>
      <c r="G203" s="92"/>
      <c r="H203" s="92"/>
      <c r="I203" s="92"/>
      <c r="J203" s="92"/>
      <c r="K203" s="92"/>
      <c r="L203" s="92"/>
      <c r="M203" s="92"/>
      <c r="N203" s="92"/>
      <c r="O203" s="90"/>
      <c r="P203" s="90"/>
      <c r="Q203" s="90"/>
      <c r="R203" s="90"/>
      <c r="S203" s="90"/>
      <c r="T203" s="90"/>
      <c r="U203" s="90"/>
      <c r="V203" s="90"/>
      <c r="W203" s="90"/>
      <c r="X203" s="90"/>
      <c r="Y203" s="90"/>
      <c r="Z203" s="32"/>
    </row>
    <row r="204" spans="1:26" ht="14.25" customHeight="1">
      <c r="A204" s="90"/>
      <c r="B204" s="90"/>
      <c r="C204" s="91"/>
      <c r="D204" s="92"/>
      <c r="E204" s="92"/>
      <c r="F204" s="92"/>
      <c r="G204" s="92"/>
      <c r="H204" s="92"/>
      <c r="I204" s="92"/>
      <c r="J204" s="92"/>
      <c r="K204" s="92"/>
      <c r="L204" s="92"/>
      <c r="M204" s="92"/>
      <c r="N204" s="92"/>
      <c r="O204" s="90"/>
      <c r="P204" s="90"/>
      <c r="Q204" s="90"/>
      <c r="R204" s="90"/>
      <c r="S204" s="90"/>
      <c r="T204" s="90"/>
      <c r="U204" s="90"/>
      <c r="V204" s="90"/>
      <c r="W204" s="90"/>
      <c r="X204" s="90"/>
      <c r="Y204" s="90"/>
      <c r="Z204" s="32"/>
    </row>
    <row r="205" spans="1:26" ht="14.25" customHeight="1">
      <c r="A205" s="90"/>
      <c r="B205" s="90"/>
      <c r="C205" s="91"/>
      <c r="D205" s="92"/>
      <c r="E205" s="92"/>
      <c r="F205" s="92"/>
      <c r="G205" s="92"/>
      <c r="H205" s="92"/>
      <c r="I205" s="92"/>
      <c r="J205" s="92"/>
      <c r="K205" s="92"/>
      <c r="L205" s="92"/>
      <c r="M205" s="92"/>
      <c r="N205" s="92"/>
      <c r="O205" s="90"/>
      <c r="P205" s="90"/>
      <c r="Q205" s="90"/>
      <c r="R205" s="90"/>
      <c r="S205" s="90"/>
      <c r="T205" s="90"/>
      <c r="U205" s="90"/>
      <c r="V205" s="90"/>
      <c r="W205" s="90"/>
      <c r="X205" s="90"/>
      <c r="Y205" s="90"/>
      <c r="Z205" s="32"/>
    </row>
    <row r="206" spans="1:26" ht="14.25" customHeight="1">
      <c r="A206" s="90"/>
      <c r="B206" s="90"/>
      <c r="C206" s="91"/>
      <c r="D206" s="92"/>
      <c r="E206" s="92"/>
      <c r="F206" s="92"/>
      <c r="G206" s="92"/>
      <c r="H206" s="92"/>
      <c r="I206" s="92"/>
      <c r="J206" s="92"/>
      <c r="K206" s="92"/>
      <c r="L206" s="92"/>
      <c r="M206" s="92"/>
      <c r="N206" s="92"/>
      <c r="O206" s="90"/>
      <c r="P206" s="90"/>
      <c r="Q206" s="90"/>
      <c r="R206" s="90"/>
      <c r="S206" s="90"/>
      <c r="T206" s="90"/>
      <c r="U206" s="90"/>
      <c r="V206" s="90"/>
      <c r="W206" s="90"/>
      <c r="X206" s="90"/>
      <c r="Y206" s="90"/>
      <c r="Z206" s="32"/>
    </row>
    <row r="207" spans="1:26" ht="14.25" customHeight="1">
      <c r="A207" s="90"/>
      <c r="B207" s="90"/>
      <c r="C207" s="91"/>
      <c r="D207" s="92"/>
      <c r="E207" s="92"/>
      <c r="F207" s="92"/>
      <c r="G207" s="92"/>
      <c r="H207" s="92"/>
      <c r="I207" s="92"/>
      <c r="J207" s="92"/>
      <c r="K207" s="92"/>
      <c r="L207" s="92"/>
      <c r="M207" s="92"/>
      <c r="N207" s="92"/>
      <c r="O207" s="90"/>
      <c r="P207" s="90"/>
      <c r="Q207" s="90"/>
      <c r="R207" s="90"/>
      <c r="S207" s="90"/>
      <c r="T207" s="90"/>
      <c r="U207" s="90"/>
      <c r="V207" s="90"/>
      <c r="W207" s="90"/>
      <c r="X207" s="90"/>
      <c r="Y207" s="90"/>
      <c r="Z207" s="32"/>
    </row>
    <row r="208" spans="1:26" ht="14.25" customHeight="1">
      <c r="A208" s="90"/>
      <c r="B208" s="90"/>
      <c r="C208" s="91"/>
      <c r="D208" s="92"/>
      <c r="E208" s="92"/>
      <c r="F208" s="92"/>
      <c r="G208" s="92"/>
      <c r="H208" s="92"/>
      <c r="I208" s="92"/>
      <c r="J208" s="92"/>
      <c r="K208" s="92"/>
      <c r="L208" s="92"/>
      <c r="M208" s="92"/>
      <c r="N208" s="92"/>
      <c r="O208" s="90"/>
      <c r="P208" s="90"/>
      <c r="Q208" s="90"/>
      <c r="R208" s="90"/>
      <c r="S208" s="90"/>
      <c r="T208" s="90"/>
      <c r="U208" s="90"/>
      <c r="V208" s="90"/>
      <c r="W208" s="90"/>
      <c r="X208" s="90"/>
      <c r="Y208" s="90"/>
      <c r="Z208" s="32"/>
    </row>
    <row r="209" spans="1:26" ht="14.25" customHeight="1">
      <c r="A209" s="90"/>
      <c r="B209" s="90"/>
      <c r="C209" s="91"/>
      <c r="D209" s="92"/>
      <c r="E209" s="92"/>
      <c r="F209" s="92"/>
      <c r="G209" s="92"/>
      <c r="H209" s="92"/>
      <c r="I209" s="92"/>
      <c r="J209" s="92"/>
      <c r="K209" s="92"/>
      <c r="L209" s="92"/>
      <c r="M209" s="92"/>
      <c r="N209" s="92"/>
      <c r="O209" s="90"/>
      <c r="P209" s="90"/>
      <c r="Q209" s="90"/>
      <c r="R209" s="90"/>
      <c r="S209" s="90"/>
      <c r="T209" s="90"/>
      <c r="U209" s="90"/>
      <c r="V209" s="90"/>
      <c r="W209" s="90"/>
      <c r="X209" s="90"/>
      <c r="Y209" s="90"/>
      <c r="Z209" s="32"/>
    </row>
    <row r="210" spans="1:26" ht="14.25" customHeight="1">
      <c r="A210" s="90"/>
      <c r="B210" s="90"/>
      <c r="C210" s="91"/>
      <c r="D210" s="92"/>
      <c r="E210" s="92"/>
      <c r="F210" s="92"/>
      <c r="G210" s="92"/>
      <c r="H210" s="92"/>
      <c r="I210" s="92"/>
      <c r="J210" s="92"/>
      <c r="K210" s="92"/>
      <c r="L210" s="92"/>
      <c r="M210" s="92"/>
      <c r="N210" s="92"/>
      <c r="O210" s="90"/>
      <c r="P210" s="90"/>
      <c r="Q210" s="90"/>
      <c r="R210" s="90"/>
      <c r="S210" s="90"/>
      <c r="T210" s="90"/>
      <c r="U210" s="90"/>
      <c r="V210" s="90"/>
      <c r="W210" s="90"/>
      <c r="X210" s="90"/>
      <c r="Y210" s="90"/>
      <c r="Z210" s="32"/>
    </row>
    <row r="211" spans="1:26" ht="14.25" customHeight="1">
      <c r="A211" s="90"/>
      <c r="B211" s="90"/>
      <c r="C211" s="91"/>
      <c r="D211" s="92"/>
      <c r="E211" s="92"/>
      <c r="F211" s="92"/>
      <c r="G211" s="92"/>
      <c r="H211" s="92"/>
      <c r="I211" s="92"/>
      <c r="J211" s="92"/>
      <c r="K211" s="92"/>
      <c r="L211" s="92"/>
      <c r="M211" s="92"/>
      <c r="N211" s="92"/>
      <c r="O211" s="90"/>
      <c r="P211" s="90"/>
      <c r="Q211" s="90"/>
      <c r="R211" s="90"/>
      <c r="S211" s="90"/>
      <c r="T211" s="90"/>
      <c r="U211" s="90"/>
      <c r="V211" s="90"/>
      <c r="W211" s="90"/>
      <c r="X211" s="90"/>
      <c r="Y211" s="90"/>
      <c r="Z211" s="32"/>
    </row>
    <row r="212" spans="1:26" ht="14.25" customHeight="1">
      <c r="A212" s="90"/>
      <c r="B212" s="90"/>
      <c r="C212" s="91"/>
      <c r="D212" s="92"/>
      <c r="E212" s="92"/>
      <c r="F212" s="92"/>
      <c r="G212" s="92"/>
      <c r="H212" s="92"/>
      <c r="I212" s="92"/>
      <c r="J212" s="92"/>
      <c r="K212" s="92"/>
      <c r="L212" s="92"/>
      <c r="M212" s="92"/>
      <c r="N212" s="92"/>
      <c r="O212" s="90"/>
      <c r="P212" s="90"/>
      <c r="Q212" s="90"/>
      <c r="R212" s="90"/>
      <c r="S212" s="90"/>
      <c r="T212" s="90"/>
      <c r="U212" s="90"/>
      <c r="V212" s="90"/>
      <c r="W212" s="90"/>
      <c r="X212" s="90"/>
      <c r="Y212" s="90"/>
      <c r="Z212" s="32"/>
    </row>
    <row r="213" spans="1:26" ht="14.25" customHeight="1">
      <c r="A213" s="90"/>
      <c r="B213" s="90"/>
      <c r="C213" s="91"/>
      <c r="D213" s="92"/>
      <c r="E213" s="92"/>
      <c r="F213" s="92"/>
      <c r="G213" s="92"/>
      <c r="H213" s="92"/>
      <c r="I213" s="92"/>
      <c r="J213" s="92"/>
      <c r="K213" s="92"/>
      <c r="L213" s="92"/>
      <c r="M213" s="92"/>
      <c r="N213" s="92"/>
      <c r="O213" s="90"/>
      <c r="P213" s="90"/>
      <c r="Q213" s="90"/>
      <c r="R213" s="90"/>
      <c r="S213" s="90"/>
      <c r="T213" s="90"/>
      <c r="U213" s="90"/>
      <c r="V213" s="90"/>
      <c r="W213" s="90"/>
      <c r="X213" s="90"/>
      <c r="Y213" s="90"/>
      <c r="Z213" s="32"/>
    </row>
    <row r="214" spans="1:26" ht="14.25" customHeight="1">
      <c r="A214" s="90"/>
      <c r="B214" s="90"/>
      <c r="C214" s="91"/>
      <c r="D214" s="92"/>
      <c r="E214" s="92"/>
      <c r="F214" s="92"/>
      <c r="G214" s="92"/>
      <c r="H214" s="92"/>
      <c r="I214" s="92"/>
      <c r="J214" s="92"/>
      <c r="K214" s="92"/>
      <c r="L214" s="92"/>
      <c r="M214" s="92"/>
      <c r="N214" s="92"/>
      <c r="O214" s="90"/>
      <c r="P214" s="90"/>
      <c r="Q214" s="90"/>
      <c r="R214" s="90"/>
      <c r="S214" s="90"/>
      <c r="T214" s="90"/>
      <c r="U214" s="90"/>
      <c r="V214" s="90"/>
      <c r="W214" s="90"/>
      <c r="X214" s="90"/>
      <c r="Y214" s="90"/>
      <c r="Z214" s="32"/>
    </row>
    <row r="215" spans="1:26" ht="14.25" customHeight="1">
      <c r="A215" s="90"/>
      <c r="B215" s="90"/>
      <c r="C215" s="91"/>
      <c r="D215" s="92"/>
      <c r="E215" s="92"/>
      <c r="F215" s="92"/>
      <c r="G215" s="92"/>
      <c r="H215" s="92"/>
      <c r="I215" s="92"/>
      <c r="J215" s="92"/>
      <c r="K215" s="92"/>
      <c r="L215" s="92"/>
      <c r="M215" s="92"/>
      <c r="N215" s="92"/>
      <c r="O215" s="90"/>
      <c r="P215" s="90"/>
      <c r="Q215" s="90"/>
      <c r="R215" s="90"/>
      <c r="S215" s="90"/>
      <c r="T215" s="90"/>
      <c r="U215" s="90"/>
      <c r="V215" s="90"/>
      <c r="W215" s="90"/>
      <c r="X215" s="90"/>
      <c r="Y215" s="90"/>
      <c r="Z215" s="32"/>
    </row>
    <row r="216" spans="1:26" ht="14.25" customHeight="1">
      <c r="A216" s="90"/>
      <c r="B216" s="90"/>
      <c r="C216" s="91"/>
      <c r="D216" s="92"/>
      <c r="E216" s="92"/>
      <c r="F216" s="92"/>
      <c r="G216" s="92"/>
      <c r="H216" s="92"/>
      <c r="I216" s="92"/>
      <c r="J216" s="92"/>
      <c r="K216" s="92"/>
      <c r="L216" s="92"/>
      <c r="M216" s="92"/>
      <c r="N216" s="92"/>
      <c r="O216" s="90"/>
      <c r="P216" s="90"/>
      <c r="Q216" s="90"/>
      <c r="R216" s="90"/>
      <c r="S216" s="90"/>
      <c r="T216" s="90"/>
      <c r="U216" s="90"/>
      <c r="V216" s="90"/>
      <c r="W216" s="90"/>
      <c r="X216" s="90"/>
      <c r="Y216" s="90"/>
      <c r="Z216" s="32"/>
    </row>
    <row r="217" spans="1:26" ht="14.25" customHeight="1">
      <c r="A217" s="90"/>
      <c r="B217" s="90"/>
      <c r="C217" s="91"/>
      <c r="D217" s="92"/>
      <c r="E217" s="92"/>
      <c r="F217" s="92"/>
      <c r="G217" s="92"/>
      <c r="H217" s="92"/>
      <c r="I217" s="92"/>
      <c r="J217" s="92"/>
      <c r="K217" s="92"/>
      <c r="L217" s="92"/>
      <c r="M217" s="92"/>
      <c r="N217" s="92"/>
      <c r="O217" s="90"/>
      <c r="P217" s="90"/>
      <c r="Q217" s="90"/>
      <c r="R217" s="90"/>
      <c r="S217" s="90"/>
      <c r="T217" s="90"/>
      <c r="U217" s="90"/>
      <c r="V217" s="90"/>
      <c r="W217" s="90"/>
      <c r="X217" s="90"/>
      <c r="Y217" s="90"/>
      <c r="Z217" s="32"/>
    </row>
    <row r="218" spans="1:26" ht="14.25" customHeight="1">
      <c r="A218" s="90"/>
      <c r="B218" s="90"/>
      <c r="C218" s="91"/>
      <c r="D218" s="92"/>
      <c r="E218" s="92"/>
      <c r="F218" s="92"/>
      <c r="G218" s="92"/>
      <c r="H218" s="92"/>
      <c r="I218" s="92"/>
      <c r="J218" s="92"/>
      <c r="K218" s="92"/>
      <c r="L218" s="92"/>
      <c r="M218" s="92"/>
      <c r="N218" s="92"/>
      <c r="O218" s="90"/>
      <c r="P218" s="90"/>
      <c r="Q218" s="90"/>
      <c r="R218" s="90"/>
      <c r="S218" s="90"/>
      <c r="T218" s="90"/>
      <c r="U218" s="90"/>
      <c r="V218" s="90"/>
      <c r="W218" s="90"/>
      <c r="X218" s="90"/>
      <c r="Y218" s="90"/>
      <c r="Z218" s="32"/>
    </row>
    <row r="219" spans="1:26" ht="14.25" customHeight="1">
      <c r="A219" s="90"/>
      <c r="B219" s="90"/>
      <c r="C219" s="91"/>
      <c r="D219" s="92"/>
      <c r="E219" s="92"/>
      <c r="F219" s="92"/>
      <c r="G219" s="92"/>
      <c r="H219" s="92"/>
      <c r="I219" s="92"/>
      <c r="J219" s="92"/>
      <c r="K219" s="92"/>
      <c r="L219" s="92"/>
      <c r="M219" s="92"/>
      <c r="N219" s="92"/>
      <c r="O219" s="90"/>
      <c r="P219" s="90"/>
      <c r="Q219" s="90"/>
      <c r="R219" s="90"/>
      <c r="S219" s="90"/>
      <c r="T219" s="90"/>
      <c r="U219" s="90"/>
      <c r="V219" s="90"/>
      <c r="W219" s="90"/>
      <c r="X219" s="90"/>
      <c r="Y219" s="90"/>
      <c r="Z219" s="32"/>
    </row>
    <row r="220" spans="1:26" ht="14.25" customHeight="1">
      <c r="A220" s="90"/>
      <c r="B220" s="90"/>
      <c r="C220" s="91"/>
      <c r="D220" s="92"/>
      <c r="E220" s="92"/>
      <c r="F220" s="92"/>
      <c r="G220" s="92"/>
      <c r="H220" s="92"/>
      <c r="I220" s="92"/>
      <c r="J220" s="92"/>
      <c r="K220" s="92"/>
      <c r="L220" s="92"/>
      <c r="M220" s="92"/>
      <c r="N220" s="92"/>
      <c r="O220" s="90"/>
      <c r="P220" s="90"/>
      <c r="Q220" s="90"/>
      <c r="R220" s="90"/>
      <c r="S220" s="90"/>
      <c r="T220" s="90"/>
      <c r="U220" s="90"/>
      <c r="V220" s="90"/>
      <c r="W220" s="90"/>
      <c r="X220" s="90"/>
      <c r="Y220" s="90"/>
      <c r="Z220" s="32"/>
    </row>
    <row r="221" spans="1:26" ht="14.25" customHeight="1">
      <c r="A221" s="90"/>
      <c r="B221" s="90"/>
      <c r="C221" s="91"/>
      <c r="D221" s="92"/>
      <c r="E221" s="92"/>
      <c r="F221" s="92"/>
      <c r="G221" s="92"/>
      <c r="H221" s="92"/>
      <c r="I221" s="92"/>
      <c r="J221" s="92"/>
      <c r="K221" s="92"/>
      <c r="L221" s="92"/>
      <c r="M221" s="92"/>
      <c r="N221" s="92"/>
      <c r="O221" s="90"/>
      <c r="P221" s="90"/>
      <c r="Q221" s="90"/>
      <c r="R221" s="90"/>
      <c r="S221" s="90"/>
      <c r="T221" s="90"/>
      <c r="U221" s="90"/>
      <c r="V221" s="90"/>
      <c r="W221" s="90"/>
      <c r="X221" s="90"/>
      <c r="Y221" s="90"/>
      <c r="Z221" s="32"/>
    </row>
    <row r="222" spans="1:26" ht="14.25" customHeight="1">
      <c r="A222" s="90"/>
      <c r="B222" s="90"/>
      <c r="C222" s="91"/>
      <c r="D222" s="92"/>
      <c r="E222" s="92"/>
      <c r="F222" s="92"/>
      <c r="G222" s="92"/>
      <c r="H222" s="92"/>
      <c r="I222" s="92"/>
      <c r="J222" s="92"/>
      <c r="K222" s="92"/>
      <c r="L222" s="92"/>
      <c r="M222" s="92"/>
      <c r="N222" s="92"/>
      <c r="O222" s="90"/>
      <c r="P222" s="90"/>
      <c r="Q222" s="90"/>
      <c r="R222" s="90"/>
      <c r="S222" s="90"/>
      <c r="T222" s="90"/>
      <c r="U222" s="90"/>
      <c r="V222" s="90"/>
      <c r="W222" s="90"/>
      <c r="X222" s="90"/>
      <c r="Y222" s="90"/>
      <c r="Z222" s="32"/>
    </row>
    <row r="223" spans="1:26" ht="14.25" customHeight="1">
      <c r="A223" s="90"/>
      <c r="B223" s="90"/>
      <c r="C223" s="91"/>
      <c r="D223" s="92"/>
      <c r="E223" s="92"/>
      <c r="F223" s="92"/>
      <c r="G223" s="92"/>
      <c r="H223" s="92"/>
      <c r="I223" s="92"/>
      <c r="J223" s="92"/>
      <c r="K223" s="92"/>
      <c r="L223" s="92"/>
      <c r="M223" s="92"/>
      <c r="N223" s="92"/>
      <c r="O223" s="90"/>
      <c r="P223" s="90"/>
      <c r="Q223" s="90"/>
      <c r="R223" s="90"/>
      <c r="S223" s="90"/>
      <c r="T223" s="90"/>
      <c r="U223" s="90"/>
      <c r="V223" s="90"/>
      <c r="W223" s="90"/>
      <c r="X223" s="90"/>
      <c r="Y223" s="90"/>
      <c r="Z223" s="32"/>
    </row>
    <row r="224" spans="1:26" ht="14.25" customHeight="1">
      <c r="A224" s="90"/>
      <c r="B224" s="90"/>
      <c r="C224" s="91"/>
      <c r="D224" s="92"/>
      <c r="E224" s="92"/>
      <c r="F224" s="92"/>
      <c r="G224" s="92"/>
      <c r="H224" s="92"/>
      <c r="I224" s="92"/>
      <c r="J224" s="92"/>
      <c r="K224" s="92"/>
      <c r="L224" s="92"/>
      <c r="M224" s="92"/>
      <c r="N224" s="92"/>
      <c r="O224" s="90"/>
      <c r="P224" s="90"/>
      <c r="Q224" s="90"/>
      <c r="R224" s="90"/>
      <c r="S224" s="90"/>
      <c r="T224" s="90"/>
      <c r="U224" s="90"/>
      <c r="V224" s="90"/>
      <c r="W224" s="90"/>
      <c r="X224" s="90"/>
      <c r="Y224" s="90"/>
      <c r="Z224" s="32"/>
    </row>
    <row r="225" spans="1:26" ht="14.25" customHeight="1">
      <c r="A225" s="90"/>
      <c r="B225" s="90"/>
      <c r="C225" s="91"/>
      <c r="D225" s="92"/>
      <c r="E225" s="92"/>
      <c r="F225" s="92"/>
      <c r="G225" s="92"/>
      <c r="H225" s="92"/>
      <c r="I225" s="92"/>
      <c r="J225" s="92"/>
      <c r="K225" s="92"/>
      <c r="L225" s="92"/>
      <c r="M225" s="92"/>
      <c r="N225" s="92"/>
      <c r="O225" s="90"/>
      <c r="P225" s="90"/>
      <c r="Q225" s="90"/>
      <c r="R225" s="90"/>
      <c r="S225" s="90"/>
      <c r="T225" s="90"/>
      <c r="U225" s="90"/>
      <c r="V225" s="90"/>
      <c r="W225" s="90"/>
      <c r="X225" s="90"/>
      <c r="Y225" s="90"/>
      <c r="Z225" s="32"/>
    </row>
    <row r="226" spans="1:26" ht="14.25" customHeight="1">
      <c r="A226" s="90"/>
      <c r="B226" s="90"/>
      <c r="C226" s="91"/>
      <c r="D226" s="92"/>
      <c r="E226" s="92"/>
      <c r="F226" s="92"/>
      <c r="G226" s="92"/>
      <c r="H226" s="92"/>
      <c r="I226" s="92"/>
      <c r="J226" s="92"/>
      <c r="K226" s="92"/>
      <c r="L226" s="92"/>
      <c r="M226" s="92"/>
      <c r="N226" s="92"/>
      <c r="O226" s="90"/>
      <c r="P226" s="90"/>
      <c r="Q226" s="90"/>
      <c r="R226" s="90"/>
      <c r="S226" s="90"/>
      <c r="T226" s="90"/>
      <c r="U226" s="90"/>
      <c r="V226" s="90"/>
      <c r="W226" s="90"/>
      <c r="X226" s="90"/>
      <c r="Y226" s="90"/>
      <c r="Z226" s="32"/>
    </row>
    <row r="227" spans="1:26" ht="14.25" customHeight="1">
      <c r="A227" s="90"/>
      <c r="B227" s="90"/>
      <c r="C227" s="91"/>
      <c r="D227" s="92"/>
      <c r="E227" s="92"/>
      <c r="F227" s="92"/>
      <c r="G227" s="92"/>
      <c r="H227" s="92"/>
      <c r="I227" s="92"/>
      <c r="J227" s="92"/>
      <c r="K227" s="92"/>
      <c r="L227" s="92"/>
      <c r="M227" s="92"/>
      <c r="N227" s="92"/>
      <c r="O227" s="90"/>
      <c r="P227" s="90"/>
      <c r="Q227" s="90"/>
      <c r="R227" s="90"/>
      <c r="S227" s="90"/>
      <c r="T227" s="90"/>
      <c r="U227" s="90"/>
      <c r="V227" s="90"/>
      <c r="W227" s="90"/>
      <c r="X227" s="90"/>
      <c r="Y227" s="90"/>
      <c r="Z227" s="32"/>
    </row>
    <row r="228" spans="1:26" ht="14.25" customHeight="1">
      <c r="A228" s="90"/>
      <c r="B228" s="90"/>
      <c r="C228" s="91"/>
      <c r="D228" s="92"/>
      <c r="E228" s="92"/>
      <c r="F228" s="92"/>
      <c r="G228" s="92"/>
      <c r="H228" s="92"/>
      <c r="I228" s="92"/>
      <c r="J228" s="92"/>
      <c r="K228" s="92"/>
      <c r="L228" s="92"/>
      <c r="M228" s="92"/>
      <c r="N228" s="92"/>
      <c r="O228" s="90"/>
      <c r="P228" s="90"/>
      <c r="Q228" s="90"/>
      <c r="R228" s="90"/>
      <c r="S228" s="90"/>
      <c r="T228" s="90"/>
      <c r="U228" s="90"/>
      <c r="V228" s="90"/>
      <c r="W228" s="90"/>
      <c r="X228" s="90"/>
      <c r="Y228" s="90"/>
      <c r="Z228" s="32"/>
    </row>
    <row r="229" spans="1:26" ht="14.25" customHeight="1">
      <c r="A229" s="90"/>
      <c r="B229" s="90"/>
      <c r="C229" s="91"/>
      <c r="D229" s="92"/>
      <c r="E229" s="92"/>
      <c r="F229" s="92"/>
      <c r="G229" s="92"/>
      <c r="H229" s="92"/>
      <c r="I229" s="92"/>
      <c r="J229" s="92"/>
      <c r="K229" s="92"/>
      <c r="L229" s="92"/>
      <c r="M229" s="92"/>
      <c r="N229" s="92"/>
      <c r="O229" s="90"/>
      <c r="P229" s="90"/>
      <c r="Q229" s="90"/>
      <c r="R229" s="90"/>
      <c r="S229" s="90"/>
      <c r="T229" s="90"/>
      <c r="U229" s="90"/>
      <c r="V229" s="90"/>
      <c r="W229" s="90"/>
      <c r="X229" s="90"/>
      <c r="Y229" s="90"/>
      <c r="Z229" s="32"/>
    </row>
    <row r="230" spans="1:26" ht="14.25" customHeight="1">
      <c r="A230" s="90"/>
      <c r="B230" s="90"/>
      <c r="C230" s="91"/>
      <c r="D230" s="92"/>
      <c r="E230" s="92"/>
      <c r="F230" s="92"/>
      <c r="G230" s="92"/>
      <c r="H230" s="92"/>
      <c r="I230" s="92"/>
      <c r="J230" s="92"/>
      <c r="K230" s="92"/>
      <c r="L230" s="92"/>
      <c r="M230" s="92"/>
      <c r="N230" s="92"/>
      <c r="O230" s="90"/>
      <c r="P230" s="90"/>
      <c r="Q230" s="90"/>
      <c r="R230" s="90"/>
      <c r="S230" s="90"/>
      <c r="T230" s="90"/>
      <c r="U230" s="90"/>
      <c r="V230" s="90"/>
      <c r="W230" s="90"/>
      <c r="X230" s="90"/>
      <c r="Y230" s="90"/>
      <c r="Z230" s="32"/>
    </row>
    <row r="231" spans="1:26" ht="14.25" customHeight="1">
      <c r="A231" s="90"/>
      <c r="B231" s="90"/>
      <c r="C231" s="91"/>
      <c r="D231" s="92"/>
      <c r="E231" s="92"/>
      <c r="F231" s="92"/>
      <c r="G231" s="92"/>
      <c r="H231" s="92"/>
      <c r="I231" s="92"/>
      <c r="J231" s="92"/>
      <c r="K231" s="92"/>
      <c r="L231" s="92"/>
      <c r="M231" s="92"/>
      <c r="N231" s="92"/>
      <c r="O231" s="90"/>
      <c r="P231" s="90"/>
      <c r="Q231" s="90"/>
      <c r="R231" s="90"/>
      <c r="S231" s="90"/>
      <c r="T231" s="90"/>
      <c r="U231" s="90"/>
      <c r="V231" s="90"/>
      <c r="W231" s="90"/>
      <c r="X231" s="90"/>
      <c r="Y231" s="90"/>
      <c r="Z231" s="32"/>
    </row>
    <row r="232" spans="1:26" ht="14.25" customHeight="1">
      <c r="A232" s="90"/>
      <c r="B232" s="90"/>
      <c r="C232" s="91"/>
      <c r="D232" s="92"/>
      <c r="E232" s="92"/>
      <c r="F232" s="92"/>
      <c r="G232" s="92"/>
      <c r="H232" s="92"/>
      <c r="I232" s="92"/>
      <c r="J232" s="92"/>
      <c r="K232" s="92"/>
      <c r="L232" s="92"/>
      <c r="M232" s="92"/>
      <c r="N232" s="92"/>
      <c r="O232" s="90"/>
      <c r="P232" s="90"/>
      <c r="Q232" s="90"/>
      <c r="R232" s="90"/>
      <c r="S232" s="90"/>
      <c r="T232" s="90"/>
      <c r="U232" s="90"/>
      <c r="V232" s="90"/>
      <c r="W232" s="90"/>
      <c r="X232" s="90"/>
      <c r="Y232" s="90"/>
      <c r="Z232" s="32"/>
    </row>
    <row r="233" spans="1:26" ht="14.25" customHeight="1">
      <c r="A233" s="90"/>
      <c r="B233" s="90"/>
      <c r="C233" s="91"/>
      <c r="D233" s="92"/>
      <c r="E233" s="92"/>
      <c r="F233" s="92"/>
      <c r="G233" s="92"/>
      <c r="H233" s="92"/>
      <c r="I233" s="92"/>
      <c r="J233" s="92"/>
      <c r="K233" s="92"/>
      <c r="L233" s="92"/>
      <c r="M233" s="92"/>
      <c r="N233" s="92"/>
      <c r="O233" s="90"/>
      <c r="P233" s="90"/>
      <c r="Q233" s="90"/>
      <c r="R233" s="90"/>
      <c r="S233" s="90"/>
      <c r="T233" s="90"/>
      <c r="U233" s="90"/>
      <c r="V233" s="90"/>
      <c r="W233" s="90"/>
      <c r="X233" s="90"/>
      <c r="Y233" s="90"/>
      <c r="Z233" s="32"/>
    </row>
    <row r="234" spans="1:26" ht="14.25" customHeight="1">
      <c r="A234" s="90"/>
      <c r="B234" s="90"/>
      <c r="C234" s="91"/>
      <c r="D234" s="92"/>
      <c r="E234" s="92"/>
      <c r="F234" s="92"/>
      <c r="G234" s="92"/>
      <c r="H234" s="92"/>
      <c r="I234" s="92"/>
      <c r="J234" s="92"/>
      <c r="K234" s="92"/>
      <c r="L234" s="92"/>
      <c r="M234" s="92"/>
      <c r="N234" s="92"/>
      <c r="O234" s="90"/>
      <c r="P234" s="90"/>
      <c r="Q234" s="90"/>
      <c r="R234" s="90"/>
      <c r="S234" s="90"/>
      <c r="T234" s="90"/>
      <c r="U234" s="90"/>
      <c r="V234" s="90"/>
      <c r="W234" s="90"/>
      <c r="X234" s="90"/>
      <c r="Y234" s="90"/>
      <c r="Z234" s="32"/>
    </row>
    <row r="235" spans="1:26" ht="14.25" customHeight="1">
      <c r="A235" s="90"/>
      <c r="B235" s="90"/>
      <c r="C235" s="91"/>
      <c r="D235" s="92"/>
      <c r="E235" s="92"/>
      <c r="F235" s="92"/>
      <c r="G235" s="92"/>
      <c r="H235" s="92"/>
      <c r="I235" s="92"/>
      <c r="J235" s="92"/>
      <c r="K235" s="92"/>
      <c r="L235" s="92"/>
      <c r="M235" s="92"/>
      <c r="N235" s="92"/>
      <c r="O235" s="90"/>
      <c r="P235" s="90"/>
      <c r="Q235" s="90"/>
      <c r="R235" s="90"/>
      <c r="S235" s="90"/>
      <c r="T235" s="90"/>
      <c r="U235" s="90"/>
      <c r="V235" s="90"/>
      <c r="W235" s="90"/>
      <c r="X235" s="90"/>
      <c r="Y235" s="90"/>
      <c r="Z235" s="32"/>
    </row>
    <row r="236" spans="1:26" ht="14.25" customHeight="1">
      <c r="A236" s="90"/>
      <c r="B236" s="90"/>
      <c r="C236" s="91"/>
      <c r="D236" s="92"/>
      <c r="E236" s="92"/>
      <c r="F236" s="92"/>
      <c r="G236" s="92"/>
      <c r="H236" s="92"/>
      <c r="I236" s="92"/>
      <c r="J236" s="92"/>
      <c r="K236" s="92"/>
      <c r="L236" s="92"/>
      <c r="M236" s="92"/>
      <c r="N236" s="92"/>
      <c r="O236" s="90"/>
      <c r="P236" s="90"/>
      <c r="Q236" s="90"/>
      <c r="R236" s="90"/>
      <c r="S236" s="90"/>
      <c r="T236" s="90"/>
      <c r="U236" s="90"/>
      <c r="V236" s="90"/>
      <c r="W236" s="90"/>
      <c r="X236" s="90"/>
      <c r="Y236" s="90"/>
      <c r="Z236" s="32"/>
    </row>
    <row r="237" spans="1:26" ht="14.25" customHeight="1">
      <c r="A237" s="90"/>
      <c r="B237" s="90"/>
      <c r="C237" s="91"/>
      <c r="D237" s="92"/>
      <c r="E237" s="92"/>
      <c r="F237" s="92"/>
      <c r="G237" s="92"/>
      <c r="H237" s="92"/>
      <c r="I237" s="92"/>
      <c r="J237" s="92"/>
      <c r="K237" s="92"/>
      <c r="L237" s="92"/>
      <c r="M237" s="92"/>
      <c r="N237" s="92"/>
      <c r="O237" s="90"/>
      <c r="P237" s="90"/>
      <c r="Q237" s="90"/>
      <c r="R237" s="90"/>
      <c r="S237" s="90"/>
      <c r="T237" s="90"/>
      <c r="U237" s="90"/>
      <c r="V237" s="90"/>
      <c r="W237" s="90"/>
      <c r="X237" s="90"/>
      <c r="Y237" s="90"/>
      <c r="Z237" s="32"/>
    </row>
    <row r="238" spans="1:26" ht="14.25" customHeight="1">
      <c r="A238" s="90"/>
      <c r="B238" s="90"/>
      <c r="C238" s="91"/>
      <c r="D238" s="92"/>
      <c r="E238" s="92"/>
      <c r="F238" s="92"/>
      <c r="G238" s="92"/>
      <c r="H238" s="92"/>
      <c r="I238" s="92"/>
      <c r="J238" s="92"/>
      <c r="K238" s="92"/>
      <c r="L238" s="92"/>
      <c r="M238" s="92"/>
      <c r="N238" s="92"/>
      <c r="O238" s="90"/>
      <c r="P238" s="90"/>
      <c r="Q238" s="90"/>
      <c r="R238" s="90"/>
      <c r="S238" s="90"/>
      <c r="T238" s="90"/>
      <c r="U238" s="90"/>
      <c r="V238" s="90"/>
      <c r="W238" s="90"/>
      <c r="X238" s="90"/>
      <c r="Y238" s="90"/>
      <c r="Z238" s="32"/>
    </row>
    <row r="239" spans="1:26" ht="14.25" customHeight="1">
      <c r="A239" s="90"/>
      <c r="B239" s="90"/>
      <c r="C239" s="91"/>
      <c r="D239" s="92"/>
      <c r="E239" s="92"/>
      <c r="F239" s="92"/>
      <c r="G239" s="92"/>
      <c r="H239" s="92"/>
      <c r="I239" s="92"/>
      <c r="J239" s="92"/>
      <c r="K239" s="92"/>
      <c r="L239" s="92"/>
      <c r="M239" s="92"/>
      <c r="N239" s="92"/>
      <c r="O239" s="90"/>
      <c r="P239" s="90"/>
      <c r="Q239" s="90"/>
      <c r="R239" s="90"/>
      <c r="S239" s="90"/>
      <c r="T239" s="90"/>
      <c r="U239" s="90"/>
      <c r="V239" s="90"/>
      <c r="W239" s="90"/>
      <c r="X239" s="90"/>
      <c r="Y239" s="90"/>
      <c r="Z239" s="32"/>
    </row>
    <row r="240" spans="1:26" ht="14.25" customHeight="1">
      <c r="A240" s="90"/>
      <c r="B240" s="90"/>
      <c r="C240" s="91"/>
      <c r="D240" s="92"/>
      <c r="E240" s="92"/>
      <c r="F240" s="92"/>
      <c r="G240" s="92"/>
      <c r="H240" s="92"/>
      <c r="I240" s="92"/>
      <c r="J240" s="92"/>
      <c r="K240" s="92"/>
      <c r="L240" s="92"/>
      <c r="M240" s="92"/>
      <c r="N240" s="92"/>
      <c r="O240" s="90"/>
      <c r="P240" s="90"/>
      <c r="Q240" s="90"/>
      <c r="R240" s="90"/>
      <c r="S240" s="90"/>
      <c r="T240" s="90"/>
      <c r="U240" s="90"/>
      <c r="V240" s="90"/>
      <c r="W240" s="90"/>
      <c r="X240" s="90"/>
      <c r="Y240" s="90"/>
      <c r="Z240" s="32"/>
    </row>
    <row r="241" spans="1:26" ht="14.25" customHeight="1">
      <c r="A241" s="90"/>
      <c r="B241" s="90"/>
      <c r="C241" s="91"/>
      <c r="D241" s="92"/>
      <c r="E241" s="92"/>
      <c r="F241" s="92"/>
      <c r="G241" s="92"/>
      <c r="H241" s="92"/>
      <c r="I241" s="92"/>
      <c r="J241" s="92"/>
      <c r="K241" s="92"/>
      <c r="L241" s="92"/>
      <c r="M241" s="92"/>
      <c r="N241" s="92"/>
      <c r="O241" s="90"/>
      <c r="P241" s="90"/>
      <c r="Q241" s="90"/>
      <c r="R241" s="90"/>
      <c r="S241" s="90"/>
      <c r="T241" s="90"/>
      <c r="U241" s="90"/>
      <c r="V241" s="90"/>
      <c r="W241" s="90"/>
      <c r="X241" s="90"/>
      <c r="Y241" s="90"/>
      <c r="Z241" s="32"/>
    </row>
    <row r="242" spans="1:26" ht="14.25" customHeight="1">
      <c r="A242" s="90"/>
      <c r="B242" s="90"/>
      <c r="C242" s="91"/>
      <c r="D242" s="92"/>
      <c r="E242" s="92"/>
      <c r="F242" s="92"/>
      <c r="G242" s="92"/>
      <c r="H242" s="92"/>
      <c r="I242" s="92"/>
      <c r="J242" s="92"/>
      <c r="K242" s="92"/>
      <c r="L242" s="92"/>
      <c r="M242" s="92"/>
      <c r="N242" s="92"/>
      <c r="O242" s="90"/>
      <c r="P242" s="90"/>
      <c r="Q242" s="90"/>
      <c r="R242" s="90"/>
      <c r="S242" s="90"/>
      <c r="T242" s="90"/>
      <c r="U242" s="90"/>
      <c r="V242" s="90"/>
      <c r="W242" s="90"/>
      <c r="X242" s="90"/>
      <c r="Y242" s="90"/>
      <c r="Z242" s="32"/>
    </row>
    <row r="243" spans="1:26" ht="14.25" customHeight="1">
      <c r="A243" s="90"/>
      <c r="B243" s="90"/>
      <c r="C243" s="91"/>
      <c r="D243" s="92"/>
      <c r="E243" s="92"/>
      <c r="F243" s="92"/>
      <c r="G243" s="92"/>
      <c r="H243" s="92"/>
      <c r="I243" s="92"/>
      <c r="J243" s="92"/>
      <c r="K243" s="92"/>
      <c r="L243" s="92"/>
      <c r="M243" s="92"/>
      <c r="N243" s="92"/>
      <c r="O243" s="90"/>
      <c r="P243" s="90"/>
      <c r="Q243" s="90"/>
      <c r="R243" s="90"/>
      <c r="S243" s="90"/>
      <c r="T243" s="90"/>
      <c r="U243" s="90"/>
      <c r="V243" s="90"/>
      <c r="W243" s="90"/>
      <c r="X243" s="90"/>
      <c r="Y243" s="90"/>
      <c r="Z243" s="32"/>
    </row>
    <row r="244" spans="1:26" ht="14.25" customHeight="1">
      <c r="A244" s="90"/>
      <c r="B244" s="90"/>
      <c r="C244" s="91"/>
      <c r="D244" s="92"/>
      <c r="E244" s="92"/>
      <c r="F244" s="92"/>
      <c r="G244" s="92"/>
      <c r="H244" s="92"/>
      <c r="I244" s="92"/>
      <c r="J244" s="92"/>
      <c r="K244" s="92"/>
      <c r="L244" s="92"/>
      <c r="M244" s="92"/>
      <c r="N244" s="92"/>
      <c r="O244" s="90"/>
      <c r="P244" s="90"/>
      <c r="Q244" s="90"/>
      <c r="R244" s="90"/>
      <c r="S244" s="90"/>
      <c r="T244" s="90"/>
      <c r="U244" s="90"/>
      <c r="V244" s="90"/>
      <c r="W244" s="90"/>
      <c r="X244" s="90"/>
      <c r="Y244" s="90"/>
      <c r="Z244" s="32"/>
    </row>
    <row r="245" spans="1:26" ht="14.25" customHeight="1">
      <c r="A245" s="90"/>
      <c r="B245" s="90"/>
      <c r="C245" s="91"/>
      <c r="D245" s="92"/>
      <c r="E245" s="92"/>
      <c r="F245" s="92"/>
      <c r="G245" s="92"/>
      <c r="H245" s="92"/>
      <c r="I245" s="92"/>
      <c r="J245" s="92"/>
      <c r="K245" s="92"/>
      <c r="L245" s="92"/>
      <c r="M245" s="92"/>
      <c r="N245" s="92"/>
      <c r="O245" s="90"/>
      <c r="P245" s="90"/>
      <c r="Q245" s="90"/>
      <c r="R245" s="90"/>
      <c r="S245" s="90"/>
      <c r="T245" s="90"/>
      <c r="U245" s="90"/>
      <c r="V245" s="90"/>
      <c r="W245" s="90"/>
      <c r="X245" s="90"/>
      <c r="Y245" s="90"/>
      <c r="Z245" s="32"/>
    </row>
    <row r="246" spans="1:26" ht="14.25" customHeight="1">
      <c r="A246" s="90"/>
      <c r="B246" s="90"/>
      <c r="C246" s="91"/>
      <c r="D246" s="92"/>
      <c r="E246" s="92"/>
      <c r="F246" s="92"/>
      <c r="G246" s="92"/>
      <c r="H246" s="92"/>
      <c r="I246" s="92"/>
      <c r="J246" s="92"/>
      <c r="K246" s="92"/>
      <c r="L246" s="92"/>
      <c r="M246" s="92"/>
      <c r="N246" s="92"/>
      <c r="O246" s="90"/>
      <c r="P246" s="90"/>
      <c r="Q246" s="90"/>
      <c r="R246" s="90"/>
      <c r="S246" s="90"/>
      <c r="T246" s="90"/>
      <c r="U246" s="90"/>
      <c r="V246" s="90"/>
      <c r="W246" s="90"/>
      <c r="X246" s="90"/>
      <c r="Y246" s="90"/>
      <c r="Z246" s="32"/>
    </row>
    <row r="247" spans="1:26" ht="14.25" customHeight="1">
      <c r="A247" s="90"/>
      <c r="B247" s="90"/>
      <c r="C247" s="91"/>
      <c r="D247" s="92"/>
      <c r="E247" s="92"/>
      <c r="F247" s="92"/>
      <c r="G247" s="92"/>
      <c r="H247" s="92"/>
      <c r="I247" s="92"/>
      <c r="J247" s="92"/>
      <c r="K247" s="92"/>
      <c r="L247" s="92"/>
      <c r="M247" s="92"/>
      <c r="N247" s="92"/>
      <c r="O247" s="90"/>
      <c r="P247" s="90"/>
      <c r="Q247" s="90"/>
      <c r="R247" s="90"/>
      <c r="S247" s="90"/>
      <c r="T247" s="90"/>
      <c r="U247" s="90"/>
      <c r="V247" s="90"/>
      <c r="W247" s="90"/>
      <c r="X247" s="90"/>
      <c r="Y247" s="90"/>
      <c r="Z247" s="32"/>
    </row>
    <row r="248" spans="1:26" ht="14.25" customHeight="1">
      <c r="A248" s="90"/>
      <c r="B248" s="90"/>
      <c r="C248" s="91"/>
      <c r="D248" s="92"/>
      <c r="E248" s="92"/>
      <c r="F248" s="92"/>
      <c r="G248" s="92"/>
      <c r="H248" s="92"/>
      <c r="I248" s="92"/>
      <c r="J248" s="92"/>
      <c r="K248" s="92"/>
      <c r="L248" s="92"/>
      <c r="M248" s="92"/>
      <c r="N248" s="92"/>
      <c r="O248" s="90"/>
      <c r="P248" s="90"/>
      <c r="Q248" s="90"/>
      <c r="R248" s="90"/>
      <c r="S248" s="90"/>
      <c r="T248" s="90"/>
      <c r="U248" s="90"/>
      <c r="V248" s="90"/>
      <c r="W248" s="90"/>
      <c r="X248" s="90"/>
      <c r="Y248" s="90"/>
      <c r="Z248" s="32"/>
    </row>
    <row r="249" spans="1:26" ht="14.25" customHeight="1">
      <c r="A249" s="90"/>
      <c r="B249" s="90"/>
      <c r="C249" s="91"/>
      <c r="D249" s="92"/>
      <c r="E249" s="92"/>
      <c r="F249" s="92"/>
      <c r="G249" s="92"/>
      <c r="H249" s="92"/>
      <c r="I249" s="92"/>
      <c r="J249" s="92"/>
      <c r="K249" s="92"/>
      <c r="L249" s="92"/>
      <c r="M249" s="92"/>
      <c r="N249" s="92"/>
      <c r="O249" s="90"/>
      <c r="P249" s="90"/>
      <c r="Q249" s="90"/>
      <c r="R249" s="90"/>
      <c r="S249" s="90"/>
      <c r="T249" s="90"/>
      <c r="U249" s="90"/>
      <c r="V249" s="90"/>
      <c r="W249" s="90"/>
      <c r="X249" s="90"/>
      <c r="Y249" s="90"/>
      <c r="Z249" s="32"/>
    </row>
    <row r="250" spans="1:26" ht="14.25" customHeight="1">
      <c r="A250" s="90"/>
      <c r="B250" s="90"/>
      <c r="C250" s="91"/>
      <c r="D250" s="92"/>
      <c r="E250" s="92"/>
      <c r="F250" s="92"/>
      <c r="G250" s="92"/>
      <c r="H250" s="92"/>
      <c r="I250" s="92"/>
      <c r="J250" s="92"/>
      <c r="K250" s="92"/>
      <c r="L250" s="92"/>
      <c r="M250" s="92"/>
      <c r="N250" s="92"/>
      <c r="O250" s="90"/>
      <c r="P250" s="90"/>
      <c r="Q250" s="90"/>
      <c r="R250" s="90"/>
      <c r="S250" s="90"/>
      <c r="T250" s="90"/>
      <c r="U250" s="90"/>
      <c r="V250" s="90"/>
      <c r="W250" s="90"/>
      <c r="X250" s="90"/>
      <c r="Y250" s="90"/>
      <c r="Z250" s="32"/>
    </row>
    <row r="251" spans="1:26" ht="14.25" customHeight="1">
      <c r="A251" s="90"/>
      <c r="B251" s="90"/>
      <c r="C251" s="91"/>
      <c r="D251" s="92"/>
      <c r="E251" s="92"/>
      <c r="F251" s="92"/>
      <c r="G251" s="92"/>
      <c r="H251" s="92"/>
      <c r="I251" s="92"/>
      <c r="J251" s="92"/>
      <c r="K251" s="92"/>
      <c r="L251" s="92"/>
      <c r="M251" s="92"/>
      <c r="N251" s="92"/>
      <c r="O251" s="90"/>
      <c r="P251" s="90"/>
      <c r="Q251" s="90"/>
      <c r="R251" s="90"/>
      <c r="S251" s="90"/>
      <c r="T251" s="90"/>
      <c r="U251" s="90"/>
      <c r="V251" s="90"/>
      <c r="W251" s="90"/>
      <c r="X251" s="90"/>
      <c r="Y251" s="90"/>
      <c r="Z251" s="32"/>
    </row>
    <row r="252" spans="1:26" ht="14.25" customHeight="1">
      <c r="A252" s="90"/>
      <c r="B252" s="90"/>
      <c r="C252" s="91"/>
      <c r="D252" s="92"/>
      <c r="E252" s="92"/>
      <c r="F252" s="92"/>
      <c r="G252" s="92"/>
      <c r="H252" s="92"/>
      <c r="I252" s="92"/>
      <c r="J252" s="92"/>
      <c r="K252" s="92"/>
      <c r="L252" s="92"/>
      <c r="M252" s="92"/>
      <c r="N252" s="92"/>
      <c r="O252" s="90"/>
      <c r="P252" s="90"/>
      <c r="Q252" s="90"/>
      <c r="R252" s="90"/>
      <c r="S252" s="90"/>
      <c r="T252" s="90"/>
      <c r="U252" s="90"/>
      <c r="V252" s="90"/>
      <c r="W252" s="90"/>
      <c r="X252" s="90"/>
      <c r="Y252" s="90"/>
      <c r="Z252" s="32"/>
    </row>
    <row r="253" spans="1:26" ht="14.25" customHeight="1">
      <c r="A253" s="90"/>
      <c r="B253" s="90"/>
      <c r="C253" s="91"/>
      <c r="D253" s="92"/>
      <c r="E253" s="92"/>
      <c r="F253" s="92"/>
      <c r="G253" s="92"/>
      <c r="H253" s="92"/>
      <c r="I253" s="92"/>
      <c r="J253" s="92"/>
      <c r="K253" s="92"/>
      <c r="L253" s="92"/>
      <c r="M253" s="92"/>
      <c r="N253" s="92"/>
      <c r="O253" s="90"/>
      <c r="P253" s="90"/>
      <c r="Q253" s="90"/>
      <c r="R253" s="90"/>
      <c r="S253" s="90"/>
      <c r="T253" s="90"/>
      <c r="U253" s="90"/>
      <c r="V253" s="90"/>
      <c r="W253" s="90"/>
      <c r="X253" s="90"/>
      <c r="Y253" s="90"/>
      <c r="Z253" s="32"/>
    </row>
    <row r="254" spans="1:26" ht="14.25" customHeight="1">
      <c r="A254" s="90"/>
      <c r="B254" s="90"/>
      <c r="C254" s="91"/>
      <c r="D254" s="92"/>
      <c r="E254" s="92"/>
      <c r="F254" s="92"/>
      <c r="G254" s="92"/>
      <c r="H254" s="92"/>
      <c r="I254" s="92"/>
      <c r="J254" s="92"/>
      <c r="K254" s="92"/>
      <c r="L254" s="92"/>
      <c r="M254" s="92"/>
      <c r="N254" s="92"/>
      <c r="O254" s="90"/>
      <c r="P254" s="90"/>
      <c r="Q254" s="90"/>
      <c r="R254" s="90"/>
      <c r="S254" s="90"/>
      <c r="T254" s="90"/>
      <c r="U254" s="90"/>
      <c r="V254" s="90"/>
      <c r="W254" s="90"/>
      <c r="X254" s="90"/>
      <c r="Y254" s="90"/>
      <c r="Z254" s="32"/>
    </row>
    <row r="255" spans="1:26" ht="14.25" customHeight="1">
      <c r="A255" s="90"/>
      <c r="B255" s="90"/>
      <c r="C255" s="91"/>
      <c r="D255" s="92"/>
      <c r="E255" s="92"/>
      <c r="F255" s="92"/>
      <c r="G255" s="92"/>
      <c r="H255" s="92"/>
      <c r="I255" s="92"/>
      <c r="J255" s="92"/>
      <c r="K255" s="92"/>
      <c r="L255" s="92"/>
      <c r="M255" s="92"/>
      <c r="N255" s="92"/>
      <c r="O255" s="90"/>
      <c r="P255" s="90"/>
      <c r="Q255" s="90"/>
      <c r="R255" s="90"/>
      <c r="S255" s="90"/>
      <c r="T255" s="90"/>
      <c r="U255" s="90"/>
      <c r="V255" s="90"/>
      <c r="W255" s="90"/>
      <c r="X255" s="90"/>
      <c r="Y255" s="90"/>
      <c r="Z255" s="32"/>
    </row>
    <row r="256" spans="1:26" ht="14.25" customHeight="1">
      <c r="A256" s="90"/>
      <c r="B256" s="90"/>
      <c r="C256" s="91"/>
      <c r="D256" s="92"/>
      <c r="E256" s="92"/>
      <c r="F256" s="92"/>
      <c r="G256" s="92"/>
      <c r="H256" s="92"/>
      <c r="I256" s="92"/>
      <c r="J256" s="92"/>
      <c r="K256" s="92"/>
      <c r="L256" s="92"/>
      <c r="M256" s="92"/>
      <c r="N256" s="92"/>
      <c r="O256" s="90"/>
      <c r="P256" s="90"/>
      <c r="Q256" s="90"/>
      <c r="R256" s="90"/>
      <c r="S256" s="90"/>
      <c r="T256" s="90"/>
      <c r="U256" s="90"/>
      <c r="V256" s="90"/>
      <c r="W256" s="90"/>
      <c r="X256" s="90"/>
      <c r="Y256" s="90"/>
      <c r="Z256" s="32"/>
    </row>
    <row r="257" spans="1:26" ht="14.25" customHeight="1">
      <c r="A257" s="90"/>
      <c r="B257" s="90"/>
      <c r="C257" s="91"/>
      <c r="D257" s="92"/>
      <c r="E257" s="92"/>
      <c r="F257" s="92"/>
      <c r="G257" s="92"/>
      <c r="H257" s="92"/>
      <c r="I257" s="92"/>
      <c r="J257" s="92"/>
      <c r="K257" s="92"/>
      <c r="L257" s="92"/>
      <c r="M257" s="92"/>
      <c r="N257" s="92"/>
      <c r="O257" s="90"/>
      <c r="P257" s="90"/>
      <c r="Q257" s="90"/>
      <c r="R257" s="90"/>
      <c r="S257" s="90"/>
      <c r="T257" s="90"/>
      <c r="U257" s="90"/>
      <c r="V257" s="90"/>
      <c r="W257" s="90"/>
      <c r="X257" s="90"/>
      <c r="Y257" s="90"/>
      <c r="Z257" s="32"/>
    </row>
    <row r="258" spans="1:26" ht="14.25" customHeight="1">
      <c r="A258" s="90"/>
      <c r="B258" s="90"/>
      <c r="C258" s="91"/>
      <c r="D258" s="92"/>
      <c r="E258" s="92"/>
      <c r="F258" s="92"/>
      <c r="G258" s="92"/>
      <c r="H258" s="92"/>
      <c r="I258" s="92"/>
      <c r="J258" s="92"/>
      <c r="K258" s="92"/>
      <c r="L258" s="92"/>
      <c r="M258" s="92"/>
      <c r="N258" s="92"/>
      <c r="O258" s="90"/>
      <c r="P258" s="90"/>
      <c r="Q258" s="90"/>
      <c r="R258" s="90"/>
      <c r="S258" s="90"/>
      <c r="T258" s="90"/>
      <c r="U258" s="90"/>
      <c r="V258" s="90"/>
      <c r="W258" s="90"/>
      <c r="X258" s="90"/>
      <c r="Y258" s="90"/>
      <c r="Z258" s="32"/>
    </row>
    <row r="259" spans="1:26" ht="14.25" customHeight="1">
      <c r="A259" s="90"/>
      <c r="B259" s="90"/>
      <c r="C259" s="91"/>
      <c r="D259" s="92"/>
      <c r="E259" s="92"/>
      <c r="F259" s="92"/>
      <c r="G259" s="92"/>
      <c r="H259" s="92"/>
      <c r="I259" s="92"/>
      <c r="J259" s="92"/>
      <c r="K259" s="92"/>
      <c r="L259" s="92"/>
      <c r="M259" s="92"/>
      <c r="N259" s="92"/>
      <c r="O259" s="90"/>
      <c r="P259" s="90"/>
      <c r="Q259" s="90"/>
      <c r="R259" s="90"/>
      <c r="S259" s="90"/>
      <c r="T259" s="90"/>
      <c r="U259" s="90"/>
      <c r="V259" s="90"/>
      <c r="W259" s="90"/>
      <c r="X259" s="90"/>
      <c r="Y259" s="90"/>
      <c r="Z259" s="32"/>
    </row>
    <row r="260" spans="1:26" ht="14.25" customHeight="1">
      <c r="A260" s="90"/>
      <c r="B260" s="90"/>
      <c r="C260" s="91"/>
      <c r="D260" s="92"/>
      <c r="E260" s="92"/>
      <c r="F260" s="92"/>
      <c r="G260" s="92"/>
      <c r="H260" s="92"/>
      <c r="I260" s="92"/>
      <c r="J260" s="92"/>
      <c r="K260" s="92"/>
      <c r="L260" s="92"/>
      <c r="M260" s="92"/>
      <c r="N260" s="92"/>
      <c r="O260" s="90"/>
      <c r="P260" s="90"/>
      <c r="Q260" s="90"/>
      <c r="R260" s="90"/>
      <c r="S260" s="90"/>
      <c r="T260" s="90"/>
      <c r="U260" s="90"/>
      <c r="V260" s="90"/>
      <c r="W260" s="90"/>
      <c r="X260" s="90"/>
      <c r="Y260" s="90"/>
      <c r="Z260" s="32"/>
    </row>
    <row r="261" spans="1:26" ht="14.25" customHeight="1">
      <c r="A261" s="90"/>
      <c r="B261" s="90"/>
      <c r="C261" s="91"/>
      <c r="D261" s="92"/>
      <c r="E261" s="92"/>
      <c r="F261" s="92"/>
      <c r="G261" s="92"/>
      <c r="H261" s="92"/>
      <c r="I261" s="92"/>
      <c r="J261" s="92"/>
      <c r="K261" s="92"/>
      <c r="L261" s="92"/>
      <c r="M261" s="92"/>
      <c r="N261" s="92"/>
      <c r="O261" s="90"/>
      <c r="P261" s="90"/>
      <c r="Q261" s="90"/>
      <c r="R261" s="90"/>
      <c r="S261" s="90"/>
      <c r="T261" s="90"/>
      <c r="U261" s="90"/>
      <c r="V261" s="90"/>
      <c r="W261" s="90"/>
      <c r="X261" s="90"/>
      <c r="Y261" s="90"/>
      <c r="Z261" s="32"/>
    </row>
    <row r="262" spans="1:26" ht="14.25" customHeight="1">
      <c r="A262" s="90"/>
      <c r="B262" s="90"/>
      <c r="C262" s="91"/>
      <c r="D262" s="92"/>
      <c r="E262" s="92"/>
      <c r="F262" s="92"/>
      <c r="G262" s="92"/>
      <c r="H262" s="92"/>
      <c r="I262" s="92"/>
      <c r="J262" s="92"/>
      <c r="K262" s="92"/>
      <c r="L262" s="92"/>
      <c r="M262" s="92"/>
      <c r="N262" s="92"/>
      <c r="O262" s="90"/>
      <c r="P262" s="90"/>
      <c r="Q262" s="90"/>
      <c r="R262" s="90"/>
      <c r="S262" s="90"/>
      <c r="T262" s="90"/>
      <c r="U262" s="90"/>
      <c r="V262" s="90"/>
      <c r="W262" s="90"/>
      <c r="X262" s="90"/>
      <c r="Y262" s="90"/>
      <c r="Z262" s="32"/>
    </row>
    <row r="263" spans="1:26" ht="14.25" customHeight="1">
      <c r="A263" s="90"/>
      <c r="B263" s="90"/>
      <c r="C263" s="91"/>
      <c r="D263" s="92"/>
      <c r="E263" s="92"/>
      <c r="F263" s="92"/>
      <c r="G263" s="92"/>
      <c r="H263" s="92"/>
      <c r="I263" s="92"/>
      <c r="J263" s="92"/>
      <c r="K263" s="92"/>
      <c r="L263" s="92"/>
      <c r="M263" s="92"/>
      <c r="N263" s="92"/>
      <c r="O263" s="90"/>
      <c r="P263" s="90"/>
      <c r="Q263" s="90"/>
      <c r="R263" s="90"/>
      <c r="S263" s="90"/>
      <c r="T263" s="90"/>
      <c r="U263" s="90"/>
      <c r="V263" s="90"/>
      <c r="W263" s="90"/>
      <c r="X263" s="90"/>
      <c r="Y263" s="90"/>
      <c r="Z263" s="32"/>
    </row>
    <row r="264" spans="1:26" ht="14.25" customHeight="1">
      <c r="A264" s="90"/>
      <c r="B264" s="90"/>
      <c r="C264" s="91"/>
      <c r="D264" s="92"/>
      <c r="E264" s="92"/>
      <c r="F264" s="92"/>
      <c r="G264" s="92"/>
      <c r="H264" s="92"/>
      <c r="I264" s="92"/>
      <c r="J264" s="92"/>
      <c r="K264" s="92"/>
      <c r="L264" s="92"/>
      <c r="M264" s="92"/>
      <c r="N264" s="92"/>
      <c r="O264" s="90"/>
      <c r="P264" s="90"/>
      <c r="Q264" s="90"/>
      <c r="R264" s="90"/>
      <c r="S264" s="90"/>
      <c r="T264" s="90"/>
      <c r="U264" s="90"/>
      <c r="V264" s="90"/>
      <c r="W264" s="90"/>
      <c r="X264" s="90"/>
      <c r="Y264" s="90"/>
      <c r="Z264" s="32"/>
    </row>
    <row r="265" spans="1:26" ht="14.25" customHeight="1">
      <c r="A265" s="90"/>
      <c r="B265" s="90"/>
      <c r="C265" s="91"/>
      <c r="D265" s="92"/>
      <c r="E265" s="92"/>
      <c r="F265" s="92"/>
      <c r="G265" s="92"/>
      <c r="H265" s="92"/>
      <c r="I265" s="92"/>
      <c r="J265" s="92"/>
      <c r="K265" s="92"/>
      <c r="L265" s="92"/>
      <c r="M265" s="92"/>
      <c r="N265" s="92"/>
      <c r="O265" s="90"/>
      <c r="P265" s="90"/>
      <c r="Q265" s="90"/>
      <c r="R265" s="90"/>
      <c r="S265" s="90"/>
      <c r="T265" s="90"/>
      <c r="U265" s="90"/>
      <c r="V265" s="90"/>
      <c r="W265" s="90"/>
      <c r="X265" s="90"/>
      <c r="Y265" s="90"/>
      <c r="Z265" s="32"/>
    </row>
    <row r="266" spans="1:26" ht="14.25" customHeight="1">
      <c r="A266" s="90"/>
      <c r="B266" s="90"/>
      <c r="C266" s="91"/>
      <c r="D266" s="92"/>
      <c r="E266" s="92"/>
      <c r="F266" s="92"/>
      <c r="G266" s="92"/>
      <c r="H266" s="92"/>
      <c r="I266" s="92"/>
      <c r="J266" s="92"/>
      <c r="K266" s="92"/>
      <c r="L266" s="92"/>
      <c r="M266" s="92"/>
      <c r="N266" s="92"/>
      <c r="O266" s="90"/>
      <c r="P266" s="90"/>
      <c r="Q266" s="90"/>
      <c r="R266" s="90"/>
      <c r="S266" s="90"/>
      <c r="T266" s="90"/>
      <c r="U266" s="90"/>
      <c r="V266" s="90"/>
      <c r="W266" s="90"/>
      <c r="X266" s="90"/>
      <c r="Y266" s="90"/>
      <c r="Z266" s="32"/>
    </row>
    <row r="267" spans="1:26" ht="14.25" customHeight="1">
      <c r="A267" s="90"/>
      <c r="B267" s="90"/>
      <c r="C267" s="91"/>
      <c r="D267" s="92"/>
      <c r="E267" s="92"/>
      <c r="F267" s="92"/>
      <c r="G267" s="92"/>
      <c r="H267" s="92"/>
      <c r="I267" s="92"/>
      <c r="J267" s="92"/>
      <c r="K267" s="92"/>
      <c r="L267" s="92"/>
      <c r="M267" s="92"/>
      <c r="N267" s="92"/>
      <c r="O267" s="90"/>
      <c r="P267" s="90"/>
      <c r="Q267" s="90"/>
      <c r="R267" s="90"/>
      <c r="S267" s="90"/>
      <c r="T267" s="90"/>
      <c r="U267" s="90"/>
      <c r="V267" s="90"/>
      <c r="W267" s="90"/>
      <c r="X267" s="90"/>
      <c r="Y267" s="90"/>
      <c r="Z267" s="32"/>
    </row>
    <row r="268" spans="1:26" ht="14.25" customHeight="1">
      <c r="A268" s="90"/>
      <c r="B268" s="90"/>
      <c r="C268" s="91"/>
      <c r="D268" s="92"/>
      <c r="E268" s="92"/>
      <c r="F268" s="92"/>
      <c r="G268" s="92"/>
      <c r="H268" s="92"/>
      <c r="I268" s="92"/>
      <c r="J268" s="92"/>
      <c r="K268" s="92"/>
      <c r="L268" s="92"/>
      <c r="M268" s="92"/>
      <c r="N268" s="92"/>
      <c r="O268" s="90"/>
      <c r="P268" s="90"/>
      <c r="Q268" s="90"/>
      <c r="R268" s="90"/>
      <c r="S268" s="90"/>
      <c r="T268" s="90"/>
      <c r="U268" s="90"/>
      <c r="V268" s="90"/>
      <c r="W268" s="90"/>
      <c r="X268" s="90"/>
      <c r="Y268" s="90"/>
      <c r="Z268" s="32"/>
    </row>
    <row r="269" spans="1:26" ht="15.75" customHeight="1">
      <c r="A269" s="32"/>
      <c r="B269" s="32"/>
      <c r="C269" s="117"/>
      <c r="D269" s="34"/>
      <c r="E269" s="34"/>
      <c r="F269" s="34"/>
      <c r="G269" s="34"/>
      <c r="H269" s="34"/>
      <c r="I269" s="34"/>
      <c r="J269" s="34"/>
      <c r="K269" s="34"/>
      <c r="L269" s="34"/>
      <c r="M269" s="34"/>
      <c r="N269" s="34"/>
      <c r="O269" s="32"/>
      <c r="P269" s="32"/>
      <c r="Q269" s="32"/>
      <c r="R269" s="32"/>
      <c r="S269" s="32"/>
      <c r="T269" s="32"/>
      <c r="U269" s="32"/>
      <c r="V269" s="32"/>
      <c r="W269" s="32"/>
      <c r="X269" s="32"/>
      <c r="Y269" s="32"/>
      <c r="Z269" s="32"/>
    </row>
    <row r="270" spans="1:26" ht="15.75" customHeight="1">
      <c r="A270" s="32"/>
      <c r="B270" s="32"/>
      <c r="C270" s="117"/>
      <c r="D270" s="34"/>
      <c r="E270" s="34"/>
      <c r="F270" s="34"/>
      <c r="G270" s="34"/>
      <c r="H270" s="34"/>
      <c r="I270" s="34"/>
      <c r="J270" s="34"/>
      <c r="K270" s="34"/>
      <c r="L270" s="34"/>
      <c r="M270" s="34"/>
      <c r="N270" s="34"/>
      <c r="O270" s="32"/>
      <c r="P270" s="32"/>
      <c r="Q270" s="32"/>
      <c r="R270" s="32"/>
      <c r="S270" s="32"/>
      <c r="T270" s="32"/>
      <c r="U270" s="32"/>
      <c r="V270" s="32"/>
      <c r="W270" s="32"/>
      <c r="X270" s="32"/>
      <c r="Y270" s="32"/>
      <c r="Z270" s="32"/>
    </row>
    <row r="271" spans="1:26" ht="15.75" customHeight="1">
      <c r="A271" s="32"/>
      <c r="B271" s="32"/>
      <c r="C271" s="117"/>
      <c r="D271" s="34"/>
      <c r="E271" s="34"/>
      <c r="F271" s="34"/>
      <c r="G271" s="34"/>
      <c r="H271" s="34"/>
      <c r="I271" s="34"/>
      <c r="J271" s="34"/>
      <c r="K271" s="34"/>
      <c r="L271" s="34"/>
      <c r="M271" s="34"/>
      <c r="N271" s="34"/>
      <c r="O271" s="32"/>
      <c r="P271" s="32"/>
      <c r="Q271" s="32"/>
      <c r="R271" s="32"/>
      <c r="S271" s="32"/>
      <c r="T271" s="32"/>
      <c r="U271" s="32"/>
      <c r="V271" s="32"/>
      <c r="W271" s="32"/>
      <c r="X271" s="32"/>
      <c r="Y271" s="32"/>
      <c r="Z271" s="32"/>
    </row>
    <row r="272" spans="1:26" ht="15.75" customHeight="1">
      <c r="A272" s="32"/>
      <c r="B272" s="32"/>
      <c r="C272" s="117"/>
      <c r="D272" s="34"/>
      <c r="E272" s="34"/>
      <c r="F272" s="34"/>
      <c r="G272" s="34"/>
      <c r="H272" s="34"/>
      <c r="I272" s="34"/>
      <c r="J272" s="34"/>
      <c r="K272" s="34"/>
      <c r="L272" s="34"/>
      <c r="M272" s="34"/>
      <c r="N272" s="34"/>
      <c r="O272" s="32"/>
      <c r="P272" s="32"/>
      <c r="Q272" s="32"/>
      <c r="R272" s="32"/>
      <c r="S272" s="32"/>
      <c r="T272" s="32"/>
      <c r="U272" s="32"/>
      <c r="V272" s="32"/>
      <c r="W272" s="32"/>
      <c r="X272" s="32"/>
      <c r="Y272" s="32"/>
      <c r="Z272" s="32"/>
    </row>
    <row r="273" spans="1:26" ht="15.75" customHeight="1">
      <c r="A273" s="32"/>
      <c r="B273" s="32"/>
      <c r="C273" s="117"/>
      <c r="D273" s="34"/>
      <c r="E273" s="34"/>
      <c r="F273" s="34"/>
      <c r="G273" s="34"/>
      <c r="H273" s="34"/>
      <c r="I273" s="34"/>
      <c r="J273" s="34"/>
      <c r="K273" s="34"/>
      <c r="L273" s="34"/>
      <c r="M273" s="34"/>
      <c r="N273" s="34"/>
      <c r="O273" s="32"/>
      <c r="P273" s="32"/>
      <c r="Q273" s="32"/>
      <c r="R273" s="32"/>
      <c r="S273" s="32"/>
      <c r="T273" s="32"/>
      <c r="U273" s="32"/>
      <c r="V273" s="32"/>
      <c r="W273" s="32"/>
      <c r="X273" s="32"/>
      <c r="Y273" s="32"/>
      <c r="Z273" s="32"/>
    </row>
    <row r="274" spans="1:26" ht="15.75" customHeight="1">
      <c r="A274" s="32"/>
      <c r="B274" s="32"/>
      <c r="C274" s="117"/>
      <c r="D274" s="34"/>
      <c r="E274" s="34"/>
      <c r="F274" s="34"/>
      <c r="G274" s="34"/>
      <c r="H274" s="34"/>
      <c r="I274" s="34"/>
      <c r="J274" s="34"/>
      <c r="K274" s="34"/>
      <c r="L274" s="34"/>
      <c r="M274" s="34"/>
      <c r="N274" s="34"/>
      <c r="O274" s="32"/>
      <c r="P274" s="32"/>
      <c r="Q274" s="32"/>
      <c r="R274" s="32"/>
      <c r="S274" s="32"/>
      <c r="T274" s="32"/>
      <c r="U274" s="32"/>
      <c r="V274" s="32"/>
      <c r="W274" s="32"/>
      <c r="X274" s="32"/>
      <c r="Y274" s="32"/>
      <c r="Z274" s="32"/>
    </row>
    <row r="275" spans="1:26" ht="15.75" customHeight="1">
      <c r="A275" s="32"/>
      <c r="B275" s="32"/>
      <c r="C275" s="117"/>
      <c r="D275" s="34"/>
      <c r="E275" s="34"/>
      <c r="F275" s="34"/>
      <c r="G275" s="34"/>
      <c r="H275" s="34"/>
      <c r="I275" s="34"/>
      <c r="J275" s="34"/>
      <c r="K275" s="34"/>
      <c r="L275" s="34"/>
      <c r="M275" s="34"/>
      <c r="N275" s="34"/>
      <c r="O275" s="32"/>
      <c r="P275" s="32"/>
      <c r="Q275" s="32"/>
      <c r="R275" s="32"/>
      <c r="S275" s="32"/>
      <c r="T275" s="32"/>
      <c r="U275" s="32"/>
      <c r="V275" s="32"/>
      <c r="W275" s="32"/>
      <c r="X275" s="32"/>
      <c r="Y275" s="32"/>
      <c r="Z275" s="32"/>
    </row>
    <row r="276" spans="1:26" ht="15.75" customHeight="1">
      <c r="A276" s="32"/>
      <c r="B276" s="32"/>
      <c r="C276" s="117"/>
      <c r="D276" s="34"/>
      <c r="E276" s="34"/>
      <c r="F276" s="34"/>
      <c r="G276" s="34"/>
      <c r="H276" s="34"/>
      <c r="I276" s="34"/>
      <c r="J276" s="34"/>
      <c r="K276" s="34"/>
      <c r="L276" s="34"/>
      <c r="M276" s="34"/>
      <c r="N276" s="34"/>
      <c r="O276" s="32"/>
      <c r="P276" s="32"/>
      <c r="Q276" s="32"/>
      <c r="R276" s="32"/>
      <c r="S276" s="32"/>
      <c r="T276" s="32"/>
      <c r="U276" s="32"/>
      <c r="V276" s="32"/>
      <c r="W276" s="32"/>
      <c r="X276" s="32"/>
      <c r="Y276" s="32"/>
      <c r="Z276" s="32"/>
    </row>
    <row r="277" spans="1:26" ht="15.75" customHeight="1">
      <c r="A277" s="32"/>
      <c r="B277" s="32"/>
      <c r="C277" s="117"/>
      <c r="D277" s="34"/>
      <c r="E277" s="34"/>
      <c r="F277" s="34"/>
      <c r="G277" s="34"/>
      <c r="H277" s="34"/>
      <c r="I277" s="34"/>
      <c r="J277" s="34"/>
      <c r="K277" s="34"/>
      <c r="L277" s="34"/>
      <c r="M277" s="34"/>
      <c r="N277" s="34"/>
      <c r="O277" s="32"/>
      <c r="P277" s="32"/>
      <c r="Q277" s="32"/>
      <c r="R277" s="32"/>
      <c r="S277" s="32"/>
      <c r="T277" s="32"/>
      <c r="U277" s="32"/>
      <c r="V277" s="32"/>
      <c r="W277" s="32"/>
      <c r="X277" s="32"/>
      <c r="Y277" s="32"/>
      <c r="Z277" s="32"/>
    </row>
    <row r="278" spans="1:26" ht="15.75" customHeight="1">
      <c r="A278" s="32"/>
      <c r="B278" s="32"/>
      <c r="C278" s="117"/>
      <c r="D278" s="34"/>
      <c r="E278" s="34"/>
      <c r="F278" s="34"/>
      <c r="G278" s="34"/>
      <c r="H278" s="34"/>
      <c r="I278" s="34"/>
      <c r="J278" s="34"/>
      <c r="K278" s="34"/>
      <c r="L278" s="34"/>
      <c r="M278" s="34"/>
      <c r="N278" s="34"/>
      <c r="O278" s="32"/>
      <c r="P278" s="32"/>
      <c r="Q278" s="32"/>
      <c r="R278" s="32"/>
      <c r="S278" s="32"/>
      <c r="T278" s="32"/>
      <c r="U278" s="32"/>
      <c r="V278" s="32"/>
      <c r="W278" s="32"/>
      <c r="X278" s="32"/>
      <c r="Y278" s="32"/>
      <c r="Z278" s="32"/>
    </row>
    <row r="279" spans="1:26" ht="15.75" customHeight="1">
      <c r="A279" s="32"/>
      <c r="B279" s="32"/>
      <c r="C279" s="117"/>
      <c r="D279" s="34"/>
      <c r="E279" s="34"/>
      <c r="F279" s="34"/>
      <c r="G279" s="34"/>
      <c r="H279" s="34"/>
      <c r="I279" s="34"/>
      <c r="J279" s="34"/>
      <c r="K279" s="34"/>
      <c r="L279" s="34"/>
      <c r="M279" s="34"/>
      <c r="N279" s="34"/>
      <c r="O279" s="32"/>
      <c r="P279" s="32"/>
      <c r="Q279" s="32"/>
      <c r="R279" s="32"/>
      <c r="S279" s="32"/>
      <c r="T279" s="32"/>
      <c r="U279" s="32"/>
      <c r="V279" s="32"/>
      <c r="W279" s="32"/>
      <c r="X279" s="32"/>
      <c r="Y279" s="32"/>
      <c r="Z279" s="32"/>
    </row>
    <row r="280" spans="1:26" ht="15.75" customHeight="1">
      <c r="A280" s="32"/>
      <c r="B280" s="32"/>
      <c r="C280" s="117"/>
      <c r="D280" s="34"/>
      <c r="E280" s="34"/>
      <c r="F280" s="34"/>
      <c r="G280" s="34"/>
      <c r="H280" s="34"/>
      <c r="I280" s="34"/>
      <c r="J280" s="34"/>
      <c r="K280" s="34"/>
      <c r="L280" s="34"/>
      <c r="M280" s="34"/>
      <c r="N280" s="34"/>
      <c r="O280" s="32"/>
      <c r="P280" s="32"/>
      <c r="Q280" s="32"/>
      <c r="R280" s="32"/>
      <c r="S280" s="32"/>
      <c r="T280" s="32"/>
      <c r="U280" s="32"/>
      <c r="V280" s="32"/>
      <c r="W280" s="32"/>
      <c r="X280" s="32"/>
      <c r="Y280" s="32"/>
      <c r="Z280" s="32"/>
    </row>
    <row r="281" spans="1:26" ht="15.75" customHeight="1">
      <c r="A281" s="32"/>
      <c r="B281" s="32"/>
      <c r="C281" s="117"/>
      <c r="D281" s="34"/>
      <c r="E281" s="34"/>
      <c r="F281" s="34"/>
      <c r="G281" s="34"/>
      <c r="H281" s="34"/>
      <c r="I281" s="34"/>
      <c r="J281" s="34"/>
      <c r="K281" s="34"/>
      <c r="L281" s="34"/>
      <c r="M281" s="34"/>
      <c r="N281" s="34"/>
      <c r="O281" s="32"/>
      <c r="P281" s="32"/>
      <c r="Q281" s="32"/>
      <c r="R281" s="32"/>
      <c r="S281" s="32"/>
      <c r="T281" s="32"/>
      <c r="U281" s="32"/>
      <c r="V281" s="32"/>
      <c r="W281" s="32"/>
      <c r="X281" s="32"/>
      <c r="Y281" s="32"/>
      <c r="Z281" s="32"/>
    </row>
    <row r="282" spans="1:26" ht="15.75" customHeight="1">
      <c r="A282" s="32"/>
      <c r="B282" s="32"/>
      <c r="C282" s="117"/>
      <c r="D282" s="34"/>
      <c r="E282" s="34"/>
      <c r="F282" s="34"/>
      <c r="G282" s="34"/>
      <c r="H282" s="34"/>
      <c r="I282" s="34"/>
      <c r="J282" s="34"/>
      <c r="K282" s="34"/>
      <c r="L282" s="34"/>
      <c r="M282" s="34"/>
      <c r="N282" s="34"/>
      <c r="O282" s="32"/>
      <c r="P282" s="32"/>
      <c r="Q282" s="32"/>
      <c r="R282" s="32"/>
      <c r="S282" s="32"/>
      <c r="T282" s="32"/>
      <c r="U282" s="32"/>
      <c r="V282" s="32"/>
      <c r="W282" s="32"/>
      <c r="X282" s="32"/>
      <c r="Y282" s="32"/>
      <c r="Z282" s="32"/>
    </row>
    <row r="283" spans="1:26" ht="15.75" customHeight="1">
      <c r="A283" s="32"/>
      <c r="B283" s="32"/>
      <c r="C283" s="117"/>
      <c r="D283" s="34"/>
      <c r="E283" s="34"/>
      <c r="F283" s="34"/>
      <c r="G283" s="34"/>
      <c r="H283" s="34"/>
      <c r="I283" s="34"/>
      <c r="J283" s="34"/>
      <c r="K283" s="34"/>
      <c r="L283" s="34"/>
      <c r="M283" s="34"/>
      <c r="N283" s="34"/>
      <c r="O283" s="32"/>
      <c r="P283" s="32"/>
      <c r="Q283" s="32"/>
      <c r="R283" s="32"/>
      <c r="S283" s="32"/>
      <c r="T283" s="32"/>
      <c r="U283" s="32"/>
      <c r="V283" s="32"/>
      <c r="W283" s="32"/>
      <c r="X283" s="32"/>
      <c r="Y283" s="32"/>
      <c r="Z283" s="32"/>
    </row>
    <row r="284" spans="1:26" ht="15.75" customHeight="1">
      <c r="A284" s="32"/>
      <c r="B284" s="32"/>
      <c r="C284" s="117"/>
      <c r="D284" s="34"/>
      <c r="E284" s="34"/>
      <c r="F284" s="34"/>
      <c r="G284" s="34"/>
      <c r="H284" s="34"/>
      <c r="I284" s="34"/>
      <c r="J284" s="34"/>
      <c r="K284" s="34"/>
      <c r="L284" s="34"/>
      <c r="M284" s="34"/>
      <c r="N284" s="34"/>
      <c r="O284" s="32"/>
      <c r="P284" s="32"/>
      <c r="Q284" s="32"/>
      <c r="R284" s="32"/>
      <c r="S284" s="32"/>
      <c r="T284" s="32"/>
      <c r="U284" s="32"/>
      <c r="V284" s="32"/>
      <c r="W284" s="32"/>
      <c r="X284" s="32"/>
      <c r="Y284" s="32"/>
      <c r="Z284" s="32"/>
    </row>
    <row r="285" spans="1:26" ht="15.75" customHeight="1">
      <c r="A285" s="32"/>
      <c r="B285" s="32"/>
      <c r="C285" s="117"/>
      <c r="D285" s="34"/>
      <c r="E285" s="34"/>
      <c r="F285" s="34"/>
      <c r="G285" s="34"/>
      <c r="H285" s="34"/>
      <c r="I285" s="34"/>
      <c r="J285" s="34"/>
      <c r="K285" s="34"/>
      <c r="L285" s="34"/>
      <c r="M285" s="34"/>
      <c r="N285" s="34"/>
      <c r="O285" s="32"/>
      <c r="P285" s="32"/>
      <c r="Q285" s="32"/>
      <c r="R285" s="32"/>
      <c r="S285" s="32"/>
      <c r="T285" s="32"/>
      <c r="U285" s="32"/>
      <c r="V285" s="32"/>
      <c r="W285" s="32"/>
      <c r="X285" s="32"/>
      <c r="Y285" s="32"/>
      <c r="Z285" s="32"/>
    </row>
    <row r="286" spans="1:26" ht="15.75" customHeight="1">
      <c r="A286" s="32"/>
      <c r="B286" s="32"/>
      <c r="C286" s="117"/>
      <c r="D286" s="34"/>
      <c r="E286" s="34"/>
      <c r="F286" s="34"/>
      <c r="G286" s="34"/>
      <c r="H286" s="34"/>
      <c r="I286" s="34"/>
      <c r="J286" s="34"/>
      <c r="K286" s="34"/>
      <c r="L286" s="34"/>
      <c r="M286" s="34"/>
      <c r="N286" s="34"/>
      <c r="O286" s="32"/>
      <c r="P286" s="32"/>
      <c r="Q286" s="32"/>
      <c r="R286" s="32"/>
      <c r="S286" s="32"/>
      <c r="T286" s="32"/>
      <c r="U286" s="32"/>
      <c r="V286" s="32"/>
      <c r="W286" s="32"/>
      <c r="X286" s="32"/>
      <c r="Y286" s="32"/>
      <c r="Z286" s="32"/>
    </row>
    <row r="287" spans="1:26" ht="15.75" customHeight="1">
      <c r="A287" s="32"/>
      <c r="B287" s="32"/>
      <c r="C287" s="117"/>
      <c r="D287" s="34"/>
      <c r="E287" s="34"/>
      <c r="F287" s="34"/>
      <c r="G287" s="34"/>
      <c r="H287" s="34"/>
      <c r="I287" s="34"/>
      <c r="J287" s="34"/>
      <c r="K287" s="34"/>
      <c r="L287" s="34"/>
      <c r="M287" s="34"/>
      <c r="N287" s="34"/>
      <c r="O287" s="32"/>
      <c r="P287" s="32"/>
      <c r="Q287" s="32"/>
      <c r="R287" s="32"/>
      <c r="S287" s="32"/>
      <c r="T287" s="32"/>
      <c r="U287" s="32"/>
      <c r="V287" s="32"/>
      <c r="W287" s="32"/>
      <c r="X287" s="32"/>
      <c r="Y287" s="32"/>
      <c r="Z287" s="32"/>
    </row>
    <row r="288" spans="1:26" ht="15.75" customHeight="1">
      <c r="A288" s="32"/>
      <c r="B288" s="32"/>
      <c r="C288" s="117"/>
      <c r="D288" s="34"/>
      <c r="E288" s="34"/>
      <c r="F288" s="34"/>
      <c r="G288" s="34"/>
      <c r="H288" s="34"/>
      <c r="I288" s="34"/>
      <c r="J288" s="34"/>
      <c r="K288" s="34"/>
      <c r="L288" s="34"/>
      <c r="M288" s="34"/>
      <c r="N288" s="34"/>
      <c r="O288" s="32"/>
      <c r="P288" s="32"/>
      <c r="Q288" s="32"/>
      <c r="R288" s="32"/>
      <c r="S288" s="32"/>
      <c r="T288" s="32"/>
      <c r="U288" s="32"/>
      <c r="V288" s="32"/>
      <c r="W288" s="32"/>
      <c r="X288" s="32"/>
      <c r="Y288" s="32"/>
      <c r="Z288" s="32"/>
    </row>
    <row r="289" spans="1:26" ht="15.75" customHeight="1">
      <c r="A289" s="32"/>
      <c r="B289" s="32"/>
      <c r="C289" s="117"/>
      <c r="D289" s="34"/>
      <c r="E289" s="34"/>
      <c r="F289" s="34"/>
      <c r="G289" s="34"/>
      <c r="H289" s="34"/>
      <c r="I289" s="34"/>
      <c r="J289" s="34"/>
      <c r="K289" s="34"/>
      <c r="L289" s="34"/>
      <c r="M289" s="34"/>
      <c r="N289" s="34"/>
      <c r="O289" s="32"/>
      <c r="P289" s="32"/>
      <c r="Q289" s="32"/>
      <c r="R289" s="32"/>
      <c r="S289" s="32"/>
      <c r="T289" s="32"/>
      <c r="U289" s="32"/>
      <c r="V289" s="32"/>
      <c r="W289" s="32"/>
      <c r="X289" s="32"/>
      <c r="Y289" s="32"/>
      <c r="Z289" s="32"/>
    </row>
    <row r="290" spans="1:26" ht="15.75" customHeight="1">
      <c r="A290" s="32"/>
      <c r="B290" s="32"/>
      <c r="C290" s="117"/>
      <c r="D290" s="34"/>
      <c r="E290" s="34"/>
      <c r="F290" s="34"/>
      <c r="G290" s="34"/>
      <c r="H290" s="34"/>
      <c r="I290" s="34"/>
      <c r="J290" s="34"/>
      <c r="K290" s="34"/>
      <c r="L290" s="34"/>
      <c r="M290" s="34"/>
      <c r="N290" s="34"/>
      <c r="O290" s="32"/>
      <c r="P290" s="32"/>
      <c r="Q290" s="32"/>
      <c r="R290" s="32"/>
      <c r="S290" s="32"/>
      <c r="T290" s="32"/>
      <c r="U290" s="32"/>
      <c r="V290" s="32"/>
      <c r="W290" s="32"/>
      <c r="X290" s="32"/>
      <c r="Y290" s="32"/>
      <c r="Z290" s="32"/>
    </row>
    <row r="291" spans="1:26" ht="15.75" customHeight="1">
      <c r="A291" s="32"/>
      <c r="B291" s="32"/>
      <c r="C291" s="117"/>
      <c r="D291" s="34"/>
      <c r="E291" s="34"/>
      <c r="F291" s="34"/>
      <c r="G291" s="34"/>
      <c r="H291" s="34"/>
      <c r="I291" s="34"/>
      <c r="J291" s="34"/>
      <c r="K291" s="34"/>
      <c r="L291" s="34"/>
      <c r="M291" s="34"/>
      <c r="N291" s="34"/>
      <c r="O291" s="32"/>
      <c r="P291" s="32"/>
      <c r="Q291" s="32"/>
      <c r="R291" s="32"/>
      <c r="S291" s="32"/>
      <c r="T291" s="32"/>
      <c r="U291" s="32"/>
      <c r="V291" s="32"/>
      <c r="W291" s="32"/>
      <c r="X291" s="32"/>
      <c r="Y291" s="32"/>
      <c r="Z291" s="32"/>
    </row>
    <row r="292" spans="1:26" ht="15.75" customHeight="1">
      <c r="A292" s="32"/>
      <c r="B292" s="32"/>
      <c r="C292" s="117"/>
      <c r="D292" s="34"/>
      <c r="E292" s="34"/>
      <c r="F292" s="34"/>
      <c r="G292" s="34"/>
      <c r="H292" s="34"/>
      <c r="I292" s="34"/>
      <c r="J292" s="34"/>
      <c r="K292" s="34"/>
      <c r="L292" s="34"/>
      <c r="M292" s="34"/>
      <c r="N292" s="34"/>
      <c r="O292" s="32"/>
      <c r="P292" s="32"/>
      <c r="Q292" s="32"/>
      <c r="R292" s="32"/>
      <c r="S292" s="32"/>
      <c r="T292" s="32"/>
      <c r="U292" s="32"/>
      <c r="V292" s="32"/>
      <c r="W292" s="32"/>
      <c r="X292" s="32"/>
      <c r="Y292" s="32"/>
      <c r="Z292" s="32"/>
    </row>
    <row r="293" spans="1:26" ht="15.75" customHeight="1">
      <c r="A293" s="32"/>
      <c r="B293" s="32"/>
      <c r="C293" s="117"/>
      <c r="D293" s="34"/>
      <c r="E293" s="34"/>
      <c r="F293" s="34"/>
      <c r="G293" s="34"/>
      <c r="H293" s="34"/>
      <c r="I293" s="34"/>
      <c r="J293" s="34"/>
      <c r="K293" s="34"/>
      <c r="L293" s="34"/>
      <c r="M293" s="34"/>
      <c r="N293" s="34"/>
      <c r="O293" s="32"/>
      <c r="P293" s="32"/>
      <c r="Q293" s="32"/>
      <c r="R293" s="32"/>
      <c r="S293" s="32"/>
      <c r="T293" s="32"/>
      <c r="U293" s="32"/>
      <c r="V293" s="32"/>
      <c r="W293" s="32"/>
      <c r="X293" s="32"/>
      <c r="Y293" s="32"/>
      <c r="Z293" s="32"/>
    </row>
    <row r="294" spans="1:26" ht="15.75" customHeight="1">
      <c r="A294" s="32"/>
      <c r="B294" s="32"/>
      <c r="C294" s="117"/>
      <c r="D294" s="34"/>
      <c r="E294" s="34"/>
      <c r="F294" s="34"/>
      <c r="G294" s="34"/>
      <c r="H294" s="34"/>
      <c r="I294" s="34"/>
      <c r="J294" s="34"/>
      <c r="K294" s="34"/>
      <c r="L294" s="34"/>
      <c r="M294" s="34"/>
      <c r="N294" s="34"/>
      <c r="O294" s="32"/>
      <c r="P294" s="32"/>
      <c r="Q294" s="32"/>
      <c r="R294" s="32"/>
      <c r="S294" s="32"/>
      <c r="T294" s="32"/>
      <c r="U294" s="32"/>
      <c r="V294" s="32"/>
      <c r="W294" s="32"/>
      <c r="X294" s="32"/>
      <c r="Y294" s="32"/>
      <c r="Z294" s="32"/>
    </row>
    <row r="295" spans="1:26" ht="15.75" customHeight="1">
      <c r="A295" s="32"/>
      <c r="B295" s="32"/>
      <c r="C295" s="117"/>
      <c r="D295" s="34"/>
      <c r="E295" s="34"/>
      <c r="F295" s="34"/>
      <c r="G295" s="34"/>
      <c r="H295" s="34"/>
      <c r="I295" s="34"/>
      <c r="J295" s="34"/>
      <c r="K295" s="34"/>
      <c r="L295" s="34"/>
      <c r="M295" s="34"/>
      <c r="N295" s="34"/>
      <c r="O295" s="32"/>
      <c r="P295" s="32"/>
      <c r="Q295" s="32"/>
      <c r="R295" s="32"/>
      <c r="S295" s="32"/>
      <c r="T295" s="32"/>
      <c r="U295" s="32"/>
      <c r="V295" s="32"/>
      <c r="W295" s="32"/>
      <c r="X295" s="32"/>
      <c r="Y295" s="32"/>
      <c r="Z295" s="32"/>
    </row>
    <row r="296" spans="1:26" ht="15.75" customHeight="1">
      <c r="A296" s="32"/>
      <c r="B296" s="32"/>
      <c r="C296" s="117"/>
      <c r="D296" s="34"/>
      <c r="E296" s="34"/>
      <c r="F296" s="34"/>
      <c r="G296" s="34"/>
      <c r="H296" s="34"/>
      <c r="I296" s="34"/>
      <c r="J296" s="34"/>
      <c r="K296" s="34"/>
      <c r="L296" s="34"/>
      <c r="M296" s="34"/>
      <c r="N296" s="34"/>
      <c r="O296" s="32"/>
      <c r="P296" s="32"/>
      <c r="Q296" s="32"/>
      <c r="R296" s="32"/>
      <c r="S296" s="32"/>
      <c r="T296" s="32"/>
      <c r="U296" s="32"/>
      <c r="V296" s="32"/>
      <c r="W296" s="32"/>
      <c r="X296" s="32"/>
      <c r="Y296" s="32"/>
      <c r="Z296" s="32"/>
    </row>
    <row r="297" spans="1:26" ht="15.75" customHeight="1">
      <c r="A297" s="32"/>
      <c r="B297" s="32"/>
      <c r="C297" s="117"/>
      <c r="D297" s="34"/>
      <c r="E297" s="34"/>
      <c r="F297" s="34"/>
      <c r="G297" s="34"/>
      <c r="H297" s="34"/>
      <c r="I297" s="34"/>
      <c r="J297" s="34"/>
      <c r="K297" s="34"/>
      <c r="L297" s="34"/>
      <c r="M297" s="34"/>
      <c r="N297" s="34"/>
      <c r="O297" s="32"/>
      <c r="P297" s="32"/>
      <c r="Q297" s="32"/>
      <c r="R297" s="32"/>
      <c r="S297" s="32"/>
      <c r="T297" s="32"/>
      <c r="U297" s="32"/>
      <c r="V297" s="32"/>
      <c r="W297" s="32"/>
      <c r="X297" s="32"/>
      <c r="Y297" s="32"/>
      <c r="Z297" s="32"/>
    </row>
    <row r="298" spans="1:26" ht="15.75" customHeight="1">
      <c r="A298" s="32"/>
      <c r="B298" s="32"/>
      <c r="C298" s="117"/>
      <c r="D298" s="34"/>
      <c r="E298" s="34"/>
      <c r="F298" s="34"/>
      <c r="G298" s="34"/>
      <c r="H298" s="34"/>
      <c r="I298" s="34"/>
      <c r="J298" s="34"/>
      <c r="K298" s="34"/>
      <c r="L298" s="34"/>
      <c r="M298" s="34"/>
      <c r="N298" s="34"/>
      <c r="O298" s="32"/>
      <c r="P298" s="32"/>
      <c r="Q298" s="32"/>
      <c r="R298" s="32"/>
      <c r="S298" s="32"/>
      <c r="T298" s="32"/>
      <c r="U298" s="32"/>
      <c r="V298" s="32"/>
      <c r="W298" s="32"/>
      <c r="X298" s="32"/>
      <c r="Y298" s="32"/>
      <c r="Z298" s="32"/>
    </row>
    <row r="299" spans="1:26" ht="15.75" customHeight="1">
      <c r="A299" s="32"/>
      <c r="B299" s="32"/>
      <c r="C299" s="117"/>
      <c r="D299" s="34"/>
      <c r="E299" s="34"/>
      <c r="F299" s="34"/>
      <c r="G299" s="34"/>
      <c r="H299" s="34"/>
      <c r="I299" s="34"/>
      <c r="J299" s="34"/>
      <c r="K299" s="34"/>
      <c r="L299" s="34"/>
      <c r="M299" s="34"/>
      <c r="N299" s="34"/>
      <c r="O299" s="32"/>
      <c r="P299" s="32"/>
      <c r="Q299" s="32"/>
      <c r="R299" s="32"/>
      <c r="S299" s="32"/>
      <c r="T299" s="32"/>
      <c r="U299" s="32"/>
      <c r="V299" s="32"/>
      <c r="W299" s="32"/>
      <c r="X299" s="32"/>
      <c r="Y299" s="32"/>
      <c r="Z299" s="32"/>
    </row>
    <row r="300" spans="1:26" ht="15.75" customHeight="1">
      <c r="A300" s="32"/>
      <c r="B300" s="32"/>
      <c r="C300" s="117"/>
      <c r="D300" s="34"/>
      <c r="E300" s="34"/>
      <c r="F300" s="34"/>
      <c r="G300" s="34"/>
      <c r="H300" s="34"/>
      <c r="I300" s="34"/>
      <c r="J300" s="34"/>
      <c r="K300" s="34"/>
      <c r="L300" s="34"/>
      <c r="M300" s="34"/>
      <c r="N300" s="34"/>
      <c r="O300" s="32"/>
      <c r="P300" s="32"/>
      <c r="Q300" s="32"/>
      <c r="R300" s="32"/>
      <c r="S300" s="32"/>
      <c r="T300" s="32"/>
      <c r="U300" s="32"/>
      <c r="V300" s="32"/>
      <c r="W300" s="32"/>
      <c r="X300" s="32"/>
      <c r="Y300" s="32"/>
      <c r="Z300" s="32"/>
    </row>
    <row r="301" spans="1:26" ht="15.75" customHeight="1">
      <c r="A301" s="32"/>
      <c r="B301" s="32"/>
      <c r="C301" s="117"/>
      <c r="D301" s="34"/>
      <c r="E301" s="34"/>
      <c r="F301" s="34"/>
      <c r="G301" s="34"/>
      <c r="H301" s="34"/>
      <c r="I301" s="34"/>
      <c r="J301" s="34"/>
      <c r="K301" s="34"/>
      <c r="L301" s="34"/>
      <c r="M301" s="34"/>
      <c r="N301" s="34"/>
      <c r="O301" s="32"/>
      <c r="P301" s="32"/>
      <c r="Q301" s="32"/>
      <c r="R301" s="32"/>
      <c r="S301" s="32"/>
      <c r="T301" s="32"/>
      <c r="U301" s="32"/>
      <c r="V301" s="32"/>
      <c r="W301" s="32"/>
      <c r="X301" s="32"/>
      <c r="Y301" s="32"/>
      <c r="Z301" s="32"/>
    </row>
    <row r="302" spans="1:26" ht="15.75" customHeight="1">
      <c r="A302" s="32"/>
      <c r="B302" s="32"/>
      <c r="C302" s="117"/>
      <c r="D302" s="34"/>
      <c r="E302" s="34"/>
      <c r="F302" s="34"/>
      <c r="G302" s="34"/>
      <c r="H302" s="34"/>
      <c r="I302" s="34"/>
      <c r="J302" s="34"/>
      <c r="K302" s="34"/>
      <c r="L302" s="34"/>
      <c r="M302" s="34"/>
      <c r="N302" s="34"/>
      <c r="O302" s="32"/>
      <c r="P302" s="32"/>
      <c r="Q302" s="32"/>
      <c r="R302" s="32"/>
      <c r="S302" s="32"/>
      <c r="T302" s="32"/>
      <c r="U302" s="32"/>
      <c r="V302" s="32"/>
      <c r="W302" s="32"/>
      <c r="X302" s="32"/>
      <c r="Y302" s="32"/>
      <c r="Z302" s="32"/>
    </row>
    <row r="303" spans="1:26" ht="15.75" customHeight="1">
      <c r="A303" s="32"/>
      <c r="B303" s="32"/>
      <c r="C303" s="117"/>
      <c r="D303" s="34"/>
      <c r="E303" s="34"/>
      <c r="F303" s="34"/>
      <c r="G303" s="34"/>
      <c r="H303" s="34"/>
      <c r="I303" s="34"/>
      <c r="J303" s="34"/>
      <c r="K303" s="34"/>
      <c r="L303" s="34"/>
      <c r="M303" s="34"/>
      <c r="N303" s="34"/>
      <c r="O303" s="32"/>
      <c r="P303" s="32"/>
      <c r="Q303" s="32"/>
      <c r="R303" s="32"/>
      <c r="S303" s="32"/>
      <c r="T303" s="32"/>
      <c r="U303" s="32"/>
      <c r="V303" s="32"/>
      <c r="W303" s="32"/>
      <c r="X303" s="32"/>
      <c r="Y303" s="32"/>
      <c r="Z303" s="32"/>
    </row>
    <row r="304" spans="1:26" ht="15.75" customHeight="1">
      <c r="A304" s="32"/>
      <c r="B304" s="32"/>
      <c r="C304" s="117"/>
      <c r="D304" s="34"/>
      <c r="E304" s="34"/>
      <c r="F304" s="34"/>
      <c r="G304" s="34"/>
      <c r="H304" s="34"/>
      <c r="I304" s="34"/>
      <c r="J304" s="34"/>
      <c r="K304" s="34"/>
      <c r="L304" s="34"/>
      <c r="M304" s="34"/>
      <c r="N304" s="34"/>
      <c r="O304" s="32"/>
      <c r="P304" s="32"/>
      <c r="Q304" s="32"/>
      <c r="R304" s="32"/>
      <c r="S304" s="32"/>
      <c r="T304" s="32"/>
      <c r="U304" s="32"/>
      <c r="V304" s="32"/>
      <c r="W304" s="32"/>
      <c r="X304" s="32"/>
      <c r="Y304" s="32"/>
      <c r="Z304" s="32"/>
    </row>
    <row r="305" spans="1:26" ht="15.75" customHeight="1">
      <c r="A305" s="32"/>
      <c r="B305" s="32"/>
      <c r="C305" s="117"/>
      <c r="D305" s="34"/>
      <c r="E305" s="34"/>
      <c r="F305" s="34"/>
      <c r="G305" s="34"/>
      <c r="H305" s="34"/>
      <c r="I305" s="34"/>
      <c r="J305" s="34"/>
      <c r="K305" s="34"/>
      <c r="L305" s="34"/>
      <c r="M305" s="34"/>
      <c r="N305" s="34"/>
      <c r="O305" s="32"/>
      <c r="P305" s="32"/>
      <c r="Q305" s="32"/>
      <c r="R305" s="32"/>
      <c r="S305" s="32"/>
      <c r="T305" s="32"/>
      <c r="U305" s="32"/>
      <c r="V305" s="32"/>
      <c r="W305" s="32"/>
      <c r="X305" s="32"/>
      <c r="Y305" s="32"/>
      <c r="Z305" s="32"/>
    </row>
    <row r="306" spans="1:26" ht="15.75" customHeight="1">
      <c r="A306" s="32"/>
      <c r="B306" s="32"/>
      <c r="C306" s="117"/>
      <c r="D306" s="34"/>
      <c r="E306" s="34"/>
      <c r="F306" s="34"/>
      <c r="G306" s="34"/>
      <c r="H306" s="34"/>
      <c r="I306" s="34"/>
      <c r="J306" s="34"/>
      <c r="K306" s="34"/>
      <c r="L306" s="34"/>
      <c r="M306" s="34"/>
      <c r="N306" s="34"/>
      <c r="O306" s="32"/>
      <c r="P306" s="32"/>
      <c r="Q306" s="32"/>
      <c r="R306" s="32"/>
      <c r="S306" s="32"/>
      <c r="T306" s="32"/>
      <c r="U306" s="32"/>
      <c r="V306" s="32"/>
      <c r="W306" s="32"/>
      <c r="X306" s="32"/>
      <c r="Y306" s="32"/>
      <c r="Z306" s="32"/>
    </row>
    <row r="307" spans="1:26" ht="15.75" customHeight="1">
      <c r="A307" s="32"/>
      <c r="B307" s="32"/>
      <c r="C307" s="117"/>
      <c r="D307" s="34"/>
      <c r="E307" s="34"/>
      <c r="F307" s="34"/>
      <c r="G307" s="34"/>
      <c r="H307" s="34"/>
      <c r="I307" s="34"/>
      <c r="J307" s="34"/>
      <c r="K307" s="34"/>
      <c r="L307" s="34"/>
      <c r="M307" s="34"/>
      <c r="N307" s="34"/>
      <c r="O307" s="32"/>
      <c r="P307" s="32"/>
      <c r="Q307" s="32"/>
      <c r="R307" s="32"/>
      <c r="S307" s="32"/>
      <c r="T307" s="32"/>
      <c r="U307" s="32"/>
      <c r="V307" s="32"/>
      <c r="W307" s="32"/>
      <c r="X307" s="32"/>
      <c r="Y307" s="32"/>
      <c r="Z307" s="32"/>
    </row>
    <row r="308" spans="1:26" ht="15.75" customHeight="1">
      <c r="A308" s="32"/>
      <c r="B308" s="32"/>
      <c r="C308" s="117"/>
      <c r="D308" s="34"/>
      <c r="E308" s="34"/>
      <c r="F308" s="34"/>
      <c r="G308" s="34"/>
      <c r="H308" s="34"/>
      <c r="I308" s="34"/>
      <c r="J308" s="34"/>
      <c r="K308" s="34"/>
      <c r="L308" s="34"/>
      <c r="M308" s="34"/>
      <c r="N308" s="34"/>
      <c r="O308" s="32"/>
      <c r="P308" s="32"/>
      <c r="Q308" s="32"/>
      <c r="R308" s="32"/>
      <c r="S308" s="32"/>
      <c r="T308" s="32"/>
      <c r="U308" s="32"/>
      <c r="V308" s="32"/>
      <c r="W308" s="32"/>
      <c r="X308" s="32"/>
      <c r="Y308" s="32"/>
      <c r="Z308" s="32"/>
    </row>
    <row r="309" spans="1:26" ht="15.75" customHeight="1">
      <c r="A309" s="32"/>
      <c r="B309" s="32"/>
      <c r="C309" s="117"/>
      <c r="D309" s="34"/>
      <c r="E309" s="34"/>
      <c r="F309" s="34"/>
      <c r="G309" s="34"/>
      <c r="H309" s="34"/>
      <c r="I309" s="34"/>
      <c r="J309" s="34"/>
      <c r="K309" s="34"/>
      <c r="L309" s="34"/>
      <c r="M309" s="34"/>
      <c r="N309" s="34"/>
      <c r="O309" s="32"/>
      <c r="P309" s="32"/>
      <c r="Q309" s="32"/>
      <c r="R309" s="32"/>
      <c r="S309" s="32"/>
      <c r="T309" s="32"/>
      <c r="U309" s="32"/>
      <c r="V309" s="32"/>
      <c r="W309" s="32"/>
      <c r="X309" s="32"/>
      <c r="Y309" s="32"/>
      <c r="Z309" s="32"/>
    </row>
    <row r="310" spans="1:26" ht="15.75" customHeight="1">
      <c r="A310" s="32"/>
      <c r="B310" s="32"/>
      <c r="C310" s="117"/>
      <c r="D310" s="34"/>
      <c r="E310" s="34"/>
      <c r="F310" s="34"/>
      <c r="G310" s="34"/>
      <c r="H310" s="34"/>
      <c r="I310" s="34"/>
      <c r="J310" s="34"/>
      <c r="K310" s="34"/>
      <c r="L310" s="34"/>
      <c r="M310" s="34"/>
      <c r="N310" s="34"/>
      <c r="O310" s="32"/>
      <c r="P310" s="32"/>
      <c r="Q310" s="32"/>
      <c r="R310" s="32"/>
      <c r="S310" s="32"/>
      <c r="T310" s="32"/>
      <c r="U310" s="32"/>
      <c r="V310" s="32"/>
      <c r="W310" s="32"/>
      <c r="X310" s="32"/>
      <c r="Y310" s="32"/>
      <c r="Z310" s="32"/>
    </row>
    <row r="311" spans="1:26" ht="15.75" customHeight="1">
      <c r="A311" s="32"/>
      <c r="B311" s="32"/>
      <c r="C311" s="117"/>
      <c r="D311" s="34"/>
      <c r="E311" s="34"/>
      <c r="F311" s="34"/>
      <c r="G311" s="34"/>
      <c r="H311" s="34"/>
      <c r="I311" s="34"/>
      <c r="J311" s="34"/>
      <c r="K311" s="34"/>
      <c r="L311" s="34"/>
      <c r="M311" s="34"/>
      <c r="N311" s="34"/>
      <c r="O311" s="32"/>
      <c r="P311" s="32"/>
      <c r="Q311" s="32"/>
      <c r="R311" s="32"/>
      <c r="S311" s="32"/>
      <c r="T311" s="32"/>
      <c r="U311" s="32"/>
      <c r="V311" s="32"/>
      <c r="W311" s="32"/>
      <c r="X311" s="32"/>
      <c r="Y311" s="32"/>
      <c r="Z311" s="32"/>
    </row>
    <row r="312" spans="1:26" ht="15.75" customHeight="1">
      <c r="A312" s="32"/>
      <c r="B312" s="32"/>
      <c r="C312" s="117"/>
      <c r="D312" s="34"/>
      <c r="E312" s="34"/>
      <c r="F312" s="34"/>
      <c r="G312" s="34"/>
      <c r="H312" s="34"/>
      <c r="I312" s="34"/>
      <c r="J312" s="34"/>
      <c r="K312" s="34"/>
      <c r="L312" s="34"/>
      <c r="M312" s="34"/>
      <c r="N312" s="34"/>
      <c r="O312" s="32"/>
      <c r="P312" s="32"/>
      <c r="Q312" s="32"/>
      <c r="R312" s="32"/>
      <c r="S312" s="32"/>
      <c r="T312" s="32"/>
      <c r="U312" s="32"/>
      <c r="V312" s="32"/>
      <c r="W312" s="32"/>
      <c r="X312" s="32"/>
      <c r="Y312" s="32"/>
      <c r="Z312" s="32"/>
    </row>
    <row r="313" spans="1:26" ht="15.75" customHeight="1">
      <c r="A313" s="32"/>
      <c r="B313" s="32"/>
      <c r="C313" s="117"/>
      <c r="D313" s="34"/>
      <c r="E313" s="34"/>
      <c r="F313" s="34"/>
      <c r="G313" s="34"/>
      <c r="H313" s="34"/>
      <c r="I313" s="34"/>
      <c r="J313" s="34"/>
      <c r="K313" s="34"/>
      <c r="L313" s="34"/>
      <c r="M313" s="34"/>
      <c r="N313" s="34"/>
      <c r="O313" s="32"/>
      <c r="P313" s="32"/>
      <c r="Q313" s="32"/>
      <c r="R313" s="32"/>
      <c r="S313" s="32"/>
      <c r="T313" s="32"/>
      <c r="U313" s="32"/>
      <c r="V313" s="32"/>
      <c r="W313" s="32"/>
      <c r="X313" s="32"/>
      <c r="Y313" s="32"/>
      <c r="Z313" s="32"/>
    </row>
    <row r="314" spans="1:26" ht="15.75" customHeight="1">
      <c r="A314" s="32"/>
      <c r="B314" s="32"/>
      <c r="C314" s="117"/>
      <c r="D314" s="34"/>
      <c r="E314" s="34"/>
      <c r="F314" s="34"/>
      <c r="G314" s="34"/>
      <c r="H314" s="34"/>
      <c r="I314" s="34"/>
      <c r="J314" s="34"/>
      <c r="K314" s="34"/>
      <c r="L314" s="34"/>
      <c r="M314" s="34"/>
      <c r="N314" s="34"/>
      <c r="O314" s="32"/>
      <c r="P314" s="32"/>
      <c r="Q314" s="32"/>
      <c r="R314" s="32"/>
      <c r="S314" s="32"/>
      <c r="T314" s="32"/>
      <c r="U314" s="32"/>
      <c r="V314" s="32"/>
      <c r="W314" s="32"/>
      <c r="X314" s="32"/>
      <c r="Y314" s="32"/>
      <c r="Z314" s="32"/>
    </row>
    <row r="315" spans="1:26" ht="15.75" customHeight="1">
      <c r="A315" s="32"/>
      <c r="B315" s="32"/>
      <c r="C315" s="117"/>
      <c r="D315" s="34"/>
      <c r="E315" s="34"/>
      <c r="F315" s="34"/>
      <c r="G315" s="34"/>
      <c r="H315" s="34"/>
      <c r="I315" s="34"/>
      <c r="J315" s="34"/>
      <c r="K315" s="34"/>
      <c r="L315" s="34"/>
      <c r="M315" s="34"/>
      <c r="N315" s="34"/>
      <c r="O315" s="32"/>
      <c r="P315" s="32"/>
      <c r="Q315" s="32"/>
      <c r="R315" s="32"/>
      <c r="S315" s="32"/>
      <c r="T315" s="32"/>
      <c r="U315" s="32"/>
      <c r="V315" s="32"/>
      <c r="W315" s="32"/>
      <c r="X315" s="32"/>
      <c r="Y315" s="32"/>
      <c r="Z315" s="32"/>
    </row>
    <row r="316" spans="1:26" ht="15.75" customHeight="1">
      <c r="A316" s="32"/>
      <c r="B316" s="32"/>
      <c r="C316" s="117"/>
      <c r="D316" s="34"/>
      <c r="E316" s="34"/>
      <c r="F316" s="34"/>
      <c r="G316" s="34"/>
      <c r="H316" s="34"/>
      <c r="I316" s="34"/>
      <c r="J316" s="34"/>
      <c r="K316" s="34"/>
      <c r="L316" s="34"/>
      <c r="M316" s="34"/>
      <c r="N316" s="34"/>
      <c r="O316" s="32"/>
      <c r="P316" s="32"/>
      <c r="Q316" s="32"/>
      <c r="R316" s="32"/>
      <c r="S316" s="32"/>
      <c r="T316" s="32"/>
      <c r="U316" s="32"/>
      <c r="V316" s="32"/>
      <c r="W316" s="32"/>
      <c r="X316" s="32"/>
      <c r="Y316" s="32"/>
      <c r="Z316" s="32"/>
    </row>
    <row r="317" spans="1:26" ht="15.75" customHeight="1">
      <c r="A317" s="32"/>
      <c r="B317" s="32"/>
      <c r="C317" s="117"/>
      <c r="D317" s="34"/>
      <c r="E317" s="34"/>
      <c r="F317" s="34"/>
      <c r="G317" s="34"/>
      <c r="H317" s="34"/>
      <c r="I317" s="34"/>
      <c r="J317" s="34"/>
      <c r="K317" s="34"/>
      <c r="L317" s="34"/>
      <c r="M317" s="34"/>
      <c r="N317" s="34"/>
      <c r="O317" s="32"/>
      <c r="P317" s="32"/>
      <c r="Q317" s="32"/>
      <c r="R317" s="32"/>
      <c r="S317" s="32"/>
      <c r="T317" s="32"/>
      <c r="U317" s="32"/>
      <c r="V317" s="32"/>
      <c r="W317" s="32"/>
      <c r="X317" s="32"/>
      <c r="Y317" s="32"/>
      <c r="Z317" s="32"/>
    </row>
    <row r="318" spans="1:26" ht="15.75" customHeight="1">
      <c r="A318" s="32"/>
      <c r="B318" s="32"/>
      <c r="C318" s="117"/>
      <c r="D318" s="34"/>
      <c r="E318" s="34"/>
      <c r="F318" s="34"/>
      <c r="G318" s="34"/>
      <c r="H318" s="34"/>
      <c r="I318" s="34"/>
      <c r="J318" s="34"/>
      <c r="K318" s="34"/>
      <c r="L318" s="34"/>
      <c r="M318" s="34"/>
      <c r="N318" s="34"/>
      <c r="O318" s="32"/>
      <c r="P318" s="32"/>
      <c r="Q318" s="32"/>
      <c r="R318" s="32"/>
      <c r="S318" s="32"/>
      <c r="T318" s="32"/>
      <c r="U318" s="32"/>
      <c r="V318" s="32"/>
      <c r="W318" s="32"/>
      <c r="X318" s="32"/>
      <c r="Y318" s="32"/>
      <c r="Z318" s="32"/>
    </row>
    <row r="319" spans="1:26" ht="15.75" customHeight="1">
      <c r="A319" s="32"/>
      <c r="B319" s="32"/>
      <c r="C319" s="117"/>
      <c r="D319" s="34"/>
      <c r="E319" s="34"/>
      <c r="F319" s="34"/>
      <c r="G319" s="34"/>
      <c r="H319" s="34"/>
      <c r="I319" s="34"/>
      <c r="J319" s="34"/>
      <c r="K319" s="34"/>
      <c r="L319" s="34"/>
      <c r="M319" s="34"/>
      <c r="N319" s="34"/>
      <c r="O319" s="32"/>
      <c r="P319" s="32"/>
      <c r="Q319" s="32"/>
      <c r="R319" s="32"/>
      <c r="S319" s="32"/>
      <c r="T319" s="32"/>
      <c r="U319" s="32"/>
      <c r="V319" s="32"/>
      <c r="W319" s="32"/>
      <c r="X319" s="32"/>
      <c r="Y319" s="32"/>
      <c r="Z319" s="32"/>
    </row>
    <row r="320" spans="1:26" ht="15.75" customHeight="1">
      <c r="A320" s="32"/>
      <c r="B320" s="32"/>
      <c r="C320" s="117"/>
      <c r="D320" s="34"/>
      <c r="E320" s="34"/>
      <c r="F320" s="34"/>
      <c r="G320" s="34"/>
      <c r="H320" s="34"/>
      <c r="I320" s="34"/>
      <c r="J320" s="34"/>
      <c r="K320" s="34"/>
      <c r="L320" s="34"/>
      <c r="M320" s="34"/>
      <c r="N320" s="34"/>
      <c r="O320" s="32"/>
      <c r="P320" s="32"/>
      <c r="Q320" s="32"/>
      <c r="R320" s="32"/>
      <c r="S320" s="32"/>
      <c r="T320" s="32"/>
      <c r="U320" s="32"/>
      <c r="V320" s="32"/>
      <c r="W320" s="32"/>
      <c r="X320" s="32"/>
      <c r="Y320" s="32"/>
      <c r="Z320" s="32"/>
    </row>
    <row r="321" spans="1:26" ht="15.75" customHeight="1">
      <c r="A321" s="32"/>
      <c r="B321" s="32"/>
      <c r="C321" s="117"/>
      <c r="D321" s="34"/>
      <c r="E321" s="34"/>
      <c r="F321" s="34"/>
      <c r="G321" s="34"/>
      <c r="H321" s="34"/>
      <c r="I321" s="34"/>
      <c r="J321" s="34"/>
      <c r="K321" s="34"/>
      <c r="L321" s="34"/>
      <c r="M321" s="34"/>
      <c r="N321" s="34"/>
      <c r="O321" s="32"/>
      <c r="P321" s="32"/>
      <c r="Q321" s="32"/>
      <c r="R321" s="32"/>
      <c r="S321" s="32"/>
      <c r="T321" s="32"/>
      <c r="U321" s="32"/>
      <c r="V321" s="32"/>
      <c r="W321" s="32"/>
      <c r="X321" s="32"/>
      <c r="Y321" s="32"/>
      <c r="Z321" s="32"/>
    </row>
    <row r="322" spans="1:26" ht="15.75" customHeight="1">
      <c r="A322" s="32"/>
      <c r="B322" s="32"/>
      <c r="C322" s="117"/>
      <c r="D322" s="34"/>
      <c r="E322" s="34"/>
      <c r="F322" s="34"/>
      <c r="G322" s="34"/>
      <c r="H322" s="34"/>
      <c r="I322" s="34"/>
      <c r="J322" s="34"/>
      <c r="K322" s="34"/>
      <c r="L322" s="34"/>
      <c r="M322" s="34"/>
      <c r="N322" s="34"/>
      <c r="O322" s="32"/>
      <c r="P322" s="32"/>
      <c r="Q322" s="32"/>
      <c r="R322" s="32"/>
      <c r="S322" s="32"/>
      <c r="T322" s="32"/>
      <c r="U322" s="32"/>
      <c r="V322" s="32"/>
      <c r="W322" s="32"/>
      <c r="X322" s="32"/>
      <c r="Y322" s="32"/>
      <c r="Z322" s="32"/>
    </row>
    <row r="323" spans="1:26" ht="15.75" customHeight="1">
      <c r="A323" s="32"/>
      <c r="B323" s="32"/>
      <c r="C323" s="117"/>
      <c r="D323" s="34"/>
      <c r="E323" s="34"/>
      <c r="F323" s="34"/>
      <c r="G323" s="34"/>
      <c r="H323" s="34"/>
      <c r="I323" s="34"/>
      <c r="J323" s="34"/>
      <c r="K323" s="34"/>
      <c r="L323" s="34"/>
      <c r="M323" s="34"/>
      <c r="N323" s="34"/>
      <c r="O323" s="32"/>
      <c r="P323" s="32"/>
      <c r="Q323" s="32"/>
      <c r="R323" s="32"/>
      <c r="S323" s="32"/>
      <c r="T323" s="32"/>
      <c r="U323" s="32"/>
      <c r="V323" s="32"/>
      <c r="W323" s="32"/>
      <c r="X323" s="32"/>
      <c r="Y323" s="32"/>
      <c r="Z323" s="32"/>
    </row>
    <row r="324" spans="1:26" ht="15.75" customHeight="1">
      <c r="A324" s="32"/>
      <c r="B324" s="32"/>
      <c r="C324" s="117"/>
      <c r="D324" s="34"/>
      <c r="E324" s="34"/>
      <c r="F324" s="34"/>
      <c r="G324" s="34"/>
      <c r="H324" s="34"/>
      <c r="I324" s="34"/>
      <c r="J324" s="34"/>
      <c r="K324" s="34"/>
      <c r="L324" s="34"/>
      <c r="M324" s="34"/>
      <c r="N324" s="34"/>
      <c r="O324" s="32"/>
      <c r="P324" s="32"/>
      <c r="Q324" s="32"/>
      <c r="R324" s="32"/>
      <c r="S324" s="32"/>
      <c r="T324" s="32"/>
      <c r="U324" s="32"/>
      <c r="V324" s="32"/>
      <c r="W324" s="32"/>
      <c r="X324" s="32"/>
      <c r="Y324" s="32"/>
      <c r="Z324" s="32"/>
    </row>
    <row r="325" spans="1:26" ht="15.75" customHeight="1">
      <c r="A325" s="32"/>
      <c r="B325" s="32"/>
      <c r="C325" s="117"/>
      <c r="D325" s="34"/>
      <c r="E325" s="34"/>
      <c r="F325" s="34"/>
      <c r="G325" s="34"/>
      <c r="H325" s="34"/>
      <c r="I325" s="34"/>
      <c r="J325" s="34"/>
      <c r="K325" s="34"/>
      <c r="L325" s="34"/>
      <c r="M325" s="34"/>
      <c r="N325" s="34"/>
      <c r="O325" s="32"/>
      <c r="P325" s="32"/>
      <c r="Q325" s="32"/>
      <c r="R325" s="32"/>
      <c r="S325" s="32"/>
      <c r="T325" s="32"/>
      <c r="U325" s="32"/>
      <c r="V325" s="32"/>
      <c r="W325" s="32"/>
      <c r="X325" s="32"/>
      <c r="Y325" s="32"/>
      <c r="Z325" s="32"/>
    </row>
    <row r="326" spans="1:26" ht="15.75" customHeight="1">
      <c r="A326" s="32"/>
      <c r="B326" s="32"/>
      <c r="C326" s="117"/>
      <c r="D326" s="34"/>
      <c r="E326" s="34"/>
      <c r="F326" s="34"/>
      <c r="G326" s="34"/>
      <c r="H326" s="34"/>
      <c r="I326" s="34"/>
      <c r="J326" s="34"/>
      <c r="K326" s="34"/>
      <c r="L326" s="34"/>
      <c r="M326" s="34"/>
      <c r="N326" s="34"/>
      <c r="O326" s="32"/>
      <c r="P326" s="32"/>
      <c r="Q326" s="32"/>
      <c r="R326" s="32"/>
      <c r="S326" s="32"/>
      <c r="T326" s="32"/>
      <c r="U326" s="32"/>
      <c r="V326" s="32"/>
      <c r="W326" s="32"/>
      <c r="X326" s="32"/>
      <c r="Y326" s="32"/>
      <c r="Z326" s="32"/>
    </row>
    <row r="327" spans="1:26" ht="15.75" customHeight="1">
      <c r="A327" s="32"/>
      <c r="B327" s="32"/>
      <c r="C327" s="117"/>
      <c r="D327" s="34"/>
      <c r="E327" s="34"/>
      <c r="F327" s="34"/>
      <c r="G327" s="34"/>
      <c r="H327" s="34"/>
      <c r="I327" s="34"/>
      <c r="J327" s="34"/>
      <c r="K327" s="34"/>
      <c r="L327" s="34"/>
      <c r="M327" s="34"/>
      <c r="N327" s="34"/>
      <c r="O327" s="32"/>
      <c r="P327" s="32"/>
      <c r="Q327" s="32"/>
      <c r="R327" s="32"/>
      <c r="S327" s="32"/>
      <c r="T327" s="32"/>
      <c r="U327" s="32"/>
      <c r="V327" s="32"/>
      <c r="W327" s="32"/>
      <c r="X327" s="32"/>
      <c r="Y327" s="32"/>
      <c r="Z327" s="32"/>
    </row>
    <row r="328" spans="1:26" ht="15.75" customHeight="1">
      <c r="A328" s="32"/>
      <c r="B328" s="32"/>
      <c r="C328" s="117"/>
      <c r="D328" s="34"/>
      <c r="E328" s="34"/>
      <c r="F328" s="34"/>
      <c r="G328" s="34"/>
      <c r="H328" s="34"/>
      <c r="I328" s="34"/>
      <c r="J328" s="34"/>
      <c r="K328" s="34"/>
      <c r="L328" s="34"/>
      <c r="M328" s="34"/>
      <c r="N328" s="34"/>
      <c r="O328" s="32"/>
      <c r="P328" s="32"/>
      <c r="Q328" s="32"/>
      <c r="R328" s="32"/>
      <c r="S328" s="32"/>
      <c r="T328" s="32"/>
      <c r="U328" s="32"/>
      <c r="V328" s="32"/>
      <c r="W328" s="32"/>
      <c r="X328" s="32"/>
      <c r="Y328" s="32"/>
      <c r="Z328" s="32"/>
    </row>
    <row r="329" spans="1:26" ht="15.75" customHeight="1">
      <c r="A329" s="32"/>
      <c r="B329" s="32"/>
      <c r="C329" s="117"/>
      <c r="D329" s="34"/>
      <c r="E329" s="34"/>
      <c r="F329" s="34"/>
      <c r="G329" s="34"/>
      <c r="H329" s="34"/>
      <c r="I329" s="34"/>
      <c r="J329" s="34"/>
      <c r="K329" s="34"/>
      <c r="L329" s="34"/>
      <c r="M329" s="34"/>
      <c r="N329" s="34"/>
      <c r="O329" s="32"/>
      <c r="P329" s="32"/>
      <c r="Q329" s="32"/>
      <c r="R329" s="32"/>
      <c r="S329" s="32"/>
      <c r="T329" s="32"/>
      <c r="U329" s="32"/>
      <c r="V329" s="32"/>
      <c r="W329" s="32"/>
      <c r="X329" s="32"/>
      <c r="Y329" s="32"/>
      <c r="Z329" s="32"/>
    </row>
    <row r="330" spans="1:26" ht="15.75" customHeight="1">
      <c r="A330" s="32"/>
      <c r="B330" s="32"/>
      <c r="C330" s="117"/>
      <c r="D330" s="34"/>
      <c r="E330" s="34"/>
      <c r="F330" s="34"/>
      <c r="G330" s="34"/>
      <c r="H330" s="34"/>
      <c r="I330" s="34"/>
      <c r="J330" s="34"/>
      <c r="K330" s="34"/>
      <c r="L330" s="34"/>
      <c r="M330" s="34"/>
      <c r="N330" s="34"/>
      <c r="O330" s="32"/>
      <c r="P330" s="32"/>
      <c r="Q330" s="32"/>
      <c r="R330" s="32"/>
      <c r="S330" s="32"/>
      <c r="T330" s="32"/>
      <c r="U330" s="32"/>
      <c r="V330" s="32"/>
      <c r="W330" s="32"/>
      <c r="X330" s="32"/>
      <c r="Y330" s="32"/>
      <c r="Z330" s="32"/>
    </row>
    <row r="331" spans="1:26" ht="15.75" customHeight="1">
      <c r="A331" s="32"/>
      <c r="B331" s="32"/>
      <c r="C331" s="117"/>
      <c r="D331" s="34"/>
      <c r="E331" s="34"/>
      <c r="F331" s="34"/>
      <c r="G331" s="34"/>
      <c r="H331" s="34"/>
      <c r="I331" s="34"/>
      <c r="J331" s="34"/>
      <c r="K331" s="34"/>
      <c r="L331" s="34"/>
      <c r="M331" s="34"/>
      <c r="N331" s="34"/>
      <c r="O331" s="32"/>
      <c r="P331" s="32"/>
      <c r="Q331" s="32"/>
      <c r="R331" s="32"/>
      <c r="S331" s="32"/>
      <c r="T331" s="32"/>
      <c r="U331" s="32"/>
      <c r="V331" s="32"/>
      <c r="W331" s="32"/>
      <c r="X331" s="32"/>
      <c r="Y331" s="32"/>
      <c r="Z331" s="32"/>
    </row>
    <row r="332" spans="1:26" ht="15.75" customHeight="1">
      <c r="A332" s="32"/>
      <c r="B332" s="32"/>
      <c r="C332" s="117"/>
      <c r="D332" s="34"/>
      <c r="E332" s="34"/>
      <c r="F332" s="34"/>
      <c r="G332" s="34"/>
      <c r="H332" s="34"/>
      <c r="I332" s="34"/>
      <c r="J332" s="34"/>
      <c r="K332" s="34"/>
      <c r="L332" s="34"/>
      <c r="M332" s="34"/>
      <c r="N332" s="34"/>
      <c r="O332" s="32"/>
      <c r="P332" s="32"/>
      <c r="Q332" s="32"/>
      <c r="R332" s="32"/>
      <c r="S332" s="32"/>
      <c r="T332" s="32"/>
      <c r="U332" s="32"/>
      <c r="V332" s="32"/>
      <c r="W332" s="32"/>
      <c r="X332" s="32"/>
      <c r="Y332" s="32"/>
      <c r="Z332" s="32"/>
    </row>
    <row r="333" spans="1:26" ht="15.75" customHeight="1">
      <c r="A333" s="32"/>
      <c r="B333" s="32"/>
      <c r="C333" s="117"/>
      <c r="D333" s="34"/>
      <c r="E333" s="34"/>
      <c r="F333" s="34"/>
      <c r="G333" s="34"/>
      <c r="H333" s="34"/>
      <c r="I333" s="34"/>
      <c r="J333" s="34"/>
      <c r="K333" s="34"/>
      <c r="L333" s="34"/>
      <c r="M333" s="34"/>
      <c r="N333" s="34"/>
      <c r="O333" s="32"/>
      <c r="P333" s="32"/>
      <c r="Q333" s="32"/>
      <c r="R333" s="32"/>
      <c r="S333" s="32"/>
      <c r="T333" s="32"/>
      <c r="U333" s="32"/>
      <c r="V333" s="32"/>
      <c r="W333" s="32"/>
      <c r="X333" s="32"/>
      <c r="Y333" s="32"/>
      <c r="Z333" s="32"/>
    </row>
    <row r="334" spans="1:26" ht="15.75" customHeight="1">
      <c r="A334" s="32"/>
      <c r="B334" s="32"/>
      <c r="C334" s="117"/>
      <c r="D334" s="34"/>
      <c r="E334" s="34"/>
      <c r="F334" s="34"/>
      <c r="G334" s="34"/>
      <c r="H334" s="34"/>
      <c r="I334" s="34"/>
      <c r="J334" s="34"/>
      <c r="K334" s="34"/>
      <c r="L334" s="34"/>
      <c r="M334" s="34"/>
      <c r="N334" s="34"/>
      <c r="O334" s="32"/>
      <c r="P334" s="32"/>
      <c r="Q334" s="32"/>
      <c r="R334" s="32"/>
      <c r="S334" s="32"/>
      <c r="T334" s="32"/>
      <c r="U334" s="32"/>
      <c r="V334" s="32"/>
      <c r="W334" s="32"/>
      <c r="X334" s="32"/>
      <c r="Y334" s="32"/>
      <c r="Z334" s="32"/>
    </row>
    <row r="335" spans="1:26" ht="15.75" customHeight="1">
      <c r="A335" s="32"/>
      <c r="B335" s="32"/>
      <c r="C335" s="117"/>
      <c r="D335" s="34"/>
      <c r="E335" s="34"/>
      <c r="F335" s="34"/>
      <c r="G335" s="34"/>
      <c r="H335" s="34"/>
      <c r="I335" s="34"/>
      <c r="J335" s="34"/>
      <c r="K335" s="34"/>
      <c r="L335" s="34"/>
      <c r="M335" s="34"/>
      <c r="N335" s="34"/>
      <c r="O335" s="32"/>
      <c r="P335" s="32"/>
      <c r="Q335" s="32"/>
      <c r="R335" s="32"/>
      <c r="S335" s="32"/>
      <c r="T335" s="32"/>
      <c r="U335" s="32"/>
      <c r="V335" s="32"/>
      <c r="W335" s="32"/>
      <c r="X335" s="32"/>
      <c r="Y335" s="32"/>
      <c r="Z335" s="32"/>
    </row>
    <row r="336" spans="1:26" ht="15.75" customHeight="1">
      <c r="A336" s="32"/>
      <c r="B336" s="32"/>
      <c r="C336" s="117"/>
      <c r="D336" s="34"/>
      <c r="E336" s="34"/>
      <c r="F336" s="34"/>
      <c r="G336" s="34"/>
      <c r="H336" s="34"/>
      <c r="I336" s="34"/>
      <c r="J336" s="34"/>
      <c r="K336" s="34"/>
      <c r="L336" s="34"/>
      <c r="M336" s="34"/>
      <c r="N336" s="34"/>
      <c r="O336" s="32"/>
      <c r="P336" s="32"/>
      <c r="Q336" s="32"/>
      <c r="R336" s="32"/>
      <c r="S336" s="32"/>
      <c r="T336" s="32"/>
      <c r="U336" s="32"/>
      <c r="V336" s="32"/>
      <c r="W336" s="32"/>
      <c r="X336" s="32"/>
      <c r="Y336" s="32"/>
      <c r="Z336" s="32"/>
    </row>
    <row r="337" spans="1:26" ht="15.75" customHeight="1">
      <c r="A337" s="32"/>
      <c r="B337" s="32"/>
      <c r="C337" s="117"/>
      <c r="D337" s="34"/>
      <c r="E337" s="34"/>
      <c r="F337" s="34"/>
      <c r="G337" s="34"/>
      <c r="H337" s="34"/>
      <c r="I337" s="34"/>
      <c r="J337" s="34"/>
      <c r="K337" s="34"/>
      <c r="L337" s="34"/>
      <c r="M337" s="34"/>
      <c r="N337" s="34"/>
      <c r="O337" s="32"/>
      <c r="P337" s="32"/>
      <c r="Q337" s="32"/>
      <c r="R337" s="32"/>
      <c r="S337" s="32"/>
      <c r="T337" s="32"/>
      <c r="U337" s="32"/>
      <c r="V337" s="32"/>
      <c r="W337" s="32"/>
      <c r="X337" s="32"/>
      <c r="Y337" s="32"/>
      <c r="Z337" s="32"/>
    </row>
    <row r="338" spans="1:26" ht="15.75" customHeight="1">
      <c r="A338" s="32"/>
      <c r="B338" s="32"/>
      <c r="C338" s="117"/>
      <c r="D338" s="34"/>
      <c r="E338" s="34"/>
      <c r="F338" s="34"/>
      <c r="G338" s="34"/>
      <c r="H338" s="34"/>
      <c r="I338" s="34"/>
      <c r="J338" s="34"/>
      <c r="K338" s="34"/>
      <c r="L338" s="34"/>
      <c r="M338" s="34"/>
      <c r="N338" s="34"/>
      <c r="O338" s="32"/>
      <c r="P338" s="32"/>
      <c r="Q338" s="32"/>
      <c r="R338" s="32"/>
      <c r="S338" s="32"/>
      <c r="T338" s="32"/>
      <c r="U338" s="32"/>
      <c r="V338" s="32"/>
      <c r="W338" s="32"/>
      <c r="X338" s="32"/>
      <c r="Y338" s="32"/>
      <c r="Z338" s="32"/>
    </row>
    <row r="339" spans="1:26" ht="15.75" customHeight="1">
      <c r="A339" s="32"/>
      <c r="B339" s="32"/>
      <c r="C339" s="117"/>
      <c r="D339" s="34"/>
      <c r="E339" s="34"/>
      <c r="F339" s="34"/>
      <c r="G339" s="34"/>
      <c r="H339" s="34"/>
      <c r="I339" s="34"/>
      <c r="J339" s="34"/>
      <c r="K339" s="34"/>
      <c r="L339" s="34"/>
      <c r="M339" s="34"/>
      <c r="N339" s="34"/>
      <c r="O339" s="32"/>
      <c r="P339" s="32"/>
      <c r="Q339" s="32"/>
      <c r="R339" s="32"/>
      <c r="S339" s="32"/>
      <c r="T339" s="32"/>
      <c r="U339" s="32"/>
      <c r="V339" s="32"/>
      <c r="W339" s="32"/>
      <c r="X339" s="32"/>
      <c r="Y339" s="32"/>
      <c r="Z339" s="32"/>
    </row>
    <row r="340" spans="1:26" ht="15.75" customHeight="1">
      <c r="A340" s="32"/>
      <c r="B340" s="32"/>
      <c r="C340" s="117"/>
      <c r="D340" s="34"/>
      <c r="E340" s="34"/>
      <c r="F340" s="34"/>
      <c r="G340" s="34"/>
      <c r="H340" s="34"/>
      <c r="I340" s="34"/>
      <c r="J340" s="34"/>
      <c r="K340" s="34"/>
      <c r="L340" s="34"/>
      <c r="M340" s="34"/>
      <c r="N340" s="34"/>
      <c r="O340" s="32"/>
      <c r="P340" s="32"/>
      <c r="Q340" s="32"/>
      <c r="R340" s="32"/>
      <c r="S340" s="32"/>
      <c r="T340" s="32"/>
      <c r="U340" s="32"/>
      <c r="V340" s="32"/>
      <c r="W340" s="32"/>
      <c r="X340" s="32"/>
      <c r="Y340" s="32"/>
      <c r="Z340" s="32"/>
    </row>
    <row r="341" spans="1:26" ht="15.75" customHeight="1">
      <c r="A341" s="32"/>
      <c r="B341" s="32"/>
      <c r="C341" s="117"/>
      <c r="D341" s="34"/>
      <c r="E341" s="34"/>
      <c r="F341" s="34"/>
      <c r="G341" s="34"/>
      <c r="H341" s="34"/>
      <c r="I341" s="34"/>
      <c r="J341" s="34"/>
      <c r="K341" s="34"/>
      <c r="L341" s="34"/>
      <c r="M341" s="34"/>
      <c r="N341" s="34"/>
      <c r="O341" s="32"/>
      <c r="P341" s="32"/>
      <c r="Q341" s="32"/>
      <c r="R341" s="32"/>
      <c r="S341" s="32"/>
      <c r="T341" s="32"/>
      <c r="U341" s="32"/>
      <c r="V341" s="32"/>
      <c r="W341" s="32"/>
      <c r="X341" s="32"/>
      <c r="Y341" s="32"/>
      <c r="Z341" s="32"/>
    </row>
    <row r="342" spans="1:26" ht="15.75" customHeight="1">
      <c r="A342" s="32"/>
      <c r="B342" s="32"/>
      <c r="C342" s="117"/>
      <c r="D342" s="34"/>
      <c r="E342" s="34"/>
      <c r="F342" s="34"/>
      <c r="G342" s="34"/>
      <c r="H342" s="34"/>
      <c r="I342" s="34"/>
      <c r="J342" s="34"/>
      <c r="K342" s="34"/>
      <c r="L342" s="34"/>
      <c r="M342" s="34"/>
      <c r="N342" s="34"/>
      <c r="O342" s="32"/>
      <c r="P342" s="32"/>
      <c r="Q342" s="32"/>
      <c r="R342" s="32"/>
      <c r="S342" s="32"/>
      <c r="T342" s="32"/>
      <c r="U342" s="32"/>
      <c r="V342" s="32"/>
      <c r="W342" s="32"/>
      <c r="X342" s="32"/>
      <c r="Y342" s="32"/>
      <c r="Z342" s="32"/>
    </row>
    <row r="343" spans="1:26" ht="15.75" customHeight="1">
      <c r="A343" s="32"/>
      <c r="B343" s="32"/>
      <c r="C343" s="117"/>
      <c r="D343" s="34"/>
      <c r="E343" s="34"/>
      <c r="F343" s="34"/>
      <c r="G343" s="34"/>
      <c r="H343" s="34"/>
      <c r="I343" s="34"/>
      <c r="J343" s="34"/>
      <c r="K343" s="34"/>
      <c r="L343" s="34"/>
      <c r="M343" s="34"/>
      <c r="N343" s="34"/>
      <c r="O343" s="32"/>
      <c r="P343" s="32"/>
      <c r="Q343" s="32"/>
      <c r="R343" s="32"/>
      <c r="S343" s="32"/>
      <c r="T343" s="32"/>
      <c r="U343" s="32"/>
      <c r="V343" s="32"/>
      <c r="W343" s="32"/>
      <c r="X343" s="32"/>
      <c r="Y343" s="32"/>
      <c r="Z343" s="32"/>
    </row>
    <row r="344" spans="1:26" ht="15.75" customHeight="1">
      <c r="A344" s="32"/>
      <c r="B344" s="32"/>
      <c r="C344" s="117"/>
      <c r="D344" s="34"/>
      <c r="E344" s="34"/>
      <c r="F344" s="34"/>
      <c r="G344" s="34"/>
      <c r="H344" s="34"/>
      <c r="I344" s="34"/>
      <c r="J344" s="34"/>
      <c r="K344" s="34"/>
      <c r="L344" s="34"/>
      <c r="M344" s="34"/>
      <c r="N344" s="34"/>
      <c r="O344" s="32"/>
      <c r="P344" s="32"/>
      <c r="Q344" s="32"/>
      <c r="R344" s="32"/>
      <c r="S344" s="32"/>
      <c r="T344" s="32"/>
      <c r="U344" s="32"/>
      <c r="V344" s="32"/>
      <c r="W344" s="32"/>
      <c r="X344" s="32"/>
      <c r="Y344" s="32"/>
      <c r="Z344" s="32"/>
    </row>
    <row r="345" spans="1:26" ht="15.75" customHeight="1">
      <c r="A345" s="32"/>
      <c r="B345" s="32"/>
      <c r="C345" s="117"/>
      <c r="D345" s="34"/>
      <c r="E345" s="34"/>
      <c r="F345" s="34"/>
      <c r="G345" s="34"/>
      <c r="H345" s="34"/>
      <c r="I345" s="34"/>
      <c r="J345" s="34"/>
      <c r="K345" s="34"/>
      <c r="L345" s="34"/>
      <c r="M345" s="34"/>
      <c r="N345" s="34"/>
      <c r="O345" s="32"/>
      <c r="P345" s="32"/>
      <c r="Q345" s="32"/>
      <c r="R345" s="32"/>
      <c r="S345" s="32"/>
      <c r="T345" s="32"/>
      <c r="U345" s="32"/>
      <c r="V345" s="32"/>
      <c r="W345" s="32"/>
      <c r="X345" s="32"/>
      <c r="Y345" s="32"/>
      <c r="Z345" s="32"/>
    </row>
    <row r="346" spans="1:26" ht="15.75" customHeight="1">
      <c r="A346" s="32"/>
      <c r="B346" s="32"/>
      <c r="C346" s="117"/>
      <c r="D346" s="34"/>
      <c r="E346" s="34"/>
      <c r="F346" s="34"/>
      <c r="G346" s="34"/>
      <c r="H346" s="34"/>
      <c r="I346" s="34"/>
      <c r="J346" s="34"/>
      <c r="K346" s="34"/>
      <c r="L346" s="34"/>
      <c r="M346" s="34"/>
      <c r="N346" s="34"/>
      <c r="O346" s="32"/>
      <c r="P346" s="32"/>
      <c r="Q346" s="32"/>
      <c r="R346" s="32"/>
      <c r="S346" s="32"/>
      <c r="T346" s="32"/>
      <c r="U346" s="32"/>
      <c r="V346" s="32"/>
      <c r="W346" s="32"/>
      <c r="X346" s="32"/>
      <c r="Y346" s="32"/>
      <c r="Z346" s="32"/>
    </row>
    <row r="347" spans="1:26" ht="15.75" customHeight="1">
      <c r="A347" s="32"/>
      <c r="B347" s="32"/>
      <c r="C347" s="117"/>
      <c r="D347" s="34"/>
      <c r="E347" s="34"/>
      <c r="F347" s="34"/>
      <c r="G347" s="34"/>
      <c r="H347" s="34"/>
      <c r="I347" s="34"/>
      <c r="J347" s="34"/>
      <c r="K347" s="34"/>
      <c r="L347" s="34"/>
      <c r="M347" s="34"/>
      <c r="N347" s="34"/>
      <c r="O347" s="32"/>
      <c r="P347" s="32"/>
      <c r="Q347" s="32"/>
      <c r="R347" s="32"/>
      <c r="S347" s="32"/>
      <c r="T347" s="32"/>
      <c r="U347" s="32"/>
      <c r="V347" s="32"/>
      <c r="W347" s="32"/>
      <c r="X347" s="32"/>
      <c r="Y347" s="32"/>
      <c r="Z347" s="32"/>
    </row>
    <row r="348" spans="1:26" ht="15.75" customHeight="1">
      <c r="A348" s="32"/>
      <c r="B348" s="32"/>
      <c r="C348" s="117"/>
      <c r="D348" s="34"/>
      <c r="E348" s="34"/>
      <c r="F348" s="34"/>
      <c r="G348" s="34"/>
      <c r="H348" s="34"/>
      <c r="I348" s="34"/>
      <c r="J348" s="34"/>
      <c r="K348" s="34"/>
      <c r="L348" s="34"/>
      <c r="M348" s="34"/>
      <c r="N348" s="34"/>
      <c r="O348" s="32"/>
      <c r="P348" s="32"/>
      <c r="Q348" s="32"/>
      <c r="R348" s="32"/>
      <c r="S348" s="32"/>
      <c r="T348" s="32"/>
      <c r="U348" s="32"/>
      <c r="V348" s="32"/>
      <c r="W348" s="32"/>
      <c r="X348" s="32"/>
      <c r="Y348" s="32"/>
      <c r="Z348" s="32"/>
    </row>
    <row r="349" spans="1:26" ht="15.75" customHeight="1">
      <c r="A349" s="32"/>
      <c r="B349" s="32"/>
      <c r="C349" s="117"/>
      <c r="D349" s="34"/>
      <c r="E349" s="34"/>
      <c r="F349" s="34"/>
      <c r="G349" s="34"/>
      <c r="H349" s="34"/>
      <c r="I349" s="34"/>
      <c r="J349" s="34"/>
      <c r="K349" s="34"/>
      <c r="L349" s="34"/>
      <c r="M349" s="34"/>
      <c r="N349" s="34"/>
      <c r="O349" s="32"/>
      <c r="P349" s="32"/>
      <c r="Q349" s="32"/>
      <c r="R349" s="32"/>
      <c r="S349" s="32"/>
      <c r="T349" s="32"/>
      <c r="U349" s="32"/>
      <c r="V349" s="32"/>
      <c r="W349" s="32"/>
      <c r="X349" s="32"/>
      <c r="Y349" s="32"/>
      <c r="Z349" s="32"/>
    </row>
    <row r="350" spans="1:26" ht="15.75" customHeight="1">
      <c r="A350" s="32"/>
      <c r="B350" s="32"/>
      <c r="C350" s="117"/>
      <c r="D350" s="34"/>
      <c r="E350" s="34"/>
      <c r="F350" s="34"/>
      <c r="G350" s="34"/>
      <c r="H350" s="34"/>
      <c r="I350" s="34"/>
      <c r="J350" s="34"/>
      <c r="K350" s="34"/>
      <c r="L350" s="34"/>
      <c r="M350" s="34"/>
      <c r="N350" s="34"/>
      <c r="O350" s="32"/>
      <c r="P350" s="32"/>
      <c r="Q350" s="32"/>
      <c r="R350" s="32"/>
      <c r="S350" s="32"/>
      <c r="T350" s="32"/>
      <c r="U350" s="32"/>
      <c r="V350" s="32"/>
      <c r="W350" s="32"/>
      <c r="X350" s="32"/>
      <c r="Y350" s="32"/>
      <c r="Z350" s="32"/>
    </row>
    <row r="351" spans="1:26" ht="15.75" customHeight="1">
      <c r="A351" s="32"/>
      <c r="B351" s="32"/>
      <c r="C351" s="117"/>
      <c r="D351" s="34"/>
      <c r="E351" s="34"/>
      <c r="F351" s="34"/>
      <c r="G351" s="34"/>
      <c r="H351" s="34"/>
      <c r="I351" s="34"/>
      <c r="J351" s="34"/>
      <c r="K351" s="34"/>
      <c r="L351" s="34"/>
      <c r="M351" s="34"/>
      <c r="N351" s="34"/>
      <c r="O351" s="32"/>
      <c r="P351" s="32"/>
      <c r="Q351" s="32"/>
      <c r="R351" s="32"/>
      <c r="S351" s="32"/>
      <c r="T351" s="32"/>
      <c r="U351" s="32"/>
      <c r="V351" s="32"/>
      <c r="W351" s="32"/>
      <c r="X351" s="32"/>
      <c r="Y351" s="32"/>
      <c r="Z351" s="32"/>
    </row>
    <row r="352" spans="1:26" ht="15.75" customHeight="1">
      <c r="A352" s="32"/>
      <c r="B352" s="32"/>
      <c r="C352" s="117"/>
      <c r="D352" s="34"/>
      <c r="E352" s="34"/>
      <c r="F352" s="34"/>
      <c r="G352" s="34"/>
      <c r="H352" s="34"/>
      <c r="I352" s="34"/>
      <c r="J352" s="34"/>
      <c r="K352" s="34"/>
      <c r="L352" s="34"/>
      <c r="M352" s="34"/>
      <c r="N352" s="34"/>
      <c r="O352" s="32"/>
      <c r="P352" s="32"/>
      <c r="Q352" s="32"/>
      <c r="R352" s="32"/>
      <c r="S352" s="32"/>
      <c r="T352" s="32"/>
      <c r="U352" s="32"/>
      <c r="V352" s="32"/>
      <c r="W352" s="32"/>
      <c r="X352" s="32"/>
      <c r="Y352" s="32"/>
      <c r="Z352" s="32"/>
    </row>
    <row r="353" spans="1:26" ht="15.75" customHeight="1">
      <c r="A353" s="32"/>
      <c r="B353" s="32"/>
      <c r="C353" s="117"/>
      <c r="D353" s="34"/>
      <c r="E353" s="34"/>
      <c r="F353" s="34"/>
      <c r="G353" s="34"/>
      <c r="H353" s="34"/>
      <c r="I353" s="34"/>
      <c r="J353" s="34"/>
      <c r="K353" s="34"/>
      <c r="L353" s="34"/>
      <c r="M353" s="34"/>
      <c r="N353" s="34"/>
      <c r="O353" s="32"/>
      <c r="P353" s="32"/>
      <c r="Q353" s="32"/>
      <c r="R353" s="32"/>
      <c r="S353" s="32"/>
      <c r="T353" s="32"/>
      <c r="U353" s="32"/>
      <c r="V353" s="32"/>
      <c r="W353" s="32"/>
      <c r="X353" s="32"/>
      <c r="Y353" s="32"/>
      <c r="Z353" s="32"/>
    </row>
    <row r="354" spans="1:26" ht="15.75" customHeight="1">
      <c r="A354" s="32"/>
      <c r="B354" s="32"/>
      <c r="C354" s="117"/>
      <c r="D354" s="34"/>
      <c r="E354" s="34"/>
      <c r="F354" s="34"/>
      <c r="G354" s="34"/>
      <c r="H354" s="34"/>
      <c r="I354" s="34"/>
      <c r="J354" s="34"/>
      <c r="K354" s="34"/>
      <c r="L354" s="34"/>
      <c r="M354" s="34"/>
      <c r="N354" s="34"/>
      <c r="O354" s="32"/>
      <c r="P354" s="32"/>
      <c r="Q354" s="32"/>
      <c r="R354" s="32"/>
      <c r="S354" s="32"/>
      <c r="T354" s="32"/>
      <c r="U354" s="32"/>
      <c r="V354" s="32"/>
      <c r="W354" s="32"/>
      <c r="X354" s="32"/>
      <c r="Y354" s="32"/>
      <c r="Z354" s="32"/>
    </row>
    <row r="355" spans="1:26" ht="15.75" customHeight="1">
      <c r="A355" s="32"/>
      <c r="B355" s="32"/>
      <c r="C355" s="117"/>
      <c r="D355" s="34"/>
      <c r="E355" s="34"/>
      <c r="F355" s="34"/>
      <c r="G355" s="34"/>
      <c r="H355" s="34"/>
      <c r="I355" s="34"/>
      <c r="J355" s="34"/>
      <c r="K355" s="34"/>
      <c r="L355" s="34"/>
      <c r="M355" s="34"/>
      <c r="N355" s="34"/>
      <c r="O355" s="32"/>
      <c r="P355" s="32"/>
      <c r="Q355" s="32"/>
      <c r="R355" s="32"/>
      <c r="S355" s="32"/>
      <c r="T355" s="32"/>
      <c r="U355" s="32"/>
      <c r="V355" s="32"/>
      <c r="W355" s="32"/>
      <c r="X355" s="32"/>
      <c r="Y355" s="32"/>
      <c r="Z355" s="32"/>
    </row>
    <row r="356" spans="1:26" ht="15.75" customHeight="1">
      <c r="A356" s="32"/>
      <c r="B356" s="32"/>
      <c r="C356" s="117"/>
      <c r="D356" s="34"/>
      <c r="E356" s="34"/>
      <c r="F356" s="34"/>
      <c r="G356" s="34"/>
      <c r="H356" s="34"/>
      <c r="I356" s="34"/>
      <c r="J356" s="34"/>
      <c r="K356" s="34"/>
      <c r="L356" s="34"/>
      <c r="M356" s="34"/>
      <c r="N356" s="34"/>
      <c r="O356" s="32"/>
      <c r="P356" s="32"/>
      <c r="Q356" s="32"/>
      <c r="R356" s="32"/>
      <c r="S356" s="32"/>
      <c r="T356" s="32"/>
      <c r="U356" s="32"/>
      <c r="V356" s="32"/>
      <c r="W356" s="32"/>
      <c r="X356" s="32"/>
      <c r="Y356" s="32"/>
      <c r="Z356" s="32"/>
    </row>
    <row r="357" spans="1:26" ht="15.75" customHeight="1">
      <c r="A357" s="32"/>
      <c r="B357" s="32"/>
      <c r="C357" s="117"/>
      <c r="D357" s="34"/>
      <c r="E357" s="34"/>
      <c r="F357" s="34"/>
      <c r="G357" s="34"/>
      <c r="H357" s="34"/>
      <c r="I357" s="34"/>
      <c r="J357" s="34"/>
      <c r="K357" s="34"/>
      <c r="L357" s="34"/>
      <c r="M357" s="34"/>
      <c r="N357" s="34"/>
      <c r="O357" s="32"/>
      <c r="P357" s="32"/>
      <c r="Q357" s="32"/>
      <c r="R357" s="32"/>
      <c r="S357" s="32"/>
      <c r="T357" s="32"/>
      <c r="U357" s="32"/>
      <c r="V357" s="32"/>
      <c r="W357" s="32"/>
      <c r="X357" s="32"/>
      <c r="Y357" s="32"/>
      <c r="Z357" s="32"/>
    </row>
    <row r="358" spans="1:26" ht="15.75" customHeight="1">
      <c r="A358" s="32"/>
      <c r="B358" s="32"/>
      <c r="C358" s="117"/>
      <c r="D358" s="34"/>
      <c r="E358" s="34"/>
      <c r="F358" s="34"/>
      <c r="G358" s="34"/>
      <c r="H358" s="34"/>
      <c r="I358" s="34"/>
      <c r="J358" s="34"/>
      <c r="K358" s="34"/>
      <c r="L358" s="34"/>
      <c r="M358" s="34"/>
      <c r="N358" s="34"/>
      <c r="O358" s="32"/>
      <c r="P358" s="32"/>
      <c r="Q358" s="32"/>
      <c r="R358" s="32"/>
      <c r="S358" s="32"/>
      <c r="T358" s="32"/>
      <c r="U358" s="32"/>
      <c r="V358" s="32"/>
      <c r="W358" s="32"/>
      <c r="X358" s="32"/>
      <c r="Y358" s="32"/>
      <c r="Z358" s="32"/>
    </row>
    <row r="359" spans="1:26" ht="15.75" customHeight="1">
      <c r="A359" s="32"/>
      <c r="B359" s="32"/>
      <c r="C359" s="117"/>
      <c r="D359" s="34"/>
      <c r="E359" s="34"/>
      <c r="F359" s="34"/>
      <c r="G359" s="34"/>
      <c r="H359" s="34"/>
      <c r="I359" s="34"/>
      <c r="J359" s="34"/>
      <c r="K359" s="34"/>
      <c r="L359" s="34"/>
      <c r="M359" s="34"/>
      <c r="N359" s="34"/>
      <c r="O359" s="32"/>
      <c r="P359" s="32"/>
      <c r="Q359" s="32"/>
      <c r="R359" s="32"/>
      <c r="S359" s="32"/>
      <c r="T359" s="32"/>
      <c r="U359" s="32"/>
      <c r="V359" s="32"/>
      <c r="W359" s="32"/>
      <c r="X359" s="32"/>
      <c r="Y359" s="32"/>
      <c r="Z359" s="32"/>
    </row>
    <row r="360" spans="1:26" ht="15.75" customHeight="1">
      <c r="A360" s="32"/>
      <c r="B360" s="32"/>
      <c r="C360" s="117"/>
      <c r="D360" s="34"/>
      <c r="E360" s="34"/>
      <c r="F360" s="34"/>
      <c r="G360" s="34"/>
      <c r="H360" s="34"/>
      <c r="I360" s="34"/>
      <c r="J360" s="34"/>
      <c r="K360" s="34"/>
      <c r="L360" s="34"/>
      <c r="M360" s="34"/>
      <c r="N360" s="34"/>
      <c r="O360" s="32"/>
      <c r="P360" s="32"/>
      <c r="Q360" s="32"/>
      <c r="R360" s="32"/>
      <c r="S360" s="32"/>
      <c r="T360" s="32"/>
      <c r="U360" s="32"/>
      <c r="V360" s="32"/>
      <c r="W360" s="32"/>
      <c r="X360" s="32"/>
      <c r="Y360" s="32"/>
      <c r="Z360" s="32"/>
    </row>
    <row r="361" spans="1:26" ht="15.75" customHeight="1">
      <c r="A361" s="32"/>
      <c r="B361" s="32"/>
      <c r="C361" s="117"/>
      <c r="D361" s="34"/>
      <c r="E361" s="34"/>
      <c r="F361" s="34"/>
      <c r="G361" s="34"/>
      <c r="H361" s="34"/>
      <c r="I361" s="34"/>
      <c r="J361" s="34"/>
      <c r="K361" s="34"/>
      <c r="L361" s="34"/>
      <c r="M361" s="34"/>
      <c r="N361" s="34"/>
      <c r="O361" s="32"/>
      <c r="P361" s="32"/>
      <c r="Q361" s="32"/>
      <c r="R361" s="32"/>
      <c r="S361" s="32"/>
      <c r="T361" s="32"/>
      <c r="U361" s="32"/>
      <c r="V361" s="32"/>
      <c r="W361" s="32"/>
      <c r="X361" s="32"/>
      <c r="Y361" s="32"/>
      <c r="Z361" s="32"/>
    </row>
    <row r="362" spans="1:26" ht="15.75" customHeight="1">
      <c r="A362" s="32"/>
      <c r="B362" s="32"/>
      <c r="C362" s="117"/>
      <c r="D362" s="34"/>
      <c r="E362" s="34"/>
      <c r="F362" s="34"/>
      <c r="G362" s="34"/>
      <c r="H362" s="34"/>
      <c r="I362" s="34"/>
      <c r="J362" s="34"/>
      <c r="K362" s="34"/>
      <c r="L362" s="34"/>
      <c r="M362" s="34"/>
      <c r="N362" s="34"/>
      <c r="O362" s="32"/>
      <c r="P362" s="32"/>
      <c r="Q362" s="32"/>
      <c r="R362" s="32"/>
      <c r="S362" s="32"/>
      <c r="T362" s="32"/>
      <c r="U362" s="32"/>
      <c r="V362" s="32"/>
      <c r="W362" s="32"/>
      <c r="X362" s="32"/>
      <c r="Y362" s="32"/>
      <c r="Z362" s="32"/>
    </row>
    <row r="363" spans="1:26" ht="15.75" customHeight="1">
      <c r="A363" s="32"/>
      <c r="B363" s="32"/>
      <c r="C363" s="117"/>
      <c r="D363" s="34"/>
      <c r="E363" s="34"/>
      <c r="F363" s="34"/>
      <c r="G363" s="34"/>
      <c r="H363" s="34"/>
      <c r="I363" s="34"/>
      <c r="J363" s="34"/>
      <c r="K363" s="34"/>
      <c r="L363" s="34"/>
      <c r="M363" s="34"/>
      <c r="N363" s="34"/>
      <c r="O363" s="32"/>
      <c r="P363" s="32"/>
      <c r="Q363" s="32"/>
      <c r="R363" s="32"/>
      <c r="S363" s="32"/>
      <c r="T363" s="32"/>
      <c r="U363" s="32"/>
      <c r="V363" s="32"/>
      <c r="W363" s="32"/>
      <c r="X363" s="32"/>
      <c r="Y363" s="32"/>
      <c r="Z363" s="32"/>
    </row>
    <row r="364" spans="1:26" ht="15.75" customHeight="1">
      <c r="A364" s="32"/>
      <c r="B364" s="32"/>
      <c r="C364" s="117"/>
      <c r="D364" s="34"/>
      <c r="E364" s="34"/>
      <c r="F364" s="34"/>
      <c r="G364" s="34"/>
      <c r="H364" s="34"/>
      <c r="I364" s="34"/>
      <c r="J364" s="34"/>
      <c r="K364" s="34"/>
      <c r="L364" s="34"/>
      <c r="M364" s="34"/>
      <c r="N364" s="34"/>
      <c r="O364" s="32"/>
      <c r="P364" s="32"/>
      <c r="Q364" s="32"/>
      <c r="R364" s="32"/>
      <c r="S364" s="32"/>
      <c r="T364" s="32"/>
      <c r="U364" s="32"/>
      <c r="V364" s="32"/>
      <c r="W364" s="32"/>
      <c r="X364" s="32"/>
      <c r="Y364" s="32"/>
      <c r="Z364" s="32"/>
    </row>
    <row r="365" spans="1:26" ht="15.75" customHeight="1">
      <c r="A365" s="32"/>
      <c r="B365" s="32"/>
      <c r="C365" s="117"/>
      <c r="D365" s="34"/>
      <c r="E365" s="34"/>
      <c r="F365" s="34"/>
      <c r="G365" s="34"/>
      <c r="H365" s="34"/>
      <c r="I365" s="34"/>
      <c r="J365" s="34"/>
      <c r="K365" s="34"/>
      <c r="L365" s="34"/>
      <c r="M365" s="34"/>
      <c r="N365" s="34"/>
      <c r="O365" s="32"/>
      <c r="P365" s="32"/>
      <c r="Q365" s="32"/>
      <c r="R365" s="32"/>
      <c r="S365" s="32"/>
      <c r="T365" s="32"/>
      <c r="U365" s="32"/>
      <c r="V365" s="32"/>
      <c r="W365" s="32"/>
      <c r="X365" s="32"/>
      <c r="Y365" s="32"/>
      <c r="Z365" s="32"/>
    </row>
    <row r="366" spans="1:26" ht="15.75" customHeight="1">
      <c r="A366" s="32"/>
      <c r="B366" s="32"/>
      <c r="C366" s="117"/>
      <c r="D366" s="34"/>
      <c r="E366" s="34"/>
      <c r="F366" s="34"/>
      <c r="G366" s="34"/>
      <c r="H366" s="34"/>
      <c r="I366" s="34"/>
      <c r="J366" s="34"/>
      <c r="K366" s="34"/>
      <c r="L366" s="34"/>
      <c r="M366" s="34"/>
      <c r="N366" s="34"/>
      <c r="O366" s="32"/>
      <c r="P366" s="32"/>
      <c r="Q366" s="32"/>
      <c r="R366" s="32"/>
      <c r="S366" s="32"/>
      <c r="T366" s="32"/>
      <c r="U366" s="32"/>
      <c r="V366" s="32"/>
      <c r="W366" s="32"/>
      <c r="X366" s="32"/>
      <c r="Y366" s="32"/>
      <c r="Z366" s="32"/>
    </row>
    <row r="367" spans="1:26" ht="15.75" customHeight="1">
      <c r="A367" s="32"/>
      <c r="B367" s="32"/>
      <c r="C367" s="117"/>
      <c r="D367" s="34"/>
      <c r="E367" s="34"/>
      <c r="F367" s="34"/>
      <c r="G367" s="34"/>
      <c r="H367" s="34"/>
      <c r="I367" s="34"/>
      <c r="J367" s="34"/>
      <c r="K367" s="34"/>
      <c r="L367" s="34"/>
      <c r="M367" s="34"/>
      <c r="N367" s="34"/>
      <c r="O367" s="32"/>
      <c r="P367" s="32"/>
      <c r="Q367" s="32"/>
      <c r="R367" s="32"/>
      <c r="S367" s="32"/>
      <c r="T367" s="32"/>
      <c r="U367" s="32"/>
      <c r="V367" s="32"/>
      <c r="W367" s="32"/>
      <c r="X367" s="32"/>
      <c r="Y367" s="32"/>
      <c r="Z367" s="32"/>
    </row>
    <row r="368" spans="1:26" ht="15.75" customHeight="1">
      <c r="A368" s="32"/>
      <c r="B368" s="32"/>
      <c r="C368" s="117"/>
      <c r="D368" s="34"/>
      <c r="E368" s="34"/>
      <c r="F368" s="34"/>
      <c r="G368" s="34"/>
      <c r="H368" s="34"/>
      <c r="I368" s="34"/>
      <c r="J368" s="34"/>
      <c r="K368" s="34"/>
      <c r="L368" s="34"/>
      <c r="M368" s="34"/>
      <c r="N368" s="34"/>
      <c r="O368" s="32"/>
      <c r="P368" s="32"/>
      <c r="Q368" s="32"/>
      <c r="R368" s="32"/>
      <c r="S368" s="32"/>
      <c r="T368" s="32"/>
      <c r="U368" s="32"/>
      <c r="V368" s="32"/>
      <c r="W368" s="32"/>
      <c r="X368" s="32"/>
      <c r="Y368" s="32"/>
      <c r="Z368" s="32"/>
    </row>
    <row r="369" spans="1:26" ht="15.75" customHeight="1">
      <c r="A369" s="32"/>
      <c r="B369" s="32"/>
      <c r="C369" s="117"/>
      <c r="D369" s="34"/>
      <c r="E369" s="34"/>
      <c r="F369" s="34"/>
      <c r="G369" s="34"/>
      <c r="H369" s="34"/>
      <c r="I369" s="34"/>
      <c r="J369" s="34"/>
      <c r="K369" s="34"/>
      <c r="L369" s="34"/>
      <c r="M369" s="34"/>
      <c r="N369" s="34"/>
      <c r="O369" s="32"/>
      <c r="P369" s="32"/>
      <c r="Q369" s="32"/>
      <c r="R369" s="32"/>
      <c r="S369" s="32"/>
      <c r="T369" s="32"/>
      <c r="U369" s="32"/>
      <c r="V369" s="32"/>
      <c r="W369" s="32"/>
      <c r="X369" s="32"/>
      <c r="Y369" s="32"/>
      <c r="Z369" s="32"/>
    </row>
    <row r="370" spans="1:26" ht="15.75" customHeight="1">
      <c r="A370" s="32"/>
      <c r="B370" s="32"/>
      <c r="C370" s="117"/>
      <c r="D370" s="34"/>
      <c r="E370" s="34"/>
      <c r="F370" s="34"/>
      <c r="G370" s="34"/>
      <c r="H370" s="34"/>
      <c r="I370" s="34"/>
      <c r="J370" s="34"/>
      <c r="K370" s="34"/>
      <c r="L370" s="34"/>
      <c r="M370" s="34"/>
      <c r="N370" s="34"/>
      <c r="O370" s="32"/>
      <c r="P370" s="32"/>
      <c r="Q370" s="32"/>
      <c r="R370" s="32"/>
      <c r="S370" s="32"/>
      <c r="T370" s="32"/>
      <c r="U370" s="32"/>
      <c r="V370" s="32"/>
      <c r="W370" s="32"/>
      <c r="X370" s="32"/>
      <c r="Y370" s="32"/>
      <c r="Z370" s="32"/>
    </row>
    <row r="371" spans="1:26" ht="15.75" customHeight="1">
      <c r="A371" s="32"/>
      <c r="B371" s="32"/>
      <c r="C371" s="117"/>
      <c r="D371" s="34"/>
      <c r="E371" s="34"/>
      <c r="F371" s="34"/>
      <c r="G371" s="34"/>
      <c r="H371" s="34"/>
      <c r="I371" s="34"/>
      <c r="J371" s="34"/>
      <c r="K371" s="34"/>
      <c r="L371" s="34"/>
      <c r="M371" s="34"/>
      <c r="N371" s="34"/>
      <c r="O371" s="32"/>
      <c r="P371" s="32"/>
      <c r="Q371" s="32"/>
      <c r="R371" s="32"/>
      <c r="S371" s="32"/>
      <c r="T371" s="32"/>
      <c r="U371" s="32"/>
      <c r="V371" s="32"/>
      <c r="W371" s="32"/>
      <c r="X371" s="32"/>
      <c r="Y371" s="32"/>
      <c r="Z371" s="32"/>
    </row>
    <row r="372" spans="1:26" ht="15.75" customHeight="1">
      <c r="A372" s="32"/>
      <c r="B372" s="32"/>
      <c r="C372" s="117"/>
      <c r="D372" s="34"/>
      <c r="E372" s="34"/>
      <c r="F372" s="34"/>
      <c r="G372" s="34"/>
      <c r="H372" s="34"/>
      <c r="I372" s="34"/>
      <c r="J372" s="34"/>
      <c r="K372" s="34"/>
      <c r="L372" s="34"/>
      <c r="M372" s="34"/>
      <c r="N372" s="34"/>
      <c r="O372" s="32"/>
      <c r="P372" s="32"/>
      <c r="Q372" s="32"/>
      <c r="R372" s="32"/>
      <c r="S372" s="32"/>
      <c r="T372" s="32"/>
      <c r="U372" s="32"/>
      <c r="V372" s="32"/>
      <c r="W372" s="32"/>
      <c r="X372" s="32"/>
      <c r="Y372" s="32"/>
      <c r="Z372" s="32"/>
    </row>
    <row r="373" spans="1:26" ht="15.75" customHeight="1">
      <c r="A373" s="32"/>
      <c r="B373" s="32"/>
      <c r="C373" s="117"/>
      <c r="D373" s="34"/>
      <c r="E373" s="34"/>
      <c r="F373" s="34"/>
      <c r="G373" s="34"/>
      <c r="H373" s="34"/>
      <c r="I373" s="34"/>
      <c r="J373" s="34"/>
      <c r="K373" s="34"/>
      <c r="L373" s="34"/>
      <c r="M373" s="34"/>
      <c r="N373" s="34"/>
      <c r="O373" s="32"/>
      <c r="P373" s="32"/>
      <c r="Q373" s="32"/>
      <c r="R373" s="32"/>
      <c r="S373" s="32"/>
      <c r="T373" s="32"/>
      <c r="U373" s="32"/>
      <c r="V373" s="32"/>
      <c r="W373" s="32"/>
      <c r="X373" s="32"/>
      <c r="Y373" s="32"/>
      <c r="Z373" s="32"/>
    </row>
    <row r="374" spans="1:26" ht="15.75" customHeight="1">
      <c r="A374" s="32"/>
      <c r="B374" s="32"/>
      <c r="C374" s="117"/>
      <c r="D374" s="34"/>
      <c r="E374" s="34"/>
      <c r="F374" s="34"/>
      <c r="G374" s="34"/>
      <c r="H374" s="34"/>
      <c r="I374" s="34"/>
      <c r="J374" s="34"/>
      <c r="K374" s="34"/>
      <c r="L374" s="34"/>
      <c r="M374" s="34"/>
      <c r="N374" s="34"/>
      <c r="O374" s="32"/>
      <c r="P374" s="32"/>
      <c r="Q374" s="32"/>
      <c r="R374" s="32"/>
      <c r="S374" s="32"/>
      <c r="T374" s="32"/>
      <c r="U374" s="32"/>
      <c r="V374" s="32"/>
      <c r="W374" s="32"/>
      <c r="X374" s="32"/>
      <c r="Y374" s="32"/>
      <c r="Z374" s="32"/>
    </row>
    <row r="375" spans="1:26" ht="15.75" customHeight="1">
      <c r="A375" s="32"/>
      <c r="B375" s="32"/>
      <c r="C375" s="117"/>
      <c r="D375" s="34"/>
      <c r="E375" s="34"/>
      <c r="F375" s="34"/>
      <c r="G375" s="34"/>
      <c r="H375" s="34"/>
      <c r="I375" s="34"/>
      <c r="J375" s="34"/>
      <c r="K375" s="34"/>
      <c r="L375" s="34"/>
      <c r="M375" s="34"/>
      <c r="N375" s="34"/>
      <c r="O375" s="32"/>
      <c r="P375" s="32"/>
      <c r="Q375" s="32"/>
      <c r="R375" s="32"/>
      <c r="S375" s="32"/>
      <c r="T375" s="32"/>
      <c r="U375" s="32"/>
      <c r="V375" s="32"/>
      <c r="W375" s="32"/>
      <c r="X375" s="32"/>
      <c r="Y375" s="32"/>
      <c r="Z375" s="32"/>
    </row>
    <row r="376" spans="1:26" ht="15.75" customHeight="1">
      <c r="A376" s="32"/>
      <c r="B376" s="32"/>
      <c r="C376" s="117"/>
      <c r="D376" s="34"/>
      <c r="E376" s="34"/>
      <c r="F376" s="34"/>
      <c r="G376" s="34"/>
      <c r="H376" s="34"/>
      <c r="I376" s="34"/>
      <c r="J376" s="34"/>
      <c r="K376" s="34"/>
      <c r="L376" s="34"/>
      <c r="M376" s="34"/>
      <c r="N376" s="34"/>
      <c r="O376" s="32"/>
      <c r="P376" s="32"/>
      <c r="Q376" s="32"/>
      <c r="R376" s="32"/>
      <c r="S376" s="32"/>
      <c r="T376" s="32"/>
      <c r="U376" s="32"/>
      <c r="V376" s="32"/>
      <c r="W376" s="32"/>
      <c r="X376" s="32"/>
      <c r="Y376" s="32"/>
      <c r="Z376" s="32"/>
    </row>
    <row r="377" spans="1:26" ht="15.75" customHeight="1">
      <c r="A377" s="32"/>
      <c r="B377" s="32"/>
      <c r="C377" s="117"/>
      <c r="D377" s="34"/>
      <c r="E377" s="34"/>
      <c r="F377" s="34"/>
      <c r="G377" s="34"/>
      <c r="H377" s="34"/>
      <c r="I377" s="34"/>
      <c r="J377" s="34"/>
      <c r="K377" s="34"/>
      <c r="L377" s="34"/>
      <c r="M377" s="34"/>
      <c r="N377" s="34"/>
      <c r="O377" s="32"/>
      <c r="P377" s="32"/>
      <c r="Q377" s="32"/>
      <c r="R377" s="32"/>
      <c r="S377" s="32"/>
      <c r="T377" s="32"/>
      <c r="U377" s="32"/>
      <c r="V377" s="32"/>
      <c r="W377" s="32"/>
      <c r="X377" s="32"/>
      <c r="Y377" s="32"/>
      <c r="Z377" s="32"/>
    </row>
    <row r="378" spans="1:26" ht="15.75" customHeight="1">
      <c r="A378" s="32"/>
      <c r="B378" s="32"/>
      <c r="C378" s="117"/>
      <c r="D378" s="34"/>
      <c r="E378" s="34"/>
      <c r="F378" s="34"/>
      <c r="G378" s="34"/>
      <c r="H378" s="34"/>
      <c r="I378" s="34"/>
      <c r="J378" s="34"/>
      <c r="K378" s="34"/>
      <c r="L378" s="34"/>
      <c r="M378" s="34"/>
      <c r="N378" s="34"/>
      <c r="O378" s="32"/>
      <c r="P378" s="32"/>
      <c r="Q378" s="32"/>
      <c r="R378" s="32"/>
      <c r="S378" s="32"/>
      <c r="T378" s="32"/>
      <c r="U378" s="32"/>
      <c r="V378" s="32"/>
      <c r="W378" s="32"/>
      <c r="X378" s="32"/>
      <c r="Y378" s="32"/>
      <c r="Z378" s="32"/>
    </row>
    <row r="379" spans="1:26" ht="15.75" customHeight="1">
      <c r="A379" s="32"/>
      <c r="B379" s="32"/>
      <c r="C379" s="117"/>
      <c r="D379" s="34"/>
      <c r="E379" s="34"/>
      <c r="F379" s="34"/>
      <c r="G379" s="34"/>
      <c r="H379" s="34"/>
      <c r="I379" s="34"/>
      <c r="J379" s="34"/>
      <c r="K379" s="34"/>
      <c r="L379" s="34"/>
      <c r="M379" s="34"/>
      <c r="N379" s="34"/>
      <c r="O379" s="32"/>
      <c r="P379" s="32"/>
      <c r="Q379" s="32"/>
      <c r="R379" s="32"/>
      <c r="S379" s="32"/>
      <c r="T379" s="32"/>
      <c r="U379" s="32"/>
      <c r="V379" s="32"/>
      <c r="W379" s="32"/>
      <c r="X379" s="32"/>
      <c r="Y379" s="32"/>
      <c r="Z379" s="32"/>
    </row>
    <row r="380" spans="1:26" ht="15.75" customHeight="1">
      <c r="A380" s="32"/>
      <c r="B380" s="32"/>
      <c r="C380" s="117"/>
      <c r="D380" s="34"/>
      <c r="E380" s="34"/>
      <c r="F380" s="34"/>
      <c r="G380" s="34"/>
      <c r="H380" s="34"/>
      <c r="I380" s="34"/>
      <c r="J380" s="34"/>
      <c r="K380" s="34"/>
      <c r="L380" s="34"/>
      <c r="M380" s="34"/>
      <c r="N380" s="34"/>
      <c r="O380" s="32"/>
      <c r="P380" s="32"/>
      <c r="Q380" s="32"/>
      <c r="R380" s="32"/>
      <c r="S380" s="32"/>
      <c r="T380" s="32"/>
      <c r="U380" s="32"/>
      <c r="V380" s="32"/>
      <c r="W380" s="32"/>
      <c r="X380" s="32"/>
      <c r="Y380" s="32"/>
      <c r="Z380" s="32"/>
    </row>
    <row r="381" spans="1:26" ht="15.75" customHeight="1">
      <c r="A381" s="32"/>
      <c r="B381" s="32"/>
      <c r="C381" s="117"/>
      <c r="D381" s="34"/>
      <c r="E381" s="34"/>
      <c r="F381" s="34"/>
      <c r="G381" s="34"/>
      <c r="H381" s="34"/>
      <c r="I381" s="34"/>
      <c r="J381" s="34"/>
      <c r="K381" s="34"/>
      <c r="L381" s="34"/>
      <c r="M381" s="34"/>
      <c r="N381" s="34"/>
      <c r="O381" s="32"/>
      <c r="P381" s="32"/>
      <c r="Q381" s="32"/>
      <c r="R381" s="32"/>
      <c r="S381" s="32"/>
      <c r="T381" s="32"/>
      <c r="U381" s="32"/>
      <c r="V381" s="32"/>
      <c r="W381" s="32"/>
      <c r="X381" s="32"/>
      <c r="Y381" s="32"/>
      <c r="Z381" s="32"/>
    </row>
    <row r="382" spans="1:26" ht="15.75" customHeight="1">
      <c r="A382" s="32"/>
      <c r="B382" s="32"/>
      <c r="C382" s="117"/>
      <c r="D382" s="34"/>
      <c r="E382" s="34"/>
      <c r="F382" s="34"/>
      <c r="G382" s="34"/>
      <c r="H382" s="34"/>
      <c r="I382" s="34"/>
      <c r="J382" s="34"/>
      <c r="K382" s="34"/>
      <c r="L382" s="34"/>
      <c r="M382" s="34"/>
      <c r="N382" s="34"/>
      <c r="O382" s="32"/>
      <c r="P382" s="32"/>
      <c r="Q382" s="32"/>
      <c r="R382" s="32"/>
      <c r="S382" s="32"/>
      <c r="T382" s="32"/>
      <c r="U382" s="32"/>
      <c r="V382" s="32"/>
      <c r="W382" s="32"/>
      <c r="X382" s="32"/>
      <c r="Y382" s="32"/>
      <c r="Z382" s="32"/>
    </row>
    <row r="383" spans="1:26" ht="15.75" customHeight="1">
      <c r="A383" s="32"/>
      <c r="B383" s="32"/>
      <c r="C383" s="117"/>
      <c r="D383" s="34"/>
      <c r="E383" s="34"/>
      <c r="F383" s="34"/>
      <c r="G383" s="34"/>
      <c r="H383" s="34"/>
      <c r="I383" s="34"/>
      <c r="J383" s="34"/>
      <c r="K383" s="34"/>
      <c r="L383" s="34"/>
      <c r="M383" s="34"/>
      <c r="N383" s="34"/>
      <c r="O383" s="32"/>
      <c r="P383" s="32"/>
      <c r="Q383" s="32"/>
      <c r="R383" s="32"/>
      <c r="S383" s="32"/>
      <c r="T383" s="32"/>
      <c r="U383" s="32"/>
      <c r="V383" s="32"/>
      <c r="W383" s="32"/>
      <c r="X383" s="32"/>
      <c r="Y383" s="32"/>
      <c r="Z383" s="32"/>
    </row>
    <row r="384" spans="1:26" ht="15.75" customHeight="1">
      <c r="A384" s="32"/>
      <c r="B384" s="32"/>
      <c r="C384" s="117"/>
      <c r="D384" s="34"/>
      <c r="E384" s="34"/>
      <c r="F384" s="34"/>
      <c r="G384" s="34"/>
      <c r="H384" s="34"/>
      <c r="I384" s="34"/>
      <c r="J384" s="34"/>
      <c r="K384" s="34"/>
      <c r="L384" s="34"/>
      <c r="M384" s="34"/>
      <c r="N384" s="34"/>
      <c r="O384" s="32"/>
      <c r="P384" s="32"/>
      <c r="Q384" s="32"/>
      <c r="R384" s="32"/>
      <c r="S384" s="32"/>
      <c r="T384" s="32"/>
      <c r="U384" s="32"/>
      <c r="V384" s="32"/>
      <c r="W384" s="32"/>
      <c r="X384" s="32"/>
      <c r="Y384" s="32"/>
      <c r="Z384" s="32"/>
    </row>
    <row r="385" spans="1:26" ht="15.75" customHeight="1">
      <c r="A385" s="32"/>
      <c r="B385" s="32"/>
      <c r="C385" s="117"/>
      <c r="D385" s="34"/>
      <c r="E385" s="34"/>
      <c r="F385" s="34"/>
      <c r="G385" s="34"/>
      <c r="H385" s="34"/>
      <c r="I385" s="34"/>
      <c r="J385" s="34"/>
      <c r="K385" s="34"/>
      <c r="L385" s="34"/>
      <c r="M385" s="34"/>
      <c r="N385" s="34"/>
      <c r="O385" s="32"/>
      <c r="P385" s="32"/>
      <c r="Q385" s="32"/>
      <c r="R385" s="32"/>
      <c r="S385" s="32"/>
      <c r="T385" s="32"/>
      <c r="U385" s="32"/>
      <c r="V385" s="32"/>
      <c r="W385" s="32"/>
      <c r="X385" s="32"/>
      <c r="Y385" s="32"/>
      <c r="Z385" s="32"/>
    </row>
    <row r="386" spans="1:26" ht="15.75" customHeight="1">
      <c r="A386" s="32"/>
      <c r="B386" s="32"/>
      <c r="C386" s="117"/>
      <c r="D386" s="34"/>
      <c r="E386" s="34"/>
      <c r="F386" s="34"/>
      <c r="G386" s="34"/>
      <c r="H386" s="34"/>
      <c r="I386" s="34"/>
      <c r="J386" s="34"/>
      <c r="K386" s="34"/>
      <c r="L386" s="34"/>
      <c r="M386" s="34"/>
      <c r="N386" s="34"/>
      <c r="O386" s="32"/>
      <c r="P386" s="32"/>
      <c r="Q386" s="32"/>
      <c r="R386" s="32"/>
      <c r="S386" s="32"/>
      <c r="T386" s="32"/>
      <c r="U386" s="32"/>
      <c r="V386" s="32"/>
      <c r="W386" s="32"/>
      <c r="X386" s="32"/>
      <c r="Y386" s="32"/>
      <c r="Z386" s="32"/>
    </row>
    <row r="387" spans="1:26" ht="15.75" customHeight="1">
      <c r="A387" s="32"/>
      <c r="B387" s="32"/>
      <c r="C387" s="117"/>
      <c r="D387" s="34"/>
      <c r="E387" s="34"/>
      <c r="F387" s="34"/>
      <c r="G387" s="34"/>
      <c r="H387" s="34"/>
      <c r="I387" s="34"/>
      <c r="J387" s="34"/>
      <c r="K387" s="34"/>
      <c r="L387" s="34"/>
      <c r="M387" s="34"/>
      <c r="N387" s="34"/>
      <c r="O387" s="32"/>
      <c r="P387" s="32"/>
      <c r="Q387" s="32"/>
      <c r="R387" s="32"/>
      <c r="S387" s="32"/>
      <c r="T387" s="32"/>
      <c r="U387" s="32"/>
      <c r="V387" s="32"/>
      <c r="W387" s="32"/>
      <c r="X387" s="32"/>
      <c r="Y387" s="32"/>
      <c r="Z387" s="32"/>
    </row>
    <row r="388" spans="1:26" ht="15.75" customHeight="1">
      <c r="A388" s="32"/>
      <c r="B388" s="32"/>
      <c r="C388" s="117"/>
      <c r="D388" s="34"/>
      <c r="E388" s="34"/>
      <c r="F388" s="34"/>
      <c r="G388" s="34"/>
      <c r="H388" s="34"/>
      <c r="I388" s="34"/>
      <c r="J388" s="34"/>
      <c r="K388" s="34"/>
      <c r="L388" s="34"/>
      <c r="M388" s="34"/>
      <c r="N388" s="34"/>
      <c r="O388" s="32"/>
      <c r="P388" s="32"/>
      <c r="Q388" s="32"/>
      <c r="R388" s="32"/>
      <c r="S388" s="32"/>
      <c r="T388" s="32"/>
      <c r="U388" s="32"/>
      <c r="V388" s="32"/>
      <c r="W388" s="32"/>
      <c r="X388" s="32"/>
      <c r="Y388" s="32"/>
      <c r="Z388" s="32"/>
    </row>
    <row r="389" spans="1:26" ht="15.75" customHeight="1">
      <c r="A389" s="32"/>
      <c r="B389" s="32"/>
      <c r="C389" s="117"/>
      <c r="D389" s="34"/>
      <c r="E389" s="34"/>
      <c r="F389" s="34"/>
      <c r="G389" s="34"/>
      <c r="H389" s="34"/>
      <c r="I389" s="34"/>
      <c r="J389" s="34"/>
      <c r="K389" s="34"/>
      <c r="L389" s="34"/>
      <c r="M389" s="34"/>
      <c r="N389" s="34"/>
      <c r="O389" s="32"/>
      <c r="P389" s="32"/>
      <c r="Q389" s="32"/>
      <c r="R389" s="32"/>
      <c r="S389" s="32"/>
      <c r="T389" s="32"/>
      <c r="U389" s="32"/>
      <c r="V389" s="32"/>
      <c r="W389" s="32"/>
      <c r="X389" s="32"/>
      <c r="Y389" s="32"/>
      <c r="Z389" s="32"/>
    </row>
    <row r="390" spans="1:26" ht="15.75" customHeight="1">
      <c r="A390" s="32"/>
      <c r="B390" s="32"/>
      <c r="C390" s="117"/>
      <c r="D390" s="34"/>
      <c r="E390" s="34"/>
      <c r="F390" s="34"/>
      <c r="G390" s="34"/>
      <c r="H390" s="34"/>
      <c r="I390" s="34"/>
      <c r="J390" s="34"/>
      <c r="K390" s="34"/>
      <c r="L390" s="34"/>
      <c r="M390" s="34"/>
      <c r="N390" s="34"/>
      <c r="O390" s="32"/>
      <c r="P390" s="32"/>
      <c r="Q390" s="32"/>
      <c r="R390" s="32"/>
      <c r="S390" s="32"/>
      <c r="T390" s="32"/>
      <c r="U390" s="32"/>
      <c r="V390" s="32"/>
      <c r="W390" s="32"/>
      <c r="X390" s="32"/>
      <c r="Y390" s="32"/>
      <c r="Z390" s="32"/>
    </row>
    <row r="391" spans="1:26" ht="15.75" customHeight="1">
      <c r="A391" s="32"/>
      <c r="B391" s="32"/>
      <c r="C391" s="117"/>
      <c r="D391" s="34"/>
      <c r="E391" s="34"/>
      <c r="F391" s="34"/>
      <c r="G391" s="34"/>
      <c r="H391" s="34"/>
      <c r="I391" s="34"/>
      <c r="J391" s="34"/>
      <c r="K391" s="34"/>
      <c r="L391" s="34"/>
      <c r="M391" s="34"/>
      <c r="N391" s="34"/>
      <c r="O391" s="32"/>
      <c r="P391" s="32"/>
      <c r="Q391" s="32"/>
      <c r="R391" s="32"/>
      <c r="S391" s="32"/>
      <c r="T391" s="32"/>
      <c r="U391" s="32"/>
      <c r="V391" s="32"/>
      <c r="W391" s="32"/>
      <c r="X391" s="32"/>
      <c r="Y391" s="32"/>
      <c r="Z391" s="32"/>
    </row>
    <row r="392" spans="1:26" ht="15.75" customHeight="1">
      <c r="A392" s="32"/>
      <c r="B392" s="32"/>
      <c r="C392" s="117"/>
      <c r="D392" s="34"/>
      <c r="E392" s="34"/>
      <c r="F392" s="34"/>
      <c r="G392" s="34"/>
      <c r="H392" s="34"/>
      <c r="I392" s="34"/>
      <c r="J392" s="34"/>
      <c r="K392" s="34"/>
      <c r="L392" s="34"/>
      <c r="M392" s="34"/>
      <c r="N392" s="34"/>
      <c r="O392" s="32"/>
      <c r="P392" s="32"/>
      <c r="Q392" s="32"/>
      <c r="R392" s="32"/>
      <c r="S392" s="32"/>
      <c r="T392" s="32"/>
      <c r="U392" s="32"/>
      <c r="V392" s="32"/>
      <c r="W392" s="32"/>
      <c r="X392" s="32"/>
      <c r="Y392" s="32"/>
      <c r="Z392" s="32"/>
    </row>
    <row r="393" spans="1:26" ht="15.75" customHeight="1">
      <c r="A393" s="32"/>
      <c r="B393" s="32"/>
      <c r="C393" s="117"/>
      <c r="D393" s="34"/>
      <c r="E393" s="34"/>
      <c r="F393" s="34"/>
      <c r="G393" s="34"/>
      <c r="H393" s="34"/>
      <c r="I393" s="34"/>
      <c r="J393" s="34"/>
      <c r="K393" s="34"/>
      <c r="L393" s="34"/>
      <c r="M393" s="34"/>
      <c r="N393" s="34"/>
      <c r="O393" s="32"/>
      <c r="P393" s="32"/>
      <c r="Q393" s="32"/>
      <c r="R393" s="32"/>
      <c r="S393" s="32"/>
      <c r="T393" s="32"/>
      <c r="U393" s="32"/>
      <c r="V393" s="32"/>
      <c r="W393" s="32"/>
      <c r="X393" s="32"/>
      <c r="Y393" s="32"/>
      <c r="Z393" s="32"/>
    </row>
    <row r="394" spans="1:26" ht="15.75" customHeight="1">
      <c r="A394" s="32"/>
      <c r="B394" s="32"/>
      <c r="C394" s="117"/>
      <c r="D394" s="34"/>
      <c r="E394" s="34"/>
      <c r="F394" s="34"/>
      <c r="G394" s="34"/>
      <c r="H394" s="34"/>
      <c r="I394" s="34"/>
      <c r="J394" s="34"/>
      <c r="K394" s="34"/>
      <c r="L394" s="34"/>
      <c r="M394" s="34"/>
      <c r="N394" s="34"/>
      <c r="O394" s="32"/>
      <c r="P394" s="32"/>
      <c r="Q394" s="32"/>
      <c r="R394" s="32"/>
      <c r="S394" s="32"/>
      <c r="T394" s="32"/>
      <c r="U394" s="32"/>
      <c r="V394" s="32"/>
      <c r="W394" s="32"/>
      <c r="X394" s="32"/>
      <c r="Y394" s="32"/>
      <c r="Z394" s="32"/>
    </row>
    <row r="395" spans="1:26" ht="15.75" customHeight="1">
      <c r="A395" s="32"/>
      <c r="B395" s="32"/>
      <c r="C395" s="117"/>
      <c r="D395" s="34"/>
      <c r="E395" s="34"/>
      <c r="F395" s="34"/>
      <c r="G395" s="34"/>
      <c r="H395" s="34"/>
      <c r="I395" s="34"/>
      <c r="J395" s="34"/>
      <c r="K395" s="34"/>
      <c r="L395" s="34"/>
      <c r="M395" s="34"/>
      <c r="N395" s="34"/>
      <c r="O395" s="32"/>
      <c r="P395" s="32"/>
      <c r="Q395" s="32"/>
      <c r="R395" s="32"/>
      <c r="S395" s="32"/>
      <c r="T395" s="32"/>
      <c r="U395" s="32"/>
      <c r="V395" s="32"/>
      <c r="W395" s="32"/>
      <c r="X395" s="32"/>
      <c r="Y395" s="32"/>
      <c r="Z395" s="32"/>
    </row>
    <row r="396" spans="1:26" ht="15.75" customHeight="1">
      <c r="A396" s="32"/>
      <c r="B396" s="32"/>
      <c r="C396" s="117"/>
      <c r="D396" s="34"/>
      <c r="E396" s="34"/>
      <c r="F396" s="34"/>
      <c r="G396" s="34"/>
      <c r="H396" s="34"/>
      <c r="I396" s="34"/>
      <c r="J396" s="34"/>
      <c r="K396" s="34"/>
      <c r="L396" s="34"/>
      <c r="M396" s="34"/>
      <c r="N396" s="34"/>
      <c r="O396" s="32"/>
      <c r="P396" s="32"/>
      <c r="Q396" s="32"/>
      <c r="R396" s="32"/>
      <c r="S396" s="32"/>
      <c r="T396" s="32"/>
      <c r="U396" s="32"/>
      <c r="V396" s="32"/>
      <c r="W396" s="32"/>
      <c r="X396" s="32"/>
      <c r="Y396" s="32"/>
      <c r="Z396" s="32"/>
    </row>
    <row r="397" spans="1:26" ht="15.75" customHeight="1">
      <c r="A397" s="32"/>
      <c r="B397" s="32"/>
      <c r="C397" s="117"/>
      <c r="D397" s="34"/>
      <c r="E397" s="34"/>
      <c r="F397" s="34"/>
      <c r="G397" s="34"/>
      <c r="H397" s="34"/>
      <c r="I397" s="34"/>
      <c r="J397" s="34"/>
      <c r="K397" s="34"/>
      <c r="L397" s="34"/>
      <c r="M397" s="34"/>
      <c r="N397" s="34"/>
      <c r="O397" s="32"/>
      <c r="P397" s="32"/>
      <c r="Q397" s="32"/>
      <c r="R397" s="32"/>
      <c r="S397" s="32"/>
      <c r="T397" s="32"/>
      <c r="U397" s="32"/>
      <c r="V397" s="32"/>
      <c r="W397" s="32"/>
      <c r="X397" s="32"/>
      <c r="Y397" s="32"/>
      <c r="Z397" s="32"/>
    </row>
    <row r="398" spans="1:26" ht="15.75" customHeight="1">
      <c r="A398" s="32"/>
      <c r="B398" s="32"/>
      <c r="C398" s="117"/>
      <c r="D398" s="34"/>
      <c r="E398" s="34"/>
      <c r="F398" s="34"/>
      <c r="G398" s="34"/>
      <c r="H398" s="34"/>
      <c r="I398" s="34"/>
      <c r="J398" s="34"/>
      <c r="K398" s="34"/>
      <c r="L398" s="34"/>
      <c r="M398" s="34"/>
      <c r="N398" s="34"/>
      <c r="O398" s="32"/>
      <c r="P398" s="32"/>
      <c r="Q398" s="32"/>
      <c r="R398" s="32"/>
      <c r="S398" s="32"/>
      <c r="T398" s="32"/>
      <c r="U398" s="32"/>
      <c r="V398" s="32"/>
      <c r="W398" s="32"/>
      <c r="X398" s="32"/>
      <c r="Y398" s="32"/>
      <c r="Z398" s="32"/>
    </row>
    <row r="399" spans="1:26" ht="15.75" customHeight="1">
      <c r="A399" s="32"/>
      <c r="B399" s="32"/>
      <c r="C399" s="117"/>
      <c r="D399" s="34"/>
      <c r="E399" s="34"/>
      <c r="F399" s="34"/>
      <c r="G399" s="34"/>
      <c r="H399" s="34"/>
      <c r="I399" s="34"/>
      <c r="J399" s="34"/>
      <c r="K399" s="34"/>
      <c r="L399" s="34"/>
      <c r="M399" s="34"/>
      <c r="N399" s="34"/>
      <c r="O399" s="32"/>
      <c r="P399" s="32"/>
      <c r="Q399" s="32"/>
      <c r="R399" s="32"/>
      <c r="S399" s="32"/>
      <c r="T399" s="32"/>
      <c r="U399" s="32"/>
      <c r="V399" s="32"/>
      <c r="W399" s="32"/>
      <c r="X399" s="32"/>
      <c r="Y399" s="32"/>
      <c r="Z399" s="32"/>
    </row>
    <row r="400" spans="1:26" ht="15.75" customHeight="1">
      <c r="A400" s="32"/>
      <c r="B400" s="32"/>
      <c r="C400" s="117"/>
      <c r="D400" s="34"/>
      <c r="E400" s="34"/>
      <c r="F400" s="34"/>
      <c r="G400" s="34"/>
      <c r="H400" s="34"/>
      <c r="I400" s="34"/>
      <c r="J400" s="34"/>
      <c r="K400" s="34"/>
      <c r="L400" s="34"/>
      <c r="M400" s="34"/>
      <c r="N400" s="34"/>
      <c r="O400" s="32"/>
      <c r="P400" s="32"/>
      <c r="Q400" s="32"/>
      <c r="R400" s="32"/>
      <c r="S400" s="32"/>
      <c r="T400" s="32"/>
      <c r="U400" s="32"/>
      <c r="V400" s="32"/>
      <c r="W400" s="32"/>
      <c r="X400" s="32"/>
      <c r="Y400" s="32"/>
      <c r="Z400" s="32"/>
    </row>
    <row r="401" spans="1:26" ht="15.75" customHeight="1">
      <c r="A401" s="32"/>
      <c r="B401" s="32"/>
      <c r="C401" s="117"/>
      <c r="D401" s="34"/>
      <c r="E401" s="34"/>
      <c r="F401" s="34"/>
      <c r="G401" s="34"/>
      <c r="H401" s="34"/>
      <c r="I401" s="34"/>
      <c r="J401" s="34"/>
      <c r="K401" s="34"/>
      <c r="L401" s="34"/>
      <c r="M401" s="34"/>
      <c r="N401" s="34"/>
      <c r="O401" s="32"/>
      <c r="P401" s="32"/>
      <c r="Q401" s="32"/>
      <c r="R401" s="32"/>
      <c r="S401" s="32"/>
      <c r="T401" s="32"/>
      <c r="U401" s="32"/>
      <c r="V401" s="32"/>
      <c r="W401" s="32"/>
      <c r="X401" s="32"/>
      <c r="Y401" s="32"/>
      <c r="Z401" s="32"/>
    </row>
    <row r="402" spans="1:26" ht="15.75" customHeight="1">
      <c r="A402" s="32"/>
      <c r="B402" s="32"/>
      <c r="C402" s="117"/>
      <c r="D402" s="34"/>
      <c r="E402" s="34"/>
      <c r="F402" s="34"/>
      <c r="G402" s="34"/>
      <c r="H402" s="34"/>
      <c r="I402" s="34"/>
      <c r="J402" s="34"/>
      <c r="K402" s="34"/>
      <c r="L402" s="34"/>
      <c r="M402" s="34"/>
      <c r="N402" s="34"/>
      <c r="O402" s="32"/>
      <c r="P402" s="32"/>
      <c r="Q402" s="32"/>
      <c r="R402" s="32"/>
      <c r="S402" s="32"/>
      <c r="T402" s="32"/>
      <c r="U402" s="32"/>
      <c r="V402" s="32"/>
      <c r="W402" s="32"/>
      <c r="X402" s="32"/>
      <c r="Y402" s="32"/>
      <c r="Z402" s="32"/>
    </row>
    <row r="403" spans="1:26" ht="15.75" customHeight="1">
      <c r="A403" s="32"/>
      <c r="B403" s="32"/>
      <c r="C403" s="117"/>
      <c r="D403" s="34"/>
      <c r="E403" s="34"/>
      <c r="F403" s="34"/>
      <c r="G403" s="34"/>
      <c r="H403" s="34"/>
      <c r="I403" s="34"/>
      <c r="J403" s="34"/>
      <c r="K403" s="34"/>
      <c r="L403" s="34"/>
      <c r="M403" s="34"/>
      <c r="N403" s="34"/>
      <c r="O403" s="32"/>
      <c r="P403" s="32"/>
      <c r="Q403" s="32"/>
      <c r="R403" s="32"/>
      <c r="S403" s="32"/>
      <c r="T403" s="32"/>
      <c r="U403" s="32"/>
      <c r="V403" s="32"/>
      <c r="W403" s="32"/>
      <c r="X403" s="32"/>
      <c r="Y403" s="32"/>
      <c r="Z403" s="32"/>
    </row>
    <row r="404" spans="1:26" ht="15.75" customHeight="1">
      <c r="A404" s="32"/>
      <c r="B404" s="32"/>
      <c r="C404" s="117"/>
      <c r="D404" s="34"/>
      <c r="E404" s="34"/>
      <c r="F404" s="34"/>
      <c r="G404" s="34"/>
      <c r="H404" s="34"/>
      <c r="I404" s="34"/>
      <c r="J404" s="34"/>
      <c r="K404" s="34"/>
      <c r="L404" s="34"/>
      <c r="M404" s="34"/>
      <c r="N404" s="34"/>
      <c r="O404" s="32"/>
      <c r="P404" s="32"/>
      <c r="Q404" s="32"/>
      <c r="R404" s="32"/>
      <c r="S404" s="32"/>
      <c r="T404" s="32"/>
      <c r="U404" s="32"/>
      <c r="V404" s="32"/>
      <c r="W404" s="32"/>
      <c r="X404" s="32"/>
      <c r="Y404" s="32"/>
      <c r="Z404" s="32"/>
    </row>
    <row r="405" spans="1:26" ht="15.75" customHeight="1">
      <c r="A405" s="32"/>
      <c r="B405" s="32"/>
      <c r="C405" s="117"/>
      <c r="D405" s="34"/>
      <c r="E405" s="34"/>
      <c r="F405" s="34"/>
      <c r="G405" s="34"/>
      <c r="H405" s="34"/>
      <c r="I405" s="34"/>
      <c r="J405" s="34"/>
      <c r="K405" s="34"/>
      <c r="L405" s="34"/>
      <c r="M405" s="34"/>
      <c r="N405" s="34"/>
      <c r="O405" s="32"/>
      <c r="P405" s="32"/>
      <c r="Q405" s="32"/>
      <c r="R405" s="32"/>
      <c r="S405" s="32"/>
      <c r="T405" s="32"/>
      <c r="U405" s="32"/>
      <c r="V405" s="32"/>
      <c r="W405" s="32"/>
      <c r="X405" s="32"/>
      <c r="Y405" s="32"/>
      <c r="Z405" s="32"/>
    </row>
    <row r="406" spans="1:26" ht="15.75" customHeight="1">
      <c r="A406" s="32"/>
      <c r="B406" s="32"/>
      <c r="C406" s="117"/>
      <c r="D406" s="34"/>
      <c r="E406" s="34"/>
      <c r="F406" s="34"/>
      <c r="G406" s="34"/>
      <c r="H406" s="34"/>
      <c r="I406" s="34"/>
      <c r="J406" s="34"/>
      <c r="K406" s="34"/>
      <c r="L406" s="34"/>
      <c r="M406" s="34"/>
      <c r="N406" s="34"/>
      <c r="O406" s="32"/>
      <c r="P406" s="32"/>
      <c r="Q406" s="32"/>
      <c r="R406" s="32"/>
      <c r="S406" s="32"/>
      <c r="T406" s="32"/>
      <c r="U406" s="32"/>
      <c r="V406" s="32"/>
      <c r="W406" s="32"/>
      <c r="X406" s="32"/>
      <c r="Y406" s="32"/>
      <c r="Z406" s="32"/>
    </row>
    <row r="407" spans="1:26" ht="15.75" customHeight="1">
      <c r="A407" s="32"/>
      <c r="B407" s="32"/>
      <c r="C407" s="117"/>
      <c r="D407" s="34"/>
      <c r="E407" s="34"/>
      <c r="F407" s="34"/>
      <c r="G407" s="34"/>
      <c r="H407" s="34"/>
      <c r="I407" s="34"/>
      <c r="J407" s="34"/>
      <c r="K407" s="34"/>
      <c r="L407" s="34"/>
      <c r="M407" s="34"/>
      <c r="N407" s="34"/>
      <c r="O407" s="32"/>
      <c r="P407" s="32"/>
      <c r="Q407" s="32"/>
      <c r="R407" s="32"/>
      <c r="S407" s="32"/>
      <c r="T407" s="32"/>
      <c r="U407" s="32"/>
      <c r="V407" s="32"/>
      <c r="W407" s="32"/>
      <c r="X407" s="32"/>
      <c r="Y407" s="32"/>
      <c r="Z407" s="32"/>
    </row>
    <row r="408" spans="1:26" ht="15.75" customHeight="1">
      <c r="A408" s="32"/>
      <c r="B408" s="32"/>
      <c r="C408" s="117"/>
      <c r="D408" s="34"/>
      <c r="E408" s="34"/>
      <c r="F408" s="34"/>
      <c r="G408" s="34"/>
      <c r="H408" s="34"/>
      <c r="I408" s="34"/>
      <c r="J408" s="34"/>
      <c r="K408" s="34"/>
      <c r="L408" s="34"/>
      <c r="M408" s="34"/>
      <c r="N408" s="34"/>
      <c r="O408" s="32"/>
      <c r="P408" s="32"/>
      <c r="Q408" s="32"/>
      <c r="R408" s="32"/>
      <c r="S408" s="32"/>
      <c r="T408" s="32"/>
      <c r="U408" s="32"/>
      <c r="V408" s="32"/>
      <c r="W408" s="32"/>
      <c r="X408" s="32"/>
      <c r="Y408" s="32"/>
      <c r="Z408" s="32"/>
    </row>
    <row r="409" spans="1:26" ht="15.75" customHeight="1">
      <c r="A409" s="32"/>
      <c r="B409" s="32"/>
      <c r="C409" s="117"/>
      <c r="D409" s="34"/>
      <c r="E409" s="34"/>
      <c r="F409" s="34"/>
      <c r="G409" s="34"/>
      <c r="H409" s="34"/>
      <c r="I409" s="34"/>
      <c r="J409" s="34"/>
      <c r="K409" s="34"/>
      <c r="L409" s="34"/>
      <c r="M409" s="34"/>
      <c r="N409" s="34"/>
      <c r="O409" s="32"/>
      <c r="P409" s="32"/>
      <c r="Q409" s="32"/>
      <c r="R409" s="32"/>
      <c r="S409" s="32"/>
      <c r="T409" s="32"/>
      <c r="U409" s="32"/>
      <c r="V409" s="32"/>
      <c r="W409" s="32"/>
      <c r="X409" s="32"/>
      <c r="Y409" s="32"/>
      <c r="Z409" s="32"/>
    </row>
    <row r="410" spans="1:26" ht="15.75" customHeight="1">
      <c r="A410" s="32"/>
      <c r="B410" s="32"/>
      <c r="C410" s="117"/>
      <c r="D410" s="34"/>
      <c r="E410" s="34"/>
      <c r="F410" s="34"/>
      <c r="G410" s="34"/>
      <c r="H410" s="34"/>
      <c r="I410" s="34"/>
      <c r="J410" s="34"/>
      <c r="K410" s="34"/>
      <c r="L410" s="34"/>
      <c r="M410" s="34"/>
      <c r="N410" s="34"/>
      <c r="O410" s="32"/>
      <c r="P410" s="32"/>
      <c r="Q410" s="32"/>
      <c r="R410" s="32"/>
      <c r="S410" s="32"/>
      <c r="T410" s="32"/>
      <c r="U410" s="32"/>
      <c r="V410" s="32"/>
      <c r="W410" s="32"/>
      <c r="X410" s="32"/>
      <c r="Y410" s="32"/>
      <c r="Z410" s="32"/>
    </row>
    <row r="411" spans="1:26" ht="15.75" customHeight="1">
      <c r="A411" s="32"/>
      <c r="B411" s="32"/>
      <c r="C411" s="117"/>
      <c r="D411" s="34"/>
      <c r="E411" s="34"/>
      <c r="F411" s="34"/>
      <c r="G411" s="34"/>
      <c r="H411" s="34"/>
      <c r="I411" s="34"/>
      <c r="J411" s="34"/>
      <c r="K411" s="34"/>
      <c r="L411" s="34"/>
      <c r="M411" s="34"/>
      <c r="N411" s="34"/>
      <c r="O411" s="32"/>
      <c r="P411" s="32"/>
      <c r="Q411" s="32"/>
      <c r="R411" s="32"/>
      <c r="S411" s="32"/>
      <c r="T411" s="32"/>
      <c r="U411" s="32"/>
      <c r="V411" s="32"/>
      <c r="W411" s="32"/>
      <c r="X411" s="32"/>
      <c r="Y411" s="32"/>
      <c r="Z411" s="32"/>
    </row>
    <row r="412" spans="1:26" ht="15.75" customHeight="1">
      <c r="A412" s="32"/>
      <c r="B412" s="32"/>
      <c r="C412" s="117"/>
      <c r="D412" s="34"/>
      <c r="E412" s="34"/>
      <c r="F412" s="34"/>
      <c r="G412" s="34"/>
      <c r="H412" s="34"/>
      <c r="I412" s="34"/>
      <c r="J412" s="34"/>
      <c r="K412" s="34"/>
      <c r="L412" s="34"/>
      <c r="M412" s="34"/>
      <c r="N412" s="34"/>
      <c r="O412" s="32"/>
      <c r="P412" s="32"/>
      <c r="Q412" s="32"/>
      <c r="R412" s="32"/>
      <c r="S412" s="32"/>
      <c r="T412" s="32"/>
      <c r="U412" s="32"/>
      <c r="V412" s="32"/>
      <c r="W412" s="32"/>
      <c r="X412" s="32"/>
      <c r="Y412" s="32"/>
      <c r="Z412" s="32"/>
    </row>
    <row r="413" spans="1:26" ht="15.75" customHeight="1">
      <c r="A413" s="32"/>
      <c r="B413" s="32"/>
      <c r="C413" s="117"/>
      <c r="D413" s="34"/>
      <c r="E413" s="34"/>
      <c r="F413" s="34"/>
      <c r="G413" s="34"/>
      <c r="H413" s="34"/>
      <c r="I413" s="34"/>
      <c r="J413" s="34"/>
      <c r="K413" s="34"/>
      <c r="L413" s="34"/>
      <c r="M413" s="34"/>
      <c r="N413" s="34"/>
      <c r="O413" s="32"/>
      <c r="P413" s="32"/>
      <c r="Q413" s="32"/>
      <c r="R413" s="32"/>
      <c r="S413" s="32"/>
      <c r="T413" s="32"/>
      <c r="U413" s="32"/>
      <c r="V413" s="32"/>
      <c r="W413" s="32"/>
      <c r="X413" s="32"/>
      <c r="Y413" s="32"/>
      <c r="Z413" s="32"/>
    </row>
    <row r="414" spans="1:26" ht="15.75" customHeight="1">
      <c r="A414" s="32"/>
      <c r="B414" s="32"/>
      <c r="C414" s="117"/>
      <c r="D414" s="34"/>
      <c r="E414" s="34"/>
      <c r="F414" s="34"/>
      <c r="G414" s="34"/>
      <c r="H414" s="34"/>
      <c r="I414" s="34"/>
      <c r="J414" s="34"/>
      <c r="K414" s="34"/>
      <c r="L414" s="34"/>
      <c r="M414" s="34"/>
      <c r="N414" s="34"/>
      <c r="O414" s="32"/>
      <c r="P414" s="32"/>
      <c r="Q414" s="32"/>
      <c r="R414" s="32"/>
      <c r="S414" s="32"/>
      <c r="T414" s="32"/>
      <c r="U414" s="32"/>
      <c r="V414" s="32"/>
      <c r="W414" s="32"/>
      <c r="X414" s="32"/>
      <c r="Y414" s="32"/>
      <c r="Z414" s="32"/>
    </row>
    <row r="415" spans="1:26" ht="15.75" customHeight="1">
      <c r="A415" s="32"/>
      <c r="B415" s="32"/>
      <c r="C415" s="117"/>
      <c r="D415" s="34"/>
      <c r="E415" s="34"/>
      <c r="F415" s="34"/>
      <c r="G415" s="34"/>
      <c r="H415" s="34"/>
      <c r="I415" s="34"/>
      <c r="J415" s="34"/>
      <c r="K415" s="34"/>
      <c r="L415" s="34"/>
      <c r="M415" s="34"/>
      <c r="N415" s="34"/>
      <c r="O415" s="32"/>
      <c r="P415" s="32"/>
      <c r="Q415" s="32"/>
      <c r="R415" s="32"/>
      <c r="S415" s="32"/>
      <c r="T415" s="32"/>
      <c r="U415" s="32"/>
      <c r="V415" s="32"/>
      <c r="W415" s="32"/>
      <c r="X415" s="32"/>
      <c r="Y415" s="32"/>
      <c r="Z415" s="32"/>
    </row>
    <row r="416" spans="1:26" ht="15.75" customHeight="1">
      <c r="A416" s="32"/>
      <c r="B416" s="32"/>
      <c r="C416" s="117"/>
      <c r="D416" s="34"/>
      <c r="E416" s="34"/>
      <c r="F416" s="34"/>
      <c r="G416" s="34"/>
      <c r="H416" s="34"/>
      <c r="I416" s="34"/>
      <c r="J416" s="34"/>
      <c r="K416" s="34"/>
      <c r="L416" s="34"/>
      <c r="M416" s="34"/>
      <c r="N416" s="34"/>
      <c r="O416" s="32"/>
      <c r="P416" s="32"/>
      <c r="Q416" s="32"/>
      <c r="R416" s="32"/>
      <c r="S416" s="32"/>
      <c r="T416" s="32"/>
      <c r="U416" s="32"/>
      <c r="V416" s="32"/>
      <c r="W416" s="32"/>
      <c r="X416" s="32"/>
      <c r="Y416" s="32"/>
      <c r="Z416" s="32"/>
    </row>
    <row r="417" spans="1:26" ht="15.75" customHeight="1">
      <c r="A417" s="32"/>
      <c r="B417" s="32"/>
      <c r="C417" s="117"/>
      <c r="D417" s="34"/>
      <c r="E417" s="34"/>
      <c r="F417" s="34"/>
      <c r="G417" s="34"/>
      <c r="H417" s="34"/>
      <c r="I417" s="34"/>
      <c r="J417" s="34"/>
      <c r="K417" s="34"/>
      <c r="L417" s="34"/>
      <c r="M417" s="34"/>
      <c r="N417" s="34"/>
      <c r="O417" s="32"/>
      <c r="P417" s="32"/>
      <c r="Q417" s="32"/>
      <c r="R417" s="32"/>
      <c r="S417" s="32"/>
      <c r="T417" s="32"/>
      <c r="U417" s="32"/>
      <c r="V417" s="32"/>
      <c r="W417" s="32"/>
      <c r="X417" s="32"/>
      <c r="Y417" s="32"/>
      <c r="Z417" s="32"/>
    </row>
    <row r="418" spans="1:26" ht="15.75" customHeight="1">
      <c r="A418" s="32"/>
      <c r="B418" s="32"/>
      <c r="C418" s="117"/>
      <c r="D418" s="34"/>
      <c r="E418" s="34"/>
      <c r="F418" s="34"/>
      <c r="G418" s="34"/>
      <c r="H418" s="34"/>
      <c r="I418" s="34"/>
      <c r="J418" s="34"/>
      <c r="K418" s="34"/>
      <c r="L418" s="34"/>
      <c r="M418" s="34"/>
      <c r="N418" s="34"/>
      <c r="O418" s="32"/>
      <c r="P418" s="32"/>
      <c r="Q418" s="32"/>
      <c r="R418" s="32"/>
      <c r="S418" s="32"/>
      <c r="T418" s="32"/>
      <c r="U418" s="32"/>
      <c r="V418" s="32"/>
      <c r="W418" s="32"/>
      <c r="X418" s="32"/>
      <c r="Y418" s="32"/>
      <c r="Z418" s="32"/>
    </row>
    <row r="419" spans="1:26" ht="15.75" customHeight="1">
      <c r="A419" s="32"/>
      <c r="B419" s="32"/>
      <c r="C419" s="117"/>
      <c r="D419" s="34"/>
      <c r="E419" s="34"/>
      <c r="F419" s="34"/>
      <c r="G419" s="34"/>
      <c r="H419" s="34"/>
      <c r="I419" s="34"/>
      <c r="J419" s="34"/>
      <c r="K419" s="34"/>
      <c r="L419" s="34"/>
      <c r="M419" s="34"/>
      <c r="N419" s="34"/>
      <c r="O419" s="32"/>
      <c r="P419" s="32"/>
      <c r="Q419" s="32"/>
      <c r="R419" s="32"/>
      <c r="S419" s="32"/>
      <c r="T419" s="32"/>
      <c r="U419" s="32"/>
      <c r="V419" s="32"/>
      <c r="W419" s="32"/>
      <c r="X419" s="32"/>
      <c r="Y419" s="32"/>
      <c r="Z419" s="32"/>
    </row>
    <row r="420" spans="1:26" ht="15.75" customHeight="1">
      <c r="A420" s="32"/>
      <c r="B420" s="32"/>
      <c r="C420" s="117"/>
      <c r="D420" s="34"/>
      <c r="E420" s="34"/>
      <c r="F420" s="34"/>
      <c r="G420" s="34"/>
      <c r="H420" s="34"/>
      <c r="I420" s="34"/>
      <c r="J420" s="34"/>
      <c r="K420" s="34"/>
      <c r="L420" s="34"/>
      <c r="M420" s="34"/>
      <c r="N420" s="34"/>
      <c r="O420" s="32"/>
      <c r="P420" s="32"/>
      <c r="Q420" s="32"/>
      <c r="R420" s="32"/>
      <c r="S420" s="32"/>
      <c r="T420" s="32"/>
      <c r="U420" s="32"/>
      <c r="V420" s="32"/>
      <c r="W420" s="32"/>
      <c r="X420" s="32"/>
      <c r="Y420" s="32"/>
      <c r="Z420" s="32"/>
    </row>
    <row r="421" spans="1:26" ht="15.75" customHeight="1">
      <c r="A421" s="32"/>
      <c r="B421" s="32"/>
      <c r="C421" s="117"/>
      <c r="D421" s="34"/>
      <c r="E421" s="34"/>
      <c r="F421" s="34"/>
      <c r="G421" s="34"/>
      <c r="H421" s="34"/>
      <c r="I421" s="34"/>
      <c r="J421" s="34"/>
      <c r="K421" s="34"/>
      <c r="L421" s="34"/>
      <c r="M421" s="34"/>
      <c r="N421" s="34"/>
      <c r="O421" s="32"/>
      <c r="P421" s="32"/>
      <c r="Q421" s="32"/>
      <c r="R421" s="32"/>
      <c r="S421" s="32"/>
      <c r="T421" s="32"/>
      <c r="U421" s="32"/>
      <c r="V421" s="32"/>
      <c r="W421" s="32"/>
      <c r="X421" s="32"/>
      <c r="Y421" s="32"/>
      <c r="Z421" s="32"/>
    </row>
    <row r="422" spans="1:26" ht="15.75" customHeight="1">
      <c r="A422" s="32"/>
      <c r="B422" s="32"/>
      <c r="C422" s="117"/>
      <c r="D422" s="34"/>
      <c r="E422" s="34"/>
      <c r="F422" s="34"/>
      <c r="G422" s="34"/>
      <c r="H422" s="34"/>
      <c r="I422" s="34"/>
      <c r="J422" s="34"/>
      <c r="K422" s="34"/>
      <c r="L422" s="34"/>
      <c r="M422" s="34"/>
      <c r="N422" s="34"/>
      <c r="O422" s="32"/>
      <c r="P422" s="32"/>
      <c r="Q422" s="32"/>
      <c r="R422" s="32"/>
      <c r="S422" s="32"/>
      <c r="T422" s="32"/>
      <c r="U422" s="32"/>
      <c r="V422" s="32"/>
      <c r="W422" s="32"/>
      <c r="X422" s="32"/>
      <c r="Y422" s="32"/>
      <c r="Z422" s="32"/>
    </row>
    <row r="423" spans="1:26" ht="15.75" customHeight="1">
      <c r="A423" s="32"/>
      <c r="B423" s="32"/>
      <c r="C423" s="117"/>
      <c r="D423" s="34"/>
      <c r="E423" s="34"/>
      <c r="F423" s="34"/>
      <c r="G423" s="34"/>
      <c r="H423" s="34"/>
      <c r="I423" s="34"/>
      <c r="J423" s="34"/>
      <c r="K423" s="34"/>
      <c r="L423" s="34"/>
      <c r="M423" s="34"/>
      <c r="N423" s="34"/>
      <c r="O423" s="32"/>
      <c r="P423" s="32"/>
      <c r="Q423" s="32"/>
      <c r="R423" s="32"/>
      <c r="S423" s="32"/>
      <c r="T423" s="32"/>
      <c r="U423" s="32"/>
      <c r="V423" s="32"/>
      <c r="W423" s="32"/>
      <c r="X423" s="32"/>
      <c r="Y423" s="32"/>
      <c r="Z423" s="32"/>
    </row>
    <row r="424" spans="1:26" ht="15.75" customHeight="1">
      <c r="A424" s="32"/>
      <c r="B424" s="32"/>
      <c r="C424" s="117"/>
      <c r="D424" s="34"/>
      <c r="E424" s="34"/>
      <c r="F424" s="34"/>
      <c r="G424" s="34"/>
      <c r="H424" s="34"/>
      <c r="I424" s="34"/>
      <c r="J424" s="34"/>
      <c r="K424" s="34"/>
      <c r="L424" s="34"/>
      <c r="M424" s="34"/>
      <c r="N424" s="34"/>
      <c r="O424" s="32"/>
      <c r="P424" s="32"/>
      <c r="Q424" s="32"/>
      <c r="R424" s="32"/>
      <c r="S424" s="32"/>
      <c r="T424" s="32"/>
      <c r="U424" s="32"/>
      <c r="V424" s="32"/>
      <c r="W424" s="32"/>
      <c r="X424" s="32"/>
      <c r="Y424" s="32"/>
      <c r="Z424" s="32"/>
    </row>
    <row r="425" spans="1:26" ht="15.75" customHeight="1">
      <c r="A425" s="32"/>
      <c r="B425" s="32"/>
      <c r="C425" s="117"/>
      <c r="D425" s="34"/>
      <c r="E425" s="34"/>
      <c r="F425" s="34"/>
      <c r="G425" s="34"/>
      <c r="H425" s="34"/>
      <c r="I425" s="34"/>
      <c r="J425" s="34"/>
      <c r="K425" s="34"/>
      <c r="L425" s="34"/>
      <c r="M425" s="34"/>
      <c r="N425" s="34"/>
      <c r="O425" s="32"/>
      <c r="P425" s="32"/>
      <c r="Q425" s="32"/>
      <c r="R425" s="32"/>
      <c r="S425" s="32"/>
      <c r="T425" s="32"/>
      <c r="U425" s="32"/>
      <c r="V425" s="32"/>
      <c r="W425" s="32"/>
      <c r="X425" s="32"/>
      <c r="Y425" s="32"/>
      <c r="Z425" s="32"/>
    </row>
    <row r="426" spans="1:26" ht="15.75" customHeight="1">
      <c r="A426" s="32"/>
      <c r="B426" s="32"/>
      <c r="C426" s="117"/>
      <c r="D426" s="34"/>
      <c r="E426" s="34"/>
      <c r="F426" s="34"/>
      <c r="G426" s="34"/>
      <c r="H426" s="34"/>
      <c r="I426" s="34"/>
      <c r="J426" s="34"/>
      <c r="K426" s="34"/>
      <c r="L426" s="34"/>
      <c r="M426" s="34"/>
      <c r="N426" s="34"/>
      <c r="O426" s="32"/>
      <c r="P426" s="32"/>
      <c r="Q426" s="32"/>
      <c r="R426" s="32"/>
      <c r="S426" s="32"/>
      <c r="T426" s="32"/>
      <c r="U426" s="32"/>
      <c r="V426" s="32"/>
      <c r="W426" s="32"/>
      <c r="X426" s="32"/>
      <c r="Y426" s="32"/>
      <c r="Z426" s="32"/>
    </row>
    <row r="427" spans="1:26" ht="15.75" customHeight="1">
      <c r="A427" s="32"/>
      <c r="B427" s="32"/>
      <c r="C427" s="117"/>
      <c r="D427" s="34"/>
      <c r="E427" s="34"/>
      <c r="F427" s="34"/>
      <c r="G427" s="34"/>
      <c r="H427" s="34"/>
      <c r="I427" s="34"/>
      <c r="J427" s="34"/>
      <c r="K427" s="34"/>
      <c r="L427" s="34"/>
      <c r="M427" s="34"/>
      <c r="N427" s="34"/>
      <c r="O427" s="32"/>
      <c r="P427" s="32"/>
      <c r="Q427" s="32"/>
      <c r="R427" s="32"/>
      <c r="S427" s="32"/>
      <c r="T427" s="32"/>
      <c r="U427" s="32"/>
      <c r="V427" s="32"/>
      <c r="W427" s="32"/>
      <c r="X427" s="32"/>
      <c r="Y427" s="32"/>
      <c r="Z427" s="32"/>
    </row>
    <row r="428" spans="1:26" ht="15.75" customHeight="1">
      <c r="A428" s="32"/>
      <c r="B428" s="32"/>
      <c r="C428" s="117"/>
      <c r="D428" s="34"/>
      <c r="E428" s="34"/>
      <c r="F428" s="34"/>
      <c r="G428" s="34"/>
      <c r="H428" s="34"/>
      <c r="I428" s="34"/>
      <c r="J428" s="34"/>
      <c r="K428" s="34"/>
      <c r="L428" s="34"/>
      <c r="M428" s="34"/>
      <c r="N428" s="34"/>
      <c r="O428" s="32"/>
      <c r="P428" s="32"/>
      <c r="Q428" s="32"/>
      <c r="R428" s="32"/>
      <c r="S428" s="32"/>
      <c r="T428" s="32"/>
      <c r="U428" s="32"/>
      <c r="V428" s="32"/>
      <c r="W428" s="32"/>
      <c r="X428" s="32"/>
      <c r="Y428" s="32"/>
      <c r="Z428" s="32"/>
    </row>
    <row r="429" spans="1:26" ht="15.75" customHeight="1">
      <c r="A429" s="32"/>
      <c r="B429" s="32"/>
      <c r="C429" s="117"/>
      <c r="D429" s="34"/>
      <c r="E429" s="34"/>
      <c r="F429" s="34"/>
      <c r="G429" s="34"/>
      <c r="H429" s="34"/>
      <c r="I429" s="34"/>
      <c r="J429" s="34"/>
      <c r="K429" s="34"/>
      <c r="L429" s="34"/>
      <c r="M429" s="34"/>
      <c r="N429" s="34"/>
      <c r="O429" s="32"/>
      <c r="P429" s="32"/>
      <c r="Q429" s="32"/>
      <c r="R429" s="32"/>
      <c r="S429" s="32"/>
      <c r="T429" s="32"/>
      <c r="U429" s="32"/>
      <c r="V429" s="32"/>
      <c r="W429" s="32"/>
      <c r="X429" s="32"/>
      <c r="Y429" s="32"/>
      <c r="Z429" s="32"/>
    </row>
    <row r="430" spans="1:26" ht="15.75" customHeight="1">
      <c r="A430" s="32"/>
      <c r="B430" s="32"/>
      <c r="C430" s="117"/>
      <c r="D430" s="34"/>
      <c r="E430" s="34"/>
      <c r="F430" s="34"/>
      <c r="G430" s="34"/>
      <c r="H430" s="34"/>
      <c r="I430" s="34"/>
      <c r="J430" s="34"/>
      <c r="K430" s="34"/>
      <c r="L430" s="34"/>
      <c r="M430" s="34"/>
      <c r="N430" s="34"/>
      <c r="O430" s="32"/>
      <c r="P430" s="32"/>
      <c r="Q430" s="32"/>
      <c r="R430" s="32"/>
      <c r="S430" s="32"/>
      <c r="T430" s="32"/>
      <c r="U430" s="32"/>
      <c r="V430" s="32"/>
      <c r="W430" s="32"/>
      <c r="X430" s="32"/>
      <c r="Y430" s="32"/>
      <c r="Z430" s="32"/>
    </row>
    <row r="431" spans="1:26" ht="15.75" customHeight="1">
      <c r="A431" s="32"/>
      <c r="B431" s="32"/>
      <c r="C431" s="117"/>
      <c r="D431" s="34"/>
      <c r="E431" s="34"/>
      <c r="F431" s="34"/>
      <c r="G431" s="34"/>
      <c r="H431" s="34"/>
      <c r="I431" s="34"/>
      <c r="J431" s="34"/>
      <c r="K431" s="34"/>
      <c r="L431" s="34"/>
      <c r="M431" s="34"/>
      <c r="N431" s="34"/>
      <c r="O431" s="32"/>
      <c r="P431" s="32"/>
      <c r="Q431" s="32"/>
      <c r="R431" s="32"/>
      <c r="S431" s="32"/>
      <c r="T431" s="32"/>
      <c r="U431" s="32"/>
      <c r="V431" s="32"/>
      <c r="W431" s="32"/>
      <c r="X431" s="32"/>
      <c r="Y431" s="32"/>
      <c r="Z431" s="32"/>
    </row>
    <row r="432" spans="1:26" ht="15.75" customHeight="1">
      <c r="A432" s="32"/>
      <c r="B432" s="32"/>
      <c r="C432" s="117"/>
      <c r="D432" s="34"/>
      <c r="E432" s="34"/>
      <c r="F432" s="34"/>
      <c r="G432" s="34"/>
      <c r="H432" s="34"/>
      <c r="I432" s="34"/>
      <c r="J432" s="34"/>
      <c r="K432" s="34"/>
      <c r="L432" s="34"/>
      <c r="M432" s="34"/>
      <c r="N432" s="34"/>
      <c r="O432" s="32"/>
      <c r="P432" s="32"/>
      <c r="Q432" s="32"/>
      <c r="R432" s="32"/>
      <c r="S432" s="32"/>
      <c r="T432" s="32"/>
      <c r="U432" s="32"/>
      <c r="V432" s="32"/>
      <c r="W432" s="32"/>
      <c r="X432" s="32"/>
      <c r="Y432" s="32"/>
      <c r="Z432" s="32"/>
    </row>
    <row r="433" spans="1:26" ht="15.75" customHeight="1">
      <c r="A433" s="32"/>
      <c r="B433" s="32"/>
      <c r="C433" s="117"/>
      <c r="D433" s="34"/>
      <c r="E433" s="34"/>
      <c r="F433" s="34"/>
      <c r="G433" s="34"/>
      <c r="H433" s="34"/>
      <c r="I433" s="34"/>
      <c r="J433" s="34"/>
      <c r="K433" s="34"/>
      <c r="L433" s="34"/>
      <c r="M433" s="34"/>
      <c r="N433" s="34"/>
      <c r="O433" s="32"/>
      <c r="P433" s="32"/>
      <c r="Q433" s="32"/>
      <c r="R433" s="32"/>
      <c r="S433" s="32"/>
      <c r="T433" s="32"/>
      <c r="U433" s="32"/>
      <c r="V433" s="32"/>
      <c r="W433" s="32"/>
      <c r="X433" s="32"/>
      <c r="Y433" s="32"/>
      <c r="Z433" s="32"/>
    </row>
    <row r="434" spans="1:26" ht="15.75" customHeight="1">
      <c r="A434" s="32"/>
      <c r="B434" s="32"/>
      <c r="C434" s="117"/>
      <c r="D434" s="34"/>
      <c r="E434" s="34"/>
      <c r="F434" s="34"/>
      <c r="G434" s="34"/>
      <c r="H434" s="34"/>
      <c r="I434" s="34"/>
      <c r="J434" s="34"/>
      <c r="K434" s="34"/>
      <c r="L434" s="34"/>
      <c r="M434" s="34"/>
      <c r="N434" s="34"/>
      <c r="O434" s="32"/>
      <c r="P434" s="32"/>
      <c r="Q434" s="32"/>
      <c r="R434" s="32"/>
      <c r="S434" s="32"/>
      <c r="T434" s="32"/>
      <c r="U434" s="32"/>
      <c r="V434" s="32"/>
      <c r="W434" s="32"/>
      <c r="X434" s="32"/>
      <c r="Y434" s="32"/>
      <c r="Z434" s="32"/>
    </row>
    <row r="435" spans="1:26" ht="15.75" customHeight="1">
      <c r="A435" s="32"/>
      <c r="B435" s="32"/>
      <c r="C435" s="117"/>
      <c r="D435" s="34"/>
      <c r="E435" s="34"/>
      <c r="F435" s="34"/>
      <c r="G435" s="34"/>
      <c r="H435" s="34"/>
      <c r="I435" s="34"/>
      <c r="J435" s="34"/>
      <c r="K435" s="34"/>
      <c r="L435" s="34"/>
      <c r="M435" s="34"/>
      <c r="N435" s="34"/>
      <c r="O435" s="32"/>
      <c r="P435" s="32"/>
      <c r="Q435" s="32"/>
      <c r="R435" s="32"/>
      <c r="S435" s="32"/>
      <c r="T435" s="32"/>
      <c r="U435" s="32"/>
      <c r="V435" s="32"/>
      <c r="W435" s="32"/>
      <c r="X435" s="32"/>
      <c r="Y435" s="32"/>
      <c r="Z435" s="32"/>
    </row>
    <row r="436" spans="1:26" ht="15.75" customHeight="1">
      <c r="A436" s="32"/>
      <c r="B436" s="32"/>
      <c r="C436" s="117"/>
      <c r="D436" s="34"/>
      <c r="E436" s="34"/>
      <c r="F436" s="34"/>
      <c r="G436" s="34"/>
      <c r="H436" s="34"/>
      <c r="I436" s="34"/>
      <c r="J436" s="34"/>
      <c r="K436" s="34"/>
      <c r="L436" s="34"/>
      <c r="M436" s="34"/>
      <c r="N436" s="34"/>
      <c r="O436" s="32"/>
      <c r="P436" s="32"/>
      <c r="Q436" s="32"/>
      <c r="R436" s="32"/>
      <c r="S436" s="32"/>
      <c r="T436" s="32"/>
      <c r="U436" s="32"/>
      <c r="V436" s="32"/>
      <c r="W436" s="32"/>
      <c r="X436" s="32"/>
      <c r="Y436" s="32"/>
      <c r="Z436" s="32"/>
    </row>
    <row r="437" spans="1:26" ht="15.75" customHeight="1">
      <c r="A437" s="32"/>
      <c r="B437" s="32"/>
      <c r="C437" s="117"/>
      <c r="D437" s="34"/>
      <c r="E437" s="34"/>
      <c r="F437" s="34"/>
      <c r="G437" s="34"/>
      <c r="H437" s="34"/>
      <c r="I437" s="34"/>
      <c r="J437" s="34"/>
      <c r="K437" s="34"/>
      <c r="L437" s="34"/>
      <c r="M437" s="34"/>
      <c r="N437" s="34"/>
      <c r="O437" s="32"/>
      <c r="P437" s="32"/>
      <c r="Q437" s="32"/>
      <c r="R437" s="32"/>
      <c r="S437" s="32"/>
      <c r="T437" s="32"/>
      <c r="U437" s="32"/>
      <c r="V437" s="32"/>
      <c r="W437" s="32"/>
      <c r="X437" s="32"/>
      <c r="Y437" s="32"/>
      <c r="Z437" s="32"/>
    </row>
    <row r="438" spans="1:26" ht="15.75" customHeight="1">
      <c r="A438" s="32"/>
      <c r="B438" s="32"/>
      <c r="C438" s="117"/>
      <c r="D438" s="34"/>
      <c r="E438" s="34"/>
      <c r="F438" s="34"/>
      <c r="G438" s="34"/>
      <c r="H438" s="34"/>
      <c r="I438" s="34"/>
      <c r="J438" s="34"/>
      <c r="K438" s="34"/>
      <c r="L438" s="34"/>
      <c r="M438" s="34"/>
      <c r="N438" s="34"/>
      <c r="O438" s="32"/>
      <c r="P438" s="32"/>
      <c r="Q438" s="32"/>
      <c r="R438" s="32"/>
      <c r="S438" s="32"/>
      <c r="T438" s="32"/>
      <c r="U438" s="32"/>
      <c r="V438" s="32"/>
      <c r="W438" s="32"/>
      <c r="X438" s="32"/>
      <c r="Y438" s="32"/>
      <c r="Z438" s="32"/>
    </row>
    <row r="439" spans="1:26" ht="15.75" customHeight="1">
      <c r="A439" s="32"/>
      <c r="B439" s="32"/>
      <c r="C439" s="117"/>
      <c r="D439" s="34"/>
      <c r="E439" s="34"/>
      <c r="F439" s="34"/>
      <c r="G439" s="34"/>
      <c r="H439" s="34"/>
      <c r="I439" s="34"/>
      <c r="J439" s="34"/>
      <c r="K439" s="34"/>
      <c r="L439" s="34"/>
      <c r="M439" s="34"/>
      <c r="N439" s="34"/>
      <c r="O439" s="32"/>
      <c r="P439" s="32"/>
      <c r="Q439" s="32"/>
      <c r="R439" s="32"/>
      <c r="S439" s="32"/>
      <c r="T439" s="32"/>
      <c r="U439" s="32"/>
      <c r="V439" s="32"/>
      <c r="W439" s="32"/>
      <c r="X439" s="32"/>
      <c r="Y439" s="32"/>
      <c r="Z439" s="32"/>
    </row>
    <row r="440" spans="1:26" ht="15.75" customHeight="1">
      <c r="A440" s="32"/>
      <c r="B440" s="32"/>
      <c r="C440" s="117"/>
      <c r="D440" s="34"/>
      <c r="E440" s="34"/>
      <c r="F440" s="34"/>
      <c r="G440" s="34"/>
      <c r="H440" s="34"/>
      <c r="I440" s="34"/>
      <c r="J440" s="34"/>
      <c r="K440" s="34"/>
      <c r="L440" s="34"/>
      <c r="M440" s="34"/>
      <c r="N440" s="34"/>
      <c r="O440" s="32"/>
      <c r="P440" s="32"/>
      <c r="Q440" s="32"/>
      <c r="R440" s="32"/>
      <c r="S440" s="32"/>
      <c r="T440" s="32"/>
      <c r="U440" s="32"/>
      <c r="V440" s="32"/>
      <c r="W440" s="32"/>
      <c r="X440" s="32"/>
      <c r="Y440" s="32"/>
      <c r="Z440" s="32"/>
    </row>
    <row r="441" spans="1:26" ht="15.75" customHeight="1">
      <c r="A441" s="32"/>
      <c r="B441" s="32"/>
      <c r="C441" s="117"/>
      <c r="D441" s="34"/>
      <c r="E441" s="34"/>
      <c r="F441" s="34"/>
      <c r="G441" s="34"/>
      <c r="H441" s="34"/>
      <c r="I441" s="34"/>
      <c r="J441" s="34"/>
      <c r="K441" s="34"/>
      <c r="L441" s="34"/>
      <c r="M441" s="34"/>
      <c r="N441" s="34"/>
      <c r="O441" s="32"/>
      <c r="P441" s="32"/>
      <c r="Q441" s="32"/>
      <c r="R441" s="32"/>
      <c r="S441" s="32"/>
      <c r="T441" s="32"/>
      <c r="U441" s="32"/>
      <c r="V441" s="32"/>
      <c r="W441" s="32"/>
      <c r="X441" s="32"/>
      <c r="Y441" s="32"/>
      <c r="Z441" s="32"/>
    </row>
    <row r="442" spans="1:26" ht="15.75" customHeight="1">
      <c r="A442" s="32"/>
      <c r="B442" s="32"/>
      <c r="C442" s="117"/>
      <c r="D442" s="34"/>
      <c r="E442" s="34"/>
      <c r="F442" s="34"/>
      <c r="G442" s="34"/>
      <c r="H442" s="34"/>
      <c r="I442" s="34"/>
      <c r="J442" s="34"/>
      <c r="K442" s="34"/>
      <c r="L442" s="34"/>
      <c r="M442" s="34"/>
      <c r="N442" s="34"/>
      <c r="O442" s="32"/>
      <c r="P442" s="32"/>
      <c r="Q442" s="32"/>
      <c r="R442" s="32"/>
      <c r="S442" s="32"/>
      <c r="T442" s="32"/>
      <c r="U442" s="32"/>
      <c r="V442" s="32"/>
      <c r="W442" s="32"/>
      <c r="X442" s="32"/>
      <c r="Y442" s="32"/>
      <c r="Z442" s="32"/>
    </row>
    <row r="443" spans="1:26" ht="15.75" customHeight="1">
      <c r="A443" s="32"/>
      <c r="B443" s="32"/>
      <c r="C443" s="117"/>
      <c r="D443" s="34"/>
      <c r="E443" s="34"/>
      <c r="F443" s="34"/>
      <c r="G443" s="34"/>
      <c r="H443" s="34"/>
      <c r="I443" s="34"/>
      <c r="J443" s="34"/>
      <c r="K443" s="34"/>
      <c r="L443" s="34"/>
      <c r="M443" s="34"/>
      <c r="N443" s="34"/>
      <c r="O443" s="32"/>
      <c r="P443" s="32"/>
      <c r="Q443" s="32"/>
      <c r="R443" s="32"/>
      <c r="S443" s="32"/>
      <c r="T443" s="32"/>
      <c r="U443" s="32"/>
      <c r="V443" s="32"/>
      <c r="W443" s="32"/>
      <c r="X443" s="32"/>
      <c r="Y443" s="32"/>
      <c r="Z443" s="32"/>
    </row>
    <row r="444" spans="1:26" ht="15.75" customHeight="1">
      <c r="A444" s="32"/>
      <c r="B444" s="32"/>
      <c r="C444" s="117"/>
      <c r="D444" s="34"/>
      <c r="E444" s="34"/>
      <c r="F444" s="34"/>
      <c r="G444" s="34"/>
      <c r="H444" s="34"/>
      <c r="I444" s="34"/>
      <c r="J444" s="34"/>
      <c r="K444" s="34"/>
      <c r="L444" s="34"/>
      <c r="M444" s="34"/>
      <c r="N444" s="34"/>
      <c r="O444" s="32"/>
      <c r="P444" s="32"/>
      <c r="Q444" s="32"/>
      <c r="R444" s="32"/>
      <c r="S444" s="32"/>
      <c r="T444" s="32"/>
      <c r="U444" s="32"/>
      <c r="V444" s="32"/>
      <c r="W444" s="32"/>
      <c r="X444" s="32"/>
      <c r="Y444" s="32"/>
      <c r="Z444" s="32"/>
    </row>
    <row r="445" spans="1:26" ht="15.75" customHeight="1">
      <c r="A445" s="32"/>
      <c r="B445" s="32"/>
      <c r="C445" s="117"/>
      <c r="D445" s="34"/>
      <c r="E445" s="34"/>
      <c r="F445" s="34"/>
      <c r="G445" s="34"/>
      <c r="H445" s="34"/>
      <c r="I445" s="34"/>
      <c r="J445" s="34"/>
      <c r="K445" s="34"/>
      <c r="L445" s="34"/>
      <c r="M445" s="34"/>
      <c r="N445" s="34"/>
      <c r="O445" s="32"/>
      <c r="P445" s="32"/>
      <c r="Q445" s="32"/>
      <c r="R445" s="32"/>
      <c r="S445" s="32"/>
      <c r="T445" s="32"/>
      <c r="U445" s="32"/>
      <c r="V445" s="32"/>
      <c r="W445" s="32"/>
      <c r="X445" s="32"/>
      <c r="Y445" s="32"/>
      <c r="Z445" s="32"/>
    </row>
    <row r="446" spans="1:26" ht="15.75" customHeight="1">
      <c r="A446" s="32"/>
      <c r="B446" s="32"/>
      <c r="C446" s="117"/>
      <c r="D446" s="34"/>
      <c r="E446" s="34"/>
      <c r="F446" s="34"/>
      <c r="G446" s="34"/>
      <c r="H446" s="34"/>
      <c r="I446" s="34"/>
      <c r="J446" s="34"/>
      <c r="K446" s="34"/>
      <c r="L446" s="34"/>
      <c r="M446" s="34"/>
      <c r="N446" s="34"/>
      <c r="O446" s="32"/>
      <c r="P446" s="32"/>
      <c r="Q446" s="32"/>
      <c r="R446" s="32"/>
      <c r="S446" s="32"/>
      <c r="T446" s="32"/>
      <c r="U446" s="32"/>
      <c r="V446" s="32"/>
      <c r="W446" s="32"/>
      <c r="X446" s="32"/>
      <c r="Y446" s="32"/>
      <c r="Z446" s="32"/>
    </row>
    <row r="447" spans="1:26" ht="15.75" customHeight="1">
      <c r="A447" s="32"/>
      <c r="B447" s="32"/>
      <c r="C447" s="117"/>
      <c r="D447" s="34"/>
      <c r="E447" s="34"/>
      <c r="F447" s="34"/>
      <c r="G447" s="34"/>
      <c r="H447" s="34"/>
      <c r="I447" s="34"/>
      <c r="J447" s="34"/>
      <c r="K447" s="34"/>
      <c r="L447" s="34"/>
      <c r="M447" s="34"/>
      <c r="N447" s="34"/>
      <c r="O447" s="32"/>
      <c r="P447" s="32"/>
      <c r="Q447" s="32"/>
      <c r="R447" s="32"/>
      <c r="S447" s="32"/>
      <c r="T447" s="32"/>
      <c r="U447" s="32"/>
      <c r="V447" s="32"/>
      <c r="W447" s="32"/>
      <c r="X447" s="32"/>
      <c r="Y447" s="32"/>
      <c r="Z447" s="32"/>
    </row>
    <row r="448" spans="1:26" ht="15.75" customHeight="1">
      <c r="A448" s="32"/>
      <c r="B448" s="32"/>
      <c r="C448" s="117"/>
      <c r="D448" s="34"/>
      <c r="E448" s="34"/>
      <c r="F448" s="34"/>
      <c r="G448" s="34"/>
      <c r="H448" s="34"/>
      <c r="I448" s="34"/>
      <c r="J448" s="34"/>
      <c r="K448" s="34"/>
      <c r="L448" s="34"/>
      <c r="M448" s="34"/>
      <c r="N448" s="34"/>
      <c r="O448" s="32"/>
      <c r="P448" s="32"/>
      <c r="Q448" s="32"/>
      <c r="R448" s="32"/>
      <c r="S448" s="32"/>
      <c r="T448" s="32"/>
      <c r="U448" s="32"/>
      <c r="V448" s="32"/>
      <c r="W448" s="32"/>
      <c r="X448" s="32"/>
      <c r="Y448" s="32"/>
      <c r="Z448" s="32"/>
    </row>
    <row r="449" spans="1:26" ht="15.75" customHeight="1">
      <c r="A449" s="32"/>
      <c r="B449" s="32"/>
      <c r="C449" s="117"/>
      <c r="D449" s="34"/>
      <c r="E449" s="34"/>
      <c r="F449" s="34"/>
      <c r="G449" s="34"/>
      <c r="H449" s="34"/>
      <c r="I449" s="34"/>
      <c r="J449" s="34"/>
      <c r="K449" s="34"/>
      <c r="L449" s="34"/>
      <c r="M449" s="34"/>
      <c r="N449" s="34"/>
      <c r="O449" s="32"/>
      <c r="P449" s="32"/>
      <c r="Q449" s="32"/>
      <c r="R449" s="32"/>
      <c r="S449" s="32"/>
      <c r="T449" s="32"/>
      <c r="U449" s="32"/>
      <c r="V449" s="32"/>
      <c r="W449" s="32"/>
      <c r="X449" s="32"/>
      <c r="Y449" s="32"/>
      <c r="Z449" s="32"/>
    </row>
    <row r="450" spans="1:26" ht="15.75" customHeight="1">
      <c r="A450" s="32"/>
      <c r="B450" s="32"/>
      <c r="C450" s="117"/>
      <c r="D450" s="34"/>
      <c r="E450" s="34"/>
      <c r="F450" s="34"/>
      <c r="G450" s="34"/>
      <c r="H450" s="34"/>
      <c r="I450" s="34"/>
      <c r="J450" s="34"/>
      <c r="K450" s="34"/>
      <c r="L450" s="34"/>
      <c r="M450" s="34"/>
      <c r="N450" s="34"/>
      <c r="O450" s="32"/>
      <c r="P450" s="32"/>
      <c r="Q450" s="32"/>
      <c r="R450" s="32"/>
      <c r="S450" s="32"/>
      <c r="T450" s="32"/>
      <c r="U450" s="32"/>
      <c r="V450" s="32"/>
      <c r="W450" s="32"/>
      <c r="X450" s="32"/>
      <c r="Y450" s="32"/>
      <c r="Z450" s="32"/>
    </row>
    <row r="451" spans="1:26" ht="15.75" customHeight="1">
      <c r="A451" s="32"/>
      <c r="B451" s="32"/>
      <c r="C451" s="117"/>
      <c r="D451" s="34"/>
      <c r="E451" s="34"/>
      <c r="F451" s="34"/>
      <c r="G451" s="34"/>
      <c r="H451" s="34"/>
      <c r="I451" s="34"/>
      <c r="J451" s="34"/>
      <c r="K451" s="34"/>
      <c r="L451" s="34"/>
      <c r="M451" s="34"/>
      <c r="N451" s="34"/>
      <c r="O451" s="32"/>
      <c r="P451" s="32"/>
      <c r="Q451" s="32"/>
      <c r="R451" s="32"/>
      <c r="S451" s="32"/>
      <c r="T451" s="32"/>
      <c r="U451" s="32"/>
      <c r="V451" s="32"/>
      <c r="W451" s="32"/>
      <c r="X451" s="32"/>
      <c r="Y451" s="32"/>
      <c r="Z451" s="32"/>
    </row>
    <row r="452" spans="1:26" ht="15.75" customHeight="1">
      <c r="A452" s="32"/>
      <c r="B452" s="32"/>
      <c r="C452" s="117"/>
      <c r="D452" s="34"/>
      <c r="E452" s="34"/>
      <c r="F452" s="34"/>
      <c r="G452" s="34"/>
      <c r="H452" s="34"/>
      <c r="I452" s="34"/>
      <c r="J452" s="34"/>
      <c r="K452" s="34"/>
      <c r="L452" s="34"/>
      <c r="M452" s="34"/>
      <c r="N452" s="34"/>
      <c r="O452" s="32"/>
      <c r="P452" s="32"/>
      <c r="Q452" s="32"/>
      <c r="R452" s="32"/>
      <c r="S452" s="32"/>
      <c r="T452" s="32"/>
      <c r="U452" s="32"/>
      <c r="V452" s="32"/>
      <c r="W452" s="32"/>
      <c r="X452" s="32"/>
      <c r="Y452" s="32"/>
      <c r="Z452" s="32"/>
    </row>
    <row r="453" spans="1:26" ht="15.75" customHeight="1">
      <c r="A453" s="32"/>
      <c r="B453" s="32"/>
      <c r="C453" s="117"/>
      <c r="D453" s="34"/>
      <c r="E453" s="34"/>
      <c r="F453" s="34"/>
      <c r="G453" s="34"/>
      <c r="H453" s="34"/>
      <c r="I453" s="34"/>
      <c r="J453" s="34"/>
      <c r="K453" s="34"/>
      <c r="L453" s="34"/>
      <c r="M453" s="34"/>
      <c r="N453" s="34"/>
      <c r="O453" s="32"/>
      <c r="P453" s="32"/>
      <c r="Q453" s="32"/>
      <c r="R453" s="32"/>
      <c r="S453" s="32"/>
      <c r="T453" s="32"/>
      <c r="U453" s="32"/>
      <c r="V453" s="32"/>
      <c r="W453" s="32"/>
      <c r="X453" s="32"/>
      <c r="Y453" s="32"/>
      <c r="Z453" s="32"/>
    </row>
    <row r="454" spans="1:26" ht="15.75" customHeight="1">
      <c r="A454" s="32"/>
      <c r="B454" s="32"/>
      <c r="C454" s="117"/>
      <c r="D454" s="34"/>
      <c r="E454" s="34"/>
      <c r="F454" s="34"/>
      <c r="G454" s="34"/>
      <c r="H454" s="34"/>
      <c r="I454" s="34"/>
      <c r="J454" s="34"/>
      <c r="K454" s="34"/>
      <c r="L454" s="34"/>
      <c r="M454" s="34"/>
      <c r="N454" s="34"/>
      <c r="O454" s="32"/>
      <c r="P454" s="32"/>
      <c r="Q454" s="32"/>
      <c r="R454" s="32"/>
      <c r="S454" s="32"/>
      <c r="T454" s="32"/>
      <c r="U454" s="32"/>
      <c r="V454" s="32"/>
      <c r="W454" s="32"/>
      <c r="X454" s="32"/>
      <c r="Y454" s="32"/>
      <c r="Z454" s="32"/>
    </row>
    <row r="455" spans="1:26" ht="15.75" customHeight="1">
      <c r="A455" s="32"/>
      <c r="B455" s="32"/>
      <c r="C455" s="117"/>
      <c r="D455" s="34"/>
      <c r="E455" s="34"/>
      <c r="F455" s="34"/>
      <c r="G455" s="34"/>
      <c r="H455" s="34"/>
      <c r="I455" s="34"/>
      <c r="J455" s="34"/>
      <c r="K455" s="34"/>
      <c r="L455" s="34"/>
      <c r="M455" s="34"/>
      <c r="N455" s="34"/>
      <c r="O455" s="32"/>
      <c r="P455" s="32"/>
      <c r="Q455" s="32"/>
      <c r="R455" s="32"/>
      <c r="S455" s="32"/>
      <c r="T455" s="32"/>
      <c r="U455" s="32"/>
      <c r="V455" s="32"/>
      <c r="W455" s="32"/>
      <c r="X455" s="32"/>
      <c r="Y455" s="32"/>
      <c r="Z455" s="32"/>
    </row>
    <row r="456" spans="1:26" ht="15.75" customHeight="1">
      <c r="A456" s="32"/>
      <c r="B456" s="32"/>
      <c r="C456" s="117"/>
      <c r="D456" s="34"/>
      <c r="E456" s="34"/>
      <c r="F456" s="34"/>
      <c r="G456" s="34"/>
      <c r="H456" s="34"/>
      <c r="I456" s="34"/>
      <c r="J456" s="34"/>
      <c r="K456" s="34"/>
      <c r="L456" s="34"/>
      <c r="M456" s="34"/>
      <c r="N456" s="34"/>
      <c r="O456" s="32"/>
      <c r="P456" s="32"/>
      <c r="Q456" s="32"/>
      <c r="R456" s="32"/>
      <c r="S456" s="32"/>
      <c r="T456" s="32"/>
      <c r="U456" s="32"/>
      <c r="V456" s="32"/>
      <c r="W456" s="32"/>
      <c r="X456" s="32"/>
      <c r="Y456" s="32"/>
      <c r="Z456" s="32"/>
    </row>
    <row r="457" spans="1:26" ht="15.75" customHeight="1">
      <c r="A457" s="32"/>
      <c r="B457" s="32"/>
      <c r="C457" s="117"/>
      <c r="D457" s="34"/>
      <c r="E457" s="34"/>
      <c r="F457" s="34"/>
      <c r="G457" s="34"/>
      <c r="H457" s="34"/>
      <c r="I457" s="34"/>
      <c r="J457" s="34"/>
      <c r="K457" s="34"/>
      <c r="L457" s="34"/>
      <c r="M457" s="34"/>
      <c r="N457" s="34"/>
      <c r="O457" s="32"/>
      <c r="P457" s="32"/>
      <c r="Q457" s="32"/>
      <c r="R457" s="32"/>
      <c r="S457" s="32"/>
      <c r="T457" s="32"/>
      <c r="U457" s="32"/>
      <c r="V457" s="32"/>
      <c r="W457" s="32"/>
      <c r="X457" s="32"/>
      <c r="Y457" s="32"/>
      <c r="Z457" s="32"/>
    </row>
    <row r="458" spans="1:26" ht="15.75" customHeight="1">
      <c r="A458" s="32"/>
      <c r="B458" s="32"/>
      <c r="C458" s="117"/>
      <c r="D458" s="34"/>
      <c r="E458" s="34"/>
      <c r="F458" s="34"/>
      <c r="G458" s="34"/>
      <c r="H458" s="34"/>
      <c r="I458" s="34"/>
      <c r="J458" s="34"/>
      <c r="K458" s="34"/>
      <c r="L458" s="34"/>
      <c r="M458" s="34"/>
      <c r="N458" s="34"/>
      <c r="O458" s="32"/>
      <c r="P458" s="32"/>
      <c r="Q458" s="32"/>
      <c r="R458" s="32"/>
      <c r="S458" s="32"/>
      <c r="T458" s="32"/>
      <c r="U458" s="32"/>
      <c r="V458" s="32"/>
      <c r="W458" s="32"/>
      <c r="X458" s="32"/>
      <c r="Y458" s="32"/>
      <c r="Z458" s="32"/>
    </row>
    <row r="459" spans="1:26" ht="15.75" customHeight="1">
      <c r="A459" s="32"/>
      <c r="B459" s="32"/>
      <c r="C459" s="117"/>
      <c r="D459" s="34"/>
      <c r="E459" s="34"/>
      <c r="F459" s="34"/>
      <c r="G459" s="34"/>
      <c r="H459" s="34"/>
      <c r="I459" s="34"/>
      <c r="J459" s="34"/>
      <c r="K459" s="34"/>
      <c r="L459" s="34"/>
      <c r="M459" s="34"/>
      <c r="N459" s="34"/>
      <c r="O459" s="32"/>
      <c r="P459" s="32"/>
      <c r="Q459" s="32"/>
      <c r="R459" s="32"/>
      <c r="S459" s="32"/>
      <c r="T459" s="32"/>
      <c r="U459" s="32"/>
      <c r="V459" s="32"/>
      <c r="W459" s="32"/>
      <c r="X459" s="32"/>
      <c r="Y459" s="32"/>
      <c r="Z459" s="32"/>
    </row>
    <row r="460" spans="1:26" ht="15.75" customHeight="1">
      <c r="A460" s="32"/>
      <c r="B460" s="32"/>
      <c r="C460" s="117"/>
      <c r="D460" s="34"/>
      <c r="E460" s="34"/>
      <c r="F460" s="34"/>
      <c r="G460" s="34"/>
      <c r="H460" s="34"/>
      <c r="I460" s="34"/>
      <c r="J460" s="34"/>
      <c r="K460" s="34"/>
      <c r="L460" s="34"/>
      <c r="M460" s="34"/>
      <c r="N460" s="34"/>
      <c r="O460" s="32"/>
      <c r="P460" s="32"/>
      <c r="Q460" s="32"/>
      <c r="R460" s="32"/>
      <c r="S460" s="32"/>
      <c r="T460" s="32"/>
      <c r="U460" s="32"/>
      <c r="V460" s="32"/>
      <c r="W460" s="32"/>
      <c r="X460" s="32"/>
      <c r="Y460" s="32"/>
      <c r="Z460" s="32"/>
    </row>
    <row r="461" spans="1:26" ht="15.75" customHeight="1">
      <c r="A461" s="32"/>
      <c r="B461" s="32"/>
      <c r="C461" s="117"/>
      <c r="D461" s="34"/>
      <c r="E461" s="34"/>
      <c r="F461" s="34"/>
      <c r="G461" s="34"/>
      <c r="H461" s="34"/>
      <c r="I461" s="34"/>
      <c r="J461" s="34"/>
      <c r="K461" s="34"/>
      <c r="L461" s="34"/>
      <c r="M461" s="34"/>
      <c r="N461" s="34"/>
      <c r="O461" s="32"/>
      <c r="P461" s="32"/>
      <c r="Q461" s="32"/>
      <c r="R461" s="32"/>
      <c r="S461" s="32"/>
      <c r="T461" s="32"/>
      <c r="U461" s="32"/>
      <c r="V461" s="32"/>
      <c r="W461" s="32"/>
      <c r="X461" s="32"/>
      <c r="Y461" s="32"/>
      <c r="Z461" s="32"/>
    </row>
    <row r="462" spans="1:26" ht="15.75" customHeight="1">
      <c r="A462" s="32"/>
      <c r="B462" s="32"/>
      <c r="C462" s="117"/>
      <c r="D462" s="34"/>
      <c r="E462" s="34"/>
      <c r="F462" s="34"/>
      <c r="G462" s="34"/>
      <c r="H462" s="34"/>
      <c r="I462" s="34"/>
      <c r="J462" s="34"/>
      <c r="K462" s="34"/>
      <c r="L462" s="34"/>
      <c r="M462" s="34"/>
      <c r="N462" s="34"/>
      <c r="O462" s="32"/>
      <c r="P462" s="32"/>
      <c r="Q462" s="32"/>
      <c r="R462" s="32"/>
      <c r="S462" s="32"/>
      <c r="T462" s="32"/>
      <c r="U462" s="32"/>
      <c r="V462" s="32"/>
      <c r="W462" s="32"/>
      <c r="X462" s="32"/>
      <c r="Y462" s="32"/>
      <c r="Z462" s="32"/>
    </row>
    <row r="463" spans="1:26" ht="15.75" customHeight="1">
      <c r="A463" s="32"/>
      <c r="B463" s="32"/>
      <c r="C463" s="117"/>
      <c r="D463" s="34"/>
      <c r="E463" s="34"/>
      <c r="F463" s="34"/>
      <c r="G463" s="34"/>
      <c r="H463" s="34"/>
      <c r="I463" s="34"/>
      <c r="J463" s="34"/>
      <c r="K463" s="34"/>
      <c r="L463" s="34"/>
      <c r="M463" s="34"/>
      <c r="N463" s="34"/>
      <c r="O463" s="32"/>
      <c r="P463" s="32"/>
      <c r="Q463" s="32"/>
      <c r="R463" s="32"/>
      <c r="S463" s="32"/>
      <c r="T463" s="32"/>
      <c r="U463" s="32"/>
      <c r="V463" s="32"/>
      <c r="W463" s="32"/>
      <c r="X463" s="32"/>
      <c r="Y463" s="32"/>
      <c r="Z463" s="32"/>
    </row>
    <row r="464" spans="1:26" ht="15.75" customHeight="1">
      <c r="A464" s="32"/>
      <c r="B464" s="32"/>
      <c r="C464" s="117"/>
      <c r="D464" s="34"/>
      <c r="E464" s="34"/>
      <c r="F464" s="34"/>
      <c r="G464" s="34"/>
      <c r="H464" s="34"/>
      <c r="I464" s="34"/>
      <c r="J464" s="34"/>
      <c r="K464" s="34"/>
      <c r="L464" s="34"/>
      <c r="M464" s="34"/>
      <c r="N464" s="34"/>
      <c r="O464" s="32"/>
      <c r="P464" s="32"/>
      <c r="Q464" s="32"/>
      <c r="R464" s="32"/>
      <c r="S464" s="32"/>
      <c r="T464" s="32"/>
      <c r="U464" s="32"/>
      <c r="V464" s="32"/>
      <c r="W464" s="32"/>
      <c r="X464" s="32"/>
      <c r="Y464" s="32"/>
      <c r="Z464" s="32"/>
    </row>
    <row r="465" spans="1:26" ht="15.75" customHeight="1">
      <c r="A465" s="32"/>
      <c r="B465" s="32"/>
      <c r="C465" s="117"/>
      <c r="D465" s="34"/>
      <c r="E465" s="34"/>
      <c r="F465" s="34"/>
      <c r="G465" s="34"/>
      <c r="H465" s="34"/>
      <c r="I465" s="34"/>
      <c r="J465" s="34"/>
      <c r="K465" s="34"/>
      <c r="L465" s="34"/>
      <c r="M465" s="34"/>
      <c r="N465" s="34"/>
      <c r="O465" s="32"/>
      <c r="P465" s="32"/>
      <c r="Q465" s="32"/>
      <c r="R465" s="32"/>
      <c r="S465" s="32"/>
      <c r="T465" s="32"/>
      <c r="U465" s="32"/>
      <c r="V465" s="32"/>
      <c r="W465" s="32"/>
      <c r="X465" s="32"/>
      <c r="Y465" s="32"/>
      <c r="Z465" s="32"/>
    </row>
    <row r="466" spans="1:26" ht="15.75" customHeight="1">
      <c r="A466" s="32"/>
      <c r="B466" s="32"/>
      <c r="C466" s="117"/>
      <c r="D466" s="34"/>
      <c r="E466" s="34"/>
      <c r="F466" s="34"/>
      <c r="G466" s="34"/>
      <c r="H466" s="34"/>
      <c r="I466" s="34"/>
      <c r="J466" s="34"/>
      <c r="K466" s="34"/>
      <c r="L466" s="34"/>
      <c r="M466" s="34"/>
      <c r="N466" s="34"/>
      <c r="O466" s="32"/>
      <c r="P466" s="32"/>
      <c r="Q466" s="32"/>
      <c r="R466" s="32"/>
      <c r="S466" s="32"/>
      <c r="T466" s="32"/>
      <c r="U466" s="32"/>
      <c r="V466" s="32"/>
      <c r="W466" s="32"/>
      <c r="X466" s="32"/>
      <c r="Y466" s="32"/>
      <c r="Z466" s="32"/>
    </row>
    <row r="467" spans="1:26" ht="15.75" customHeight="1">
      <c r="A467" s="32"/>
      <c r="B467" s="32"/>
      <c r="C467" s="117"/>
      <c r="D467" s="34"/>
      <c r="E467" s="34"/>
      <c r="F467" s="34"/>
      <c r="G467" s="34"/>
      <c r="H467" s="34"/>
      <c r="I467" s="34"/>
      <c r="J467" s="34"/>
      <c r="K467" s="34"/>
      <c r="L467" s="34"/>
      <c r="M467" s="34"/>
      <c r="N467" s="34"/>
      <c r="O467" s="32"/>
      <c r="P467" s="32"/>
      <c r="Q467" s="32"/>
      <c r="R467" s="32"/>
      <c r="S467" s="32"/>
      <c r="T467" s="32"/>
      <c r="U467" s="32"/>
      <c r="V467" s="32"/>
      <c r="W467" s="32"/>
      <c r="X467" s="32"/>
      <c r="Y467" s="32"/>
      <c r="Z467" s="32"/>
    </row>
    <row r="468" spans="1:26" ht="15.75" customHeight="1">
      <c r="A468" s="32"/>
      <c r="B468" s="32"/>
      <c r="C468" s="117"/>
      <c r="D468" s="34"/>
      <c r="E468" s="34"/>
      <c r="F468" s="34"/>
      <c r="G468" s="34"/>
      <c r="H468" s="34"/>
      <c r="I468" s="34"/>
      <c r="J468" s="34"/>
      <c r="K468" s="34"/>
      <c r="L468" s="34"/>
      <c r="M468" s="34"/>
      <c r="N468" s="34"/>
      <c r="O468" s="32"/>
      <c r="P468" s="32"/>
      <c r="Q468" s="32"/>
      <c r="R468" s="32"/>
      <c r="S468" s="32"/>
      <c r="T468" s="32"/>
      <c r="U468" s="32"/>
      <c r="V468" s="32"/>
      <c r="W468" s="32"/>
      <c r="X468" s="32"/>
      <c r="Y468" s="32"/>
      <c r="Z468" s="32"/>
    </row>
    <row r="469" spans="1:26" ht="15.75" customHeight="1">
      <c r="A469" s="32"/>
      <c r="B469" s="32"/>
      <c r="C469" s="117"/>
      <c r="D469" s="34"/>
      <c r="E469" s="34"/>
      <c r="F469" s="34"/>
      <c r="G469" s="34"/>
      <c r="H469" s="34"/>
      <c r="I469" s="34"/>
      <c r="J469" s="34"/>
      <c r="K469" s="34"/>
      <c r="L469" s="34"/>
      <c r="M469" s="34"/>
      <c r="N469" s="34"/>
      <c r="O469" s="32"/>
      <c r="P469" s="32"/>
      <c r="Q469" s="32"/>
      <c r="R469" s="32"/>
      <c r="S469" s="32"/>
      <c r="T469" s="32"/>
      <c r="U469" s="32"/>
      <c r="V469" s="32"/>
      <c r="W469" s="32"/>
      <c r="X469" s="32"/>
      <c r="Y469" s="32"/>
      <c r="Z469" s="32"/>
    </row>
    <row r="470" spans="1:26" ht="15.75" customHeight="1">
      <c r="A470" s="32"/>
      <c r="B470" s="32"/>
      <c r="C470" s="117"/>
      <c r="D470" s="34"/>
      <c r="E470" s="34"/>
      <c r="F470" s="34"/>
      <c r="G470" s="34"/>
      <c r="H470" s="34"/>
      <c r="I470" s="34"/>
      <c r="J470" s="34"/>
      <c r="K470" s="34"/>
      <c r="L470" s="34"/>
      <c r="M470" s="34"/>
      <c r="N470" s="34"/>
      <c r="O470" s="32"/>
      <c r="P470" s="32"/>
      <c r="Q470" s="32"/>
      <c r="R470" s="32"/>
      <c r="S470" s="32"/>
      <c r="T470" s="32"/>
      <c r="U470" s="32"/>
      <c r="V470" s="32"/>
      <c r="W470" s="32"/>
      <c r="X470" s="32"/>
      <c r="Y470" s="32"/>
      <c r="Z470" s="32"/>
    </row>
    <row r="471" spans="1:26" ht="15.75" customHeight="1">
      <c r="A471" s="32"/>
      <c r="B471" s="32"/>
      <c r="C471" s="117"/>
      <c r="D471" s="34"/>
      <c r="E471" s="34"/>
      <c r="F471" s="34"/>
      <c r="G471" s="34"/>
      <c r="H471" s="34"/>
      <c r="I471" s="34"/>
      <c r="J471" s="34"/>
      <c r="K471" s="34"/>
      <c r="L471" s="34"/>
      <c r="M471" s="34"/>
      <c r="N471" s="34"/>
      <c r="O471" s="32"/>
      <c r="P471" s="32"/>
      <c r="Q471" s="32"/>
      <c r="R471" s="32"/>
      <c r="S471" s="32"/>
      <c r="T471" s="32"/>
      <c r="U471" s="32"/>
      <c r="V471" s="32"/>
      <c r="W471" s="32"/>
      <c r="X471" s="32"/>
      <c r="Y471" s="32"/>
      <c r="Z471" s="32"/>
    </row>
    <row r="472" spans="1:26" ht="15.75" customHeight="1">
      <c r="A472" s="32"/>
      <c r="B472" s="32"/>
      <c r="C472" s="117"/>
      <c r="D472" s="34"/>
      <c r="E472" s="34"/>
      <c r="F472" s="34"/>
      <c r="G472" s="34"/>
      <c r="H472" s="34"/>
      <c r="I472" s="34"/>
      <c r="J472" s="34"/>
      <c r="K472" s="34"/>
      <c r="L472" s="34"/>
      <c r="M472" s="34"/>
      <c r="N472" s="34"/>
      <c r="O472" s="32"/>
      <c r="P472" s="32"/>
      <c r="Q472" s="32"/>
      <c r="R472" s="32"/>
      <c r="S472" s="32"/>
      <c r="T472" s="32"/>
      <c r="U472" s="32"/>
      <c r="V472" s="32"/>
      <c r="W472" s="32"/>
      <c r="X472" s="32"/>
      <c r="Y472" s="32"/>
      <c r="Z472" s="32"/>
    </row>
    <row r="473" spans="1:26" ht="15.75" customHeight="1">
      <c r="A473" s="32"/>
      <c r="B473" s="32"/>
      <c r="C473" s="117"/>
      <c r="D473" s="34"/>
      <c r="E473" s="34"/>
      <c r="F473" s="34"/>
      <c r="G473" s="34"/>
      <c r="H473" s="34"/>
      <c r="I473" s="34"/>
      <c r="J473" s="34"/>
      <c r="K473" s="34"/>
      <c r="L473" s="34"/>
      <c r="M473" s="34"/>
      <c r="N473" s="34"/>
      <c r="O473" s="32"/>
      <c r="P473" s="32"/>
      <c r="Q473" s="32"/>
      <c r="R473" s="32"/>
      <c r="S473" s="32"/>
      <c r="T473" s="32"/>
      <c r="U473" s="32"/>
      <c r="V473" s="32"/>
      <c r="W473" s="32"/>
      <c r="X473" s="32"/>
      <c r="Y473" s="32"/>
      <c r="Z473" s="32"/>
    </row>
    <row r="474" spans="1:26" ht="15.75" customHeight="1">
      <c r="A474" s="32"/>
      <c r="B474" s="32"/>
      <c r="C474" s="117"/>
      <c r="D474" s="34"/>
      <c r="E474" s="34"/>
      <c r="F474" s="34"/>
      <c r="G474" s="34"/>
      <c r="H474" s="34"/>
      <c r="I474" s="34"/>
      <c r="J474" s="34"/>
      <c r="K474" s="34"/>
      <c r="L474" s="34"/>
      <c r="M474" s="34"/>
      <c r="N474" s="34"/>
      <c r="O474" s="32"/>
      <c r="P474" s="32"/>
      <c r="Q474" s="32"/>
      <c r="R474" s="32"/>
      <c r="S474" s="32"/>
      <c r="T474" s="32"/>
      <c r="U474" s="32"/>
      <c r="V474" s="32"/>
      <c r="W474" s="32"/>
      <c r="X474" s="32"/>
      <c r="Y474" s="32"/>
      <c r="Z474" s="32"/>
    </row>
    <row r="475" spans="1:26" ht="15.75" customHeight="1">
      <c r="A475" s="32"/>
      <c r="B475" s="32"/>
      <c r="C475" s="117"/>
      <c r="D475" s="34"/>
      <c r="E475" s="34"/>
      <c r="F475" s="34"/>
      <c r="G475" s="34"/>
      <c r="H475" s="34"/>
      <c r="I475" s="34"/>
      <c r="J475" s="34"/>
      <c r="K475" s="34"/>
      <c r="L475" s="34"/>
      <c r="M475" s="34"/>
      <c r="N475" s="34"/>
      <c r="O475" s="32"/>
      <c r="P475" s="32"/>
      <c r="Q475" s="32"/>
      <c r="R475" s="32"/>
      <c r="S475" s="32"/>
      <c r="T475" s="32"/>
      <c r="U475" s="32"/>
      <c r="V475" s="32"/>
      <c r="W475" s="32"/>
      <c r="X475" s="32"/>
      <c r="Y475" s="32"/>
      <c r="Z475" s="32"/>
    </row>
    <row r="476" spans="1:26" ht="15.75" customHeight="1">
      <c r="A476" s="32"/>
      <c r="B476" s="32"/>
      <c r="C476" s="117"/>
      <c r="D476" s="34"/>
      <c r="E476" s="34"/>
      <c r="F476" s="34"/>
      <c r="G476" s="34"/>
      <c r="H476" s="34"/>
      <c r="I476" s="34"/>
      <c r="J476" s="34"/>
      <c r="K476" s="34"/>
      <c r="L476" s="34"/>
      <c r="M476" s="34"/>
      <c r="N476" s="34"/>
      <c r="O476" s="32"/>
      <c r="P476" s="32"/>
      <c r="Q476" s="32"/>
      <c r="R476" s="32"/>
      <c r="S476" s="32"/>
      <c r="T476" s="32"/>
      <c r="U476" s="32"/>
      <c r="V476" s="32"/>
      <c r="W476" s="32"/>
      <c r="X476" s="32"/>
      <c r="Y476" s="32"/>
      <c r="Z476" s="32"/>
    </row>
    <row r="477" spans="1:26" ht="15.75" customHeight="1">
      <c r="A477" s="32"/>
      <c r="B477" s="32"/>
      <c r="C477" s="117"/>
      <c r="D477" s="34"/>
      <c r="E477" s="34"/>
      <c r="F477" s="34"/>
      <c r="G477" s="34"/>
      <c r="H477" s="34"/>
      <c r="I477" s="34"/>
      <c r="J477" s="34"/>
      <c r="K477" s="34"/>
      <c r="L477" s="34"/>
      <c r="M477" s="34"/>
      <c r="N477" s="34"/>
      <c r="O477" s="32"/>
      <c r="P477" s="32"/>
      <c r="Q477" s="32"/>
      <c r="R477" s="32"/>
      <c r="S477" s="32"/>
      <c r="T477" s="32"/>
      <c r="U477" s="32"/>
      <c r="V477" s="32"/>
      <c r="W477" s="32"/>
      <c r="X477" s="32"/>
      <c r="Y477" s="32"/>
      <c r="Z477" s="32"/>
    </row>
    <row r="478" spans="1:26" ht="15.75" customHeight="1">
      <c r="A478" s="32"/>
      <c r="B478" s="32"/>
      <c r="C478" s="117"/>
      <c r="D478" s="34"/>
      <c r="E478" s="34"/>
      <c r="F478" s="34"/>
      <c r="G478" s="34"/>
      <c r="H478" s="34"/>
      <c r="I478" s="34"/>
      <c r="J478" s="34"/>
      <c r="K478" s="34"/>
      <c r="L478" s="34"/>
      <c r="M478" s="34"/>
      <c r="N478" s="34"/>
      <c r="O478" s="32"/>
      <c r="P478" s="32"/>
      <c r="Q478" s="32"/>
      <c r="R478" s="32"/>
      <c r="S478" s="32"/>
      <c r="T478" s="32"/>
      <c r="U478" s="32"/>
      <c r="V478" s="32"/>
      <c r="W478" s="32"/>
      <c r="X478" s="32"/>
      <c r="Y478" s="32"/>
      <c r="Z478" s="32"/>
    </row>
    <row r="479" spans="1:26" ht="15.75" customHeight="1">
      <c r="A479" s="32"/>
      <c r="B479" s="32"/>
      <c r="C479" s="117"/>
      <c r="D479" s="34"/>
      <c r="E479" s="34"/>
      <c r="F479" s="34"/>
      <c r="G479" s="34"/>
      <c r="H479" s="34"/>
      <c r="I479" s="34"/>
      <c r="J479" s="34"/>
      <c r="K479" s="34"/>
      <c r="L479" s="34"/>
      <c r="M479" s="34"/>
      <c r="N479" s="34"/>
      <c r="O479" s="32"/>
      <c r="P479" s="32"/>
      <c r="Q479" s="32"/>
      <c r="R479" s="32"/>
      <c r="S479" s="32"/>
      <c r="T479" s="32"/>
      <c r="U479" s="32"/>
      <c r="V479" s="32"/>
      <c r="W479" s="32"/>
      <c r="X479" s="32"/>
      <c r="Y479" s="32"/>
      <c r="Z479" s="32"/>
    </row>
    <row r="480" spans="1:26" ht="15.75" customHeight="1">
      <c r="A480" s="32"/>
      <c r="B480" s="32"/>
      <c r="C480" s="117"/>
      <c r="D480" s="34"/>
      <c r="E480" s="34"/>
      <c r="F480" s="34"/>
      <c r="G480" s="34"/>
      <c r="H480" s="34"/>
      <c r="I480" s="34"/>
      <c r="J480" s="34"/>
      <c r="K480" s="34"/>
      <c r="L480" s="34"/>
      <c r="M480" s="34"/>
      <c r="N480" s="34"/>
      <c r="O480" s="32"/>
      <c r="P480" s="32"/>
      <c r="Q480" s="32"/>
      <c r="R480" s="32"/>
      <c r="S480" s="32"/>
      <c r="T480" s="32"/>
      <c r="U480" s="32"/>
      <c r="V480" s="32"/>
      <c r="W480" s="32"/>
      <c r="X480" s="32"/>
      <c r="Y480" s="32"/>
      <c r="Z480" s="32"/>
    </row>
    <row r="481" spans="1:26" ht="15.75" customHeight="1">
      <c r="A481" s="32"/>
      <c r="B481" s="32"/>
      <c r="C481" s="117"/>
      <c r="D481" s="34"/>
      <c r="E481" s="34"/>
      <c r="F481" s="34"/>
      <c r="G481" s="34"/>
      <c r="H481" s="34"/>
      <c r="I481" s="34"/>
      <c r="J481" s="34"/>
      <c r="K481" s="34"/>
      <c r="L481" s="34"/>
      <c r="M481" s="34"/>
      <c r="N481" s="34"/>
      <c r="O481" s="32"/>
      <c r="P481" s="32"/>
      <c r="Q481" s="32"/>
      <c r="R481" s="32"/>
      <c r="S481" s="32"/>
      <c r="T481" s="32"/>
      <c r="U481" s="32"/>
      <c r="V481" s="32"/>
      <c r="W481" s="32"/>
      <c r="X481" s="32"/>
      <c r="Y481" s="32"/>
      <c r="Z481" s="32"/>
    </row>
    <row r="482" spans="1:26" ht="15.75" customHeight="1">
      <c r="A482" s="32"/>
      <c r="B482" s="32"/>
      <c r="C482" s="117"/>
      <c r="D482" s="34"/>
      <c r="E482" s="34"/>
      <c r="F482" s="34"/>
      <c r="G482" s="34"/>
      <c r="H482" s="34"/>
      <c r="I482" s="34"/>
      <c r="J482" s="34"/>
      <c r="K482" s="34"/>
      <c r="L482" s="34"/>
      <c r="M482" s="34"/>
      <c r="N482" s="34"/>
      <c r="O482" s="32"/>
      <c r="P482" s="32"/>
      <c r="Q482" s="32"/>
      <c r="R482" s="32"/>
      <c r="S482" s="32"/>
      <c r="T482" s="32"/>
      <c r="U482" s="32"/>
      <c r="V482" s="32"/>
      <c r="W482" s="32"/>
      <c r="X482" s="32"/>
      <c r="Y482" s="32"/>
      <c r="Z482" s="32"/>
    </row>
    <row r="483" spans="1:26" ht="15.75" customHeight="1">
      <c r="A483" s="32"/>
      <c r="B483" s="32"/>
      <c r="C483" s="117"/>
      <c r="D483" s="34"/>
      <c r="E483" s="34"/>
      <c r="F483" s="34"/>
      <c r="G483" s="34"/>
      <c r="H483" s="34"/>
      <c r="I483" s="34"/>
      <c r="J483" s="34"/>
      <c r="K483" s="34"/>
      <c r="L483" s="34"/>
      <c r="M483" s="34"/>
      <c r="N483" s="34"/>
      <c r="O483" s="32"/>
      <c r="P483" s="32"/>
      <c r="Q483" s="32"/>
      <c r="R483" s="32"/>
      <c r="S483" s="32"/>
      <c r="T483" s="32"/>
      <c r="U483" s="32"/>
      <c r="V483" s="32"/>
      <c r="W483" s="32"/>
      <c r="X483" s="32"/>
      <c r="Y483" s="32"/>
      <c r="Z483" s="32"/>
    </row>
    <row r="484" spans="1:26" ht="15.75" customHeight="1">
      <c r="A484" s="32"/>
      <c r="B484" s="32"/>
      <c r="C484" s="117"/>
      <c r="D484" s="34"/>
      <c r="E484" s="34"/>
      <c r="F484" s="34"/>
      <c r="G484" s="34"/>
      <c r="H484" s="34"/>
      <c r="I484" s="34"/>
      <c r="J484" s="34"/>
      <c r="K484" s="34"/>
      <c r="L484" s="34"/>
      <c r="M484" s="34"/>
      <c r="N484" s="34"/>
      <c r="O484" s="32"/>
      <c r="P484" s="32"/>
      <c r="Q484" s="32"/>
      <c r="R484" s="32"/>
      <c r="S484" s="32"/>
      <c r="T484" s="32"/>
      <c r="U484" s="32"/>
      <c r="V484" s="32"/>
      <c r="W484" s="32"/>
      <c r="X484" s="32"/>
      <c r="Y484" s="32"/>
      <c r="Z484" s="32"/>
    </row>
    <row r="485" spans="1:26" ht="15.75" customHeight="1">
      <c r="A485" s="32"/>
      <c r="B485" s="32"/>
      <c r="C485" s="117"/>
      <c r="D485" s="34"/>
      <c r="E485" s="34"/>
      <c r="F485" s="34"/>
      <c r="G485" s="34"/>
      <c r="H485" s="34"/>
      <c r="I485" s="34"/>
      <c r="J485" s="34"/>
      <c r="K485" s="34"/>
      <c r="L485" s="34"/>
      <c r="M485" s="34"/>
      <c r="N485" s="34"/>
      <c r="O485" s="32"/>
      <c r="P485" s="32"/>
      <c r="Q485" s="32"/>
      <c r="R485" s="32"/>
      <c r="S485" s="32"/>
      <c r="T485" s="32"/>
      <c r="U485" s="32"/>
      <c r="V485" s="32"/>
      <c r="W485" s="32"/>
      <c r="X485" s="32"/>
      <c r="Y485" s="32"/>
      <c r="Z485" s="32"/>
    </row>
    <row r="486" spans="1:26" ht="15.75" customHeight="1">
      <c r="A486" s="32"/>
      <c r="B486" s="32"/>
      <c r="C486" s="117"/>
      <c r="D486" s="34"/>
      <c r="E486" s="34"/>
      <c r="F486" s="34"/>
      <c r="G486" s="34"/>
      <c r="H486" s="34"/>
      <c r="I486" s="34"/>
      <c r="J486" s="34"/>
      <c r="K486" s="34"/>
      <c r="L486" s="34"/>
      <c r="M486" s="34"/>
      <c r="N486" s="34"/>
      <c r="O486" s="32"/>
      <c r="P486" s="32"/>
      <c r="Q486" s="32"/>
      <c r="R486" s="32"/>
      <c r="S486" s="32"/>
      <c r="T486" s="32"/>
      <c r="U486" s="32"/>
      <c r="V486" s="32"/>
      <c r="W486" s="32"/>
      <c r="X486" s="32"/>
      <c r="Y486" s="32"/>
      <c r="Z486" s="32"/>
    </row>
    <row r="487" spans="1:26" ht="15.75" customHeight="1">
      <c r="A487" s="32"/>
      <c r="B487" s="32"/>
      <c r="C487" s="117"/>
      <c r="D487" s="34"/>
      <c r="E487" s="34"/>
      <c r="F487" s="34"/>
      <c r="G487" s="34"/>
      <c r="H487" s="34"/>
      <c r="I487" s="34"/>
      <c r="J487" s="34"/>
      <c r="K487" s="34"/>
      <c r="L487" s="34"/>
      <c r="M487" s="34"/>
      <c r="N487" s="34"/>
      <c r="O487" s="32"/>
      <c r="P487" s="32"/>
      <c r="Q487" s="32"/>
      <c r="R487" s="32"/>
      <c r="S487" s="32"/>
      <c r="T487" s="32"/>
      <c r="U487" s="32"/>
      <c r="V487" s="32"/>
      <c r="W487" s="32"/>
      <c r="X487" s="32"/>
      <c r="Y487" s="32"/>
      <c r="Z487" s="32"/>
    </row>
    <row r="488" spans="1:26" ht="15.75" customHeight="1">
      <c r="A488" s="32"/>
      <c r="B488" s="32"/>
      <c r="C488" s="117"/>
      <c r="D488" s="34"/>
      <c r="E488" s="34"/>
      <c r="F488" s="34"/>
      <c r="G488" s="34"/>
      <c r="H488" s="34"/>
      <c r="I488" s="34"/>
      <c r="J488" s="34"/>
      <c r="K488" s="34"/>
      <c r="L488" s="34"/>
      <c r="M488" s="34"/>
      <c r="N488" s="34"/>
      <c r="O488" s="32"/>
      <c r="P488" s="32"/>
      <c r="Q488" s="32"/>
      <c r="R488" s="32"/>
      <c r="S488" s="32"/>
      <c r="T488" s="32"/>
      <c r="U488" s="32"/>
      <c r="V488" s="32"/>
      <c r="W488" s="32"/>
      <c r="X488" s="32"/>
      <c r="Y488" s="32"/>
      <c r="Z488" s="32"/>
    </row>
    <row r="489" spans="1:26" ht="15.75" customHeight="1">
      <c r="A489" s="32"/>
      <c r="B489" s="32"/>
      <c r="C489" s="117"/>
      <c r="D489" s="34"/>
      <c r="E489" s="34"/>
      <c r="F489" s="34"/>
      <c r="G489" s="34"/>
      <c r="H489" s="34"/>
      <c r="I489" s="34"/>
      <c r="J489" s="34"/>
      <c r="K489" s="34"/>
      <c r="L489" s="34"/>
      <c r="M489" s="34"/>
      <c r="N489" s="34"/>
      <c r="O489" s="32"/>
      <c r="P489" s="32"/>
      <c r="Q489" s="32"/>
      <c r="R489" s="32"/>
      <c r="S489" s="32"/>
      <c r="T489" s="32"/>
      <c r="U489" s="32"/>
      <c r="V489" s="32"/>
      <c r="W489" s="32"/>
      <c r="X489" s="32"/>
      <c r="Y489" s="32"/>
      <c r="Z489" s="32"/>
    </row>
    <row r="490" spans="1:26" ht="15.75" customHeight="1">
      <c r="A490" s="32"/>
      <c r="B490" s="32"/>
      <c r="C490" s="117"/>
      <c r="D490" s="34"/>
      <c r="E490" s="34"/>
      <c r="F490" s="34"/>
      <c r="G490" s="34"/>
      <c r="H490" s="34"/>
      <c r="I490" s="34"/>
      <c r="J490" s="34"/>
      <c r="K490" s="34"/>
      <c r="L490" s="34"/>
      <c r="M490" s="34"/>
      <c r="N490" s="34"/>
      <c r="O490" s="32"/>
      <c r="P490" s="32"/>
      <c r="Q490" s="32"/>
      <c r="R490" s="32"/>
      <c r="S490" s="32"/>
      <c r="T490" s="32"/>
      <c r="U490" s="32"/>
      <c r="V490" s="32"/>
      <c r="W490" s="32"/>
      <c r="X490" s="32"/>
      <c r="Y490" s="32"/>
      <c r="Z490" s="32"/>
    </row>
    <row r="491" spans="1:26" ht="15.75" customHeight="1">
      <c r="A491" s="32"/>
      <c r="B491" s="32"/>
      <c r="C491" s="117"/>
      <c r="D491" s="34"/>
      <c r="E491" s="34"/>
      <c r="F491" s="34"/>
      <c r="G491" s="34"/>
      <c r="H491" s="34"/>
      <c r="I491" s="34"/>
      <c r="J491" s="34"/>
      <c r="K491" s="34"/>
      <c r="L491" s="34"/>
      <c r="M491" s="34"/>
      <c r="N491" s="34"/>
      <c r="O491" s="32"/>
      <c r="P491" s="32"/>
      <c r="Q491" s="32"/>
      <c r="R491" s="32"/>
      <c r="S491" s="32"/>
      <c r="T491" s="32"/>
      <c r="U491" s="32"/>
      <c r="V491" s="32"/>
      <c r="W491" s="32"/>
      <c r="X491" s="32"/>
      <c r="Y491" s="32"/>
      <c r="Z491" s="32"/>
    </row>
    <row r="492" spans="1:26" ht="15.75" customHeight="1">
      <c r="A492" s="32"/>
      <c r="B492" s="32"/>
      <c r="C492" s="117"/>
      <c r="D492" s="34"/>
      <c r="E492" s="34"/>
      <c r="F492" s="34"/>
      <c r="G492" s="34"/>
      <c r="H492" s="34"/>
      <c r="I492" s="34"/>
      <c r="J492" s="34"/>
      <c r="K492" s="34"/>
      <c r="L492" s="34"/>
      <c r="M492" s="34"/>
      <c r="N492" s="34"/>
      <c r="O492" s="32"/>
      <c r="P492" s="32"/>
      <c r="Q492" s="32"/>
      <c r="R492" s="32"/>
      <c r="S492" s="32"/>
      <c r="T492" s="32"/>
      <c r="U492" s="32"/>
      <c r="V492" s="32"/>
      <c r="W492" s="32"/>
      <c r="X492" s="32"/>
      <c r="Y492" s="32"/>
      <c r="Z492" s="32"/>
    </row>
    <row r="493" spans="1:26" ht="15.75" customHeight="1">
      <c r="A493" s="32"/>
      <c r="B493" s="32"/>
      <c r="C493" s="117"/>
      <c r="D493" s="34"/>
      <c r="E493" s="34"/>
      <c r="F493" s="34"/>
      <c r="G493" s="34"/>
      <c r="H493" s="34"/>
      <c r="I493" s="34"/>
      <c r="J493" s="34"/>
      <c r="K493" s="34"/>
      <c r="L493" s="34"/>
      <c r="M493" s="34"/>
      <c r="N493" s="34"/>
      <c r="O493" s="32"/>
      <c r="P493" s="32"/>
      <c r="Q493" s="32"/>
      <c r="R493" s="32"/>
      <c r="S493" s="32"/>
      <c r="T493" s="32"/>
      <c r="U493" s="32"/>
      <c r="V493" s="32"/>
      <c r="W493" s="32"/>
      <c r="X493" s="32"/>
      <c r="Y493" s="32"/>
      <c r="Z493" s="32"/>
    </row>
    <row r="494" spans="1:26" ht="15.75" customHeight="1">
      <c r="A494" s="32"/>
      <c r="B494" s="32"/>
      <c r="C494" s="117"/>
      <c r="D494" s="34"/>
      <c r="E494" s="34"/>
      <c r="F494" s="34"/>
      <c r="G494" s="34"/>
      <c r="H494" s="34"/>
      <c r="I494" s="34"/>
      <c r="J494" s="34"/>
      <c r="K494" s="34"/>
      <c r="L494" s="34"/>
      <c r="M494" s="34"/>
      <c r="N494" s="34"/>
      <c r="O494" s="32"/>
      <c r="P494" s="32"/>
      <c r="Q494" s="32"/>
      <c r="R494" s="32"/>
      <c r="S494" s="32"/>
      <c r="T494" s="32"/>
      <c r="U494" s="32"/>
      <c r="V494" s="32"/>
      <c r="W494" s="32"/>
      <c r="X494" s="32"/>
      <c r="Y494" s="32"/>
      <c r="Z494" s="32"/>
    </row>
    <row r="495" spans="1:26" ht="15.75" customHeight="1">
      <c r="A495" s="32"/>
      <c r="B495" s="32"/>
      <c r="C495" s="117"/>
      <c r="D495" s="34"/>
      <c r="E495" s="34"/>
      <c r="F495" s="34"/>
      <c r="G495" s="34"/>
      <c r="H495" s="34"/>
      <c r="I495" s="34"/>
      <c r="J495" s="34"/>
      <c r="K495" s="34"/>
      <c r="L495" s="34"/>
      <c r="M495" s="34"/>
      <c r="N495" s="34"/>
      <c r="O495" s="32"/>
      <c r="P495" s="32"/>
      <c r="Q495" s="32"/>
      <c r="R495" s="32"/>
      <c r="S495" s="32"/>
      <c r="T495" s="32"/>
      <c r="U495" s="32"/>
      <c r="V495" s="32"/>
      <c r="W495" s="32"/>
      <c r="X495" s="32"/>
      <c r="Y495" s="32"/>
      <c r="Z495" s="32"/>
    </row>
    <row r="496" spans="1:26" ht="15.75" customHeight="1">
      <c r="A496" s="32"/>
      <c r="B496" s="32"/>
      <c r="C496" s="117"/>
      <c r="D496" s="34"/>
      <c r="E496" s="34"/>
      <c r="F496" s="34"/>
      <c r="G496" s="34"/>
      <c r="H496" s="34"/>
      <c r="I496" s="34"/>
      <c r="J496" s="34"/>
      <c r="K496" s="34"/>
      <c r="L496" s="34"/>
      <c r="M496" s="34"/>
      <c r="N496" s="34"/>
      <c r="O496" s="32"/>
      <c r="P496" s="32"/>
      <c r="Q496" s="32"/>
      <c r="R496" s="32"/>
      <c r="S496" s="32"/>
      <c r="T496" s="32"/>
      <c r="U496" s="32"/>
      <c r="V496" s="32"/>
      <c r="W496" s="32"/>
      <c r="X496" s="32"/>
      <c r="Y496" s="32"/>
      <c r="Z496" s="32"/>
    </row>
    <row r="497" spans="1:26" ht="15.75" customHeight="1">
      <c r="A497" s="32"/>
      <c r="B497" s="32"/>
      <c r="C497" s="117"/>
      <c r="D497" s="34"/>
      <c r="E497" s="34"/>
      <c r="F497" s="34"/>
      <c r="G497" s="34"/>
      <c r="H497" s="34"/>
      <c r="I497" s="34"/>
      <c r="J497" s="34"/>
      <c r="K497" s="34"/>
      <c r="L497" s="34"/>
      <c r="M497" s="34"/>
      <c r="N497" s="34"/>
      <c r="O497" s="32"/>
      <c r="P497" s="32"/>
      <c r="Q497" s="32"/>
      <c r="R497" s="32"/>
      <c r="S497" s="32"/>
      <c r="T497" s="32"/>
      <c r="U497" s="32"/>
      <c r="V497" s="32"/>
      <c r="W497" s="32"/>
      <c r="X497" s="32"/>
      <c r="Y497" s="32"/>
      <c r="Z497" s="32"/>
    </row>
    <row r="498" spans="1:26" ht="15.75" customHeight="1">
      <c r="A498" s="32"/>
      <c r="B498" s="32"/>
      <c r="C498" s="117"/>
      <c r="D498" s="34"/>
      <c r="E498" s="34"/>
      <c r="F498" s="34"/>
      <c r="G498" s="34"/>
      <c r="H498" s="34"/>
      <c r="I498" s="34"/>
      <c r="J498" s="34"/>
      <c r="K498" s="34"/>
      <c r="L498" s="34"/>
      <c r="M498" s="34"/>
      <c r="N498" s="34"/>
      <c r="O498" s="32"/>
      <c r="P498" s="32"/>
      <c r="Q498" s="32"/>
      <c r="R498" s="32"/>
      <c r="S498" s="32"/>
      <c r="T498" s="32"/>
      <c r="U498" s="32"/>
      <c r="V498" s="32"/>
      <c r="W498" s="32"/>
      <c r="X498" s="32"/>
      <c r="Y498" s="32"/>
      <c r="Z498" s="32"/>
    </row>
    <row r="499" spans="1:26" ht="15.75" customHeight="1">
      <c r="A499" s="32"/>
      <c r="B499" s="32"/>
      <c r="C499" s="117"/>
      <c r="D499" s="34"/>
      <c r="E499" s="34"/>
      <c r="F499" s="34"/>
      <c r="G499" s="34"/>
      <c r="H499" s="34"/>
      <c r="I499" s="34"/>
      <c r="J499" s="34"/>
      <c r="K499" s="34"/>
      <c r="L499" s="34"/>
      <c r="M499" s="34"/>
      <c r="N499" s="34"/>
      <c r="O499" s="32"/>
      <c r="P499" s="32"/>
      <c r="Q499" s="32"/>
      <c r="R499" s="32"/>
      <c r="S499" s="32"/>
      <c r="T499" s="32"/>
      <c r="U499" s="32"/>
      <c r="V499" s="32"/>
      <c r="W499" s="32"/>
      <c r="X499" s="32"/>
      <c r="Y499" s="32"/>
      <c r="Z499" s="32"/>
    </row>
    <row r="500" spans="1:26" ht="15.75" customHeight="1">
      <c r="A500" s="32"/>
      <c r="B500" s="32"/>
      <c r="C500" s="117"/>
      <c r="D500" s="34"/>
      <c r="E500" s="34"/>
      <c r="F500" s="34"/>
      <c r="G500" s="34"/>
      <c r="H500" s="34"/>
      <c r="I500" s="34"/>
      <c r="J500" s="34"/>
      <c r="K500" s="34"/>
      <c r="L500" s="34"/>
      <c r="M500" s="34"/>
      <c r="N500" s="34"/>
      <c r="O500" s="32"/>
      <c r="P500" s="32"/>
      <c r="Q500" s="32"/>
      <c r="R500" s="32"/>
      <c r="S500" s="32"/>
      <c r="T500" s="32"/>
      <c r="U500" s="32"/>
      <c r="V500" s="32"/>
      <c r="W500" s="32"/>
      <c r="X500" s="32"/>
      <c r="Y500" s="32"/>
      <c r="Z500" s="32"/>
    </row>
    <row r="501" spans="1:26" ht="15.75" customHeight="1">
      <c r="A501" s="32"/>
      <c r="B501" s="32"/>
      <c r="C501" s="117"/>
      <c r="D501" s="34"/>
      <c r="E501" s="34"/>
      <c r="F501" s="34"/>
      <c r="G501" s="34"/>
      <c r="H501" s="34"/>
      <c r="I501" s="34"/>
      <c r="J501" s="34"/>
      <c r="K501" s="34"/>
      <c r="L501" s="34"/>
      <c r="M501" s="34"/>
      <c r="N501" s="34"/>
      <c r="O501" s="32"/>
      <c r="P501" s="32"/>
      <c r="Q501" s="32"/>
      <c r="R501" s="32"/>
      <c r="S501" s="32"/>
      <c r="T501" s="32"/>
      <c r="U501" s="32"/>
      <c r="V501" s="32"/>
      <c r="W501" s="32"/>
      <c r="X501" s="32"/>
      <c r="Y501" s="32"/>
      <c r="Z501" s="32"/>
    </row>
    <row r="502" spans="1:26" ht="15.75" customHeight="1">
      <c r="A502" s="32"/>
      <c r="B502" s="32"/>
      <c r="C502" s="117"/>
      <c r="D502" s="34"/>
      <c r="E502" s="34"/>
      <c r="F502" s="34"/>
      <c r="G502" s="34"/>
      <c r="H502" s="34"/>
      <c r="I502" s="34"/>
      <c r="J502" s="34"/>
      <c r="K502" s="34"/>
      <c r="L502" s="34"/>
      <c r="M502" s="34"/>
      <c r="N502" s="34"/>
      <c r="O502" s="32"/>
      <c r="P502" s="32"/>
      <c r="Q502" s="32"/>
      <c r="R502" s="32"/>
      <c r="S502" s="32"/>
      <c r="T502" s="32"/>
      <c r="U502" s="32"/>
      <c r="V502" s="32"/>
      <c r="W502" s="32"/>
      <c r="X502" s="32"/>
      <c r="Y502" s="32"/>
      <c r="Z502" s="32"/>
    </row>
    <row r="503" spans="1:26" ht="15.75" customHeight="1">
      <c r="A503" s="32"/>
      <c r="B503" s="32"/>
      <c r="C503" s="117"/>
      <c r="D503" s="34"/>
      <c r="E503" s="34"/>
      <c r="F503" s="34"/>
      <c r="G503" s="34"/>
      <c r="H503" s="34"/>
      <c r="I503" s="34"/>
      <c r="J503" s="34"/>
      <c r="K503" s="34"/>
      <c r="L503" s="34"/>
      <c r="M503" s="34"/>
      <c r="N503" s="34"/>
      <c r="O503" s="32"/>
      <c r="P503" s="32"/>
      <c r="Q503" s="32"/>
      <c r="R503" s="32"/>
      <c r="S503" s="32"/>
      <c r="T503" s="32"/>
      <c r="U503" s="32"/>
      <c r="V503" s="32"/>
      <c r="W503" s="32"/>
      <c r="X503" s="32"/>
      <c r="Y503" s="32"/>
      <c r="Z503" s="32"/>
    </row>
    <row r="504" spans="1:26" ht="15.75" customHeight="1">
      <c r="A504" s="32"/>
      <c r="B504" s="32"/>
      <c r="C504" s="117"/>
      <c r="D504" s="34"/>
      <c r="E504" s="34"/>
      <c r="F504" s="34"/>
      <c r="G504" s="34"/>
      <c r="H504" s="34"/>
      <c r="I504" s="34"/>
      <c r="J504" s="34"/>
      <c r="K504" s="34"/>
      <c r="L504" s="34"/>
      <c r="M504" s="34"/>
      <c r="N504" s="34"/>
      <c r="O504" s="32"/>
      <c r="P504" s="32"/>
      <c r="Q504" s="32"/>
      <c r="R504" s="32"/>
      <c r="S504" s="32"/>
      <c r="T504" s="32"/>
      <c r="U504" s="32"/>
      <c r="V504" s="32"/>
      <c r="W504" s="32"/>
      <c r="X504" s="32"/>
      <c r="Y504" s="32"/>
      <c r="Z504" s="32"/>
    </row>
    <row r="505" spans="1:26" ht="15.75" customHeight="1">
      <c r="A505" s="32"/>
      <c r="B505" s="32"/>
      <c r="C505" s="117"/>
      <c r="D505" s="34"/>
      <c r="E505" s="34"/>
      <c r="F505" s="34"/>
      <c r="G505" s="34"/>
      <c r="H505" s="34"/>
      <c r="I505" s="34"/>
      <c r="J505" s="34"/>
      <c r="K505" s="34"/>
      <c r="L505" s="34"/>
      <c r="M505" s="34"/>
      <c r="N505" s="34"/>
      <c r="O505" s="32"/>
      <c r="P505" s="32"/>
      <c r="Q505" s="32"/>
      <c r="R505" s="32"/>
      <c r="S505" s="32"/>
      <c r="T505" s="32"/>
      <c r="U505" s="32"/>
      <c r="V505" s="32"/>
      <c r="W505" s="32"/>
      <c r="X505" s="32"/>
      <c r="Y505" s="32"/>
      <c r="Z505" s="32"/>
    </row>
    <row r="506" spans="1:26" ht="15.75" customHeight="1">
      <c r="A506" s="32"/>
      <c r="B506" s="32"/>
      <c r="C506" s="117"/>
      <c r="D506" s="34"/>
      <c r="E506" s="34"/>
      <c r="F506" s="34"/>
      <c r="G506" s="34"/>
      <c r="H506" s="34"/>
      <c r="I506" s="34"/>
      <c r="J506" s="34"/>
      <c r="K506" s="34"/>
      <c r="L506" s="34"/>
      <c r="M506" s="34"/>
      <c r="N506" s="34"/>
      <c r="O506" s="32"/>
      <c r="P506" s="32"/>
      <c r="Q506" s="32"/>
      <c r="R506" s="32"/>
      <c r="S506" s="32"/>
      <c r="T506" s="32"/>
      <c r="U506" s="32"/>
      <c r="V506" s="32"/>
      <c r="W506" s="32"/>
      <c r="X506" s="32"/>
      <c r="Y506" s="32"/>
      <c r="Z506" s="32"/>
    </row>
    <row r="507" spans="1:26" ht="15.75" customHeight="1">
      <c r="A507" s="32"/>
      <c r="B507" s="32"/>
      <c r="C507" s="117"/>
      <c r="D507" s="34"/>
      <c r="E507" s="34"/>
      <c r="F507" s="34"/>
      <c r="G507" s="34"/>
      <c r="H507" s="34"/>
      <c r="I507" s="34"/>
      <c r="J507" s="34"/>
      <c r="K507" s="34"/>
      <c r="L507" s="34"/>
      <c r="M507" s="34"/>
      <c r="N507" s="34"/>
      <c r="O507" s="32"/>
      <c r="P507" s="32"/>
      <c r="Q507" s="32"/>
      <c r="R507" s="32"/>
      <c r="S507" s="32"/>
      <c r="T507" s="32"/>
      <c r="U507" s="32"/>
      <c r="V507" s="32"/>
      <c r="W507" s="32"/>
      <c r="X507" s="32"/>
      <c r="Y507" s="32"/>
      <c r="Z507" s="32"/>
    </row>
    <row r="508" spans="1:26" ht="15.75" customHeight="1">
      <c r="A508" s="32"/>
      <c r="B508" s="32"/>
      <c r="C508" s="117"/>
      <c r="D508" s="34"/>
      <c r="E508" s="34"/>
      <c r="F508" s="34"/>
      <c r="G508" s="34"/>
      <c r="H508" s="34"/>
      <c r="I508" s="34"/>
      <c r="J508" s="34"/>
      <c r="K508" s="34"/>
      <c r="L508" s="34"/>
      <c r="M508" s="34"/>
      <c r="N508" s="34"/>
      <c r="O508" s="32"/>
      <c r="P508" s="32"/>
      <c r="Q508" s="32"/>
      <c r="R508" s="32"/>
      <c r="S508" s="32"/>
      <c r="T508" s="32"/>
      <c r="U508" s="32"/>
      <c r="V508" s="32"/>
      <c r="W508" s="32"/>
      <c r="X508" s="32"/>
      <c r="Y508" s="32"/>
      <c r="Z508" s="32"/>
    </row>
    <row r="509" spans="1:26" ht="15.75" customHeight="1">
      <c r="A509" s="32"/>
      <c r="B509" s="32"/>
      <c r="C509" s="117"/>
      <c r="D509" s="34"/>
      <c r="E509" s="34"/>
      <c r="F509" s="34"/>
      <c r="G509" s="34"/>
      <c r="H509" s="34"/>
      <c r="I509" s="34"/>
      <c r="J509" s="34"/>
      <c r="K509" s="34"/>
      <c r="L509" s="34"/>
      <c r="M509" s="34"/>
      <c r="N509" s="34"/>
      <c r="O509" s="32"/>
      <c r="P509" s="32"/>
      <c r="Q509" s="32"/>
      <c r="R509" s="32"/>
      <c r="S509" s="32"/>
      <c r="T509" s="32"/>
      <c r="U509" s="32"/>
      <c r="V509" s="32"/>
      <c r="W509" s="32"/>
      <c r="X509" s="32"/>
      <c r="Y509" s="32"/>
      <c r="Z509" s="32"/>
    </row>
    <row r="510" spans="1:26" ht="15.75" customHeight="1">
      <c r="A510" s="32"/>
      <c r="B510" s="32"/>
      <c r="C510" s="117"/>
      <c r="D510" s="34"/>
      <c r="E510" s="34"/>
      <c r="F510" s="34"/>
      <c r="G510" s="34"/>
      <c r="H510" s="34"/>
      <c r="I510" s="34"/>
      <c r="J510" s="34"/>
      <c r="K510" s="34"/>
      <c r="L510" s="34"/>
      <c r="M510" s="34"/>
      <c r="N510" s="34"/>
      <c r="O510" s="32"/>
      <c r="P510" s="32"/>
      <c r="Q510" s="32"/>
      <c r="R510" s="32"/>
      <c r="S510" s="32"/>
      <c r="T510" s="32"/>
      <c r="U510" s="32"/>
      <c r="V510" s="32"/>
      <c r="W510" s="32"/>
      <c r="X510" s="32"/>
      <c r="Y510" s="32"/>
      <c r="Z510" s="32"/>
    </row>
    <row r="511" spans="1:26" ht="15.75" customHeight="1">
      <c r="A511" s="32"/>
      <c r="B511" s="32"/>
      <c r="C511" s="117"/>
      <c r="D511" s="34"/>
      <c r="E511" s="34"/>
      <c r="F511" s="34"/>
      <c r="G511" s="34"/>
      <c r="H511" s="34"/>
      <c r="I511" s="34"/>
      <c r="J511" s="34"/>
      <c r="K511" s="34"/>
      <c r="L511" s="34"/>
      <c r="M511" s="34"/>
      <c r="N511" s="34"/>
      <c r="O511" s="32"/>
      <c r="P511" s="32"/>
      <c r="Q511" s="32"/>
      <c r="R511" s="32"/>
      <c r="S511" s="32"/>
      <c r="T511" s="32"/>
      <c r="U511" s="32"/>
      <c r="V511" s="32"/>
      <c r="W511" s="32"/>
      <c r="X511" s="32"/>
      <c r="Y511" s="32"/>
      <c r="Z511" s="32"/>
    </row>
    <row r="512" spans="1:26" ht="15.75" customHeight="1">
      <c r="A512" s="32"/>
      <c r="B512" s="32"/>
      <c r="C512" s="117"/>
      <c r="D512" s="34"/>
      <c r="E512" s="34"/>
      <c r="F512" s="34"/>
      <c r="G512" s="34"/>
      <c r="H512" s="34"/>
      <c r="I512" s="34"/>
      <c r="J512" s="34"/>
      <c r="K512" s="34"/>
      <c r="L512" s="34"/>
      <c r="M512" s="34"/>
      <c r="N512" s="34"/>
      <c r="O512" s="32"/>
      <c r="P512" s="32"/>
      <c r="Q512" s="32"/>
      <c r="R512" s="32"/>
      <c r="S512" s="32"/>
      <c r="T512" s="32"/>
      <c r="U512" s="32"/>
      <c r="V512" s="32"/>
      <c r="W512" s="32"/>
      <c r="X512" s="32"/>
      <c r="Y512" s="32"/>
      <c r="Z512" s="32"/>
    </row>
    <row r="513" spans="1:26" ht="15.75" customHeight="1">
      <c r="A513" s="32"/>
      <c r="B513" s="32"/>
      <c r="C513" s="117"/>
      <c r="D513" s="34"/>
      <c r="E513" s="34"/>
      <c r="F513" s="34"/>
      <c r="G513" s="34"/>
      <c r="H513" s="34"/>
      <c r="I513" s="34"/>
      <c r="J513" s="34"/>
      <c r="K513" s="34"/>
      <c r="L513" s="34"/>
      <c r="M513" s="34"/>
      <c r="N513" s="34"/>
      <c r="O513" s="32"/>
      <c r="P513" s="32"/>
      <c r="Q513" s="32"/>
      <c r="R513" s="32"/>
      <c r="S513" s="32"/>
      <c r="T513" s="32"/>
      <c r="U513" s="32"/>
      <c r="V513" s="32"/>
      <c r="W513" s="32"/>
      <c r="X513" s="32"/>
      <c r="Y513" s="32"/>
      <c r="Z513" s="32"/>
    </row>
    <row r="514" spans="1:26" ht="15.75" customHeight="1">
      <c r="A514" s="32"/>
      <c r="B514" s="32"/>
      <c r="C514" s="117"/>
      <c r="D514" s="34"/>
      <c r="E514" s="34"/>
      <c r="F514" s="34"/>
      <c r="G514" s="34"/>
      <c r="H514" s="34"/>
      <c r="I514" s="34"/>
      <c r="J514" s="34"/>
      <c r="K514" s="34"/>
      <c r="L514" s="34"/>
      <c r="M514" s="34"/>
      <c r="N514" s="34"/>
      <c r="O514" s="32"/>
      <c r="P514" s="32"/>
      <c r="Q514" s="32"/>
      <c r="R514" s="32"/>
      <c r="S514" s="32"/>
      <c r="T514" s="32"/>
      <c r="U514" s="32"/>
      <c r="V514" s="32"/>
      <c r="W514" s="32"/>
      <c r="X514" s="32"/>
      <c r="Y514" s="32"/>
      <c r="Z514" s="32"/>
    </row>
    <row r="515" spans="1:26" ht="15.75" customHeight="1">
      <c r="A515" s="32"/>
      <c r="B515" s="32"/>
      <c r="C515" s="117"/>
      <c r="D515" s="34"/>
      <c r="E515" s="34"/>
      <c r="F515" s="34"/>
      <c r="G515" s="34"/>
      <c r="H515" s="34"/>
      <c r="I515" s="34"/>
      <c r="J515" s="34"/>
      <c r="K515" s="34"/>
      <c r="L515" s="34"/>
      <c r="M515" s="34"/>
      <c r="N515" s="34"/>
      <c r="O515" s="32"/>
      <c r="P515" s="32"/>
      <c r="Q515" s="32"/>
      <c r="R515" s="32"/>
      <c r="S515" s="32"/>
      <c r="T515" s="32"/>
      <c r="U515" s="32"/>
      <c r="V515" s="32"/>
      <c r="W515" s="32"/>
      <c r="X515" s="32"/>
      <c r="Y515" s="32"/>
      <c r="Z515" s="32"/>
    </row>
    <row r="516" spans="1:26" ht="15.75" customHeight="1">
      <c r="A516" s="32"/>
      <c r="B516" s="32"/>
      <c r="C516" s="117"/>
      <c r="D516" s="34"/>
      <c r="E516" s="34"/>
      <c r="F516" s="34"/>
      <c r="G516" s="34"/>
      <c r="H516" s="34"/>
      <c r="I516" s="34"/>
      <c r="J516" s="34"/>
      <c r="K516" s="34"/>
      <c r="L516" s="34"/>
      <c r="M516" s="34"/>
      <c r="N516" s="34"/>
      <c r="O516" s="32"/>
      <c r="P516" s="32"/>
      <c r="Q516" s="32"/>
      <c r="R516" s="32"/>
      <c r="S516" s="32"/>
      <c r="T516" s="32"/>
      <c r="U516" s="32"/>
      <c r="V516" s="32"/>
      <c r="W516" s="32"/>
      <c r="X516" s="32"/>
      <c r="Y516" s="32"/>
      <c r="Z516" s="32"/>
    </row>
    <row r="517" spans="1:26" ht="15.75" customHeight="1">
      <c r="A517" s="32"/>
      <c r="B517" s="32"/>
      <c r="C517" s="117"/>
      <c r="D517" s="34"/>
      <c r="E517" s="34"/>
      <c r="F517" s="34"/>
      <c r="G517" s="34"/>
      <c r="H517" s="34"/>
      <c r="I517" s="34"/>
      <c r="J517" s="34"/>
      <c r="K517" s="34"/>
      <c r="L517" s="34"/>
      <c r="M517" s="34"/>
      <c r="N517" s="34"/>
      <c r="O517" s="32"/>
      <c r="P517" s="32"/>
      <c r="Q517" s="32"/>
      <c r="R517" s="32"/>
      <c r="S517" s="32"/>
      <c r="T517" s="32"/>
      <c r="U517" s="32"/>
      <c r="V517" s="32"/>
      <c r="W517" s="32"/>
      <c r="X517" s="32"/>
      <c r="Y517" s="32"/>
      <c r="Z517" s="32"/>
    </row>
    <row r="518" spans="1:26" ht="15.75" customHeight="1">
      <c r="A518" s="32"/>
      <c r="B518" s="32"/>
      <c r="C518" s="117"/>
      <c r="D518" s="34"/>
      <c r="E518" s="34"/>
      <c r="F518" s="34"/>
      <c r="G518" s="34"/>
      <c r="H518" s="34"/>
      <c r="I518" s="34"/>
      <c r="J518" s="34"/>
      <c r="K518" s="34"/>
      <c r="L518" s="34"/>
      <c r="M518" s="34"/>
      <c r="N518" s="34"/>
      <c r="O518" s="32"/>
      <c r="P518" s="32"/>
      <c r="Q518" s="32"/>
      <c r="R518" s="32"/>
      <c r="S518" s="32"/>
      <c r="T518" s="32"/>
      <c r="U518" s="32"/>
      <c r="V518" s="32"/>
      <c r="W518" s="32"/>
      <c r="X518" s="32"/>
      <c r="Y518" s="32"/>
      <c r="Z518" s="32"/>
    </row>
    <row r="519" spans="1:26" ht="15.75" customHeight="1">
      <c r="A519" s="32"/>
      <c r="B519" s="32"/>
      <c r="C519" s="117"/>
      <c r="D519" s="34"/>
      <c r="E519" s="34"/>
      <c r="F519" s="34"/>
      <c r="G519" s="34"/>
      <c r="H519" s="34"/>
      <c r="I519" s="34"/>
      <c r="J519" s="34"/>
      <c r="K519" s="34"/>
      <c r="L519" s="34"/>
      <c r="M519" s="34"/>
      <c r="N519" s="34"/>
      <c r="O519" s="32"/>
      <c r="P519" s="32"/>
      <c r="Q519" s="32"/>
      <c r="R519" s="32"/>
      <c r="S519" s="32"/>
      <c r="T519" s="32"/>
      <c r="U519" s="32"/>
      <c r="V519" s="32"/>
      <c r="W519" s="32"/>
      <c r="X519" s="32"/>
      <c r="Y519" s="32"/>
      <c r="Z519" s="32"/>
    </row>
    <row r="520" spans="1:26" ht="15.75" customHeight="1">
      <c r="A520" s="32"/>
      <c r="B520" s="32"/>
      <c r="C520" s="117"/>
      <c r="D520" s="34"/>
      <c r="E520" s="34"/>
      <c r="F520" s="34"/>
      <c r="G520" s="34"/>
      <c r="H520" s="34"/>
      <c r="I520" s="34"/>
      <c r="J520" s="34"/>
      <c r="K520" s="34"/>
      <c r="L520" s="34"/>
      <c r="M520" s="34"/>
      <c r="N520" s="34"/>
      <c r="O520" s="32"/>
      <c r="P520" s="32"/>
      <c r="Q520" s="32"/>
      <c r="R520" s="32"/>
      <c r="S520" s="32"/>
      <c r="T520" s="32"/>
      <c r="U520" s="32"/>
      <c r="V520" s="32"/>
      <c r="W520" s="32"/>
      <c r="X520" s="32"/>
      <c r="Y520" s="32"/>
      <c r="Z520" s="32"/>
    </row>
    <row r="521" spans="1:26" ht="15.75" customHeight="1">
      <c r="A521" s="32"/>
      <c r="B521" s="32"/>
      <c r="C521" s="117"/>
      <c r="D521" s="34"/>
      <c r="E521" s="34"/>
      <c r="F521" s="34"/>
      <c r="G521" s="34"/>
      <c r="H521" s="34"/>
      <c r="I521" s="34"/>
      <c r="J521" s="34"/>
      <c r="K521" s="34"/>
      <c r="L521" s="34"/>
      <c r="M521" s="34"/>
      <c r="N521" s="34"/>
      <c r="O521" s="32"/>
      <c r="P521" s="32"/>
      <c r="Q521" s="32"/>
      <c r="R521" s="32"/>
      <c r="S521" s="32"/>
      <c r="T521" s="32"/>
      <c r="U521" s="32"/>
      <c r="V521" s="32"/>
      <c r="W521" s="32"/>
      <c r="X521" s="32"/>
      <c r="Y521" s="32"/>
      <c r="Z521" s="32"/>
    </row>
    <row r="522" spans="1:26" ht="15.75" customHeight="1">
      <c r="A522" s="32"/>
      <c r="B522" s="32"/>
      <c r="C522" s="117"/>
      <c r="D522" s="34"/>
      <c r="E522" s="34"/>
      <c r="F522" s="34"/>
      <c r="G522" s="34"/>
      <c r="H522" s="34"/>
      <c r="I522" s="34"/>
      <c r="J522" s="34"/>
      <c r="K522" s="34"/>
      <c r="L522" s="34"/>
      <c r="M522" s="34"/>
      <c r="N522" s="34"/>
      <c r="O522" s="32"/>
      <c r="P522" s="32"/>
      <c r="Q522" s="32"/>
      <c r="R522" s="32"/>
      <c r="S522" s="32"/>
      <c r="T522" s="32"/>
      <c r="U522" s="32"/>
      <c r="V522" s="32"/>
      <c r="W522" s="32"/>
      <c r="X522" s="32"/>
      <c r="Y522" s="32"/>
      <c r="Z522" s="32"/>
    </row>
    <row r="523" spans="1:26" ht="15.75" customHeight="1">
      <c r="A523" s="32"/>
      <c r="B523" s="32"/>
      <c r="C523" s="117"/>
      <c r="D523" s="34"/>
      <c r="E523" s="34"/>
      <c r="F523" s="34"/>
      <c r="G523" s="34"/>
      <c r="H523" s="34"/>
      <c r="I523" s="34"/>
      <c r="J523" s="34"/>
      <c r="K523" s="34"/>
      <c r="L523" s="34"/>
      <c r="M523" s="34"/>
      <c r="N523" s="34"/>
      <c r="O523" s="32"/>
      <c r="P523" s="32"/>
      <c r="Q523" s="32"/>
      <c r="R523" s="32"/>
      <c r="S523" s="32"/>
      <c r="T523" s="32"/>
      <c r="U523" s="32"/>
      <c r="V523" s="32"/>
      <c r="W523" s="32"/>
      <c r="X523" s="32"/>
      <c r="Y523" s="32"/>
      <c r="Z523" s="32"/>
    </row>
    <row r="524" spans="1:26" ht="15.75" customHeight="1">
      <c r="A524" s="32"/>
      <c r="B524" s="32"/>
      <c r="C524" s="117"/>
      <c r="D524" s="34"/>
      <c r="E524" s="34"/>
      <c r="F524" s="34"/>
      <c r="G524" s="34"/>
      <c r="H524" s="34"/>
      <c r="I524" s="34"/>
      <c r="J524" s="34"/>
      <c r="K524" s="34"/>
      <c r="L524" s="34"/>
      <c r="M524" s="34"/>
      <c r="N524" s="34"/>
      <c r="O524" s="32"/>
      <c r="P524" s="32"/>
      <c r="Q524" s="32"/>
      <c r="R524" s="32"/>
      <c r="S524" s="32"/>
      <c r="T524" s="32"/>
      <c r="U524" s="32"/>
      <c r="V524" s="32"/>
      <c r="W524" s="32"/>
      <c r="X524" s="32"/>
      <c r="Y524" s="32"/>
      <c r="Z524" s="32"/>
    </row>
    <row r="525" spans="1:26" ht="15.75" customHeight="1">
      <c r="A525" s="32"/>
      <c r="B525" s="32"/>
      <c r="C525" s="117"/>
      <c r="D525" s="34"/>
      <c r="E525" s="34"/>
      <c r="F525" s="34"/>
      <c r="G525" s="34"/>
      <c r="H525" s="34"/>
      <c r="I525" s="34"/>
      <c r="J525" s="34"/>
      <c r="K525" s="34"/>
      <c r="L525" s="34"/>
      <c r="M525" s="34"/>
      <c r="N525" s="34"/>
      <c r="O525" s="32"/>
      <c r="P525" s="32"/>
      <c r="Q525" s="32"/>
      <c r="R525" s="32"/>
      <c r="S525" s="32"/>
      <c r="T525" s="32"/>
      <c r="U525" s="32"/>
      <c r="V525" s="32"/>
      <c r="W525" s="32"/>
      <c r="X525" s="32"/>
      <c r="Y525" s="32"/>
      <c r="Z525" s="32"/>
    </row>
    <row r="526" spans="1:26" ht="15.75" customHeight="1">
      <c r="A526" s="32"/>
      <c r="B526" s="32"/>
      <c r="C526" s="117"/>
      <c r="D526" s="34"/>
      <c r="E526" s="34"/>
      <c r="F526" s="34"/>
      <c r="G526" s="34"/>
      <c r="H526" s="34"/>
      <c r="I526" s="34"/>
      <c r="J526" s="34"/>
      <c r="K526" s="34"/>
      <c r="L526" s="34"/>
      <c r="M526" s="34"/>
      <c r="N526" s="34"/>
      <c r="O526" s="32"/>
      <c r="P526" s="32"/>
      <c r="Q526" s="32"/>
      <c r="R526" s="32"/>
      <c r="S526" s="32"/>
      <c r="T526" s="32"/>
      <c r="U526" s="32"/>
      <c r="V526" s="32"/>
      <c r="W526" s="32"/>
      <c r="X526" s="32"/>
      <c r="Y526" s="32"/>
      <c r="Z526" s="32"/>
    </row>
    <row r="527" spans="1:26" ht="15.75" customHeight="1">
      <c r="A527" s="32"/>
      <c r="B527" s="32"/>
      <c r="C527" s="117"/>
      <c r="D527" s="34"/>
      <c r="E527" s="34"/>
      <c r="F527" s="34"/>
      <c r="G527" s="34"/>
      <c r="H527" s="34"/>
      <c r="I527" s="34"/>
      <c r="J527" s="34"/>
      <c r="K527" s="34"/>
      <c r="L527" s="34"/>
      <c r="M527" s="34"/>
      <c r="N527" s="34"/>
      <c r="O527" s="32"/>
      <c r="P527" s="32"/>
      <c r="Q527" s="32"/>
      <c r="R527" s="32"/>
      <c r="S527" s="32"/>
      <c r="T527" s="32"/>
      <c r="U527" s="32"/>
      <c r="V527" s="32"/>
      <c r="W527" s="32"/>
      <c r="X527" s="32"/>
      <c r="Y527" s="32"/>
      <c r="Z527" s="32"/>
    </row>
    <row r="528" spans="1:26" ht="15.75" customHeight="1">
      <c r="A528" s="32"/>
      <c r="B528" s="32"/>
      <c r="C528" s="117"/>
      <c r="D528" s="34"/>
      <c r="E528" s="34"/>
      <c r="F528" s="34"/>
      <c r="G528" s="34"/>
      <c r="H528" s="34"/>
      <c r="I528" s="34"/>
      <c r="J528" s="34"/>
      <c r="K528" s="34"/>
      <c r="L528" s="34"/>
      <c r="M528" s="34"/>
      <c r="N528" s="34"/>
      <c r="O528" s="32"/>
      <c r="P528" s="32"/>
      <c r="Q528" s="32"/>
      <c r="R528" s="32"/>
      <c r="S528" s="32"/>
      <c r="T528" s="32"/>
      <c r="U528" s="32"/>
      <c r="V528" s="32"/>
      <c r="W528" s="32"/>
      <c r="X528" s="32"/>
      <c r="Y528" s="32"/>
      <c r="Z528" s="32"/>
    </row>
    <row r="529" spans="1:26" ht="15.75" customHeight="1">
      <c r="A529" s="32"/>
      <c r="B529" s="32"/>
      <c r="C529" s="117"/>
      <c r="D529" s="34"/>
      <c r="E529" s="34"/>
      <c r="F529" s="34"/>
      <c r="G529" s="34"/>
      <c r="H529" s="34"/>
      <c r="I529" s="34"/>
      <c r="J529" s="34"/>
      <c r="K529" s="34"/>
      <c r="L529" s="34"/>
      <c r="M529" s="34"/>
      <c r="N529" s="34"/>
      <c r="O529" s="32"/>
      <c r="P529" s="32"/>
      <c r="Q529" s="32"/>
      <c r="R529" s="32"/>
      <c r="S529" s="32"/>
      <c r="T529" s="32"/>
      <c r="U529" s="32"/>
      <c r="V529" s="32"/>
      <c r="W529" s="32"/>
      <c r="X529" s="32"/>
      <c r="Y529" s="32"/>
      <c r="Z529" s="32"/>
    </row>
    <row r="530" spans="1:26" ht="15.75" customHeight="1">
      <c r="A530" s="32"/>
      <c r="B530" s="32"/>
      <c r="C530" s="117"/>
      <c r="D530" s="34"/>
      <c r="E530" s="34"/>
      <c r="F530" s="34"/>
      <c r="G530" s="34"/>
      <c r="H530" s="34"/>
      <c r="I530" s="34"/>
      <c r="J530" s="34"/>
      <c r="K530" s="34"/>
      <c r="L530" s="34"/>
      <c r="M530" s="34"/>
      <c r="N530" s="34"/>
      <c r="O530" s="32"/>
      <c r="P530" s="32"/>
      <c r="Q530" s="32"/>
      <c r="R530" s="32"/>
      <c r="S530" s="32"/>
      <c r="T530" s="32"/>
      <c r="U530" s="32"/>
      <c r="V530" s="32"/>
      <c r="W530" s="32"/>
      <c r="X530" s="32"/>
      <c r="Y530" s="32"/>
      <c r="Z530" s="32"/>
    </row>
    <row r="531" spans="1:26" ht="15.75" customHeight="1">
      <c r="A531" s="32"/>
      <c r="B531" s="32"/>
      <c r="C531" s="117"/>
      <c r="D531" s="34"/>
      <c r="E531" s="34"/>
      <c r="F531" s="34"/>
      <c r="G531" s="34"/>
      <c r="H531" s="34"/>
      <c r="I531" s="34"/>
      <c r="J531" s="34"/>
      <c r="K531" s="34"/>
      <c r="L531" s="34"/>
      <c r="M531" s="34"/>
      <c r="N531" s="34"/>
      <c r="O531" s="32"/>
      <c r="P531" s="32"/>
      <c r="Q531" s="32"/>
      <c r="R531" s="32"/>
      <c r="S531" s="32"/>
      <c r="T531" s="32"/>
      <c r="U531" s="32"/>
      <c r="V531" s="32"/>
      <c r="W531" s="32"/>
      <c r="X531" s="32"/>
      <c r="Y531" s="32"/>
      <c r="Z531" s="32"/>
    </row>
    <row r="532" spans="1:26" ht="15.75" customHeight="1">
      <c r="A532" s="32"/>
      <c r="B532" s="32"/>
      <c r="C532" s="117"/>
      <c r="D532" s="34"/>
      <c r="E532" s="34"/>
      <c r="F532" s="34"/>
      <c r="G532" s="34"/>
      <c r="H532" s="34"/>
      <c r="I532" s="34"/>
      <c r="J532" s="34"/>
      <c r="K532" s="34"/>
      <c r="L532" s="34"/>
      <c r="M532" s="34"/>
      <c r="N532" s="34"/>
      <c r="O532" s="32"/>
      <c r="P532" s="32"/>
      <c r="Q532" s="32"/>
      <c r="R532" s="32"/>
      <c r="S532" s="32"/>
      <c r="T532" s="32"/>
      <c r="U532" s="32"/>
      <c r="V532" s="32"/>
      <c r="W532" s="32"/>
      <c r="X532" s="32"/>
      <c r="Y532" s="32"/>
      <c r="Z532" s="32"/>
    </row>
    <row r="533" spans="1:26" ht="15.75" customHeight="1">
      <c r="A533" s="32"/>
      <c r="B533" s="32"/>
      <c r="C533" s="117"/>
      <c r="D533" s="34"/>
      <c r="E533" s="34"/>
      <c r="F533" s="34"/>
      <c r="G533" s="34"/>
      <c r="H533" s="34"/>
      <c r="I533" s="34"/>
      <c r="J533" s="34"/>
      <c r="K533" s="34"/>
      <c r="L533" s="34"/>
      <c r="M533" s="34"/>
      <c r="N533" s="34"/>
      <c r="O533" s="32"/>
      <c r="P533" s="32"/>
      <c r="Q533" s="32"/>
      <c r="R533" s="32"/>
      <c r="S533" s="32"/>
      <c r="T533" s="32"/>
      <c r="U533" s="32"/>
      <c r="V533" s="32"/>
      <c r="W533" s="32"/>
      <c r="X533" s="32"/>
      <c r="Y533" s="32"/>
      <c r="Z533" s="32"/>
    </row>
    <row r="534" spans="1:26" ht="15.75" customHeight="1">
      <c r="A534" s="32"/>
      <c r="B534" s="32"/>
      <c r="C534" s="117"/>
      <c r="D534" s="34"/>
      <c r="E534" s="34"/>
      <c r="F534" s="34"/>
      <c r="G534" s="34"/>
      <c r="H534" s="34"/>
      <c r="I534" s="34"/>
      <c r="J534" s="34"/>
      <c r="K534" s="34"/>
      <c r="L534" s="34"/>
      <c r="M534" s="34"/>
      <c r="N534" s="34"/>
      <c r="O534" s="32"/>
      <c r="P534" s="32"/>
      <c r="Q534" s="32"/>
      <c r="R534" s="32"/>
      <c r="S534" s="32"/>
      <c r="T534" s="32"/>
      <c r="U534" s="32"/>
      <c r="V534" s="32"/>
      <c r="W534" s="32"/>
      <c r="X534" s="32"/>
      <c r="Y534" s="32"/>
      <c r="Z534" s="32"/>
    </row>
    <row r="535" spans="1:26" ht="15.75" customHeight="1">
      <c r="A535" s="32"/>
      <c r="B535" s="32"/>
      <c r="C535" s="117"/>
      <c r="D535" s="34"/>
      <c r="E535" s="34"/>
      <c r="F535" s="34"/>
      <c r="G535" s="34"/>
      <c r="H535" s="34"/>
      <c r="I535" s="34"/>
      <c r="J535" s="34"/>
      <c r="K535" s="34"/>
      <c r="L535" s="34"/>
      <c r="M535" s="34"/>
      <c r="N535" s="34"/>
      <c r="O535" s="32"/>
      <c r="P535" s="32"/>
      <c r="Q535" s="32"/>
      <c r="R535" s="32"/>
      <c r="S535" s="32"/>
      <c r="T535" s="32"/>
      <c r="U535" s="32"/>
      <c r="V535" s="32"/>
      <c r="W535" s="32"/>
      <c r="X535" s="32"/>
      <c r="Y535" s="32"/>
      <c r="Z535" s="32"/>
    </row>
    <row r="536" spans="1:26" ht="15.75" customHeight="1">
      <c r="A536" s="32"/>
      <c r="B536" s="32"/>
      <c r="C536" s="117"/>
      <c r="D536" s="34"/>
      <c r="E536" s="34"/>
      <c r="F536" s="34"/>
      <c r="G536" s="34"/>
      <c r="H536" s="34"/>
      <c r="I536" s="34"/>
      <c r="J536" s="34"/>
      <c r="K536" s="34"/>
      <c r="L536" s="34"/>
      <c r="M536" s="34"/>
      <c r="N536" s="34"/>
      <c r="O536" s="32"/>
      <c r="P536" s="32"/>
      <c r="Q536" s="32"/>
      <c r="R536" s="32"/>
      <c r="S536" s="32"/>
      <c r="T536" s="32"/>
      <c r="U536" s="32"/>
      <c r="V536" s="32"/>
      <c r="W536" s="32"/>
      <c r="X536" s="32"/>
      <c r="Y536" s="32"/>
      <c r="Z536" s="32"/>
    </row>
    <row r="537" spans="1:26" ht="15.75" customHeight="1">
      <c r="A537" s="32"/>
      <c r="B537" s="32"/>
      <c r="C537" s="117"/>
      <c r="D537" s="34"/>
      <c r="E537" s="34"/>
      <c r="F537" s="34"/>
      <c r="G537" s="34"/>
      <c r="H537" s="34"/>
      <c r="I537" s="34"/>
      <c r="J537" s="34"/>
      <c r="K537" s="34"/>
      <c r="L537" s="34"/>
      <c r="M537" s="34"/>
      <c r="N537" s="34"/>
      <c r="O537" s="32"/>
      <c r="P537" s="32"/>
      <c r="Q537" s="32"/>
      <c r="R537" s="32"/>
      <c r="S537" s="32"/>
      <c r="T537" s="32"/>
      <c r="U537" s="32"/>
      <c r="V537" s="32"/>
      <c r="W537" s="32"/>
      <c r="X537" s="32"/>
      <c r="Y537" s="32"/>
      <c r="Z537" s="32"/>
    </row>
    <row r="538" spans="1:26" ht="15.75" customHeight="1">
      <c r="A538" s="32"/>
      <c r="B538" s="32"/>
      <c r="C538" s="117"/>
      <c r="D538" s="34"/>
      <c r="E538" s="34"/>
      <c r="F538" s="34"/>
      <c r="G538" s="34"/>
      <c r="H538" s="34"/>
      <c r="I538" s="34"/>
      <c r="J538" s="34"/>
      <c r="K538" s="34"/>
      <c r="L538" s="34"/>
      <c r="M538" s="34"/>
      <c r="N538" s="34"/>
      <c r="O538" s="32"/>
      <c r="P538" s="32"/>
      <c r="Q538" s="32"/>
      <c r="R538" s="32"/>
      <c r="S538" s="32"/>
      <c r="T538" s="32"/>
      <c r="U538" s="32"/>
      <c r="V538" s="32"/>
      <c r="W538" s="32"/>
      <c r="X538" s="32"/>
      <c r="Y538" s="32"/>
      <c r="Z538" s="32"/>
    </row>
    <row r="539" spans="1:26" ht="15.75" customHeight="1">
      <c r="A539" s="32"/>
      <c r="B539" s="32"/>
      <c r="C539" s="117"/>
      <c r="D539" s="34"/>
      <c r="E539" s="34"/>
      <c r="F539" s="34"/>
      <c r="G539" s="34"/>
      <c r="H539" s="34"/>
      <c r="I539" s="34"/>
      <c r="J539" s="34"/>
      <c r="K539" s="34"/>
      <c r="L539" s="34"/>
      <c r="M539" s="34"/>
      <c r="N539" s="34"/>
      <c r="O539" s="32"/>
      <c r="P539" s="32"/>
      <c r="Q539" s="32"/>
      <c r="R539" s="32"/>
      <c r="S539" s="32"/>
      <c r="T539" s="32"/>
      <c r="U539" s="32"/>
      <c r="V539" s="32"/>
      <c r="W539" s="32"/>
      <c r="X539" s="32"/>
      <c r="Y539" s="32"/>
      <c r="Z539" s="32"/>
    </row>
    <row r="540" spans="1:26" ht="15.75" customHeight="1">
      <c r="A540" s="32"/>
      <c r="B540" s="32"/>
      <c r="C540" s="117"/>
      <c r="D540" s="34"/>
      <c r="E540" s="34"/>
      <c r="F540" s="34"/>
      <c r="G540" s="34"/>
      <c r="H540" s="34"/>
      <c r="I540" s="34"/>
      <c r="J540" s="34"/>
      <c r="K540" s="34"/>
      <c r="L540" s="34"/>
      <c r="M540" s="34"/>
      <c r="N540" s="34"/>
      <c r="O540" s="32"/>
      <c r="P540" s="32"/>
      <c r="Q540" s="32"/>
      <c r="R540" s="32"/>
      <c r="S540" s="32"/>
      <c r="T540" s="32"/>
      <c r="U540" s="32"/>
      <c r="V540" s="32"/>
      <c r="W540" s="32"/>
      <c r="X540" s="32"/>
      <c r="Y540" s="32"/>
      <c r="Z540" s="32"/>
    </row>
    <row r="541" spans="1:26" ht="15.75" customHeight="1">
      <c r="A541" s="32"/>
      <c r="B541" s="32"/>
      <c r="C541" s="117"/>
      <c r="D541" s="34"/>
      <c r="E541" s="34"/>
      <c r="F541" s="34"/>
      <c r="G541" s="34"/>
      <c r="H541" s="34"/>
      <c r="I541" s="34"/>
      <c r="J541" s="34"/>
      <c r="K541" s="34"/>
      <c r="L541" s="34"/>
      <c r="M541" s="34"/>
      <c r="N541" s="34"/>
      <c r="O541" s="32"/>
      <c r="P541" s="32"/>
      <c r="Q541" s="32"/>
      <c r="R541" s="32"/>
      <c r="S541" s="32"/>
      <c r="T541" s="32"/>
      <c r="U541" s="32"/>
      <c r="V541" s="32"/>
      <c r="W541" s="32"/>
      <c r="X541" s="32"/>
      <c r="Y541" s="32"/>
      <c r="Z541" s="32"/>
    </row>
    <row r="542" spans="1:26" ht="15.75" customHeight="1">
      <c r="A542" s="32"/>
      <c r="B542" s="32"/>
      <c r="C542" s="117"/>
      <c r="D542" s="34"/>
      <c r="E542" s="34"/>
      <c r="F542" s="34"/>
      <c r="G542" s="34"/>
      <c r="H542" s="34"/>
      <c r="I542" s="34"/>
      <c r="J542" s="34"/>
      <c r="K542" s="34"/>
      <c r="L542" s="34"/>
      <c r="M542" s="34"/>
      <c r="N542" s="34"/>
      <c r="O542" s="32"/>
      <c r="P542" s="32"/>
      <c r="Q542" s="32"/>
      <c r="R542" s="32"/>
      <c r="S542" s="32"/>
      <c r="T542" s="32"/>
      <c r="U542" s="32"/>
      <c r="V542" s="32"/>
      <c r="W542" s="32"/>
      <c r="X542" s="32"/>
      <c r="Y542" s="32"/>
      <c r="Z542" s="32"/>
    </row>
    <row r="543" spans="1:26" ht="15.75" customHeight="1">
      <c r="A543" s="32"/>
      <c r="B543" s="32"/>
      <c r="C543" s="117"/>
      <c r="D543" s="34"/>
      <c r="E543" s="34"/>
      <c r="F543" s="34"/>
      <c r="G543" s="34"/>
      <c r="H543" s="34"/>
      <c r="I543" s="34"/>
      <c r="J543" s="34"/>
      <c r="K543" s="34"/>
      <c r="L543" s="34"/>
      <c r="M543" s="34"/>
      <c r="N543" s="34"/>
      <c r="O543" s="32"/>
      <c r="P543" s="32"/>
      <c r="Q543" s="32"/>
      <c r="R543" s="32"/>
      <c r="S543" s="32"/>
      <c r="T543" s="32"/>
      <c r="U543" s="32"/>
      <c r="V543" s="32"/>
      <c r="W543" s="32"/>
      <c r="X543" s="32"/>
      <c r="Y543" s="32"/>
      <c r="Z543" s="32"/>
    </row>
    <row r="544" spans="1:26" ht="15.75" customHeight="1">
      <c r="A544" s="32"/>
      <c r="B544" s="32"/>
      <c r="C544" s="117"/>
      <c r="D544" s="34"/>
      <c r="E544" s="34"/>
      <c r="F544" s="34"/>
      <c r="G544" s="34"/>
      <c r="H544" s="34"/>
      <c r="I544" s="34"/>
      <c r="J544" s="34"/>
      <c r="K544" s="34"/>
      <c r="L544" s="34"/>
      <c r="M544" s="34"/>
      <c r="N544" s="34"/>
      <c r="O544" s="32"/>
      <c r="P544" s="32"/>
      <c r="Q544" s="32"/>
      <c r="R544" s="32"/>
      <c r="S544" s="32"/>
      <c r="T544" s="32"/>
      <c r="U544" s="32"/>
      <c r="V544" s="32"/>
      <c r="W544" s="32"/>
      <c r="X544" s="32"/>
      <c r="Y544" s="32"/>
      <c r="Z544" s="32"/>
    </row>
    <row r="545" spans="1:26" ht="15.75" customHeight="1">
      <c r="A545" s="32"/>
      <c r="B545" s="32"/>
      <c r="C545" s="117"/>
      <c r="D545" s="34"/>
      <c r="E545" s="34"/>
      <c r="F545" s="34"/>
      <c r="G545" s="34"/>
      <c r="H545" s="34"/>
      <c r="I545" s="34"/>
      <c r="J545" s="34"/>
      <c r="K545" s="34"/>
      <c r="L545" s="34"/>
      <c r="M545" s="34"/>
      <c r="N545" s="34"/>
      <c r="O545" s="32"/>
      <c r="P545" s="32"/>
      <c r="Q545" s="32"/>
      <c r="R545" s="32"/>
      <c r="S545" s="32"/>
      <c r="T545" s="32"/>
      <c r="U545" s="32"/>
      <c r="V545" s="32"/>
      <c r="W545" s="32"/>
      <c r="X545" s="32"/>
      <c r="Y545" s="32"/>
      <c r="Z545" s="32"/>
    </row>
    <row r="546" spans="1:26" ht="15.75" customHeight="1">
      <c r="A546" s="32"/>
      <c r="B546" s="32"/>
      <c r="C546" s="117"/>
      <c r="D546" s="34"/>
      <c r="E546" s="34"/>
      <c r="F546" s="34"/>
      <c r="G546" s="34"/>
      <c r="H546" s="34"/>
      <c r="I546" s="34"/>
      <c r="J546" s="34"/>
      <c r="K546" s="34"/>
      <c r="L546" s="34"/>
      <c r="M546" s="34"/>
      <c r="N546" s="34"/>
      <c r="O546" s="32"/>
      <c r="P546" s="32"/>
      <c r="Q546" s="32"/>
      <c r="R546" s="32"/>
      <c r="S546" s="32"/>
      <c r="T546" s="32"/>
      <c r="U546" s="32"/>
      <c r="V546" s="32"/>
      <c r="W546" s="32"/>
      <c r="X546" s="32"/>
      <c r="Y546" s="32"/>
      <c r="Z546" s="32"/>
    </row>
    <row r="547" spans="1:26" ht="15.75" customHeight="1">
      <c r="A547" s="32"/>
      <c r="B547" s="32"/>
      <c r="C547" s="117"/>
      <c r="D547" s="34"/>
      <c r="E547" s="34"/>
      <c r="F547" s="34"/>
      <c r="G547" s="34"/>
      <c r="H547" s="34"/>
      <c r="I547" s="34"/>
      <c r="J547" s="34"/>
      <c r="K547" s="34"/>
      <c r="L547" s="34"/>
      <c r="M547" s="34"/>
      <c r="N547" s="34"/>
      <c r="O547" s="32"/>
      <c r="P547" s="32"/>
      <c r="Q547" s="32"/>
      <c r="R547" s="32"/>
      <c r="S547" s="32"/>
      <c r="T547" s="32"/>
      <c r="U547" s="32"/>
      <c r="V547" s="32"/>
      <c r="W547" s="32"/>
      <c r="X547" s="32"/>
      <c r="Y547" s="32"/>
      <c r="Z547" s="32"/>
    </row>
    <row r="548" spans="1:26" ht="15.75" customHeight="1">
      <c r="A548" s="32"/>
      <c r="B548" s="32"/>
      <c r="C548" s="117"/>
      <c r="D548" s="34"/>
      <c r="E548" s="34"/>
      <c r="F548" s="34"/>
      <c r="G548" s="34"/>
      <c r="H548" s="34"/>
      <c r="I548" s="34"/>
      <c r="J548" s="34"/>
      <c r="K548" s="34"/>
      <c r="L548" s="34"/>
      <c r="M548" s="34"/>
      <c r="N548" s="34"/>
      <c r="O548" s="32"/>
      <c r="P548" s="32"/>
      <c r="Q548" s="32"/>
      <c r="R548" s="32"/>
      <c r="S548" s="32"/>
      <c r="T548" s="32"/>
      <c r="U548" s="32"/>
      <c r="V548" s="32"/>
      <c r="W548" s="32"/>
      <c r="X548" s="32"/>
      <c r="Y548" s="32"/>
      <c r="Z548" s="32"/>
    </row>
    <row r="549" spans="1:26" ht="15.75" customHeight="1">
      <c r="A549" s="32"/>
      <c r="B549" s="32"/>
      <c r="C549" s="117"/>
      <c r="D549" s="34"/>
      <c r="E549" s="34"/>
      <c r="F549" s="34"/>
      <c r="G549" s="34"/>
      <c r="H549" s="34"/>
      <c r="I549" s="34"/>
      <c r="J549" s="34"/>
      <c r="K549" s="34"/>
      <c r="L549" s="34"/>
      <c r="M549" s="34"/>
      <c r="N549" s="34"/>
      <c r="O549" s="32"/>
      <c r="P549" s="32"/>
      <c r="Q549" s="32"/>
      <c r="R549" s="32"/>
      <c r="S549" s="32"/>
      <c r="T549" s="32"/>
      <c r="U549" s="32"/>
      <c r="V549" s="32"/>
      <c r="W549" s="32"/>
      <c r="X549" s="32"/>
      <c r="Y549" s="32"/>
      <c r="Z549" s="32"/>
    </row>
    <row r="550" spans="1:26" ht="15.75" customHeight="1">
      <c r="A550" s="32"/>
      <c r="B550" s="32"/>
      <c r="C550" s="117"/>
      <c r="D550" s="34"/>
      <c r="E550" s="34"/>
      <c r="F550" s="34"/>
      <c r="G550" s="34"/>
      <c r="H550" s="34"/>
      <c r="I550" s="34"/>
      <c r="J550" s="34"/>
      <c r="K550" s="34"/>
      <c r="L550" s="34"/>
      <c r="M550" s="34"/>
      <c r="N550" s="34"/>
      <c r="O550" s="32"/>
      <c r="P550" s="32"/>
      <c r="Q550" s="32"/>
      <c r="R550" s="32"/>
      <c r="S550" s="32"/>
      <c r="T550" s="32"/>
      <c r="U550" s="32"/>
      <c r="V550" s="32"/>
      <c r="W550" s="32"/>
      <c r="X550" s="32"/>
      <c r="Y550" s="32"/>
      <c r="Z550" s="32"/>
    </row>
    <row r="551" spans="1:26" ht="15.75" customHeight="1">
      <c r="A551" s="32"/>
      <c r="B551" s="32"/>
      <c r="C551" s="117"/>
      <c r="D551" s="34"/>
      <c r="E551" s="34"/>
      <c r="F551" s="34"/>
      <c r="G551" s="34"/>
      <c r="H551" s="34"/>
      <c r="I551" s="34"/>
      <c r="J551" s="34"/>
      <c r="K551" s="34"/>
      <c r="L551" s="34"/>
      <c r="M551" s="34"/>
      <c r="N551" s="34"/>
      <c r="O551" s="32"/>
      <c r="P551" s="32"/>
      <c r="Q551" s="32"/>
      <c r="R551" s="32"/>
      <c r="S551" s="32"/>
      <c r="T551" s="32"/>
      <c r="U551" s="32"/>
      <c r="V551" s="32"/>
      <c r="W551" s="32"/>
      <c r="X551" s="32"/>
      <c r="Y551" s="32"/>
      <c r="Z551" s="32"/>
    </row>
    <row r="552" spans="1:26" ht="15.75" customHeight="1">
      <c r="A552" s="32"/>
      <c r="B552" s="32"/>
      <c r="C552" s="117"/>
      <c r="D552" s="34"/>
      <c r="E552" s="34"/>
      <c r="F552" s="34"/>
      <c r="G552" s="34"/>
      <c r="H552" s="34"/>
      <c r="I552" s="34"/>
      <c r="J552" s="34"/>
      <c r="K552" s="34"/>
      <c r="L552" s="34"/>
      <c r="M552" s="34"/>
      <c r="N552" s="34"/>
      <c r="O552" s="32"/>
      <c r="P552" s="32"/>
      <c r="Q552" s="32"/>
      <c r="R552" s="32"/>
      <c r="S552" s="32"/>
      <c r="T552" s="32"/>
      <c r="U552" s="32"/>
      <c r="V552" s="32"/>
      <c r="W552" s="32"/>
      <c r="X552" s="32"/>
      <c r="Y552" s="32"/>
      <c r="Z552" s="32"/>
    </row>
    <row r="553" spans="1:26" ht="15.75" customHeight="1">
      <c r="A553" s="32"/>
      <c r="B553" s="32"/>
      <c r="C553" s="117"/>
      <c r="D553" s="34"/>
      <c r="E553" s="34"/>
      <c r="F553" s="34"/>
      <c r="G553" s="34"/>
      <c r="H553" s="34"/>
      <c r="I553" s="34"/>
      <c r="J553" s="34"/>
      <c r="K553" s="34"/>
      <c r="L553" s="34"/>
      <c r="M553" s="34"/>
      <c r="N553" s="34"/>
      <c r="O553" s="32"/>
      <c r="P553" s="32"/>
      <c r="Q553" s="32"/>
      <c r="R553" s="32"/>
      <c r="S553" s="32"/>
      <c r="T553" s="32"/>
      <c r="U553" s="32"/>
      <c r="V553" s="32"/>
      <c r="W553" s="32"/>
      <c r="X553" s="32"/>
      <c r="Y553" s="32"/>
      <c r="Z553" s="32"/>
    </row>
    <row r="554" spans="1:26" ht="15.75" customHeight="1">
      <c r="A554" s="32"/>
      <c r="B554" s="32"/>
      <c r="C554" s="117"/>
      <c r="D554" s="34"/>
      <c r="E554" s="34"/>
      <c r="F554" s="34"/>
      <c r="G554" s="34"/>
      <c r="H554" s="34"/>
      <c r="I554" s="34"/>
      <c r="J554" s="34"/>
      <c r="K554" s="34"/>
      <c r="L554" s="34"/>
      <c r="M554" s="34"/>
      <c r="N554" s="34"/>
      <c r="O554" s="32"/>
      <c r="P554" s="32"/>
      <c r="Q554" s="32"/>
      <c r="R554" s="32"/>
      <c r="S554" s="32"/>
      <c r="T554" s="32"/>
      <c r="U554" s="32"/>
      <c r="V554" s="32"/>
      <c r="W554" s="32"/>
      <c r="X554" s="32"/>
      <c r="Y554" s="32"/>
      <c r="Z554" s="32"/>
    </row>
    <row r="555" spans="1:26" ht="15.75" customHeight="1">
      <c r="A555" s="32"/>
      <c r="B555" s="32"/>
      <c r="C555" s="117"/>
      <c r="D555" s="34"/>
      <c r="E555" s="34"/>
      <c r="F555" s="34"/>
      <c r="G555" s="34"/>
      <c r="H555" s="34"/>
      <c r="I555" s="34"/>
      <c r="J555" s="34"/>
      <c r="K555" s="34"/>
      <c r="L555" s="34"/>
      <c r="M555" s="34"/>
      <c r="N555" s="34"/>
      <c r="O555" s="32"/>
      <c r="P555" s="32"/>
      <c r="Q555" s="32"/>
      <c r="R555" s="32"/>
      <c r="S555" s="32"/>
      <c r="T555" s="32"/>
      <c r="U555" s="32"/>
      <c r="V555" s="32"/>
      <c r="W555" s="32"/>
      <c r="X555" s="32"/>
      <c r="Y555" s="32"/>
      <c r="Z555" s="32"/>
    </row>
    <row r="556" spans="1:26" ht="15.75" customHeight="1">
      <c r="A556" s="32"/>
      <c r="B556" s="32"/>
      <c r="C556" s="117"/>
      <c r="D556" s="34"/>
      <c r="E556" s="34"/>
      <c r="F556" s="34"/>
      <c r="G556" s="34"/>
      <c r="H556" s="34"/>
      <c r="I556" s="34"/>
      <c r="J556" s="34"/>
      <c r="K556" s="34"/>
      <c r="L556" s="34"/>
      <c r="M556" s="34"/>
      <c r="N556" s="34"/>
      <c r="O556" s="32"/>
      <c r="P556" s="32"/>
      <c r="Q556" s="32"/>
      <c r="R556" s="32"/>
      <c r="S556" s="32"/>
      <c r="T556" s="32"/>
      <c r="U556" s="32"/>
      <c r="V556" s="32"/>
      <c r="W556" s="32"/>
      <c r="X556" s="32"/>
      <c r="Y556" s="32"/>
      <c r="Z556" s="32"/>
    </row>
    <row r="557" spans="1:26" ht="15.75" customHeight="1">
      <c r="A557" s="32"/>
      <c r="B557" s="32"/>
      <c r="C557" s="117"/>
      <c r="D557" s="34"/>
      <c r="E557" s="34"/>
      <c r="F557" s="34"/>
      <c r="G557" s="34"/>
      <c r="H557" s="34"/>
      <c r="I557" s="34"/>
      <c r="J557" s="34"/>
      <c r="K557" s="34"/>
      <c r="L557" s="34"/>
      <c r="M557" s="34"/>
      <c r="N557" s="34"/>
      <c r="O557" s="32"/>
      <c r="P557" s="32"/>
      <c r="Q557" s="32"/>
      <c r="R557" s="32"/>
      <c r="S557" s="32"/>
      <c r="T557" s="32"/>
      <c r="U557" s="32"/>
      <c r="V557" s="32"/>
      <c r="W557" s="32"/>
      <c r="X557" s="32"/>
      <c r="Y557" s="32"/>
      <c r="Z557" s="32"/>
    </row>
    <row r="558" spans="1:26" ht="15.75" customHeight="1">
      <c r="A558" s="32"/>
      <c r="B558" s="32"/>
      <c r="C558" s="117"/>
      <c r="D558" s="34"/>
      <c r="E558" s="34"/>
      <c r="F558" s="34"/>
      <c r="G558" s="34"/>
      <c r="H558" s="34"/>
      <c r="I558" s="34"/>
      <c r="J558" s="34"/>
      <c r="K558" s="34"/>
      <c r="L558" s="34"/>
      <c r="M558" s="34"/>
      <c r="N558" s="34"/>
      <c r="O558" s="32"/>
      <c r="P558" s="32"/>
      <c r="Q558" s="32"/>
      <c r="R558" s="32"/>
      <c r="S558" s="32"/>
      <c r="T558" s="32"/>
      <c r="U558" s="32"/>
      <c r="V558" s="32"/>
      <c r="W558" s="32"/>
      <c r="X558" s="32"/>
      <c r="Y558" s="32"/>
      <c r="Z558" s="32"/>
    </row>
    <row r="559" spans="1:26" ht="15.75" customHeight="1">
      <c r="A559" s="32"/>
      <c r="B559" s="32"/>
      <c r="C559" s="117"/>
      <c r="D559" s="34"/>
      <c r="E559" s="34"/>
      <c r="F559" s="34"/>
      <c r="G559" s="34"/>
      <c r="H559" s="34"/>
      <c r="I559" s="34"/>
      <c r="J559" s="34"/>
      <c r="K559" s="34"/>
      <c r="L559" s="34"/>
      <c r="M559" s="34"/>
      <c r="N559" s="34"/>
      <c r="O559" s="32"/>
      <c r="P559" s="32"/>
      <c r="Q559" s="32"/>
      <c r="R559" s="32"/>
      <c r="S559" s="32"/>
      <c r="T559" s="32"/>
      <c r="U559" s="32"/>
      <c r="V559" s="32"/>
      <c r="W559" s="32"/>
      <c r="X559" s="32"/>
      <c r="Y559" s="32"/>
      <c r="Z559" s="32"/>
    </row>
    <row r="560" spans="1:26" ht="15.75" customHeight="1">
      <c r="A560" s="32"/>
      <c r="B560" s="32"/>
      <c r="C560" s="117"/>
      <c r="D560" s="34"/>
      <c r="E560" s="34"/>
      <c r="F560" s="34"/>
      <c r="G560" s="34"/>
      <c r="H560" s="34"/>
      <c r="I560" s="34"/>
      <c r="J560" s="34"/>
      <c r="K560" s="34"/>
      <c r="L560" s="34"/>
      <c r="M560" s="34"/>
      <c r="N560" s="34"/>
      <c r="O560" s="32"/>
      <c r="P560" s="32"/>
      <c r="Q560" s="32"/>
      <c r="R560" s="32"/>
      <c r="S560" s="32"/>
      <c r="T560" s="32"/>
      <c r="U560" s="32"/>
      <c r="V560" s="32"/>
      <c r="W560" s="32"/>
      <c r="X560" s="32"/>
      <c r="Y560" s="32"/>
      <c r="Z560" s="32"/>
    </row>
    <row r="561" spans="1:26" ht="15.75" customHeight="1">
      <c r="A561" s="32"/>
      <c r="B561" s="32"/>
      <c r="C561" s="117"/>
      <c r="D561" s="34"/>
      <c r="E561" s="34"/>
      <c r="F561" s="34"/>
      <c r="G561" s="34"/>
      <c r="H561" s="34"/>
      <c r="I561" s="34"/>
      <c r="J561" s="34"/>
      <c r="K561" s="34"/>
      <c r="L561" s="34"/>
      <c r="M561" s="34"/>
      <c r="N561" s="34"/>
      <c r="O561" s="32"/>
      <c r="P561" s="32"/>
      <c r="Q561" s="32"/>
      <c r="R561" s="32"/>
      <c r="S561" s="32"/>
      <c r="T561" s="32"/>
      <c r="U561" s="32"/>
      <c r="V561" s="32"/>
      <c r="W561" s="32"/>
      <c r="X561" s="32"/>
      <c r="Y561" s="32"/>
      <c r="Z561" s="32"/>
    </row>
    <row r="562" spans="1:26" ht="15.75" customHeight="1">
      <c r="A562" s="32"/>
      <c r="B562" s="32"/>
      <c r="C562" s="117"/>
      <c r="D562" s="34"/>
      <c r="E562" s="34"/>
      <c r="F562" s="34"/>
      <c r="G562" s="34"/>
      <c r="H562" s="34"/>
      <c r="I562" s="34"/>
      <c r="J562" s="34"/>
      <c r="K562" s="34"/>
      <c r="L562" s="34"/>
      <c r="M562" s="34"/>
      <c r="N562" s="34"/>
      <c r="O562" s="32"/>
      <c r="P562" s="32"/>
      <c r="Q562" s="32"/>
      <c r="R562" s="32"/>
      <c r="S562" s="32"/>
      <c r="T562" s="32"/>
      <c r="U562" s="32"/>
      <c r="V562" s="32"/>
      <c r="W562" s="32"/>
      <c r="X562" s="32"/>
      <c r="Y562" s="32"/>
      <c r="Z562" s="32"/>
    </row>
    <row r="563" spans="1:26" ht="15.75" customHeight="1">
      <c r="A563" s="32"/>
      <c r="B563" s="32"/>
      <c r="C563" s="117"/>
      <c r="D563" s="34"/>
      <c r="E563" s="34"/>
      <c r="F563" s="34"/>
      <c r="G563" s="34"/>
      <c r="H563" s="34"/>
      <c r="I563" s="34"/>
      <c r="J563" s="34"/>
      <c r="K563" s="34"/>
      <c r="L563" s="34"/>
      <c r="M563" s="34"/>
      <c r="N563" s="34"/>
      <c r="O563" s="32"/>
      <c r="P563" s="32"/>
      <c r="Q563" s="32"/>
      <c r="R563" s="32"/>
      <c r="S563" s="32"/>
      <c r="T563" s="32"/>
      <c r="U563" s="32"/>
      <c r="V563" s="32"/>
      <c r="W563" s="32"/>
      <c r="X563" s="32"/>
      <c r="Y563" s="32"/>
      <c r="Z563" s="32"/>
    </row>
    <row r="564" spans="1:26" ht="15.75" customHeight="1">
      <c r="A564" s="32"/>
      <c r="B564" s="32"/>
      <c r="C564" s="117"/>
      <c r="D564" s="34"/>
      <c r="E564" s="34"/>
      <c r="F564" s="34"/>
      <c r="G564" s="34"/>
      <c r="H564" s="34"/>
      <c r="I564" s="34"/>
      <c r="J564" s="34"/>
      <c r="K564" s="34"/>
      <c r="L564" s="34"/>
      <c r="M564" s="34"/>
      <c r="N564" s="34"/>
      <c r="O564" s="32"/>
      <c r="P564" s="32"/>
      <c r="Q564" s="32"/>
      <c r="R564" s="32"/>
      <c r="S564" s="32"/>
      <c r="T564" s="32"/>
      <c r="U564" s="32"/>
      <c r="V564" s="32"/>
      <c r="W564" s="32"/>
      <c r="X564" s="32"/>
      <c r="Y564" s="32"/>
      <c r="Z564" s="32"/>
    </row>
    <row r="565" spans="1:26" ht="15.75" customHeight="1">
      <c r="A565" s="32"/>
      <c r="B565" s="32"/>
      <c r="C565" s="117"/>
      <c r="D565" s="34"/>
      <c r="E565" s="34"/>
      <c r="F565" s="34"/>
      <c r="G565" s="34"/>
      <c r="H565" s="34"/>
      <c r="I565" s="34"/>
      <c r="J565" s="34"/>
      <c r="K565" s="34"/>
      <c r="L565" s="34"/>
      <c r="M565" s="34"/>
      <c r="N565" s="34"/>
      <c r="O565" s="32"/>
      <c r="P565" s="32"/>
      <c r="Q565" s="32"/>
      <c r="R565" s="32"/>
      <c r="S565" s="32"/>
      <c r="T565" s="32"/>
      <c r="U565" s="32"/>
      <c r="V565" s="32"/>
      <c r="W565" s="32"/>
      <c r="X565" s="32"/>
      <c r="Y565" s="32"/>
      <c r="Z565" s="32"/>
    </row>
    <row r="566" spans="1:26" ht="15.75" customHeight="1">
      <c r="A566" s="32"/>
      <c r="B566" s="32"/>
      <c r="C566" s="117"/>
      <c r="D566" s="34"/>
      <c r="E566" s="34"/>
      <c r="F566" s="34"/>
      <c r="G566" s="34"/>
      <c r="H566" s="34"/>
      <c r="I566" s="34"/>
      <c r="J566" s="34"/>
      <c r="K566" s="34"/>
      <c r="L566" s="34"/>
      <c r="M566" s="34"/>
      <c r="N566" s="34"/>
      <c r="O566" s="32"/>
      <c r="P566" s="32"/>
      <c r="Q566" s="32"/>
      <c r="R566" s="32"/>
      <c r="S566" s="32"/>
      <c r="T566" s="32"/>
      <c r="U566" s="32"/>
      <c r="V566" s="32"/>
      <c r="W566" s="32"/>
      <c r="X566" s="32"/>
      <c r="Y566" s="32"/>
      <c r="Z566" s="32"/>
    </row>
    <row r="567" spans="1:26" ht="15.75" customHeight="1">
      <c r="A567" s="32"/>
      <c r="B567" s="32"/>
      <c r="C567" s="117"/>
      <c r="D567" s="34"/>
      <c r="E567" s="34"/>
      <c r="F567" s="34"/>
      <c r="G567" s="34"/>
      <c r="H567" s="34"/>
      <c r="I567" s="34"/>
      <c r="J567" s="34"/>
      <c r="K567" s="34"/>
      <c r="L567" s="34"/>
      <c r="M567" s="34"/>
      <c r="N567" s="34"/>
      <c r="O567" s="32"/>
      <c r="P567" s="32"/>
      <c r="Q567" s="32"/>
      <c r="R567" s="32"/>
      <c r="S567" s="32"/>
      <c r="T567" s="32"/>
      <c r="U567" s="32"/>
      <c r="V567" s="32"/>
      <c r="W567" s="32"/>
      <c r="X567" s="32"/>
      <c r="Y567" s="32"/>
      <c r="Z567" s="32"/>
    </row>
    <row r="568" spans="1:26" ht="15.75" customHeight="1">
      <c r="A568" s="32"/>
      <c r="B568" s="32"/>
      <c r="C568" s="117"/>
      <c r="D568" s="34"/>
      <c r="E568" s="34"/>
      <c r="F568" s="34"/>
      <c r="G568" s="34"/>
      <c r="H568" s="34"/>
      <c r="I568" s="34"/>
      <c r="J568" s="34"/>
      <c r="K568" s="34"/>
      <c r="L568" s="34"/>
      <c r="M568" s="34"/>
      <c r="N568" s="34"/>
      <c r="O568" s="32"/>
      <c r="P568" s="32"/>
      <c r="Q568" s="32"/>
      <c r="R568" s="32"/>
      <c r="S568" s="32"/>
      <c r="T568" s="32"/>
      <c r="U568" s="32"/>
      <c r="V568" s="32"/>
      <c r="W568" s="32"/>
      <c r="X568" s="32"/>
      <c r="Y568" s="32"/>
      <c r="Z568" s="32"/>
    </row>
    <row r="569" spans="1:26" ht="15.75" customHeight="1">
      <c r="A569" s="32"/>
      <c r="B569" s="32"/>
      <c r="C569" s="117"/>
      <c r="D569" s="34"/>
      <c r="E569" s="34"/>
      <c r="F569" s="34"/>
      <c r="G569" s="34"/>
      <c r="H569" s="34"/>
      <c r="I569" s="34"/>
      <c r="J569" s="34"/>
      <c r="K569" s="34"/>
      <c r="L569" s="34"/>
      <c r="M569" s="34"/>
      <c r="N569" s="34"/>
      <c r="O569" s="32"/>
      <c r="P569" s="32"/>
      <c r="Q569" s="32"/>
      <c r="R569" s="32"/>
      <c r="S569" s="32"/>
      <c r="T569" s="32"/>
      <c r="U569" s="32"/>
      <c r="V569" s="32"/>
      <c r="W569" s="32"/>
      <c r="X569" s="32"/>
      <c r="Y569" s="32"/>
      <c r="Z569" s="32"/>
    </row>
    <row r="570" spans="1:26" ht="15.75" customHeight="1">
      <c r="A570" s="32"/>
      <c r="B570" s="32"/>
      <c r="C570" s="117"/>
      <c r="D570" s="34"/>
      <c r="E570" s="34"/>
      <c r="F570" s="34"/>
      <c r="G570" s="34"/>
      <c r="H570" s="34"/>
      <c r="I570" s="34"/>
      <c r="J570" s="34"/>
      <c r="K570" s="34"/>
      <c r="L570" s="34"/>
      <c r="M570" s="34"/>
      <c r="N570" s="34"/>
      <c r="O570" s="32"/>
      <c r="P570" s="32"/>
      <c r="Q570" s="32"/>
      <c r="R570" s="32"/>
      <c r="S570" s="32"/>
      <c r="T570" s="32"/>
      <c r="U570" s="32"/>
      <c r="V570" s="32"/>
      <c r="W570" s="32"/>
      <c r="X570" s="32"/>
      <c r="Y570" s="32"/>
      <c r="Z570" s="32"/>
    </row>
    <row r="571" spans="1:26" ht="15.75" customHeight="1">
      <c r="A571" s="32"/>
      <c r="B571" s="32"/>
      <c r="C571" s="117"/>
      <c r="D571" s="34"/>
      <c r="E571" s="34"/>
      <c r="F571" s="34"/>
      <c r="G571" s="34"/>
      <c r="H571" s="34"/>
      <c r="I571" s="34"/>
      <c r="J571" s="34"/>
      <c r="K571" s="34"/>
      <c r="L571" s="34"/>
      <c r="M571" s="34"/>
      <c r="N571" s="34"/>
      <c r="O571" s="32"/>
      <c r="P571" s="32"/>
      <c r="Q571" s="32"/>
      <c r="R571" s="32"/>
      <c r="S571" s="32"/>
      <c r="T571" s="32"/>
      <c r="U571" s="32"/>
      <c r="V571" s="32"/>
      <c r="W571" s="32"/>
      <c r="X571" s="32"/>
      <c r="Y571" s="32"/>
      <c r="Z571" s="32"/>
    </row>
    <row r="572" spans="1:26" ht="15.75" customHeight="1">
      <c r="A572" s="32"/>
      <c r="B572" s="32"/>
      <c r="C572" s="117"/>
      <c r="D572" s="34"/>
      <c r="E572" s="34"/>
      <c r="F572" s="34"/>
      <c r="G572" s="34"/>
      <c r="H572" s="34"/>
      <c r="I572" s="34"/>
      <c r="J572" s="34"/>
      <c r="K572" s="34"/>
      <c r="L572" s="34"/>
      <c r="M572" s="34"/>
      <c r="N572" s="34"/>
      <c r="O572" s="32"/>
      <c r="P572" s="32"/>
      <c r="Q572" s="32"/>
      <c r="R572" s="32"/>
      <c r="S572" s="32"/>
      <c r="T572" s="32"/>
      <c r="U572" s="32"/>
      <c r="V572" s="32"/>
      <c r="W572" s="32"/>
      <c r="X572" s="32"/>
      <c r="Y572" s="32"/>
      <c r="Z572" s="32"/>
    </row>
    <row r="573" spans="1:26" ht="15.75" customHeight="1">
      <c r="A573" s="32"/>
      <c r="B573" s="32"/>
      <c r="C573" s="117"/>
      <c r="D573" s="34"/>
      <c r="E573" s="34"/>
      <c r="F573" s="34"/>
      <c r="G573" s="34"/>
      <c r="H573" s="34"/>
      <c r="I573" s="34"/>
      <c r="J573" s="34"/>
      <c r="K573" s="34"/>
      <c r="L573" s="34"/>
      <c r="M573" s="34"/>
      <c r="N573" s="34"/>
      <c r="O573" s="32"/>
      <c r="P573" s="32"/>
      <c r="Q573" s="32"/>
      <c r="R573" s="32"/>
      <c r="S573" s="32"/>
      <c r="T573" s="32"/>
      <c r="U573" s="32"/>
      <c r="V573" s="32"/>
      <c r="W573" s="32"/>
      <c r="X573" s="32"/>
      <c r="Y573" s="32"/>
      <c r="Z573" s="32"/>
    </row>
    <row r="574" spans="1:26" ht="15.75" customHeight="1">
      <c r="A574" s="32"/>
      <c r="B574" s="32"/>
      <c r="C574" s="117"/>
      <c r="D574" s="34"/>
      <c r="E574" s="34"/>
      <c r="F574" s="34"/>
      <c r="G574" s="34"/>
      <c r="H574" s="34"/>
      <c r="I574" s="34"/>
      <c r="J574" s="34"/>
      <c r="K574" s="34"/>
      <c r="L574" s="34"/>
      <c r="M574" s="34"/>
      <c r="N574" s="34"/>
      <c r="O574" s="32"/>
      <c r="P574" s="32"/>
      <c r="Q574" s="32"/>
      <c r="R574" s="32"/>
      <c r="S574" s="32"/>
      <c r="T574" s="32"/>
      <c r="U574" s="32"/>
      <c r="V574" s="32"/>
      <c r="W574" s="32"/>
      <c r="X574" s="32"/>
      <c r="Y574" s="32"/>
      <c r="Z574" s="32"/>
    </row>
    <row r="575" spans="1:26" ht="15.75" customHeight="1">
      <c r="A575" s="32"/>
      <c r="B575" s="32"/>
      <c r="C575" s="117"/>
      <c r="D575" s="34"/>
      <c r="E575" s="34"/>
      <c r="F575" s="34"/>
      <c r="G575" s="34"/>
      <c r="H575" s="34"/>
      <c r="I575" s="34"/>
      <c r="J575" s="34"/>
      <c r="K575" s="34"/>
      <c r="L575" s="34"/>
      <c r="M575" s="34"/>
      <c r="N575" s="34"/>
      <c r="O575" s="32"/>
      <c r="P575" s="32"/>
      <c r="Q575" s="32"/>
      <c r="R575" s="32"/>
      <c r="S575" s="32"/>
      <c r="T575" s="32"/>
      <c r="U575" s="32"/>
      <c r="V575" s="32"/>
      <c r="W575" s="32"/>
      <c r="X575" s="32"/>
      <c r="Y575" s="32"/>
      <c r="Z575" s="32"/>
    </row>
    <row r="576" spans="1:26" ht="15.75" customHeight="1">
      <c r="A576" s="32"/>
      <c r="B576" s="32"/>
      <c r="C576" s="117"/>
      <c r="D576" s="34"/>
      <c r="E576" s="34"/>
      <c r="F576" s="34"/>
      <c r="G576" s="34"/>
      <c r="H576" s="34"/>
      <c r="I576" s="34"/>
      <c r="J576" s="34"/>
      <c r="K576" s="34"/>
      <c r="L576" s="34"/>
      <c r="M576" s="34"/>
      <c r="N576" s="34"/>
      <c r="O576" s="32"/>
      <c r="P576" s="32"/>
      <c r="Q576" s="32"/>
      <c r="R576" s="32"/>
      <c r="S576" s="32"/>
      <c r="T576" s="32"/>
      <c r="U576" s="32"/>
      <c r="V576" s="32"/>
      <c r="W576" s="32"/>
      <c r="X576" s="32"/>
      <c r="Y576" s="32"/>
      <c r="Z576" s="32"/>
    </row>
    <row r="577" spans="1:26" ht="15.75" customHeight="1">
      <c r="A577" s="32"/>
      <c r="B577" s="32"/>
      <c r="C577" s="117"/>
      <c r="D577" s="34"/>
      <c r="E577" s="34"/>
      <c r="F577" s="34"/>
      <c r="G577" s="34"/>
      <c r="H577" s="34"/>
      <c r="I577" s="34"/>
      <c r="J577" s="34"/>
      <c r="K577" s="34"/>
      <c r="L577" s="34"/>
      <c r="M577" s="34"/>
      <c r="N577" s="34"/>
      <c r="O577" s="32"/>
      <c r="P577" s="32"/>
      <c r="Q577" s="32"/>
      <c r="R577" s="32"/>
      <c r="S577" s="32"/>
      <c r="T577" s="32"/>
      <c r="U577" s="32"/>
      <c r="V577" s="32"/>
      <c r="W577" s="32"/>
      <c r="X577" s="32"/>
      <c r="Y577" s="32"/>
      <c r="Z577" s="32"/>
    </row>
    <row r="578" spans="1:26" ht="15.75" customHeight="1">
      <c r="A578" s="32"/>
      <c r="B578" s="32"/>
      <c r="C578" s="117"/>
      <c r="D578" s="34"/>
      <c r="E578" s="34"/>
      <c r="F578" s="34"/>
      <c r="G578" s="34"/>
      <c r="H578" s="34"/>
      <c r="I578" s="34"/>
      <c r="J578" s="34"/>
      <c r="K578" s="34"/>
      <c r="L578" s="34"/>
      <c r="M578" s="34"/>
      <c r="N578" s="34"/>
      <c r="O578" s="32"/>
      <c r="P578" s="32"/>
      <c r="Q578" s="32"/>
      <c r="R578" s="32"/>
      <c r="S578" s="32"/>
      <c r="T578" s="32"/>
      <c r="U578" s="32"/>
      <c r="V578" s="32"/>
      <c r="W578" s="32"/>
      <c r="X578" s="32"/>
      <c r="Y578" s="32"/>
      <c r="Z578" s="32"/>
    </row>
    <row r="579" spans="1:26" ht="15.75" customHeight="1">
      <c r="A579" s="32"/>
      <c r="B579" s="32"/>
      <c r="C579" s="117"/>
      <c r="D579" s="34"/>
      <c r="E579" s="34"/>
      <c r="F579" s="34"/>
      <c r="G579" s="34"/>
      <c r="H579" s="34"/>
      <c r="I579" s="34"/>
      <c r="J579" s="34"/>
      <c r="K579" s="34"/>
      <c r="L579" s="34"/>
      <c r="M579" s="34"/>
      <c r="N579" s="34"/>
      <c r="O579" s="32"/>
      <c r="P579" s="32"/>
      <c r="Q579" s="32"/>
      <c r="R579" s="32"/>
      <c r="S579" s="32"/>
      <c r="T579" s="32"/>
      <c r="U579" s="32"/>
      <c r="V579" s="32"/>
      <c r="W579" s="32"/>
      <c r="X579" s="32"/>
      <c r="Y579" s="32"/>
      <c r="Z579" s="32"/>
    </row>
    <row r="580" spans="1:26" ht="15.75" customHeight="1">
      <c r="A580" s="32"/>
      <c r="B580" s="32"/>
      <c r="C580" s="117"/>
      <c r="D580" s="34"/>
      <c r="E580" s="34"/>
      <c r="F580" s="34"/>
      <c r="G580" s="34"/>
      <c r="H580" s="34"/>
      <c r="I580" s="34"/>
      <c r="J580" s="34"/>
      <c r="K580" s="34"/>
      <c r="L580" s="34"/>
      <c r="M580" s="34"/>
      <c r="N580" s="34"/>
      <c r="O580" s="32"/>
      <c r="P580" s="32"/>
      <c r="Q580" s="32"/>
      <c r="R580" s="32"/>
      <c r="S580" s="32"/>
      <c r="T580" s="32"/>
      <c r="U580" s="32"/>
      <c r="V580" s="32"/>
      <c r="W580" s="32"/>
      <c r="X580" s="32"/>
      <c r="Y580" s="32"/>
      <c r="Z580" s="32"/>
    </row>
    <row r="581" spans="1:26" ht="15.75" customHeight="1">
      <c r="A581" s="32"/>
      <c r="B581" s="32"/>
      <c r="C581" s="117"/>
      <c r="D581" s="34"/>
      <c r="E581" s="34"/>
      <c r="F581" s="34"/>
      <c r="G581" s="34"/>
      <c r="H581" s="34"/>
      <c r="I581" s="34"/>
      <c r="J581" s="34"/>
      <c r="K581" s="34"/>
      <c r="L581" s="34"/>
      <c r="M581" s="34"/>
      <c r="N581" s="34"/>
      <c r="O581" s="32"/>
      <c r="P581" s="32"/>
      <c r="Q581" s="32"/>
      <c r="R581" s="32"/>
      <c r="S581" s="32"/>
      <c r="T581" s="32"/>
      <c r="U581" s="32"/>
      <c r="V581" s="32"/>
      <c r="W581" s="32"/>
      <c r="X581" s="32"/>
      <c r="Y581" s="32"/>
      <c r="Z581" s="32"/>
    </row>
    <row r="582" spans="1:26" ht="15.75" customHeight="1">
      <c r="A582" s="32"/>
      <c r="B582" s="32"/>
      <c r="C582" s="117"/>
      <c r="D582" s="34"/>
      <c r="E582" s="34"/>
      <c r="F582" s="34"/>
      <c r="G582" s="34"/>
      <c r="H582" s="34"/>
      <c r="I582" s="34"/>
      <c r="J582" s="34"/>
      <c r="K582" s="34"/>
      <c r="L582" s="34"/>
      <c r="M582" s="34"/>
      <c r="N582" s="34"/>
      <c r="O582" s="32"/>
      <c r="P582" s="32"/>
      <c r="Q582" s="32"/>
      <c r="R582" s="32"/>
      <c r="S582" s="32"/>
      <c r="T582" s="32"/>
      <c r="U582" s="32"/>
      <c r="V582" s="32"/>
      <c r="W582" s="32"/>
      <c r="X582" s="32"/>
      <c r="Y582" s="32"/>
      <c r="Z582" s="32"/>
    </row>
    <row r="583" spans="1:26" ht="15.75" customHeight="1">
      <c r="A583" s="32"/>
      <c r="B583" s="32"/>
      <c r="C583" s="117"/>
      <c r="D583" s="34"/>
      <c r="E583" s="34"/>
      <c r="F583" s="34"/>
      <c r="G583" s="34"/>
      <c r="H583" s="34"/>
      <c r="I583" s="34"/>
      <c r="J583" s="34"/>
      <c r="K583" s="34"/>
      <c r="L583" s="34"/>
      <c r="M583" s="34"/>
      <c r="N583" s="34"/>
      <c r="O583" s="32"/>
      <c r="P583" s="32"/>
      <c r="Q583" s="32"/>
      <c r="R583" s="32"/>
      <c r="S583" s="32"/>
      <c r="T583" s="32"/>
      <c r="U583" s="32"/>
      <c r="V583" s="32"/>
      <c r="W583" s="32"/>
      <c r="X583" s="32"/>
      <c r="Y583" s="32"/>
      <c r="Z583" s="32"/>
    </row>
    <row r="584" spans="1:26" ht="15.75" customHeight="1">
      <c r="A584" s="32"/>
      <c r="B584" s="32"/>
      <c r="C584" s="117"/>
      <c r="D584" s="34"/>
      <c r="E584" s="34"/>
      <c r="F584" s="34"/>
      <c r="G584" s="34"/>
      <c r="H584" s="34"/>
      <c r="I584" s="34"/>
      <c r="J584" s="34"/>
      <c r="K584" s="34"/>
      <c r="L584" s="34"/>
      <c r="M584" s="34"/>
      <c r="N584" s="34"/>
      <c r="O584" s="32"/>
      <c r="P584" s="32"/>
      <c r="Q584" s="32"/>
      <c r="R584" s="32"/>
      <c r="S584" s="32"/>
      <c r="T584" s="32"/>
      <c r="U584" s="32"/>
      <c r="V584" s="32"/>
      <c r="W584" s="32"/>
      <c r="X584" s="32"/>
      <c r="Y584" s="32"/>
      <c r="Z584" s="32"/>
    </row>
    <row r="585" spans="1:26" ht="15.75" customHeight="1">
      <c r="A585" s="32"/>
      <c r="B585" s="32"/>
      <c r="C585" s="117"/>
      <c r="D585" s="34"/>
      <c r="E585" s="34"/>
      <c r="F585" s="34"/>
      <c r="G585" s="34"/>
      <c r="H585" s="34"/>
      <c r="I585" s="34"/>
      <c r="J585" s="34"/>
      <c r="K585" s="34"/>
      <c r="L585" s="34"/>
      <c r="M585" s="34"/>
      <c r="N585" s="34"/>
      <c r="O585" s="32"/>
      <c r="P585" s="32"/>
      <c r="Q585" s="32"/>
      <c r="R585" s="32"/>
      <c r="S585" s="32"/>
      <c r="T585" s="32"/>
      <c r="U585" s="32"/>
      <c r="V585" s="32"/>
      <c r="W585" s="32"/>
      <c r="X585" s="32"/>
      <c r="Y585" s="32"/>
      <c r="Z585" s="32"/>
    </row>
    <row r="586" spans="1:26" ht="15.75" customHeight="1">
      <c r="A586" s="32"/>
      <c r="B586" s="32"/>
      <c r="C586" s="117"/>
      <c r="D586" s="34"/>
      <c r="E586" s="34"/>
      <c r="F586" s="34"/>
      <c r="G586" s="34"/>
      <c r="H586" s="34"/>
      <c r="I586" s="34"/>
      <c r="J586" s="34"/>
      <c r="K586" s="34"/>
      <c r="L586" s="34"/>
      <c r="M586" s="34"/>
      <c r="N586" s="34"/>
      <c r="O586" s="32"/>
      <c r="P586" s="32"/>
      <c r="Q586" s="32"/>
      <c r="R586" s="32"/>
      <c r="S586" s="32"/>
      <c r="T586" s="32"/>
      <c r="U586" s="32"/>
      <c r="V586" s="32"/>
      <c r="W586" s="32"/>
      <c r="X586" s="32"/>
      <c r="Y586" s="32"/>
      <c r="Z586" s="32"/>
    </row>
    <row r="587" spans="1:26" ht="15.75" customHeight="1">
      <c r="A587" s="32"/>
      <c r="B587" s="32"/>
      <c r="C587" s="117"/>
      <c r="D587" s="34"/>
      <c r="E587" s="34"/>
      <c r="F587" s="34"/>
      <c r="G587" s="34"/>
      <c r="H587" s="34"/>
      <c r="I587" s="34"/>
      <c r="J587" s="34"/>
      <c r="K587" s="34"/>
      <c r="L587" s="34"/>
      <c r="M587" s="34"/>
      <c r="N587" s="34"/>
      <c r="O587" s="32"/>
      <c r="P587" s="32"/>
      <c r="Q587" s="32"/>
      <c r="R587" s="32"/>
      <c r="S587" s="32"/>
      <c r="T587" s="32"/>
      <c r="U587" s="32"/>
      <c r="V587" s="32"/>
      <c r="W587" s="32"/>
      <c r="X587" s="32"/>
      <c r="Y587" s="32"/>
      <c r="Z587" s="32"/>
    </row>
    <row r="588" spans="1:26" ht="15.75" customHeight="1">
      <c r="A588" s="32"/>
      <c r="B588" s="32"/>
      <c r="C588" s="117"/>
      <c r="D588" s="34"/>
      <c r="E588" s="34"/>
      <c r="F588" s="34"/>
      <c r="G588" s="34"/>
      <c r="H588" s="34"/>
      <c r="I588" s="34"/>
      <c r="J588" s="34"/>
      <c r="K588" s="34"/>
      <c r="L588" s="34"/>
      <c r="M588" s="34"/>
      <c r="N588" s="34"/>
      <c r="O588" s="32"/>
      <c r="P588" s="32"/>
      <c r="Q588" s="32"/>
      <c r="R588" s="32"/>
      <c r="S588" s="32"/>
      <c r="T588" s="32"/>
      <c r="U588" s="32"/>
      <c r="V588" s="32"/>
      <c r="W588" s="32"/>
      <c r="X588" s="32"/>
      <c r="Y588" s="32"/>
      <c r="Z588" s="32"/>
    </row>
    <row r="589" spans="1:26" ht="15.75" customHeight="1">
      <c r="A589" s="32"/>
      <c r="B589" s="32"/>
      <c r="C589" s="117"/>
      <c r="D589" s="34"/>
      <c r="E589" s="34"/>
      <c r="F589" s="34"/>
      <c r="G589" s="34"/>
      <c r="H589" s="34"/>
      <c r="I589" s="34"/>
      <c r="J589" s="34"/>
      <c r="K589" s="34"/>
      <c r="L589" s="34"/>
      <c r="M589" s="34"/>
      <c r="N589" s="34"/>
      <c r="O589" s="32"/>
      <c r="P589" s="32"/>
      <c r="Q589" s="32"/>
      <c r="R589" s="32"/>
      <c r="S589" s="32"/>
      <c r="T589" s="32"/>
      <c r="U589" s="32"/>
      <c r="V589" s="32"/>
      <c r="W589" s="32"/>
      <c r="X589" s="32"/>
      <c r="Y589" s="32"/>
      <c r="Z589" s="32"/>
    </row>
    <row r="590" spans="1:26" ht="15.75" customHeight="1">
      <c r="A590" s="32"/>
      <c r="B590" s="32"/>
      <c r="C590" s="117"/>
      <c r="D590" s="34"/>
      <c r="E590" s="34"/>
      <c r="F590" s="34"/>
      <c r="G590" s="34"/>
      <c r="H590" s="34"/>
      <c r="I590" s="34"/>
      <c r="J590" s="34"/>
      <c r="K590" s="34"/>
      <c r="L590" s="34"/>
      <c r="M590" s="34"/>
      <c r="N590" s="34"/>
      <c r="O590" s="32"/>
      <c r="P590" s="32"/>
      <c r="Q590" s="32"/>
      <c r="R590" s="32"/>
      <c r="S590" s="32"/>
      <c r="T590" s="32"/>
      <c r="U590" s="32"/>
      <c r="V590" s="32"/>
      <c r="W590" s="32"/>
      <c r="X590" s="32"/>
      <c r="Y590" s="32"/>
      <c r="Z590" s="32"/>
    </row>
    <row r="591" spans="1:26" ht="15.75" customHeight="1">
      <c r="A591" s="32"/>
      <c r="B591" s="32"/>
      <c r="C591" s="117"/>
      <c r="D591" s="34"/>
      <c r="E591" s="34"/>
      <c r="F591" s="34"/>
      <c r="G591" s="34"/>
      <c r="H591" s="34"/>
      <c r="I591" s="34"/>
      <c r="J591" s="34"/>
      <c r="K591" s="34"/>
      <c r="L591" s="34"/>
      <c r="M591" s="34"/>
      <c r="N591" s="34"/>
      <c r="O591" s="32"/>
      <c r="P591" s="32"/>
      <c r="Q591" s="32"/>
      <c r="R591" s="32"/>
      <c r="S591" s="32"/>
      <c r="T591" s="32"/>
      <c r="U591" s="32"/>
      <c r="V591" s="32"/>
      <c r="W591" s="32"/>
      <c r="X591" s="32"/>
      <c r="Y591" s="32"/>
      <c r="Z591" s="32"/>
    </row>
    <row r="592" spans="1:26" ht="15.75" customHeight="1">
      <c r="A592" s="32"/>
      <c r="B592" s="32"/>
      <c r="C592" s="117"/>
      <c r="D592" s="34"/>
      <c r="E592" s="34"/>
      <c r="F592" s="34"/>
      <c r="G592" s="34"/>
      <c r="H592" s="34"/>
      <c r="I592" s="34"/>
      <c r="J592" s="34"/>
      <c r="K592" s="34"/>
      <c r="L592" s="34"/>
      <c r="M592" s="34"/>
      <c r="N592" s="34"/>
      <c r="O592" s="32"/>
      <c r="P592" s="32"/>
      <c r="Q592" s="32"/>
      <c r="R592" s="32"/>
      <c r="S592" s="32"/>
      <c r="T592" s="32"/>
      <c r="U592" s="32"/>
      <c r="V592" s="32"/>
      <c r="W592" s="32"/>
      <c r="X592" s="32"/>
      <c r="Y592" s="32"/>
      <c r="Z592" s="32"/>
    </row>
    <row r="593" spans="1:26" ht="15.75" customHeight="1">
      <c r="A593" s="32"/>
      <c r="B593" s="32"/>
      <c r="C593" s="117"/>
      <c r="D593" s="34"/>
      <c r="E593" s="34"/>
      <c r="F593" s="34"/>
      <c r="G593" s="34"/>
      <c r="H593" s="34"/>
      <c r="I593" s="34"/>
      <c r="J593" s="34"/>
      <c r="K593" s="34"/>
      <c r="L593" s="34"/>
      <c r="M593" s="34"/>
      <c r="N593" s="34"/>
      <c r="O593" s="32"/>
      <c r="P593" s="32"/>
      <c r="Q593" s="32"/>
      <c r="R593" s="32"/>
      <c r="S593" s="32"/>
      <c r="T593" s="32"/>
      <c r="U593" s="32"/>
      <c r="V593" s="32"/>
      <c r="W593" s="32"/>
      <c r="X593" s="32"/>
      <c r="Y593" s="32"/>
      <c r="Z593" s="32"/>
    </row>
    <row r="594" spans="1:26" ht="15.75" customHeight="1">
      <c r="A594" s="32"/>
      <c r="B594" s="32"/>
      <c r="C594" s="117"/>
      <c r="D594" s="34"/>
      <c r="E594" s="34"/>
      <c r="F594" s="34"/>
      <c r="G594" s="34"/>
      <c r="H594" s="34"/>
      <c r="I594" s="34"/>
      <c r="J594" s="34"/>
      <c r="K594" s="34"/>
      <c r="L594" s="34"/>
      <c r="M594" s="34"/>
      <c r="N594" s="34"/>
      <c r="O594" s="32"/>
      <c r="P594" s="32"/>
      <c r="Q594" s="32"/>
      <c r="R594" s="32"/>
      <c r="S594" s="32"/>
      <c r="T594" s="32"/>
      <c r="U594" s="32"/>
      <c r="V594" s="32"/>
      <c r="W594" s="32"/>
      <c r="X594" s="32"/>
      <c r="Y594" s="32"/>
      <c r="Z594" s="32"/>
    </row>
    <row r="595" spans="1:26" ht="15.75" customHeight="1">
      <c r="A595" s="32"/>
      <c r="B595" s="32"/>
      <c r="C595" s="117"/>
      <c r="D595" s="34"/>
      <c r="E595" s="34"/>
      <c r="F595" s="34"/>
      <c r="G595" s="34"/>
      <c r="H595" s="34"/>
      <c r="I595" s="34"/>
      <c r="J595" s="34"/>
      <c r="K595" s="34"/>
      <c r="L595" s="34"/>
      <c r="M595" s="34"/>
      <c r="N595" s="34"/>
      <c r="O595" s="32"/>
      <c r="P595" s="32"/>
      <c r="Q595" s="32"/>
      <c r="R595" s="32"/>
      <c r="S595" s="32"/>
      <c r="T595" s="32"/>
      <c r="U595" s="32"/>
      <c r="V595" s="32"/>
      <c r="W595" s="32"/>
      <c r="X595" s="32"/>
      <c r="Y595" s="32"/>
      <c r="Z595" s="32"/>
    </row>
    <row r="596" spans="1:26" ht="15.75" customHeight="1">
      <c r="A596" s="32"/>
      <c r="B596" s="32"/>
      <c r="C596" s="117"/>
      <c r="D596" s="34"/>
      <c r="E596" s="34"/>
      <c r="F596" s="34"/>
      <c r="G596" s="34"/>
      <c r="H596" s="34"/>
      <c r="I596" s="34"/>
      <c r="J596" s="34"/>
      <c r="K596" s="34"/>
      <c r="L596" s="34"/>
      <c r="M596" s="34"/>
      <c r="N596" s="34"/>
      <c r="O596" s="32"/>
      <c r="P596" s="32"/>
      <c r="Q596" s="32"/>
      <c r="R596" s="32"/>
      <c r="S596" s="32"/>
      <c r="T596" s="32"/>
      <c r="U596" s="32"/>
      <c r="V596" s="32"/>
      <c r="W596" s="32"/>
      <c r="X596" s="32"/>
      <c r="Y596" s="32"/>
      <c r="Z596" s="32"/>
    </row>
    <row r="597" spans="1:26" ht="15.75" customHeight="1">
      <c r="A597" s="32"/>
      <c r="B597" s="32"/>
      <c r="C597" s="117"/>
      <c r="D597" s="34"/>
      <c r="E597" s="34"/>
      <c r="F597" s="34"/>
      <c r="G597" s="34"/>
      <c r="H597" s="34"/>
      <c r="I597" s="34"/>
      <c r="J597" s="34"/>
      <c r="K597" s="34"/>
      <c r="L597" s="34"/>
      <c r="M597" s="34"/>
      <c r="N597" s="34"/>
      <c r="O597" s="32"/>
      <c r="P597" s="32"/>
      <c r="Q597" s="32"/>
      <c r="R597" s="32"/>
      <c r="S597" s="32"/>
      <c r="T597" s="32"/>
      <c r="U597" s="32"/>
      <c r="V597" s="32"/>
      <c r="W597" s="32"/>
      <c r="X597" s="32"/>
      <c r="Y597" s="32"/>
      <c r="Z597" s="32"/>
    </row>
    <row r="598" spans="1:26" ht="15.75" customHeight="1">
      <c r="A598" s="32"/>
      <c r="B598" s="32"/>
      <c r="C598" s="117"/>
      <c r="D598" s="34"/>
      <c r="E598" s="34"/>
      <c r="F598" s="34"/>
      <c r="G598" s="34"/>
      <c r="H598" s="34"/>
      <c r="I598" s="34"/>
      <c r="J598" s="34"/>
      <c r="K598" s="34"/>
      <c r="L598" s="34"/>
      <c r="M598" s="34"/>
      <c r="N598" s="34"/>
      <c r="O598" s="32"/>
      <c r="P598" s="32"/>
      <c r="Q598" s="32"/>
      <c r="R598" s="32"/>
      <c r="S598" s="32"/>
      <c r="T598" s="32"/>
      <c r="U598" s="32"/>
      <c r="V598" s="32"/>
      <c r="W598" s="32"/>
      <c r="X598" s="32"/>
      <c r="Y598" s="32"/>
      <c r="Z598" s="32"/>
    </row>
    <row r="599" spans="1:26" ht="15.75" customHeight="1">
      <c r="A599" s="32"/>
      <c r="B599" s="32"/>
      <c r="C599" s="117"/>
      <c r="D599" s="34"/>
      <c r="E599" s="34"/>
      <c r="F599" s="34"/>
      <c r="G599" s="34"/>
      <c r="H599" s="34"/>
      <c r="I599" s="34"/>
      <c r="J599" s="34"/>
      <c r="K599" s="34"/>
      <c r="L599" s="34"/>
      <c r="M599" s="34"/>
      <c r="N599" s="34"/>
      <c r="O599" s="32"/>
      <c r="P599" s="32"/>
      <c r="Q599" s="32"/>
      <c r="R599" s="32"/>
      <c r="S599" s="32"/>
      <c r="T599" s="32"/>
      <c r="U599" s="32"/>
      <c r="V599" s="32"/>
      <c r="W599" s="32"/>
      <c r="X599" s="32"/>
      <c r="Y599" s="32"/>
      <c r="Z599" s="32"/>
    </row>
    <row r="600" spans="1:26" ht="15.75" customHeight="1">
      <c r="A600" s="32"/>
      <c r="B600" s="32"/>
      <c r="C600" s="117"/>
      <c r="D600" s="34"/>
      <c r="E600" s="34"/>
      <c r="F600" s="34"/>
      <c r="G600" s="34"/>
      <c r="H600" s="34"/>
      <c r="I600" s="34"/>
      <c r="J600" s="34"/>
      <c r="K600" s="34"/>
      <c r="L600" s="34"/>
      <c r="M600" s="34"/>
      <c r="N600" s="34"/>
      <c r="O600" s="32"/>
      <c r="P600" s="32"/>
      <c r="Q600" s="32"/>
      <c r="R600" s="32"/>
      <c r="S600" s="32"/>
      <c r="T600" s="32"/>
      <c r="U600" s="32"/>
      <c r="V600" s="32"/>
      <c r="W600" s="32"/>
      <c r="X600" s="32"/>
      <c r="Y600" s="32"/>
      <c r="Z600" s="32"/>
    </row>
    <row r="601" spans="1:26" ht="15.75" customHeight="1">
      <c r="A601" s="32"/>
      <c r="B601" s="32"/>
      <c r="C601" s="117"/>
      <c r="D601" s="34"/>
      <c r="E601" s="34"/>
      <c r="F601" s="34"/>
      <c r="G601" s="34"/>
      <c r="H601" s="34"/>
      <c r="I601" s="34"/>
      <c r="J601" s="34"/>
      <c r="K601" s="34"/>
      <c r="L601" s="34"/>
      <c r="M601" s="34"/>
      <c r="N601" s="34"/>
      <c r="O601" s="32"/>
      <c r="P601" s="32"/>
      <c r="Q601" s="32"/>
      <c r="R601" s="32"/>
      <c r="S601" s="32"/>
      <c r="T601" s="32"/>
      <c r="U601" s="32"/>
      <c r="V601" s="32"/>
      <c r="W601" s="32"/>
      <c r="X601" s="32"/>
      <c r="Y601" s="32"/>
      <c r="Z601" s="32"/>
    </row>
    <row r="602" spans="1:26" ht="15.75" customHeight="1">
      <c r="A602" s="32"/>
      <c r="B602" s="32"/>
      <c r="C602" s="117"/>
      <c r="D602" s="34"/>
      <c r="E602" s="34"/>
      <c r="F602" s="34"/>
      <c r="G602" s="34"/>
      <c r="H602" s="34"/>
      <c r="I602" s="34"/>
      <c r="J602" s="34"/>
      <c r="K602" s="34"/>
      <c r="L602" s="34"/>
      <c r="M602" s="34"/>
      <c r="N602" s="34"/>
      <c r="O602" s="32"/>
      <c r="P602" s="32"/>
      <c r="Q602" s="32"/>
      <c r="R602" s="32"/>
      <c r="S602" s="32"/>
      <c r="T602" s="32"/>
      <c r="U602" s="32"/>
      <c r="V602" s="32"/>
      <c r="W602" s="32"/>
      <c r="X602" s="32"/>
      <c r="Y602" s="32"/>
      <c r="Z602" s="32"/>
    </row>
    <row r="603" spans="1:26" ht="15.75" customHeight="1">
      <c r="A603" s="32"/>
      <c r="B603" s="32"/>
      <c r="C603" s="117"/>
      <c r="D603" s="34"/>
      <c r="E603" s="34"/>
      <c r="F603" s="34"/>
      <c r="G603" s="34"/>
      <c r="H603" s="34"/>
      <c r="I603" s="34"/>
      <c r="J603" s="34"/>
      <c r="K603" s="34"/>
      <c r="L603" s="34"/>
      <c r="M603" s="34"/>
      <c r="N603" s="34"/>
      <c r="O603" s="32"/>
      <c r="P603" s="32"/>
      <c r="Q603" s="32"/>
      <c r="R603" s="32"/>
      <c r="S603" s="32"/>
      <c r="T603" s="32"/>
      <c r="U603" s="32"/>
      <c r="V603" s="32"/>
      <c r="W603" s="32"/>
      <c r="X603" s="32"/>
      <c r="Y603" s="32"/>
      <c r="Z603" s="32"/>
    </row>
    <row r="604" spans="1:26" ht="15.75" customHeight="1">
      <c r="A604" s="32"/>
      <c r="B604" s="32"/>
      <c r="C604" s="117"/>
      <c r="D604" s="34"/>
      <c r="E604" s="34"/>
      <c r="F604" s="34"/>
      <c r="G604" s="34"/>
      <c r="H604" s="34"/>
      <c r="I604" s="34"/>
      <c r="J604" s="34"/>
      <c r="K604" s="34"/>
      <c r="L604" s="34"/>
      <c r="M604" s="34"/>
      <c r="N604" s="34"/>
      <c r="O604" s="32"/>
      <c r="P604" s="32"/>
      <c r="Q604" s="32"/>
      <c r="R604" s="32"/>
      <c r="S604" s="32"/>
      <c r="T604" s="32"/>
      <c r="U604" s="32"/>
      <c r="V604" s="32"/>
      <c r="W604" s="32"/>
      <c r="X604" s="32"/>
      <c r="Y604" s="32"/>
      <c r="Z604" s="32"/>
    </row>
    <row r="605" spans="1:26" ht="15.75" customHeight="1">
      <c r="A605" s="32"/>
      <c r="B605" s="32"/>
      <c r="C605" s="117"/>
      <c r="D605" s="34"/>
      <c r="E605" s="34"/>
      <c r="F605" s="34"/>
      <c r="G605" s="34"/>
      <c r="H605" s="34"/>
      <c r="I605" s="34"/>
      <c r="J605" s="34"/>
      <c r="K605" s="34"/>
      <c r="L605" s="34"/>
      <c r="M605" s="34"/>
      <c r="N605" s="34"/>
      <c r="O605" s="32"/>
      <c r="P605" s="32"/>
      <c r="Q605" s="32"/>
      <c r="R605" s="32"/>
      <c r="S605" s="32"/>
      <c r="T605" s="32"/>
      <c r="U605" s="32"/>
      <c r="V605" s="32"/>
      <c r="W605" s="32"/>
      <c r="X605" s="32"/>
      <c r="Y605" s="32"/>
      <c r="Z605" s="32"/>
    </row>
    <row r="606" spans="1:26" ht="15.75" customHeight="1">
      <c r="A606" s="32"/>
      <c r="B606" s="32"/>
      <c r="C606" s="117"/>
      <c r="D606" s="34"/>
      <c r="E606" s="34"/>
      <c r="F606" s="34"/>
      <c r="G606" s="34"/>
      <c r="H606" s="34"/>
      <c r="I606" s="34"/>
      <c r="J606" s="34"/>
      <c r="K606" s="34"/>
      <c r="L606" s="34"/>
      <c r="M606" s="34"/>
      <c r="N606" s="34"/>
      <c r="O606" s="32"/>
      <c r="P606" s="32"/>
      <c r="Q606" s="32"/>
      <c r="R606" s="32"/>
      <c r="S606" s="32"/>
      <c r="T606" s="32"/>
      <c r="U606" s="32"/>
      <c r="V606" s="32"/>
      <c r="W606" s="32"/>
      <c r="X606" s="32"/>
      <c r="Y606" s="32"/>
      <c r="Z606" s="32"/>
    </row>
    <row r="607" spans="1:26" ht="15.75" customHeight="1">
      <c r="A607" s="32"/>
      <c r="B607" s="32"/>
      <c r="C607" s="117"/>
      <c r="D607" s="34"/>
      <c r="E607" s="34"/>
      <c r="F607" s="34"/>
      <c r="G607" s="34"/>
      <c r="H607" s="34"/>
      <c r="I607" s="34"/>
      <c r="J607" s="34"/>
      <c r="K607" s="34"/>
      <c r="L607" s="34"/>
      <c r="M607" s="34"/>
      <c r="N607" s="34"/>
      <c r="O607" s="32"/>
      <c r="P607" s="32"/>
      <c r="Q607" s="32"/>
      <c r="R607" s="32"/>
      <c r="S607" s="32"/>
      <c r="T607" s="32"/>
      <c r="U607" s="32"/>
      <c r="V607" s="32"/>
      <c r="W607" s="32"/>
      <c r="X607" s="32"/>
      <c r="Y607" s="32"/>
      <c r="Z607" s="32"/>
    </row>
    <row r="608" spans="1:26" ht="15.75" customHeight="1">
      <c r="A608" s="32"/>
      <c r="B608" s="32"/>
      <c r="C608" s="117"/>
      <c r="D608" s="34"/>
      <c r="E608" s="34"/>
      <c r="F608" s="34"/>
      <c r="G608" s="34"/>
      <c r="H608" s="34"/>
      <c r="I608" s="34"/>
      <c r="J608" s="34"/>
      <c r="K608" s="34"/>
      <c r="L608" s="34"/>
      <c r="M608" s="34"/>
      <c r="N608" s="34"/>
      <c r="O608" s="32"/>
      <c r="P608" s="32"/>
      <c r="Q608" s="32"/>
      <c r="R608" s="32"/>
      <c r="S608" s="32"/>
      <c r="T608" s="32"/>
      <c r="U608" s="32"/>
      <c r="V608" s="32"/>
      <c r="W608" s="32"/>
      <c r="X608" s="32"/>
      <c r="Y608" s="32"/>
      <c r="Z608" s="32"/>
    </row>
    <row r="609" spans="1:26" ht="15.75" customHeight="1">
      <c r="A609" s="32"/>
      <c r="B609" s="32"/>
      <c r="C609" s="117"/>
      <c r="D609" s="34"/>
      <c r="E609" s="34"/>
      <c r="F609" s="34"/>
      <c r="G609" s="34"/>
      <c r="H609" s="34"/>
      <c r="I609" s="34"/>
      <c r="J609" s="34"/>
      <c r="K609" s="34"/>
      <c r="L609" s="34"/>
      <c r="M609" s="34"/>
      <c r="N609" s="34"/>
      <c r="O609" s="32"/>
      <c r="P609" s="32"/>
      <c r="Q609" s="32"/>
      <c r="R609" s="32"/>
      <c r="S609" s="32"/>
      <c r="T609" s="32"/>
      <c r="U609" s="32"/>
      <c r="V609" s="32"/>
      <c r="W609" s="32"/>
      <c r="X609" s="32"/>
      <c r="Y609" s="32"/>
      <c r="Z609" s="32"/>
    </row>
    <row r="610" spans="1:26" ht="15.75" customHeight="1">
      <c r="A610" s="32"/>
      <c r="B610" s="32"/>
      <c r="C610" s="117"/>
      <c r="D610" s="34"/>
      <c r="E610" s="34"/>
      <c r="F610" s="34"/>
      <c r="G610" s="34"/>
      <c r="H610" s="34"/>
      <c r="I610" s="34"/>
      <c r="J610" s="34"/>
      <c r="K610" s="34"/>
      <c r="L610" s="34"/>
      <c r="M610" s="34"/>
      <c r="N610" s="34"/>
      <c r="O610" s="32"/>
      <c r="P610" s="32"/>
      <c r="Q610" s="32"/>
      <c r="R610" s="32"/>
      <c r="S610" s="32"/>
      <c r="T610" s="32"/>
      <c r="U610" s="32"/>
      <c r="V610" s="32"/>
      <c r="W610" s="32"/>
      <c r="X610" s="32"/>
      <c r="Y610" s="32"/>
      <c r="Z610" s="32"/>
    </row>
    <row r="611" spans="1:26" ht="15.75" customHeight="1">
      <c r="A611" s="32"/>
      <c r="B611" s="32"/>
      <c r="C611" s="117"/>
      <c r="D611" s="34"/>
      <c r="E611" s="34"/>
      <c r="F611" s="34"/>
      <c r="G611" s="34"/>
      <c r="H611" s="34"/>
      <c r="I611" s="34"/>
      <c r="J611" s="34"/>
      <c r="K611" s="34"/>
      <c r="L611" s="34"/>
      <c r="M611" s="34"/>
      <c r="N611" s="34"/>
      <c r="O611" s="32"/>
      <c r="P611" s="32"/>
      <c r="Q611" s="32"/>
      <c r="R611" s="32"/>
      <c r="S611" s="32"/>
      <c r="T611" s="32"/>
      <c r="U611" s="32"/>
      <c r="V611" s="32"/>
      <c r="W611" s="32"/>
      <c r="X611" s="32"/>
      <c r="Y611" s="32"/>
      <c r="Z611" s="32"/>
    </row>
    <row r="612" spans="1:26" ht="15.75" customHeight="1">
      <c r="A612" s="32"/>
      <c r="B612" s="32"/>
      <c r="C612" s="117"/>
      <c r="D612" s="34"/>
      <c r="E612" s="34"/>
      <c r="F612" s="34"/>
      <c r="G612" s="34"/>
      <c r="H612" s="34"/>
      <c r="I612" s="34"/>
      <c r="J612" s="34"/>
      <c r="K612" s="34"/>
      <c r="L612" s="34"/>
      <c r="M612" s="34"/>
      <c r="N612" s="34"/>
      <c r="O612" s="32"/>
      <c r="P612" s="32"/>
      <c r="Q612" s="32"/>
      <c r="R612" s="32"/>
      <c r="S612" s="32"/>
      <c r="T612" s="32"/>
      <c r="U612" s="32"/>
      <c r="V612" s="32"/>
      <c r="W612" s="32"/>
      <c r="X612" s="32"/>
      <c r="Y612" s="32"/>
      <c r="Z612" s="32"/>
    </row>
    <row r="613" spans="1:26" ht="15.75" customHeight="1">
      <c r="A613" s="32"/>
      <c r="B613" s="32"/>
      <c r="C613" s="117"/>
      <c r="D613" s="34"/>
      <c r="E613" s="34"/>
      <c r="F613" s="34"/>
      <c r="G613" s="34"/>
      <c r="H613" s="34"/>
      <c r="I613" s="34"/>
      <c r="J613" s="34"/>
      <c r="K613" s="34"/>
      <c r="L613" s="34"/>
      <c r="M613" s="34"/>
      <c r="N613" s="34"/>
      <c r="O613" s="32"/>
      <c r="P613" s="32"/>
      <c r="Q613" s="32"/>
      <c r="R613" s="32"/>
      <c r="S613" s="32"/>
      <c r="T613" s="32"/>
      <c r="U613" s="32"/>
      <c r="V613" s="32"/>
      <c r="W613" s="32"/>
      <c r="X613" s="32"/>
      <c r="Y613" s="32"/>
      <c r="Z613" s="32"/>
    </row>
    <row r="614" spans="1:26" ht="15.75" customHeight="1">
      <c r="A614" s="32"/>
      <c r="B614" s="32"/>
      <c r="C614" s="117"/>
      <c r="D614" s="34"/>
      <c r="E614" s="34"/>
      <c r="F614" s="34"/>
      <c r="G614" s="34"/>
      <c r="H614" s="34"/>
      <c r="I614" s="34"/>
      <c r="J614" s="34"/>
      <c r="K614" s="34"/>
      <c r="L614" s="34"/>
      <c r="M614" s="34"/>
      <c r="N614" s="34"/>
      <c r="O614" s="32"/>
      <c r="P614" s="32"/>
      <c r="Q614" s="32"/>
      <c r="R614" s="32"/>
      <c r="S614" s="32"/>
      <c r="T614" s="32"/>
      <c r="U614" s="32"/>
      <c r="V614" s="32"/>
      <c r="W614" s="32"/>
      <c r="X614" s="32"/>
      <c r="Y614" s="32"/>
      <c r="Z614" s="32"/>
    </row>
    <row r="615" spans="1:26" ht="15.75" customHeight="1">
      <c r="A615" s="32"/>
      <c r="B615" s="32"/>
      <c r="C615" s="117"/>
      <c r="D615" s="34"/>
      <c r="E615" s="34"/>
      <c r="F615" s="34"/>
      <c r="G615" s="34"/>
      <c r="H615" s="34"/>
      <c r="I615" s="34"/>
      <c r="J615" s="34"/>
      <c r="K615" s="34"/>
      <c r="L615" s="34"/>
      <c r="M615" s="34"/>
      <c r="N615" s="34"/>
      <c r="O615" s="32"/>
      <c r="P615" s="32"/>
      <c r="Q615" s="32"/>
      <c r="R615" s="32"/>
      <c r="S615" s="32"/>
      <c r="T615" s="32"/>
      <c r="U615" s="32"/>
      <c r="V615" s="32"/>
      <c r="W615" s="32"/>
      <c r="X615" s="32"/>
      <c r="Y615" s="32"/>
      <c r="Z615" s="32"/>
    </row>
    <row r="616" spans="1:26" ht="15.75" customHeight="1">
      <c r="A616" s="32"/>
      <c r="B616" s="32"/>
      <c r="C616" s="117"/>
      <c r="D616" s="34"/>
      <c r="E616" s="34"/>
      <c r="F616" s="34"/>
      <c r="G616" s="34"/>
      <c r="H616" s="34"/>
      <c r="I616" s="34"/>
      <c r="J616" s="34"/>
      <c r="K616" s="34"/>
      <c r="L616" s="34"/>
      <c r="M616" s="34"/>
      <c r="N616" s="34"/>
      <c r="O616" s="32"/>
      <c r="P616" s="32"/>
      <c r="Q616" s="32"/>
      <c r="R616" s="32"/>
      <c r="S616" s="32"/>
      <c r="T616" s="32"/>
      <c r="U616" s="32"/>
      <c r="V616" s="32"/>
      <c r="W616" s="32"/>
      <c r="X616" s="32"/>
      <c r="Y616" s="32"/>
      <c r="Z616" s="32"/>
    </row>
    <row r="617" spans="1:26" ht="15.75" customHeight="1">
      <c r="A617" s="32"/>
      <c r="B617" s="32"/>
      <c r="C617" s="117"/>
      <c r="D617" s="34"/>
      <c r="E617" s="34"/>
      <c r="F617" s="34"/>
      <c r="G617" s="34"/>
      <c r="H617" s="34"/>
      <c r="I617" s="34"/>
      <c r="J617" s="34"/>
      <c r="K617" s="34"/>
      <c r="L617" s="34"/>
      <c r="M617" s="34"/>
      <c r="N617" s="34"/>
      <c r="O617" s="32"/>
      <c r="P617" s="32"/>
      <c r="Q617" s="32"/>
      <c r="R617" s="32"/>
      <c r="S617" s="32"/>
      <c r="T617" s="32"/>
      <c r="U617" s="32"/>
      <c r="V617" s="32"/>
      <c r="W617" s="32"/>
      <c r="X617" s="32"/>
      <c r="Y617" s="32"/>
      <c r="Z617" s="32"/>
    </row>
    <row r="618" spans="1:26" ht="15.75" customHeight="1">
      <c r="A618" s="32"/>
      <c r="B618" s="32"/>
      <c r="C618" s="117"/>
      <c r="D618" s="34"/>
      <c r="E618" s="34"/>
      <c r="F618" s="34"/>
      <c r="G618" s="34"/>
      <c r="H618" s="34"/>
      <c r="I618" s="34"/>
      <c r="J618" s="34"/>
      <c r="K618" s="34"/>
      <c r="L618" s="34"/>
      <c r="M618" s="34"/>
      <c r="N618" s="34"/>
      <c r="O618" s="32"/>
      <c r="P618" s="32"/>
      <c r="Q618" s="32"/>
      <c r="R618" s="32"/>
      <c r="S618" s="32"/>
      <c r="T618" s="32"/>
      <c r="U618" s="32"/>
      <c r="V618" s="32"/>
      <c r="W618" s="32"/>
      <c r="X618" s="32"/>
      <c r="Y618" s="32"/>
      <c r="Z618" s="32"/>
    </row>
    <row r="619" spans="1:26" ht="15.75" customHeight="1">
      <c r="A619" s="32"/>
      <c r="B619" s="32"/>
      <c r="C619" s="117"/>
      <c r="D619" s="34"/>
      <c r="E619" s="34"/>
      <c r="F619" s="34"/>
      <c r="G619" s="34"/>
      <c r="H619" s="34"/>
      <c r="I619" s="34"/>
      <c r="J619" s="34"/>
      <c r="K619" s="34"/>
      <c r="L619" s="34"/>
      <c r="M619" s="34"/>
      <c r="N619" s="34"/>
      <c r="O619" s="32"/>
      <c r="P619" s="32"/>
      <c r="Q619" s="32"/>
      <c r="R619" s="32"/>
      <c r="S619" s="32"/>
      <c r="T619" s="32"/>
      <c r="U619" s="32"/>
      <c r="V619" s="32"/>
      <c r="W619" s="32"/>
      <c r="X619" s="32"/>
      <c r="Y619" s="32"/>
      <c r="Z619" s="32"/>
    </row>
    <row r="620" spans="1:26" ht="15.75" customHeight="1">
      <c r="A620" s="32"/>
      <c r="B620" s="32"/>
      <c r="C620" s="117"/>
      <c r="D620" s="34"/>
      <c r="E620" s="34"/>
      <c r="F620" s="34"/>
      <c r="G620" s="34"/>
      <c r="H620" s="34"/>
      <c r="I620" s="34"/>
      <c r="J620" s="34"/>
      <c r="K620" s="34"/>
      <c r="L620" s="34"/>
      <c r="M620" s="34"/>
      <c r="N620" s="34"/>
      <c r="O620" s="32"/>
      <c r="P620" s="32"/>
      <c r="Q620" s="32"/>
      <c r="R620" s="32"/>
      <c r="S620" s="32"/>
      <c r="T620" s="32"/>
      <c r="U620" s="32"/>
      <c r="V620" s="32"/>
      <c r="W620" s="32"/>
      <c r="X620" s="32"/>
      <c r="Y620" s="32"/>
      <c r="Z620" s="32"/>
    </row>
    <row r="621" spans="1:26" ht="15.75" customHeight="1">
      <c r="A621" s="32"/>
      <c r="B621" s="32"/>
      <c r="C621" s="117"/>
      <c r="D621" s="34"/>
      <c r="E621" s="34"/>
      <c r="F621" s="34"/>
      <c r="G621" s="34"/>
      <c r="H621" s="34"/>
      <c r="I621" s="34"/>
      <c r="J621" s="34"/>
      <c r="K621" s="34"/>
      <c r="L621" s="34"/>
      <c r="M621" s="34"/>
      <c r="N621" s="34"/>
      <c r="O621" s="32"/>
      <c r="P621" s="32"/>
      <c r="Q621" s="32"/>
      <c r="R621" s="32"/>
      <c r="S621" s="32"/>
      <c r="T621" s="32"/>
      <c r="U621" s="32"/>
      <c r="V621" s="32"/>
      <c r="W621" s="32"/>
      <c r="X621" s="32"/>
      <c r="Y621" s="32"/>
      <c r="Z621" s="32"/>
    </row>
    <row r="622" spans="1:26" ht="15.75" customHeight="1">
      <c r="A622" s="32"/>
      <c r="B622" s="32"/>
      <c r="C622" s="117"/>
      <c r="D622" s="34"/>
      <c r="E622" s="34"/>
      <c r="F622" s="34"/>
      <c r="G622" s="34"/>
      <c r="H622" s="34"/>
      <c r="I622" s="34"/>
      <c r="J622" s="34"/>
      <c r="K622" s="34"/>
      <c r="L622" s="34"/>
      <c r="M622" s="34"/>
      <c r="N622" s="34"/>
      <c r="O622" s="32"/>
      <c r="P622" s="32"/>
      <c r="Q622" s="32"/>
      <c r="R622" s="32"/>
      <c r="S622" s="32"/>
      <c r="T622" s="32"/>
      <c r="U622" s="32"/>
      <c r="V622" s="32"/>
      <c r="W622" s="32"/>
      <c r="X622" s="32"/>
      <c r="Y622" s="32"/>
      <c r="Z622" s="32"/>
    </row>
    <row r="623" spans="1:26" ht="15.75" customHeight="1">
      <c r="A623" s="32"/>
      <c r="B623" s="32"/>
      <c r="C623" s="117"/>
      <c r="D623" s="34"/>
      <c r="E623" s="34"/>
      <c r="F623" s="34"/>
      <c r="G623" s="34"/>
      <c r="H623" s="34"/>
      <c r="I623" s="34"/>
      <c r="J623" s="34"/>
      <c r="K623" s="34"/>
      <c r="L623" s="34"/>
      <c r="M623" s="34"/>
      <c r="N623" s="34"/>
      <c r="O623" s="32"/>
      <c r="P623" s="32"/>
      <c r="Q623" s="32"/>
      <c r="R623" s="32"/>
      <c r="S623" s="32"/>
      <c r="T623" s="32"/>
      <c r="U623" s="32"/>
      <c r="V623" s="32"/>
      <c r="W623" s="32"/>
      <c r="X623" s="32"/>
      <c r="Y623" s="32"/>
      <c r="Z623" s="32"/>
    </row>
    <row r="624" spans="1:26" ht="15.75" customHeight="1">
      <c r="A624" s="32"/>
      <c r="B624" s="32"/>
      <c r="C624" s="117"/>
      <c r="D624" s="34"/>
      <c r="E624" s="34"/>
      <c r="F624" s="34"/>
      <c r="G624" s="34"/>
      <c r="H624" s="34"/>
      <c r="I624" s="34"/>
      <c r="J624" s="34"/>
      <c r="K624" s="34"/>
      <c r="L624" s="34"/>
      <c r="M624" s="34"/>
      <c r="N624" s="34"/>
      <c r="O624" s="32"/>
      <c r="P624" s="32"/>
      <c r="Q624" s="32"/>
      <c r="R624" s="32"/>
      <c r="S624" s="32"/>
      <c r="T624" s="32"/>
      <c r="U624" s="32"/>
      <c r="V624" s="32"/>
      <c r="W624" s="32"/>
      <c r="X624" s="32"/>
      <c r="Y624" s="32"/>
      <c r="Z624" s="32"/>
    </row>
    <row r="625" spans="1:26" ht="15.75" customHeight="1">
      <c r="A625" s="32"/>
      <c r="B625" s="32"/>
      <c r="C625" s="117"/>
      <c r="D625" s="34"/>
      <c r="E625" s="34"/>
      <c r="F625" s="34"/>
      <c r="G625" s="34"/>
      <c r="H625" s="34"/>
      <c r="I625" s="34"/>
      <c r="J625" s="34"/>
      <c r="K625" s="34"/>
      <c r="L625" s="34"/>
      <c r="M625" s="34"/>
      <c r="N625" s="34"/>
      <c r="O625" s="32"/>
      <c r="P625" s="32"/>
      <c r="Q625" s="32"/>
      <c r="R625" s="32"/>
      <c r="S625" s="32"/>
      <c r="T625" s="32"/>
      <c r="U625" s="32"/>
      <c r="V625" s="32"/>
      <c r="W625" s="32"/>
      <c r="X625" s="32"/>
      <c r="Y625" s="32"/>
      <c r="Z625" s="32"/>
    </row>
    <row r="626" spans="1:26" ht="15.75" customHeight="1">
      <c r="A626" s="32"/>
      <c r="B626" s="32"/>
      <c r="C626" s="117"/>
      <c r="D626" s="34"/>
      <c r="E626" s="34"/>
      <c r="F626" s="34"/>
      <c r="G626" s="34"/>
      <c r="H626" s="34"/>
      <c r="I626" s="34"/>
      <c r="J626" s="34"/>
      <c r="K626" s="34"/>
      <c r="L626" s="34"/>
      <c r="M626" s="34"/>
      <c r="N626" s="34"/>
      <c r="O626" s="32"/>
      <c r="P626" s="32"/>
      <c r="Q626" s="32"/>
      <c r="R626" s="32"/>
      <c r="S626" s="32"/>
      <c r="T626" s="32"/>
      <c r="U626" s="32"/>
      <c r="V626" s="32"/>
      <c r="W626" s="32"/>
      <c r="X626" s="32"/>
      <c r="Y626" s="32"/>
      <c r="Z626" s="32"/>
    </row>
    <row r="627" spans="1:26" ht="15.75" customHeight="1">
      <c r="A627" s="32"/>
      <c r="B627" s="32"/>
      <c r="C627" s="117"/>
      <c r="D627" s="34"/>
      <c r="E627" s="34"/>
      <c r="F627" s="34"/>
      <c r="G627" s="34"/>
      <c r="H627" s="34"/>
      <c r="I627" s="34"/>
      <c r="J627" s="34"/>
      <c r="K627" s="34"/>
      <c r="L627" s="34"/>
      <c r="M627" s="34"/>
      <c r="N627" s="34"/>
      <c r="O627" s="32"/>
      <c r="P627" s="32"/>
      <c r="Q627" s="32"/>
      <c r="R627" s="32"/>
      <c r="S627" s="32"/>
      <c r="T627" s="32"/>
      <c r="U627" s="32"/>
      <c r="V627" s="32"/>
      <c r="W627" s="32"/>
      <c r="X627" s="32"/>
      <c r="Y627" s="32"/>
      <c r="Z627" s="32"/>
    </row>
    <row r="628" spans="1:26" ht="15.75" customHeight="1">
      <c r="A628" s="32"/>
      <c r="B628" s="32"/>
      <c r="C628" s="117"/>
      <c r="D628" s="34"/>
      <c r="E628" s="34"/>
      <c r="F628" s="34"/>
      <c r="G628" s="34"/>
      <c r="H628" s="34"/>
      <c r="I628" s="34"/>
      <c r="J628" s="34"/>
      <c r="K628" s="34"/>
      <c r="L628" s="34"/>
      <c r="M628" s="34"/>
      <c r="N628" s="34"/>
      <c r="O628" s="32"/>
      <c r="P628" s="32"/>
      <c r="Q628" s="32"/>
      <c r="R628" s="32"/>
      <c r="S628" s="32"/>
      <c r="T628" s="32"/>
      <c r="U628" s="32"/>
      <c r="V628" s="32"/>
      <c r="W628" s="32"/>
      <c r="X628" s="32"/>
      <c r="Y628" s="32"/>
      <c r="Z628" s="32"/>
    </row>
    <row r="629" spans="1:26" ht="15.75" customHeight="1">
      <c r="A629" s="32"/>
      <c r="B629" s="32"/>
      <c r="C629" s="117"/>
      <c r="D629" s="34"/>
      <c r="E629" s="34"/>
      <c r="F629" s="34"/>
      <c r="G629" s="34"/>
      <c r="H629" s="34"/>
      <c r="I629" s="34"/>
      <c r="J629" s="34"/>
      <c r="K629" s="34"/>
      <c r="L629" s="34"/>
      <c r="M629" s="34"/>
      <c r="N629" s="34"/>
      <c r="O629" s="32"/>
      <c r="P629" s="32"/>
      <c r="Q629" s="32"/>
      <c r="R629" s="32"/>
      <c r="S629" s="32"/>
      <c r="T629" s="32"/>
      <c r="U629" s="32"/>
      <c r="V629" s="32"/>
      <c r="W629" s="32"/>
      <c r="X629" s="32"/>
      <c r="Y629" s="32"/>
      <c r="Z629" s="32"/>
    </row>
    <row r="630" spans="1:26" ht="15.75" customHeight="1">
      <c r="A630" s="32"/>
      <c r="B630" s="32"/>
      <c r="C630" s="117"/>
      <c r="D630" s="34"/>
      <c r="E630" s="34"/>
      <c r="F630" s="34"/>
      <c r="G630" s="34"/>
      <c r="H630" s="34"/>
      <c r="I630" s="34"/>
      <c r="J630" s="34"/>
      <c r="K630" s="34"/>
      <c r="L630" s="34"/>
      <c r="M630" s="34"/>
      <c r="N630" s="34"/>
      <c r="O630" s="32"/>
      <c r="P630" s="32"/>
      <c r="Q630" s="32"/>
      <c r="R630" s="32"/>
      <c r="S630" s="32"/>
      <c r="T630" s="32"/>
      <c r="U630" s="32"/>
      <c r="V630" s="32"/>
      <c r="W630" s="32"/>
      <c r="X630" s="32"/>
      <c r="Y630" s="32"/>
      <c r="Z630" s="32"/>
    </row>
    <row r="631" spans="1:26" ht="15.75" customHeight="1">
      <c r="A631" s="32"/>
      <c r="B631" s="32"/>
      <c r="C631" s="117"/>
      <c r="D631" s="34"/>
      <c r="E631" s="34"/>
      <c r="F631" s="34"/>
      <c r="G631" s="34"/>
      <c r="H631" s="34"/>
      <c r="I631" s="34"/>
      <c r="J631" s="34"/>
      <c r="K631" s="34"/>
      <c r="L631" s="34"/>
      <c r="M631" s="34"/>
      <c r="N631" s="34"/>
      <c r="O631" s="32"/>
      <c r="P631" s="32"/>
      <c r="Q631" s="32"/>
      <c r="R631" s="32"/>
      <c r="S631" s="32"/>
      <c r="T631" s="32"/>
      <c r="U631" s="32"/>
      <c r="V631" s="32"/>
      <c r="W631" s="32"/>
      <c r="X631" s="32"/>
      <c r="Y631" s="32"/>
      <c r="Z631" s="32"/>
    </row>
    <row r="632" spans="1:26" ht="15.75" customHeight="1">
      <c r="A632" s="32"/>
      <c r="B632" s="32"/>
      <c r="C632" s="117"/>
      <c r="D632" s="34"/>
      <c r="E632" s="34"/>
      <c r="F632" s="34"/>
      <c r="G632" s="34"/>
      <c r="H632" s="34"/>
      <c r="I632" s="34"/>
      <c r="J632" s="34"/>
      <c r="K632" s="34"/>
      <c r="L632" s="34"/>
      <c r="M632" s="34"/>
      <c r="N632" s="34"/>
      <c r="O632" s="32"/>
      <c r="P632" s="32"/>
      <c r="Q632" s="32"/>
      <c r="R632" s="32"/>
      <c r="S632" s="32"/>
      <c r="T632" s="32"/>
      <c r="U632" s="32"/>
      <c r="V632" s="32"/>
      <c r="W632" s="32"/>
      <c r="X632" s="32"/>
      <c r="Y632" s="32"/>
      <c r="Z632" s="32"/>
    </row>
    <row r="633" spans="1:26" ht="15.75" customHeight="1">
      <c r="A633" s="32"/>
      <c r="B633" s="32"/>
      <c r="C633" s="117"/>
      <c r="D633" s="34"/>
      <c r="E633" s="34"/>
      <c r="F633" s="34"/>
      <c r="G633" s="34"/>
      <c r="H633" s="34"/>
      <c r="I633" s="34"/>
      <c r="J633" s="34"/>
      <c r="K633" s="34"/>
      <c r="L633" s="34"/>
      <c r="M633" s="34"/>
      <c r="N633" s="34"/>
      <c r="O633" s="32"/>
      <c r="P633" s="32"/>
      <c r="Q633" s="32"/>
      <c r="R633" s="32"/>
      <c r="S633" s="32"/>
      <c r="T633" s="32"/>
      <c r="U633" s="32"/>
      <c r="V633" s="32"/>
      <c r="W633" s="32"/>
      <c r="X633" s="32"/>
      <c r="Y633" s="32"/>
      <c r="Z633" s="32"/>
    </row>
    <row r="634" spans="1:26" ht="15.75" customHeight="1">
      <c r="A634" s="32"/>
      <c r="B634" s="32"/>
      <c r="C634" s="117"/>
      <c r="D634" s="34"/>
      <c r="E634" s="34"/>
      <c r="F634" s="34"/>
      <c r="G634" s="34"/>
      <c r="H634" s="34"/>
      <c r="I634" s="34"/>
      <c r="J634" s="34"/>
      <c r="K634" s="34"/>
      <c r="L634" s="34"/>
      <c r="M634" s="34"/>
      <c r="N634" s="34"/>
      <c r="O634" s="32"/>
      <c r="P634" s="32"/>
      <c r="Q634" s="32"/>
      <c r="R634" s="32"/>
      <c r="S634" s="32"/>
      <c r="T634" s="32"/>
      <c r="U634" s="32"/>
      <c r="V634" s="32"/>
      <c r="W634" s="32"/>
      <c r="X634" s="32"/>
      <c r="Y634" s="32"/>
      <c r="Z634" s="32"/>
    </row>
    <row r="635" spans="1:26" ht="15.75" customHeight="1">
      <c r="A635" s="32"/>
      <c r="B635" s="32"/>
      <c r="C635" s="117"/>
      <c r="D635" s="34"/>
      <c r="E635" s="34"/>
      <c r="F635" s="34"/>
      <c r="G635" s="34"/>
      <c r="H635" s="34"/>
      <c r="I635" s="34"/>
      <c r="J635" s="34"/>
      <c r="K635" s="34"/>
      <c r="L635" s="34"/>
      <c r="M635" s="34"/>
      <c r="N635" s="34"/>
      <c r="O635" s="32"/>
      <c r="P635" s="32"/>
      <c r="Q635" s="32"/>
      <c r="R635" s="32"/>
      <c r="S635" s="32"/>
      <c r="T635" s="32"/>
      <c r="U635" s="32"/>
      <c r="V635" s="32"/>
      <c r="W635" s="32"/>
      <c r="X635" s="32"/>
      <c r="Y635" s="32"/>
      <c r="Z635" s="32"/>
    </row>
    <row r="636" spans="1:26" ht="15.75" customHeight="1">
      <c r="A636" s="32"/>
      <c r="B636" s="32"/>
      <c r="C636" s="117"/>
      <c r="D636" s="34"/>
      <c r="E636" s="34"/>
      <c r="F636" s="34"/>
      <c r="G636" s="34"/>
      <c r="H636" s="34"/>
      <c r="I636" s="34"/>
      <c r="J636" s="34"/>
      <c r="K636" s="34"/>
      <c r="L636" s="34"/>
      <c r="M636" s="34"/>
      <c r="N636" s="34"/>
      <c r="O636" s="32"/>
      <c r="P636" s="32"/>
      <c r="Q636" s="32"/>
      <c r="R636" s="32"/>
      <c r="S636" s="32"/>
      <c r="T636" s="32"/>
      <c r="U636" s="32"/>
      <c r="V636" s="32"/>
      <c r="W636" s="32"/>
      <c r="X636" s="32"/>
      <c r="Y636" s="32"/>
      <c r="Z636" s="32"/>
    </row>
    <row r="637" spans="1:26" ht="15.75" customHeight="1">
      <c r="A637" s="32"/>
      <c r="B637" s="32"/>
      <c r="C637" s="117"/>
      <c r="D637" s="34"/>
      <c r="E637" s="34"/>
      <c r="F637" s="34"/>
      <c r="G637" s="34"/>
      <c r="H637" s="34"/>
      <c r="I637" s="34"/>
      <c r="J637" s="34"/>
      <c r="K637" s="34"/>
      <c r="L637" s="34"/>
      <c r="M637" s="34"/>
      <c r="N637" s="34"/>
      <c r="O637" s="32"/>
      <c r="P637" s="32"/>
      <c r="Q637" s="32"/>
      <c r="R637" s="32"/>
      <c r="S637" s="32"/>
      <c r="T637" s="32"/>
      <c r="U637" s="32"/>
      <c r="V637" s="32"/>
      <c r="W637" s="32"/>
      <c r="X637" s="32"/>
      <c r="Y637" s="32"/>
      <c r="Z637" s="32"/>
    </row>
    <row r="638" spans="1:26" ht="15.75" customHeight="1">
      <c r="A638" s="32"/>
      <c r="B638" s="32"/>
      <c r="C638" s="117"/>
      <c r="D638" s="34"/>
      <c r="E638" s="34"/>
      <c r="F638" s="34"/>
      <c r="G638" s="34"/>
      <c r="H638" s="34"/>
      <c r="I638" s="34"/>
      <c r="J638" s="34"/>
      <c r="K638" s="34"/>
      <c r="L638" s="34"/>
      <c r="M638" s="34"/>
      <c r="N638" s="34"/>
      <c r="O638" s="32"/>
      <c r="P638" s="32"/>
      <c r="Q638" s="32"/>
      <c r="R638" s="32"/>
      <c r="S638" s="32"/>
      <c r="T638" s="32"/>
      <c r="U638" s="32"/>
      <c r="V638" s="32"/>
      <c r="W638" s="32"/>
      <c r="X638" s="32"/>
      <c r="Y638" s="32"/>
      <c r="Z638" s="32"/>
    </row>
    <row r="639" spans="1:26" ht="15.75" customHeight="1">
      <c r="A639" s="32"/>
      <c r="B639" s="32"/>
      <c r="C639" s="117"/>
      <c r="D639" s="34"/>
      <c r="E639" s="34"/>
      <c r="F639" s="34"/>
      <c r="G639" s="34"/>
      <c r="H639" s="34"/>
      <c r="I639" s="34"/>
      <c r="J639" s="34"/>
      <c r="K639" s="34"/>
      <c r="L639" s="34"/>
      <c r="M639" s="34"/>
      <c r="N639" s="34"/>
      <c r="O639" s="32"/>
      <c r="P639" s="32"/>
      <c r="Q639" s="32"/>
      <c r="R639" s="32"/>
      <c r="S639" s="32"/>
      <c r="T639" s="32"/>
      <c r="U639" s="32"/>
      <c r="V639" s="32"/>
      <c r="W639" s="32"/>
      <c r="X639" s="32"/>
      <c r="Y639" s="32"/>
      <c r="Z639" s="32"/>
    </row>
    <row r="640" spans="1:26" ht="15.75" customHeight="1">
      <c r="A640" s="32"/>
      <c r="B640" s="32"/>
      <c r="C640" s="117"/>
      <c r="D640" s="34"/>
      <c r="E640" s="34"/>
      <c r="F640" s="34"/>
      <c r="G640" s="34"/>
      <c r="H640" s="34"/>
      <c r="I640" s="34"/>
      <c r="J640" s="34"/>
      <c r="K640" s="34"/>
      <c r="L640" s="34"/>
      <c r="M640" s="34"/>
      <c r="N640" s="34"/>
      <c r="O640" s="32"/>
      <c r="P640" s="32"/>
      <c r="Q640" s="32"/>
      <c r="R640" s="32"/>
      <c r="S640" s="32"/>
      <c r="T640" s="32"/>
      <c r="U640" s="32"/>
      <c r="V640" s="32"/>
      <c r="W640" s="32"/>
      <c r="X640" s="32"/>
      <c r="Y640" s="32"/>
      <c r="Z640" s="32"/>
    </row>
    <row r="641" spans="1:26" ht="15.75" customHeight="1">
      <c r="A641" s="32"/>
      <c r="B641" s="32"/>
      <c r="C641" s="117"/>
      <c r="D641" s="34"/>
      <c r="E641" s="34"/>
      <c r="F641" s="34"/>
      <c r="G641" s="34"/>
      <c r="H641" s="34"/>
      <c r="I641" s="34"/>
      <c r="J641" s="34"/>
      <c r="K641" s="34"/>
      <c r="L641" s="34"/>
      <c r="M641" s="34"/>
      <c r="N641" s="34"/>
      <c r="O641" s="32"/>
      <c r="P641" s="32"/>
      <c r="Q641" s="32"/>
      <c r="R641" s="32"/>
      <c r="S641" s="32"/>
      <c r="T641" s="32"/>
      <c r="U641" s="32"/>
      <c r="V641" s="32"/>
      <c r="W641" s="32"/>
      <c r="X641" s="32"/>
      <c r="Y641" s="32"/>
      <c r="Z641" s="32"/>
    </row>
    <row r="642" spans="1:26" ht="15.75" customHeight="1">
      <c r="A642" s="32"/>
      <c r="B642" s="32"/>
      <c r="C642" s="117"/>
      <c r="D642" s="34"/>
      <c r="E642" s="34"/>
      <c r="F642" s="34"/>
      <c r="G642" s="34"/>
      <c r="H642" s="34"/>
      <c r="I642" s="34"/>
      <c r="J642" s="34"/>
      <c r="K642" s="34"/>
      <c r="L642" s="34"/>
      <c r="M642" s="34"/>
      <c r="N642" s="34"/>
      <c r="O642" s="32"/>
      <c r="P642" s="32"/>
      <c r="Q642" s="32"/>
      <c r="R642" s="32"/>
      <c r="S642" s="32"/>
      <c r="T642" s="32"/>
      <c r="U642" s="32"/>
      <c r="V642" s="32"/>
      <c r="W642" s="32"/>
      <c r="X642" s="32"/>
      <c r="Y642" s="32"/>
      <c r="Z642" s="32"/>
    </row>
    <row r="643" spans="1:26" ht="15.75" customHeight="1">
      <c r="A643" s="32"/>
      <c r="B643" s="32"/>
      <c r="C643" s="117"/>
      <c r="D643" s="34"/>
      <c r="E643" s="34"/>
      <c r="F643" s="34"/>
      <c r="G643" s="34"/>
      <c r="H643" s="34"/>
      <c r="I643" s="34"/>
      <c r="J643" s="34"/>
      <c r="K643" s="34"/>
      <c r="L643" s="34"/>
      <c r="M643" s="34"/>
      <c r="N643" s="34"/>
      <c r="O643" s="32"/>
      <c r="P643" s="32"/>
      <c r="Q643" s="32"/>
      <c r="R643" s="32"/>
      <c r="S643" s="32"/>
      <c r="T643" s="32"/>
      <c r="U643" s="32"/>
      <c r="V643" s="32"/>
      <c r="W643" s="32"/>
      <c r="X643" s="32"/>
      <c r="Y643" s="32"/>
      <c r="Z643" s="32"/>
    </row>
    <row r="644" spans="1:26" ht="15.75" customHeight="1">
      <c r="A644" s="32"/>
      <c r="B644" s="32"/>
      <c r="C644" s="117"/>
      <c r="D644" s="34"/>
      <c r="E644" s="34"/>
      <c r="F644" s="34"/>
      <c r="G644" s="34"/>
      <c r="H644" s="34"/>
      <c r="I644" s="34"/>
      <c r="J644" s="34"/>
      <c r="K644" s="34"/>
      <c r="L644" s="34"/>
      <c r="M644" s="34"/>
      <c r="N644" s="34"/>
      <c r="O644" s="32"/>
      <c r="P644" s="32"/>
      <c r="Q644" s="32"/>
      <c r="R644" s="32"/>
      <c r="S644" s="32"/>
      <c r="T644" s="32"/>
      <c r="U644" s="32"/>
      <c r="V644" s="32"/>
      <c r="W644" s="32"/>
      <c r="X644" s="32"/>
      <c r="Y644" s="32"/>
      <c r="Z644" s="32"/>
    </row>
    <row r="645" spans="1:26" ht="15.75" customHeight="1">
      <c r="A645" s="32"/>
      <c r="B645" s="32"/>
      <c r="C645" s="117"/>
      <c r="D645" s="34"/>
      <c r="E645" s="34"/>
      <c r="F645" s="34"/>
      <c r="G645" s="34"/>
      <c r="H645" s="34"/>
      <c r="I645" s="34"/>
      <c r="J645" s="34"/>
      <c r="K645" s="34"/>
      <c r="L645" s="34"/>
      <c r="M645" s="34"/>
      <c r="N645" s="34"/>
      <c r="O645" s="32"/>
      <c r="P645" s="32"/>
      <c r="Q645" s="32"/>
      <c r="R645" s="32"/>
      <c r="S645" s="32"/>
      <c r="T645" s="32"/>
      <c r="U645" s="32"/>
      <c r="V645" s="32"/>
      <c r="W645" s="32"/>
      <c r="X645" s="32"/>
      <c r="Y645" s="32"/>
      <c r="Z645" s="32"/>
    </row>
    <row r="646" spans="1:26" ht="15.75" customHeight="1">
      <c r="A646" s="32"/>
      <c r="B646" s="32"/>
      <c r="C646" s="117"/>
      <c r="D646" s="34"/>
      <c r="E646" s="34"/>
      <c r="F646" s="34"/>
      <c r="G646" s="34"/>
      <c r="H646" s="34"/>
      <c r="I646" s="34"/>
      <c r="J646" s="34"/>
      <c r="K646" s="34"/>
      <c r="L646" s="34"/>
      <c r="M646" s="34"/>
      <c r="N646" s="34"/>
      <c r="O646" s="32"/>
      <c r="P646" s="32"/>
      <c r="Q646" s="32"/>
      <c r="R646" s="32"/>
      <c r="S646" s="32"/>
      <c r="T646" s="32"/>
      <c r="U646" s="32"/>
      <c r="V646" s="32"/>
      <c r="W646" s="32"/>
      <c r="X646" s="32"/>
      <c r="Y646" s="32"/>
      <c r="Z646" s="32"/>
    </row>
    <row r="647" spans="1:26" ht="15.75" customHeight="1">
      <c r="A647" s="32"/>
      <c r="B647" s="32"/>
      <c r="C647" s="117"/>
      <c r="D647" s="34"/>
      <c r="E647" s="34"/>
      <c r="F647" s="34"/>
      <c r="G647" s="34"/>
      <c r="H647" s="34"/>
      <c r="I647" s="34"/>
      <c r="J647" s="34"/>
      <c r="K647" s="34"/>
      <c r="L647" s="34"/>
      <c r="M647" s="34"/>
      <c r="N647" s="34"/>
      <c r="O647" s="32"/>
      <c r="P647" s="32"/>
      <c r="Q647" s="32"/>
      <c r="R647" s="32"/>
      <c r="S647" s="32"/>
      <c r="T647" s="32"/>
      <c r="U647" s="32"/>
      <c r="V647" s="32"/>
      <c r="W647" s="32"/>
      <c r="X647" s="32"/>
      <c r="Y647" s="32"/>
      <c r="Z647" s="32"/>
    </row>
    <row r="648" spans="1:26" ht="15.75" customHeight="1">
      <c r="A648" s="32"/>
      <c r="B648" s="32"/>
      <c r="C648" s="117"/>
      <c r="D648" s="34"/>
      <c r="E648" s="34"/>
      <c r="F648" s="34"/>
      <c r="G648" s="34"/>
      <c r="H648" s="34"/>
      <c r="I648" s="34"/>
      <c r="J648" s="34"/>
      <c r="K648" s="34"/>
      <c r="L648" s="34"/>
      <c r="M648" s="34"/>
      <c r="N648" s="34"/>
      <c r="O648" s="32"/>
      <c r="P648" s="32"/>
      <c r="Q648" s="32"/>
      <c r="R648" s="32"/>
      <c r="S648" s="32"/>
      <c r="T648" s="32"/>
      <c r="U648" s="32"/>
      <c r="V648" s="32"/>
      <c r="W648" s="32"/>
      <c r="X648" s="32"/>
      <c r="Y648" s="32"/>
      <c r="Z648" s="32"/>
    </row>
    <row r="649" spans="1:26" ht="15.75" customHeight="1">
      <c r="A649" s="32"/>
      <c r="B649" s="32"/>
      <c r="C649" s="117"/>
      <c r="D649" s="34"/>
      <c r="E649" s="34"/>
      <c r="F649" s="34"/>
      <c r="G649" s="34"/>
      <c r="H649" s="34"/>
      <c r="I649" s="34"/>
      <c r="J649" s="34"/>
      <c r="K649" s="34"/>
      <c r="L649" s="34"/>
      <c r="M649" s="34"/>
      <c r="N649" s="34"/>
      <c r="O649" s="32"/>
      <c r="P649" s="32"/>
      <c r="Q649" s="32"/>
      <c r="R649" s="32"/>
      <c r="S649" s="32"/>
      <c r="T649" s="32"/>
      <c r="U649" s="32"/>
      <c r="V649" s="32"/>
      <c r="W649" s="32"/>
      <c r="X649" s="32"/>
      <c r="Y649" s="32"/>
      <c r="Z649" s="32"/>
    </row>
    <row r="650" spans="1:26" ht="15.75" customHeight="1">
      <c r="A650" s="32"/>
      <c r="B650" s="32"/>
      <c r="C650" s="117"/>
      <c r="D650" s="34"/>
      <c r="E650" s="34"/>
      <c r="F650" s="34"/>
      <c r="G650" s="34"/>
      <c r="H650" s="34"/>
      <c r="I650" s="34"/>
      <c r="J650" s="34"/>
      <c r="K650" s="34"/>
      <c r="L650" s="34"/>
      <c r="M650" s="34"/>
      <c r="N650" s="34"/>
      <c r="O650" s="32"/>
      <c r="P650" s="32"/>
      <c r="Q650" s="32"/>
      <c r="R650" s="32"/>
      <c r="S650" s="32"/>
      <c r="T650" s="32"/>
      <c r="U650" s="32"/>
      <c r="V650" s="32"/>
      <c r="W650" s="32"/>
      <c r="X650" s="32"/>
      <c r="Y650" s="32"/>
      <c r="Z650" s="32"/>
    </row>
    <row r="651" spans="1:26" ht="15.75" customHeight="1">
      <c r="A651" s="32"/>
      <c r="B651" s="32"/>
      <c r="C651" s="117"/>
      <c r="D651" s="34"/>
      <c r="E651" s="34"/>
      <c r="F651" s="34"/>
      <c r="G651" s="34"/>
      <c r="H651" s="34"/>
      <c r="I651" s="34"/>
      <c r="J651" s="34"/>
      <c r="K651" s="34"/>
      <c r="L651" s="34"/>
      <c r="M651" s="34"/>
      <c r="N651" s="34"/>
      <c r="O651" s="32"/>
      <c r="P651" s="32"/>
      <c r="Q651" s="32"/>
      <c r="R651" s="32"/>
      <c r="S651" s="32"/>
      <c r="T651" s="32"/>
      <c r="U651" s="32"/>
      <c r="V651" s="32"/>
      <c r="W651" s="32"/>
      <c r="X651" s="32"/>
      <c r="Y651" s="32"/>
      <c r="Z651" s="32"/>
    </row>
    <row r="652" spans="1:26" ht="15.75" customHeight="1">
      <c r="A652" s="32"/>
      <c r="B652" s="32"/>
      <c r="C652" s="117"/>
      <c r="D652" s="34"/>
      <c r="E652" s="34"/>
      <c r="F652" s="34"/>
      <c r="G652" s="34"/>
      <c r="H652" s="34"/>
      <c r="I652" s="34"/>
      <c r="J652" s="34"/>
      <c r="K652" s="34"/>
      <c r="L652" s="34"/>
      <c r="M652" s="34"/>
      <c r="N652" s="34"/>
      <c r="O652" s="32"/>
      <c r="P652" s="32"/>
      <c r="Q652" s="32"/>
      <c r="R652" s="32"/>
      <c r="S652" s="32"/>
      <c r="T652" s="32"/>
      <c r="U652" s="32"/>
      <c r="V652" s="32"/>
      <c r="W652" s="32"/>
      <c r="X652" s="32"/>
      <c r="Y652" s="32"/>
      <c r="Z652" s="32"/>
    </row>
    <row r="653" spans="1:26" ht="15.75" customHeight="1">
      <c r="A653" s="32"/>
      <c r="B653" s="32"/>
      <c r="C653" s="117"/>
      <c r="D653" s="34"/>
      <c r="E653" s="34"/>
      <c r="F653" s="34"/>
      <c r="G653" s="34"/>
      <c r="H653" s="34"/>
      <c r="I653" s="34"/>
      <c r="J653" s="34"/>
      <c r="K653" s="34"/>
      <c r="L653" s="34"/>
      <c r="M653" s="34"/>
      <c r="N653" s="34"/>
      <c r="O653" s="32"/>
      <c r="P653" s="32"/>
      <c r="Q653" s="32"/>
      <c r="R653" s="32"/>
      <c r="S653" s="32"/>
      <c r="T653" s="32"/>
      <c r="U653" s="32"/>
      <c r="V653" s="32"/>
      <c r="W653" s="32"/>
      <c r="X653" s="32"/>
      <c r="Y653" s="32"/>
      <c r="Z653" s="32"/>
    </row>
    <row r="654" spans="1:26" ht="15.75" customHeight="1">
      <c r="A654" s="32"/>
      <c r="B654" s="32"/>
      <c r="C654" s="117"/>
      <c r="D654" s="34"/>
      <c r="E654" s="34"/>
      <c r="F654" s="34"/>
      <c r="G654" s="34"/>
      <c r="H654" s="34"/>
      <c r="I654" s="34"/>
      <c r="J654" s="34"/>
      <c r="K654" s="34"/>
      <c r="L654" s="34"/>
      <c r="M654" s="34"/>
      <c r="N654" s="34"/>
      <c r="O654" s="32"/>
      <c r="P654" s="32"/>
      <c r="Q654" s="32"/>
      <c r="R654" s="32"/>
      <c r="S654" s="32"/>
      <c r="T654" s="32"/>
      <c r="U654" s="32"/>
      <c r="V654" s="32"/>
      <c r="W654" s="32"/>
      <c r="X654" s="32"/>
      <c r="Y654" s="32"/>
      <c r="Z654" s="32"/>
    </row>
    <row r="655" spans="1:26" ht="15.75" customHeight="1">
      <c r="A655" s="32"/>
      <c r="B655" s="32"/>
      <c r="C655" s="117"/>
      <c r="D655" s="34"/>
      <c r="E655" s="34"/>
      <c r="F655" s="34"/>
      <c r="G655" s="34"/>
      <c r="H655" s="34"/>
      <c r="I655" s="34"/>
      <c r="J655" s="34"/>
      <c r="K655" s="34"/>
      <c r="L655" s="34"/>
      <c r="M655" s="34"/>
      <c r="N655" s="34"/>
      <c r="O655" s="32"/>
      <c r="P655" s="32"/>
      <c r="Q655" s="32"/>
      <c r="R655" s="32"/>
      <c r="S655" s="32"/>
      <c r="T655" s="32"/>
      <c r="U655" s="32"/>
      <c r="V655" s="32"/>
      <c r="W655" s="32"/>
      <c r="X655" s="32"/>
      <c r="Y655" s="32"/>
      <c r="Z655" s="32"/>
    </row>
    <row r="656" spans="1:26" ht="15.75" customHeight="1">
      <c r="A656" s="32"/>
      <c r="B656" s="32"/>
      <c r="C656" s="117"/>
      <c r="D656" s="34"/>
      <c r="E656" s="34"/>
      <c r="F656" s="34"/>
      <c r="G656" s="34"/>
      <c r="H656" s="34"/>
      <c r="I656" s="34"/>
      <c r="J656" s="34"/>
      <c r="K656" s="34"/>
      <c r="L656" s="34"/>
      <c r="M656" s="34"/>
      <c r="N656" s="34"/>
      <c r="O656" s="32"/>
      <c r="P656" s="32"/>
      <c r="Q656" s="32"/>
      <c r="R656" s="32"/>
      <c r="S656" s="32"/>
      <c r="T656" s="32"/>
      <c r="U656" s="32"/>
      <c r="V656" s="32"/>
      <c r="W656" s="32"/>
      <c r="X656" s="32"/>
      <c r="Y656" s="32"/>
      <c r="Z656" s="32"/>
    </row>
    <row r="657" spans="1:26" ht="15.75" customHeight="1">
      <c r="A657" s="32"/>
      <c r="B657" s="32"/>
      <c r="C657" s="117"/>
      <c r="D657" s="34"/>
      <c r="E657" s="34"/>
      <c r="F657" s="34"/>
      <c r="G657" s="34"/>
      <c r="H657" s="34"/>
      <c r="I657" s="34"/>
      <c r="J657" s="34"/>
      <c r="K657" s="34"/>
      <c r="L657" s="34"/>
      <c r="M657" s="34"/>
      <c r="N657" s="34"/>
      <c r="O657" s="32"/>
      <c r="P657" s="32"/>
      <c r="Q657" s="32"/>
      <c r="R657" s="32"/>
      <c r="S657" s="32"/>
      <c r="T657" s="32"/>
      <c r="U657" s="32"/>
      <c r="V657" s="32"/>
      <c r="W657" s="32"/>
      <c r="X657" s="32"/>
      <c r="Y657" s="32"/>
      <c r="Z657" s="32"/>
    </row>
    <row r="658" spans="1:26" ht="15.75" customHeight="1">
      <c r="A658" s="32"/>
      <c r="B658" s="32"/>
      <c r="C658" s="117"/>
      <c r="D658" s="34"/>
      <c r="E658" s="34"/>
      <c r="F658" s="34"/>
      <c r="G658" s="34"/>
      <c r="H658" s="34"/>
      <c r="I658" s="34"/>
      <c r="J658" s="34"/>
      <c r="K658" s="34"/>
      <c r="L658" s="34"/>
      <c r="M658" s="34"/>
      <c r="N658" s="34"/>
      <c r="O658" s="32"/>
      <c r="P658" s="32"/>
      <c r="Q658" s="32"/>
      <c r="R658" s="32"/>
      <c r="S658" s="32"/>
      <c r="T658" s="32"/>
      <c r="U658" s="32"/>
      <c r="V658" s="32"/>
      <c r="W658" s="32"/>
      <c r="X658" s="32"/>
      <c r="Y658" s="32"/>
      <c r="Z658" s="32"/>
    </row>
    <row r="659" spans="1:26" ht="15.75" customHeight="1">
      <c r="A659" s="32"/>
      <c r="B659" s="32"/>
      <c r="C659" s="117"/>
      <c r="D659" s="34"/>
      <c r="E659" s="34"/>
      <c r="F659" s="34"/>
      <c r="G659" s="34"/>
      <c r="H659" s="34"/>
      <c r="I659" s="34"/>
      <c r="J659" s="34"/>
      <c r="K659" s="34"/>
      <c r="L659" s="34"/>
      <c r="M659" s="34"/>
      <c r="N659" s="34"/>
      <c r="O659" s="32"/>
      <c r="P659" s="32"/>
      <c r="Q659" s="32"/>
      <c r="R659" s="32"/>
      <c r="S659" s="32"/>
      <c r="T659" s="32"/>
      <c r="U659" s="32"/>
      <c r="V659" s="32"/>
      <c r="W659" s="32"/>
      <c r="X659" s="32"/>
      <c r="Y659" s="32"/>
      <c r="Z659" s="32"/>
    </row>
    <row r="660" spans="1:26" ht="15.75" customHeight="1">
      <c r="A660" s="32"/>
      <c r="B660" s="32"/>
      <c r="C660" s="117"/>
      <c r="D660" s="34"/>
      <c r="E660" s="34"/>
      <c r="F660" s="34"/>
      <c r="G660" s="34"/>
      <c r="H660" s="34"/>
      <c r="I660" s="34"/>
      <c r="J660" s="34"/>
      <c r="K660" s="34"/>
      <c r="L660" s="34"/>
      <c r="M660" s="34"/>
      <c r="N660" s="34"/>
      <c r="O660" s="32"/>
      <c r="P660" s="32"/>
      <c r="Q660" s="32"/>
      <c r="R660" s="32"/>
      <c r="S660" s="32"/>
      <c r="T660" s="32"/>
      <c r="U660" s="32"/>
      <c r="V660" s="32"/>
      <c r="W660" s="32"/>
      <c r="X660" s="32"/>
      <c r="Y660" s="32"/>
      <c r="Z660" s="32"/>
    </row>
    <row r="661" spans="1:26" ht="15.75" customHeight="1">
      <c r="A661" s="32"/>
      <c r="B661" s="32"/>
      <c r="C661" s="117"/>
      <c r="D661" s="34"/>
      <c r="E661" s="34"/>
      <c r="F661" s="34"/>
      <c r="G661" s="34"/>
      <c r="H661" s="34"/>
      <c r="I661" s="34"/>
      <c r="J661" s="34"/>
      <c r="K661" s="34"/>
      <c r="L661" s="34"/>
      <c r="M661" s="34"/>
      <c r="N661" s="34"/>
      <c r="O661" s="32"/>
      <c r="P661" s="32"/>
      <c r="Q661" s="32"/>
      <c r="R661" s="32"/>
      <c r="S661" s="32"/>
      <c r="T661" s="32"/>
      <c r="U661" s="32"/>
      <c r="V661" s="32"/>
      <c r="W661" s="32"/>
      <c r="X661" s="32"/>
      <c r="Y661" s="32"/>
      <c r="Z661" s="32"/>
    </row>
    <row r="662" spans="1:26" ht="15.75" customHeight="1">
      <c r="A662" s="32"/>
      <c r="B662" s="32"/>
      <c r="C662" s="117"/>
      <c r="D662" s="34"/>
      <c r="E662" s="34"/>
      <c r="F662" s="34"/>
      <c r="G662" s="34"/>
      <c r="H662" s="34"/>
      <c r="I662" s="34"/>
      <c r="J662" s="34"/>
      <c r="K662" s="34"/>
      <c r="L662" s="34"/>
      <c r="M662" s="34"/>
      <c r="N662" s="34"/>
      <c r="O662" s="32"/>
      <c r="P662" s="32"/>
      <c r="Q662" s="32"/>
      <c r="R662" s="32"/>
      <c r="S662" s="32"/>
      <c r="T662" s="32"/>
      <c r="U662" s="32"/>
      <c r="V662" s="32"/>
      <c r="W662" s="32"/>
      <c r="X662" s="32"/>
      <c r="Y662" s="32"/>
      <c r="Z662" s="32"/>
    </row>
    <row r="663" spans="1:26" ht="15.75" customHeight="1">
      <c r="A663" s="32"/>
      <c r="B663" s="32"/>
      <c r="C663" s="117"/>
      <c r="D663" s="34"/>
      <c r="E663" s="34"/>
      <c r="F663" s="34"/>
      <c r="G663" s="34"/>
      <c r="H663" s="34"/>
      <c r="I663" s="34"/>
      <c r="J663" s="34"/>
      <c r="K663" s="34"/>
      <c r="L663" s="34"/>
      <c r="M663" s="34"/>
      <c r="N663" s="34"/>
      <c r="O663" s="32"/>
      <c r="P663" s="32"/>
      <c r="Q663" s="32"/>
      <c r="R663" s="32"/>
      <c r="S663" s="32"/>
      <c r="T663" s="32"/>
      <c r="U663" s="32"/>
      <c r="V663" s="32"/>
      <c r="W663" s="32"/>
      <c r="X663" s="32"/>
      <c r="Y663" s="32"/>
      <c r="Z663" s="32"/>
    </row>
    <row r="664" spans="1:26" ht="15.75" customHeight="1">
      <c r="A664" s="32"/>
      <c r="B664" s="32"/>
      <c r="C664" s="117"/>
      <c r="D664" s="34"/>
      <c r="E664" s="34"/>
      <c r="F664" s="34"/>
      <c r="G664" s="34"/>
      <c r="H664" s="34"/>
      <c r="I664" s="34"/>
      <c r="J664" s="34"/>
      <c r="K664" s="34"/>
      <c r="L664" s="34"/>
      <c r="M664" s="34"/>
      <c r="N664" s="34"/>
      <c r="O664" s="32"/>
      <c r="P664" s="32"/>
      <c r="Q664" s="32"/>
      <c r="R664" s="32"/>
      <c r="S664" s="32"/>
      <c r="T664" s="32"/>
      <c r="U664" s="32"/>
      <c r="V664" s="32"/>
      <c r="W664" s="32"/>
      <c r="X664" s="32"/>
      <c r="Y664" s="32"/>
      <c r="Z664" s="32"/>
    </row>
    <row r="665" spans="1:26" ht="15.75" customHeight="1">
      <c r="A665" s="32"/>
      <c r="B665" s="32"/>
      <c r="C665" s="117"/>
      <c r="D665" s="34"/>
      <c r="E665" s="34"/>
      <c r="F665" s="34"/>
      <c r="G665" s="34"/>
      <c r="H665" s="34"/>
      <c r="I665" s="34"/>
      <c r="J665" s="34"/>
      <c r="K665" s="34"/>
      <c r="L665" s="34"/>
      <c r="M665" s="34"/>
      <c r="N665" s="34"/>
      <c r="O665" s="32"/>
      <c r="P665" s="32"/>
      <c r="Q665" s="32"/>
      <c r="R665" s="32"/>
      <c r="S665" s="32"/>
      <c r="T665" s="32"/>
      <c r="U665" s="32"/>
      <c r="V665" s="32"/>
      <c r="W665" s="32"/>
      <c r="X665" s="32"/>
      <c r="Y665" s="32"/>
      <c r="Z665" s="32"/>
    </row>
    <row r="666" spans="1:26" ht="15.75" customHeight="1">
      <c r="A666" s="32"/>
      <c r="B666" s="32"/>
      <c r="C666" s="117"/>
      <c r="D666" s="34"/>
      <c r="E666" s="34"/>
      <c r="F666" s="34"/>
      <c r="G666" s="34"/>
      <c r="H666" s="34"/>
      <c r="I666" s="34"/>
      <c r="J666" s="34"/>
      <c r="K666" s="34"/>
      <c r="L666" s="34"/>
      <c r="M666" s="34"/>
      <c r="N666" s="34"/>
      <c r="O666" s="32"/>
      <c r="P666" s="32"/>
      <c r="Q666" s="32"/>
      <c r="R666" s="32"/>
      <c r="S666" s="32"/>
      <c r="T666" s="32"/>
      <c r="U666" s="32"/>
      <c r="V666" s="32"/>
      <c r="W666" s="32"/>
      <c r="X666" s="32"/>
      <c r="Y666" s="32"/>
      <c r="Z666" s="32"/>
    </row>
    <row r="667" spans="1:26" ht="15.75" customHeight="1">
      <c r="A667" s="32"/>
      <c r="B667" s="32"/>
      <c r="C667" s="117"/>
      <c r="D667" s="34"/>
      <c r="E667" s="34"/>
      <c r="F667" s="34"/>
      <c r="G667" s="34"/>
      <c r="H667" s="34"/>
      <c r="I667" s="34"/>
      <c r="J667" s="34"/>
      <c r="K667" s="34"/>
      <c r="L667" s="34"/>
      <c r="M667" s="34"/>
      <c r="N667" s="34"/>
      <c r="O667" s="32"/>
      <c r="P667" s="32"/>
      <c r="Q667" s="32"/>
      <c r="R667" s="32"/>
      <c r="S667" s="32"/>
      <c r="T667" s="32"/>
      <c r="U667" s="32"/>
      <c r="V667" s="32"/>
      <c r="W667" s="32"/>
      <c r="X667" s="32"/>
      <c r="Y667" s="32"/>
      <c r="Z667" s="32"/>
    </row>
    <row r="668" spans="1:26" ht="15.75" customHeight="1">
      <c r="A668" s="32"/>
      <c r="B668" s="32"/>
      <c r="C668" s="117"/>
      <c r="D668" s="34"/>
      <c r="E668" s="34"/>
      <c r="F668" s="34"/>
      <c r="G668" s="34"/>
      <c r="H668" s="34"/>
      <c r="I668" s="34"/>
      <c r="J668" s="34"/>
      <c r="K668" s="34"/>
      <c r="L668" s="34"/>
      <c r="M668" s="34"/>
      <c r="N668" s="34"/>
      <c r="O668" s="32"/>
      <c r="P668" s="32"/>
      <c r="Q668" s="32"/>
      <c r="R668" s="32"/>
      <c r="S668" s="32"/>
      <c r="T668" s="32"/>
      <c r="U668" s="32"/>
      <c r="V668" s="32"/>
      <c r="W668" s="32"/>
      <c r="X668" s="32"/>
      <c r="Y668" s="32"/>
      <c r="Z668" s="32"/>
    </row>
    <row r="669" spans="1:26" ht="15.75" customHeight="1">
      <c r="A669" s="32"/>
      <c r="B669" s="32"/>
      <c r="C669" s="117"/>
      <c r="D669" s="34"/>
      <c r="E669" s="34"/>
      <c r="F669" s="34"/>
      <c r="G669" s="34"/>
      <c r="H669" s="34"/>
      <c r="I669" s="34"/>
      <c r="J669" s="34"/>
      <c r="K669" s="34"/>
      <c r="L669" s="34"/>
      <c r="M669" s="34"/>
      <c r="N669" s="34"/>
      <c r="O669" s="32"/>
      <c r="P669" s="32"/>
      <c r="Q669" s="32"/>
      <c r="R669" s="32"/>
      <c r="S669" s="32"/>
      <c r="T669" s="32"/>
      <c r="U669" s="32"/>
      <c r="V669" s="32"/>
      <c r="W669" s="32"/>
      <c r="X669" s="32"/>
      <c r="Y669" s="32"/>
      <c r="Z669" s="32"/>
    </row>
    <row r="670" spans="1:26" ht="15.75" customHeight="1">
      <c r="A670" s="32"/>
      <c r="B670" s="32"/>
      <c r="C670" s="117"/>
      <c r="D670" s="34"/>
      <c r="E670" s="34"/>
      <c r="F670" s="34"/>
      <c r="G670" s="34"/>
      <c r="H670" s="34"/>
      <c r="I670" s="34"/>
      <c r="J670" s="34"/>
      <c r="K670" s="34"/>
      <c r="L670" s="34"/>
      <c r="M670" s="34"/>
      <c r="N670" s="34"/>
      <c r="O670" s="32"/>
      <c r="P670" s="32"/>
      <c r="Q670" s="32"/>
      <c r="R670" s="32"/>
      <c r="S670" s="32"/>
      <c r="T670" s="32"/>
      <c r="U670" s="32"/>
      <c r="V670" s="32"/>
      <c r="W670" s="32"/>
      <c r="X670" s="32"/>
      <c r="Y670" s="32"/>
      <c r="Z670" s="32"/>
    </row>
    <row r="671" spans="1:26" ht="15.75" customHeight="1">
      <c r="A671" s="32"/>
      <c r="B671" s="32"/>
      <c r="C671" s="117"/>
      <c r="D671" s="34"/>
      <c r="E671" s="34"/>
      <c r="F671" s="34"/>
      <c r="G671" s="34"/>
      <c r="H671" s="34"/>
      <c r="I671" s="34"/>
      <c r="J671" s="34"/>
      <c r="K671" s="34"/>
      <c r="L671" s="34"/>
      <c r="M671" s="34"/>
      <c r="N671" s="34"/>
      <c r="O671" s="32"/>
      <c r="P671" s="32"/>
      <c r="Q671" s="32"/>
      <c r="R671" s="32"/>
      <c r="S671" s="32"/>
      <c r="T671" s="32"/>
      <c r="U671" s="32"/>
      <c r="V671" s="32"/>
      <c r="W671" s="32"/>
      <c r="X671" s="32"/>
      <c r="Y671" s="32"/>
      <c r="Z671" s="32"/>
    </row>
    <row r="672" spans="1:26" ht="15.75" customHeight="1">
      <c r="A672" s="32"/>
      <c r="B672" s="32"/>
      <c r="C672" s="117"/>
      <c r="D672" s="34"/>
      <c r="E672" s="34"/>
      <c r="F672" s="34"/>
      <c r="G672" s="34"/>
      <c r="H672" s="34"/>
      <c r="I672" s="34"/>
      <c r="J672" s="34"/>
      <c r="K672" s="34"/>
      <c r="L672" s="34"/>
      <c r="M672" s="34"/>
      <c r="N672" s="34"/>
      <c r="O672" s="32"/>
      <c r="P672" s="32"/>
      <c r="Q672" s="32"/>
      <c r="R672" s="32"/>
      <c r="S672" s="32"/>
      <c r="T672" s="32"/>
      <c r="U672" s="32"/>
      <c r="V672" s="32"/>
      <c r="W672" s="32"/>
      <c r="X672" s="32"/>
      <c r="Y672" s="32"/>
      <c r="Z672" s="32"/>
    </row>
    <row r="673" spans="1:26" ht="15.75" customHeight="1">
      <c r="A673" s="32"/>
      <c r="B673" s="32"/>
      <c r="C673" s="117"/>
      <c r="D673" s="34"/>
      <c r="E673" s="34"/>
      <c r="F673" s="34"/>
      <c r="G673" s="34"/>
      <c r="H673" s="34"/>
      <c r="I673" s="34"/>
      <c r="J673" s="34"/>
      <c r="K673" s="34"/>
      <c r="L673" s="34"/>
      <c r="M673" s="34"/>
      <c r="N673" s="34"/>
      <c r="O673" s="32"/>
      <c r="P673" s="32"/>
      <c r="Q673" s="32"/>
      <c r="R673" s="32"/>
      <c r="S673" s="32"/>
      <c r="T673" s="32"/>
      <c r="U673" s="32"/>
      <c r="V673" s="32"/>
      <c r="W673" s="32"/>
      <c r="X673" s="32"/>
      <c r="Y673" s="32"/>
      <c r="Z673" s="32"/>
    </row>
    <row r="674" spans="1:26" ht="15.75" customHeight="1">
      <c r="A674" s="32"/>
      <c r="B674" s="32"/>
      <c r="C674" s="117"/>
      <c r="D674" s="34"/>
      <c r="E674" s="34"/>
      <c r="F674" s="34"/>
      <c r="G674" s="34"/>
      <c r="H674" s="34"/>
      <c r="I674" s="34"/>
      <c r="J674" s="34"/>
      <c r="K674" s="34"/>
      <c r="L674" s="34"/>
      <c r="M674" s="34"/>
      <c r="N674" s="34"/>
      <c r="O674" s="32"/>
      <c r="P674" s="32"/>
      <c r="Q674" s="32"/>
      <c r="R674" s="32"/>
      <c r="S674" s="32"/>
      <c r="T674" s="32"/>
      <c r="U674" s="32"/>
      <c r="V674" s="32"/>
      <c r="W674" s="32"/>
      <c r="X674" s="32"/>
      <c r="Y674" s="32"/>
      <c r="Z674" s="32"/>
    </row>
    <row r="675" spans="1:26" ht="15.75" customHeight="1">
      <c r="A675" s="32"/>
      <c r="B675" s="32"/>
      <c r="C675" s="117"/>
      <c r="D675" s="34"/>
      <c r="E675" s="34"/>
      <c r="F675" s="34"/>
      <c r="G675" s="34"/>
      <c r="H675" s="34"/>
      <c r="I675" s="34"/>
      <c r="J675" s="34"/>
      <c r="K675" s="34"/>
      <c r="L675" s="34"/>
      <c r="M675" s="34"/>
      <c r="N675" s="34"/>
      <c r="O675" s="32"/>
      <c r="P675" s="32"/>
      <c r="Q675" s="32"/>
      <c r="R675" s="32"/>
      <c r="S675" s="32"/>
      <c r="T675" s="32"/>
      <c r="U675" s="32"/>
      <c r="V675" s="32"/>
      <c r="W675" s="32"/>
      <c r="X675" s="32"/>
      <c r="Y675" s="32"/>
      <c r="Z675" s="32"/>
    </row>
    <row r="676" spans="1:26" ht="15.75" customHeight="1">
      <c r="A676" s="32"/>
      <c r="B676" s="32"/>
      <c r="C676" s="117"/>
      <c r="D676" s="34"/>
      <c r="E676" s="34"/>
      <c r="F676" s="34"/>
      <c r="G676" s="34"/>
      <c r="H676" s="34"/>
      <c r="I676" s="34"/>
      <c r="J676" s="34"/>
      <c r="K676" s="34"/>
      <c r="L676" s="34"/>
      <c r="M676" s="34"/>
      <c r="N676" s="34"/>
      <c r="O676" s="32"/>
      <c r="P676" s="32"/>
      <c r="Q676" s="32"/>
      <c r="R676" s="32"/>
      <c r="S676" s="32"/>
      <c r="T676" s="32"/>
      <c r="U676" s="32"/>
      <c r="V676" s="32"/>
      <c r="W676" s="32"/>
      <c r="X676" s="32"/>
      <c r="Y676" s="32"/>
      <c r="Z676" s="32"/>
    </row>
    <row r="677" spans="1:26" ht="15.75" customHeight="1">
      <c r="A677" s="32"/>
      <c r="B677" s="32"/>
      <c r="C677" s="117"/>
      <c r="D677" s="34"/>
      <c r="E677" s="34"/>
      <c r="F677" s="34"/>
      <c r="G677" s="34"/>
      <c r="H677" s="34"/>
      <c r="I677" s="34"/>
      <c r="J677" s="34"/>
      <c r="K677" s="34"/>
      <c r="L677" s="34"/>
      <c r="M677" s="34"/>
      <c r="N677" s="34"/>
      <c r="O677" s="32"/>
      <c r="P677" s="32"/>
      <c r="Q677" s="32"/>
      <c r="R677" s="32"/>
      <c r="S677" s="32"/>
      <c r="T677" s="32"/>
      <c r="U677" s="32"/>
      <c r="V677" s="32"/>
      <c r="W677" s="32"/>
      <c r="X677" s="32"/>
      <c r="Y677" s="32"/>
      <c r="Z677" s="32"/>
    </row>
    <row r="678" spans="1:26" ht="15.75" customHeight="1">
      <c r="A678" s="32"/>
      <c r="B678" s="32"/>
      <c r="C678" s="117"/>
      <c r="D678" s="34"/>
      <c r="E678" s="34"/>
      <c r="F678" s="34"/>
      <c r="G678" s="34"/>
      <c r="H678" s="34"/>
      <c r="I678" s="34"/>
      <c r="J678" s="34"/>
      <c r="K678" s="34"/>
      <c r="L678" s="34"/>
      <c r="M678" s="34"/>
      <c r="N678" s="34"/>
      <c r="O678" s="32"/>
      <c r="P678" s="32"/>
      <c r="Q678" s="32"/>
      <c r="R678" s="32"/>
      <c r="S678" s="32"/>
      <c r="T678" s="32"/>
      <c r="U678" s="32"/>
      <c r="V678" s="32"/>
      <c r="W678" s="32"/>
      <c r="X678" s="32"/>
      <c r="Y678" s="32"/>
      <c r="Z678" s="32"/>
    </row>
    <row r="679" spans="1:26" ht="15.75" customHeight="1">
      <c r="A679" s="32"/>
      <c r="B679" s="32"/>
      <c r="C679" s="117"/>
      <c r="D679" s="34"/>
      <c r="E679" s="34"/>
      <c r="F679" s="34"/>
      <c r="G679" s="34"/>
      <c r="H679" s="34"/>
      <c r="I679" s="34"/>
      <c r="J679" s="34"/>
      <c r="K679" s="34"/>
      <c r="L679" s="34"/>
      <c r="M679" s="34"/>
      <c r="N679" s="34"/>
      <c r="O679" s="32"/>
      <c r="P679" s="32"/>
      <c r="Q679" s="32"/>
      <c r="R679" s="32"/>
      <c r="S679" s="32"/>
      <c r="T679" s="32"/>
      <c r="U679" s="32"/>
      <c r="V679" s="32"/>
      <c r="W679" s="32"/>
      <c r="X679" s="32"/>
      <c r="Y679" s="32"/>
      <c r="Z679" s="32"/>
    </row>
    <row r="680" spans="1:26" ht="15.75" customHeight="1">
      <c r="A680" s="32"/>
      <c r="B680" s="32"/>
      <c r="C680" s="117"/>
      <c r="D680" s="34"/>
      <c r="E680" s="34"/>
      <c r="F680" s="34"/>
      <c r="G680" s="34"/>
      <c r="H680" s="34"/>
      <c r="I680" s="34"/>
      <c r="J680" s="34"/>
      <c r="K680" s="34"/>
      <c r="L680" s="34"/>
      <c r="M680" s="34"/>
      <c r="N680" s="34"/>
      <c r="O680" s="32"/>
      <c r="P680" s="32"/>
      <c r="Q680" s="32"/>
      <c r="R680" s="32"/>
      <c r="S680" s="32"/>
      <c r="T680" s="32"/>
      <c r="U680" s="32"/>
      <c r="V680" s="32"/>
      <c r="W680" s="32"/>
      <c r="X680" s="32"/>
      <c r="Y680" s="32"/>
      <c r="Z680" s="32"/>
    </row>
    <row r="681" spans="1:26" ht="15.75" customHeight="1">
      <c r="A681" s="32"/>
      <c r="B681" s="32"/>
      <c r="C681" s="117"/>
      <c r="D681" s="34"/>
      <c r="E681" s="34"/>
      <c r="F681" s="34"/>
      <c r="G681" s="34"/>
      <c r="H681" s="34"/>
      <c r="I681" s="34"/>
      <c r="J681" s="34"/>
      <c r="K681" s="34"/>
      <c r="L681" s="34"/>
      <c r="M681" s="34"/>
      <c r="N681" s="34"/>
      <c r="O681" s="32"/>
      <c r="P681" s="32"/>
      <c r="Q681" s="32"/>
      <c r="R681" s="32"/>
      <c r="S681" s="32"/>
      <c r="T681" s="32"/>
      <c r="U681" s="32"/>
      <c r="V681" s="32"/>
      <c r="W681" s="32"/>
      <c r="X681" s="32"/>
      <c r="Y681" s="32"/>
      <c r="Z681" s="32"/>
    </row>
    <row r="682" spans="1:26" ht="15.75" customHeight="1">
      <c r="A682" s="32"/>
      <c r="B682" s="32"/>
      <c r="C682" s="117"/>
      <c r="D682" s="34"/>
      <c r="E682" s="34"/>
      <c r="F682" s="34"/>
      <c r="G682" s="34"/>
      <c r="H682" s="34"/>
      <c r="I682" s="34"/>
      <c r="J682" s="34"/>
      <c r="K682" s="34"/>
      <c r="L682" s="34"/>
      <c r="M682" s="34"/>
      <c r="N682" s="34"/>
      <c r="O682" s="32"/>
      <c r="P682" s="32"/>
      <c r="Q682" s="32"/>
      <c r="R682" s="32"/>
      <c r="S682" s="32"/>
      <c r="T682" s="32"/>
      <c r="U682" s="32"/>
      <c r="V682" s="32"/>
      <c r="W682" s="32"/>
      <c r="X682" s="32"/>
      <c r="Y682" s="32"/>
      <c r="Z682" s="32"/>
    </row>
    <row r="683" spans="1:26" ht="15.75" customHeight="1">
      <c r="A683" s="32"/>
      <c r="B683" s="32"/>
      <c r="C683" s="117"/>
      <c r="D683" s="34"/>
      <c r="E683" s="34"/>
      <c r="F683" s="34"/>
      <c r="G683" s="34"/>
      <c r="H683" s="34"/>
      <c r="I683" s="34"/>
      <c r="J683" s="34"/>
      <c r="K683" s="34"/>
      <c r="L683" s="34"/>
      <c r="M683" s="34"/>
      <c r="N683" s="34"/>
      <c r="O683" s="32"/>
      <c r="P683" s="32"/>
      <c r="Q683" s="32"/>
      <c r="R683" s="32"/>
      <c r="S683" s="32"/>
      <c r="T683" s="32"/>
      <c r="U683" s="32"/>
      <c r="V683" s="32"/>
      <c r="W683" s="32"/>
      <c r="X683" s="32"/>
      <c r="Y683" s="32"/>
      <c r="Z683" s="32"/>
    </row>
    <row r="684" spans="1:26" ht="15.75" customHeight="1">
      <c r="A684" s="32"/>
      <c r="B684" s="32"/>
      <c r="C684" s="117"/>
      <c r="D684" s="34"/>
      <c r="E684" s="34"/>
      <c r="F684" s="34"/>
      <c r="G684" s="34"/>
      <c r="H684" s="34"/>
      <c r="I684" s="34"/>
      <c r="J684" s="34"/>
      <c r="K684" s="34"/>
      <c r="L684" s="34"/>
      <c r="M684" s="34"/>
      <c r="N684" s="34"/>
      <c r="O684" s="32"/>
      <c r="P684" s="32"/>
      <c r="Q684" s="32"/>
      <c r="R684" s="32"/>
      <c r="S684" s="32"/>
      <c r="T684" s="32"/>
      <c r="U684" s="32"/>
      <c r="V684" s="32"/>
      <c r="W684" s="32"/>
      <c r="X684" s="32"/>
      <c r="Y684" s="32"/>
      <c r="Z684" s="32"/>
    </row>
    <row r="685" spans="1:26" ht="15.75" customHeight="1">
      <c r="A685" s="32"/>
      <c r="B685" s="32"/>
      <c r="C685" s="117"/>
      <c r="D685" s="34"/>
      <c r="E685" s="34"/>
      <c r="F685" s="34"/>
      <c r="G685" s="34"/>
      <c r="H685" s="34"/>
      <c r="I685" s="34"/>
      <c r="J685" s="34"/>
      <c r="K685" s="34"/>
      <c r="L685" s="34"/>
      <c r="M685" s="34"/>
      <c r="N685" s="34"/>
      <c r="O685" s="32"/>
      <c r="P685" s="32"/>
      <c r="Q685" s="32"/>
      <c r="R685" s="32"/>
      <c r="S685" s="32"/>
      <c r="T685" s="32"/>
      <c r="U685" s="32"/>
      <c r="V685" s="32"/>
      <c r="W685" s="32"/>
      <c r="X685" s="32"/>
      <c r="Y685" s="32"/>
      <c r="Z685" s="32"/>
    </row>
    <row r="686" spans="1:26" ht="15.75" customHeight="1">
      <c r="A686" s="32"/>
      <c r="B686" s="32"/>
      <c r="C686" s="117"/>
      <c r="D686" s="34"/>
      <c r="E686" s="34"/>
      <c r="F686" s="34"/>
      <c r="G686" s="34"/>
      <c r="H686" s="34"/>
      <c r="I686" s="34"/>
      <c r="J686" s="34"/>
      <c r="K686" s="34"/>
      <c r="L686" s="34"/>
      <c r="M686" s="34"/>
      <c r="N686" s="34"/>
      <c r="O686" s="32"/>
      <c r="P686" s="32"/>
      <c r="Q686" s="32"/>
      <c r="R686" s="32"/>
      <c r="S686" s="32"/>
      <c r="T686" s="32"/>
      <c r="U686" s="32"/>
      <c r="V686" s="32"/>
      <c r="W686" s="32"/>
      <c r="X686" s="32"/>
      <c r="Y686" s="32"/>
      <c r="Z686" s="32"/>
    </row>
    <row r="687" spans="1:26" ht="15.75" customHeight="1">
      <c r="A687" s="32"/>
      <c r="B687" s="32"/>
      <c r="C687" s="117"/>
      <c r="D687" s="34"/>
      <c r="E687" s="34"/>
      <c r="F687" s="34"/>
      <c r="G687" s="34"/>
      <c r="H687" s="34"/>
      <c r="I687" s="34"/>
      <c r="J687" s="34"/>
      <c r="K687" s="34"/>
      <c r="L687" s="34"/>
      <c r="M687" s="34"/>
      <c r="N687" s="34"/>
      <c r="O687" s="32"/>
      <c r="P687" s="32"/>
      <c r="Q687" s="32"/>
      <c r="R687" s="32"/>
      <c r="S687" s="32"/>
      <c r="T687" s="32"/>
      <c r="U687" s="32"/>
      <c r="V687" s="32"/>
      <c r="W687" s="32"/>
      <c r="X687" s="32"/>
      <c r="Y687" s="32"/>
      <c r="Z687" s="32"/>
    </row>
    <row r="688" spans="1:26" ht="15.75" customHeight="1">
      <c r="A688" s="32"/>
      <c r="B688" s="32"/>
      <c r="C688" s="117"/>
      <c r="D688" s="34"/>
      <c r="E688" s="34"/>
      <c r="F688" s="34"/>
      <c r="G688" s="34"/>
      <c r="H688" s="34"/>
      <c r="I688" s="34"/>
      <c r="J688" s="34"/>
      <c r="K688" s="34"/>
      <c r="L688" s="34"/>
      <c r="M688" s="34"/>
      <c r="N688" s="34"/>
      <c r="O688" s="32"/>
      <c r="P688" s="32"/>
      <c r="Q688" s="32"/>
      <c r="R688" s="32"/>
      <c r="S688" s="32"/>
      <c r="T688" s="32"/>
      <c r="U688" s="32"/>
      <c r="V688" s="32"/>
      <c r="W688" s="32"/>
      <c r="X688" s="32"/>
      <c r="Y688" s="32"/>
      <c r="Z688" s="32"/>
    </row>
    <row r="689" spans="1:26" ht="15.75" customHeight="1">
      <c r="A689" s="32"/>
      <c r="B689" s="32"/>
      <c r="C689" s="117"/>
      <c r="D689" s="34"/>
      <c r="E689" s="34"/>
      <c r="F689" s="34"/>
      <c r="G689" s="34"/>
      <c r="H689" s="34"/>
      <c r="I689" s="34"/>
      <c r="J689" s="34"/>
      <c r="K689" s="34"/>
      <c r="L689" s="34"/>
      <c r="M689" s="34"/>
      <c r="N689" s="34"/>
      <c r="O689" s="32"/>
      <c r="P689" s="32"/>
      <c r="Q689" s="32"/>
      <c r="R689" s="32"/>
      <c r="S689" s="32"/>
      <c r="T689" s="32"/>
      <c r="U689" s="32"/>
      <c r="V689" s="32"/>
      <c r="W689" s="32"/>
      <c r="X689" s="32"/>
      <c r="Y689" s="32"/>
      <c r="Z689" s="32"/>
    </row>
    <row r="690" spans="1:26" ht="15.75" customHeight="1">
      <c r="A690" s="32"/>
      <c r="B690" s="32"/>
      <c r="C690" s="117"/>
      <c r="D690" s="34"/>
      <c r="E690" s="34"/>
      <c r="F690" s="34"/>
      <c r="G690" s="34"/>
      <c r="H690" s="34"/>
      <c r="I690" s="34"/>
      <c r="J690" s="34"/>
      <c r="K690" s="34"/>
      <c r="L690" s="34"/>
      <c r="M690" s="34"/>
      <c r="N690" s="34"/>
      <c r="O690" s="32"/>
      <c r="P690" s="32"/>
      <c r="Q690" s="32"/>
      <c r="R690" s="32"/>
      <c r="S690" s="32"/>
      <c r="T690" s="32"/>
      <c r="U690" s="32"/>
      <c r="V690" s="32"/>
      <c r="W690" s="32"/>
      <c r="X690" s="32"/>
      <c r="Y690" s="32"/>
      <c r="Z690" s="32"/>
    </row>
    <row r="691" spans="1:26" ht="15.75" customHeight="1">
      <c r="A691" s="32"/>
      <c r="B691" s="32"/>
      <c r="C691" s="117"/>
      <c r="D691" s="34"/>
      <c r="E691" s="34"/>
      <c r="F691" s="34"/>
      <c r="G691" s="34"/>
      <c r="H691" s="34"/>
      <c r="I691" s="34"/>
      <c r="J691" s="34"/>
      <c r="K691" s="34"/>
      <c r="L691" s="34"/>
      <c r="M691" s="34"/>
      <c r="N691" s="34"/>
      <c r="O691" s="32"/>
      <c r="P691" s="32"/>
      <c r="Q691" s="32"/>
      <c r="R691" s="32"/>
      <c r="S691" s="32"/>
      <c r="T691" s="32"/>
      <c r="U691" s="32"/>
      <c r="V691" s="32"/>
      <c r="W691" s="32"/>
      <c r="X691" s="32"/>
      <c r="Y691" s="32"/>
      <c r="Z691" s="32"/>
    </row>
    <row r="692" spans="1:26" ht="15.75" customHeight="1">
      <c r="A692" s="32"/>
      <c r="B692" s="32"/>
      <c r="C692" s="117"/>
      <c r="D692" s="34"/>
      <c r="E692" s="34"/>
      <c r="F692" s="34"/>
      <c r="G692" s="34"/>
      <c r="H692" s="34"/>
      <c r="I692" s="34"/>
      <c r="J692" s="34"/>
      <c r="K692" s="34"/>
      <c r="L692" s="34"/>
      <c r="M692" s="34"/>
      <c r="N692" s="34"/>
      <c r="O692" s="32"/>
      <c r="P692" s="32"/>
      <c r="Q692" s="32"/>
      <c r="R692" s="32"/>
      <c r="S692" s="32"/>
      <c r="T692" s="32"/>
      <c r="U692" s="32"/>
      <c r="V692" s="32"/>
      <c r="W692" s="32"/>
      <c r="X692" s="32"/>
      <c r="Y692" s="32"/>
      <c r="Z692" s="32"/>
    </row>
    <row r="693" spans="1:26" ht="15.75" customHeight="1">
      <c r="A693" s="32"/>
      <c r="B693" s="32"/>
      <c r="C693" s="117"/>
      <c r="D693" s="34"/>
      <c r="E693" s="34"/>
      <c r="F693" s="34"/>
      <c r="G693" s="34"/>
      <c r="H693" s="34"/>
      <c r="I693" s="34"/>
      <c r="J693" s="34"/>
      <c r="K693" s="34"/>
      <c r="L693" s="34"/>
      <c r="M693" s="34"/>
      <c r="N693" s="34"/>
      <c r="O693" s="32"/>
      <c r="P693" s="32"/>
      <c r="Q693" s="32"/>
      <c r="R693" s="32"/>
      <c r="S693" s="32"/>
      <c r="T693" s="32"/>
      <c r="U693" s="32"/>
      <c r="V693" s="32"/>
      <c r="W693" s="32"/>
      <c r="X693" s="32"/>
      <c r="Y693" s="32"/>
      <c r="Z693" s="32"/>
    </row>
    <row r="694" spans="1:26" ht="15.75" customHeight="1">
      <c r="A694" s="32"/>
      <c r="B694" s="32"/>
      <c r="C694" s="117"/>
      <c r="D694" s="34"/>
      <c r="E694" s="34"/>
      <c r="F694" s="34"/>
      <c r="G694" s="34"/>
      <c r="H694" s="34"/>
      <c r="I694" s="34"/>
      <c r="J694" s="34"/>
      <c r="K694" s="34"/>
      <c r="L694" s="34"/>
      <c r="M694" s="34"/>
      <c r="N694" s="34"/>
      <c r="O694" s="32"/>
      <c r="P694" s="32"/>
      <c r="Q694" s="32"/>
      <c r="R694" s="32"/>
      <c r="S694" s="32"/>
      <c r="T694" s="32"/>
      <c r="U694" s="32"/>
      <c r="V694" s="32"/>
      <c r="W694" s="32"/>
      <c r="X694" s="32"/>
      <c r="Y694" s="32"/>
      <c r="Z694" s="32"/>
    </row>
    <row r="695" spans="1:26" ht="15.75" customHeight="1">
      <c r="A695" s="32"/>
      <c r="B695" s="32"/>
      <c r="C695" s="117"/>
      <c r="D695" s="34"/>
      <c r="E695" s="34"/>
      <c r="F695" s="34"/>
      <c r="G695" s="34"/>
      <c r="H695" s="34"/>
      <c r="I695" s="34"/>
      <c r="J695" s="34"/>
      <c r="K695" s="34"/>
      <c r="L695" s="34"/>
      <c r="M695" s="34"/>
      <c r="N695" s="34"/>
      <c r="O695" s="32"/>
      <c r="P695" s="32"/>
      <c r="Q695" s="32"/>
      <c r="R695" s="32"/>
      <c r="S695" s="32"/>
      <c r="T695" s="32"/>
      <c r="U695" s="32"/>
      <c r="V695" s="32"/>
      <c r="W695" s="32"/>
      <c r="X695" s="32"/>
      <c r="Y695" s="32"/>
      <c r="Z695" s="32"/>
    </row>
    <row r="696" spans="1:26" ht="15.75" customHeight="1">
      <c r="A696" s="32"/>
      <c r="B696" s="32"/>
      <c r="C696" s="117"/>
      <c r="D696" s="34"/>
      <c r="E696" s="34"/>
      <c r="F696" s="34"/>
      <c r="G696" s="34"/>
      <c r="H696" s="34"/>
      <c r="I696" s="34"/>
      <c r="J696" s="34"/>
      <c r="K696" s="34"/>
      <c r="L696" s="34"/>
      <c r="M696" s="34"/>
      <c r="N696" s="34"/>
      <c r="O696" s="32"/>
      <c r="P696" s="32"/>
      <c r="Q696" s="32"/>
      <c r="R696" s="32"/>
      <c r="S696" s="32"/>
      <c r="T696" s="32"/>
      <c r="U696" s="32"/>
      <c r="V696" s="32"/>
      <c r="W696" s="32"/>
      <c r="X696" s="32"/>
      <c r="Y696" s="32"/>
      <c r="Z696" s="32"/>
    </row>
    <row r="697" spans="1:26" ht="15.75" customHeight="1">
      <c r="A697" s="32"/>
      <c r="B697" s="32"/>
      <c r="C697" s="117"/>
      <c r="D697" s="34"/>
      <c r="E697" s="34"/>
      <c r="F697" s="34"/>
      <c r="G697" s="34"/>
      <c r="H697" s="34"/>
      <c r="I697" s="34"/>
      <c r="J697" s="34"/>
      <c r="K697" s="34"/>
      <c r="L697" s="34"/>
      <c r="M697" s="34"/>
      <c r="N697" s="34"/>
      <c r="O697" s="32"/>
      <c r="P697" s="32"/>
      <c r="Q697" s="32"/>
      <c r="R697" s="32"/>
      <c r="S697" s="32"/>
      <c r="T697" s="32"/>
      <c r="U697" s="32"/>
      <c r="V697" s="32"/>
      <c r="W697" s="32"/>
      <c r="X697" s="32"/>
      <c r="Y697" s="32"/>
      <c r="Z697" s="32"/>
    </row>
    <row r="698" spans="1:26" ht="15.75" customHeight="1">
      <c r="A698" s="32"/>
      <c r="B698" s="32"/>
      <c r="C698" s="117"/>
      <c r="D698" s="34"/>
      <c r="E698" s="34"/>
      <c r="F698" s="34"/>
      <c r="G698" s="34"/>
      <c r="H698" s="34"/>
      <c r="I698" s="34"/>
      <c r="J698" s="34"/>
      <c r="K698" s="34"/>
      <c r="L698" s="34"/>
      <c r="M698" s="34"/>
      <c r="N698" s="34"/>
      <c r="O698" s="32"/>
      <c r="P698" s="32"/>
      <c r="Q698" s="32"/>
      <c r="R698" s="32"/>
      <c r="S698" s="32"/>
      <c r="T698" s="32"/>
      <c r="U698" s="32"/>
      <c r="V698" s="32"/>
      <c r="W698" s="32"/>
      <c r="X698" s="32"/>
      <c r="Y698" s="32"/>
      <c r="Z698" s="32"/>
    </row>
    <row r="699" spans="1:26" ht="15.75" customHeight="1">
      <c r="A699" s="32"/>
      <c r="B699" s="32"/>
      <c r="C699" s="117"/>
      <c r="D699" s="34"/>
      <c r="E699" s="34"/>
      <c r="F699" s="34"/>
      <c r="G699" s="34"/>
      <c r="H699" s="34"/>
      <c r="I699" s="34"/>
      <c r="J699" s="34"/>
      <c r="K699" s="34"/>
      <c r="L699" s="34"/>
      <c r="M699" s="34"/>
      <c r="N699" s="34"/>
      <c r="O699" s="32"/>
      <c r="P699" s="32"/>
      <c r="Q699" s="32"/>
      <c r="R699" s="32"/>
      <c r="S699" s="32"/>
      <c r="T699" s="32"/>
      <c r="U699" s="32"/>
      <c r="V699" s="32"/>
      <c r="W699" s="32"/>
      <c r="X699" s="32"/>
      <c r="Y699" s="32"/>
      <c r="Z699" s="32"/>
    </row>
    <row r="700" spans="1:26" ht="15.75" customHeight="1">
      <c r="A700" s="32"/>
      <c r="B700" s="32"/>
      <c r="C700" s="117"/>
      <c r="D700" s="34"/>
      <c r="E700" s="34"/>
      <c r="F700" s="34"/>
      <c r="G700" s="34"/>
      <c r="H700" s="34"/>
      <c r="I700" s="34"/>
      <c r="J700" s="34"/>
      <c r="K700" s="34"/>
      <c r="L700" s="34"/>
      <c r="M700" s="34"/>
      <c r="N700" s="34"/>
      <c r="O700" s="32"/>
      <c r="P700" s="32"/>
      <c r="Q700" s="32"/>
      <c r="R700" s="32"/>
      <c r="S700" s="32"/>
      <c r="T700" s="32"/>
      <c r="U700" s="32"/>
      <c r="V700" s="32"/>
      <c r="W700" s="32"/>
      <c r="X700" s="32"/>
      <c r="Y700" s="32"/>
      <c r="Z700" s="32"/>
    </row>
    <row r="701" spans="1:26" ht="15.75" customHeight="1">
      <c r="A701" s="32"/>
      <c r="B701" s="32"/>
      <c r="C701" s="117"/>
      <c r="D701" s="34"/>
      <c r="E701" s="34"/>
      <c r="F701" s="34"/>
      <c r="G701" s="34"/>
      <c r="H701" s="34"/>
      <c r="I701" s="34"/>
      <c r="J701" s="34"/>
      <c r="K701" s="34"/>
      <c r="L701" s="34"/>
      <c r="M701" s="34"/>
      <c r="N701" s="34"/>
      <c r="O701" s="32"/>
      <c r="P701" s="32"/>
      <c r="Q701" s="32"/>
      <c r="R701" s="32"/>
      <c r="S701" s="32"/>
      <c r="T701" s="32"/>
      <c r="U701" s="32"/>
      <c r="V701" s="32"/>
      <c r="W701" s="32"/>
      <c r="X701" s="32"/>
      <c r="Y701" s="32"/>
      <c r="Z701" s="32"/>
    </row>
    <row r="702" spans="1:26" ht="15.75" customHeight="1">
      <c r="A702" s="32"/>
      <c r="B702" s="32"/>
      <c r="C702" s="117"/>
      <c r="D702" s="34"/>
      <c r="E702" s="34"/>
      <c r="F702" s="34"/>
      <c r="G702" s="34"/>
      <c r="H702" s="34"/>
      <c r="I702" s="34"/>
      <c r="J702" s="34"/>
      <c r="K702" s="34"/>
      <c r="L702" s="34"/>
      <c r="M702" s="34"/>
      <c r="N702" s="34"/>
      <c r="O702" s="32"/>
      <c r="P702" s="32"/>
      <c r="Q702" s="32"/>
      <c r="R702" s="32"/>
      <c r="S702" s="32"/>
      <c r="T702" s="32"/>
      <c r="U702" s="32"/>
      <c r="V702" s="32"/>
      <c r="W702" s="32"/>
      <c r="X702" s="32"/>
      <c r="Y702" s="32"/>
      <c r="Z702" s="32"/>
    </row>
    <row r="703" spans="1:26" ht="15.75" customHeight="1">
      <c r="A703" s="32"/>
      <c r="B703" s="32"/>
      <c r="C703" s="117"/>
      <c r="D703" s="34"/>
      <c r="E703" s="34"/>
      <c r="F703" s="34"/>
      <c r="G703" s="34"/>
      <c r="H703" s="34"/>
      <c r="I703" s="34"/>
      <c r="J703" s="34"/>
      <c r="K703" s="34"/>
      <c r="L703" s="34"/>
      <c r="M703" s="34"/>
      <c r="N703" s="34"/>
      <c r="O703" s="32"/>
      <c r="P703" s="32"/>
      <c r="Q703" s="32"/>
      <c r="R703" s="32"/>
      <c r="S703" s="32"/>
      <c r="T703" s="32"/>
      <c r="U703" s="32"/>
      <c r="V703" s="32"/>
      <c r="W703" s="32"/>
      <c r="X703" s="32"/>
      <c r="Y703" s="32"/>
      <c r="Z703" s="32"/>
    </row>
    <row r="704" spans="1:26" ht="15.75" customHeight="1">
      <c r="A704" s="32"/>
      <c r="B704" s="32"/>
      <c r="C704" s="117"/>
      <c r="D704" s="34"/>
      <c r="E704" s="34"/>
      <c r="F704" s="34"/>
      <c r="G704" s="34"/>
      <c r="H704" s="34"/>
      <c r="I704" s="34"/>
      <c r="J704" s="34"/>
      <c r="K704" s="34"/>
      <c r="L704" s="34"/>
      <c r="M704" s="34"/>
      <c r="N704" s="34"/>
      <c r="O704" s="32"/>
      <c r="P704" s="32"/>
      <c r="Q704" s="32"/>
      <c r="R704" s="32"/>
      <c r="S704" s="32"/>
      <c r="T704" s="32"/>
      <c r="U704" s="32"/>
      <c r="V704" s="32"/>
      <c r="W704" s="32"/>
      <c r="X704" s="32"/>
      <c r="Y704" s="32"/>
      <c r="Z704" s="32"/>
    </row>
    <row r="705" spans="1:26" ht="15.75" customHeight="1">
      <c r="A705" s="32"/>
      <c r="B705" s="32"/>
      <c r="C705" s="117"/>
      <c r="D705" s="34"/>
      <c r="E705" s="34"/>
      <c r="F705" s="34"/>
      <c r="G705" s="34"/>
      <c r="H705" s="34"/>
      <c r="I705" s="34"/>
      <c r="J705" s="34"/>
      <c r="K705" s="34"/>
      <c r="L705" s="34"/>
      <c r="M705" s="34"/>
      <c r="N705" s="34"/>
      <c r="O705" s="32"/>
      <c r="P705" s="32"/>
      <c r="Q705" s="32"/>
      <c r="R705" s="32"/>
      <c r="S705" s="32"/>
      <c r="T705" s="32"/>
      <c r="U705" s="32"/>
      <c r="V705" s="32"/>
      <c r="W705" s="32"/>
      <c r="X705" s="32"/>
      <c r="Y705" s="32"/>
      <c r="Z705" s="32"/>
    </row>
    <row r="706" spans="1:26" ht="15.75" customHeight="1">
      <c r="A706" s="32"/>
      <c r="B706" s="32"/>
      <c r="C706" s="117"/>
      <c r="D706" s="34"/>
      <c r="E706" s="34"/>
      <c r="F706" s="34"/>
      <c r="G706" s="34"/>
      <c r="H706" s="34"/>
      <c r="I706" s="34"/>
      <c r="J706" s="34"/>
      <c r="K706" s="34"/>
      <c r="L706" s="34"/>
      <c r="M706" s="34"/>
      <c r="N706" s="34"/>
      <c r="O706" s="32"/>
      <c r="P706" s="32"/>
      <c r="Q706" s="32"/>
      <c r="R706" s="32"/>
      <c r="S706" s="32"/>
      <c r="T706" s="32"/>
      <c r="U706" s="32"/>
      <c r="V706" s="32"/>
      <c r="W706" s="32"/>
      <c r="X706" s="32"/>
      <c r="Y706" s="32"/>
      <c r="Z706" s="32"/>
    </row>
    <row r="707" spans="1:26" ht="15.75" customHeight="1">
      <c r="A707" s="32"/>
      <c r="B707" s="32"/>
      <c r="C707" s="117"/>
      <c r="D707" s="34"/>
      <c r="E707" s="34"/>
      <c r="F707" s="34"/>
      <c r="G707" s="34"/>
      <c r="H707" s="34"/>
      <c r="I707" s="34"/>
      <c r="J707" s="34"/>
      <c r="K707" s="34"/>
      <c r="L707" s="34"/>
      <c r="M707" s="34"/>
      <c r="N707" s="34"/>
      <c r="O707" s="32"/>
      <c r="P707" s="32"/>
      <c r="Q707" s="32"/>
      <c r="R707" s="32"/>
      <c r="S707" s="32"/>
      <c r="T707" s="32"/>
      <c r="U707" s="32"/>
      <c r="V707" s="32"/>
      <c r="W707" s="32"/>
      <c r="X707" s="32"/>
      <c r="Y707" s="32"/>
      <c r="Z707" s="32"/>
    </row>
    <row r="708" spans="1:26" ht="15.75" customHeight="1">
      <c r="A708" s="32"/>
      <c r="B708" s="32"/>
      <c r="C708" s="117"/>
      <c r="D708" s="34"/>
      <c r="E708" s="34"/>
      <c r="F708" s="34"/>
      <c r="G708" s="34"/>
      <c r="H708" s="34"/>
      <c r="I708" s="34"/>
      <c r="J708" s="34"/>
      <c r="K708" s="34"/>
      <c r="L708" s="34"/>
      <c r="M708" s="34"/>
      <c r="N708" s="34"/>
      <c r="O708" s="32"/>
      <c r="P708" s="32"/>
      <c r="Q708" s="32"/>
      <c r="R708" s="32"/>
      <c r="S708" s="32"/>
      <c r="T708" s="32"/>
      <c r="U708" s="32"/>
      <c r="V708" s="32"/>
      <c r="W708" s="32"/>
      <c r="X708" s="32"/>
      <c r="Y708" s="32"/>
      <c r="Z708" s="32"/>
    </row>
    <row r="709" spans="1:26" ht="15.75" customHeight="1">
      <c r="A709" s="32"/>
      <c r="B709" s="32"/>
      <c r="C709" s="117"/>
      <c r="D709" s="34"/>
      <c r="E709" s="34"/>
      <c r="F709" s="34"/>
      <c r="G709" s="34"/>
      <c r="H709" s="34"/>
      <c r="I709" s="34"/>
      <c r="J709" s="34"/>
      <c r="K709" s="34"/>
      <c r="L709" s="34"/>
      <c r="M709" s="34"/>
      <c r="N709" s="34"/>
      <c r="O709" s="32"/>
      <c r="P709" s="32"/>
      <c r="Q709" s="32"/>
      <c r="R709" s="32"/>
      <c r="S709" s="32"/>
      <c r="T709" s="32"/>
      <c r="U709" s="32"/>
      <c r="V709" s="32"/>
      <c r="W709" s="32"/>
      <c r="X709" s="32"/>
      <c r="Y709" s="32"/>
      <c r="Z709" s="32"/>
    </row>
    <row r="710" spans="1:26" ht="15.75" customHeight="1">
      <c r="A710" s="32"/>
      <c r="B710" s="32"/>
      <c r="C710" s="117"/>
      <c r="D710" s="34"/>
      <c r="E710" s="34"/>
      <c r="F710" s="34"/>
      <c r="G710" s="34"/>
      <c r="H710" s="34"/>
      <c r="I710" s="34"/>
      <c r="J710" s="34"/>
      <c r="K710" s="34"/>
      <c r="L710" s="34"/>
      <c r="M710" s="34"/>
      <c r="N710" s="34"/>
      <c r="O710" s="32"/>
      <c r="P710" s="32"/>
      <c r="Q710" s="32"/>
      <c r="R710" s="32"/>
      <c r="S710" s="32"/>
      <c r="T710" s="32"/>
      <c r="U710" s="32"/>
      <c r="V710" s="32"/>
      <c r="W710" s="32"/>
      <c r="X710" s="32"/>
      <c r="Y710" s="32"/>
      <c r="Z710" s="32"/>
    </row>
    <row r="711" spans="1:26" ht="15.75" customHeight="1">
      <c r="A711" s="32"/>
      <c r="B711" s="32"/>
      <c r="C711" s="117"/>
      <c r="D711" s="34"/>
      <c r="E711" s="34"/>
      <c r="F711" s="34"/>
      <c r="G711" s="34"/>
      <c r="H711" s="34"/>
      <c r="I711" s="34"/>
      <c r="J711" s="34"/>
      <c r="K711" s="34"/>
      <c r="L711" s="34"/>
      <c r="M711" s="34"/>
      <c r="N711" s="34"/>
      <c r="O711" s="32"/>
      <c r="P711" s="32"/>
      <c r="Q711" s="32"/>
      <c r="R711" s="32"/>
      <c r="S711" s="32"/>
      <c r="T711" s="32"/>
      <c r="U711" s="32"/>
      <c r="V711" s="32"/>
      <c r="W711" s="32"/>
      <c r="X711" s="32"/>
      <c r="Y711" s="32"/>
      <c r="Z711" s="32"/>
    </row>
    <row r="712" spans="1:26" ht="15.75" customHeight="1">
      <c r="A712" s="32"/>
      <c r="B712" s="32"/>
      <c r="C712" s="117"/>
      <c r="D712" s="34"/>
      <c r="E712" s="34"/>
      <c r="F712" s="34"/>
      <c r="G712" s="34"/>
      <c r="H712" s="34"/>
      <c r="I712" s="34"/>
      <c r="J712" s="34"/>
      <c r="K712" s="34"/>
      <c r="L712" s="34"/>
      <c r="M712" s="34"/>
      <c r="N712" s="34"/>
      <c r="O712" s="32"/>
      <c r="P712" s="32"/>
      <c r="Q712" s="32"/>
      <c r="R712" s="32"/>
      <c r="S712" s="32"/>
      <c r="T712" s="32"/>
      <c r="U712" s="32"/>
      <c r="V712" s="32"/>
      <c r="W712" s="32"/>
      <c r="X712" s="32"/>
      <c r="Y712" s="32"/>
      <c r="Z712" s="32"/>
    </row>
    <row r="713" spans="1:26" ht="15.75" customHeight="1">
      <c r="A713" s="32"/>
      <c r="B713" s="32"/>
      <c r="C713" s="117"/>
      <c r="D713" s="34"/>
      <c r="E713" s="34"/>
      <c r="F713" s="34"/>
      <c r="G713" s="34"/>
      <c r="H713" s="34"/>
      <c r="I713" s="34"/>
      <c r="J713" s="34"/>
      <c r="K713" s="34"/>
      <c r="L713" s="34"/>
      <c r="M713" s="34"/>
      <c r="N713" s="34"/>
      <c r="O713" s="32"/>
      <c r="P713" s="32"/>
      <c r="Q713" s="32"/>
      <c r="R713" s="32"/>
      <c r="S713" s="32"/>
      <c r="T713" s="32"/>
      <c r="U713" s="32"/>
      <c r="V713" s="32"/>
      <c r="W713" s="32"/>
      <c r="X713" s="32"/>
      <c r="Y713" s="32"/>
      <c r="Z713" s="32"/>
    </row>
    <row r="714" spans="1:26" ht="15.75" customHeight="1">
      <c r="A714" s="32"/>
      <c r="B714" s="32"/>
      <c r="C714" s="117"/>
      <c r="D714" s="34"/>
      <c r="E714" s="34"/>
      <c r="F714" s="34"/>
      <c r="G714" s="34"/>
      <c r="H714" s="34"/>
      <c r="I714" s="34"/>
      <c r="J714" s="34"/>
      <c r="K714" s="34"/>
      <c r="L714" s="34"/>
      <c r="M714" s="34"/>
      <c r="N714" s="34"/>
      <c r="O714" s="32"/>
      <c r="P714" s="32"/>
      <c r="Q714" s="32"/>
      <c r="R714" s="32"/>
      <c r="S714" s="32"/>
      <c r="T714" s="32"/>
      <c r="U714" s="32"/>
      <c r="V714" s="32"/>
      <c r="W714" s="32"/>
      <c r="X714" s="32"/>
      <c r="Y714" s="32"/>
      <c r="Z714" s="32"/>
    </row>
    <row r="715" spans="1:26" ht="15.75" customHeight="1">
      <c r="A715" s="32"/>
      <c r="B715" s="32"/>
      <c r="C715" s="117"/>
      <c r="D715" s="34"/>
      <c r="E715" s="34"/>
      <c r="F715" s="34"/>
      <c r="G715" s="34"/>
      <c r="H715" s="34"/>
      <c r="I715" s="34"/>
      <c r="J715" s="34"/>
      <c r="K715" s="34"/>
      <c r="L715" s="34"/>
      <c r="M715" s="34"/>
      <c r="N715" s="34"/>
      <c r="O715" s="32"/>
      <c r="P715" s="32"/>
      <c r="Q715" s="32"/>
      <c r="R715" s="32"/>
      <c r="S715" s="32"/>
      <c r="T715" s="32"/>
      <c r="U715" s="32"/>
      <c r="V715" s="32"/>
      <c r="W715" s="32"/>
      <c r="X715" s="32"/>
      <c r="Y715" s="32"/>
      <c r="Z715" s="32"/>
    </row>
    <row r="716" spans="1:26" ht="15.75" customHeight="1">
      <c r="A716" s="32"/>
      <c r="B716" s="32"/>
      <c r="C716" s="117"/>
      <c r="D716" s="34"/>
      <c r="E716" s="34"/>
      <c r="F716" s="34"/>
      <c r="G716" s="34"/>
      <c r="H716" s="34"/>
      <c r="I716" s="34"/>
      <c r="J716" s="34"/>
      <c r="K716" s="34"/>
      <c r="L716" s="34"/>
      <c r="M716" s="34"/>
      <c r="N716" s="34"/>
      <c r="O716" s="32"/>
      <c r="P716" s="32"/>
      <c r="Q716" s="32"/>
      <c r="R716" s="32"/>
      <c r="S716" s="32"/>
      <c r="T716" s="32"/>
      <c r="U716" s="32"/>
      <c r="V716" s="32"/>
      <c r="W716" s="32"/>
      <c r="X716" s="32"/>
      <c r="Y716" s="32"/>
      <c r="Z716" s="32"/>
    </row>
    <row r="717" spans="1:26" ht="15.75" customHeight="1">
      <c r="A717" s="32"/>
      <c r="B717" s="32"/>
      <c r="C717" s="117"/>
      <c r="D717" s="34"/>
      <c r="E717" s="34"/>
      <c r="F717" s="34"/>
      <c r="G717" s="34"/>
      <c r="H717" s="34"/>
      <c r="I717" s="34"/>
      <c r="J717" s="34"/>
      <c r="K717" s="34"/>
      <c r="L717" s="34"/>
      <c r="M717" s="34"/>
      <c r="N717" s="34"/>
      <c r="O717" s="32"/>
      <c r="P717" s="32"/>
      <c r="Q717" s="32"/>
      <c r="R717" s="32"/>
      <c r="S717" s="32"/>
      <c r="T717" s="32"/>
      <c r="U717" s="32"/>
      <c r="V717" s="32"/>
      <c r="W717" s="32"/>
      <c r="X717" s="32"/>
      <c r="Y717" s="32"/>
      <c r="Z717" s="32"/>
    </row>
    <row r="718" spans="1:26" ht="15.75" customHeight="1">
      <c r="A718" s="32"/>
      <c r="B718" s="32"/>
      <c r="C718" s="117"/>
      <c r="D718" s="34"/>
      <c r="E718" s="34"/>
      <c r="F718" s="34"/>
      <c r="G718" s="34"/>
      <c r="H718" s="34"/>
      <c r="I718" s="34"/>
      <c r="J718" s="34"/>
      <c r="K718" s="34"/>
      <c r="L718" s="34"/>
      <c r="M718" s="34"/>
      <c r="N718" s="34"/>
      <c r="O718" s="32"/>
      <c r="P718" s="32"/>
      <c r="Q718" s="32"/>
      <c r="R718" s="32"/>
      <c r="S718" s="32"/>
      <c r="T718" s="32"/>
      <c r="U718" s="32"/>
      <c r="V718" s="32"/>
      <c r="W718" s="32"/>
      <c r="X718" s="32"/>
      <c r="Y718" s="32"/>
      <c r="Z718" s="32"/>
    </row>
    <row r="719" spans="1:26" ht="15.75" customHeight="1">
      <c r="A719" s="32"/>
      <c r="B719" s="32"/>
      <c r="C719" s="117"/>
      <c r="D719" s="34"/>
      <c r="E719" s="34"/>
      <c r="F719" s="34"/>
      <c r="G719" s="34"/>
      <c r="H719" s="34"/>
      <c r="I719" s="34"/>
      <c r="J719" s="34"/>
      <c r="K719" s="34"/>
      <c r="L719" s="34"/>
      <c r="M719" s="34"/>
      <c r="N719" s="34"/>
      <c r="O719" s="32"/>
      <c r="P719" s="32"/>
      <c r="Q719" s="32"/>
      <c r="R719" s="32"/>
      <c r="S719" s="32"/>
      <c r="T719" s="32"/>
      <c r="U719" s="32"/>
      <c r="V719" s="32"/>
      <c r="W719" s="32"/>
      <c r="X719" s="32"/>
      <c r="Y719" s="32"/>
      <c r="Z719" s="32"/>
    </row>
    <row r="720" spans="1:26" ht="15.75" customHeight="1">
      <c r="A720" s="32"/>
      <c r="B720" s="32"/>
      <c r="C720" s="117"/>
      <c r="D720" s="34"/>
      <c r="E720" s="34"/>
      <c r="F720" s="34"/>
      <c r="G720" s="34"/>
      <c r="H720" s="34"/>
      <c r="I720" s="34"/>
      <c r="J720" s="34"/>
      <c r="K720" s="34"/>
      <c r="L720" s="34"/>
      <c r="M720" s="34"/>
      <c r="N720" s="34"/>
      <c r="O720" s="32"/>
      <c r="P720" s="32"/>
      <c r="Q720" s="32"/>
      <c r="R720" s="32"/>
      <c r="S720" s="32"/>
      <c r="T720" s="32"/>
      <c r="U720" s="32"/>
      <c r="V720" s="32"/>
      <c r="W720" s="32"/>
      <c r="X720" s="32"/>
      <c r="Y720" s="32"/>
      <c r="Z720" s="32"/>
    </row>
    <row r="721" spans="1:26" ht="15.75" customHeight="1">
      <c r="A721" s="32"/>
      <c r="B721" s="32"/>
      <c r="C721" s="117"/>
      <c r="D721" s="34"/>
      <c r="E721" s="34"/>
      <c r="F721" s="34"/>
      <c r="G721" s="34"/>
      <c r="H721" s="34"/>
      <c r="I721" s="34"/>
      <c r="J721" s="34"/>
      <c r="K721" s="34"/>
      <c r="L721" s="34"/>
      <c r="M721" s="34"/>
      <c r="N721" s="34"/>
      <c r="O721" s="32"/>
      <c r="P721" s="32"/>
      <c r="Q721" s="32"/>
      <c r="R721" s="32"/>
      <c r="S721" s="32"/>
      <c r="T721" s="32"/>
      <c r="U721" s="32"/>
      <c r="V721" s="32"/>
      <c r="W721" s="32"/>
      <c r="X721" s="32"/>
      <c r="Y721" s="32"/>
      <c r="Z721" s="32"/>
    </row>
    <row r="722" spans="1:26" ht="15.75" customHeight="1">
      <c r="A722" s="32"/>
      <c r="B722" s="32"/>
      <c r="C722" s="117"/>
      <c r="D722" s="34"/>
      <c r="E722" s="34"/>
      <c r="F722" s="34"/>
      <c r="G722" s="34"/>
      <c r="H722" s="34"/>
      <c r="I722" s="34"/>
      <c r="J722" s="34"/>
      <c r="K722" s="34"/>
      <c r="L722" s="34"/>
      <c r="M722" s="34"/>
      <c r="N722" s="34"/>
      <c r="O722" s="32"/>
      <c r="P722" s="32"/>
      <c r="Q722" s="32"/>
      <c r="R722" s="32"/>
      <c r="S722" s="32"/>
      <c r="T722" s="32"/>
      <c r="U722" s="32"/>
      <c r="V722" s="32"/>
      <c r="W722" s="32"/>
      <c r="X722" s="32"/>
      <c r="Y722" s="32"/>
      <c r="Z722" s="32"/>
    </row>
    <row r="723" spans="1:26" ht="15.75" customHeight="1">
      <c r="A723" s="32"/>
      <c r="B723" s="32"/>
      <c r="C723" s="117"/>
      <c r="D723" s="34"/>
      <c r="E723" s="34"/>
      <c r="F723" s="34"/>
      <c r="G723" s="34"/>
      <c r="H723" s="34"/>
      <c r="I723" s="34"/>
      <c r="J723" s="34"/>
      <c r="K723" s="34"/>
      <c r="L723" s="34"/>
      <c r="M723" s="34"/>
      <c r="N723" s="34"/>
      <c r="O723" s="32"/>
      <c r="P723" s="32"/>
      <c r="Q723" s="32"/>
      <c r="R723" s="32"/>
      <c r="S723" s="32"/>
      <c r="T723" s="32"/>
      <c r="U723" s="32"/>
      <c r="V723" s="32"/>
      <c r="W723" s="32"/>
      <c r="X723" s="32"/>
      <c r="Y723" s="32"/>
      <c r="Z723" s="32"/>
    </row>
    <row r="724" spans="1:26" ht="15.75" customHeight="1">
      <c r="A724" s="32"/>
      <c r="B724" s="32"/>
      <c r="C724" s="117"/>
      <c r="D724" s="34"/>
      <c r="E724" s="34"/>
      <c r="F724" s="34"/>
      <c r="G724" s="34"/>
      <c r="H724" s="34"/>
      <c r="I724" s="34"/>
      <c r="J724" s="34"/>
      <c r="K724" s="34"/>
      <c r="L724" s="34"/>
      <c r="M724" s="34"/>
      <c r="N724" s="34"/>
      <c r="O724" s="32"/>
      <c r="P724" s="32"/>
      <c r="Q724" s="32"/>
      <c r="R724" s="32"/>
      <c r="S724" s="32"/>
      <c r="T724" s="32"/>
      <c r="U724" s="32"/>
      <c r="V724" s="32"/>
      <c r="W724" s="32"/>
      <c r="X724" s="32"/>
      <c r="Y724" s="32"/>
      <c r="Z724" s="32"/>
    </row>
    <row r="725" spans="1:26" ht="15.75" customHeight="1">
      <c r="A725" s="32"/>
      <c r="B725" s="32"/>
      <c r="C725" s="117"/>
      <c r="D725" s="34"/>
      <c r="E725" s="34"/>
      <c r="F725" s="34"/>
      <c r="G725" s="34"/>
      <c r="H725" s="34"/>
      <c r="I725" s="34"/>
      <c r="J725" s="34"/>
      <c r="K725" s="34"/>
      <c r="L725" s="34"/>
      <c r="M725" s="34"/>
      <c r="N725" s="34"/>
      <c r="O725" s="32"/>
      <c r="P725" s="32"/>
      <c r="Q725" s="32"/>
      <c r="R725" s="32"/>
      <c r="S725" s="32"/>
      <c r="T725" s="32"/>
      <c r="U725" s="32"/>
      <c r="V725" s="32"/>
      <c r="W725" s="32"/>
      <c r="X725" s="32"/>
      <c r="Y725" s="32"/>
      <c r="Z725" s="32"/>
    </row>
    <row r="726" spans="1:26" ht="15.75" customHeight="1">
      <c r="A726" s="32"/>
      <c r="B726" s="32"/>
      <c r="C726" s="117"/>
      <c r="D726" s="34"/>
      <c r="E726" s="34"/>
      <c r="F726" s="34"/>
      <c r="G726" s="34"/>
      <c r="H726" s="34"/>
      <c r="I726" s="34"/>
      <c r="J726" s="34"/>
      <c r="K726" s="34"/>
      <c r="L726" s="34"/>
      <c r="M726" s="34"/>
      <c r="N726" s="34"/>
      <c r="O726" s="32"/>
      <c r="P726" s="32"/>
      <c r="Q726" s="32"/>
      <c r="R726" s="32"/>
      <c r="S726" s="32"/>
      <c r="T726" s="32"/>
      <c r="U726" s="32"/>
      <c r="V726" s="32"/>
      <c r="W726" s="32"/>
      <c r="X726" s="32"/>
      <c r="Y726" s="32"/>
      <c r="Z726" s="32"/>
    </row>
    <row r="727" spans="1:26" ht="15.75" customHeight="1">
      <c r="A727" s="32"/>
      <c r="B727" s="32"/>
      <c r="C727" s="117"/>
      <c r="D727" s="34"/>
      <c r="E727" s="34"/>
      <c r="F727" s="34"/>
      <c r="G727" s="34"/>
      <c r="H727" s="34"/>
      <c r="I727" s="34"/>
      <c r="J727" s="34"/>
      <c r="K727" s="34"/>
      <c r="L727" s="34"/>
      <c r="M727" s="34"/>
      <c r="N727" s="34"/>
      <c r="O727" s="32"/>
      <c r="P727" s="32"/>
      <c r="Q727" s="32"/>
      <c r="R727" s="32"/>
      <c r="S727" s="32"/>
      <c r="T727" s="32"/>
      <c r="U727" s="32"/>
      <c r="V727" s="32"/>
      <c r="W727" s="32"/>
      <c r="X727" s="32"/>
      <c r="Y727" s="32"/>
      <c r="Z727" s="32"/>
    </row>
    <row r="728" spans="1:26" ht="15.75" customHeight="1">
      <c r="A728" s="32"/>
      <c r="B728" s="32"/>
      <c r="C728" s="117"/>
      <c r="D728" s="34"/>
      <c r="E728" s="34"/>
      <c r="F728" s="34"/>
      <c r="G728" s="34"/>
      <c r="H728" s="34"/>
      <c r="I728" s="34"/>
      <c r="J728" s="34"/>
      <c r="K728" s="34"/>
      <c r="L728" s="34"/>
      <c r="M728" s="34"/>
      <c r="N728" s="34"/>
      <c r="O728" s="32"/>
      <c r="P728" s="32"/>
      <c r="Q728" s="32"/>
      <c r="R728" s="32"/>
      <c r="S728" s="32"/>
      <c r="T728" s="32"/>
      <c r="U728" s="32"/>
      <c r="V728" s="32"/>
      <c r="W728" s="32"/>
      <c r="X728" s="32"/>
      <c r="Y728" s="32"/>
      <c r="Z728" s="32"/>
    </row>
    <row r="729" spans="1:26" ht="15.75" customHeight="1">
      <c r="A729" s="32"/>
      <c r="B729" s="32"/>
      <c r="C729" s="117"/>
      <c r="D729" s="34"/>
      <c r="E729" s="34"/>
      <c r="F729" s="34"/>
      <c r="G729" s="34"/>
      <c r="H729" s="34"/>
      <c r="I729" s="34"/>
      <c r="J729" s="34"/>
      <c r="K729" s="34"/>
      <c r="L729" s="34"/>
      <c r="M729" s="34"/>
      <c r="N729" s="34"/>
      <c r="O729" s="32"/>
      <c r="P729" s="32"/>
      <c r="Q729" s="32"/>
      <c r="R729" s="32"/>
      <c r="S729" s="32"/>
      <c r="T729" s="32"/>
      <c r="U729" s="32"/>
      <c r="V729" s="32"/>
      <c r="W729" s="32"/>
      <c r="X729" s="32"/>
      <c r="Y729" s="32"/>
      <c r="Z729" s="32"/>
    </row>
    <row r="730" spans="1:26" ht="15.75" customHeight="1">
      <c r="A730" s="32"/>
      <c r="B730" s="32"/>
      <c r="C730" s="117"/>
      <c r="D730" s="34"/>
      <c r="E730" s="34"/>
      <c r="F730" s="34"/>
      <c r="G730" s="34"/>
      <c r="H730" s="34"/>
      <c r="I730" s="34"/>
      <c r="J730" s="34"/>
      <c r="K730" s="34"/>
      <c r="L730" s="34"/>
      <c r="M730" s="34"/>
      <c r="N730" s="34"/>
      <c r="O730" s="32"/>
      <c r="P730" s="32"/>
      <c r="Q730" s="32"/>
      <c r="R730" s="32"/>
      <c r="S730" s="32"/>
      <c r="T730" s="32"/>
      <c r="U730" s="32"/>
      <c r="V730" s="32"/>
      <c r="W730" s="32"/>
      <c r="X730" s="32"/>
      <c r="Y730" s="32"/>
      <c r="Z730" s="32"/>
    </row>
    <row r="731" spans="1:26" ht="15.75" customHeight="1">
      <c r="A731" s="32"/>
      <c r="B731" s="32"/>
      <c r="C731" s="117"/>
      <c r="D731" s="34"/>
      <c r="E731" s="34"/>
      <c r="F731" s="34"/>
      <c r="G731" s="34"/>
      <c r="H731" s="34"/>
      <c r="I731" s="34"/>
      <c r="J731" s="34"/>
      <c r="K731" s="34"/>
      <c r="L731" s="34"/>
      <c r="M731" s="34"/>
      <c r="N731" s="34"/>
      <c r="O731" s="32"/>
      <c r="P731" s="32"/>
      <c r="Q731" s="32"/>
      <c r="R731" s="32"/>
      <c r="S731" s="32"/>
      <c r="T731" s="32"/>
      <c r="U731" s="32"/>
      <c r="V731" s="32"/>
      <c r="W731" s="32"/>
      <c r="X731" s="32"/>
      <c r="Y731" s="32"/>
      <c r="Z731" s="32"/>
    </row>
    <row r="732" spans="1:26" ht="15.75" customHeight="1">
      <c r="A732" s="32"/>
      <c r="B732" s="32"/>
      <c r="C732" s="117"/>
      <c r="D732" s="34"/>
      <c r="E732" s="34"/>
      <c r="F732" s="34"/>
      <c r="G732" s="34"/>
      <c r="H732" s="34"/>
      <c r="I732" s="34"/>
      <c r="J732" s="34"/>
      <c r="K732" s="34"/>
      <c r="L732" s="34"/>
      <c r="M732" s="34"/>
      <c r="N732" s="34"/>
      <c r="O732" s="32"/>
      <c r="P732" s="32"/>
      <c r="Q732" s="32"/>
      <c r="R732" s="32"/>
      <c r="S732" s="32"/>
      <c r="T732" s="32"/>
      <c r="U732" s="32"/>
      <c r="V732" s="32"/>
      <c r="W732" s="32"/>
      <c r="X732" s="32"/>
      <c r="Y732" s="32"/>
      <c r="Z732" s="32"/>
    </row>
    <row r="733" spans="1:26" ht="15.75" customHeight="1">
      <c r="A733" s="32"/>
      <c r="B733" s="32"/>
      <c r="C733" s="117"/>
      <c r="D733" s="34"/>
      <c r="E733" s="34"/>
      <c r="F733" s="34"/>
      <c r="G733" s="34"/>
      <c r="H733" s="34"/>
      <c r="I733" s="34"/>
      <c r="J733" s="34"/>
      <c r="K733" s="34"/>
      <c r="L733" s="34"/>
      <c r="M733" s="34"/>
      <c r="N733" s="34"/>
      <c r="O733" s="32"/>
      <c r="P733" s="32"/>
      <c r="Q733" s="32"/>
      <c r="R733" s="32"/>
      <c r="S733" s="32"/>
      <c r="T733" s="32"/>
      <c r="U733" s="32"/>
      <c r="V733" s="32"/>
      <c r="W733" s="32"/>
      <c r="X733" s="32"/>
      <c r="Y733" s="32"/>
      <c r="Z733" s="32"/>
    </row>
    <row r="734" spans="1:26" ht="15.75" customHeight="1">
      <c r="A734" s="32"/>
      <c r="B734" s="32"/>
      <c r="C734" s="117"/>
      <c r="D734" s="34"/>
      <c r="E734" s="34"/>
      <c r="F734" s="34"/>
      <c r="G734" s="34"/>
      <c r="H734" s="34"/>
      <c r="I734" s="34"/>
      <c r="J734" s="34"/>
      <c r="K734" s="34"/>
      <c r="L734" s="34"/>
      <c r="M734" s="34"/>
      <c r="N734" s="34"/>
      <c r="O734" s="32"/>
      <c r="P734" s="32"/>
      <c r="Q734" s="32"/>
      <c r="R734" s="32"/>
      <c r="S734" s="32"/>
      <c r="T734" s="32"/>
      <c r="U734" s="32"/>
      <c r="V734" s="32"/>
      <c r="W734" s="32"/>
      <c r="X734" s="32"/>
      <c r="Y734" s="32"/>
      <c r="Z734" s="32"/>
    </row>
    <row r="735" spans="1:26" ht="15.75" customHeight="1">
      <c r="A735" s="32"/>
      <c r="B735" s="32"/>
      <c r="C735" s="117"/>
      <c r="D735" s="34"/>
      <c r="E735" s="34"/>
      <c r="F735" s="34"/>
      <c r="G735" s="34"/>
      <c r="H735" s="34"/>
      <c r="I735" s="34"/>
      <c r="J735" s="34"/>
      <c r="K735" s="34"/>
      <c r="L735" s="34"/>
      <c r="M735" s="34"/>
      <c r="N735" s="34"/>
      <c r="O735" s="32"/>
      <c r="P735" s="32"/>
      <c r="Q735" s="32"/>
      <c r="R735" s="32"/>
      <c r="S735" s="32"/>
      <c r="T735" s="32"/>
      <c r="U735" s="32"/>
      <c r="V735" s="32"/>
      <c r="W735" s="32"/>
      <c r="X735" s="32"/>
      <c r="Y735" s="32"/>
      <c r="Z735" s="32"/>
    </row>
    <row r="736" spans="1:26" ht="15.75" customHeight="1">
      <c r="A736" s="32"/>
      <c r="B736" s="32"/>
      <c r="C736" s="117"/>
      <c r="D736" s="34"/>
      <c r="E736" s="34"/>
      <c r="F736" s="34"/>
      <c r="G736" s="34"/>
      <c r="H736" s="34"/>
      <c r="I736" s="34"/>
      <c r="J736" s="34"/>
      <c r="K736" s="34"/>
      <c r="L736" s="34"/>
      <c r="M736" s="34"/>
      <c r="N736" s="34"/>
      <c r="O736" s="32"/>
      <c r="P736" s="32"/>
      <c r="Q736" s="32"/>
      <c r="R736" s="32"/>
      <c r="S736" s="32"/>
      <c r="T736" s="32"/>
      <c r="U736" s="32"/>
      <c r="V736" s="32"/>
      <c r="W736" s="32"/>
      <c r="X736" s="32"/>
      <c r="Y736" s="32"/>
      <c r="Z736" s="32"/>
    </row>
    <row r="737" spans="1:26" ht="15.75" customHeight="1">
      <c r="A737" s="32"/>
      <c r="B737" s="32"/>
      <c r="C737" s="117"/>
      <c r="D737" s="34"/>
      <c r="E737" s="34"/>
      <c r="F737" s="34"/>
      <c r="G737" s="34"/>
      <c r="H737" s="34"/>
      <c r="I737" s="34"/>
      <c r="J737" s="34"/>
      <c r="K737" s="34"/>
      <c r="L737" s="34"/>
      <c r="M737" s="34"/>
      <c r="N737" s="34"/>
      <c r="O737" s="32"/>
      <c r="P737" s="32"/>
      <c r="Q737" s="32"/>
      <c r="R737" s="32"/>
      <c r="S737" s="32"/>
      <c r="T737" s="32"/>
      <c r="U737" s="32"/>
      <c r="V737" s="32"/>
      <c r="W737" s="32"/>
      <c r="X737" s="32"/>
      <c r="Y737" s="32"/>
      <c r="Z737" s="32"/>
    </row>
    <row r="738" spans="1:26" ht="15.75" customHeight="1">
      <c r="A738" s="32"/>
      <c r="B738" s="32"/>
      <c r="C738" s="117"/>
      <c r="D738" s="34"/>
      <c r="E738" s="34"/>
      <c r="F738" s="34"/>
      <c r="G738" s="34"/>
      <c r="H738" s="34"/>
      <c r="I738" s="34"/>
      <c r="J738" s="34"/>
      <c r="K738" s="34"/>
      <c r="L738" s="34"/>
      <c r="M738" s="34"/>
      <c r="N738" s="34"/>
      <c r="O738" s="32"/>
      <c r="P738" s="32"/>
      <c r="Q738" s="32"/>
      <c r="R738" s="32"/>
      <c r="S738" s="32"/>
      <c r="T738" s="32"/>
      <c r="U738" s="32"/>
      <c r="V738" s="32"/>
      <c r="W738" s="32"/>
      <c r="X738" s="32"/>
      <c r="Y738" s="32"/>
      <c r="Z738" s="32"/>
    </row>
    <row r="739" spans="1:26" ht="15.75" customHeight="1">
      <c r="A739" s="32"/>
      <c r="B739" s="32"/>
      <c r="C739" s="117"/>
      <c r="D739" s="34"/>
      <c r="E739" s="34"/>
      <c r="F739" s="34"/>
      <c r="G739" s="34"/>
      <c r="H739" s="34"/>
      <c r="I739" s="34"/>
      <c r="J739" s="34"/>
      <c r="K739" s="34"/>
      <c r="L739" s="34"/>
      <c r="M739" s="34"/>
      <c r="N739" s="34"/>
      <c r="O739" s="32"/>
      <c r="P739" s="32"/>
      <c r="Q739" s="32"/>
      <c r="R739" s="32"/>
      <c r="S739" s="32"/>
      <c r="T739" s="32"/>
      <c r="U739" s="32"/>
      <c r="V739" s="32"/>
      <c r="W739" s="32"/>
      <c r="X739" s="32"/>
      <c r="Y739" s="32"/>
      <c r="Z739" s="32"/>
    </row>
    <row r="740" spans="1:26" ht="15.75" customHeight="1">
      <c r="A740" s="32"/>
      <c r="B740" s="32"/>
      <c r="C740" s="117"/>
      <c r="D740" s="34"/>
      <c r="E740" s="34"/>
      <c r="F740" s="34"/>
      <c r="G740" s="34"/>
      <c r="H740" s="34"/>
      <c r="I740" s="34"/>
      <c r="J740" s="34"/>
      <c r="K740" s="34"/>
      <c r="L740" s="34"/>
      <c r="M740" s="34"/>
      <c r="N740" s="34"/>
      <c r="O740" s="32"/>
      <c r="P740" s="32"/>
      <c r="Q740" s="32"/>
      <c r="R740" s="32"/>
      <c r="S740" s="32"/>
      <c r="T740" s="32"/>
      <c r="U740" s="32"/>
      <c r="V740" s="32"/>
      <c r="W740" s="32"/>
      <c r="X740" s="32"/>
      <c r="Y740" s="32"/>
      <c r="Z740" s="32"/>
    </row>
    <row r="741" spans="1:26" ht="15.75" customHeight="1">
      <c r="A741" s="32"/>
      <c r="B741" s="32"/>
      <c r="C741" s="117"/>
      <c r="D741" s="34"/>
      <c r="E741" s="34"/>
      <c r="F741" s="34"/>
      <c r="G741" s="34"/>
      <c r="H741" s="34"/>
      <c r="I741" s="34"/>
      <c r="J741" s="34"/>
      <c r="K741" s="34"/>
      <c r="L741" s="34"/>
      <c r="M741" s="34"/>
      <c r="N741" s="34"/>
      <c r="O741" s="32"/>
      <c r="P741" s="32"/>
      <c r="Q741" s="32"/>
      <c r="R741" s="32"/>
      <c r="S741" s="32"/>
      <c r="T741" s="32"/>
      <c r="U741" s="32"/>
      <c r="V741" s="32"/>
      <c r="W741" s="32"/>
      <c r="X741" s="32"/>
      <c r="Y741" s="32"/>
      <c r="Z741" s="32"/>
    </row>
    <row r="742" spans="1:26" ht="15.75" customHeight="1">
      <c r="A742" s="32"/>
      <c r="B742" s="32"/>
      <c r="C742" s="117"/>
      <c r="D742" s="34"/>
      <c r="E742" s="34"/>
      <c r="F742" s="34"/>
      <c r="G742" s="34"/>
      <c r="H742" s="34"/>
      <c r="I742" s="34"/>
      <c r="J742" s="34"/>
      <c r="K742" s="34"/>
      <c r="L742" s="34"/>
      <c r="M742" s="34"/>
      <c r="N742" s="34"/>
      <c r="O742" s="32"/>
      <c r="P742" s="32"/>
      <c r="Q742" s="32"/>
      <c r="R742" s="32"/>
      <c r="S742" s="32"/>
      <c r="T742" s="32"/>
      <c r="U742" s="32"/>
      <c r="V742" s="32"/>
      <c r="W742" s="32"/>
      <c r="X742" s="32"/>
      <c r="Y742" s="32"/>
      <c r="Z742" s="32"/>
    </row>
    <row r="743" spans="1:26" ht="15.75" customHeight="1">
      <c r="A743" s="32"/>
      <c r="B743" s="32"/>
      <c r="C743" s="117"/>
      <c r="D743" s="34"/>
      <c r="E743" s="34"/>
      <c r="F743" s="34"/>
      <c r="G743" s="34"/>
      <c r="H743" s="34"/>
      <c r="I743" s="34"/>
      <c r="J743" s="34"/>
      <c r="K743" s="34"/>
      <c r="L743" s="34"/>
      <c r="M743" s="34"/>
      <c r="N743" s="34"/>
      <c r="O743" s="32"/>
      <c r="P743" s="32"/>
      <c r="Q743" s="32"/>
      <c r="R743" s="32"/>
      <c r="S743" s="32"/>
      <c r="T743" s="32"/>
      <c r="U743" s="32"/>
      <c r="V743" s="32"/>
      <c r="W743" s="32"/>
      <c r="X743" s="32"/>
      <c r="Y743" s="32"/>
      <c r="Z743" s="32"/>
    </row>
    <row r="744" spans="1:26" ht="15.75" customHeight="1">
      <c r="A744" s="32"/>
      <c r="B744" s="32"/>
      <c r="C744" s="117"/>
      <c r="D744" s="34"/>
      <c r="E744" s="34"/>
      <c r="F744" s="34"/>
      <c r="G744" s="34"/>
      <c r="H744" s="34"/>
      <c r="I744" s="34"/>
      <c r="J744" s="34"/>
      <c r="K744" s="34"/>
      <c r="L744" s="34"/>
      <c r="M744" s="34"/>
      <c r="N744" s="34"/>
      <c r="O744" s="32"/>
      <c r="P744" s="32"/>
      <c r="Q744" s="32"/>
      <c r="R744" s="32"/>
      <c r="S744" s="32"/>
      <c r="T744" s="32"/>
      <c r="U744" s="32"/>
      <c r="V744" s="32"/>
      <c r="W744" s="32"/>
      <c r="X744" s="32"/>
      <c r="Y744" s="32"/>
      <c r="Z744" s="32"/>
    </row>
    <row r="745" spans="1:26" ht="15.75" customHeight="1">
      <c r="A745" s="32"/>
      <c r="B745" s="32"/>
      <c r="C745" s="117"/>
      <c r="D745" s="34"/>
      <c r="E745" s="34"/>
      <c r="F745" s="34"/>
      <c r="G745" s="34"/>
      <c r="H745" s="34"/>
      <c r="I745" s="34"/>
      <c r="J745" s="34"/>
      <c r="K745" s="34"/>
      <c r="L745" s="34"/>
      <c r="M745" s="34"/>
      <c r="N745" s="34"/>
      <c r="O745" s="32"/>
      <c r="P745" s="32"/>
      <c r="Q745" s="32"/>
      <c r="R745" s="32"/>
      <c r="S745" s="32"/>
      <c r="T745" s="32"/>
      <c r="U745" s="32"/>
      <c r="V745" s="32"/>
      <c r="W745" s="32"/>
      <c r="X745" s="32"/>
      <c r="Y745" s="32"/>
      <c r="Z745" s="32"/>
    </row>
    <row r="746" spans="1:26" ht="15.75" customHeight="1">
      <c r="A746" s="32"/>
      <c r="B746" s="32"/>
      <c r="C746" s="117"/>
      <c r="D746" s="34"/>
      <c r="E746" s="34"/>
      <c r="F746" s="34"/>
      <c r="G746" s="34"/>
      <c r="H746" s="34"/>
      <c r="I746" s="34"/>
      <c r="J746" s="34"/>
      <c r="K746" s="34"/>
      <c r="L746" s="34"/>
      <c r="M746" s="34"/>
      <c r="N746" s="34"/>
      <c r="O746" s="32"/>
      <c r="P746" s="32"/>
      <c r="Q746" s="32"/>
      <c r="R746" s="32"/>
      <c r="S746" s="32"/>
      <c r="T746" s="32"/>
      <c r="U746" s="32"/>
      <c r="V746" s="32"/>
      <c r="W746" s="32"/>
      <c r="X746" s="32"/>
      <c r="Y746" s="32"/>
      <c r="Z746" s="32"/>
    </row>
    <row r="747" spans="1:26" ht="15.75" customHeight="1">
      <c r="A747" s="32"/>
      <c r="B747" s="32"/>
      <c r="C747" s="117"/>
      <c r="D747" s="34"/>
      <c r="E747" s="34"/>
      <c r="F747" s="34"/>
      <c r="G747" s="34"/>
      <c r="H747" s="34"/>
      <c r="I747" s="34"/>
      <c r="J747" s="34"/>
      <c r="K747" s="34"/>
      <c r="L747" s="34"/>
      <c r="M747" s="34"/>
      <c r="N747" s="34"/>
      <c r="O747" s="32"/>
      <c r="P747" s="32"/>
      <c r="Q747" s="32"/>
      <c r="R747" s="32"/>
      <c r="S747" s="32"/>
      <c r="T747" s="32"/>
      <c r="U747" s="32"/>
      <c r="V747" s="32"/>
      <c r="W747" s="32"/>
      <c r="X747" s="32"/>
      <c r="Y747" s="32"/>
      <c r="Z747" s="32"/>
    </row>
    <row r="748" spans="1:26" ht="15.75" customHeight="1">
      <c r="A748" s="32"/>
      <c r="B748" s="32"/>
      <c r="C748" s="117"/>
      <c r="D748" s="34"/>
      <c r="E748" s="34"/>
      <c r="F748" s="34"/>
      <c r="G748" s="34"/>
      <c r="H748" s="34"/>
      <c r="I748" s="34"/>
      <c r="J748" s="34"/>
      <c r="K748" s="34"/>
      <c r="L748" s="34"/>
      <c r="M748" s="34"/>
      <c r="N748" s="34"/>
      <c r="O748" s="32"/>
      <c r="P748" s="32"/>
      <c r="Q748" s="32"/>
      <c r="R748" s="32"/>
      <c r="S748" s="32"/>
      <c r="T748" s="32"/>
      <c r="U748" s="32"/>
      <c r="V748" s="32"/>
      <c r="W748" s="32"/>
      <c r="X748" s="32"/>
      <c r="Y748" s="32"/>
      <c r="Z748" s="32"/>
    </row>
    <row r="749" spans="1:26" ht="15.75" customHeight="1">
      <c r="A749" s="32"/>
      <c r="B749" s="32"/>
      <c r="C749" s="117"/>
      <c r="D749" s="34"/>
      <c r="E749" s="34"/>
      <c r="F749" s="34"/>
      <c r="G749" s="34"/>
      <c r="H749" s="34"/>
      <c r="I749" s="34"/>
      <c r="J749" s="34"/>
      <c r="K749" s="34"/>
      <c r="L749" s="34"/>
      <c r="M749" s="34"/>
      <c r="N749" s="34"/>
      <c r="O749" s="32"/>
      <c r="P749" s="32"/>
      <c r="Q749" s="32"/>
      <c r="R749" s="32"/>
      <c r="S749" s="32"/>
      <c r="T749" s="32"/>
      <c r="U749" s="32"/>
      <c r="V749" s="32"/>
      <c r="W749" s="32"/>
      <c r="X749" s="32"/>
      <c r="Y749" s="32"/>
      <c r="Z749" s="32"/>
    </row>
    <row r="750" spans="1:26" ht="15.75" customHeight="1">
      <c r="A750" s="32"/>
      <c r="B750" s="32"/>
      <c r="C750" s="117"/>
      <c r="D750" s="34"/>
      <c r="E750" s="34"/>
      <c r="F750" s="34"/>
      <c r="G750" s="34"/>
      <c r="H750" s="34"/>
      <c r="I750" s="34"/>
      <c r="J750" s="34"/>
      <c r="K750" s="34"/>
      <c r="L750" s="34"/>
      <c r="M750" s="34"/>
      <c r="N750" s="34"/>
      <c r="O750" s="32"/>
      <c r="P750" s="32"/>
      <c r="Q750" s="32"/>
      <c r="R750" s="32"/>
      <c r="S750" s="32"/>
      <c r="T750" s="32"/>
      <c r="U750" s="32"/>
      <c r="V750" s="32"/>
      <c r="W750" s="32"/>
      <c r="X750" s="32"/>
      <c r="Y750" s="32"/>
      <c r="Z750" s="32"/>
    </row>
    <row r="751" spans="1:26" ht="15.75" customHeight="1">
      <c r="A751" s="32"/>
      <c r="B751" s="32"/>
      <c r="C751" s="117"/>
      <c r="D751" s="34"/>
      <c r="E751" s="34"/>
      <c r="F751" s="34"/>
      <c r="G751" s="34"/>
      <c r="H751" s="34"/>
      <c r="I751" s="34"/>
      <c r="J751" s="34"/>
      <c r="K751" s="34"/>
      <c r="L751" s="34"/>
      <c r="M751" s="34"/>
      <c r="N751" s="34"/>
      <c r="O751" s="32"/>
      <c r="P751" s="32"/>
      <c r="Q751" s="32"/>
      <c r="R751" s="32"/>
      <c r="S751" s="32"/>
      <c r="T751" s="32"/>
      <c r="U751" s="32"/>
      <c r="V751" s="32"/>
      <c r="W751" s="32"/>
      <c r="X751" s="32"/>
      <c r="Y751" s="32"/>
      <c r="Z751" s="32"/>
    </row>
    <row r="752" spans="1:26" ht="15.75" customHeight="1">
      <c r="A752" s="32"/>
      <c r="B752" s="32"/>
      <c r="C752" s="117"/>
      <c r="D752" s="34"/>
      <c r="E752" s="34"/>
      <c r="F752" s="34"/>
      <c r="G752" s="34"/>
      <c r="H752" s="34"/>
      <c r="I752" s="34"/>
      <c r="J752" s="34"/>
      <c r="K752" s="34"/>
      <c r="L752" s="34"/>
      <c r="M752" s="34"/>
      <c r="N752" s="34"/>
      <c r="O752" s="32"/>
      <c r="P752" s="32"/>
      <c r="Q752" s="32"/>
      <c r="R752" s="32"/>
      <c r="S752" s="32"/>
      <c r="T752" s="32"/>
      <c r="U752" s="32"/>
      <c r="V752" s="32"/>
      <c r="W752" s="32"/>
      <c r="X752" s="32"/>
      <c r="Y752" s="32"/>
      <c r="Z752" s="32"/>
    </row>
    <row r="753" spans="1:26" ht="15.75" customHeight="1">
      <c r="A753" s="32"/>
      <c r="B753" s="32"/>
      <c r="C753" s="117"/>
      <c r="D753" s="34"/>
      <c r="E753" s="34"/>
      <c r="F753" s="34"/>
      <c r="G753" s="34"/>
      <c r="H753" s="34"/>
      <c r="I753" s="34"/>
      <c r="J753" s="34"/>
      <c r="K753" s="34"/>
      <c r="L753" s="34"/>
      <c r="M753" s="34"/>
      <c r="N753" s="34"/>
      <c r="O753" s="32"/>
      <c r="P753" s="32"/>
      <c r="Q753" s="32"/>
      <c r="R753" s="32"/>
      <c r="S753" s="32"/>
      <c r="T753" s="32"/>
      <c r="U753" s="32"/>
      <c r="V753" s="32"/>
      <c r="W753" s="32"/>
      <c r="X753" s="32"/>
      <c r="Y753" s="32"/>
      <c r="Z753" s="32"/>
    </row>
    <row r="754" spans="1:26" ht="15.75" customHeight="1">
      <c r="A754" s="32"/>
      <c r="B754" s="32"/>
      <c r="C754" s="117"/>
      <c r="D754" s="34"/>
      <c r="E754" s="34"/>
      <c r="F754" s="34"/>
      <c r="G754" s="34"/>
      <c r="H754" s="34"/>
      <c r="I754" s="34"/>
      <c r="J754" s="34"/>
      <c r="K754" s="34"/>
      <c r="L754" s="34"/>
      <c r="M754" s="34"/>
      <c r="N754" s="34"/>
      <c r="O754" s="32"/>
      <c r="P754" s="32"/>
      <c r="Q754" s="32"/>
      <c r="R754" s="32"/>
      <c r="S754" s="32"/>
      <c r="T754" s="32"/>
      <c r="U754" s="32"/>
      <c r="V754" s="32"/>
      <c r="W754" s="32"/>
      <c r="X754" s="32"/>
      <c r="Y754" s="32"/>
      <c r="Z754" s="32"/>
    </row>
    <row r="755" spans="1:26" ht="15.75" customHeight="1">
      <c r="A755" s="32"/>
      <c r="B755" s="32"/>
      <c r="C755" s="117"/>
      <c r="D755" s="34"/>
      <c r="E755" s="34"/>
      <c r="F755" s="34"/>
      <c r="G755" s="34"/>
      <c r="H755" s="34"/>
      <c r="I755" s="34"/>
      <c r="J755" s="34"/>
      <c r="K755" s="34"/>
      <c r="L755" s="34"/>
      <c r="M755" s="34"/>
      <c r="N755" s="34"/>
      <c r="O755" s="32"/>
      <c r="P755" s="32"/>
      <c r="Q755" s="32"/>
      <c r="R755" s="32"/>
      <c r="S755" s="32"/>
      <c r="T755" s="32"/>
      <c r="U755" s="32"/>
      <c r="V755" s="32"/>
      <c r="W755" s="32"/>
      <c r="X755" s="32"/>
      <c r="Y755" s="32"/>
      <c r="Z755" s="32"/>
    </row>
    <row r="756" spans="1:26" ht="15.75" customHeight="1">
      <c r="A756" s="32"/>
      <c r="B756" s="32"/>
      <c r="C756" s="117"/>
      <c r="D756" s="34"/>
      <c r="E756" s="34"/>
      <c r="F756" s="34"/>
      <c r="G756" s="34"/>
      <c r="H756" s="34"/>
      <c r="I756" s="34"/>
      <c r="J756" s="34"/>
      <c r="K756" s="34"/>
      <c r="L756" s="34"/>
      <c r="M756" s="34"/>
      <c r="N756" s="34"/>
      <c r="O756" s="32"/>
      <c r="P756" s="32"/>
      <c r="Q756" s="32"/>
      <c r="R756" s="32"/>
      <c r="S756" s="32"/>
      <c r="T756" s="32"/>
      <c r="U756" s="32"/>
      <c r="V756" s="32"/>
      <c r="W756" s="32"/>
      <c r="X756" s="32"/>
      <c r="Y756" s="32"/>
      <c r="Z756" s="32"/>
    </row>
    <row r="757" spans="1:26" ht="15.75" customHeight="1">
      <c r="A757" s="32"/>
      <c r="B757" s="32"/>
      <c r="C757" s="117"/>
      <c r="D757" s="34"/>
      <c r="E757" s="34"/>
      <c r="F757" s="34"/>
      <c r="G757" s="34"/>
      <c r="H757" s="34"/>
      <c r="I757" s="34"/>
      <c r="J757" s="34"/>
      <c r="K757" s="34"/>
      <c r="L757" s="34"/>
      <c r="M757" s="34"/>
      <c r="N757" s="34"/>
      <c r="O757" s="32"/>
      <c r="P757" s="32"/>
      <c r="Q757" s="32"/>
      <c r="R757" s="32"/>
      <c r="S757" s="32"/>
      <c r="T757" s="32"/>
      <c r="U757" s="32"/>
      <c r="V757" s="32"/>
      <c r="W757" s="32"/>
      <c r="X757" s="32"/>
      <c r="Y757" s="32"/>
      <c r="Z757" s="32"/>
    </row>
    <row r="758" spans="1:26" ht="15.75" customHeight="1">
      <c r="A758" s="32"/>
      <c r="B758" s="32"/>
      <c r="C758" s="117"/>
      <c r="D758" s="34"/>
      <c r="E758" s="34"/>
      <c r="F758" s="34"/>
      <c r="G758" s="34"/>
      <c r="H758" s="34"/>
      <c r="I758" s="34"/>
      <c r="J758" s="34"/>
      <c r="K758" s="34"/>
      <c r="L758" s="34"/>
      <c r="M758" s="34"/>
      <c r="N758" s="34"/>
      <c r="O758" s="32"/>
      <c r="P758" s="32"/>
      <c r="Q758" s="32"/>
      <c r="R758" s="32"/>
      <c r="S758" s="32"/>
      <c r="T758" s="32"/>
      <c r="U758" s="32"/>
      <c r="V758" s="32"/>
      <c r="W758" s="32"/>
      <c r="X758" s="32"/>
      <c r="Y758" s="32"/>
      <c r="Z758" s="32"/>
    </row>
    <row r="759" spans="1:26" ht="15.75" customHeight="1">
      <c r="A759" s="32"/>
      <c r="B759" s="32"/>
      <c r="C759" s="117"/>
      <c r="D759" s="34"/>
      <c r="E759" s="34"/>
      <c r="F759" s="34"/>
      <c r="G759" s="34"/>
      <c r="H759" s="34"/>
      <c r="I759" s="34"/>
      <c r="J759" s="34"/>
      <c r="K759" s="34"/>
      <c r="L759" s="34"/>
      <c r="M759" s="34"/>
      <c r="N759" s="34"/>
      <c r="O759" s="32"/>
      <c r="P759" s="32"/>
      <c r="Q759" s="32"/>
      <c r="R759" s="32"/>
      <c r="S759" s="32"/>
      <c r="T759" s="32"/>
      <c r="U759" s="32"/>
      <c r="V759" s="32"/>
      <c r="W759" s="32"/>
      <c r="X759" s="32"/>
      <c r="Y759" s="32"/>
      <c r="Z759" s="32"/>
    </row>
    <row r="760" spans="1:26" ht="15.75" customHeight="1">
      <c r="A760" s="32"/>
      <c r="B760" s="32"/>
      <c r="C760" s="117"/>
      <c r="D760" s="34"/>
      <c r="E760" s="34"/>
      <c r="F760" s="34"/>
      <c r="G760" s="34"/>
      <c r="H760" s="34"/>
      <c r="I760" s="34"/>
      <c r="J760" s="34"/>
      <c r="K760" s="34"/>
      <c r="L760" s="34"/>
      <c r="M760" s="34"/>
      <c r="N760" s="34"/>
      <c r="O760" s="32"/>
      <c r="P760" s="32"/>
      <c r="Q760" s="32"/>
      <c r="R760" s="32"/>
      <c r="S760" s="32"/>
      <c r="T760" s="32"/>
      <c r="U760" s="32"/>
      <c r="V760" s="32"/>
      <c r="W760" s="32"/>
      <c r="X760" s="32"/>
      <c r="Y760" s="32"/>
      <c r="Z760" s="32"/>
    </row>
    <row r="761" spans="1:26" ht="15.75" customHeight="1">
      <c r="A761" s="32"/>
      <c r="B761" s="32"/>
      <c r="C761" s="117"/>
      <c r="D761" s="34"/>
      <c r="E761" s="34"/>
      <c r="F761" s="34"/>
      <c r="G761" s="34"/>
      <c r="H761" s="34"/>
      <c r="I761" s="34"/>
      <c r="J761" s="34"/>
      <c r="K761" s="34"/>
      <c r="L761" s="34"/>
      <c r="M761" s="34"/>
      <c r="N761" s="34"/>
      <c r="O761" s="32"/>
      <c r="P761" s="32"/>
      <c r="Q761" s="32"/>
      <c r="R761" s="32"/>
      <c r="S761" s="32"/>
      <c r="T761" s="32"/>
      <c r="U761" s="32"/>
      <c r="V761" s="32"/>
      <c r="W761" s="32"/>
      <c r="X761" s="32"/>
      <c r="Y761" s="32"/>
      <c r="Z761" s="32"/>
    </row>
    <row r="762" spans="1:26" ht="15.75" customHeight="1">
      <c r="A762" s="32"/>
      <c r="B762" s="32"/>
      <c r="C762" s="117"/>
      <c r="D762" s="34"/>
      <c r="E762" s="34"/>
      <c r="F762" s="34"/>
      <c r="G762" s="34"/>
      <c r="H762" s="34"/>
      <c r="I762" s="34"/>
      <c r="J762" s="34"/>
      <c r="K762" s="34"/>
      <c r="L762" s="34"/>
      <c r="M762" s="34"/>
      <c r="N762" s="34"/>
      <c r="O762" s="32"/>
      <c r="P762" s="32"/>
      <c r="Q762" s="32"/>
      <c r="R762" s="32"/>
      <c r="S762" s="32"/>
      <c r="T762" s="32"/>
      <c r="U762" s="32"/>
      <c r="V762" s="32"/>
      <c r="W762" s="32"/>
      <c r="X762" s="32"/>
      <c r="Y762" s="32"/>
      <c r="Z762" s="32"/>
    </row>
    <row r="763" spans="1:26" ht="15.75" customHeight="1">
      <c r="A763" s="32"/>
      <c r="B763" s="32"/>
      <c r="C763" s="117"/>
      <c r="D763" s="34"/>
      <c r="E763" s="34"/>
      <c r="F763" s="34"/>
      <c r="G763" s="34"/>
      <c r="H763" s="34"/>
      <c r="I763" s="34"/>
      <c r="J763" s="34"/>
      <c r="K763" s="34"/>
      <c r="L763" s="34"/>
      <c r="M763" s="34"/>
      <c r="N763" s="34"/>
      <c r="O763" s="32"/>
      <c r="P763" s="32"/>
      <c r="Q763" s="32"/>
      <c r="R763" s="32"/>
      <c r="S763" s="32"/>
      <c r="T763" s="32"/>
      <c r="U763" s="32"/>
      <c r="V763" s="32"/>
      <c r="W763" s="32"/>
      <c r="X763" s="32"/>
      <c r="Y763" s="32"/>
      <c r="Z763" s="32"/>
    </row>
    <row r="764" spans="1:26" ht="15.75" customHeight="1">
      <c r="A764" s="32"/>
      <c r="B764" s="32"/>
      <c r="C764" s="117"/>
      <c r="D764" s="34"/>
      <c r="E764" s="34"/>
      <c r="F764" s="34"/>
      <c r="G764" s="34"/>
      <c r="H764" s="34"/>
      <c r="I764" s="34"/>
      <c r="J764" s="34"/>
      <c r="K764" s="34"/>
      <c r="L764" s="34"/>
      <c r="M764" s="34"/>
      <c r="N764" s="34"/>
      <c r="O764" s="32"/>
      <c r="P764" s="32"/>
      <c r="Q764" s="32"/>
      <c r="R764" s="32"/>
      <c r="S764" s="32"/>
      <c r="T764" s="32"/>
      <c r="U764" s="32"/>
      <c r="V764" s="32"/>
      <c r="W764" s="32"/>
      <c r="X764" s="32"/>
      <c r="Y764" s="32"/>
      <c r="Z764" s="32"/>
    </row>
    <row r="765" spans="1:26" ht="15.75" customHeight="1">
      <c r="A765" s="32"/>
      <c r="B765" s="32"/>
      <c r="C765" s="117"/>
      <c r="D765" s="34"/>
      <c r="E765" s="34"/>
      <c r="F765" s="34"/>
      <c r="G765" s="34"/>
      <c r="H765" s="34"/>
      <c r="I765" s="34"/>
      <c r="J765" s="34"/>
      <c r="K765" s="34"/>
      <c r="L765" s="34"/>
      <c r="M765" s="34"/>
      <c r="N765" s="34"/>
      <c r="O765" s="32"/>
      <c r="P765" s="32"/>
      <c r="Q765" s="32"/>
      <c r="R765" s="32"/>
      <c r="S765" s="32"/>
      <c r="T765" s="32"/>
      <c r="U765" s="32"/>
      <c r="V765" s="32"/>
      <c r="W765" s="32"/>
      <c r="X765" s="32"/>
      <c r="Y765" s="32"/>
      <c r="Z765" s="32"/>
    </row>
    <row r="766" spans="1:26" ht="15.75" customHeight="1">
      <c r="A766" s="32"/>
      <c r="B766" s="32"/>
      <c r="C766" s="117"/>
      <c r="D766" s="34"/>
      <c r="E766" s="34"/>
      <c r="F766" s="34"/>
      <c r="G766" s="34"/>
      <c r="H766" s="34"/>
      <c r="I766" s="34"/>
      <c r="J766" s="34"/>
      <c r="K766" s="34"/>
      <c r="L766" s="34"/>
      <c r="M766" s="34"/>
      <c r="N766" s="34"/>
      <c r="O766" s="32"/>
      <c r="P766" s="32"/>
      <c r="Q766" s="32"/>
      <c r="R766" s="32"/>
      <c r="S766" s="32"/>
      <c r="T766" s="32"/>
      <c r="U766" s="32"/>
      <c r="V766" s="32"/>
      <c r="W766" s="32"/>
      <c r="X766" s="32"/>
      <c r="Y766" s="32"/>
      <c r="Z766" s="32"/>
    </row>
    <row r="767" spans="1:26" ht="15.75" customHeight="1">
      <c r="A767" s="32"/>
      <c r="B767" s="32"/>
      <c r="C767" s="117"/>
      <c r="D767" s="34"/>
      <c r="E767" s="34"/>
      <c r="F767" s="34"/>
      <c r="G767" s="34"/>
      <c r="H767" s="34"/>
      <c r="I767" s="34"/>
      <c r="J767" s="34"/>
      <c r="K767" s="34"/>
      <c r="L767" s="34"/>
      <c r="M767" s="34"/>
      <c r="N767" s="34"/>
      <c r="O767" s="32"/>
      <c r="P767" s="32"/>
      <c r="Q767" s="32"/>
      <c r="R767" s="32"/>
      <c r="S767" s="32"/>
      <c r="T767" s="32"/>
      <c r="U767" s="32"/>
      <c r="V767" s="32"/>
      <c r="W767" s="32"/>
      <c r="X767" s="32"/>
      <c r="Y767" s="32"/>
      <c r="Z767" s="32"/>
    </row>
    <row r="768" spans="1:26" ht="15.75" customHeight="1">
      <c r="A768" s="32"/>
      <c r="B768" s="32"/>
      <c r="C768" s="117"/>
      <c r="D768" s="34"/>
      <c r="E768" s="34"/>
      <c r="F768" s="34"/>
      <c r="G768" s="34"/>
      <c r="H768" s="34"/>
      <c r="I768" s="34"/>
      <c r="J768" s="34"/>
      <c r="K768" s="34"/>
      <c r="L768" s="34"/>
      <c r="M768" s="34"/>
      <c r="N768" s="34"/>
      <c r="O768" s="32"/>
      <c r="P768" s="32"/>
      <c r="Q768" s="32"/>
      <c r="R768" s="32"/>
      <c r="S768" s="32"/>
      <c r="T768" s="32"/>
      <c r="U768" s="32"/>
      <c r="V768" s="32"/>
      <c r="W768" s="32"/>
      <c r="X768" s="32"/>
      <c r="Y768" s="32"/>
      <c r="Z768" s="32"/>
    </row>
    <row r="769" spans="1:26" ht="15.75" customHeight="1">
      <c r="A769" s="32"/>
      <c r="B769" s="32"/>
      <c r="C769" s="117"/>
      <c r="D769" s="34"/>
      <c r="E769" s="34"/>
      <c r="F769" s="34"/>
      <c r="G769" s="34"/>
      <c r="H769" s="34"/>
      <c r="I769" s="34"/>
      <c r="J769" s="34"/>
      <c r="K769" s="34"/>
      <c r="L769" s="34"/>
      <c r="M769" s="34"/>
      <c r="N769" s="34"/>
      <c r="O769" s="32"/>
      <c r="P769" s="32"/>
      <c r="Q769" s="32"/>
      <c r="R769" s="32"/>
      <c r="S769" s="32"/>
      <c r="T769" s="32"/>
      <c r="U769" s="32"/>
      <c r="V769" s="32"/>
      <c r="W769" s="32"/>
      <c r="X769" s="32"/>
      <c r="Y769" s="32"/>
      <c r="Z769" s="32"/>
    </row>
    <row r="770" spans="1:26" ht="15.75" customHeight="1">
      <c r="A770" s="32"/>
      <c r="B770" s="32"/>
      <c r="C770" s="117"/>
      <c r="D770" s="34"/>
      <c r="E770" s="34"/>
      <c r="F770" s="34"/>
      <c r="G770" s="34"/>
      <c r="H770" s="34"/>
      <c r="I770" s="34"/>
      <c r="J770" s="34"/>
      <c r="K770" s="34"/>
      <c r="L770" s="34"/>
      <c r="M770" s="34"/>
      <c r="N770" s="34"/>
      <c r="O770" s="32"/>
      <c r="P770" s="32"/>
      <c r="Q770" s="32"/>
      <c r="R770" s="32"/>
      <c r="S770" s="32"/>
      <c r="T770" s="32"/>
      <c r="U770" s="32"/>
      <c r="V770" s="32"/>
      <c r="W770" s="32"/>
      <c r="X770" s="32"/>
      <c r="Y770" s="32"/>
      <c r="Z770" s="32"/>
    </row>
    <row r="771" spans="1:26" ht="15.75" customHeight="1">
      <c r="A771" s="32"/>
      <c r="B771" s="32"/>
      <c r="C771" s="117"/>
      <c r="D771" s="34"/>
      <c r="E771" s="34"/>
      <c r="F771" s="34"/>
      <c r="G771" s="34"/>
      <c r="H771" s="34"/>
      <c r="I771" s="34"/>
      <c r="J771" s="34"/>
      <c r="K771" s="34"/>
      <c r="L771" s="34"/>
      <c r="M771" s="34"/>
      <c r="N771" s="34"/>
      <c r="O771" s="32"/>
      <c r="P771" s="32"/>
      <c r="Q771" s="32"/>
      <c r="R771" s="32"/>
      <c r="S771" s="32"/>
      <c r="T771" s="32"/>
      <c r="U771" s="32"/>
      <c r="V771" s="32"/>
      <c r="W771" s="32"/>
      <c r="X771" s="32"/>
      <c r="Y771" s="32"/>
      <c r="Z771" s="32"/>
    </row>
    <row r="772" spans="1:26" ht="15.75" customHeight="1">
      <c r="A772" s="32"/>
      <c r="B772" s="32"/>
      <c r="C772" s="117"/>
      <c r="D772" s="34"/>
      <c r="E772" s="34"/>
      <c r="F772" s="34"/>
      <c r="G772" s="34"/>
      <c r="H772" s="34"/>
      <c r="I772" s="34"/>
      <c r="J772" s="34"/>
      <c r="K772" s="34"/>
      <c r="L772" s="34"/>
      <c r="M772" s="34"/>
      <c r="N772" s="34"/>
      <c r="O772" s="32"/>
      <c r="P772" s="32"/>
      <c r="Q772" s="32"/>
      <c r="R772" s="32"/>
      <c r="S772" s="32"/>
      <c r="T772" s="32"/>
      <c r="U772" s="32"/>
      <c r="V772" s="32"/>
      <c r="W772" s="32"/>
      <c r="X772" s="32"/>
      <c r="Y772" s="32"/>
      <c r="Z772" s="32"/>
    </row>
    <row r="773" spans="1:26" ht="15.75" customHeight="1">
      <c r="A773" s="32"/>
      <c r="B773" s="32"/>
      <c r="C773" s="117"/>
      <c r="D773" s="34"/>
      <c r="E773" s="34"/>
      <c r="F773" s="34"/>
      <c r="G773" s="34"/>
      <c r="H773" s="34"/>
      <c r="I773" s="34"/>
      <c r="J773" s="34"/>
      <c r="K773" s="34"/>
      <c r="L773" s="34"/>
      <c r="M773" s="34"/>
      <c r="N773" s="34"/>
      <c r="O773" s="32"/>
      <c r="P773" s="32"/>
      <c r="Q773" s="32"/>
      <c r="R773" s="32"/>
      <c r="S773" s="32"/>
      <c r="T773" s="32"/>
      <c r="U773" s="32"/>
      <c r="V773" s="32"/>
      <c r="W773" s="32"/>
      <c r="X773" s="32"/>
      <c r="Y773" s="32"/>
      <c r="Z773" s="32"/>
    </row>
    <row r="774" spans="1:26" ht="15.75" customHeight="1">
      <c r="A774" s="32"/>
      <c r="B774" s="32"/>
      <c r="C774" s="117"/>
      <c r="D774" s="34"/>
      <c r="E774" s="34"/>
      <c r="F774" s="34"/>
      <c r="G774" s="34"/>
      <c r="H774" s="34"/>
      <c r="I774" s="34"/>
      <c r="J774" s="34"/>
      <c r="K774" s="34"/>
      <c r="L774" s="34"/>
      <c r="M774" s="34"/>
      <c r="N774" s="34"/>
      <c r="O774" s="32"/>
      <c r="P774" s="32"/>
      <c r="Q774" s="32"/>
      <c r="R774" s="32"/>
      <c r="S774" s="32"/>
      <c r="T774" s="32"/>
      <c r="U774" s="32"/>
      <c r="V774" s="32"/>
      <c r="W774" s="32"/>
      <c r="X774" s="32"/>
      <c r="Y774" s="32"/>
      <c r="Z774" s="32"/>
    </row>
    <row r="775" spans="1:26" ht="15.75" customHeight="1">
      <c r="A775" s="32"/>
      <c r="B775" s="32"/>
      <c r="C775" s="117"/>
      <c r="D775" s="34"/>
      <c r="E775" s="34"/>
      <c r="F775" s="34"/>
      <c r="G775" s="34"/>
      <c r="H775" s="34"/>
      <c r="I775" s="34"/>
      <c r="J775" s="34"/>
      <c r="K775" s="34"/>
      <c r="L775" s="34"/>
      <c r="M775" s="34"/>
      <c r="N775" s="34"/>
      <c r="O775" s="32"/>
      <c r="P775" s="32"/>
      <c r="Q775" s="32"/>
      <c r="R775" s="32"/>
      <c r="S775" s="32"/>
      <c r="T775" s="32"/>
      <c r="U775" s="32"/>
      <c r="V775" s="32"/>
      <c r="W775" s="32"/>
      <c r="X775" s="32"/>
      <c r="Y775" s="32"/>
      <c r="Z775" s="32"/>
    </row>
    <row r="776" spans="1:26" ht="15.75" customHeight="1">
      <c r="A776" s="32"/>
      <c r="B776" s="32"/>
      <c r="C776" s="117"/>
      <c r="D776" s="34"/>
      <c r="E776" s="34"/>
      <c r="F776" s="34"/>
      <c r="G776" s="34"/>
      <c r="H776" s="34"/>
      <c r="I776" s="34"/>
      <c r="J776" s="34"/>
      <c r="K776" s="34"/>
      <c r="L776" s="34"/>
      <c r="M776" s="34"/>
      <c r="N776" s="34"/>
      <c r="O776" s="32"/>
      <c r="P776" s="32"/>
      <c r="Q776" s="32"/>
      <c r="R776" s="32"/>
      <c r="S776" s="32"/>
      <c r="T776" s="32"/>
      <c r="U776" s="32"/>
      <c r="V776" s="32"/>
      <c r="W776" s="32"/>
      <c r="X776" s="32"/>
      <c r="Y776" s="32"/>
      <c r="Z776" s="32"/>
    </row>
    <row r="777" spans="1:26" ht="15.75" customHeight="1">
      <c r="A777" s="32"/>
      <c r="B777" s="32"/>
      <c r="C777" s="117"/>
      <c r="D777" s="34"/>
      <c r="E777" s="34"/>
      <c r="F777" s="34"/>
      <c r="G777" s="34"/>
      <c r="H777" s="34"/>
      <c r="I777" s="34"/>
      <c r="J777" s="34"/>
      <c r="K777" s="34"/>
      <c r="L777" s="34"/>
      <c r="M777" s="34"/>
      <c r="N777" s="34"/>
      <c r="O777" s="32"/>
      <c r="P777" s="32"/>
      <c r="Q777" s="32"/>
      <c r="R777" s="32"/>
      <c r="S777" s="32"/>
      <c r="T777" s="32"/>
      <c r="U777" s="32"/>
      <c r="V777" s="32"/>
      <c r="W777" s="32"/>
      <c r="X777" s="32"/>
      <c r="Y777" s="32"/>
      <c r="Z777" s="32"/>
    </row>
    <row r="778" spans="1:26" ht="15.75" customHeight="1">
      <c r="A778" s="32"/>
      <c r="B778" s="32"/>
      <c r="C778" s="117"/>
      <c r="D778" s="34"/>
      <c r="E778" s="34"/>
      <c r="F778" s="34"/>
      <c r="G778" s="34"/>
      <c r="H778" s="34"/>
      <c r="I778" s="34"/>
      <c r="J778" s="34"/>
      <c r="K778" s="34"/>
      <c r="L778" s="34"/>
      <c r="M778" s="34"/>
      <c r="N778" s="34"/>
      <c r="O778" s="32"/>
      <c r="P778" s="32"/>
      <c r="Q778" s="32"/>
      <c r="R778" s="32"/>
      <c r="S778" s="32"/>
      <c r="T778" s="32"/>
      <c r="U778" s="32"/>
      <c r="V778" s="32"/>
      <c r="W778" s="32"/>
      <c r="X778" s="32"/>
      <c r="Y778" s="32"/>
      <c r="Z778" s="32"/>
    </row>
    <row r="779" spans="1:26" ht="15.75" customHeight="1">
      <c r="A779" s="32"/>
      <c r="B779" s="32"/>
      <c r="C779" s="117"/>
      <c r="D779" s="34"/>
      <c r="E779" s="34"/>
      <c r="F779" s="34"/>
      <c r="G779" s="34"/>
      <c r="H779" s="34"/>
      <c r="I779" s="34"/>
      <c r="J779" s="34"/>
      <c r="K779" s="34"/>
      <c r="L779" s="34"/>
      <c r="M779" s="34"/>
      <c r="N779" s="34"/>
      <c r="O779" s="32"/>
      <c r="P779" s="32"/>
      <c r="Q779" s="32"/>
      <c r="R779" s="32"/>
      <c r="S779" s="32"/>
      <c r="T779" s="32"/>
      <c r="U779" s="32"/>
      <c r="V779" s="32"/>
      <c r="W779" s="32"/>
      <c r="X779" s="32"/>
      <c r="Y779" s="32"/>
      <c r="Z779" s="32"/>
    </row>
    <row r="780" spans="1:26" ht="15.75" customHeight="1">
      <c r="A780" s="32"/>
      <c r="B780" s="32"/>
      <c r="C780" s="117"/>
      <c r="D780" s="34"/>
      <c r="E780" s="34"/>
      <c r="F780" s="34"/>
      <c r="G780" s="34"/>
      <c r="H780" s="34"/>
      <c r="I780" s="34"/>
      <c r="J780" s="34"/>
      <c r="K780" s="34"/>
      <c r="L780" s="34"/>
      <c r="M780" s="34"/>
      <c r="N780" s="34"/>
      <c r="O780" s="32"/>
      <c r="P780" s="32"/>
      <c r="Q780" s="32"/>
      <c r="R780" s="32"/>
      <c r="S780" s="32"/>
      <c r="T780" s="32"/>
      <c r="U780" s="32"/>
      <c r="V780" s="32"/>
      <c r="W780" s="32"/>
      <c r="X780" s="32"/>
      <c r="Y780" s="32"/>
      <c r="Z780" s="32"/>
    </row>
    <row r="781" spans="1:26" ht="15.75" customHeight="1">
      <c r="A781" s="32"/>
      <c r="B781" s="32"/>
      <c r="C781" s="117"/>
      <c r="D781" s="34"/>
      <c r="E781" s="34"/>
      <c r="F781" s="34"/>
      <c r="G781" s="34"/>
      <c r="H781" s="34"/>
      <c r="I781" s="34"/>
      <c r="J781" s="34"/>
      <c r="K781" s="34"/>
      <c r="L781" s="34"/>
      <c r="M781" s="34"/>
      <c r="N781" s="34"/>
      <c r="O781" s="32"/>
      <c r="P781" s="32"/>
      <c r="Q781" s="32"/>
      <c r="R781" s="32"/>
      <c r="S781" s="32"/>
      <c r="T781" s="32"/>
      <c r="U781" s="32"/>
      <c r="V781" s="32"/>
      <c r="W781" s="32"/>
      <c r="X781" s="32"/>
      <c r="Y781" s="32"/>
      <c r="Z781" s="32"/>
    </row>
    <row r="782" spans="1:26" ht="15.75" customHeight="1">
      <c r="A782" s="32"/>
      <c r="B782" s="32"/>
      <c r="C782" s="117"/>
      <c r="D782" s="34"/>
      <c r="E782" s="34"/>
      <c r="F782" s="34"/>
      <c r="G782" s="34"/>
      <c r="H782" s="34"/>
      <c r="I782" s="34"/>
      <c r="J782" s="34"/>
      <c r="K782" s="34"/>
      <c r="L782" s="34"/>
      <c r="M782" s="34"/>
      <c r="N782" s="34"/>
      <c r="O782" s="32"/>
      <c r="P782" s="32"/>
      <c r="Q782" s="32"/>
      <c r="R782" s="32"/>
      <c r="S782" s="32"/>
      <c r="T782" s="32"/>
      <c r="U782" s="32"/>
      <c r="V782" s="32"/>
      <c r="W782" s="32"/>
      <c r="X782" s="32"/>
      <c r="Y782" s="32"/>
      <c r="Z782" s="32"/>
    </row>
    <row r="783" spans="1:26" ht="15.75" customHeight="1">
      <c r="A783" s="32"/>
      <c r="B783" s="32"/>
      <c r="C783" s="117"/>
      <c r="D783" s="34"/>
      <c r="E783" s="34"/>
      <c r="F783" s="34"/>
      <c r="G783" s="34"/>
      <c r="H783" s="34"/>
      <c r="I783" s="34"/>
      <c r="J783" s="34"/>
      <c r="K783" s="34"/>
      <c r="L783" s="34"/>
      <c r="M783" s="34"/>
      <c r="N783" s="34"/>
      <c r="O783" s="32"/>
      <c r="P783" s="32"/>
      <c r="Q783" s="32"/>
      <c r="R783" s="32"/>
      <c r="S783" s="32"/>
      <c r="T783" s="32"/>
      <c r="U783" s="32"/>
      <c r="V783" s="32"/>
      <c r="W783" s="32"/>
      <c r="X783" s="32"/>
      <c r="Y783" s="32"/>
      <c r="Z783" s="32"/>
    </row>
    <row r="784" spans="1:26" ht="15.75" customHeight="1">
      <c r="A784" s="32"/>
      <c r="B784" s="32"/>
      <c r="C784" s="117"/>
      <c r="D784" s="34"/>
      <c r="E784" s="34"/>
      <c r="F784" s="34"/>
      <c r="G784" s="34"/>
      <c r="H784" s="34"/>
      <c r="I784" s="34"/>
      <c r="J784" s="34"/>
      <c r="K784" s="34"/>
      <c r="L784" s="34"/>
      <c r="M784" s="34"/>
      <c r="N784" s="34"/>
      <c r="O784" s="32"/>
      <c r="P784" s="32"/>
      <c r="Q784" s="32"/>
      <c r="R784" s="32"/>
      <c r="S784" s="32"/>
      <c r="T784" s="32"/>
      <c r="U784" s="32"/>
      <c r="V784" s="32"/>
      <c r="W784" s="32"/>
      <c r="X784" s="32"/>
      <c r="Y784" s="32"/>
      <c r="Z784" s="32"/>
    </row>
    <row r="785" spans="1:26" ht="15.75" customHeight="1">
      <c r="A785" s="32"/>
      <c r="B785" s="32"/>
      <c r="C785" s="117"/>
      <c r="D785" s="34"/>
      <c r="E785" s="34"/>
      <c r="F785" s="34"/>
      <c r="G785" s="34"/>
      <c r="H785" s="34"/>
      <c r="I785" s="34"/>
      <c r="J785" s="34"/>
      <c r="K785" s="34"/>
      <c r="L785" s="34"/>
      <c r="M785" s="34"/>
      <c r="N785" s="34"/>
      <c r="O785" s="32"/>
      <c r="P785" s="32"/>
      <c r="Q785" s="32"/>
      <c r="R785" s="32"/>
      <c r="S785" s="32"/>
      <c r="T785" s="32"/>
      <c r="U785" s="32"/>
      <c r="V785" s="32"/>
      <c r="W785" s="32"/>
      <c r="X785" s="32"/>
      <c r="Y785" s="32"/>
      <c r="Z785" s="32"/>
    </row>
    <row r="786" spans="1:26" ht="15.75" customHeight="1">
      <c r="A786" s="32"/>
      <c r="B786" s="32"/>
      <c r="C786" s="117"/>
      <c r="D786" s="34"/>
      <c r="E786" s="34"/>
      <c r="F786" s="34"/>
      <c r="G786" s="34"/>
      <c r="H786" s="34"/>
      <c r="I786" s="34"/>
      <c r="J786" s="34"/>
      <c r="K786" s="34"/>
      <c r="L786" s="34"/>
      <c r="M786" s="34"/>
      <c r="N786" s="34"/>
      <c r="O786" s="32"/>
      <c r="P786" s="32"/>
      <c r="Q786" s="32"/>
      <c r="R786" s="32"/>
      <c r="S786" s="32"/>
      <c r="T786" s="32"/>
      <c r="U786" s="32"/>
      <c r="V786" s="32"/>
      <c r="W786" s="32"/>
      <c r="X786" s="32"/>
      <c r="Y786" s="32"/>
      <c r="Z786" s="32"/>
    </row>
    <row r="787" spans="1:26" ht="15.75" customHeight="1">
      <c r="A787" s="32"/>
      <c r="B787" s="32"/>
      <c r="C787" s="117"/>
      <c r="D787" s="34"/>
      <c r="E787" s="34"/>
      <c r="F787" s="34"/>
      <c r="G787" s="34"/>
      <c r="H787" s="34"/>
      <c r="I787" s="34"/>
      <c r="J787" s="34"/>
      <c r="K787" s="34"/>
      <c r="L787" s="34"/>
      <c r="M787" s="34"/>
      <c r="N787" s="34"/>
      <c r="O787" s="32"/>
      <c r="P787" s="32"/>
      <c r="Q787" s="32"/>
      <c r="R787" s="32"/>
      <c r="S787" s="32"/>
      <c r="T787" s="32"/>
      <c r="U787" s="32"/>
      <c r="V787" s="32"/>
      <c r="W787" s="32"/>
      <c r="X787" s="32"/>
      <c r="Y787" s="32"/>
      <c r="Z787" s="32"/>
    </row>
    <row r="788" spans="1:26" ht="15.75" customHeight="1">
      <c r="A788" s="32"/>
      <c r="B788" s="32"/>
      <c r="C788" s="117"/>
      <c r="D788" s="34"/>
      <c r="E788" s="34"/>
      <c r="F788" s="34"/>
      <c r="G788" s="34"/>
      <c r="H788" s="34"/>
      <c r="I788" s="34"/>
      <c r="J788" s="34"/>
      <c r="K788" s="34"/>
      <c r="L788" s="34"/>
      <c r="M788" s="34"/>
      <c r="N788" s="34"/>
      <c r="O788" s="32"/>
      <c r="P788" s="32"/>
      <c r="Q788" s="32"/>
      <c r="R788" s="32"/>
      <c r="S788" s="32"/>
      <c r="T788" s="32"/>
      <c r="U788" s="32"/>
      <c r="V788" s="32"/>
      <c r="W788" s="32"/>
      <c r="X788" s="32"/>
      <c r="Y788" s="32"/>
      <c r="Z788" s="32"/>
    </row>
    <row r="789" spans="1:26" ht="15.75" customHeight="1">
      <c r="A789" s="32"/>
      <c r="B789" s="32"/>
      <c r="C789" s="117"/>
      <c r="D789" s="34"/>
      <c r="E789" s="34"/>
      <c r="F789" s="34"/>
      <c r="G789" s="34"/>
      <c r="H789" s="34"/>
      <c r="I789" s="34"/>
      <c r="J789" s="34"/>
      <c r="K789" s="34"/>
      <c r="L789" s="34"/>
      <c r="M789" s="34"/>
      <c r="N789" s="34"/>
      <c r="O789" s="32"/>
      <c r="P789" s="32"/>
      <c r="Q789" s="32"/>
      <c r="R789" s="32"/>
      <c r="S789" s="32"/>
      <c r="T789" s="32"/>
      <c r="U789" s="32"/>
      <c r="V789" s="32"/>
      <c r="W789" s="32"/>
      <c r="X789" s="32"/>
      <c r="Y789" s="32"/>
      <c r="Z789" s="32"/>
    </row>
    <row r="790" spans="1:26" ht="15.75" customHeight="1">
      <c r="A790" s="32"/>
      <c r="B790" s="32"/>
      <c r="C790" s="117"/>
      <c r="D790" s="34"/>
      <c r="E790" s="34"/>
      <c r="F790" s="34"/>
      <c r="G790" s="34"/>
      <c r="H790" s="34"/>
      <c r="I790" s="34"/>
      <c r="J790" s="34"/>
      <c r="K790" s="34"/>
      <c r="L790" s="34"/>
      <c r="M790" s="34"/>
      <c r="N790" s="34"/>
      <c r="O790" s="32"/>
      <c r="P790" s="32"/>
      <c r="Q790" s="32"/>
      <c r="R790" s="32"/>
      <c r="S790" s="32"/>
      <c r="T790" s="32"/>
      <c r="U790" s="32"/>
      <c r="V790" s="32"/>
      <c r="W790" s="32"/>
      <c r="X790" s="32"/>
      <c r="Y790" s="32"/>
      <c r="Z790" s="32"/>
    </row>
    <row r="791" spans="1:26" ht="15.75" customHeight="1">
      <c r="A791" s="32"/>
      <c r="B791" s="32"/>
      <c r="C791" s="117"/>
      <c r="D791" s="34"/>
      <c r="E791" s="34"/>
      <c r="F791" s="34"/>
      <c r="G791" s="34"/>
      <c r="H791" s="34"/>
      <c r="I791" s="34"/>
      <c r="J791" s="34"/>
      <c r="K791" s="34"/>
      <c r="L791" s="34"/>
      <c r="M791" s="34"/>
      <c r="N791" s="34"/>
      <c r="O791" s="32"/>
      <c r="P791" s="32"/>
      <c r="Q791" s="32"/>
      <c r="R791" s="32"/>
      <c r="S791" s="32"/>
      <c r="T791" s="32"/>
      <c r="U791" s="32"/>
      <c r="V791" s="32"/>
      <c r="W791" s="32"/>
      <c r="X791" s="32"/>
      <c r="Y791" s="32"/>
      <c r="Z791" s="32"/>
    </row>
    <row r="792" spans="1:26" ht="15.75" customHeight="1">
      <c r="A792" s="32"/>
      <c r="B792" s="32"/>
      <c r="C792" s="117"/>
      <c r="D792" s="34"/>
      <c r="E792" s="34"/>
      <c r="F792" s="34"/>
      <c r="G792" s="34"/>
      <c r="H792" s="34"/>
      <c r="I792" s="34"/>
      <c r="J792" s="34"/>
      <c r="K792" s="34"/>
      <c r="L792" s="34"/>
      <c r="M792" s="34"/>
      <c r="N792" s="34"/>
      <c r="O792" s="32"/>
      <c r="P792" s="32"/>
      <c r="Q792" s="32"/>
      <c r="R792" s="32"/>
      <c r="S792" s="32"/>
      <c r="T792" s="32"/>
      <c r="U792" s="32"/>
      <c r="V792" s="32"/>
      <c r="W792" s="32"/>
      <c r="X792" s="32"/>
      <c r="Y792" s="32"/>
      <c r="Z792" s="32"/>
    </row>
    <row r="793" spans="1:26" ht="15.75" customHeight="1">
      <c r="A793" s="32"/>
      <c r="B793" s="32"/>
      <c r="C793" s="117"/>
      <c r="D793" s="34"/>
      <c r="E793" s="34"/>
      <c r="F793" s="34"/>
      <c r="G793" s="34"/>
      <c r="H793" s="34"/>
      <c r="I793" s="34"/>
      <c r="J793" s="34"/>
      <c r="K793" s="34"/>
      <c r="L793" s="34"/>
      <c r="M793" s="34"/>
      <c r="N793" s="34"/>
      <c r="O793" s="32"/>
      <c r="P793" s="32"/>
      <c r="Q793" s="32"/>
      <c r="R793" s="32"/>
      <c r="S793" s="32"/>
      <c r="T793" s="32"/>
      <c r="U793" s="32"/>
      <c r="V793" s="32"/>
      <c r="W793" s="32"/>
      <c r="X793" s="32"/>
      <c r="Y793" s="32"/>
      <c r="Z793" s="32"/>
    </row>
    <row r="794" spans="1:26" ht="15.75" customHeight="1">
      <c r="A794" s="32"/>
      <c r="B794" s="32"/>
      <c r="C794" s="117"/>
      <c r="D794" s="34"/>
      <c r="E794" s="34"/>
      <c r="F794" s="34"/>
      <c r="G794" s="34"/>
      <c r="H794" s="34"/>
      <c r="I794" s="34"/>
      <c r="J794" s="34"/>
      <c r="K794" s="34"/>
      <c r="L794" s="34"/>
      <c r="M794" s="34"/>
      <c r="N794" s="34"/>
      <c r="O794" s="32"/>
      <c r="P794" s="32"/>
      <c r="Q794" s="32"/>
      <c r="R794" s="32"/>
      <c r="S794" s="32"/>
      <c r="T794" s="32"/>
      <c r="U794" s="32"/>
      <c r="V794" s="32"/>
      <c r="W794" s="32"/>
      <c r="X794" s="32"/>
      <c r="Y794" s="32"/>
      <c r="Z794" s="32"/>
    </row>
    <row r="795" spans="1:26" ht="15.75" customHeight="1">
      <c r="A795" s="32"/>
      <c r="B795" s="32"/>
      <c r="C795" s="117"/>
      <c r="D795" s="34"/>
      <c r="E795" s="34"/>
      <c r="F795" s="34"/>
      <c r="G795" s="34"/>
      <c r="H795" s="34"/>
      <c r="I795" s="34"/>
      <c r="J795" s="34"/>
      <c r="K795" s="34"/>
      <c r="L795" s="34"/>
      <c r="M795" s="34"/>
      <c r="N795" s="34"/>
      <c r="O795" s="32"/>
      <c r="P795" s="32"/>
      <c r="Q795" s="32"/>
      <c r="R795" s="32"/>
      <c r="S795" s="32"/>
      <c r="T795" s="32"/>
      <c r="U795" s="32"/>
      <c r="V795" s="32"/>
      <c r="W795" s="32"/>
      <c r="X795" s="32"/>
      <c r="Y795" s="32"/>
      <c r="Z795" s="32"/>
    </row>
    <row r="796" spans="1:26" ht="15.75" customHeight="1">
      <c r="A796" s="32"/>
      <c r="B796" s="32"/>
      <c r="C796" s="117"/>
      <c r="D796" s="34"/>
      <c r="E796" s="34"/>
      <c r="F796" s="34"/>
      <c r="G796" s="34"/>
      <c r="H796" s="34"/>
      <c r="I796" s="34"/>
      <c r="J796" s="34"/>
      <c r="K796" s="34"/>
      <c r="L796" s="34"/>
      <c r="M796" s="34"/>
      <c r="N796" s="34"/>
      <c r="O796" s="32"/>
      <c r="P796" s="32"/>
      <c r="Q796" s="32"/>
      <c r="R796" s="32"/>
      <c r="S796" s="32"/>
      <c r="T796" s="32"/>
      <c r="U796" s="32"/>
      <c r="V796" s="32"/>
      <c r="W796" s="32"/>
      <c r="X796" s="32"/>
      <c r="Y796" s="32"/>
      <c r="Z796" s="32"/>
    </row>
    <row r="797" spans="1:26" ht="15.75" customHeight="1">
      <c r="A797" s="32"/>
      <c r="B797" s="32"/>
      <c r="C797" s="117"/>
      <c r="D797" s="34"/>
      <c r="E797" s="34"/>
      <c r="F797" s="34"/>
      <c r="G797" s="34"/>
      <c r="H797" s="34"/>
      <c r="I797" s="34"/>
      <c r="J797" s="34"/>
      <c r="K797" s="34"/>
      <c r="L797" s="34"/>
      <c r="M797" s="34"/>
      <c r="N797" s="34"/>
      <c r="O797" s="32"/>
      <c r="P797" s="32"/>
      <c r="Q797" s="32"/>
      <c r="R797" s="32"/>
      <c r="S797" s="32"/>
      <c r="T797" s="32"/>
      <c r="U797" s="32"/>
      <c r="V797" s="32"/>
      <c r="W797" s="32"/>
      <c r="X797" s="32"/>
      <c r="Y797" s="32"/>
      <c r="Z797" s="32"/>
    </row>
    <row r="798" spans="1:26" ht="15.75" customHeight="1">
      <c r="A798" s="32"/>
      <c r="B798" s="32"/>
      <c r="C798" s="117"/>
      <c r="D798" s="34"/>
      <c r="E798" s="34"/>
      <c r="F798" s="34"/>
      <c r="G798" s="34"/>
      <c r="H798" s="34"/>
      <c r="I798" s="34"/>
      <c r="J798" s="34"/>
      <c r="K798" s="34"/>
      <c r="L798" s="34"/>
      <c r="M798" s="34"/>
      <c r="N798" s="34"/>
      <c r="O798" s="32"/>
      <c r="P798" s="32"/>
      <c r="Q798" s="32"/>
      <c r="R798" s="32"/>
      <c r="S798" s="32"/>
      <c r="T798" s="32"/>
      <c r="U798" s="32"/>
      <c r="V798" s="32"/>
      <c r="W798" s="32"/>
      <c r="X798" s="32"/>
      <c r="Y798" s="32"/>
      <c r="Z798" s="32"/>
    </row>
    <row r="799" spans="1:26" ht="15.75" customHeight="1">
      <c r="A799" s="32"/>
      <c r="B799" s="32"/>
      <c r="C799" s="117"/>
      <c r="D799" s="34"/>
      <c r="E799" s="34"/>
      <c r="F799" s="34"/>
      <c r="G799" s="34"/>
      <c r="H799" s="34"/>
      <c r="I799" s="34"/>
      <c r="J799" s="34"/>
      <c r="K799" s="34"/>
      <c r="L799" s="34"/>
      <c r="M799" s="34"/>
      <c r="N799" s="34"/>
      <c r="O799" s="32"/>
      <c r="P799" s="32"/>
      <c r="Q799" s="32"/>
      <c r="R799" s="32"/>
      <c r="S799" s="32"/>
      <c r="T799" s="32"/>
      <c r="U799" s="32"/>
      <c r="V799" s="32"/>
      <c r="W799" s="32"/>
      <c r="X799" s="32"/>
      <c r="Y799" s="32"/>
      <c r="Z799" s="32"/>
    </row>
    <row r="800" spans="1:26" ht="15.75" customHeight="1">
      <c r="A800" s="32"/>
      <c r="B800" s="32"/>
      <c r="C800" s="117"/>
      <c r="D800" s="34"/>
      <c r="E800" s="34"/>
      <c r="F800" s="34"/>
      <c r="G800" s="34"/>
      <c r="H800" s="34"/>
      <c r="I800" s="34"/>
      <c r="J800" s="34"/>
      <c r="K800" s="34"/>
      <c r="L800" s="34"/>
      <c r="M800" s="34"/>
      <c r="N800" s="34"/>
      <c r="O800" s="32"/>
      <c r="P800" s="32"/>
      <c r="Q800" s="32"/>
      <c r="R800" s="32"/>
      <c r="S800" s="32"/>
      <c r="T800" s="32"/>
      <c r="U800" s="32"/>
      <c r="V800" s="32"/>
      <c r="W800" s="32"/>
      <c r="X800" s="32"/>
      <c r="Y800" s="32"/>
      <c r="Z800" s="32"/>
    </row>
    <row r="801" spans="1:26" ht="15.75" customHeight="1">
      <c r="A801" s="32"/>
      <c r="B801" s="32"/>
      <c r="C801" s="117"/>
      <c r="D801" s="34"/>
      <c r="E801" s="34"/>
      <c r="F801" s="34"/>
      <c r="G801" s="34"/>
      <c r="H801" s="34"/>
      <c r="I801" s="34"/>
      <c r="J801" s="34"/>
      <c r="K801" s="34"/>
      <c r="L801" s="34"/>
      <c r="M801" s="34"/>
      <c r="N801" s="34"/>
      <c r="O801" s="32"/>
      <c r="P801" s="32"/>
      <c r="Q801" s="32"/>
      <c r="R801" s="32"/>
      <c r="S801" s="32"/>
      <c r="T801" s="32"/>
      <c r="U801" s="32"/>
      <c r="V801" s="32"/>
      <c r="W801" s="32"/>
      <c r="X801" s="32"/>
      <c r="Y801" s="32"/>
      <c r="Z801" s="32"/>
    </row>
    <row r="802" spans="1:26" ht="15.75" customHeight="1">
      <c r="A802" s="32"/>
      <c r="B802" s="32"/>
      <c r="C802" s="117"/>
      <c r="D802" s="34"/>
      <c r="E802" s="34"/>
      <c r="F802" s="34"/>
      <c r="G802" s="34"/>
      <c r="H802" s="34"/>
      <c r="I802" s="34"/>
      <c r="J802" s="34"/>
      <c r="K802" s="34"/>
      <c r="L802" s="34"/>
      <c r="M802" s="34"/>
      <c r="N802" s="34"/>
      <c r="O802" s="32"/>
      <c r="P802" s="32"/>
      <c r="Q802" s="32"/>
      <c r="R802" s="32"/>
      <c r="S802" s="32"/>
      <c r="T802" s="32"/>
      <c r="U802" s="32"/>
      <c r="V802" s="32"/>
      <c r="W802" s="32"/>
      <c r="X802" s="32"/>
      <c r="Y802" s="32"/>
      <c r="Z802" s="32"/>
    </row>
    <row r="803" spans="1:26" ht="15.75" customHeight="1">
      <c r="A803" s="32"/>
      <c r="B803" s="32"/>
      <c r="C803" s="117"/>
      <c r="D803" s="34"/>
      <c r="E803" s="34"/>
      <c r="F803" s="34"/>
      <c r="G803" s="34"/>
      <c r="H803" s="34"/>
      <c r="I803" s="34"/>
      <c r="J803" s="34"/>
      <c r="K803" s="34"/>
      <c r="L803" s="34"/>
      <c r="M803" s="34"/>
      <c r="N803" s="34"/>
      <c r="O803" s="32"/>
      <c r="P803" s="32"/>
      <c r="Q803" s="32"/>
      <c r="R803" s="32"/>
      <c r="S803" s="32"/>
      <c r="T803" s="32"/>
      <c r="U803" s="32"/>
      <c r="V803" s="32"/>
      <c r="W803" s="32"/>
      <c r="X803" s="32"/>
      <c r="Y803" s="32"/>
      <c r="Z803" s="32"/>
    </row>
    <row r="804" spans="1:26" ht="15.75" customHeight="1">
      <c r="A804" s="32"/>
      <c r="B804" s="32"/>
      <c r="C804" s="117"/>
      <c r="D804" s="34"/>
      <c r="E804" s="34"/>
      <c r="F804" s="34"/>
      <c r="G804" s="34"/>
      <c r="H804" s="34"/>
      <c r="I804" s="34"/>
      <c r="J804" s="34"/>
      <c r="K804" s="34"/>
      <c r="L804" s="34"/>
      <c r="M804" s="34"/>
      <c r="N804" s="34"/>
      <c r="O804" s="32"/>
      <c r="P804" s="32"/>
      <c r="Q804" s="32"/>
      <c r="R804" s="32"/>
      <c r="S804" s="32"/>
      <c r="T804" s="32"/>
      <c r="U804" s="32"/>
      <c r="V804" s="32"/>
      <c r="W804" s="32"/>
      <c r="X804" s="32"/>
      <c r="Y804" s="32"/>
      <c r="Z804" s="32"/>
    </row>
    <row r="805" spans="1:26" ht="15.75" customHeight="1">
      <c r="A805" s="32"/>
      <c r="B805" s="32"/>
      <c r="C805" s="117"/>
      <c r="D805" s="34"/>
      <c r="E805" s="34"/>
      <c r="F805" s="34"/>
      <c r="G805" s="34"/>
      <c r="H805" s="34"/>
      <c r="I805" s="34"/>
      <c r="J805" s="34"/>
      <c r="K805" s="34"/>
      <c r="L805" s="34"/>
      <c r="M805" s="34"/>
      <c r="N805" s="34"/>
      <c r="O805" s="32"/>
      <c r="P805" s="32"/>
      <c r="Q805" s="32"/>
      <c r="R805" s="32"/>
      <c r="S805" s="32"/>
      <c r="T805" s="32"/>
      <c r="U805" s="32"/>
      <c r="V805" s="32"/>
      <c r="W805" s="32"/>
      <c r="X805" s="32"/>
      <c r="Y805" s="32"/>
      <c r="Z805" s="32"/>
    </row>
    <row r="806" spans="1:26" ht="15.75" customHeight="1">
      <c r="A806" s="32"/>
      <c r="B806" s="32"/>
      <c r="C806" s="117"/>
      <c r="D806" s="34"/>
      <c r="E806" s="34"/>
      <c r="F806" s="34"/>
      <c r="G806" s="34"/>
      <c r="H806" s="34"/>
      <c r="I806" s="34"/>
      <c r="J806" s="34"/>
      <c r="K806" s="34"/>
      <c r="L806" s="34"/>
      <c r="M806" s="34"/>
      <c r="N806" s="34"/>
      <c r="O806" s="32"/>
      <c r="P806" s="32"/>
      <c r="Q806" s="32"/>
      <c r="R806" s="32"/>
      <c r="S806" s="32"/>
      <c r="T806" s="32"/>
      <c r="U806" s="32"/>
      <c r="V806" s="32"/>
      <c r="W806" s="32"/>
      <c r="X806" s="32"/>
      <c r="Y806" s="32"/>
      <c r="Z806" s="32"/>
    </row>
    <row r="807" spans="1:26" ht="15.75" customHeight="1">
      <c r="A807" s="32"/>
      <c r="B807" s="32"/>
      <c r="C807" s="117"/>
      <c r="D807" s="34"/>
      <c r="E807" s="34"/>
      <c r="F807" s="34"/>
      <c r="G807" s="34"/>
      <c r="H807" s="34"/>
      <c r="I807" s="34"/>
      <c r="J807" s="34"/>
      <c r="K807" s="34"/>
      <c r="L807" s="34"/>
      <c r="M807" s="34"/>
      <c r="N807" s="34"/>
      <c r="O807" s="32"/>
      <c r="P807" s="32"/>
      <c r="Q807" s="32"/>
      <c r="R807" s="32"/>
      <c r="S807" s="32"/>
      <c r="T807" s="32"/>
      <c r="U807" s="32"/>
      <c r="V807" s="32"/>
      <c r="W807" s="32"/>
      <c r="X807" s="32"/>
      <c r="Y807" s="32"/>
      <c r="Z807" s="32"/>
    </row>
    <row r="808" spans="1:26" ht="15.75" customHeight="1">
      <c r="A808" s="32"/>
      <c r="B808" s="32"/>
      <c r="C808" s="117"/>
      <c r="D808" s="34"/>
      <c r="E808" s="34"/>
      <c r="F808" s="34"/>
      <c r="G808" s="34"/>
      <c r="H808" s="34"/>
      <c r="I808" s="34"/>
      <c r="J808" s="34"/>
      <c r="K808" s="34"/>
      <c r="L808" s="34"/>
      <c r="M808" s="34"/>
      <c r="N808" s="34"/>
      <c r="O808" s="32"/>
      <c r="P808" s="32"/>
      <c r="Q808" s="32"/>
      <c r="R808" s="32"/>
      <c r="S808" s="32"/>
      <c r="T808" s="32"/>
      <c r="U808" s="32"/>
      <c r="V808" s="32"/>
      <c r="W808" s="32"/>
      <c r="X808" s="32"/>
      <c r="Y808" s="32"/>
      <c r="Z808" s="32"/>
    </row>
    <row r="809" spans="1:26" ht="15.75" customHeight="1">
      <c r="A809" s="32"/>
      <c r="B809" s="32"/>
      <c r="C809" s="117"/>
      <c r="D809" s="34"/>
      <c r="E809" s="34"/>
      <c r="F809" s="34"/>
      <c r="G809" s="34"/>
      <c r="H809" s="34"/>
      <c r="I809" s="34"/>
      <c r="J809" s="34"/>
      <c r="K809" s="34"/>
      <c r="L809" s="34"/>
      <c r="M809" s="34"/>
      <c r="N809" s="34"/>
      <c r="O809" s="32"/>
      <c r="P809" s="32"/>
      <c r="Q809" s="32"/>
      <c r="R809" s="32"/>
      <c r="S809" s="32"/>
      <c r="T809" s="32"/>
      <c r="U809" s="32"/>
      <c r="V809" s="32"/>
      <c r="W809" s="32"/>
      <c r="X809" s="32"/>
      <c r="Y809" s="32"/>
      <c r="Z809" s="32"/>
    </row>
    <row r="810" spans="1:26" ht="15.75" customHeight="1">
      <c r="A810" s="32"/>
      <c r="B810" s="32"/>
      <c r="C810" s="117"/>
      <c r="D810" s="34"/>
      <c r="E810" s="34"/>
      <c r="F810" s="34"/>
      <c r="G810" s="34"/>
      <c r="H810" s="34"/>
      <c r="I810" s="34"/>
      <c r="J810" s="34"/>
      <c r="K810" s="34"/>
      <c r="L810" s="34"/>
      <c r="M810" s="34"/>
      <c r="N810" s="34"/>
      <c r="O810" s="32"/>
      <c r="P810" s="32"/>
      <c r="Q810" s="32"/>
      <c r="R810" s="32"/>
      <c r="S810" s="32"/>
      <c r="T810" s="32"/>
      <c r="U810" s="32"/>
      <c r="V810" s="32"/>
      <c r="W810" s="32"/>
      <c r="X810" s="32"/>
      <c r="Y810" s="32"/>
      <c r="Z810" s="32"/>
    </row>
    <row r="811" spans="1:26" ht="15.75" customHeight="1">
      <c r="A811" s="32"/>
      <c r="B811" s="32"/>
      <c r="C811" s="117"/>
      <c r="D811" s="34"/>
      <c r="E811" s="34"/>
      <c r="F811" s="34"/>
      <c r="G811" s="34"/>
      <c r="H811" s="34"/>
      <c r="I811" s="34"/>
      <c r="J811" s="34"/>
      <c r="K811" s="34"/>
      <c r="L811" s="34"/>
      <c r="M811" s="34"/>
      <c r="N811" s="34"/>
      <c r="O811" s="32"/>
      <c r="P811" s="32"/>
      <c r="Q811" s="32"/>
      <c r="R811" s="32"/>
      <c r="S811" s="32"/>
      <c r="T811" s="32"/>
      <c r="U811" s="32"/>
      <c r="V811" s="32"/>
      <c r="W811" s="32"/>
      <c r="X811" s="32"/>
      <c r="Y811" s="32"/>
      <c r="Z811" s="32"/>
    </row>
    <row r="812" spans="1:26" ht="15.75" customHeight="1">
      <c r="A812" s="32"/>
      <c r="B812" s="32"/>
      <c r="C812" s="117"/>
      <c r="D812" s="34"/>
      <c r="E812" s="34"/>
      <c r="F812" s="34"/>
      <c r="G812" s="34"/>
      <c r="H812" s="34"/>
      <c r="I812" s="34"/>
      <c r="J812" s="34"/>
      <c r="K812" s="34"/>
      <c r="L812" s="34"/>
      <c r="M812" s="34"/>
      <c r="N812" s="34"/>
      <c r="O812" s="32"/>
      <c r="P812" s="32"/>
      <c r="Q812" s="32"/>
      <c r="R812" s="32"/>
      <c r="S812" s="32"/>
      <c r="T812" s="32"/>
      <c r="U812" s="32"/>
      <c r="V812" s="32"/>
      <c r="W812" s="32"/>
      <c r="X812" s="32"/>
      <c r="Y812" s="32"/>
      <c r="Z812" s="32"/>
    </row>
    <row r="813" spans="1:26" ht="15.75" customHeight="1">
      <c r="A813" s="32"/>
      <c r="B813" s="32"/>
      <c r="C813" s="117"/>
      <c r="D813" s="34"/>
      <c r="E813" s="34"/>
      <c r="F813" s="34"/>
      <c r="G813" s="34"/>
      <c r="H813" s="34"/>
      <c r="I813" s="34"/>
      <c r="J813" s="34"/>
      <c r="K813" s="34"/>
      <c r="L813" s="34"/>
      <c r="M813" s="34"/>
      <c r="N813" s="34"/>
      <c r="O813" s="32"/>
      <c r="P813" s="32"/>
      <c r="Q813" s="32"/>
      <c r="R813" s="32"/>
      <c r="S813" s="32"/>
      <c r="T813" s="32"/>
      <c r="U813" s="32"/>
      <c r="V813" s="32"/>
      <c r="W813" s="32"/>
      <c r="X813" s="32"/>
      <c r="Y813" s="32"/>
      <c r="Z813" s="32"/>
    </row>
    <row r="814" spans="1:26" ht="15.75" customHeight="1">
      <c r="A814" s="32"/>
      <c r="B814" s="32"/>
      <c r="C814" s="117"/>
      <c r="D814" s="34"/>
      <c r="E814" s="34"/>
      <c r="F814" s="34"/>
      <c r="G814" s="34"/>
      <c r="H814" s="34"/>
      <c r="I814" s="34"/>
      <c r="J814" s="34"/>
      <c r="K814" s="34"/>
      <c r="L814" s="34"/>
      <c r="M814" s="34"/>
      <c r="N814" s="34"/>
      <c r="O814" s="32"/>
      <c r="P814" s="32"/>
      <c r="Q814" s="32"/>
      <c r="R814" s="32"/>
      <c r="S814" s="32"/>
      <c r="T814" s="32"/>
      <c r="U814" s="32"/>
      <c r="V814" s="32"/>
      <c r="W814" s="32"/>
      <c r="X814" s="32"/>
      <c r="Y814" s="32"/>
      <c r="Z814" s="32"/>
    </row>
    <row r="815" spans="1:26" ht="15.75" customHeight="1">
      <c r="A815" s="32"/>
      <c r="B815" s="32"/>
      <c r="C815" s="117"/>
      <c r="D815" s="34"/>
      <c r="E815" s="34"/>
      <c r="F815" s="34"/>
      <c r="G815" s="34"/>
      <c r="H815" s="34"/>
      <c r="I815" s="34"/>
      <c r="J815" s="34"/>
      <c r="K815" s="34"/>
      <c r="L815" s="34"/>
      <c r="M815" s="34"/>
      <c r="N815" s="34"/>
      <c r="O815" s="32"/>
      <c r="P815" s="32"/>
      <c r="Q815" s="32"/>
      <c r="R815" s="32"/>
      <c r="S815" s="32"/>
      <c r="T815" s="32"/>
      <c r="U815" s="32"/>
      <c r="V815" s="32"/>
      <c r="W815" s="32"/>
      <c r="X815" s="32"/>
      <c r="Y815" s="32"/>
      <c r="Z815" s="32"/>
    </row>
    <row r="816" spans="1:26" ht="15.75" customHeight="1">
      <c r="A816" s="32"/>
      <c r="B816" s="32"/>
      <c r="C816" s="117"/>
      <c r="D816" s="34"/>
      <c r="E816" s="34"/>
      <c r="F816" s="34"/>
      <c r="G816" s="34"/>
      <c r="H816" s="34"/>
      <c r="I816" s="34"/>
      <c r="J816" s="34"/>
      <c r="K816" s="34"/>
      <c r="L816" s="34"/>
      <c r="M816" s="34"/>
      <c r="N816" s="34"/>
      <c r="O816" s="32"/>
      <c r="P816" s="32"/>
      <c r="Q816" s="32"/>
      <c r="R816" s="32"/>
      <c r="S816" s="32"/>
      <c r="T816" s="32"/>
      <c r="U816" s="32"/>
      <c r="V816" s="32"/>
      <c r="W816" s="32"/>
      <c r="X816" s="32"/>
      <c r="Y816" s="32"/>
      <c r="Z816" s="32"/>
    </row>
    <row r="817" spans="1:26" ht="15.75" customHeight="1">
      <c r="A817" s="32"/>
      <c r="B817" s="32"/>
      <c r="C817" s="117"/>
      <c r="D817" s="34"/>
      <c r="E817" s="34"/>
      <c r="F817" s="34"/>
      <c r="G817" s="34"/>
      <c r="H817" s="34"/>
      <c r="I817" s="34"/>
      <c r="J817" s="34"/>
      <c r="K817" s="34"/>
      <c r="L817" s="34"/>
      <c r="M817" s="34"/>
      <c r="N817" s="34"/>
      <c r="O817" s="32"/>
      <c r="P817" s="32"/>
      <c r="Q817" s="32"/>
      <c r="R817" s="32"/>
      <c r="S817" s="32"/>
      <c r="T817" s="32"/>
      <c r="U817" s="32"/>
      <c r="V817" s="32"/>
      <c r="W817" s="32"/>
      <c r="X817" s="32"/>
      <c r="Y817" s="32"/>
      <c r="Z817" s="32"/>
    </row>
    <row r="818" spans="1:26" ht="15.75" customHeight="1">
      <c r="A818" s="32"/>
      <c r="B818" s="32"/>
      <c r="C818" s="117"/>
      <c r="D818" s="34"/>
      <c r="E818" s="34"/>
      <c r="F818" s="34"/>
      <c r="G818" s="34"/>
      <c r="H818" s="34"/>
      <c r="I818" s="34"/>
      <c r="J818" s="34"/>
      <c r="K818" s="34"/>
      <c r="L818" s="34"/>
      <c r="M818" s="34"/>
      <c r="N818" s="34"/>
      <c r="O818" s="32"/>
      <c r="P818" s="32"/>
      <c r="Q818" s="32"/>
      <c r="R818" s="32"/>
      <c r="S818" s="32"/>
      <c r="T818" s="32"/>
      <c r="U818" s="32"/>
      <c r="V818" s="32"/>
      <c r="W818" s="32"/>
      <c r="X818" s="32"/>
      <c r="Y818" s="32"/>
      <c r="Z818" s="32"/>
    </row>
    <row r="819" spans="1:26" ht="15.75" customHeight="1">
      <c r="A819" s="32"/>
      <c r="B819" s="32"/>
      <c r="C819" s="117"/>
      <c r="D819" s="34"/>
      <c r="E819" s="34"/>
      <c r="F819" s="34"/>
      <c r="G819" s="34"/>
      <c r="H819" s="34"/>
      <c r="I819" s="34"/>
      <c r="J819" s="34"/>
      <c r="K819" s="34"/>
      <c r="L819" s="34"/>
      <c r="M819" s="34"/>
      <c r="N819" s="34"/>
      <c r="O819" s="32"/>
      <c r="P819" s="32"/>
      <c r="Q819" s="32"/>
      <c r="R819" s="32"/>
      <c r="S819" s="32"/>
      <c r="T819" s="32"/>
      <c r="U819" s="32"/>
      <c r="V819" s="32"/>
      <c r="W819" s="32"/>
      <c r="X819" s="32"/>
      <c r="Y819" s="32"/>
      <c r="Z819" s="32"/>
    </row>
    <row r="820" spans="1:26" ht="15.75" customHeight="1">
      <c r="A820" s="32"/>
      <c r="B820" s="32"/>
      <c r="C820" s="117"/>
      <c r="D820" s="34"/>
      <c r="E820" s="34"/>
      <c r="F820" s="34"/>
      <c r="G820" s="34"/>
      <c r="H820" s="34"/>
      <c r="I820" s="34"/>
      <c r="J820" s="34"/>
      <c r="K820" s="34"/>
      <c r="L820" s="34"/>
      <c r="M820" s="34"/>
      <c r="N820" s="34"/>
      <c r="O820" s="32"/>
      <c r="P820" s="32"/>
      <c r="Q820" s="32"/>
      <c r="R820" s="32"/>
      <c r="S820" s="32"/>
      <c r="T820" s="32"/>
      <c r="U820" s="32"/>
      <c r="V820" s="32"/>
      <c r="W820" s="32"/>
      <c r="X820" s="32"/>
      <c r="Y820" s="32"/>
      <c r="Z820" s="32"/>
    </row>
    <row r="821" spans="1:26" ht="15.75" customHeight="1">
      <c r="A821" s="32"/>
      <c r="B821" s="32"/>
      <c r="C821" s="117"/>
      <c r="D821" s="34"/>
      <c r="E821" s="34"/>
      <c r="F821" s="34"/>
      <c r="G821" s="34"/>
      <c r="H821" s="34"/>
      <c r="I821" s="34"/>
      <c r="J821" s="34"/>
      <c r="K821" s="34"/>
      <c r="L821" s="34"/>
      <c r="M821" s="34"/>
      <c r="N821" s="34"/>
      <c r="O821" s="32"/>
      <c r="P821" s="32"/>
      <c r="Q821" s="32"/>
      <c r="R821" s="32"/>
      <c r="S821" s="32"/>
      <c r="T821" s="32"/>
      <c r="U821" s="32"/>
      <c r="V821" s="32"/>
      <c r="W821" s="32"/>
      <c r="X821" s="32"/>
      <c r="Y821" s="32"/>
      <c r="Z821" s="32"/>
    </row>
    <row r="822" spans="1:26" ht="15.75" customHeight="1">
      <c r="A822" s="32"/>
      <c r="B822" s="32"/>
      <c r="C822" s="117"/>
      <c r="D822" s="34"/>
      <c r="E822" s="34"/>
      <c r="F822" s="34"/>
      <c r="G822" s="34"/>
      <c r="H822" s="34"/>
      <c r="I822" s="34"/>
      <c r="J822" s="34"/>
      <c r="K822" s="34"/>
      <c r="L822" s="34"/>
      <c r="M822" s="34"/>
      <c r="N822" s="34"/>
      <c r="O822" s="32"/>
      <c r="P822" s="32"/>
      <c r="Q822" s="32"/>
      <c r="R822" s="32"/>
      <c r="S822" s="32"/>
      <c r="T822" s="32"/>
      <c r="U822" s="32"/>
      <c r="V822" s="32"/>
      <c r="W822" s="32"/>
      <c r="X822" s="32"/>
      <c r="Y822" s="32"/>
      <c r="Z822" s="32"/>
    </row>
    <row r="823" spans="1:26" ht="15.75" customHeight="1">
      <c r="A823" s="32"/>
      <c r="B823" s="32"/>
      <c r="C823" s="117"/>
      <c r="D823" s="34"/>
      <c r="E823" s="34"/>
      <c r="F823" s="34"/>
      <c r="G823" s="34"/>
      <c r="H823" s="34"/>
      <c r="I823" s="34"/>
      <c r="J823" s="34"/>
      <c r="K823" s="34"/>
      <c r="L823" s="34"/>
      <c r="M823" s="34"/>
      <c r="N823" s="34"/>
      <c r="O823" s="32"/>
      <c r="P823" s="32"/>
      <c r="Q823" s="32"/>
      <c r="R823" s="32"/>
      <c r="S823" s="32"/>
      <c r="T823" s="32"/>
      <c r="U823" s="32"/>
      <c r="V823" s="32"/>
      <c r="W823" s="32"/>
      <c r="X823" s="32"/>
      <c r="Y823" s="32"/>
      <c r="Z823" s="32"/>
    </row>
    <row r="824" spans="1:26" ht="15.75" customHeight="1">
      <c r="A824" s="32"/>
      <c r="B824" s="32"/>
      <c r="C824" s="117"/>
      <c r="D824" s="34"/>
      <c r="E824" s="34"/>
      <c r="F824" s="34"/>
      <c r="G824" s="34"/>
      <c r="H824" s="34"/>
      <c r="I824" s="34"/>
      <c r="J824" s="34"/>
      <c r="K824" s="34"/>
      <c r="L824" s="34"/>
      <c r="M824" s="34"/>
      <c r="N824" s="34"/>
      <c r="O824" s="32"/>
      <c r="P824" s="32"/>
      <c r="Q824" s="32"/>
      <c r="R824" s="32"/>
      <c r="S824" s="32"/>
      <c r="T824" s="32"/>
      <c r="U824" s="32"/>
      <c r="V824" s="32"/>
      <c r="W824" s="32"/>
      <c r="X824" s="32"/>
      <c r="Y824" s="32"/>
      <c r="Z824" s="32"/>
    </row>
    <row r="825" spans="1:26" ht="15.75" customHeight="1">
      <c r="A825" s="32"/>
      <c r="B825" s="32"/>
      <c r="C825" s="117"/>
      <c r="D825" s="34"/>
      <c r="E825" s="34"/>
      <c r="F825" s="34"/>
      <c r="G825" s="34"/>
      <c r="H825" s="34"/>
      <c r="I825" s="34"/>
      <c r="J825" s="34"/>
      <c r="K825" s="34"/>
      <c r="L825" s="34"/>
      <c r="M825" s="34"/>
      <c r="N825" s="34"/>
      <c r="O825" s="32"/>
      <c r="P825" s="32"/>
      <c r="Q825" s="32"/>
      <c r="R825" s="32"/>
      <c r="S825" s="32"/>
      <c r="T825" s="32"/>
      <c r="U825" s="32"/>
      <c r="V825" s="32"/>
      <c r="W825" s="32"/>
      <c r="X825" s="32"/>
      <c r="Y825" s="32"/>
      <c r="Z825" s="32"/>
    </row>
    <row r="826" spans="1:26" ht="15.75" customHeight="1">
      <c r="A826" s="32"/>
      <c r="B826" s="32"/>
      <c r="C826" s="117"/>
      <c r="D826" s="34"/>
      <c r="E826" s="34"/>
      <c r="F826" s="34"/>
      <c r="G826" s="34"/>
      <c r="H826" s="34"/>
      <c r="I826" s="34"/>
      <c r="J826" s="34"/>
      <c r="K826" s="34"/>
      <c r="L826" s="34"/>
      <c r="M826" s="34"/>
      <c r="N826" s="34"/>
      <c r="O826" s="32"/>
      <c r="P826" s="32"/>
      <c r="Q826" s="32"/>
      <c r="R826" s="32"/>
      <c r="S826" s="32"/>
      <c r="T826" s="32"/>
      <c r="U826" s="32"/>
      <c r="V826" s="32"/>
      <c r="W826" s="32"/>
      <c r="X826" s="32"/>
      <c r="Y826" s="32"/>
      <c r="Z826" s="32"/>
    </row>
    <row r="827" spans="1:26" ht="15.75" customHeight="1">
      <c r="A827" s="32"/>
      <c r="B827" s="32"/>
      <c r="C827" s="117"/>
      <c r="D827" s="34"/>
      <c r="E827" s="34"/>
      <c r="F827" s="34"/>
      <c r="G827" s="34"/>
      <c r="H827" s="34"/>
      <c r="I827" s="34"/>
      <c r="J827" s="34"/>
      <c r="K827" s="34"/>
      <c r="L827" s="34"/>
      <c r="M827" s="34"/>
      <c r="N827" s="34"/>
      <c r="O827" s="32"/>
      <c r="P827" s="32"/>
      <c r="Q827" s="32"/>
      <c r="R827" s="32"/>
      <c r="S827" s="32"/>
      <c r="T827" s="32"/>
      <c r="U827" s="32"/>
      <c r="V827" s="32"/>
      <c r="W827" s="32"/>
      <c r="X827" s="32"/>
      <c r="Y827" s="32"/>
      <c r="Z827" s="32"/>
    </row>
    <row r="828" spans="1:26" ht="15.75" customHeight="1">
      <c r="A828" s="32"/>
      <c r="B828" s="32"/>
      <c r="C828" s="117"/>
      <c r="D828" s="34"/>
      <c r="E828" s="34"/>
      <c r="F828" s="34"/>
      <c r="G828" s="34"/>
      <c r="H828" s="34"/>
      <c r="I828" s="34"/>
      <c r="J828" s="34"/>
      <c r="K828" s="34"/>
      <c r="L828" s="34"/>
      <c r="M828" s="34"/>
      <c r="N828" s="34"/>
      <c r="O828" s="32"/>
      <c r="P828" s="32"/>
      <c r="Q828" s="32"/>
      <c r="R828" s="32"/>
      <c r="S828" s="32"/>
      <c r="T828" s="32"/>
      <c r="U828" s="32"/>
      <c r="V828" s="32"/>
      <c r="W828" s="32"/>
      <c r="X828" s="32"/>
      <c r="Y828" s="32"/>
      <c r="Z828" s="32"/>
    </row>
    <row r="829" spans="1:26" ht="15.75" customHeight="1">
      <c r="A829" s="32"/>
      <c r="B829" s="32"/>
      <c r="C829" s="117"/>
      <c r="D829" s="34"/>
      <c r="E829" s="34"/>
      <c r="F829" s="34"/>
      <c r="G829" s="34"/>
      <c r="H829" s="34"/>
      <c r="I829" s="34"/>
      <c r="J829" s="34"/>
      <c r="K829" s="34"/>
      <c r="L829" s="34"/>
      <c r="M829" s="34"/>
      <c r="N829" s="34"/>
      <c r="O829" s="32"/>
      <c r="P829" s="32"/>
      <c r="Q829" s="32"/>
      <c r="R829" s="32"/>
      <c r="S829" s="32"/>
      <c r="T829" s="32"/>
      <c r="U829" s="32"/>
      <c r="V829" s="32"/>
      <c r="W829" s="32"/>
      <c r="X829" s="32"/>
      <c r="Y829" s="32"/>
      <c r="Z829" s="32"/>
    </row>
    <row r="830" spans="1:26" ht="15.75" customHeight="1">
      <c r="A830" s="32"/>
      <c r="B830" s="32"/>
      <c r="C830" s="117"/>
      <c r="D830" s="34"/>
      <c r="E830" s="34"/>
      <c r="F830" s="34"/>
      <c r="G830" s="34"/>
      <c r="H830" s="34"/>
      <c r="I830" s="34"/>
      <c r="J830" s="34"/>
      <c r="K830" s="34"/>
      <c r="L830" s="34"/>
      <c r="M830" s="34"/>
      <c r="N830" s="34"/>
      <c r="O830" s="32"/>
      <c r="P830" s="32"/>
      <c r="Q830" s="32"/>
      <c r="R830" s="32"/>
      <c r="S830" s="32"/>
      <c r="T830" s="32"/>
      <c r="U830" s="32"/>
      <c r="V830" s="32"/>
      <c r="W830" s="32"/>
      <c r="X830" s="32"/>
      <c r="Y830" s="32"/>
      <c r="Z830" s="32"/>
    </row>
    <row r="831" spans="1:26" ht="15.75" customHeight="1">
      <c r="A831" s="32"/>
      <c r="B831" s="32"/>
      <c r="C831" s="117"/>
      <c r="D831" s="34"/>
      <c r="E831" s="34"/>
      <c r="F831" s="34"/>
      <c r="G831" s="34"/>
      <c r="H831" s="34"/>
      <c r="I831" s="34"/>
      <c r="J831" s="34"/>
      <c r="K831" s="34"/>
      <c r="L831" s="34"/>
      <c r="M831" s="34"/>
      <c r="N831" s="34"/>
      <c r="O831" s="32"/>
      <c r="P831" s="32"/>
      <c r="Q831" s="32"/>
      <c r="R831" s="32"/>
      <c r="S831" s="32"/>
      <c r="T831" s="32"/>
      <c r="U831" s="32"/>
      <c r="V831" s="32"/>
      <c r="W831" s="32"/>
      <c r="X831" s="32"/>
      <c r="Y831" s="32"/>
      <c r="Z831" s="32"/>
    </row>
    <row r="832" spans="1:26" ht="15.75" customHeight="1">
      <c r="A832" s="32"/>
      <c r="B832" s="32"/>
      <c r="C832" s="117"/>
      <c r="D832" s="34"/>
      <c r="E832" s="34"/>
      <c r="F832" s="34"/>
      <c r="G832" s="34"/>
      <c r="H832" s="34"/>
      <c r="I832" s="34"/>
      <c r="J832" s="34"/>
      <c r="K832" s="34"/>
      <c r="L832" s="34"/>
      <c r="M832" s="34"/>
      <c r="N832" s="34"/>
      <c r="O832" s="32"/>
      <c r="P832" s="32"/>
      <c r="Q832" s="32"/>
      <c r="R832" s="32"/>
      <c r="S832" s="32"/>
      <c r="T832" s="32"/>
      <c r="U832" s="32"/>
      <c r="V832" s="32"/>
      <c r="W832" s="32"/>
      <c r="X832" s="32"/>
      <c r="Y832" s="32"/>
      <c r="Z832" s="32"/>
    </row>
    <row r="833" spans="1:26" ht="15.75" customHeight="1">
      <c r="A833" s="32"/>
      <c r="B833" s="32"/>
      <c r="C833" s="117"/>
      <c r="D833" s="34"/>
      <c r="E833" s="34"/>
      <c r="F833" s="34"/>
      <c r="G833" s="34"/>
      <c r="H833" s="34"/>
      <c r="I833" s="34"/>
      <c r="J833" s="34"/>
      <c r="K833" s="34"/>
      <c r="L833" s="34"/>
      <c r="M833" s="34"/>
      <c r="N833" s="34"/>
      <c r="O833" s="32"/>
      <c r="P833" s="32"/>
      <c r="Q833" s="32"/>
      <c r="R833" s="32"/>
      <c r="S833" s="32"/>
      <c r="T833" s="32"/>
      <c r="U833" s="32"/>
      <c r="V833" s="32"/>
      <c r="W833" s="32"/>
      <c r="X833" s="32"/>
      <c r="Y833" s="32"/>
      <c r="Z833" s="32"/>
    </row>
    <row r="834" spans="1:26" ht="15.75" customHeight="1">
      <c r="A834" s="32"/>
      <c r="B834" s="32"/>
      <c r="C834" s="117"/>
      <c r="D834" s="34"/>
      <c r="E834" s="34"/>
      <c r="F834" s="34"/>
      <c r="G834" s="34"/>
      <c r="H834" s="34"/>
      <c r="I834" s="34"/>
      <c r="J834" s="34"/>
      <c r="K834" s="34"/>
      <c r="L834" s="34"/>
      <c r="M834" s="34"/>
      <c r="N834" s="34"/>
      <c r="O834" s="32"/>
      <c r="P834" s="32"/>
      <c r="Q834" s="32"/>
      <c r="R834" s="32"/>
      <c r="S834" s="32"/>
      <c r="T834" s="32"/>
      <c r="U834" s="32"/>
      <c r="V834" s="32"/>
      <c r="W834" s="32"/>
      <c r="X834" s="32"/>
      <c r="Y834" s="32"/>
      <c r="Z834" s="32"/>
    </row>
    <row r="835" spans="1:26" ht="15.75" customHeight="1">
      <c r="A835" s="32"/>
      <c r="B835" s="32"/>
      <c r="C835" s="117"/>
      <c r="D835" s="34"/>
      <c r="E835" s="34"/>
      <c r="F835" s="34"/>
      <c r="G835" s="34"/>
      <c r="H835" s="34"/>
      <c r="I835" s="34"/>
      <c r="J835" s="34"/>
      <c r="K835" s="34"/>
      <c r="L835" s="34"/>
      <c r="M835" s="34"/>
      <c r="N835" s="34"/>
      <c r="O835" s="32"/>
      <c r="P835" s="32"/>
      <c r="Q835" s="32"/>
      <c r="R835" s="32"/>
      <c r="S835" s="32"/>
      <c r="T835" s="32"/>
      <c r="U835" s="32"/>
      <c r="V835" s="32"/>
      <c r="W835" s="32"/>
      <c r="X835" s="32"/>
      <c r="Y835" s="32"/>
      <c r="Z835" s="32"/>
    </row>
    <row r="836" spans="1:26" ht="15.75" customHeight="1">
      <c r="A836" s="32"/>
      <c r="B836" s="32"/>
      <c r="C836" s="117"/>
      <c r="D836" s="34"/>
      <c r="E836" s="34"/>
      <c r="F836" s="34"/>
      <c r="G836" s="34"/>
      <c r="H836" s="34"/>
      <c r="I836" s="34"/>
      <c r="J836" s="34"/>
      <c r="K836" s="34"/>
      <c r="L836" s="34"/>
      <c r="M836" s="34"/>
      <c r="N836" s="34"/>
      <c r="O836" s="32"/>
      <c r="P836" s="32"/>
      <c r="Q836" s="32"/>
      <c r="R836" s="32"/>
      <c r="S836" s="32"/>
      <c r="T836" s="32"/>
      <c r="U836" s="32"/>
      <c r="V836" s="32"/>
      <c r="W836" s="32"/>
      <c r="X836" s="32"/>
      <c r="Y836" s="32"/>
      <c r="Z836" s="32"/>
    </row>
    <row r="837" spans="1:26" ht="15.75" customHeight="1">
      <c r="A837" s="32"/>
      <c r="B837" s="32"/>
      <c r="C837" s="117"/>
      <c r="D837" s="34"/>
      <c r="E837" s="34"/>
      <c r="F837" s="34"/>
      <c r="G837" s="34"/>
      <c r="H837" s="34"/>
      <c r="I837" s="34"/>
      <c r="J837" s="34"/>
      <c r="K837" s="34"/>
      <c r="L837" s="34"/>
      <c r="M837" s="34"/>
      <c r="N837" s="34"/>
      <c r="O837" s="32"/>
      <c r="P837" s="32"/>
      <c r="Q837" s="32"/>
      <c r="R837" s="32"/>
      <c r="S837" s="32"/>
      <c r="T837" s="32"/>
      <c r="U837" s="32"/>
      <c r="V837" s="32"/>
      <c r="W837" s="32"/>
      <c r="X837" s="32"/>
      <c r="Y837" s="32"/>
      <c r="Z837" s="32"/>
    </row>
    <row r="838" spans="1:26" ht="15.75" customHeight="1">
      <c r="A838" s="32"/>
      <c r="B838" s="32"/>
      <c r="C838" s="117"/>
      <c r="D838" s="34"/>
      <c r="E838" s="34"/>
      <c r="F838" s="34"/>
      <c r="G838" s="34"/>
      <c r="H838" s="34"/>
      <c r="I838" s="34"/>
      <c r="J838" s="34"/>
      <c r="K838" s="34"/>
      <c r="L838" s="34"/>
      <c r="M838" s="34"/>
      <c r="N838" s="34"/>
      <c r="O838" s="32"/>
      <c r="P838" s="32"/>
      <c r="Q838" s="32"/>
      <c r="R838" s="32"/>
      <c r="S838" s="32"/>
      <c r="T838" s="32"/>
      <c r="U838" s="32"/>
      <c r="V838" s="32"/>
      <c r="W838" s="32"/>
      <c r="X838" s="32"/>
      <c r="Y838" s="32"/>
      <c r="Z838" s="32"/>
    </row>
    <row r="839" spans="1:26" ht="15.75" customHeight="1">
      <c r="A839" s="32"/>
      <c r="B839" s="32"/>
      <c r="C839" s="117"/>
      <c r="D839" s="34"/>
      <c r="E839" s="34"/>
      <c r="F839" s="34"/>
      <c r="G839" s="34"/>
      <c r="H839" s="34"/>
      <c r="I839" s="34"/>
      <c r="J839" s="34"/>
      <c r="K839" s="34"/>
      <c r="L839" s="34"/>
      <c r="M839" s="34"/>
      <c r="N839" s="34"/>
      <c r="O839" s="32"/>
      <c r="P839" s="32"/>
      <c r="Q839" s="32"/>
      <c r="R839" s="32"/>
      <c r="S839" s="32"/>
      <c r="T839" s="32"/>
      <c r="U839" s="32"/>
      <c r="V839" s="32"/>
      <c r="W839" s="32"/>
      <c r="X839" s="32"/>
      <c r="Y839" s="32"/>
      <c r="Z839" s="32"/>
    </row>
    <row r="840" spans="1:26" ht="15.75" customHeight="1">
      <c r="A840" s="32"/>
      <c r="B840" s="32"/>
      <c r="C840" s="117"/>
      <c r="D840" s="34"/>
      <c r="E840" s="34"/>
      <c r="F840" s="34"/>
      <c r="G840" s="34"/>
      <c r="H840" s="34"/>
      <c r="I840" s="34"/>
      <c r="J840" s="34"/>
      <c r="K840" s="34"/>
      <c r="L840" s="34"/>
      <c r="M840" s="34"/>
      <c r="N840" s="34"/>
      <c r="O840" s="32"/>
      <c r="P840" s="32"/>
      <c r="Q840" s="32"/>
      <c r="R840" s="32"/>
      <c r="S840" s="32"/>
      <c r="T840" s="32"/>
      <c r="U840" s="32"/>
      <c r="V840" s="32"/>
      <c r="W840" s="32"/>
      <c r="X840" s="32"/>
      <c r="Y840" s="32"/>
      <c r="Z840" s="32"/>
    </row>
    <row r="841" spans="1:26" ht="15.75" customHeight="1">
      <c r="A841" s="32"/>
      <c r="B841" s="32"/>
      <c r="C841" s="117"/>
      <c r="D841" s="34"/>
      <c r="E841" s="34"/>
      <c r="F841" s="34"/>
      <c r="G841" s="34"/>
      <c r="H841" s="34"/>
      <c r="I841" s="34"/>
      <c r="J841" s="34"/>
      <c r="K841" s="34"/>
      <c r="L841" s="34"/>
      <c r="M841" s="34"/>
      <c r="N841" s="34"/>
      <c r="O841" s="32"/>
      <c r="P841" s="32"/>
      <c r="Q841" s="32"/>
      <c r="R841" s="32"/>
      <c r="S841" s="32"/>
      <c r="T841" s="32"/>
      <c r="U841" s="32"/>
      <c r="V841" s="32"/>
      <c r="W841" s="32"/>
      <c r="X841" s="32"/>
      <c r="Y841" s="32"/>
      <c r="Z841" s="32"/>
    </row>
    <row r="842" spans="1:26" ht="15.75" customHeight="1">
      <c r="A842" s="32"/>
      <c r="B842" s="32"/>
      <c r="C842" s="117"/>
      <c r="D842" s="34"/>
      <c r="E842" s="34"/>
      <c r="F842" s="34"/>
      <c r="G842" s="34"/>
      <c r="H842" s="34"/>
      <c r="I842" s="34"/>
      <c r="J842" s="34"/>
      <c r="K842" s="34"/>
      <c r="L842" s="34"/>
      <c r="M842" s="34"/>
      <c r="N842" s="34"/>
      <c r="O842" s="32"/>
      <c r="P842" s="32"/>
      <c r="Q842" s="32"/>
      <c r="R842" s="32"/>
      <c r="S842" s="32"/>
      <c r="T842" s="32"/>
      <c r="U842" s="32"/>
      <c r="V842" s="32"/>
      <c r="W842" s="32"/>
      <c r="X842" s="32"/>
      <c r="Y842" s="32"/>
      <c r="Z842" s="32"/>
    </row>
    <row r="843" spans="1:26" ht="15.75" customHeight="1">
      <c r="A843" s="32"/>
      <c r="B843" s="32"/>
      <c r="C843" s="117"/>
      <c r="D843" s="34"/>
      <c r="E843" s="34"/>
      <c r="F843" s="34"/>
      <c r="G843" s="34"/>
      <c r="H843" s="34"/>
      <c r="I843" s="34"/>
      <c r="J843" s="34"/>
      <c r="K843" s="34"/>
      <c r="L843" s="34"/>
      <c r="M843" s="34"/>
      <c r="N843" s="34"/>
      <c r="O843" s="32"/>
      <c r="P843" s="32"/>
      <c r="Q843" s="32"/>
      <c r="R843" s="32"/>
      <c r="S843" s="32"/>
      <c r="T843" s="32"/>
      <c r="U843" s="32"/>
      <c r="V843" s="32"/>
      <c r="W843" s="32"/>
      <c r="X843" s="32"/>
      <c r="Y843" s="32"/>
      <c r="Z843" s="32"/>
    </row>
    <row r="844" spans="1:26" ht="15.75" customHeight="1">
      <c r="A844" s="32"/>
      <c r="B844" s="32"/>
      <c r="C844" s="117"/>
      <c r="D844" s="34"/>
      <c r="E844" s="34"/>
      <c r="F844" s="34"/>
      <c r="G844" s="34"/>
      <c r="H844" s="34"/>
      <c r="I844" s="34"/>
      <c r="J844" s="34"/>
      <c r="K844" s="34"/>
      <c r="L844" s="34"/>
      <c r="M844" s="34"/>
      <c r="N844" s="34"/>
      <c r="O844" s="32"/>
      <c r="P844" s="32"/>
      <c r="Q844" s="32"/>
      <c r="R844" s="32"/>
      <c r="S844" s="32"/>
      <c r="T844" s="32"/>
      <c r="U844" s="32"/>
      <c r="V844" s="32"/>
      <c r="W844" s="32"/>
      <c r="X844" s="32"/>
      <c r="Y844" s="32"/>
      <c r="Z844" s="32"/>
    </row>
    <row r="845" spans="1:26" ht="15.75" customHeight="1">
      <c r="A845" s="32"/>
      <c r="B845" s="32"/>
      <c r="C845" s="117"/>
      <c r="D845" s="34"/>
      <c r="E845" s="34"/>
      <c r="F845" s="34"/>
      <c r="G845" s="34"/>
      <c r="H845" s="34"/>
      <c r="I845" s="34"/>
      <c r="J845" s="34"/>
      <c r="K845" s="34"/>
      <c r="L845" s="34"/>
      <c r="M845" s="34"/>
      <c r="N845" s="34"/>
      <c r="O845" s="32"/>
      <c r="P845" s="32"/>
      <c r="Q845" s="32"/>
      <c r="R845" s="32"/>
      <c r="S845" s="32"/>
      <c r="T845" s="32"/>
      <c r="U845" s="32"/>
      <c r="V845" s="32"/>
      <c r="W845" s="32"/>
      <c r="X845" s="32"/>
      <c r="Y845" s="32"/>
      <c r="Z845" s="32"/>
    </row>
    <row r="846" spans="1:26" ht="15.75" customHeight="1">
      <c r="A846" s="32"/>
      <c r="B846" s="32"/>
      <c r="C846" s="117"/>
      <c r="D846" s="34"/>
      <c r="E846" s="34"/>
      <c r="F846" s="34"/>
      <c r="G846" s="34"/>
      <c r="H846" s="34"/>
      <c r="I846" s="34"/>
      <c r="J846" s="34"/>
      <c r="K846" s="34"/>
      <c r="L846" s="34"/>
      <c r="M846" s="34"/>
      <c r="N846" s="34"/>
      <c r="O846" s="32"/>
      <c r="P846" s="32"/>
      <c r="Q846" s="32"/>
      <c r="R846" s="32"/>
      <c r="S846" s="32"/>
      <c r="T846" s="32"/>
      <c r="U846" s="32"/>
      <c r="V846" s="32"/>
      <c r="W846" s="32"/>
      <c r="X846" s="32"/>
      <c r="Y846" s="32"/>
      <c r="Z846" s="32"/>
    </row>
    <row r="847" spans="1:26" ht="15.75" customHeight="1">
      <c r="A847" s="32"/>
      <c r="B847" s="32"/>
      <c r="C847" s="117"/>
      <c r="D847" s="34"/>
      <c r="E847" s="34"/>
      <c r="F847" s="34"/>
      <c r="G847" s="34"/>
      <c r="H847" s="34"/>
      <c r="I847" s="34"/>
      <c r="J847" s="34"/>
      <c r="K847" s="34"/>
      <c r="L847" s="34"/>
      <c r="M847" s="34"/>
      <c r="N847" s="34"/>
      <c r="O847" s="32"/>
      <c r="P847" s="32"/>
      <c r="Q847" s="32"/>
      <c r="R847" s="32"/>
      <c r="S847" s="32"/>
      <c r="T847" s="32"/>
      <c r="U847" s="32"/>
      <c r="V847" s="32"/>
      <c r="W847" s="32"/>
      <c r="X847" s="32"/>
      <c r="Y847" s="32"/>
      <c r="Z847" s="32"/>
    </row>
    <row r="848" spans="1:26" ht="15.75" customHeight="1">
      <c r="A848" s="32"/>
      <c r="B848" s="32"/>
      <c r="C848" s="117"/>
      <c r="D848" s="34"/>
      <c r="E848" s="34"/>
      <c r="F848" s="34"/>
      <c r="G848" s="34"/>
      <c r="H848" s="34"/>
      <c r="I848" s="34"/>
      <c r="J848" s="34"/>
      <c r="K848" s="34"/>
      <c r="L848" s="34"/>
      <c r="M848" s="34"/>
      <c r="N848" s="34"/>
      <c r="O848" s="32"/>
      <c r="P848" s="32"/>
      <c r="Q848" s="32"/>
      <c r="R848" s="32"/>
      <c r="S848" s="32"/>
      <c r="T848" s="32"/>
      <c r="U848" s="32"/>
      <c r="V848" s="32"/>
      <c r="W848" s="32"/>
      <c r="X848" s="32"/>
      <c r="Y848" s="32"/>
      <c r="Z848" s="32"/>
    </row>
    <row r="849" spans="1:26" ht="15.75" customHeight="1">
      <c r="A849" s="32"/>
      <c r="B849" s="32"/>
      <c r="C849" s="117"/>
      <c r="D849" s="34"/>
      <c r="E849" s="34"/>
      <c r="F849" s="34"/>
      <c r="G849" s="34"/>
      <c r="H849" s="34"/>
      <c r="I849" s="34"/>
      <c r="J849" s="34"/>
      <c r="K849" s="34"/>
      <c r="L849" s="34"/>
      <c r="M849" s="34"/>
      <c r="N849" s="34"/>
      <c r="O849" s="32"/>
      <c r="P849" s="32"/>
      <c r="Q849" s="32"/>
      <c r="R849" s="32"/>
      <c r="S849" s="32"/>
      <c r="T849" s="32"/>
      <c r="U849" s="32"/>
      <c r="V849" s="32"/>
      <c r="W849" s="32"/>
      <c r="X849" s="32"/>
      <c r="Y849" s="32"/>
      <c r="Z849" s="32"/>
    </row>
    <row r="850" spans="1:26" ht="15.75" customHeight="1">
      <c r="A850" s="32"/>
      <c r="B850" s="32"/>
      <c r="C850" s="117"/>
      <c r="D850" s="34"/>
      <c r="E850" s="34"/>
      <c r="F850" s="34"/>
      <c r="G850" s="34"/>
      <c r="H850" s="34"/>
      <c r="I850" s="34"/>
      <c r="J850" s="34"/>
      <c r="K850" s="34"/>
      <c r="L850" s="34"/>
      <c r="M850" s="34"/>
      <c r="N850" s="34"/>
      <c r="O850" s="32"/>
      <c r="P850" s="32"/>
      <c r="Q850" s="32"/>
      <c r="R850" s="32"/>
      <c r="S850" s="32"/>
      <c r="T850" s="32"/>
      <c r="U850" s="32"/>
      <c r="V850" s="32"/>
      <c r="W850" s="32"/>
      <c r="X850" s="32"/>
      <c r="Y850" s="32"/>
      <c r="Z850" s="32"/>
    </row>
    <row r="851" spans="1:26" ht="15.75" customHeight="1">
      <c r="A851" s="32"/>
      <c r="B851" s="32"/>
      <c r="C851" s="117"/>
      <c r="D851" s="34"/>
      <c r="E851" s="34"/>
      <c r="F851" s="34"/>
      <c r="G851" s="34"/>
      <c r="H851" s="34"/>
      <c r="I851" s="34"/>
      <c r="J851" s="34"/>
      <c r="K851" s="34"/>
      <c r="L851" s="34"/>
      <c r="M851" s="34"/>
      <c r="N851" s="34"/>
      <c r="O851" s="32"/>
      <c r="P851" s="32"/>
      <c r="Q851" s="32"/>
      <c r="R851" s="32"/>
      <c r="S851" s="32"/>
      <c r="T851" s="32"/>
      <c r="U851" s="32"/>
      <c r="V851" s="32"/>
      <c r="W851" s="32"/>
      <c r="X851" s="32"/>
      <c r="Y851" s="32"/>
      <c r="Z851" s="32"/>
    </row>
    <row r="852" spans="1:26" ht="15.75" customHeight="1">
      <c r="A852" s="32"/>
      <c r="B852" s="32"/>
      <c r="C852" s="117"/>
      <c r="D852" s="34"/>
      <c r="E852" s="34"/>
      <c r="F852" s="34"/>
      <c r="G852" s="34"/>
      <c r="H852" s="34"/>
      <c r="I852" s="34"/>
      <c r="J852" s="34"/>
      <c r="K852" s="34"/>
      <c r="L852" s="34"/>
      <c r="M852" s="34"/>
      <c r="N852" s="34"/>
      <c r="O852" s="32"/>
      <c r="P852" s="32"/>
      <c r="Q852" s="32"/>
      <c r="R852" s="32"/>
      <c r="S852" s="32"/>
      <c r="T852" s="32"/>
      <c r="U852" s="32"/>
      <c r="V852" s="32"/>
      <c r="W852" s="32"/>
      <c r="X852" s="32"/>
      <c r="Y852" s="32"/>
      <c r="Z852" s="32"/>
    </row>
    <row r="853" spans="1:26" ht="15.75" customHeight="1">
      <c r="A853" s="32"/>
      <c r="B853" s="32"/>
      <c r="C853" s="117"/>
      <c r="D853" s="34"/>
      <c r="E853" s="34"/>
      <c r="F853" s="34"/>
      <c r="G853" s="34"/>
      <c r="H853" s="34"/>
      <c r="I853" s="34"/>
      <c r="J853" s="34"/>
      <c r="K853" s="34"/>
      <c r="L853" s="34"/>
      <c r="M853" s="34"/>
      <c r="N853" s="34"/>
      <c r="O853" s="32"/>
      <c r="P853" s="32"/>
      <c r="Q853" s="32"/>
      <c r="R853" s="32"/>
      <c r="S853" s="32"/>
      <c r="T853" s="32"/>
      <c r="U853" s="32"/>
      <c r="V853" s="32"/>
      <c r="W853" s="32"/>
      <c r="X853" s="32"/>
      <c r="Y853" s="32"/>
      <c r="Z853" s="32"/>
    </row>
    <row r="854" spans="1:26" ht="15.75" customHeight="1">
      <c r="A854" s="32"/>
      <c r="B854" s="32"/>
      <c r="C854" s="117"/>
      <c r="D854" s="34"/>
      <c r="E854" s="34"/>
      <c r="F854" s="34"/>
      <c r="G854" s="34"/>
      <c r="H854" s="34"/>
      <c r="I854" s="34"/>
      <c r="J854" s="34"/>
      <c r="K854" s="34"/>
      <c r="L854" s="34"/>
      <c r="M854" s="34"/>
      <c r="N854" s="34"/>
      <c r="O854" s="32"/>
      <c r="P854" s="32"/>
      <c r="Q854" s="32"/>
      <c r="R854" s="32"/>
      <c r="S854" s="32"/>
      <c r="T854" s="32"/>
      <c r="U854" s="32"/>
      <c r="V854" s="32"/>
      <c r="W854" s="32"/>
      <c r="X854" s="32"/>
      <c r="Y854" s="32"/>
      <c r="Z854" s="32"/>
    </row>
    <row r="855" spans="1:26" ht="15.75" customHeight="1">
      <c r="A855" s="32"/>
      <c r="B855" s="32"/>
      <c r="C855" s="117"/>
      <c r="D855" s="34"/>
      <c r="E855" s="34"/>
      <c r="F855" s="34"/>
      <c r="G855" s="34"/>
      <c r="H855" s="34"/>
      <c r="I855" s="34"/>
      <c r="J855" s="34"/>
      <c r="K855" s="34"/>
      <c r="L855" s="34"/>
      <c r="M855" s="34"/>
      <c r="N855" s="34"/>
      <c r="O855" s="32"/>
      <c r="P855" s="32"/>
      <c r="Q855" s="32"/>
      <c r="R855" s="32"/>
      <c r="S855" s="32"/>
      <c r="T855" s="32"/>
      <c r="U855" s="32"/>
      <c r="V855" s="32"/>
      <c r="W855" s="32"/>
      <c r="X855" s="32"/>
      <c r="Y855" s="32"/>
      <c r="Z855" s="32"/>
    </row>
    <row r="856" spans="1:26" ht="15.75" customHeight="1">
      <c r="A856" s="32"/>
      <c r="B856" s="32"/>
      <c r="C856" s="117"/>
      <c r="D856" s="34"/>
      <c r="E856" s="34"/>
      <c r="F856" s="34"/>
      <c r="G856" s="34"/>
      <c r="H856" s="34"/>
      <c r="I856" s="34"/>
      <c r="J856" s="34"/>
      <c r="K856" s="34"/>
      <c r="L856" s="34"/>
      <c r="M856" s="34"/>
      <c r="N856" s="34"/>
      <c r="O856" s="32"/>
      <c r="P856" s="32"/>
      <c r="Q856" s="32"/>
      <c r="R856" s="32"/>
      <c r="S856" s="32"/>
      <c r="T856" s="32"/>
      <c r="U856" s="32"/>
      <c r="V856" s="32"/>
      <c r="W856" s="32"/>
      <c r="X856" s="32"/>
      <c r="Y856" s="32"/>
      <c r="Z856" s="32"/>
    </row>
    <row r="857" spans="1:26" ht="15.75" customHeight="1">
      <c r="A857" s="32"/>
      <c r="B857" s="32"/>
      <c r="C857" s="117"/>
      <c r="D857" s="34"/>
      <c r="E857" s="34"/>
      <c r="F857" s="34"/>
      <c r="G857" s="34"/>
      <c r="H857" s="34"/>
      <c r="I857" s="34"/>
      <c r="J857" s="34"/>
      <c r="K857" s="34"/>
      <c r="L857" s="34"/>
      <c r="M857" s="34"/>
      <c r="N857" s="34"/>
      <c r="O857" s="32"/>
      <c r="P857" s="32"/>
      <c r="Q857" s="32"/>
      <c r="R857" s="32"/>
      <c r="S857" s="32"/>
      <c r="T857" s="32"/>
      <c r="U857" s="32"/>
      <c r="V857" s="32"/>
      <c r="W857" s="32"/>
      <c r="X857" s="32"/>
      <c r="Y857" s="32"/>
      <c r="Z857" s="32"/>
    </row>
    <row r="858" spans="1:26" ht="15.75" customHeight="1">
      <c r="A858" s="32"/>
      <c r="B858" s="32"/>
      <c r="C858" s="117"/>
      <c r="D858" s="34"/>
      <c r="E858" s="34"/>
      <c r="F858" s="34"/>
      <c r="G858" s="34"/>
      <c r="H858" s="34"/>
      <c r="I858" s="34"/>
      <c r="J858" s="34"/>
      <c r="K858" s="34"/>
      <c r="L858" s="34"/>
      <c r="M858" s="34"/>
      <c r="N858" s="34"/>
      <c r="O858" s="32"/>
      <c r="P858" s="32"/>
      <c r="Q858" s="32"/>
      <c r="R858" s="32"/>
      <c r="S858" s="32"/>
      <c r="T858" s="32"/>
      <c r="U858" s="32"/>
      <c r="V858" s="32"/>
      <c r="W858" s="32"/>
      <c r="X858" s="32"/>
      <c r="Y858" s="32"/>
      <c r="Z858" s="32"/>
    </row>
    <row r="859" spans="1:26" ht="15.75" customHeight="1">
      <c r="A859" s="32"/>
      <c r="B859" s="32"/>
      <c r="C859" s="117"/>
      <c r="D859" s="34"/>
      <c r="E859" s="34"/>
      <c r="F859" s="34"/>
      <c r="G859" s="34"/>
      <c r="H859" s="34"/>
      <c r="I859" s="34"/>
      <c r="J859" s="34"/>
      <c r="K859" s="34"/>
      <c r="L859" s="34"/>
      <c r="M859" s="34"/>
      <c r="N859" s="34"/>
      <c r="O859" s="32"/>
      <c r="P859" s="32"/>
      <c r="Q859" s="32"/>
      <c r="R859" s="32"/>
      <c r="S859" s="32"/>
      <c r="T859" s="32"/>
      <c r="U859" s="32"/>
      <c r="V859" s="32"/>
      <c r="W859" s="32"/>
      <c r="X859" s="32"/>
      <c r="Y859" s="32"/>
      <c r="Z859" s="32"/>
    </row>
    <row r="860" spans="1:26" ht="15.75" customHeight="1">
      <c r="A860" s="32"/>
      <c r="B860" s="32"/>
      <c r="C860" s="117"/>
      <c r="D860" s="34"/>
      <c r="E860" s="34"/>
      <c r="F860" s="34"/>
      <c r="G860" s="34"/>
      <c r="H860" s="34"/>
      <c r="I860" s="34"/>
      <c r="J860" s="34"/>
      <c r="K860" s="34"/>
      <c r="L860" s="34"/>
      <c r="M860" s="34"/>
      <c r="N860" s="34"/>
      <c r="O860" s="32"/>
      <c r="P860" s="32"/>
      <c r="Q860" s="32"/>
      <c r="R860" s="32"/>
      <c r="S860" s="32"/>
      <c r="T860" s="32"/>
      <c r="U860" s="32"/>
      <c r="V860" s="32"/>
      <c r="W860" s="32"/>
      <c r="X860" s="32"/>
      <c r="Y860" s="32"/>
      <c r="Z860" s="32"/>
    </row>
    <row r="861" spans="1:26" ht="15.75" customHeight="1">
      <c r="A861" s="32"/>
      <c r="B861" s="32"/>
      <c r="C861" s="117"/>
      <c r="D861" s="34"/>
      <c r="E861" s="34"/>
      <c r="F861" s="34"/>
      <c r="G861" s="34"/>
      <c r="H861" s="34"/>
      <c r="I861" s="34"/>
      <c r="J861" s="34"/>
      <c r="K861" s="34"/>
      <c r="L861" s="34"/>
      <c r="M861" s="34"/>
      <c r="N861" s="34"/>
      <c r="O861" s="32"/>
      <c r="P861" s="32"/>
      <c r="Q861" s="32"/>
      <c r="R861" s="32"/>
      <c r="S861" s="32"/>
      <c r="T861" s="32"/>
      <c r="U861" s="32"/>
      <c r="V861" s="32"/>
      <c r="W861" s="32"/>
      <c r="X861" s="32"/>
      <c r="Y861" s="32"/>
      <c r="Z861" s="32"/>
    </row>
    <row r="862" spans="1:26" ht="15.75" customHeight="1">
      <c r="A862" s="32"/>
      <c r="B862" s="32"/>
      <c r="C862" s="117"/>
      <c r="D862" s="34"/>
      <c r="E862" s="34"/>
      <c r="F862" s="34"/>
      <c r="G862" s="34"/>
      <c r="H862" s="34"/>
      <c r="I862" s="34"/>
      <c r="J862" s="34"/>
      <c r="K862" s="34"/>
      <c r="L862" s="34"/>
      <c r="M862" s="34"/>
      <c r="N862" s="34"/>
      <c r="O862" s="32"/>
      <c r="P862" s="32"/>
      <c r="Q862" s="32"/>
      <c r="R862" s="32"/>
      <c r="S862" s="32"/>
      <c r="T862" s="32"/>
      <c r="U862" s="32"/>
      <c r="V862" s="32"/>
      <c r="W862" s="32"/>
      <c r="X862" s="32"/>
      <c r="Y862" s="32"/>
      <c r="Z862" s="32"/>
    </row>
    <row r="863" spans="1:26" ht="15.75" customHeight="1">
      <c r="A863" s="32"/>
      <c r="B863" s="32"/>
      <c r="C863" s="117"/>
      <c r="D863" s="34"/>
      <c r="E863" s="34"/>
      <c r="F863" s="34"/>
      <c r="G863" s="34"/>
      <c r="H863" s="34"/>
      <c r="I863" s="34"/>
      <c r="J863" s="34"/>
      <c r="K863" s="34"/>
      <c r="L863" s="34"/>
      <c r="M863" s="34"/>
      <c r="N863" s="34"/>
      <c r="O863" s="32"/>
      <c r="P863" s="32"/>
      <c r="Q863" s="32"/>
      <c r="R863" s="32"/>
      <c r="S863" s="32"/>
      <c r="T863" s="32"/>
      <c r="U863" s="32"/>
      <c r="V863" s="32"/>
      <c r="W863" s="32"/>
      <c r="X863" s="32"/>
      <c r="Y863" s="32"/>
      <c r="Z863" s="32"/>
    </row>
    <row r="864" spans="1:26" ht="15.75" customHeight="1">
      <c r="A864" s="32"/>
      <c r="B864" s="32"/>
      <c r="C864" s="117"/>
      <c r="D864" s="34"/>
      <c r="E864" s="34"/>
      <c r="F864" s="34"/>
      <c r="G864" s="34"/>
      <c r="H864" s="34"/>
      <c r="I864" s="34"/>
      <c r="J864" s="34"/>
      <c r="K864" s="34"/>
      <c r="L864" s="34"/>
      <c r="M864" s="34"/>
      <c r="N864" s="34"/>
      <c r="O864" s="32"/>
      <c r="P864" s="32"/>
      <c r="Q864" s="32"/>
      <c r="R864" s="32"/>
      <c r="S864" s="32"/>
      <c r="T864" s="32"/>
      <c r="U864" s="32"/>
      <c r="V864" s="32"/>
      <c r="W864" s="32"/>
      <c r="X864" s="32"/>
      <c r="Y864" s="32"/>
      <c r="Z864" s="32"/>
    </row>
    <row r="865" spans="1:26" ht="15.75" customHeight="1">
      <c r="A865" s="32"/>
      <c r="B865" s="32"/>
      <c r="C865" s="117"/>
      <c r="D865" s="34"/>
      <c r="E865" s="34"/>
      <c r="F865" s="34"/>
      <c r="G865" s="34"/>
      <c r="H865" s="34"/>
      <c r="I865" s="34"/>
      <c r="J865" s="34"/>
      <c r="K865" s="34"/>
      <c r="L865" s="34"/>
      <c r="M865" s="34"/>
      <c r="N865" s="34"/>
      <c r="O865" s="32"/>
      <c r="P865" s="32"/>
      <c r="Q865" s="32"/>
      <c r="R865" s="32"/>
      <c r="S865" s="32"/>
      <c r="T865" s="32"/>
      <c r="U865" s="32"/>
      <c r="V865" s="32"/>
      <c r="W865" s="32"/>
      <c r="X865" s="32"/>
      <c r="Y865" s="32"/>
      <c r="Z865" s="32"/>
    </row>
    <row r="866" spans="1:26" ht="15.75" customHeight="1">
      <c r="A866" s="32"/>
      <c r="B866" s="32"/>
      <c r="C866" s="117"/>
      <c r="D866" s="34"/>
      <c r="E866" s="34"/>
      <c r="F866" s="34"/>
      <c r="G866" s="34"/>
      <c r="H866" s="34"/>
      <c r="I866" s="34"/>
      <c r="J866" s="34"/>
      <c r="K866" s="34"/>
      <c r="L866" s="34"/>
      <c r="M866" s="34"/>
      <c r="N866" s="34"/>
      <c r="O866" s="32"/>
      <c r="P866" s="32"/>
      <c r="Q866" s="32"/>
      <c r="R866" s="32"/>
      <c r="S866" s="32"/>
      <c r="T866" s="32"/>
      <c r="U866" s="32"/>
      <c r="V866" s="32"/>
      <c r="W866" s="32"/>
      <c r="X866" s="32"/>
      <c r="Y866" s="32"/>
      <c r="Z866" s="32"/>
    </row>
    <row r="867" spans="1:26" ht="15.75" customHeight="1">
      <c r="A867" s="32"/>
      <c r="B867" s="32"/>
      <c r="C867" s="117"/>
      <c r="D867" s="34"/>
      <c r="E867" s="34"/>
      <c r="F867" s="34"/>
      <c r="G867" s="34"/>
      <c r="H867" s="34"/>
      <c r="I867" s="34"/>
      <c r="J867" s="34"/>
      <c r="K867" s="34"/>
      <c r="L867" s="34"/>
      <c r="M867" s="34"/>
      <c r="N867" s="34"/>
      <c r="O867" s="32"/>
      <c r="P867" s="32"/>
      <c r="Q867" s="32"/>
      <c r="R867" s="32"/>
      <c r="S867" s="32"/>
      <c r="T867" s="32"/>
      <c r="U867" s="32"/>
      <c r="V867" s="32"/>
      <c r="W867" s="32"/>
      <c r="X867" s="32"/>
      <c r="Y867" s="32"/>
      <c r="Z867" s="32"/>
    </row>
    <row r="868" spans="1:26" ht="15.75" customHeight="1">
      <c r="A868" s="32"/>
      <c r="B868" s="32"/>
      <c r="C868" s="117"/>
      <c r="D868" s="34"/>
      <c r="E868" s="34"/>
      <c r="F868" s="34"/>
      <c r="G868" s="34"/>
      <c r="H868" s="34"/>
      <c r="I868" s="34"/>
      <c r="J868" s="34"/>
      <c r="K868" s="34"/>
      <c r="L868" s="34"/>
      <c r="M868" s="34"/>
      <c r="N868" s="34"/>
      <c r="O868" s="32"/>
      <c r="P868" s="32"/>
      <c r="Q868" s="32"/>
      <c r="R868" s="32"/>
      <c r="S868" s="32"/>
      <c r="T868" s="32"/>
      <c r="U868" s="32"/>
      <c r="V868" s="32"/>
      <c r="W868" s="32"/>
      <c r="X868" s="32"/>
      <c r="Y868" s="32"/>
      <c r="Z868" s="32"/>
    </row>
    <row r="869" spans="1:26" ht="15.75" customHeight="1">
      <c r="A869" s="32"/>
      <c r="B869" s="32"/>
      <c r="C869" s="117"/>
      <c r="D869" s="34"/>
      <c r="E869" s="34"/>
      <c r="F869" s="34"/>
      <c r="G869" s="34"/>
      <c r="H869" s="34"/>
      <c r="I869" s="34"/>
      <c r="J869" s="34"/>
      <c r="K869" s="34"/>
      <c r="L869" s="34"/>
      <c r="M869" s="34"/>
      <c r="N869" s="34"/>
      <c r="O869" s="32"/>
      <c r="P869" s="32"/>
      <c r="Q869" s="32"/>
      <c r="R869" s="32"/>
      <c r="S869" s="32"/>
      <c r="T869" s="32"/>
      <c r="U869" s="32"/>
      <c r="V869" s="32"/>
      <c r="W869" s="32"/>
      <c r="X869" s="32"/>
      <c r="Y869" s="32"/>
      <c r="Z869" s="32"/>
    </row>
    <row r="870" spans="1:26" ht="15.75" customHeight="1">
      <c r="A870" s="32"/>
      <c r="B870" s="32"/>
      <c r="C870" s="117"/>
      <c r="D870" s="34"/>
      <c r="E870" s="34"/>
      <c r="F870" s="34"/>
      <c r="G870" s="34"/>
      <c r="H870" s="34"/>
      <c r="I870" s="34"/>
      <c r="J870" s="34"/>
      <c r="K870" s="34"/>
      <c r="L870" s="34"/>
      <c r="M870" s="34"/>
      <c r="N870" s="34"/>
      <c r="O870" s="32"/>
      <c r="P870" s="32"/>
      <c r="Q870" s="32"/>
      <c r="R870" s="32"/>
      <c r="S870" s="32"/>
      <c r="T870" s="32"/>
      <c r="U870" s="32"/>
      <c r="V870" s="32"/>
      <c r="W870" s="32"/>
      <c r="X870" s="32"/>
      <c r="Y870" s="32"/>
      <c r="Z870" s="32"/>
    </row>
    <row r="871" spans="1:26" ht="15.75" customHeight="1">
      <c r="A871" s="32"/>
      <c r="B871" s="32"/>
      <c r="C871" s="117"/>
      <c r="D871" s="34"/>
      <c r="E871" s="34"/>
      <c r="F871" s="34"/>
      <c r="G871" s="34"/>
      <c r="H871" s="34"/>
      <c r="I871" s="34"/>
      <c r="J871" s="34"/>
      <c r="K871" s="34"/>
      <c r="L871" s="34"/>
      <c r="M871" s="34"/>
      <c r="N871" s="34"/>
      <c r="O871" s="32"/>
      <c r="P871" s="32"/>
      <c r="Q871" s="32"/>
      <c r="R871" s="32"/>
      <c r="S871" s="32"/>
      <c r="T871" s="32"/>
      <c r="U871" s="32"/>
      <c r="V871" s="32"/>
      <c r="W871" s="32"/>
      <c r="X871" s="32"/>
      <c r="Y871" s="32"/>
      <c r="Z871" s="32"/>
    </row>
    <row r="872" spans="1:26" ht="15.75" customHeight="1">
      <c r="A872" s="32"/>
      <c r="B872" s="32"/>
      <c r="C872" s="117"/>
      <c r="D872" s="34"/>
      <c r="E872" s="34"/>
      <c r="F872" s="34"/>
      <c r="G872" s="34"/>
      <c r="H872" s="34"/>
      <c r="I872" s="34"/>
      <c r="J872" s="34"/>
      <c r="K872" s="34"/>
      <c r="L872" s="34"/>
      <c r="M872" s="34"/>
      <c r="N872" s="34"/>
      <c r="O872" s="32"/>
      <c r="P872" s="32"/>
      <c r="Q872" s="32"/>
      <c r="R872" s="32"/>
      <c r="S872" s="32"/>
      <c r="T872" s="32"/>
      <c r="U872" s="32"/>
      <c r="V872" s="32"/>
      <c r="W872" s="32"/>
      <c r="X872" s="32"/>
      <c r="Y872" s="32"/>
      <c r="Z872" s="32"/>
    </row>
    <row r="873" spans="1:26" ht="15.75" customHeight="1">
      <c r="A873" s="32"/>
      <c r="B873" s="32"/>
      <c r="C873" s="117"/>
      <c r="D873" s="34"/>
      <c r="E873" s="34"/>
      <c r="F873" s="34"/>
      <c r="G873" s="34"/>
      <c r="H873" s="34"/>
      <c r="I873" s="34"/>
      <c r="J873" s="34"/>
      <c r="K873" s="34"/>
      <c r="L873" s="34"/>
      <c r="M873" s="34"/>
      <c r="N873" s="34"/>
      <c r="O873" s="32"/>
      <c r="P873" s="32"/>
      <c r="Q873" s="32"/>
      <c r="R873" s="32"/>
      <c r="S873" s="32"/>
      <c r="T873" s="32"/>
      <c r="U873" s="32"/>
      <c r="V873" s="32"/>
      <c r="W873" s="32"/>
      <c r="X873" s="32"/>
      <c r="Y873" s="32"/>
      <c r="Z873" s="32"/>
    </row>
    <row r="874" spans="1:26" ht="15.75" customHeight="1">
      <c r="A874" s="32"/>
      <c r="B874" s="32"/>
      <c r="C874" s="117"/>
      <c r="D874" s="34"/>
      <c r="E874" s="34"/>
      <c r="F874" s="34"/>
      <c r="G874" s="34"/>
      <c r="H874" s="34"/>
      <c r="I874" s="34"/>
      <c r="J874" s="34"/>
      <c r="K874" s="34"/>
      <c r="L874" s="34"/>
      <c r="M874" s="34"/>
      <c r="N874" s="34"/>
      <c r="O874" s="32"/>
      <c r="P874" s="32"/>
      <c r="Q874" s="32"/>
      <c r="R874" s="32"/>
      <c r="S874" s="32"/>
      <c r="T874" s="32"/>
      <c r="U874" s="32"/>
      <c r="V874" s="32"/>
      <c r="W874" s="32"/>
      <c r="X874" s="32"/>
      <c r="Y874" s="32"/>
      <c r="Z874" s="32"/>
    </row>
    <row r="875" spans="1:26" ht="15.75" customHeight="1">
      <c r="A875" s="32"/>
      <c r="B875" s="32"/>
      <c r="C875" s="117"/>
      <c r="D875" s="34"/>
      <c r="E875" s="34"/>
      <c r="F875" s="34"/>
      <c r="G875" s="34"/>
      <c r="H875" s="34"/>
      <c r="I875" s="34"/>
      <c r="J875" s="34"/>
      <c r="K875" s="34"/>
      <c r="L875" s="34"/>
      <c r="M875" s="34"/>
      <c r="N875" s="34"/>
      <c r="O875" s="32"/>
      <c r="P875" s="32"/>
      <c r="Q875" s="32"/>
      <c r="R875" s="32"/>
      <c r="S875" s="32"/>
      <c r="T875" s="32"/>
      <c r="U875" s="32"/>
      <c r="V875" s="32"/>
      <c r="W875" s="32"/>
      <c r="X875" s="32"/>
      <c r="Y875" s="32"/>
      <c r="Z875" s="32"/>
    </row>
    <row r="876" spans="1:26" ht="15.75" customHeight="1">
      <c r="A876" s="32"/>
      <c r="B876" s="32"/>
      <c r="C876" s="117"/>
      <c r="D876" s="34"/>
      <c r="E876" s="34"/>
      <c r="F876" s="34"/>
      <c r="G876" s="34"/>
      <c r="H876" s="34"/>
      <c r="I876" s="34"/>
      <c r="J876" s="34"/>
      <c r="K876" s="34"/>
      <c r="L876" s="34"/>
      <c r="M876" s="34"/>
      <c r="N876" s="34"/>
      <c r="O876" s="32"/>
      <c r="P876" s="32"/>
      <c r="Q876" s="32"/>
      <c r="R876" s="32"/>
      <c r="S876" s="32"/>
      <c r="T876" s="32"/>
      <c r="U876" s="32"/>
      <c r="V876" s="32"/>
      <c r="W876" s="32"/>
      <c r="X876" s="32"/>
      <c r="Y876" s="32"/>
      <c r="Z876" s="32"/>
    </row>
    <row r="877" spans="1:26" ht="15.75" customHeight="1">
      <c r="A877" s="32"/>
      <c r="B877" s="32"/>
      <c r="C877" s="117"/>
      <c r="D877" s="34"/>
      <c r="E877" s="34"/>
      <c r="F877" s="34"/>
      <c r="G877" s="34"/>
      <c r="H877" s="34"/>
      <c r="I877" s="34"/>
      <c r="J877" s="34"/>
      <c r="K877" s="34"/>
      <c r="L877" s="34"/>
      <c r="M877" s="34"/>
      <c r="N877" s="34"/>
      <c r="O877" s="32"/>
      <c r="P877" s="32"/>
      <c r="Q877" s="32"/>
      <c r="R877" s="32"/>
      <c r="S877" s="32"/>
      <c r="T877" s="32"/>
      <c r="U877" s="32"/>
      <c r="V877" s="32"/>
      <c r="W877" s="32"/>
      <c r="X877" s="32"/>
      <c r="Y877" s="32"/>
      <c r="Z877" s="32"/>
    </row>
    <row r="878" spans="1:26" ht="15.75" customHeight="1">
      <c r="A878" s="32"/>
      <c r="B878" s="32"/>
      <c r="C878" s="117"/>
      <c r="D878" s="34"/>
      <c r="E878" s="34"/>
      <c r="F878" s="34"/>
      <c r="G878" s="34"/>
      <c r="H878" s="34"/>
      <c r="I878" s="34"/>
      <c r="J878" s="34"/>
      <c r="K878" s="34"/>
      <c r="L878" s="34"/>
      <c r="M878" s="34"/>
      <c r="N878" s="34"/>
      <c r="O878" s="32"/>
      <c r="P878" s="32"/>
      <c r="Q878" s="32"/>
      <c r="R878" s="32"/>
      <c r="S878" s="32"/>
      <c r="T878" s="32"/>
      <c r="U878" s="32"/>
      <c r="V878" s="32"/>
      <c r="W878" s="32"/>
      <c r="X878" s="32"/>
      <c r="Y878" s="32"/>
      <c r="Z878" s="32"/>
    </row>
    <row r="879" spans="1:26" ht="15.75" customHeight="1">
      <c r="A879" s="32"/>
      <c r="B879" s="32"/>
      <c r="C879" s="117"/>
      <c r="D879" s="34"/>
      <c r="E879" s="34"/>
      <c r="F879" s="34"/>
      <c r="G879" s="34"/>
      <c r="H879" s="34"/>
      <c r="I879" s="34"/>
      <c r="J879" s="34"/>
      <c r="K879" s="34"/>
      <c r="L879" s="34"/>
      <c r="M879" s="34"/>
      <c r="N879" s="34"/>
      <c r="O879" s="32"/>
      <c r="P879" s="32"/>
      <c r="Q879" s="32"/>
      <c r="R879" s="32"/>
      <c r="S879" s="32"/>
      <c r="T879" s="32"/>
      <c r="U879" s="32"/>
      <c r="V879" s="32"/>
      <c r="W879" s="32"/>
      <c r="X879" s="32"/>
      <c r="Y879" s="32"/>
      <c r="Z879" s="32"/>
    </row>
    <row r="880" spans="1:26" ht="15.75" customHeight="1">
      <c r="A880" s="32"/>
      <c r="B880" s="32"/>
      <c r="C880" s="117"/>
      <c r="D880" s="34"/>
      <c r="E880" s="34"/>
      <c r="F880" s="34"/>
      <c r="G880" s="34"/>
      <c r="H880" s="34"/>
      <c r="I880" s="34"/>
      <c r="J880" s="34"/>
      <c r="K880" s="34"/>
      <c r="L880" s="34"/>
      <c r="M880" s="34"/>
      <c r="N880" s="34"/>
      <c r="O880" s="32"/>
      <c r="P880" s="32"/>
      <c r="Q880" s="32"/>
      <c r="R880" s="32"/>
      <c r="S880" s="32"/>
      <c r="T880" s="32"/>
      <c r="U880" s="32"/>
      <c r="V880" s="32"/>
      <c r="W880" s="32"/>
      <c r="X880" s="32"/>
      <c r="Y880" s="32"/>
      <c r="Z880" s="32"/>
    </row>
    <row r="881" spans="1:26" ht="15.75" customHeight="1">
      <c r="A881" s="32"/>
      <c r="B881" s="32"/>
      <c r="C881" s="117"/>
      <c r="D881" s="34"/>
      <c r="E881" s="34"/>
      <c r="F881" s="34"/>
      <c r="G881" s="34"/>
      <c r="H881" s="34"/>
      <c r="I881" s="34"/>
      <c r="J881" s="34"/>
      <c r="K881" s="34"/>
      <c r="L881" s="34"/>
      <c r="M881" s="34"/>
      <c r="N881" s="34"/>
      <c r="O881" s="32"/>
      <c r="P881" s="32"/>
      <c r="Q881" s="32"/>
      <c r="R881" s="32"/>
      <c r="S881" s="32"/>
      <c r="T881" s="32"/>
      <c r="U881" s="32"/>
      <c r="V881" s="32"/>
      <c r="W881" s="32"/>
      <c r="X881" s="32"/>
      <c r="Y881" s="32"/>
      <c r="Z881" s="32"/>
    </row>
    <row r="882" spans="1:26" ht="15.75" customHeight="1">
      <c r="A882" s="32"/>
      <c r="B882" s="32"/>
      <c r="C882" s="117"/>
      <c r="D882" s="34"/>
      <c r="E882" s="34"/>
      <c r="F882" s="34"/>
      <c r="G882" s="34"/>
      <c r="H882" s="34"/>
      <c r="I882" s="34"/>
      <c r="J882" s="34"/>
      <c r="K882" s="34"/>
      <c r="L882" s="34"/>
      <c r="M882" s="34"/>
      <c r="N882" s="34"/>
      <c r="O882" s="32"/>
      <c r="P882" s="32"/>
      <c r="Q882" s="32"/>
      <c r="R882" s="32"/>
      <c r="S882" s="32"/>
      <c r="T882" s="32"/>
      <c r="U882" s="32"/>
      <c r="V882" s="32"/>
      <c r="W882" s="32"/>
      <c r="X882" s="32"/>
      <c r="Y882" s="32"/>
      <c r="Z882" s="32"/>
    </row>
    <row r="883" spans="1:26" ht="15.75" customHeight="1">
      <c r="A883" s="32"/>
      <c r="B883" s="32"/>
      <c r="C883" s="117"/>
      <c r="D883" s="34"/>
      <c r="E883" s="34"/>
      <c r="F883" s="34"/>
      <c r="G883" s="34"/>
      <c r="H883" s="34"/>
      <c r="I883" s="34"/>
      <c r="J883" s="34"/>
      <c r="K883" s="34"/>
      <c r="L883" s="34"/>
      <c r="M883" s="34"/>
      <c r="N883" s="34"/>
      <c r="O883" s="32"/>
      <c r="P883" s="32"/>
      <c r="Q883" s="32"/>
      <c r="R883" s="32"/>
      <c r="S883" s="32"/>
      <c r="T883" s="32"/>
      <c r="U883" s="32"/>
      <c r="V883" s="32"/>
      <c r="W883" s="32"/>
      <c r="X883" s="32"/>
      <c r="Y883" s="32"/>
      <c r="Z883" s="32"/>
    </row>
    <row r="884" spans="1:26" ht="15.75" customHeight="1">
      <c r="A884" s="32"/>
      <c r="B884" s="32"/>
      <c r="C884" s="117"/>
      <c r="D884" s="34"/>
      <c r="E884" s="34"/>
      <c r="F884" s="34"/>
      <c r="G884" s="34"/>
      <c r="H884" s="34"/>
      <c r="I884" s="34"/>
      <c r="J884" s="34"/>
      <c r="K884" s="34"/>
      <c r="L884" s="34"/>
      <c r="M884" s="34"/>
      <c r="N884" s="34"/>
      <c r="O884" s="32"/>
      <c r="P884" s="32"/>
      <c r="Q884" s="32"/>
      <c r="R884" s="32"/>
      <c r="S884" s="32"/>
      <c r="T884" s="32"/>
      <c r="U884" s="32"/>
      <c r="V884" s="32"/>
      <c r="W884" s="32"/>
      <c r="X884" s="32"/>
      <c r="Y884" s="32"/>
      <c r="Z884" s="32"/>
    </row>
    <row r="885" spans="1:26" ht="15.75" customHeight="1">
      <c r="A885" s="32"/>
      <c r="B885" s="32"/>
      <c r="C885" s="117"/>
      <c r="D885" s="34"/>
      <c r="E885" s="34"/>
      <c r="F885" s="34"/>
      <c r="G885" s="34"/>
      <c r="H885" s="34"/>
      <c r="I885" s="34"/>
      <c r="J885" s="34"/>
      <c r="K885" s="34"/>
      <c r="L885" s="34"/>
      <c r="M885" s="34"/>
      <c r="N885" s="34"/>
      <c r="O885" s="32"/>
      <c r="P885" s="32"/>
      <c r="Q885" s="32"/>
      <c r="R885" s="32"/>
      <c r="S885" s="32"/>
      <c r="T885" s="32"/>
      <c r="U885" s="32"/>
      <c r="V885" s="32"/>
      <c r="W885" s="32"/>
      <c r="X885" s="32"/>
      <c r="Y885" s="32"/>
      <c r="Z885" s="32"/>
    </row>
    <row r="886" spans="1:26" ht="15.75" customHeight="1">
      <c r="A886" s="32"/>
      <c r="B886" s="32"/>
      <c r="C886" s="117"/>
      <c r="D886" s="34"/>
      <c r="E886" s="34"/>
      <c r="F886" s="34"/>
      <c r="G886" s="34"/>
      <c r="H886" s="34"/>
      <c r="I886" s="34"/>
      <c r="J886" s="34"/>
      <c r="K886" s="34"/>
      <c r="L886" s="34"/>
      <c r="M886" s="34"/>
      <c r="N886" s="34"/>
      <c r="O886" s="32"/>
      <c r="P886" s="32"/>
      <c r="Q886" s="32"/>
      <c r="R886" s="32"/>
      <c r="S886" s="32"/>
      <c r="T886" s="32"/>
      <c r="U886" s="32"/>
      <c r="V886" s="32"/>
      <c r="W886" s="32"/>
      <c r="X886" s="32"/>
      <c r="Y886" s="32"/>
      <c r="Z886" s="32"/>
    </row>
    <row r="887" spans="1:26" ht="15.75" customHeight="1">
      <c r="A887" s="32"/>
      <c r="B887" s="32"/>
      <c r="C887" s="117"/>
      <c r="D887" s="34"/>
      <c r="E887" s="34"/>
      <c r="F887" s="34"/>
      <c r="G887" s="34"/>
      <c r="H887" s="34"/>
      <c r="I887" s="34"/>
      <c r="J887" s="34"/>
      <c r="K887" s="34"/>
      <c r="L887" s="34"/>
      <c r="M887" s="34"/>
      <c r="N887" s="34"/>
      <c r="O887" s="32"/>
      <c r="P887" s="32"/>
      <c r="Q887" s="32"/>
      <c r="R887" s="32"/>
      <c r="S887" s="32"/>
      <c r="T887" s="32"/>
      <c r="U887" s="32"/>
      <c r="V887" s="32"/>
      <c r="W887" s="32"/>
      <c r="X887" s="32"/>
      <c r="Y887" s="32"/>
      <c r="Z887" s="32"/>
    </row>
    <row r="888" spans="1:26" ht="15.75" customHeight="1">
      <c r="A888" s="32"/>
      <c r="B888" s="32"/>
      <c r="C888" s="117"/>
      <c r="D888" s="34"/>
      <c r="E888" s="34"/>
      <c r="F888" s="34"/>
      <c r="G888" s="34"/>
      <c r="H888" s="34"/>
      <c r="I888" s="34"/>
      <c r="J888" s="34"/>
      <c r="K888" s="34"/>
      <c r="L888" s="34"/>
      <c r="M888" s="34"/>
      <c r="N888" s="34"/>
      <c r="O888" s="32"/>
      <c r="P888" s="32"/>
      <c r="Q888" s="32"/>
      <c r="R888" s="32"/>
      <c r="S888" s="32"/>
      <c r="T888" s="32"/>
      <c r="U888" s="32"/>
      <c r="V888" s="32"/>
      <c r="W888" s="32"/>
      <c r="X888" s="32"/>
      <c r="Y888" s="32"/>
      <c r="Z888" s="32"/>
    </row>
    <row r="889" spans="1:26" ht="15.75" customHeight="1">
      <c r="A889" s="32"/>
      <c r="B889" s="32"/>
      <c r="C889" s="117"/>
      <c r="D889" s="34"/>
      <c r="E889" s="34"/>
      <c r="F889" s="34"/>
      <c r="G889" s="34"/>
      <c r="H889" s="34"/>
      <c r="I889" s="34"/>
      <c r="J889" s="34"/>
      <c r="K889" s="34"/>
      <c r="L889" s="34"/>
      <c r="M889" s="34"/>
      <c r="N889" s="34"/>
      <c r="O889" s="32"/>
      <c r="P889" s="32"/>
      <c r="Q889" s="32"/>
      <c r="R889" s="32"/>
      <c r="S889" s="32"/>
      <c r="T889" s="32"/>
      <c r="U889" s="32"/>
      <c r="V889" s="32"/>
      <c r="W889" s="32"/>
      <c r="X889" s="32"/>
      <c r="Y889" s="32"/>
      <c r="Z889" s="32"/>
    </row>
    <row r="890" spans="1:26" ht="15.75" customHeight="1">
      <c r="A890" s="32"/>
      <c r="B890" s="32"/>
      <c r="C890" s="117"/>
      <c r="D890" s="34"/>
      <c r="E890" s="34"/>
      <c r="F890" s="34"/>
      <c r="G890" s="34"/>
      <c r="H890" s="34"/>
      <c r="I890" s="34"/>
      <c r="J890" s="34"/>
      <c r="K890" s="34"/>
      <c r="L890" s="34"/>
      <c r="M890" s="34"/>
      <c r="N890" s="34"/>
      <c r="O890" s="32"/>
      <c r="P890" s="32"/>
      <c r="Q890" s="32"/>
      <c r="R890" s="32"/>
      <c r="S890" s="32"/>
      <c r="T890" s="32"/>
      <c r="U890" s="32"/>
      <c r="V890" s="32"/>
      <c r="W890" s="32"/>
      <c r="X890" s="32"/>
      <c r="Y890" s="32"/>
      <c r="Z890" s="32"/>
    </row>
    <row r="891" spans="1:26" ht="15.75" customHeight="1">
      <c r="A891" s="32"/>
      <c r="B891" s="32"/>
      <c r="C891" s="117"/>
      <c r="D891" s="34"/>
      <c r="E891" s="34"/>
      <c r="F891" s="34"/>
      <c r="G891" s="34"/>
      <c r="H891" s="34"/>
      <c r="I891" s="34"/>
      <c r="J891" s="34"/>
      <c r="K891" s="34"/>
      <c r="L891" s="34"/>
      <c r="M891" s="34"/>
      <c r="N891" s="34"/>
      <c r="O891" s="32"/>
      <c r="P891" s="32"/>
      <c r="Q891" s="32"/>
      <c r="R891" s="32"/>
      <c r="S891" s="32"/>
      <c r="T891" s="32"/>
      <c r="U891" s="32"/>
      <c r="V891" s="32"/>
      <c r="W891" s="32"/>
      <c r="X891" s="32"/>
      <c r="Y891" s="32"/>
      <c r="Z891" s="32"/>
    </row>
    <row r="892" spans="1:26" ht="15.75" customHeight="1">
      <c r="A892" s="32"/>
      <c r="B892" s="32"/>
      <c r="C892" s="117"/>
      <c r="D892" s="34"/>
      <c r="E892" s="34"/>
      <c r="F892" s="34"/>
      <c r="G892" s="34"/>
      <c r="H892" s="34"/>
      <c r="I892" s="34"/>
      <c r="J892" s="34"/>
      <c r="K892" s="34"/>
      <c r="L892" s="34"/>
      <c r="M892" s="34"/>
      <c r="N892" s="34"/>
      <c r="O892" s="32"/>
      <c r="P892" s="32"/>
      <c r="Q892" s="32"/>
      <c r="R892" s="32"/>
      <c r="S892" s="32"/>
      <c r="T892" s="32"/>
      <c r="U892" s="32"/>
      <c r="V892" s="32"/>
      <c r="W892" s="32"/>
      <c r="X892" s="32"/>
      <c r="Y892" s="32"/>
      <c r="Z892" s="32"/>
    </row>
    <row r="893" spans="1:26" ht="15.75" customHeight="1">
      <c r="A893" s="32"/>
      <c r="B893" s="32"/>
      <c r="C893" s="117"/>
      <c r="D893" s="34"/>
      <c r="E893" s="34"/>
      <c r="F893" s="34"/>
      <c r="G893" s="34"/>
      <c r="H893" s="34"/>
      <c r="I893" s="34"/>
      <c r="J893" s="34"/>
      <c r="K893" s="34"/>
      <c r="L893" s="34"/>
      <c r="M893" s="34"/>
      <c r="N893" s="34"/>
      <c r="O893" s="32"/>
      <c r="P893" s="32"/>
      <c r="Q893" s="32"/>
      <c r="R893" s="32"/>
      <c r="S893" s="32"/>
      <c r="T893" s="32"/>
      <c r="U893" s="32"/>
      <c r="V893" s="32"/>
      <c r="W893" s="32"/>
      <c r="X893" s="32"/>
      <c r="Y893" s="32"/>
      <c r="Z893" s="32"/>
    </row>
    <row r="894" spans="1:26" ht="15.75" customHeight="1">
      <c r="A894" s="32"/>
      <c r="B894" s="32"/>
      <c r="C894" s="117"/>
      <c r="D894" s="34"/>
      <c r="E894" s="34"/>
      <c r="F894" s="34"/>
      <c r="G894" s="34"/>
      <c r="H894" s="34"/>
      <c r="I894" s="34"/>
      <c r="J894" s="34"/>
      <c r="K894" s="34"/>
      <c r="L894" s="34"/>
      <c r="M894" s="34"/>
      <c r="N894" s="34"/>
      <c r="O894" s="32"/>
      <c r="P894" s="32"/>
      <c r="Q894" s="32"/>
      <c r="R894" s="32"/>
      <c r="S894" s="32"/>
      <c r="T894" s="32"/>
      <c r="U894" s="32"/>
      <c r="V894" s="32"/>
      <c r="W894" s="32"/>
      <c r="X894" s="32"/>
      <c r="Y894" s="32"/>
      <c r="Z894" s="32"/>
    </row>
    <row r="895" spans="1:26" ht="15.75" customHeight="1">
      <c r="A895" s="32"/>
      <c r="B895" s="32"/>
      <c r="C895" s="117"/>
      <c r="D895" s="34"/>
      <c r="E895" s="34"/>
      <c r="F895" s="34"/>
      <c r="G895" s="34"/>
      <c r="H895" s="34"/>
      <c r="I895" s="34"/>
      <c r="J895" s="34"/>
      <c r="K895" s="34"/>
      <c r="L895" s="34"/>
      <c r="M895" s="34"/>
      <c r="N895" s="34"/>
      <c r="O895" s="32"/>
      <c r="P895" s="32"/>
      <c r="Q895" s="32"/>
      <c r="R895" s="32"/>
      <c r="S895" s="32"/>
      <c r="T895" s="32"/>
      <c r="U895" s="32"/>
      <c r="V895" s="32"/>
      <c r="W895" s="32"/>
      <c r="X895" s="32"/>
      <c r="Y895" s="32"/>
      <c r="Z895" s="32"/>
    </row>
    <row r="896" spans="1:26" ht="15.75" customHeight="1">
      <c r="A896" s="32"/>
      <c r="B896" s="32"/>
      <c r="C896" s="117"/>
      <c r="D896" s="34"/>
      <c r="E896" s="34"/>
      <c r="F896" s="34"/>
      <c r="G896" s="34"/>
      <c r="H896" s="34"/>
      <c r="I896" s="34"/>
      <c r="J896" s="34"/>
      <c r="K896" s="34"/>
      <c r="L896" s="34"/>
      <c r="M896" s="34"/>
      <c r="N896" s="34"/>
      <c r="O896" s="32"/>
      <c r="P896" s="32"/>
      <c r="Q896" s="32"/>
      <c r="R896" s="32"/>
      <c r="S896" s="32"/>
      <c r="T896" s="32"/>
      <c r="U896" s="32"/>
      <c r="V896" s="32"/>
      <c r="W896" s="32"/>
      <c r="X896" s="32"/>
      <c r="Y896" s="32"/>
      <c r="Z896" s="32"/>
    </row>
    <row r="897" spans="1:26" ht="15.75" customHeight="1">
      <c r="A897" s="32"/>
      <c r="B897" s="32"/>
      <c r="C897" s="117"/>
      <c r="D897" s="34"/>
      <c r="E897" s="34"/>
      <c r="F897" s="34"/>
      <c r="G897" s="34"/>
      <c r="H897" s="34"/>
      <c r="I897" s="34"/>
      <c r="J897" s="34"/>
      <c r="K897" s="34"/>
      <c r="L897" s="34"/>
      <c r="M897" s="34"/>
      <c r="N897" s="34"/>
      <c r="O897" s="32"/>
      <c r="P897" s="32"/>
      <c r="Q897" s="32"/>
      <c r="R897" s="32"/>
      <c r="S897" s="32"/>
      <c r="T897" s="32"/>
      <c r="U897" s="32"/>
      <c r="V897" s="32"/>
      <c r="W897" s="32"/>
      <c r="X897" s="32"/>
      <c r="Y897" s="32"/>
      <c r="Z897" s="32"/>
    </row>
    <row r="898" spans="1:26" ht="15.75" customHeight="1">
      <c r="A898" s="32"/>
      <c r="B898" s="32"/>
      <c r="C898" s="117"/>
      <c r="D898" s="34"/>
      <c r="E898" s="34"/>
      <c r="F898" s="34"/>
      <c r="G898" s="34"/>
      <c r="H898" s="34"/>
      <c r="I898" s="34"/>
      <c r="J898" s="34"/>
      <c r="K898" s="34"/>
      <c r="L898" s="34"/>
      <c r="M898" s="34"/>
      <c r="N898" s="34"/>
      <c r="O898" s="32"/>
      <c r="P898" s="32"/>
      <c r="Q898" s="32"/>
      <c r="R898" s="32"/>
      <c r="S898" s="32"/>
      <c r="T898" s="32"/>
      <c r="U898" s="32"/>
      <c r="V898" s="32"/>
      <c r="W898" s="32"/>
      <c r="X898" s="32"/>
      <c r="Y898" s="32"/>
      <c r="Z898" s="32"/>
    </row>
    <row r="899" spans="1:26" ht="15.75" customHeight="1">
      <c r="A899" s="32"/>
      <c r="B899" s="32"/>
      <c r="C899" s="117"/>
      <c r="D899" s="34"/>
      <c r="E899" s="34"/>
      <c r="F899" s="34"/>
      <c r="G899" s="34"/>
      <c r="H899" s="34"/>
      <c r="I899" s="34"/>
      <c r="J899" s="34"/>
      <c r="K899" s="34"/>
      <c r="L899" s="34"/>
      <c r="M899" s="34"/>
      <c r="N899" s="34"/>
      <c r="O899" s="32"/>
      <c r="P899" s="32"/>
      <c r="Q899" s="32"/>
      <c r="R899" s="32"/>
      <c r="S899" s="32"/>
      <c r="T899" s="32"/>
      <c r="U899" s="32"/>
      <c r="V899" s="32"/>
      <c r="W899" s="32"/>
      <c r="X899" s="32"/>
      <c r="Y899" s="32"/>
      <c r="Z899" s="32"/>
    </row>
    <row r="900" spans="1:26" ht="15.75" customHeight="1">
      <c r="A900" s="32"/>
      <c r="B900" s="32"/>
      <c r="C900" s="117"/>
      <c r="D900" s="34"/>
      <c r="E900" s="34"/>
      <c r="F900" s="34"/>
      <c r="G900" s="34"/>
      <c r="H900" s="34"/>
      <c r="I900" s="34"/>
      <c r="J900" s="34"/>
      <c r="K900" s="34"/>
      <c r="L900" s="34"/>
      <c r="M900" s="34"/>
      <c r="N900" s="34"/>
      <c r="O900" s="32"/>
      <c r="P900" s="32"/>
      <c r="Q900" s="32"/>
      <c r="R900" s="32"/>
      <c r="S900" s="32"/>
      <c r="T900" s="32"/>
      <c r="U900" s="32"/>
      <c r="V900" s="32"/>
      <c r="W900" s="32"/>
      <c r="X900" s="32"/>
      <c r="Y900" s="32"/>
      <c r="Z900" s="32"/>
    </row>
    <row r="901" spans="1:26" ht="15.75" customHeight="1">
      <c r="A901" s="32"/>
      <c r="B901" s="32"/>
      <c r="C901" s="117"/>
      <c r="D901" s="34"/>
      <c r="E901" s="34"/>
      <c r="F901" s="34"/>
      <c r="G901" s="34"/>
      <c r="H901" s="34"/>
      <c r="I901" s="34"/>
      <c r="J901" s="34"/>
      <c r="K901" s="34"/>
      <c r="L901" s="34"/>
      <c r="M901" s="34"/>
      <c r="N901" s="34"/>
      <c r="O901" s="32"/>
      <c r="P901" s="32"/>
      <c r="Q901" s="32"/>
      <c r="R901" s="32"/>
      <c r="S901" s="32"/>
      <c r="T901" s="32"/>
      <c r="U901" s="32"/>
      <c r="V901" s="32"/>
      <c r="W901" s="32"/>
      <c r="X901" s="32"/>
      <c r="Y901" s="32"/>
      <c r="Z901" s="32"/>
    </row>
    <row r="902" spans="1:26" ht="15.75" customHeight="1">
      <c r="A902" s="32"/>
      <c r="B902" s="32"/>
      <c r="C902" s="117"/>
      <c r="D902" s="34"/>
      <c r="E902" s="34"/>
      <c r="F902" s="34"/>
      <c r="G902" s="34"/>
      <c r="H902" s="34"/>
      <c r="I902" s="34"/>
      <c r="J902" s="34"/>
      <c r="K902" s="34"/>
      <c r="L902" s="34"/>
      <c r="M902" s="34"/>
      <c r="N902" s="34"/>
      <c r="O902" s="32"/>
      <c r="P902" s="32"/>
      <c r="Q902" s="32"/>
      <c r="R902" s="32"/>
      <c r="S902" s="32"/>
      <c r="T902" s="32"/>
      <c r="U902" s="32"/>
      <c r="V902" s="32"/>
      <c r="W902" s="32"/>
      <c r="X902" s="32"/>
      <c r="Y902" s="32"/>
      <c r="Z902" s="32"/>
    </row>
    <row r="903" spans="1:26" ht="15.75" customHeight="1">
      <c r="A903" s="32"/>
      <c r="B903" s="32"/>
      <c r="C903" s="117"/>
      <c r="D903" s="34"/>
      <c r="E903" s="34"/>
      <c r="F903" s="34"/>
      <c r="G903" s="34"/>
      <c r="H903" s="34"/>
      <c r="I903" s="34"/>
      <c r="J903" s="34"/>
      <c r="K903" s="34"/>
      <c r="L903" s="34"/>
      <c r="M903" s="34"/>
      <c r="N903" s="34"/>
      <c r="O903" s="32"/>
      <c r="P903" s="32"/>
      <c r="Q903" s="32"/>
      <c r="R903" s="32"/>
      <c r="S903" s="32"/>
      <c r="T903" s="32"/>
      <c r="U903" s="32"/>
      <c r="V903" s="32"/>
      <c r="W903" s="32"/>
      <c r="X903" s="32"/>
      <c r="Y903" s="32"/>
      <c r="Z903" s="32"/>
    </row>
    <row r="904" spans="1:26" ht="15.75" customHeight="1">
      <c r="A904" s="32"/>
      <c r="B904" s="32"/>
      <c r="C904" s="117"/>
      <c r="D904" s="34"/>
      <c r="E904" s="34"/>
      <c r="F904" s="34"/>
      <c r="G904" s="34"/>
      <c r="H904" s="34"/>
      <c r="I904" s="34"/>
      <c r="J904" s="34"/>
      <c r="K904" s="34"/>
      <c r="L904" s="34"/>
      <c r="M904" s="34"/>
      <c r="N904" s="34"/>
      <c r="O904" s="32"/>
      <c r="P904" s="32"/>
      <c r="Q904" s="32"/>
      <c r="R904" s="32"/>
      <c r="S904" s="32"/>
      <c r="T904" s="32"/>
      <c r="U904" s="32"/>
      <c r="V904" s="32"/>
      <c r="W904" s="32"/>
      <c r="X904" s="32"/>
      <c r="Y904" s="32"/>
      <c r="Z904" s="32"/>
    </row>
    <row r="905" spans="1:26" ht="15.75" customHeight="1">
      <c r="A905" s="32"/>
      <c r="B905" s="32"/>
      <c r="C905" s="117"/>
      <c r="D905" s="34"/>
      <c r="E905" s="34"/>
      <c r="F905" s="34"/>
      <c r="G905" s="34"/>
      <c r="H905" s="34"/>
      <c r="I905" s="34"/>
      <c r="J905" s="34"/>
      <c r="K905" s="34"/>
      <c r="L905" s="34"/>
      <c r="M905" s="34"/>
      <c r="N905" s="34"/>
      <c r="O905" s="32"/>
      <c r="P905" s="32"/>
      <c r="Q905" s="32"/>
      <c r="R905" s="32"/>
      <c r="S905" s="32"/>
      <c r="T905" s="32"/>
      <c r="U905" s="32"/>
      <c r="V905" s="32"/>
      <c r="W905" s="32"/>
      <c r="X905" s="32"/>
      <c r="Y905" s="32"/>
      <c r="Z905" s="32"/>
    </row>
    <row r="906" spans="1:26" ht="15.75" customHeight="1">
      <c r="A906" s="32"/>
      <c r="B906" s="32"/>
      <c r="C906" s="117"/>
      <c r="D906" s="34"/>
      <c r="E906" s="34"/>
      <c r="F906" s="34"/>
      <c r="G906" s="34"/>
      <c r="H906" s="34"/>
      <c r="I906" s="34"/>
      <c r="J906" s="34"/>
      <c r="K906" s="34"/>
      <c r="L906" s="34"/>
      <c r="M906" s="34"/>
      <c r="N906" s="34"/>
      <c r="O906" s="32"/>
      <c r="P906" s="32"/>
      <c r="Q906" s="32"/>
      <c r="R906" s="32"/>
      <c r="S906" s="32"/>
      <c r="T906" s="32"/>
      <c r="U906" s="32"/>
      <c r="V906" s="32"/>
      <c r="W906" s="32"/>
      <c r="X906" s="32"/>
      <c r="Y906" s="32"/>
      <c r="Z906" s="32"/>
    </row>
    <row r="907" spans="1:26" ht="15.75" customHeight="1">
      <c r="A907" s="32"/>
      <c r="B907" s="32"/>
      <c r="C907" s="117"/>
      <c r="D907" s="34"/>
      <c r="E907" s="34"/>
      <c r="F907" s="34"/>
      <c r="G907" s="34"/>
      <c r="H907" s="34"/>
      <c r="I907" s="34"/>
      <c r="J907" s="34"/>
      <c r="K907" s="34"/>
      <c r="L907" s="34"/>
      <c r="M907" s="34"/>
      <c r="N907" s="34"/>
      <c r="O907" s="32"/>
      <c r="P907" s="32"/>
      <c r="Q907" s="32"/>
      <c r="R907" s="32"/>
      <c r="S907" s="32"/>
      <c r="T907" s="32"/>
      <c r="U907" s="32"/>
      <c r="V907" s="32"/>
      <c r="W907" s="32"/>
      <c r="X907" s="32"/>
      <c r="Y907" s="32"/>
      <c r="Z907" s="32"/>
    </row>
    <row r="908" spans="1:26" ht="15.75" customHeight="1">
      <c r="A908" s="32"/>
      <c r="B908" s="32"/>
      <c r="C908" s="117"/>
      <c r="D908" s="34"/>
      <c r="E908" s="34"/>
      <c r="F908" s="34"/>
      <c r="G908" s="34"/>
      <c r="H908" s="34"/>
      <c r="I908" s="34"/>
      <c r="J908" s="34"/>
      <c r="K908" s="34"/>
      <c r="L908" s="34"/>
      <c r="M908" s="34"/>
      <c r="N908" s="34"/>
      <c r="O908" s="32"/>
      <c r="P908" s="32"/>
      <c r="Q908" s="32"/>
      <c r="R908" s="32"/>
      <c r="S908" s="32"/>
      <c r="T908" s="32"/>
      <c r="U908" s="32"/>
      <c r="V908" s="32"/>
      <c r="W908" s="32"/>
      <c r="X908" s="32"/>
      <c r="Y908" s="32"/>
      <c r="Z908" s="32"/>
    </row>
    <row r="909" spans="1:26" ht="15.75" customHeight="1">
      <c r="A909" s="32"/>
      <c r="B909" s="32"/>
      <c r="C909" s="117"/>
      <c r="D909" s="34"/>
      <c r="E909" s="34"/>
      <c r="F909" s="34"/>
      <c r="G909" s="34"/>
      <c r="H909" s="34"/>
      <c r="I909" s="34"/>
      <c r="J909" s="34"/>
      <c r="K909" s="34"/>
      <c r="L909" s="34"/>
      <c r="M909" s="34"/>
      <c r="N909" s="34"/>
      <c r="O909" s="32"/>
      <c r="P909" s="32"/>
      <c r="Q909" s="32"/>
      <c r="R909" s="32"/>
      <c r="S909" s="32"/>
      <c r="T909" s="32"/>
      <c r="U909" s="32"/>
      <c r="V909" s="32"/>
      <c r="W909" s="32"/>
      <c r="X909" s="32"/>
      <c r="Y909" s="32"/>
      <c r="Z909" s="32"/>
    </row>
    <row r="910" spans="1:26" ht="15.75" customHeight="1">
      <c r="A910" s="32"/>
      <c r="B910" s="32"/>
      <c r="C910" s="117"/>
      <c r="D910" s="34"/>
      <c r="E910" s="34"/>
      <c r="F910" s="34"/>
      <c r="G910" s="34"/>
      <c r="H910" s="34"/>
      <c r="I910" s="34"/>
      <c r="J910" s="34"/>
      <c r="K910" s="34"/>
      <c r="L910" s="34"/>
      <c r="M910" s="34"/>
      <c r="N910" s="34"/>
      <c r="O910" s="32"/>
      <c r="P910" s="32"/>
      <c r="Q910" s="32"/>
      <c r="R910" s="32"/>
      <c r="S910" s="32"/>
      <c r="T910" s="32"/>
      <c r="U910" s="32"/>
      <c r="V910" s="32"/>
      <c r="W910" s="32"/>
      <c r="X910" s="32"/>
      <c r="Y910" s="32"/>
      <c r="Z910" s="32"/>
    </row>
    <row r="911" spans="1:26" ht="15.75" customHeight="1">
      <c r="A911" s="32"/>
      <c r="B911" s="32"/>
      <c r="C911" s="117"/>
      <c r="D911" s="34"/>
      <c r="E911" s="34"/>
      <c r="F911" s="34"/>
      <c r="G911" s="34"/>
      <c r="H911" s="34"/>
      <c r="I911" s="34"/>
      <c r="J911" s="34"/>
      <c r="K911" s="34"/>
      <c r="L911" s="34"/>
      <c r="M911" s="34"/>
      <c r="N911" s="34"/>
      <c r="O911" s="32"/>
      <c r="P911" s="32"/>
      <c r="Q911" s="32"/>
      <c r="R911" s="32"/>
      <c r="S911" s="32"/>
      <c r="T911" s="32"/>
      <c r="U911" s="32"/>
      <c r="V911" s="32"/>
      <c r="W911" s="32"/>
      <c r="X911" s="32"/>
      <c r="Y911" s="32"/>
      <c r="Z911" s="32"/>
    </row>
    <row r="912" spans="1:26" ht="15.75" customHeight="1">
      <c r="A912" s="32"/>
      <c r="B912" s="32"/>
      <c r="C912" s="117"/>
      <c r="D912" s="34"/>
      <c r="E912" s="34"/>
      <c r="F912" s="34"/>
      <c r="G912" s="34"/>
      <c r="H912" s="34"/>
      <c r="I912" s="34"/>
      <c r="J912" s="34"/>
      <c r="K912" s="34"/>
      <c r="L912" s="34"/>
      <c r="M912" s="34"/>
      <c r="N912" s="34"/>
      <c r="O912" s="32"/>
      <c r="P912" s="32"/>
      <c r="Q912" s="32"/>
      <c r="R912" s="32"/>
      <c r="S912" s="32"/>
      <c r="T912" s="32"/>
      <c r="U912" s="32"/>
      <c r="V912" s="32"/>
      <c r="W912" s="32"/>
      <c r="X912" s="32"/>
      <c r="Y912" s="32"/>
      <c r="Z912" s="32"/>
    </row>
    <row r="913" spans="1:26" ht="15.75" customHeight="1">
      <c r="A913" s="32"/>
      <c r="B913" s="32"/>
      <c r="C913" s="117"/>
      <c r="D913" s="34"/>
      <c r="E913" s="34"/>
      <c r="F913" s="34"/>
      <c r="G913" s="34"/>
      <c r="H913" s="34"/>
      <c r="I913" s="34"/>
      <c r="J913" s="34"/>
      <c r="K913" s="34"/>
      <c r="L913" s="34"/>
      <c r="M913" s="34"/>
      <c r="N913" s="34"/>
      <c r="O913" s="32"/>
      <c r="P913" s="32"/>
      <c r="Q913" s="32"/>
      <c r="R913" s="32"/>
      <c r="S913" s="32"/>
      <c r="T913" s="32"/>
      <c r="U913" s="32"/>
      <c r="V913" s="32"/>
      <c r="W913" s="32"/>
      <c r="X913" s="32"/>
      <c r="Y913" s="32"/>
      <c r="Z913" s="32"/>
    </row>
    <row r="914" spans="1:26" ht="15.75" customHeight="1">
      <c r="A914" s="32"/>
      <c r="B914" s="32"/>
      <c r="C914" s="117"/>
      <c r="D914" s="34"/>
      <c r="E914" s="34"/>
      <c r="F914" s="34"/>
      <c r="G914" s="34"/>
      <c r="H914" s="34"/>
      <c r="I914" s="34"/>
      <c r="J914" s="34"/>
      <c r="K914" s="34"/>
      <c r="L914" s="34"/>
      <c r="M914" s="34"/>
      <c r="N914" s="34"/>
      <c r="O914" s="32"/>
      <c r="P914" s="32"/>
      <c r="Q914" s="32"/>
      <c r="R914" s="32"/>
      <c r="S914" s="32"/>
      <c r="T914" s="32"/>
      <c r="U914" s="32"/>
      <c r="V914" s="32"/>
      <c r="W914" s="32"/>
      <c r="X914" s="32"/>
      <c r="Y914" s="32"/>
      <c r="Z914" s="32"/>
    </row>
    <row r="915" spans="1:26" ht="15.75" customHeight="1">
      <c r="A915" s="32"/>
      <c r="B915" s="32"/>
      <c r="C915" s="117"/>
      <c r="D915" s="34"/>
      <c r="E915" s="34"/>
      <c r="F915" s="34"/>
      <c r="G915" s="34"/>
      <c r="H915" s="34"/>
      <c r="I915" s="34"/>
      <c r="J915" s="34"/>
      <c r="K915" s="34"/>
      <c r="L915" s="34"/>
      <c r="M915" s="34"/>
      <c r="N915" s="34"/>
      <c r="O915" s="32"/>
      <c r="P915" s="32"/>
      <c r="Q915" s="32"/>
      <c r="R915" s="32"/>
      <c r="S915" s="32"/>
      <c r="T915" s="32"/>
      <c r="U915" s="32"/>
      <c r="V915" s="32"/>
      <c r="W915" s="32"/>
      <c r="X915" s="32"/>
      <c r="Y915" s="32"/>
      <c r="Z915" s="32"/>
    </row>
    <row r="916" spans="1:26" ht="15.75" customHeight="1">
      <c r="A916" s="32"/>
      <c r="B916" s="32"/>
      <c r="C916" s="117"/>
      <c r="D916" s="34"/>
      <c r="E916" s="34"/>
      <c r="F916" s="34"/>
      <c r="G916" s="34"/>
      <c r="H916" s="34"/>
      <c r="I916" s="34"/>
      <c r="J916" s="34"/>
      <c r="K916" s="34"/>
      <c r="L916" s="34"/>
      <c r="M916" s="34"/>
      <c r="N916" s="34"/>
      <c r="O916" s="32"/>
      <c r="P916" s="32"/>
      <c r="Q916" s="32"/>
      <c r="R916" s="32"/>
      <c r="S916" s="32"/>
      <c r="T916" s="32"/>
      <c r="U916" s="32"/>
      <c r="V916" s="32"/>
      <c r="W916" s="32"/>
      <c r="X916" s="32"/>
      <c r="Y916" s="32"/>
      <c r="Z916" s="32"/>
    </row>
    <row r="917" spans="1:26" ht="15.75" customHeight="1">
      <c r="A917" s="32"/>
      <c r="B917" s="32"/>
      <c r="C917" s="117"/>
      <c r="D917" s="34"/>
      <c r="E917" s="34"/>
      <c r="F917" s="34"/>
      <c r="G917" s="34"/>
      <c r="H917" s="34"/>
      <c r="I917" s="34"/>
      <c r="J917" s="34"/>
      <c r="K917" s="34"/>
      <c r="L917" s="34"/>
      <c r="M917" s="34"/>
      <c r="N917" s="34"/>
      <c r="O917" s="32"/>
      <c r="P917" s="32"/>
      <c r="Q917" s="32"/>
      <c r="R917" s="32"/>
      <c r="S917" s="32"/>
      <c r="T917" s="32"/>
      <c r="U917" s="32"/>
      <c r="V917" s="32"/>
      <c r="W917" s="32"/>
      <c r="X917" s="32"/>
      <c r="Y917" s="32"/>
      <c r="Z917" s="32"/>
    </row>
    <row r="918" spans="1:26" ht="15.75" customHeight="1">
      <c r="A918" s="32"/>
      <c r="B918" s="32"/>
      <c r="C918" s="117"/>
      <c r="D918" s="34"/>
      <c r="E918" s="34"/>
      <c r="F918" s="34"/>
      <c r="G918" s="34"/>
      <c r="H918" s="34"/>
      <c r="I918" s="34"/>
      <c r="J918" s="34"/>
      <c r="K918" s="34"/>
      <c r="L918" s="34"/>
      <c r="M918" s="34"/>
      <c r="N918" s="34"/>
      <c r="O918" s="32"/>
      <c r="P918" s="32"/>
      <c r="Q918" s="32"/>
      <c r="R918" s="32"/>
      <c r="S918" s="32"/>
      <c r="T918" s="32"/>
      <c r="U918" s="32"/>
      <c r="V918" s="32"/>
      <c r="W918" s="32"/>
      <c r="X918" s="32"/>
      <c r="Y918" s="32"/>
      <c r="Z918" s="32"/>
    </row>
    <row r="919" spans="1:26" ht="15.75" customHeight="1">
      <c r="A919" s="32"/>
      <c r="B919" s="32"/>
      <c r="C919" s="117"/>
      <c r="D919" s="34"/>
      <c r="E919" s="34"/>
      <c r="F919" s="34"/>
      <c r="G919" s="34"/>
      <c r="H919" s="34"/>
      <c r="I919" s="34"/>
      <c r="J919" s="34"/>
      <c r="K919" s="34"/>
      <c r="L919" s="34"/>
      <c r="M919" s="34"/>
      <c r="N919" s="34"/>
      <c r="O919" s="32"/>
      <c r="P919" s="32"/>
      <c r="Q919" s="32"/>
      <c r="R919" s="32"/>
      <c r="S919" s="32"/>
      <c r="T919" s="32"/>
      <c r="U919" s="32"/>
      <c r="V919" s="32"/>
      <c r="W919" s="32"/>
      <c r="X919" s="32"/>
      <c r="Y919" s="32"/>
      <c r="Z919" s="32"/>
    </row>
    <row r="920" spans="1:26" ht="15.75" customHeight="1">
      <c r="A920" s="32"/>
      <c r="B920" s="32"/>
      <c r="C920" s="117"/>
      <c r="D920" s="34"/>
      <c r="E920" s="34"/>
      <c r="F920" s="34"/>
      <c r="G920" s="34"/>
      <c r="H920" s="34"/>
      <c r="I920" s="34"/>
      <c r="J920" s="34"/>
      <c r="K920" s="34"/>
      <c r="L920" s="34"/>
      <c r="M920" s="34"/>
      <c r="N920" s="34"/>
      <c r="O920" s="32"/>
      <c r="P920" s="32"/>
      <c r="Q920" s="32"/>
      <c r="R920" s="32"/>
      <c r="S920" s="32"/>
      <c r="T920" s="32"/>
      <c r="U920" s="32"/>
      <c r="V920" s="32"/>
      <c r="W920" s="32"/>
      <c r="X920" s="32"/>
      <c r="Y920" s="32"/>
      <c r="Z920" s="32"/>
    </row>
    <row r="921" spans="1:26" ht="15.75" customHeight="1">
      <c r="A921" s="32"/>
      <c r="B921" s="32"/>
      <c r="C921" s="117"/>
      <c r="D921" s="34"/>
      <c r="E921" s="34"/>
      <c r="F921" s="34"/>
      <c r="G921" s="34"/>
      <c r="H921" s="34"/>
      <c r="I921" s="34"/>
      <c r="J921" s="34"/>
      <c r="K921" s="34"/>
      <c r="L921" s="34"/>
      <c r="M921" s="34"/>
      <c r="N921" s="34"/>
      <c r="O921" s="32"/>
      <c r="P921" s="32"/>
      <c r="Q921" s="32"/>
      <c r="R921" s="32"/>
      <c r="S921" s="32"/>
      <c r="T921" s="32"/>
      <c r="U921" s="32"/>
      <c r="V921" s="32"/>
      <c r="W921" s="32"/>
      <c r="X921" s="32"/>
      <c r="Y921" s="32"/>
      <c r="Z921" s="32"/>
    </row>
    <row r="922" spans="1:26" ht="15.75" customHeight="1">
      <c r="A922" s="32"/>
      <c r="B922" s="32"/>
      <c r="C922" s="117"/>
      <c r="D922" s="34"/>
      <c r="E922" s="34"/>
      <c r="F922" s="34"/>
      <c r="G922" s="34"/>
      <c r="H922" s="34"/>
      <c r="I922" s="34"/>
      <c r="J922" s="34"/>
      <c r="K922" s="34"/>
      <c r="L922" s="34"/>
      <c r="M922" s="34"/>
      <c r="N922" s="34"/>
      <c r="O922" s="32"/>
      <c r="P922" s="32"/>
      <c r="Q922" s="32"/>
      <c r="R922" s="32"/>
      <c r="S922" s="32"/>
      <c r="T922" s="32"/>
      <c r="U922" s="32"/>
      <c r="V922" s="32"/>
      <c r="W922" s="32"/>
      <c r="X922" s="32"/>
      <c r="Y922" s="32"/>
      <c r="Z922" s="32"/>
    </row>
    <row r="923" spans="1:26" ht="15.75" customHeight="1">
      <c r="A923" s="32"/>
      <c r="B923" s="32"/>
      <c r="C923" s="117"/>
      <c r="D923" s="34"/>
      <c r="E923" s="34"/>
      <c r="F923" s="34"/>
      <c r="G923" s="34"/>
      <c r="H923" s="34"/>
      <c r="I923" s="34"/>
      <c r="J923" s="34"/>
      <c r="K923" s="34"/>
      <c r="L923" s="34"/>
      <c r="M923" s="34"/>
      <c r="N923" s="34"/>
      <c r="O923" s="32"/>
      <c r="P923" s="32"/>
      <c r="Q923" s="32"/>
      <c r="R923" s="32"/>
      <c r="S923" s="32"/>
      <c r="T923" s="32"/>
      <c r="U923" s="32"/>
      <c r="V923" s="32"/>
      <c r="W923" s="32"/>
      <c r="X923" s="32"/>
      <c r="Y923" s="32"/>
      <c r="Z923" s="32"/>
    </row>
    <row r="924" spans="1:26" ht="15.75" customHeight="1">
      <c r="A924" s="32"/>
      <c r="B924" s="32"/>
      <c r="C924" s="117"/>
      <c r="D924" s="34"/>
      <c r="E924" s="34"/>
      <c r="F924" s="34"/>
      <c r="G924" s="34"/>
      <c r="H924" s="34"/>
      <c r="I924" s="34"/>
      <c r="J924" s="34"/>
      <c r="K924" s="34"/>
      <c r="L924" s="34"/>
      <c r="M924" s="34"/>
      <c r="N924" s="34"/>
      <c r="O924" s="32"/>
      <c r="P924" s="32"/>
      <c r="Q924" s="32"/>
      <c r="R924" s="32"/>
      <c r="S924" s="32"/>
      <c r="T924" s="32"/>
      <c r="U924" s="32"/>
      <c r="V924" s="32"/>
      <c r="W924" s="32"/>
      <c r="X924" s="32"/>
      <c r="Y924" s="32"/>
      <c r="Z924" s="32"/>
    </row>
    <row r="925" spans="1:26" ht="15.75" customHeight="1">
      <c r="A925" s="32"/>
      <c r="B925" s="32"/>
      <c r="C925" s="117"/>
      <c r="D925" s="34"/>
      <c r="E925" s="34"/>
      <c r="F925" s="34"/>
      <c r="G925" s="34"/>
      <c r="H925" s="34"/>
      <c r="I925" s="34"/>
      <c r="J925" s="34"/>
      <c r="K925" s="34"/>
      <c r="L925" s="34"/>
      <c r="M925" s="34"/>
      <c r="N925" s="34"/>
      <c r="O925" s="32"/>
      <c r="P925" s="32"/>
      <c r="Q925" s="32"/>
      <c r="R925" s="32"/>
      <c r="S925" s="32"/>
      <c r="T925" s="32"/>
      <c r="U925" s="32"/>
      <c r="V925" s="32"/>
      <c r="W925" s="32"/>
      <c r="X925" s="32"/>
      <c r="Y925" s="32"/>
      <c r="Z925" s="32"/>
    </row>
    <row r="926" spans="1:26" ht="15.75" customHeight="1">
      <c r="A926" s="32"/>
      <c r="B926" s="32"/>
      <c r="C926" s="117"/>
      <c r="D926" s="34"/>
      <c r="E926" s="34"/>
      <c r="F926" s="34"/>
      <c r="G926" s="34"/>
      <c r="H926" s="34"/>
      <c r="I926" s="34"/>
      <c r="J926" s="34"/>
      <c r="K926" s="34"/>
      <c r="L926" s="34"/>
      <c r="M926" s="34"/>
      <c r="N926" s="34"/>
      <c r="O926" s="32"/>
      <c r="P926" s="32"/>
      <c r="Q926" s="32"/>
      <c r="R926" s="32"/>
      <c r="S926" s="32"/>
      <c r="T926" s="32"/>
      <c r="U926" s="32"/>
      <c r="V926" s="32"/>
      <c r="W926" s="32"/>
      <c r="X926" s="32"/>
      <c r="Y926" s="32"/>
      <c r="Z926" s="32"/>
    </row>
    <row r="927" spans="1:26" ht="15.75" customHeight="1">
      <c r="A927" s="32"/>
      <c r="B927" s="32"/>
      <c r="C927" s="117"/>
      <c r="D927" s="34"/>
      <c r="E927" s="34"/>
      <c r="F927" s="34"/>
      <c r="G927" s="34"/>
      <c r="H927" s="34"/>
      <c r="I927" s="34"/>
      <c r="J927" s="34"/>
      <c r="K927" s="34"/>
      <c r="L927" s="34"/>
      <c r="M927" s="34"/>
      <c r="N927" s="34"/>
      <c r="O927" s="32"/>
      <c r="P927" s="32"/>
      <c r="Q927" s="32"/>
      <c r="R927" s="32"/>
      <c r="S927" s="32"/>
      <c r="T927" s="32"/>
      <c r="U927" s="32"/>
      <c r="V927" s="32"/>
      <c r="W927" s="32"/>
      <c r="X927" s="32"/>
      <c r="Y927" s="32"/>
      <c r="Z927" s="32"/>
    </row>
    <row r="928" spans="1:26" ht="15.75" customHeight="1">
      <c r="A928" s="32"/>
      <c r="B928" s="32"/>
      <c r="C928" s="117"/>
      <c r="D928" s="34"/>
      <c r="E928" s="34"/>
      <c r="F928" s="34"/>
      <c r="G928" s="34"/>
      <c r="H928" s="34"/>
      <c r="I928" s="34"/>
      <c r="J928" s="34"/>
      <c r="K928" s="34"/>
      <c r="L928" s="34"/>
      <c r="M928" s="34"/>
      <c r="N928" s="34"/>
      <c r="O928" s="32"/>
      <c r="P928" s="32"/>
      <c r="Q928" s="32"/>
      <c r="R928" s="32"/>
      <c r="S928" s="32"/>
      <c r="T928" s="32"/>
      <c r="U928" s="32"/>
      <c r="V928" s="32"/>
      <c r="W928" s="32"/>
      <c r="X928" s="32"/>
      <c r="Y928" s="32"/>
      <c r="Z928" s="32"/>
    </row>
    <row r="929" spans="1:26" ht="15.75" customHeight="1">
      <c r="A929" s="32"/>
      <c r="B929" s="32"/>
      <c r="C929" s="117"/>
      <c r="D929" s="34"/>
      <c r="E929" s="34"/>
      <c r="F929" s="34"/>
      <c r="G929" s="34"/>
      <c r="H929" s="34"/>
      <c r="I929" s="34"/>
      <c r="J929" s="34"/>
      <c r="K929" s="34"/>
      <c r="L929" s="34"/>
      <c r="M929" s="34"/>
      <c r="N929" s="34"/>
      <c r="O929" s="32"/>
      <c r="P929" s="32"/>
      <c r="Q929" s="32"/>
      <c r="R929" s="32"/>
      <c r="S929" s="32"/>
      <c r="T929" s="32"/>
      <c r="U929" s="32"/>
      <c r="V929" s="32"/>
      <c r="W929" s="32"/>
      <c r="X929" s="32"/>
      <c r="Y929" s="32"/>
      <c r="Z929" s="32"/>
    </row>
    <row r="930" spans="1:26" ht="15.75" customHeight="1">
      <c r="A930" s="32"/>
      <c r="B930" s="32"/>
      <c r="C930" s="117"/>
      <c r="D930" s="34"/>
      <c r="E930" s="34"/>
      <c r="F930" s="34"/>
      <c r="G930" s="34"/>
      <c r="H930" s="34"/>
      <c r="I930" s="34"/>
      <c r="J930" s="34"/>
      <c r="K930" s="34"/>
      <c r="L930" s="34"/>
      <c r="M930" s="34"/>
      <c r="N930" s="34"/>
      <c r="O930" s="32"/>
      <c r="P930" s="32"/>
      <c r="Q930" s="32"/>
      <c r="R930" s="32"/>
      <c r="S930" s="32"/>
      <c r="T930" s="32"/>
      <c r="U930" s="32"/>
      <c r="V930" s="32"/>
      <c r="W930" s="32"/>
      <c r="X930" s="32"/>
      <c r="Y930" s="32"/>
      <c r="Z930" s="32"/>
    </row>
    <row r="931" spans="1:26" ht="15.75" customHeight="1">
      <c r="A931" s="32"/>
      <c r="B931" s="32"/>
      <c r="C931" s="117"/>
      <c r="D931" s="34"/>
      <c r="E931" s="34"/>
      <c r="F931" s="34"/>
      <c r="G931" s="34"/>
      <c r="H931" s="34"/>
      <c r="I931" s="34"/>
      <c r="J931" s="34"/>
      <c r="K931" s="34"/>
      <c r="L931" s="34"/>
      <c r="M931" s="34"/>
      <c r="N931" s="34"/>
      <c r="O931" s="32"/>
      <c r="P931" s="32"/>
      <c r="Q931" s="32"/>
      <c r="R931" s="32"/>
      <c r="S931" s="32"/>
      <c r="T931" s="32"/>
      <c r="U931" s="32"/>
      <c r="V931" s="32"/>
      <c r="W931" s="32"/>
      <c r="X931" s="32"/>
      <c r="Y931" s="32"/>
      <c r="Z931" s="32"/>
    </row>
    <row r="932" spans="1:26" ht="15.75" customHeight="1">
      <c r="A932" s="32"/>
      <c r="B932" s="32"/>
      <c r="C932" s="117"/>
      <c r="D932" s="34"/>
      <c r="E932" s="34"/>
      <c r="F932" s="34"/>
      <c r="G932" s="34"/>
      <c r="H932" s="34"/>
      <c r="I932" s="34"/>
      <c r="J932" s="34"/>
      <c r="K932" s="34"/>
      <c r="L932" s="34"/>
      <c r="M932" s="34"/>
      <c r="N932" s="34"/>
      <c r="O932" s="32"/>
      <c r="P932" s="32"/>
      <c r="Q932" s="32"/>
      <c r="R932" s="32"/>
      <c r="S932" s="32"/>
      <c r="T932" s="32"/>
      <c r="U932" s="32"/>
      <c r="V932" s="32"/>
      <c r="W932" s="32"/>
      <c r="X932" s="32"/>
      <c r="Y932" s="32"/>
      <c r="Z932" s="32"/>
    </row>
    <row r="933" spans="1:26" ht="15.75" customHeight="1">
      <c r="A933" s="32"/>
      <c r="B933" s="32"/>
      <c r="C933" s="117"/>
      <c r="D933" s="34"/>
      <c r="E933" s="34"/>
      <c r="F933" s="34"/>
      <c r="G933" s="34"/>
      <c r="H933" s="34"/>
      <c r="I933" s="34"/>
      <c r="J933" s="34"/>
      <c r="K933" s="34"/>
      <c r="L933" s="34"/>
      <c r="M933" s="34"/>
      <c r="N933" s="34"/>
      <c r="O933" s="32"/>
      <c r="P933" s="32"/>
      <c r="Q933" s="32"/>
      <c r="R933" s="32"/>
      <c r="S933" s="32"/>
      <c r="T933" s="32"/>
      <c r="U933" s="32"/>
      <c r="V933" s="32"/>
      <c r="W933" s="32"/>
      <c r="X933" s="32"/>
      <c r="Y933" s="32"/>
      <c r="Z933" s="32"/>
    </row>
    <row r="934" spans="1:26" ht="15.75" customHeight="1">
      <c r="A934" s="32"/>
      <c r="B934" s="32"/>
      <c r="C934" s="117"/>
      <c r="D934" s="34"/>
      <c r="E934" s="34"/>
      <c r="F934" s="34"/>
      <c r="G934" s="34"/>
      <c r="H934" s="34"/>
      <c r="I934" s="34"/>
      <c r="J934" s="34"/>
      <c r="K934" s="34"/>
      <c r="L934" s="34"/>
      <c r="M934" s="34"/>
      <c r="N934" s="34"/>
      <c r="O934" s="32"/>
      <c r="P934" s="32"/>
      <c r="Q934" s="32"/>
      <c r="R934" s="32"/>
      <c r="S934" s="32"/>
      <c r="T934" s="32"/>
      <c r="U934" s="32"/>
      <c r="V934" s="32"/>
      <c r="W934" s="32"/>
      <c r="X934" s="32"/>
      <c r="Y934" s="32"/>
      <c r="Z934" s="32"/>
    </row>
    <row r="935" spans="1:26" ht="15.75" customHeight="1">
      <c r="A935" s="32"/>
      <c r="B935" s="32"/>
      <c r="C935" s="117"/>
      <c r="D935" s="34"/>
      <c r="E935" s="34"/>
      <c r="F935" s="34"/>
      <c r="G935" s="34"/>
      <c r="H935" s="34"/>
      <c r="I935" s="34"/>
      <c r="J935" s="34"/>
      <c r="K935" s="34"/>
      <c r="L935" s="34"/>
      <c r="M935" s="34"/>
      <c r="N935" s="34"/>
      <c r="O935" s="32"/>
      <c r="P935" s="32"/>
      <c r="Q935" s="32"/>
      <c r="R935" s="32"/>
      <c r="S935" s="32"/>
      <c r="T935" s="32"/>
      <c r="U935" s="32"/>
      <c r="V935" s="32"/>
      <c r="W935" s="32"/>
      <c r="X935" s="32"/>
      <c r="Y935" s="32"/>
      <c r="Z935" s="32"/>
    </row>
    <row r="936" spans="1:26" ht="15.75" customHeight="1">
      <c r="A936" s="32"/>
      <c r="B936" s="32"/>
      <c r="C936" s="117"/>
      <c r="D936" s="34"/>
      <c r="E936" s="34"/>
      <c r="F936" s="34"/>
      <c r="G936" s="34"/>
      <c r="H936" s="34"/>
      <c r="I936" s="34"/>
      <c r="J936" s="34"/>
      <c r="K936" s="34"/>
      <c r="L936" s="34"/>
      <c r="M936" s="34"/>
      <c r="N936" s="34"/>
      <c r="O936" s="32"/>
      <c r="P936" s="32"/>
      <c r="Q936" s="32"/>
      <c r="R936" s="32"/>
      <c r="S936" s="32"/>
      <c r="T936" s="32"/>
      <c r="U936" s="32"/>
      <c r="V936" s="32"/>
      <c r="W936" s="32"/>
      <c r="X936" s="32"/>
      <c r="Y936" s="32"/>
      <c r="Z936" s="32"/>
    </row>
    <row r="937" spans="1:26" ht="15.75" customHeight="1">
      <c r="A937" s="32"/>
      <c r="B937" s="32"/>
      <c r="C937" s="117"/>
      <c r="D937" s="34"/>
      <c r="E937" s="34"/>
      <c r="F937" s="34"/>
      <c r="G937" s="34"/>
      <c r="H937" s="34"/>
      <c r="I937" s="34"/>
      <c r="J937" s="34"/>
      <c r="K937" s="34"/>
      <c r="L937" s="34"/>
      <c r="M937" s="34"/>
      <c r="N937" s="34"/>
      <c r="O937" s="32"/>
      <c r="P937" s="32"/>
      <c r="Q937" s="32"/>
      <c r="R937" s="32"/>
      <c r="S937" s="32"/>
      <c r="T937" s="32"/>
      <c r="U937" s="32"/>
      <c r="V937" s="32"/>
      <c r="W937" s="32"/>
      <c r="X937" s="32"/>
      <c r="Y937" s="32"/>
      <c r="Z937" s="32"/>
    </row>
    <row r="938" spans="1:26" ht="15.75" customHeight="1">
      <c r="A938" s="32"/>
      <c r="B938" s="32"/>
      <c r="C938" s="117"/>
      <c r="D938" s="34"/>
      <c r="E938" s="34"/>
      <c r="F938" s="34"/>
      <c r="G938" s="34"/>
      <c r="H938" s="34"/>
      <c r="I938" s="34"/>
      <c r="J938" s="34"/>
      <c r="K938" s="34"/>
      <c r="L938" s="34"/>
      <c r="M938" s="34"/>
      <c r="N938" s="34"/>
      <c r="O938" s="32"/>
      <c r="P938" s="32"/>
      <c r="Q938" s="32"/>
      <c r="R938" s="32"/>
      <c r="S938" s="32"/>
      <c r="T938" s="32"/>
      <c r="U938" s="32"/>
      <c r="V938" s="32"/>
      <c r="W938" s="32"/>
      <c r="X938" s="32"/>
      <c r="Y938" s="32"/>
      <c r="Z938" s="32"/>
    </row>
    <row r="939" spans="1:26" ht="15.75" customHeight="1">
      <c r="A939" s="32"/>
      <c r="B939" s="32"/>
      <c r="C939" s="117"/>
      <c r="D939" s="34"/>
      <c r="E939" s="34"/>
      <c r="F939" s="34"/>
      <c r="G939" s="34"/>
      <c r="H939" s="34"/>
      <c r="I939" s="34"/>
      <c r="J939" s="34"/>
      <c r="K939" s="34"/>
      <c r="L939" s="34"/>
      <c r="M939" s="34"/>
      <c r="N939" s="34"/>
      <c r="O939" s="32"/>
      <c r="P939" s="32"/>
      <c r="Q939" s="32"/>
      <c r="R939" s="32"/>
      <c r="S939" s="32"/>
      <c r="T939" s="32"/>
      <c r="U939" s="32"/>
      <c r="V939" s="32"/>
      <c r="W939" s="32"/>
      <c r="X939" s="32"/>
      <c r="Y939" s="32"/>
      <c r="Z939" s="32"/>
    </row>
    <row r="940" spans="1:26" ht="15.75" customHeight="1">
      <c r="A940" s="32"/>
      <c r="B940" s="32"/>
      <c r="C940" s="117"/>
      <c r="D940" s="34"/>
      <c r="E940" s="34"/>
      <c r="F940" s="34"/>
      <c r="G940" s="34"/>
      <c r="H940" s="34"/>
      <c r="I940" s="34"/>
      <c r="J940" s="34"/>
      <c r="K940" s="34"/>
      <c r="L940" s="34"/>
      <c r="M940" s="34"/>
      <c r="N940" s="34"/>
      <c r="O940" s="32"/>
      <c r="P940" s="32"/>
      <c r="Q940" s="32"/>
      <c r="R940" s="32"/>
      <c r="S940" s="32"/>
      <c r="T940" s="32"/>
      <c r="U940" s="32"/>
      <c r="V940" s="32"/>
      <c r="W940" s="32"/>
      <c r="X940" s="32"/>
      <c r="Y940" s="32"/>
      <c r="Z940" s="32"/>
    </row>
    <row r="941" spans="1:26" ht="15.75" customHeight="1">
      <c r="A941" s="32"/>
      <c r="B941" s="32"/>
      <c r="C941" s="117"/>
      <c r="D941" s="34"/>
      <c r="E941" s="34"/>
      <c r="F941" s="34"/>
      <c r="G941" s="34"/>
      <c r="H941" s="34"/>
      <c r="I941" s="34"/>
      <c r="J941" s="34"/>
      <c r="K941" s="34"/>
      <c r="L941" s="34"/>
      <c r="M941" s="34"/>
      <c r="N941" s="34"/>
      <c r="O941" s="32"/>
      <c r="P941" s="32"/>
      <c r="Q941" s="32"/>
      <c r="R941" s="32"/>
      <c r="S941" s="32"/>
      <c r="T941" s="32"/>
      <c r="U941" s="32"/>
      <c r="V941" s="32"/>
      <c r="W941" s="32"/>
      <c r="X941" s="32"/>
      <c r="Y941" s="32"/>
      <c r="Z941" s="32"/>
    </row>
    <row r="942" spans="1:26" ht="15.75" customHeight="1">
      <c r="A942" s="32"/>
      <c r="B942" s="32"/>
      <c r="C942" s="117"/>
      <c r="D942" s="34"/>
      <c r="E942" s="34"/>
      <c r="F942" s="34"/>
      <c r="G942" s="34"/>
      <c r="H942" s="34"/>
      <c r="I942" s="34"/>
      <c r="J942" s="34"/>
      <c r="K942" s="34"/>
      <c r="L942" s="34"/>
      <c r="M942" s="34"/>
      <c r="N942" s="34"/>
      <c r="O942" s="32"/>
      <c r="P942" s="32"/>
      <c r="Q942" s="32"/>
      <c r="R942" s="32"/>
      <c r="S942" s="32"/>
      <c r="T942" s="32"/>
      <c r="U942" s="32"/>
      <c r="V942" s="32"/>
      <c r="W942" s="32"/>
      <c r="X942" s="32"/>
      <c r="Y942" s="32"/>
      <c r="Z942" s="32"/>
    </row>
    <row r="943" spans="1:26" ht="15.75" customHeight="1">
      <c r="A943" s="32"/>
      <c r="B943" s="32"/>
      <c r="C943" s="117"/>
      <c r="D943" s="34"/>
      <c r="E943" s="34"/>
      <c r="F943" s="34"/>
      <c r="G943" s="34"/>
      <c r="H943" s="34"/>
      <c r="I943" s="34"/>
      <c r="J943" s="34"/>
      <c r="K943" s="34"/>
      <c r="L943" s="34"/>
      <c r="M943" s="34"/>
      <c r="N943" s="34"/>
      <c r="O943" s="32"/>
      <c r="P943" s="32"/>
      <c r="Q943" s="32"/>
      <c r="R943" s="32"/>
      <c r="S943" s="32"/>
      <c r="T943" s="32"/>
      <c r="U943" s="32"/>
      <c r="V943" s="32"/>
      <c r="W943" s="32"/>
      <c r="X943" s="32"/>
      <c r="Y943" s="32"/>
      <c r="Z943" s="32"/>
    </row>
    <row r="944" spans="1:26" ht="15.75" customHeight="1">
      <c r="A944" s="32"/>
      <c r="B944" s="32"/>
      <c r="C944" s="117"/>
      <c r="D944" s="34"/>
      <c r="E944" s="34"/>
      <c r="F944" s="34"/>
      <c r="G944" s="34"/>
      <c r="H944" s="34"/>
      <c r="I944" s="34"/>
      <c r="J944" s="34"/>
      <c r="K944" s="34"/>
      <c r="L944" s="34"/>
      <c r="M944" s="34"/>
      <c r="N944" s="34"/>
      <c r="O944" s="32"/>
      <c r="P944" s="32"/>
      <c r="Q944" s="32"/>
      <c r="R944" s="32"/>
      <c r="S944" s="32"/>
      <c r="T944" s="32"/>
      <c r="U944" s="32"/>
      <c r="V944" s="32"/>
      <c r="W944" s="32"/>
      <c r="X944" s="32"/>
      <c r="Y944" s="32"/>
      <c r="Z944" s="32"/>
    </row>
    <row r="945" spans="1:26" ht="15.75" customHeight="1">
      <c r="A945" s="32"/>
      <c r="B945" s="32"/>
      <c r="C945" s="117"/>
      <c r="D945" s="34"/>
      <c r="E945" s="34"/>
      <c r="F945" s="34"/>
      <c r="G945" s="34"/>
      <c r="H945" s="34"/>
      <c r="I945" s="34"/>
      <c r="J945" s="34"/>
      <c r="K945" s="34"/>
      <c r="L945" s="34"/>
      <c r="M945" s="34"/>
      <c r="N945" s="34"/>
      <c r="O945" s="32"/>
      <c r="P945" s="32"/>
      <c r="Q945" s="32"/>
      <c r="R945" s="32"/>
      <c r="S945" s="32"/>
      <c r="T945" s="32"/>
      <c r="U945" s="32"/>
      <c r="V945" s="32"/>
      <c r="W945" s="32"/>
      <c r="X945" s="32"/>
      <c r="Y945" s="32"/>
      <c r="Z945" s="32"/>
    </row>
    <row r="946" spans="1:26" ht="15.75" customHeight="1">
      <c r="A946" s="32"/>
      <c r="B946" s="32"/>
      <c r="C946" s="117"/>
      <c r="D946" s="34"/>
      <c r="E946" s="34"/>
      <c r="F946" s="34"/>
      <c r="G946" s="34"/>
      <c r="H946" s="34"/>
      <c r="I946" s="34"/>
      <c r="J946" s="34"/>
      <c r="K946" s="34"/>
      <c r="L946" s="34"/>
      <c r="M946" s="34"/>
      <c r="N946" s="34"/>
      <c r="O946" s="32"/>
      <c r="P946" s="32"/>
      <c r="Q946" s="32"/>
      <c r="R946" s="32"/>
      <c r="S946" s="32"/>
      <c r="T946" s="32"/>
      <c r="U946" s="32"/>
      <c r="V946" s="32"/>
      <c r="W946" s="32"/>
      <c r="X946" s="32"/>
      <c r="Y946" s="32"/>
      <c r="Z946" s="32"/>
    </row>
    <row r="947" spans="1:26" ht="15.75" customHeight="1">
      <c r="A947" s="32"/>
      <c r="B947" s="32"/>
      <c r="C947" s="117"/>
      <c r="D947" s="34"/>
      <c r="E947" s="34"/>
      <c r="F947" s="34"/>
      <c r="G947" s="34"/>
      <c r="H947" s="34"/>
      <c r="I947" s="34"/>
      <c r="J947" s="34"/>
      <c r="K947" s="34"/>
      <c r="L947" s="34"/>
      <c r="M947" s="34"/>
      <c r="N947" s="34"/>
      <c r="O947" s="32"/>
      <c r="P947" s="32"/>
      <c r="Q947" s="32"/>
      <c r="R947" s="32"/>
      <c r="S947" s="32"/>
      <c r="T947" s="32"/>
      <c r="U947" s="32"/>
      <c r="V947" s="32"/>
      <c r="W947" s="32"/>
      <c r="X947" s="32"/>
      <c r="Y947" s="32"/>
      <c r="Z947" s="32"/>
    </row>
    <row r="948" spans="1:26" ht="15.75" customHeight="1">
      <c r="A948" s="32"/>
      <c r="B948" s="32"/>
      <c r="C948" s="117"/>
      <c r="D948" s="34"/>
      <c r="E948" s="34"/>
      <c r="F948" s="34"/>
      <c r="G948" s="34"/>
      <c r="H948" s="34"/>
      <c r="I948" s="34"/>
      <c r="J948" s="34"/>
      <c r="K948" s="34"/>
      <c r="L948" s="34"/>
      <c r="M948" s="34"/>
      <c r="N948" s="34"/>
      <c r="O948" s="32"/>
      <c r="P948" s="32"/>
      <c r="Q948" s="32"/>
      <c r="R948" s="32"/>
      <c r="S948" s="32"/>
      <c r="T948" s="32"/>
      <c r="U948" s="32"/>
      <c r="V948" s="32"/>
      <c r="W948" s="32"/>
      <c r="X948" s="32"/>
      <c r="Y948" s="32"/>
      <c r="Z948" s="32"/>
    </row>
    <row r="949" spans="1:26" ht="15.75" customHeight="1">
      <c r="A949" s="32"/>
      <c r="B949" s="32"/>
      <c r="C949" s="117"/>
      <c r="D949" s="34"/>
      <c r="E949" s="34"/>
      <c r="F949" s="34"/>
      <c r="G949" s="34"/>
      <c r="H949" s="34"/>
      <c r="I949" s="34"/>
      <c r="J949" s="34"/>
      <c r="K949" s="34"/>
      <c r="L949" s="34"/>
      <c r="M949" s="34"/>
      <c r="N949" s="34"/>
      <c r="O949" s="32"/>
      <c r="P949" s="32"/>
      <c r="Q949" s="32"/>
      <c r="R949" s="32"/>
      <c r="S949" s="32"/>
      <c r="T949" s="32"/>
      <c r="U949" s="32"/>
      <c r="V949" s="32"/>
      <c r="W949" s="32"/>
      <c r="X949" s="32"/>
      <c r="Y949" s="32"/>
      <c r="Z949" s="32"/>
    </row>
    <row r="950" spans="1:26" ht="15.75" customHeight="1">
      <c r="A950" s="32"/>
      <c r="B950" s="32"/>
      <c r="C950" s="117"/>
      <c r="D950" s="34"/>
      <c r="E950" s="34"/>
      <c r="F950" s="34"/>
      <c r="G950" s="34"/>
      <c r="H950" s="34"/>
      <c r="I950" s="34"/>
      <c r="J950" s="34"/>
      <c r="K950" s="34"/>
      <c r="L950" s="34"/>
      <c r="M950" s="34"/>
      <c r="N950" s="34"/>
      <c r="O950" s="32"/>
      <c r="P950" s="32"/>
      <c r="Q950" s="32"/>
      <c r="R950" s="32"/>
      <c r="S950" s="32"/>
      <c r="T950" s="32"/>
      <c r="U950" s="32"/>
      <c r="V950" s="32"/>
      <c r="W950" s="32"/>
      <c r="X950" s="32"/>
      <c r="Y950" s="32"/>
      <c r="Z950" s="32"/>
    </row>
    <row r="951" spans="1:26" ht="15.75" customHeight="1">
      <c r="A951" s="32"/>
      <c r="B951" s="32"/>
      <c r="C951" s="117"/>
      <c r="D951" s="34"/>
      <c r="E951" s="34"/>
      <c r="F951" s="34"/>
      <c r="G951" s="34"/>
      <c r="H951" s="34"/>
      <c r="I951" s="34"/>
      <c r="J951" s="34"/>
      <c r="K951" s="34"/>
      <c r="L951" s="34"/>
      <c r="M951" s="34"/>
      <c r="N951" s="34"/>
      <c r="O951" s="32"/>
      <c r="P951" s="32"/>
      <c r="Q951" s="32"/>
      <c r="R951" s="32"/>
      <c r="S951" s="32"/>
      <c r="T951" s="32"/>
      <c r="U951" s="32"/>
      <c r="V951" s="32"/>
      <c r="W951" s="32"/>
      <c r="X951" s="32"/>
      <c r="Y951" s="32"/>
      <c r="Z951" s="32"/>
    </row>
    <row r="952" spans="1:26" ht="15.75" customHeight="1">
      <c r="A952" s="32"/>
      <c r="B952" s="32"/>
      <c r="C952" s="117"/>
      <c r="D952" s="34"/>
      <c r="E952" s="34"/>
      <c r="F952" s="34"/>
      <c r="G952" s="34"/>
      <c r="H952" s="34"/>
      <c r="I952" s="34"/>
      <c r="J952" s="34"/>
      <c r="K952" s="34"/>
      <c r="L952" s="34"/>
      <c r="M952" s="34"/>
      <c r="N952" s="34"/>
      <c r="O952" s="32"/>
      <c r="P952" s="32"/>
      <c r="Q952" s="32"/>
      <c r="R952" s="32"/>
      <c r="S952" s="32"/>
      <c r="T952" s="32"/>
      <c r="U952" s="32"/>
      <c r="V952" s="32"/>
      <c r="W952" s="32"/>
      <c r="X952" s="32"/>
      <c r="Y952" s="32"/>
      <c r="Z952" s="32"/>
    </row>
    <row r="953" spans="1:26" ht="15.75" customHeight="1">
      <c r="A953" s="32"/>
      <c r="B953" s="32"/>
      <c r="C953" s="117"/>
      <c r="D953" s="34"/>
      <c r="E953" s="34"/>
      <c r="F953" s="34"/>
      <c r="G953" s="34"/>
      <c r="H953" s="34"/>
      <c r="I953" s="34"/>
      <c r="J953" s="34"/>
      <c r="K953" s="34"/>
      <c r="L953" s="34"/>
      <c r="M953" s="34"/>
      <c r="N953" s="34"/>
      <c r="O953" s="32"/>
      <c r="P953" s="32"/>
      <c r="Q953" s="32"/>
      <c r="R953" s="32"/>
      <c r="S953" s="32"/>
      <c r="T953" s="32"/>
      <c r="U953" s="32"/>
      <c r="V953" s="32"/>
      <c r="W953" s="32"/>
      <c r="X953" s="32"/>
      <c r="Y953" s="32"/>
      <c r="Z953" s="32"/>
    </row>
    <row r="954" spans="1:26" ht="15.75" customHeight="1">
      <c r="A954" s="32"/>
      <c r="B954" s="32"/>
      <c r="C954" s="117"/>
      <c r="D954" s="34"/>
      <c r="E954" s="34"/>
      <c r="F954" s="34"/>
      <c r="G954" s="34"/>
      <c r="H954" s="34"/>
      <c r="I954" s="34"/>
      <c r="J954" s="34"/>
      <c r="K954" s="34"/>
      <c r="L954" s="34"/>
      <c r="M954" s="34"/>
      <c r="N954" s="34"/>
      <c r="O954" s="32"/>
      <c r="P954" s="32"/>
      <c r="Q954" s="32"/>
      <c r="R954" s="32"/>
      <c r="S954" s="32"/>
      <c r="T954" s="32"/>
      <c r="U954" s="32"/>
      <c r="V954" s="32"/>
      <c r="W954" s="32"/>
      <c r="X954" s="32"/>
      <c r="Y954" s="32"/>
      <c r="Z954" s="32"/>
    </row>
    <row r="955" spans="1:26" ht="15.75" customHeight="1">
      <c r="A955" s="32"/>
      <c r="B955" s="32"/>
      <c r="C955" s="117"/>
      <c r="D955" s="34"/>
      <c r="E955" s="34"/>
      <c r="F955" s="34"/>
      <c r="G955" s="34"/>
      <c r="H955" s="34"/>
      <c r="I955" s="34"/>
      <c r="J955" s="34"/>
      <c r="K955" s="34"/>
      <c r="L955" s="34"/>
      <c r="M955" s="34"/>
      <c r="N955" s="34"/>
      <c r="O955" s="32"/>
      <c r="P955" s="32"/>
      <c r="Q955" s="32"/>
      <c r="R955" s="32"/>
      <c r="S955" s="32"/>
      <c r="T955" s="32"/>
      <c r="U955" s="32"/>
      <c r="V955" s="32"/>
      <c r="W955" s="32"/>
      <c r="X955" s="32"/>
      <c r="Y955" s="32"/>
      <c r="Z955" s="32"/>
    </row>
    <row r="956" spans="1:26" ht="15.75" customHeight="1">
      <c r="A956" s="32"/>
      <c r="B956" s="32"/>
      <c r="C956" s="117"/>
      <c r="D956" s="34"/>
      <c r="E956" s="34"/>
      <c r="F956" s="34"/>
      <c r="G956" s="34"/>
      <c r="H956" s="34"/>
      <c r="I956" s="34"/>
      <c r="J956" s="34"/>
      <c r="K956" s="34"/>
      <c r="L956" s="34"/>
      <c r="M956" s="34"/>
      <c r="N956" s="34"/>
      <c r="O956" s="32"/>
      <c r="P956" s="32"/>
      <c r="Q956" s="32"/>
      <c r="R956" s="32"/>
      <c r="S956" s="32"/>
      <c r="T956" s="32"/>
      <c r="U956" s="32"/>
      <c r="V956" s="32"/>
      <c r="W956" s="32"/>
      <c r="X956" s="32"/>
      <c r="Y956" s="32"/>
      <c r="Z956" s="32"/>
    </row>
    <row r="957" spans="1:26" ht="15.75" customHeight="1">
      <c r="A957" s="32"/>
      <c r="B957" s="32"/>
      <c r="C957" s="117"/>
      <c r="D957" s="34"/>
      <c r="E957" s="34"/>
      <c r="F957" s="34"/>
      <c r="G957" s="34"/>
      <c r="H957" s="34"/>
      <c r="I957" s="34"/>
      <c r="J957" s="34"/>
      <c r="K957" s="34"/>
      <c r="L957" s="34"/>
      <c r="M957" s="34"/>
      <c r="N957" s="34"/>
      <c r="O957" s="32"/>
      <c r="P957" s="32"/>
      <c r="Q957" s="32"/>
      <c r="R957" s="32"/>
      <c r="S957" s="32"/>
      <c r="T957" s="32"/>
      <c r="U957" s="32"/>
      <c r="V957" s="32"/>
      <c r="W957" s="32"/>
      <c r="X957" s="32"/>
      <c r="Y957" s="32"/>
      <c r="Z957" s="32"/>
    </row>
    <row r="958" spans="1:26" ht="15.75" customHeight="1">
      <c r="A958" s="32"/>
      <c r="B958" s="32"/>
      <c r="C958" s="117"/>
      <c r="D958" s="34"/>
      <c r="E958" s="34"/>
      <c r="F958" s="34"/>
      <c r="G958" s="34"/>
      <c r="H958" s="34"/>
      <c r="I958" s="34"/>
      <c r="J958" s="34"/>
      <c r="K958" s="34"/>
      <c r="L958" s="34"/>
      <c r="M958" s="34"/>
      <c r="N958" s="34"/>
      <c r="O958" s="32"/>
      <c r="P958" s="32"/>
      <c r="Q958" s="32"/>
      <c r="R958" s="32"/>
      <c r="S958" s="32"/>
      <c r="T958" s="32"/>
      <c r="U958" s="32"/>
      <c r="V958" s="32"/>
      <c r="W958" s="32"/>
      <c r="X958" s="32"/>
      <c r="Y958" s="32"/>
      <c r="Z958" s="32"/>
    </row>
    <row r="959" spans="1:26" ht="15.75" customHeight="1">
      <c r="A959" s="32"/>
      <c r="B959" s="32"/>
      <c r="C959" s="117"/>
      <c r="D959" s="34"/>
      <c r="E959" s="34"/>
      <c r="F959" s="34"/>
      <c r="G959" s="34"/>
      <c r="H959" s="34"/>
      <c r="I959" s="34"/>
      <c r="J959" s="34"/>
      <c r="K959" s="34"/>
      <c r="L959" s="34"/>
      <c r="M959" s="34"/>
      <c r="N959" s="34"/>
      <c r="O959" s="32"/>
      <c r="P959" s="32"/>
      <c r="Q959" s="32"/>
      <c r="R959" s="32"/>
      <c r="S959" s="32"/>
      <c r="T959" s="32"/>
      <c r="U959" s="32"/>
      <c r="V959" s="32"/>
      <c r="W959" s="32"/>
      <c r="X959" s="32"/>
      <c r="Y959" s="32"/>
      <c r="Z959" s="32"/>
    </row>
    <row r="960" spans="1:26" ht="15.75" customHeight="1">
      <c r="A960" s="32"/>
      <c r="B960" s="32"/>
      <c r="C960" s="117"/>
      <c r="D960" s="34"/>
      <c r="E960" s="34"/>
      <c r="F960" s="34"/>
      <c r="G960" s="34"/>
      <c r="H960" s="34"/>
      <c r="I960" s="34"/>
      <c r="J960" s="34"/>
      <c r="K960" s="34"/>
      <c r="L960" s="34"/>
      <c r="M960" s="34"/>
      <c r="N960" s="34"/>
      <c r="O960" s="32"/>
      <c r="P960" s="32"/>
      <c r="Q960" s="32"/>
      <c r="R960" s="32"/>
      <c r="S960" s="32"/>
      <c r="T960" s="32"/>
      <c r="U960" s="32"/>
      <c r="V960" s="32"/>
      <c r="W960" s="32"/>
      <c r="X960" s="32"/>
      <c r="Y960" s="32"/>
      <c r="Z960" s="32"/>
    </row>
    <row r="961" spans="1:26" ht="15.75" customHeight="1">
      <c r="A961" s="32"/>
      <c r="B961" s="32"/>
      <c r="C961" s="117"/>
      <c r="D961" s="34"/>
      <c r="E961" s="34"/>
      <c r="F961" s="34"/>
      <c r="G961" s="34"/>
      <c r="H961" s="34"/>
      <c r="I961" s="34"/>
      <c r="J961" s="34"/>
      <c r="K961" s="34"/>
      <c r="L961" s="34"/>
      <c r="M961" s="34"/>
      <c r="N961" s="34"/>
      <c r="O961" s="32"/>
      <c r="P961" s="32"/>
      <c r="Q961" s="32"/>
      <c r="R961" s="32"/>
      <c r="S961" s="32"/>
      <c r="T961" s="32"/>
      <c r="U961" s="32"/>
      <c r="V961" s="32"/>
      <c r="W961" s="32"/>
      <c r="X961" s="32"/>
      <c r="Y961" s="32"/>
      <c r="Z961" s="32"/>
    </row>
    <row r="962" spans="1:26" ht="15.75" customHeight="1">
      <c r="A962" s="32"/>
      <c r="B962" s="32"/>
      <c r="C962" s="117"/>
      <c r="D962" s="34"/>
      <c r="E962" s="34"/>
      <c r="F962" s="34"/>
      <c r="G962" s="34"/>
      <c r="H962" s="34"/>
      <c r="I962" s="34"/>
      <c r="J962" s="34"/>
      <c r="K962" s="34"/>
      <c r="L962" s="34"/>
      <c r="M962" s="34"/>
      <c r="N962" s="34"/>
      <c r="O962" s="32"/>
      <c r="P962" s="32"/>
      <c r="Q962" s="32"/>
      <c r="R962" s="32"/>
      <c r="S962" s="32"/>
      <c r="T962" s="32"/>
      <c r="U962" s="32"/>
      <c r="V962" s="32"/>
      <c r="W962" s="32"/>
      <c r="X962" s="32"/>
      <c r="Y962" s="32"/>
      <c r="Z962" s="32"/>
    </row>
    <row r="963" spans="1:26" ht="15.75" customHeight="1">
      <c r="A963" s="32"/>
      <c r="B963" s="32"/>
      <c r="C963" s="117"/>
      <c r="D963" s="34"/>
      <c r="E963" s="34"/>
      <c r="F963" s="34"/>
      <c r="G963" s="34"/>
      <c r="H963" s="34"/>
      <c r="I963" s="34"/>
      <c r="J963" s="34"/>
      <c r="K963" s="34"/>
      <c r="L963" s="34"/>
      <c r="M963" s="34"/>
      <c r="N963" s="34"/>
      <c r="O963" s="32"/>
      <c r="P963" s="32"/>
      <c r="Q963" s="32"/>
      <c r="R963" s="32"/>
      <c r="S963" s="32"/>
      <c r="T963" s="32"/>
      <c r="U963" s="32"/>
      <c r="V963" s="32"/>
      <c r="W963" s="32"/>
      <c r="X963" s="32"/>
      <c r="Y963" s="32"/>
      <c r="Z963" s="32"/>
    </row>
    <row r="964" spans="1:26" ht="15.75" customHeight="1">
      <c r="A964" s="32"/>
      <c r="B964" s="32"/>
      <c r="C964" s="117"/>
      <c r="D964" s="34"/>
      <c r="E964" s="34"/>
      <c r="F964" s="34"/>
      <c r="G964" s="34"/>
      <c r="H964" s="34"/>
      <c r="I964" s="34"/>
      <c r="J964" s="34"/>
      <c r="K964" s="34"/>
      <c r="L964" s="34"/>
      <c r="M964" s="34"/>
      <c r="N964" s="34"/>
      <c r="O964" s="32"/>
      <c r="P964" s="32"/>
      <c r="Q964" s="32"/>
      <c r="R964" s="32"/>
      <c r="S964" s="32"/>
      <c r="T964" s="32"/>
      <c r="U964" s="32"/>
      <c r="V964" s="32"/>
      <c r="W964" s="32"/>
      <c r="X964" s="32"/>
      <c r="Y964" s="32"/>
      <c r="Z964" s="32"/>
    </row>
    <row r="965" spans="1:26" ht="15.75" customHeight="1">
      <c r="A965" s="32"/>
      <c r="B965" s="32"/>
      <c r="C965" s="117"/>
      <c r="D965" s="34"/>
      <c r="E965" s="34"/>
      <c r="F965" s="34"/>
      <c r="G965" s="34"/>
      <c r="H965" s="34"/>
      <c r="I965" s="34"/>
      <c r="J965" s="34"/>
      <c r="K965" s="34"/>
      <c r="L965" s="34"/>
      <c r="M965" s="34"/>
      <c r="N965" s="34"/>
      <c r="O965" s="32"/>
      <c r="P965" s="32"/>
      <c r="Q965" s="32"/>
      <c r="R965" s="32"/>
      <c r="S965" s="32"/>
      <c r="T965" s="32"/>
      <c r="U965" s="32"/>
      <c r="V965" s="32"/>
      <c r="W965" s="32"/>
      <c r="X965" s="32"/>
      <c r="Y965" s="32"/>
      <c r="Z965" s="32"/>
    </row>
    <row r="966" spans="1:26" ht="15.75" customHeight="1">
      <c r="A966" s="32"/>
      <c r="B966" s="32"/>
      <c r="C966" s="117"/>
      <c r="D966" s="34"/>
      <c r="E966" s="34"/>
      <c r="F966" s="34"/>
      <c r="G966" s="34"/>
      <c r="H966" s="34"/>
      <c r="I966" s="34"/>
      <c r="J966" s="34"/>
      <c r="K966" s="34"/>
      <c r="L966" s="34"/>
      <c r="M966" s="34"/>
      <c r="N966" s="34"/>
      <c r="O966" s="32"/>
      <c r="P966" s="32"/>
      <c r="Q966" s="32"/>
      <c r="R966" s="32"/>
      <c r="S966" s="32"/>
      <c r="T966" s="32"/>
      <c r="U966" s="32"/>
      <c r="V966" s="32"/>
      <c r="W966" s="32"/>
      <c r="X966" s="32"/>
      <c r="Y966" s="32"/>
      <c r="Z966" s="32"/>
    </row>
    <row r="967" spans="1:26" ht="15.75" customHeight="1">
      <c r="A967" s="32"/>
      <c r="B967" s="32"/>
      <c r="C967" s="117"/>
      <c r="D967" s="34"/>
      <c r="E967" s="34"/>
      <c r="F967" s="34"/>
      <c r="G967" s="34"/>
      <c r="H967" s="34"/>
      <c r="I967" s="34"/>
      <c r="J967" s="34"/>
      <c r="K967" s="34"/>
      <c r="L967" s="34"/>
      <c r="M967" s="34"/>
      <c r="N967" s="34"/>
      <c r="O967" s="32"/>
      <c r="P967" s="32"/>
      <c r="Q967" s="32"/>
      <c r="R967" s="32"/>
      <c r="S967" s="32"/>
      <c r="T967" s="32"/>
      <c r="U967" s="32"/>
      <c r="V967" s="32"/>
      <c r="W967" s="32"/>
      <c r="X967" s="32"/>
      <c r="Y967" s="32"/>
      <c r="Z967" s="32"/>
    </row>
    <row r="968" spans="1:26" ht="15.75" customHeight="1">
      <c r="A968" s="32"/>
      <c r="B968" s="32"/>
      <c r="C968" s="117"/>
      <c r="D968" s="34"/>
      <c r="E968" s="34"/>
      <c r="F968" s="34"/>
      <c r="G968" s="34"/>
      <c r="H968" s="34"/>
      <c r="I968" s="34"/>
      <c r="J968" s="34"/>
      <c r="K968" s="34"/>
      <c r="L968" s="34"/>
      <c r="M968" s="34"/>
      <c r="N968" s="34"/>
      <c r="O968" s="32"/>
      <c r="P968" s="32"/>
      <c r="Q968" s="32"/>
      <c r="R968" s="32"/>
      <c r="S968" s="32"/>
      <c r="T968" s="32"/>
      <c r="U968" s="32"/>
      <c r="V968" s="32"/>
      <c r="W968" s="32"/>
      <c r="X968" s="32"/>
      <c r="Y968" s="32"/>
      <c r="Z968" s="32"/>
    </row>
    <row r="969" spans="1:26" ht="15.75" customHeight="1">
      <c r="A969" s="32"/>
      <c r="B969" s="32"/>
      <c r="C969" s="117"/>
      <c r="D969" s="34"/>
      <c r="E969" s="34"/>
      <c r="F969" s="34"/>
      <c r="G969" s="34"/>
      <c r="H969" s="34"/>
      <c r="I969" s="34"/>
      <c r="J969" s="34"/>
      <c r="K969" s="34"/>
      <c r="L969" s="34"/>
      <c r="M969" s="34"/>
      <c r="N969" s="34"/>
      <c r="O969" s="32"/>
      <c r="P969" s="32"/>
      <c r="Q969" s="32"/>
      <c r="R969" s="32"/>
      <c r="S969" s="32"/>
      <c r="T969" s="32"/>
      <c r="U969" s="32"/>
      <c r="V969" s="32"/>
      <c r="W969" s="32"/>
      <c r="X969" s="32"/>
      <c r="Y969" s="32"/>
      <c r="Z969" s="32"/>
    </row>
    <row r="970" spans="1:26" ht="15.75" customHeight="1">
      <c r="A970" s="32"/>
      <c r="B970" s="32"/>
      <c r="C970" s="117"/>
      <c r="D970" s="34"/>
      <c r="E970" s="34"/>
      <c r="F970" s="34"/>
      <c r="G970" s="34"/>
      <c r="H970" s="34"/>
      <c r="I970" s="34"/>
      <c r="J970" s="34"/>
      <c r="K970" s="34"/>
      <c r="L970" s="34"/>
      <c r="M970" s="34"/>
      <c r="N970" s="34"/>
      <c r="O970" s="32"/>
      <c r="P970" s="32"/>
      <c r="Q970" s="32"/>
      <c r="R970" s="32"/>
      <c r="S970" s="32"/>
      <c r="T970" s="32"/>
      <c r="U970" s="32"/>
      <c r="V970" s="32"/>
      <c r="W970" s="32"/>
      <c r="X970" s="32"/>
      <c r="Y970" s="32"/>
      <c r="Z970" s="32"/>
    </row>
    <row r="971" spans="1:26" ht="15.75" customHeight="1">
      <c r="A971" s="32"/>
      <c r="B971" s="32"/>
      <c r="C971" s="117"/>
      <c r="D971" s="34"/>
      <c r="E971" s="34"/>
      <c r="F971" s="34"/>
      <c r="G971" s="34"/>
      <c r="H971" s="34"/>
      <c r="I971" s="34"/>
      <c r="J971" s="34"/>
      <c r="K971" s="34"/>
      <c r="L971" s="34"/>
      <c r="M971" s="34"/>
      <c r="N971" s="34"/>
      <c r="O971" s="32"/>
      <c r="P971" s="32"/>
      <c r="Q971" s="32"/>
      <c r="R971" s="32"/>
      <c r="S971" s="32"/>
      <c r="T971" s="32"/>
      <c r="U971" s="32"/>
      <c r="V971" s="32"/>
      <c r="W971" s="32"/>
      <c r="X971" s="32"/>
      <c r="Y971" s="32"/>
      <c r="Z971" s="32"/>
    </row>
    <row r="972" spans="1:26" ht="15.75" customHeight="1">
      <c r="A972" s="32"/>
      <c r="B972" s="32"/>
      <c r="C972" s="117"/>
      <c r="D972" s="34"/>
      <c r="E972" s="34"/>
      <c r="F972" s="34"/>
      <c r="G972" s="34"/>
      <c r="H972" s="34"/>
      <c r="I972" s="34"/>
      <c r="J972" s="34"/>
      <c r="K972" s="34"/>
      <c r="L972" s="34"/>
      <c r="M972" s="34"/>
      <c r="N972" s="34"/>
      <c r="O972" s="32"/>
      <c r="P972" s="32"/>
      <c r="Q972" s="32"/>
      <c r="R972" s="32"/>
      <c r="S972" s="32"/>
      <c r="T972" s="32"/>
      <c r="U972" s="32"/>
      <c r="V972" s="32"/>
      <c r="W972" s="32"/>
      <c r="X972" s="32"/>
      <c r="Y972" s="32"/>
      <c r="Z972" s="32"/>
    </row>
    <row r="973" spans="1:26" ht="15.75" customHeight="1">
      <c r="A973" s="32"/>
      <c r="B973" s="32"/>
      <c r="C973" s="117"/>
      <c r="D973" s="34"/>
      <c r="E973" s="34"/>
      <c r="F973" s="34"/>
      <c r="G973" s="34"/>
      <c r="H973" s="34"/>
      <c r="I973" s="34"/>
      <c r="J973" s="34"/>
      <c r="K973" s="34"/>
      <c r="L973" s="34"/>
      <c r="M973" s="34"/>
      <c r="N973" s="34"/>
      <c r="O973" s="32"/>
      <c r="P973" s="32"/>
      <c r="Q973" s="32"/>
      <c r="R973" s="32"/>
      <c r="S973" s="32"/>
      <c r="T973" s="32"/>
      <c r="U973" s="32"/>
      <c r="V973" s="32"/>
      <c r="W973" s="32"/>
      <c r="X973" s="32"/>
      <c r="Y973" s="32"/>
      <c r="Z973" s="32"/>
    </row>
    <row r="974" spans="1:26" ht="15.75" customHeight="1">
      <c r="A974" s="32"/>
      <c r="B974" s="32"/>
      <c r="C974" s="117"/>
      <c r="D974" s="34"/>
      <c r="E974" s="34"/>
      <c r="F974" s="34"/>
      <c r="G974" s="34"/>
      <c r="H974" s="34"/>
      <c r="I974" s="34"/>
      <c r="J974" s="34"/>
      <c r="K974" s="34"/>
      <c r="L974" s="34"/>
      <c r="M974" s="34"/>
      <c r="N974" s="34"/>
      <c r="O974" s="32"/>
      <c r="P974" s="32"/>
      <c r="Q974" s="32"/>
      <c r="R974" s="32"/>
      <c r="S974" s="32"/>
      <c r="T974" s="32"/>
      <c r="U974" s="32"/>
      <c r="V974" s="32"/>
      <c r="W974" s="32"/>
      <c r="X974" s="32"/>
      <c r="Y974" s="32"/>
      <c r="Z974" s="32"/>
    </row>
    <row r="975" spans="1:26" ht="15.75" customHeight="1">
      <c r="A975" s="32"/>
      <c r="B975" s="32"/>
      <c r="C975" s="117"/>
      <c r="D975" s="34"/>
      <c r="E975" s="34"/>
      <c r="F975" s="34"/>
      <c r="G975" s="34"/>
      <c r="H975" s="34"/>
      <c r="I975" s="34"/>
      <c r="J975" s="34"/>
      <c r="K975" s="34"/>
      <c r="L975" s="34"/>
      <c r="M975" s="34"/>
      <c r="N975" s="34"/>
      <c r="O975" s="32"/>
      <c r="P975" s="32"/>
      <c r="Q975" s="32"/>
      <c r="R975" s="32"/>
      <c r="S975" s="32"/>
      <c r="T975" s="32"/>
      <c r="U975" s="32"/>
      <c r="V975" s="32"/>
      <c r="W975" s="32"/>
      <c r="X975" s="32"/>
      <c r="Y975" s="32"/>
      <c r="Z975" s="32"/>
    </row>
    <row r="976" spans="1:26" ht="15.75" customHeight="1">
      <c r="A976" s="32"/>
      <c r="B976" s="32"/>
      <c r="C976" s="117"/>
      <c r="D976" s="34"/>
      <c r="E976" s="34"/>
      <c r="F976" s="34"/>
      <c r="G976" s="34"/>
      <c r="H976" s="34"/>
      <c r="I976" s="34"/>
      <c r="J976" s="34"/>
      <c r="K976" s="34"/>
      <c r="L976" s="34"/>
      <c r="M976" s="34"/>
      <c r="N976" s="34"/>
      <c r="O976" s="32"/>
      <c r="P976" s="32"/>
      <c r="Q976" s="32"/>
      <c r="R976" s="32"/>
      <c r="S976" s="32"/>
      <c r="T976" s="32"/>
      <c r="U976" s="32"/>
      <c r="V976" s="32"/>
      <c r="W976" s="32"/>
      <c r="X976" s="32"/>
      <c r="Y976" s="32"/>
      <c r="Z976" s="32"/>
    </row>
    <row r="977" spans="1:26" ht="15.75" customHeight="1">
      <c r="A977" s="32"/>
      <c r="B977" s="32"/>
      <c r="C977" s="117"/>
      <c r="D977" s="34"/>
      <c r="E977" s="34"/>
      <c r="F977" s="34"/>
      <c r="G977" s="34"/>
      <c r="H977" s="34"/>
      <c r="I977" s="34"/>
      <c r="J977" s="34"/>
      <c r="K977" s="34"/>
      <c r="L977" s="34"/>
      <c r="M977" s="34"/>
      <c r="N977" s="34"/>
      <c r="O977" s="32"/>
      <c r="P977" s="32"/>
      <c r="Q977" s="32"/>
      <c r="R977" s="32"/>
      <c r="S977" s="32"/>
      <c r="T977" s="32"/>
      <c r="U977" s="32"/>
      <c r="V977" s="32"/>
      <c r="W977" s="32"/>
      <c r="X977" s="32"/>
      <c r="Y977" s="32"/>
      <c r="Z977" s="32"/>
    </row>
    <row r="978" spans="1:26" ht="15.75" customHeight="1">
      <c r="A978" s="32"/>
      <c r="B978" s="32"/>
      <c r="C978" s="117"/>
      <c r="D978" s="34"/>
      <c r="E978" s="34"/>
      <c r="F978" s="34"/>
      <c r="G978" s="34"/>
      <c r="H978" s="34"/>
      <c r="I978" s="34"/>
      <c r="J978" s="34"/>
      <c r="K978" s="34"/>
      <c r="L978" s="34"/>
      <c r="M978" s="34"/>
      <c r="N978" s="34"/>
      <c r="O978" s="32"/>
      <c r="P978" s="32"/>
      <c r="Q978" s="32"/>
      <c r="R978" s="32"/>
      <c r="S978" s="32"/>
      <c r="T978" s="32"/>
      <c r="U978" s="32"/>
      <c r="V978" s="32"/>
      <c r="W978" s="32"/>
      <c r="X978" s="32"/>
      <c r="Y978" s="32"/>
      <c r="Z978" s="32"/>
    </row>
    <row r="979" spans="1:26" ht="15.75" customHeight="1">
      <c r="A979" s="32"/>
      <c r="B979" s="32"/>
      <c r="C979" s="117"/>
      <c r="D979" s="34"/>
      <c r="E979" s="34"/>
      <c r="F979" s="34"/>
      <c r="G979" s="34"/>
      <c r="H979" s="34"/>
      <c r="I979" s="34"/>
      <c r="J979" s="34"/>
      <c r="K979" s="34"/>
      <c r="L979" s="34"/>
      <c r="M979" s="34"/>
      <c r="N979" s="34"/>
      <c r="O979" s="32"/>
      <c r="P979" s="32"/>
      <c r="Q979" s="32"/>
      <c r="R979" s="32"/>
      <c r="S979" s="32"/>
      <c r="T979" s="32"/>
      <c r="U979" s="32"/>
      <c r="V979" s="32"/>
      <c r="W979" s="32"/>
      <c r="X979" s="32"/>
      <c r="Y979" s="32"/>
      <c r="Z979" s="32"/>
    </row>
    <row r="980" spans="1:26" ht="15.75" customHeight="1">
      <c r="A980" s="32"/>
      <c r="B980" s="32"/>
      <c r="C980" s="117"/>
      <c r="D980" s="34"/>
      <c r="E980" s="34"/>
      <c r="F980" s="34"/>
      <c r="G980" s="34"/>
      <c r="H980" s="34"/>
      <c r="I980" s="34"/>
      <c r="J980" s="34"/>
      <c r="K980" s="34"/>
      <c r="L980" s="34"/>
      <c r="M980" s="34"/>
      <c r="N980" s="34"/>
      <c r="O980" s="32"/>
      <c r="P980" s="32"/>
      <c r="Q980" s="32"/>
      <c r="R980" s="32"/>
      <c r="S980" s="32"/>
      <c r="T980" s="32"/>
      <c r="U980" s="32"/>
      <c r="V980" s="32"/>
      <c r="W980" s="32"/>
      <c r="X980" s="32"/>
      <c r="Y980" s="32"/>
      <c r="Z980" s="32"/>
    </row>
    <row r="981" spans="1:26" ht="15.75" customHeight="1">
      <c r="A981" s="32"/>
      <c r="B981" s="32"/>
      <c r="C981" s="117"/>
      <c r="D981" s="34"/>
      <c r="E981" s="34"/>
      <c r="F981" s="34"/>
      <c r="G981" s="34"/>
      <c r="H981" s="34"/>
      <c r="I981" s="34"/>
      <c r="J981" s="34"/>
      <c r="K981" s="34"/>
      <c r="L981" s="34"/>
      <c r="M981" s="34"/>
      <c r="N981" s="34"/>
      <c r="O981" s="32"/>
      <c r="P981" s="32"/>
      <c r="Q981" s="32"/>
      <c r="R981" s="32"/>
      <c r="S981" s="32"/>
      <c r="T981" s="32"/>
      <c r="U981" s="32"/>
      <c r="V981" s="32"/>
      <c r="W981" s="32"/>
      <c r="X981" s="32"/>
      <c r="Y981" s="32"/>
      <c r="Z981" s="32"/>
    </row>
    <row r="982" spans="1:26" ht="15.75" customHeight="1">
      <c r="A982" s="32"/>
      <c r="B982" s="32"/>
      <c r="C982" s="117"/>
      <c r="D982" s="34"/>
      <c r="E982" s="34"/>
      <c r="F982" s="34"/>
      <c r="G982" s="34"/>
      <c r="H982" s="34"/>
      <c r="I982" s="34"/>
      <c r="J982" s="34"/>
      <c r="K982" s="34"/>
      <c r="L982" s="34"/>
      <c r="M982" s="34"/>
      <c r="N982" s="34"/>
      <c r="O982" s="32"/>
      <c r="P982" s="32"/>
      <c r="Q982" s="32"/>
      <c r="R982" s="32"/>
      <c r="S982" s="32"/>
      <c r="T982" s="32"/>
      <c r="U982" s="32"/>
      <c r="V982" s="32"/>
      <c r="W982" s="32"/>
      <c r="X982" s="32"/>
      <c r="Y982" s="32"/>
      <c r="Z982" s="32"/>
    </row>
    <row r="983" spans="1:26" ht="15.75" customHeight="1">
      <c r="A983" s="32"/>
      <c r="B983" s="32"/>
      <c r="C983" s="117"/>
      <c r="D983" s="34"/>
      <c r="E983" s="34"/>
      <c r="F983" s="34"/>
      <c r="G983" s="34"/>
      <c r="H983" s="34"/>
      <c r="I983" s="34"/>
      <c r="J983" s="34"/>
      <c r="K983" s="34"/>
      <c r="L983" s="34"/>
      <c r="M983" s="34"/>
      <c r="N983" s="34"/>
      <c r="O983" s="32"/>
      <c r="P983" s="32"/>
      <c r="Q983" s="32"/>
      <c r="R983" s="32"/>
      <c r="S983" s="32"/>
      <c r="T983" s="32"/>
      <c r="U983" s="32"/>
      <c r="V983" s="32"/>
      <c r="W983" s="32"/>
      <c r="X983" s="32"/>
      <c r="Y983" s="32"/>
      <c r="Z983" s="32"/>
    </row>
    <row r="984" spans="1:26" ht="15.75" customHeight="1">
      <c r="A984" s="32"/>
      <c r="B984" s="32"/>
      <c r="C984" s="117"/>
      <c r="D984" s="34"/>
      <c r="E984" s="34"/>
      <c r="F984" s="34"/>
      <c r="G984" s="34"/>
      <c r="H984" s="34"/>
      <c r="I984" s="34"/>
      <c r="J984" s="34"/>
      <c r="K984" s="34"/>
      <c r="L984" s="34"/>
      <c r="M984" s="34"/>
      <c r="N984" s="34"/>
      <c r="O984" s="32"/>
      <c r="P984" s="32"/>
      <c r="Q984" s="32"/>
      <c r="R984" s="32"/>
      <c r="S984" s="32"/>
      <c r="T984" s="32"/>
      <c r="U984" s="32"/>
      <c r="V984" s="32"/>
      <c r="W984" s="32"/>
      <c r="X984" s="32"/>
      <c r="Y984" s="32"/>
      <c r="Z984" s="32"/>
    </row>
    <row r="985" spans="1:26" ht="15.75" customHeight="1">
      <c r="A985" s="32"/>
      <c r="B985" s="32"/>
      <c r="C985" s="117"/>
      <c r="D985" s="34"/>
      <c r="E985" s="34"/>
      <c r="F985" s="34"/>
      <c r="G985" s="34"/>
      <c r="H985" s="34"/>
      <c r="I985" s="34"/>
      <c r="J985" s="34"/>
      <c r="K985" s="34"/>
      <c r="L985" s="34"/>
      <c r="M985" s="34"/>
      <c r="N985" s="34"/>
      <c r="O985" s="32"/>
      <c r="P985" s="32"/>
      <c r="Q985" s="32"/>
      <c r="R985" s="32"/>
      <c r="S985" s="32"/>
      <c r="T985" s="32"/>
      <c r="U985" s="32"/>
      <c r="V985" s="32"/>
      <c r="W985" s="32"/>
      <c r="X985" s="32"/>
      <c r="Y985" s="32"/>
      <c r="Z985" s="32"/>
    </row>
    <row r="986" spans="1:26" ht="15.75" customHeight="1">
      <c r="A986" s="32"/>
      <c r="B986" s="32"/>
      <c r="C986" s="117"/>
      <c r="D986" s="34"/>
      <c r="E986" s="34"/>
      <c r="F986" s="34"/>
      <c r="G986" s="34"/>
      <c r="H986" s="34"/>
      <c r="I986" s="34"/>
      <c r="J986" s="34"/>
      <c r="K986" s="34"/>
      <c r="L986" s="34"/>
      <c r="M986" s="34"/>
      <c r="N986" s="34"/>
      <c r="O986" s="32"/>
      <c r="P986" s="32"/>
      <c r="Q986" s="32"/>
      <c r="R986" s="32"/>
      <c r="S986" s="32"/>
      <c r="T986" s="32"/>
      <c r="U986" s="32"/>
      <c r="V986" s="32"/>
      <c r="W986" s="32"/>
      <c r="X986" s="32"/>
      <c r="Y986" s="32"/>
      <c r="Z986" s="32"/>
    </row>
    <row r="987" spans="1:26" ht="15.75" customHeight="1">
      <c r="A987" s="32"/>
      <c r="B987" s="32"/>
      <c r="C987" s="117"/>
      <c r="D987" s="34"/>
      <c r="E987" s="34"/>
      <c r="F987" s="34"/>
      <c r="G987" s="34"/>
      <c r="H987" s="34"/>
      <c r="I987" s="34"/>
      <c r="J987" s="34"/>
      <c r="K987" s="34"/>
      <c r="L987" s="34"/>
      <c r="M987" s="34"/>
      <c r="N987" s="34"/>
      <c r="O987" s="32"/>
      <c r="P987" s="32"/>
      <c r="Q987" s="32"/>
      <c r="R987" s="32"/>
      <c r="S987" s="32"/>
      <c r="T987" s="32"/>
      <c r="U987" s="32"/>
      <c r="V987" s="32"/>
      <c r="W987" s="32"/>
      <c r="X987" s="32"/>
      <c r="Y987" s="32"/>
      <c r="Z987" s="32"/>
    </row>
    <row r="988" spans="1:26" ht="15.75" customHeight="1">
      <c r="A988" s="32"/>
      <c r="B988" s="32"/>
      <c r="C988" s="117"/>
      <c r="D988" s="34"/>
      <c r="E988" s="34"/>
      <c r="F988" s="34"/>
      <c r="G988" s="34"/>
      <c r="H988" s="34"/>
      <c r="I988" s="34"/>
      <c r="J988" s="34"/>
      <c r="K988" s="34"/>
      <c r="L988" s="34"/>
      <c r="M988" s="34"/>
      <c r="N988" s="34"/>
      <c r="O988" s="32"/>
      <c r="P988" s="32"/>
      <c r="Q988" s="32"/>
      <c r="R988" s="32"/>
      <c r="S988" s="32"/>
      <c r="T988" s="32"/>
      <c r="U988" s="32"/>
      <c r="V988" s="32"/>
      <c r="W988" s="32"/>
      <c r="X988" s="32"/>
      <c r="Y988" s="32"/>
      <c r="Z988" s="32"/>
    </row>
    <row r="989" spans="1:26" ht="15.75" customHeight="1">
      <c r="A989" s="32"/>
      <c r="B989" s="32"/>
      <c r="C989" s="117"/>
      <c r="D989" s="34"/>
      <c r="E989" s="34"/>
      <c r="F989" s="34"/>
      <c r="G989" s="34"/>
      <c r="H989" s="34"/>
      <c r="I989" s="34"/>
      <c r="J989" s="34"/>
      <c r="K989" s="34"/>
      <c r="L989" s="34"/>
      <c r="M989" s="34"/>
      <c r="N989" s="34"/>
      <c r="O989" s="32"/>
      <c r="P989" s="32"/>
      <c r="Q989" s="32"/>
      <c r="R989" s="32"/>
      <c r="S989" s="32"/>
      <c r="T989" s="32"/>
      <c r="U989" s="32"/>
      <c r="V989" s="32"/>
      <c r="W989" s="32"/>
      <c r="X989" s="32"/>
      <c r="Y989" s="32"/>
      <c r="Z989" s="32"/>
    </row>
    <row r="990" spans="1:26" ht="15.75" customHeight="1">
      <c r="A990" s="32"/>
      <c r="B990" s="32"/>
      <c r="C990" s="117"/>
      <c r="D990" s="34"/>
      <c r="E990" s="34"/>
      <c r="F990" s="34"/>
      <c r="G990" s="34"/>
      <c r="H990" s="34"/>
      <c r="I990" s="34"/>
      <c r="J990" s="34"/>
      <c r="K990" s="34"/>
      <c r="L990" s="34"/>
      <c r="M990" s="34"/>
      <c r="N990" s="34"/>
      <c r="O990" s="32"/>
      <c r="P990" s="32"/>
      <c r="Q990" s="32"/>
      <c r="R990" s="32"/>
      <c r="S990" s="32"/>
      <c r="T990" s="32"/>
      <c r="U990" s="32"/>
      <c r="V990" s="32"/>
      <c r="W990" s="32"/>
      <c r="X990" s="32"/>
      <c r="Y990" s="32"/>
      <c r="Z990" s="32"/>
    </row>
    <row r="991" spans="1:26" ht="15.75" customHeight="1">
      <c r="A991" s="32"/>
      <c r="B991" s="32"/>
      <c r="C991" s="117"/>
      <c r="D991" s="34"/>
      <c r="E991" s="34"/>
      <c r="F991" s="34"/>
      <c r="G991" s="34"/>
      <c r="H991" s="34"/>
      <c r="I991" s="34"/>
      <c r="J991" s="34"/>
      <c r="K991" s="34"/>
      <c r="L991" s="34"/>
      <c r="M991" s="34"/>
      <c r="N991" s="34"/>
      <c r="O991" s="32"/>
      <c r="P991" s="32"/>
      <c r="Q991" s="32"/>
      <c r="R991" s="32"/>
      <c r="S991" s="32"/>
      <c r="T991" s="32"/>
      <c r="U991" s="32"/>
      <c r="V991" s="32"/>
      <c r="W991" s="32"/>
      <c r="X991" s="32"/>
      <c r="Y991" s="32"/>
      <c r="Z991" s="32"/>
    </row>
    <row r="992" spans="1:26" ht="15.75" customHeight="1">
      <c r="A992" s="32"/>
      <c r="B992" s="32"/>
      <c r="C992" s="117"/>
      <c r="D992" s="34"/>
      <c r="E992" s="34"/>
      <c r="F992" s="34"/>
      <c r="G992" s="34"/>
      <c r="H992" s="34"/>
      <c r="I992" s="34"/>
      <c r="J992" s="34"/>
      <c r="K992" s="34"/>
      <c r="L992" s="34"/>
      <c r="M992" s="34"/>
      <c r="N992" s="34"/>
      <c r="O992" s="32"/>
      <c r="P992" s="32"/>
      <c r="Q992" s="32"/>
      <c r="R992" s="32"/>
      <c r="S992" s="32"/>
      <c r="T992" s="32"/>
      <c r="U992" s="32"/>
      <c r="V992" s="32"/>
      <c r="W992" s="32"/>
      <c r="X992" s="32"/>
      <c r="Y992" s="32"/>
      <c r="Z992" s="32"/>
    </row>
    <row r="993" spans="1:26" ht="15.75" customHeight="1">
      <c r="A993" s="32"/>
      <c r="B993" s="32"/>
      <c r="C993" s="117"/>
      <c r="D993" s="34"/>
      <c r="E993" s="34"/>
      <c r="F993" s="34"/>
      <c r="G993" s="34"/>
      <c r="H993" s="34"/>
      <c r="I993" s="34"/>
      <c r="J993" s="34"/>
      <c r="K993" s="34"/>
      <c r="L993" s="34"/>
      <c r="M993" s="34"/>
      <c r="N993" s="34"/>
      <c r="O993" s="32"/>
      <c r="P993" s="32"/>
      <c r="Q993" s="32"/>
      <c r="R993" s="32"/>
      <c r="S993" s="32"/>
      <c r="T993" s="32"/>
      <c r="U993" s="32"/>
      <c r="V993" s="32"/>
      <c r="W993" s="32"/>
      <c r="X993" s="32"/>
      <c r="Y993" s="32"/>
      <c r="Z993" s="32"/>
    </row>
    <row r="994" spans="1:26" ht="15.75" customHeight="1">
      <c r="A994" s="32"/>
      <c r="B994" s="32"/>
      <c r="C994" s="117"/>
      <c r="D994" s="34"/>
      <c r="E994" s="34"/>
      <c r="F994" s="34"/>
      <c r="G994" s="34"/>
      <c r="H994" s="34"/>
      <c r="I994" s="34"/>
      <c r="J994" s="34"/>
      <c r="K994" s="34"/>
      <c r="L994" s="34"/>
      <c r="M994" s="34"/>
      <c r="N994" s="34"/>
      <c r="O994" s="32"/>
      <c r="P994" s="32"/>
      <c r="Q994" s="32"/>
      <c r="R994" s="32"/>
      <c r="S994" s="32"/>
      <c r="T994" s="32"/>
      <c r="U994" s="32"/>
      <c r="V994" s="32"/>
      <c r="W994" s="32"/>
      <c r="X994" s="32"/>
      <c r="Y994" s="32"/>
      <c r="Z994" s="32"/>
    </row>
    <row r="995" spans="1:26" ht="15.75" customHeight="1">
      <c r="A995" s="32"/>
      <c r="B995" s="32"/>
      <c r="C995" s="117"/>
      <c r="D995" s="34"/>
      <c r="E995" s="34"/>
      <c r="F995" s="34"/>
      <c r="G995" s="34"/>
      <c r="H995" s="34"/>
      <c r="I995" s="34"/>
      <c r="J995" s="34"/>
      <c r="K995" s="34"/>
      <c r="L995" s="34"/>
      <c r="M995" s="34"/>
      <c r="N995" s="34"/>
      <c r="O995" s="32"/>
      <c r="P995" s="32"/>
      <c r="Q995" s="32"/>
      <c r="R995" s="32"/>
      <c r="S995" s="32"/>
      <c r="T995" s="32"/>
      <c r="U995" s="32"/>
      <c r="V995" s="32"/>
      <c r="W995" s="32"/>
      <c r="X995" s="32"/>
      <c r="Y995" s="32"/>
      <c r="Z995" s="32"/>
    </row>
    <row r="996" spans="1:26" ht="15.75" customHeight="1">
      <c r="A996" s="32"/>
      <c r="B996" s="32"/>
      <c r="C996" s="117"/>
      <c r="D996" s="34"/>
      <c r="E996" s="34"/>
      <c r="F996" s="34"/>
      <c r="G996" s="34"/>
      <c r="H996" s="34"/>
      <c r="I996" s="34"/>
      <c r="J996" s="34"/>
      <c r="K996" s="34"/>
      <c r="L996" s="34"/>
      <c r="M996" s="34"/>
      <c r="N996" s="34"/>
      <c r="O996" s="32"/>
      <c r="P996" s="32"/>
      <c r="Q996" s="32"/>
      <c r="R996" s="32"/>
      <c r="S996" s="32"/>
      <c r="T996" s="32"/>
      <c r="U996" s="32"/>
      <c r="V996" s="32"/>
      <c r="W996" s="32"/>
      <c r="X996" s="32"/>
      <c r="Y996" s="32"/>
      <c r="Z996" s="32"/>
    </row>
    <row r="997" spans="1:26" ht="15.75" customHeight="1">
      <c r="A997" s="32"/>
      <c r="B997" s="32"/>
      <c r="C997" s="117"/>
      <c r="D997" s="34"/>
      <c r="E997" s="34"/>
      <c r="F997" s="34"/>
      <c r="G997" s="34"/>
      <c r="H997" s="34"/>
      <c r="I997" s="34"/>
      <c r="J997" s="34"/>
      <c r="K997" s="34"/>
      <c r="L997" s="34"/>
      <c r="M997" s="34"/>
      <c r="N997" s="34"/>
      <c r="O997" s="32"/>
      <c r="P997" s="32"/>
      <c r="Q997" s="32"/>
      <c r="R997" s="32"/>
      <c r="S997" s="32"/>
      <c r="T997" s="32"/>
      <c r="U997" s="32"/>
      <c r="V997" s="32"/>
      <c r="W997" s="32"/>
      <c r="X997" s="32"/>
      <c r="Y997" s="32"/>
      <c r="Z997" s="32"/>
    </row>
    <row r="998" spans="1:26" ht="15.75" customHeight="1">
      <c r="A998" s="32"/>
      <c r="B998" s="32"/>
      <c r="C998" s="117"/>
      <c r="D998" s="34"/>
      <c r="E998" s="34"/>
      <c r="F998" s="34"/>
      <c r="G998" s="34"/>
      <c r="H998" s="34"/>
      <c r="I998" s="34"/>
      <c r="J998" s="34"/>
      <c r="K998" s="34"/>
      <c r="L998" s="34"/>
      <c r="M998" s="34"/>
      <c r="N998" s="34"/>
      <c r="O998" s="32"/>
      <c r="P998" s="32"/>
      <c r="Q998" s="32"/>
      <c r="R998" s="32"/>
      <c r="S998" s="32"/>
      <c r="T998" s="32"/>
      <c r="U998" s="32"/>
      <c r="V998" s="32"/>
      <c r="W998" s="32"/>
      <c r="X998" s="32"/>
      <c r="Y998" s="32"/>
      <c r="Z998" s="32"/>
    </row>
    <row r="999" spans="1:26" ht="15.75" customHeight="1">
      <c r="A999" s="32"/>
      <c r="B999" s="32"/>
      <c r="C999" s="117"/>
      <c r="D999" s="34"/>
      <c r="E999" s="34"/>
      <c r="F999" s="34"/>
      <c r="G999" s="34"/>
      <c r="H999" s="34"/>
      <c r="I999" s="34"/>
      <c r="J999" s="34"/>
      <c r="K999" s="34"/>
      <c r="L999" s="34"/>
      <c r="M999" s="34"/>
      <c r="N999" s="34"/>
      <c r="O999" s="32"/>
      <c r="P999" s="32"/>
      <c r="Q999" s="32"/>
      <c r="R999" s="32"/>
      <c r="S999" s="32"/>
      <c r="T999" s="32"/>
      <c r="U999" s="32"/>
      <c r="V999" s="32"/>
      <c r="W999" s="32"/>
      <c r="X999" s="32"/>
      <c r="Y999" s="32"/>
      <c r="Z999" s="32"/>
    </row>
    <row r="1000" spans="1:26" ht="15.75" customHeight="1">
      <c r="A1000" s="32"/>
      <c r="B1000" s="32"/>
      <c r="C1000" s="117"/>
      <c r="D1000" s="34"/>
      <c r="E1000" s="34"/>
      <c r="F1000" s="34"/>
      <c r="G1000" s="34"/>
      <c r="H1000" s="34"/>
      <c r="I1000" s="34"/>
      <c r="J1000" s="34"/>
      <c r="K1000" s="34"/>
      <c r="L1000" s="34"/>
      <c r="M1000" s="34"/>
      <c r="N1000" s="34"/>
      <c r="O1000" s="32"/>
      <c r="P1000" s="32"/>
      <c r="Q1000" s="32"/>
      <c r="R1000" s="32"/>
      <c r="S1000" s="32"/>
      <c r="T1000" s="32"/>
      <c r="U1000" s="32"/>
      <c r="V1000" s="32"/>
      <c r="W1000" s="32"/>
      <c r="X1000" s="32"/>
      <c r="Y1000" s="32"/>
      <c r="Z1000" s="32"/>
    </row>
    <row r="1001" spans="1:26" ht="15.75" customHeight="1">
      <c r="A1001" s="32"/>
      <c r="B1001" s="32"/>
      <c r="C1001" s="117"/>
      <c r="D1001" s="34"/>
      <c r="E1001" s="34"/>
      <c r="F1001" s="34"/>
      <c r="G1001" s="34"/>
      <c r="H1001" s="34"/>
      <c r="I1001" s="34"/>
      <c r="J1001" s="34"/>
      <c r="K1001" s="34"/>
      <c r="L1001" s="34"/>
      <c r="M1001" s="34"/>
      <c r="N1001" s="34"/>
      <c r="O1001" s="32"/>
      <c r="P1001" s="32"/>
      <c r="Q1001" s="32"/>
      <c r="R1001" s="32"/>
      <c r="S1001" s="32"/>
      <c r="T1001" s="32"/>
      <c r="U1001" s="32"/>
      <c r="V1001" s="32"/>
      <c r="W1001" s="32"/>
      <c r="X1001" s="32"/>
      <c r="Y1001" s="32"/>
      <c r="Z1001" s="32"/>
    </row>
    <row r="1002" spans="1:26" ht="15.75" customHeight="1">
      <c r="A1002" s="32"/>
      <c r="B1002" s="32"/>
      <c r="C1002" s="117"/>
      <c r="D1002" s="34"/>
      <c r="E1002" s="34"/>
      <c r="F1002" s="34"/>
      <c r="G1002" s="34"/>
      <c r="H1002" s="34"/>
      <c r="I1002" s="34"/>
      <c r="J1002" s="34"/>
      <c r="K1002" s="34"/>
      <c r="L1002" s="34"/>
      <c r="M1002" s="34"/>
      <c r="N1002" s="34"/>
      <c r="O1002" s="32"/>
      <c r="P1002" s="32"/>
      <c r="Q1002" s="32"/>
      <c r="R1002" s="32"/>
      <c r="S1002" s="32"/>
      <c r="T1002" s="32"/>
      <c r="U1002" s="32"/>
      <c r="V1002" s="32"/>
      <c r="W1002" s="32"/>
      <c r="X1002" s="32"/>
      <c r="Y1002" s="32"/>
      <c r="Z1002" s="32"/>
    </row>
    <row r="1003" spans="1:26" ht="15.75" customHeight="1">
      <c r="A1003" s="32"/>
      <c r="B1003" s="32"/>
      <c r="C1003" s="117"/>
      <c r="D1003" s="34"/>
      <c r="E1003" s="34"/>
      <c r="F1003" s="34"/>
      <c r="G1003" s="34"/>
      <c r="H1003" s="34"/>
      <c r="I1003" s="34"/>
      <c r="J1003" s="34"/>
      <c r="K1003" s="34"/>
      <c r="L1003" s="34"/>
      <c r="M1003" s="34"/>
      <c r="N1003" s="34"/>
      <c r="O1003" s="32"/>
      <c r="P1003" s="32"/>
      <c r="Q1003" s="32"/>
      <c r="R1003" s="32"/>
      <c r="S1003" s="32"/>
      <c r="T1003" s="32"/>
      <c r="U1003" s="32"/>
      <c r="V1003" s="32"/>
      <c r="W1003" s="32"/>
      <c r="X1003" s="32"/>
      <c r="Y1003" s="32"/>
      <c r="Z1003" s="32"/>
    </row>
    <row r="1004" spans="1:26" ht="15.75" customHeight="1">
      <c r="A1004" s="32"/>
      <c r="B1004" s="32"/>
      <c r="C1004" s="117"/>
      <c r="D1004" s="34"/>
      <c r="E1004" s="34"/>
      <c r="F1004" s="34"/>
      <c r="G1004" s="34"/>
      <c r="H1004" s="34"/>
      <c r="I1004" s="34"/>
      <c r="J1004" s="34"/>
      <c r="K1004" s="34"/>
      <c r="L1004" s="34"/>
      <c r="M1004" s="34"/>
      <c r="N1004" s="34"/>
      <c r="O1004" s="32"/>
      <c r="P1004" s="32"/>
      <c r="Q1004" s="32"/>
      <c r="R1004" s="32"/>
      <c r="S1004" s="32"/>
      <c r="T1004" s="32"/>
      <c r="U1004" s="32"/>
      <c r="V1004" s="32"/>
      <c r="W1004" s="32"/>
      <c r="X1004" s="32"/>
      <c r="Y1004" s="32"/>
      <c r="Z1004" s="32"/>
    </row>
    <row r="1005" spans="1:26" ht="15.75" customHeight="1">
      <c r="A1005" s="32"/>
      <c r="B1005" s="32"/>
      <c r="C1005" s="117"/>
      <c r="D1005" s="34"/>
      <c r="E1005" s="34"/>
      <c r="F1005" s="34"/>
      <c r="G1005" s="34"/>
      <c r="H1005" s="34"/>
      <c r="I1005" s="34"/>
      <c r="J1005" s="34"/>
      <c r="K1005" s="34"/>
      <c r="L1005" s="34"/>
      <c r="M1005" s="34"/>
      <c r="N1005" s="34"/>
      <c r="O1005" s="32"/>
      <c r="P1005" s="32"/>
      <c r="Q1005" s="32"/>
      <c r="R1005" s="32"/>
      <c r="S1005" s="32"/>
      <c r="T1005" s="32"/>
      <c r="U1005" s="32"/>
      <c r="V1005" s="32"/>
      <c r="W1005" s="32"/>
      <c r="X1005" s="32"/>
      <c r="Y1005" s="32"/>
      <c r="Z1005" s="32"/>
    </row>
    <row r="1006" spans="1:26" ht="15.75" customHeight="1">
      <c r="A1006" s="32"/>
      <c r="B1006" s="32"/>
      <c r="C1006" s="117"/>
      <c r="D1006" s="34"/>
      <c r="E1006" s="34"/>
      <c r="F1006" s="34"/>
      <c r="G1006" s="34"/>
      <c r="H1006" s="34"/>
      <c r="I1006" s="34"/>
      <c r="J1006" s="34"/>
      <c r="K1006" s="34"/>
      <c r="L1006" s="34"/>
      <c r="M1006" s="34"/>
      <c r="N1006" s="34"/>
      <c r="O1006" s="32"/>
      <c r="P1006" s="32"/>
      <c r="Q1006" s="32"/>
      <c r="R1006" s="32"/>
      <c r="S1006" s="32"/>
      <c r="T1006" s="32"/>
      <c r="U1006" s="32"/>
      <c r="V1006" s="32"/>
      <c r="W1006" s="32"/>
      <c r="X1006" s="32"/>
      <c r="Y1006" s="32"/>
      <c r="Z1006" s="32"/>
    </row>
    <row r="1007" spans="1:26" ht="15.75" customHeight="1">
      <c r="A1007" s="32"/>
      <c r="B1007" s="32"/>
      <c r="C1007" s="117"/>
      <c r="D1007" s="34"/>
      <c r="E1007" s="34"/>
      <c r="F1007" s="34"/>
      <c r="G1007" s="34"/>
      <c r="H1007" s="34"/>
      <c r="I1007" s="34"/>
      <c r="J1007" s="34"/>
      <c r="K1007" s="34"/>
      <c r="L1007" s="34"/>
      <c r="M1007" s="34"/>
      <c r="N1007" s="34"/>
      <c r="O1007" s="32"/>
      <c r="P1007" s="32"/>
      <c r="Q1007" s="32"/>
      <c r="R1007" s="32"/>
      <c r="S1007" s="32"/>
      <c r="T1007" s="32"/>
      <c r="U1007" s="32"/>
      <c r="V1007" s="32"/>
      <c r="W1007" s="32"/>
      <c r="X1007" s="32"/>
      <c r="Y1007" s="32"/>
      <c r="Z1007" s="32"/>
    </row>
    <row r="1008" spans="1:26" ht="15.75" customHeight="1">
      <c r="A1008" s="32"/>
      <c r="B1008" s="32"/>
      <c r="C1008" s="117"/>
      <c r="D1008" s="34"/>
      <c r="E1008" s="34"/>
      <c r="F1008" s="34"/>
      <c r="G1008" s="34"/>
      <c r="H1008" s="34"/>
      <c r="I1008" s="34"/>
      <c r="J1008" s="34"/>
      <c r="K1008" s="34"/>
      <c r="L1008" s="34"/>
      <c r="M1008" s="34"/>
      <c r="N1008" s="34"/>
      <c r="O1008" s="32"/>
      <c r="P1008" s="32"/>
      <c r="Q1008" s="32"/>
      <c r="R1008" s="32"/>
      <c r="S1008" s="32"/>
      <c r="T1008" s="32"/>
      <c r="U1008" s="32"/>
      <c r="V1008" s="32"/>
      <c r="W1008" s="32"/>
      <c r="X1008" s="32"/>
      <c r="Y1008" s="32"/>
      <c r="Z1008" s="32"/>
    </row>
    <row r="1009" spans="1:26" ht="15.75" customHeight="1">
      <c r="A1009" s="32"/>
      <c r="B1009" s="32"/>
      <c r="C1009" s="117"/>
      <c r="D1009" s="34"/>
      <c r="E1009" s="34"/>
      <c r="F1009" s="34"/>
      <c r="G1009" s="34"/>
      <c r="H1009" s="34"/>
      <c r="I1009" s="34"/>
      <c r="J1009" s="34"/>
      <c r="K1009" s="34"/>
      <c r="L1009" s="34"/>
      <c r="M1009" s="34"/>
      <c r="N1009" s="34"/>
      <c r="O1009" s="32"/>
      <c r="P1009" s="32"/>
      <c r="Q1009" s="32"/>
      <c r="R1009" s="32"/>
      <c r="S1009" s="32"/>
      <c r="T1009" s="32"/>
      <c r="U1009" s="32"/>
      <c r="V1009" s="32"/>
      <c r="W1009" s="32"/>
      <c r="X1009" s="32"/>
      <c r="Y1009" s="32"/>
      <c r="Z1009" s="32"/>
    </row>
    <row r="1010" spans="1:26" ht="15.75" customHeight="1">
      <c r="A1010" s="32"/>
      <c r="B1010" s="32"/>
      <c r="C1010" s="117"/>
      <c r="D1010" s="34"/>
      <c r="E1010" s="34"/>
      <c r="F1010" s="34"/>
      <c r="G1010" s="34"/>
      <c r="H1010" s="34"/>
      <c r="I1010" s="34"/>
      <c r="J1010" s="34"/>
      <c r="K1010" s="34"/>
      <c r="L1010" s="34"/>
      <c r="M1010" s="34"/>
      <c r="N1010" s="34"/>
      <c r="O1010" s="32"/>
      <c r="P1010" s="32"/>
      <c r="Q1010" s="32"/>
      <c r="R1010" s="32"/>
      <c r="S1010" s="32"/>
      <c r="T1010" s="32"/>
      <c r="U1010" s="32"/>
      <c r="V1010" s="32"/>
      <c r="W1010" s="32"/>
      <c r="X1010" s="32"/>
      <c r="Y1010" s="32"/>
      <c r="Z1010" s="32"/>
    </row>
    <row r="1011" spans="1:26" ht="15.75" customHeight="1">
      <c r="A1011" s="32"/>
      <c r="B1011" s="32"/>
      <c r="C1011" s="117"/>
      <c r="D1011" s="34"/>
      <c r="E1011" s="34"/>
      <c r="F1011" s="34"/>
      <c r="G1011" s="34"/>
      <c r="H1011" s="34"/>
      <c r="I1011" s="34"/>
      <c r="J1011" s="34"/>
      <c r="K1011" s="34"/>
      <c r="L1011" s="34"/>
      <c r="M1011" s="34"/>
      <c r="N1011" s="34"/>
      <c r="O1011" s="32"/>
      <c r="P1011" s="32"/>
      <c r="Q1011" s="32"/>
      <c r="R1011" s="32"/>
      <c r="S1011" s="32"/>
      <c r="T1011" s="32"/>
      <c r="U1011" s="32"/>
      <c r="V1011" s="32"/>
      <c r="W1011" s="32"/>
      <c r="X1011" s="32"/>
      <c r="Y1011" s="32"/>
      <c r="Z1011" s="32"/>
    </row>
    <row r="1012" spans="1:26" ht="15.75" customHeight="1">
      <c r="A1012" s="32"/>
      <c r="B1012" s="32"/>
      <c r="C1012" s="117"/>
      <c r="D1012" s="34"/>
      <c r="E1012" s="34"/>
      <c r="F1012" s="34"/>
      <c r="G1012" s="34"/>
      <c r="H1012" s="34"/>
      <c r="I1012" s="34"/>
      <c r="J1012" s="34"/>
      <c r="K1012" s="34"/>
      <c r="L1012" s="34"/>
      <c r="M1012" s="34"/>
      <c r="N1012" s="34"/>
      <c r="O1012" s="32"/>
      <c r="P1012" s="32"/>
      <c r="Q1012" s="32"/>
      <c r="R1012" s="32"/>
      <c r="S1012" s="32"/>
      <c r="T1012" s="32"/>
      <c r="U1012" s="32"/>
      <c r="V1012" s="32"/>
      <c r="W1012" s="32"/>
      <c r="X1012" s="32"/>
      <c r="Y1012" s="32"/>
      <c r="Z1012" s="32"/>
    </row>
    <row r="1013" spans="1:26" ht="15.75" customHeight="1">
      <c r="A1013" s="32"/>
      <c r="B1013" s="32"/>
      <c r="C1013" s="117"/>
      <c r="D1013" s="34"/>
      <c r="E1013" s="34"/>
      <c r="F1013" s="34"/>
      <c r="G1013" s="34"/>
      <c r="H1013" s="34"/>
      <c r="I1013" s="34"/>
      <c r="J1013" s="34"/>
      <c r="K1013" s="34"/>
      <c r="L1013" s="34"/>
      <c r="M1013" s="34"/>
      <c r="N1013" s="34"/>
      <c r="O1013" s="32"/>
      <c r="P1013" s="32"/>
      <c r="Q1013" s="32"/>
      <c r="R1013" s="32"/>
      <c r="S1013" s="32"/>
      <c r="T1013" s="32"/>
      <c r="U1013" s="32"/>
      <c r="V1013" s="32"/>
      <c r="W1013" s="32"/>
      <c r="X1013" s="32"/>
      <c r="Y1013" s="32"/>
      <c r="Z1013" s="32"/>
    </row>
    <row r="1014" spans="1:26" ht="15.75" customHeight="1">
      <c r="A1014" s="32"/>
      <c r="B1014" s="32"/>
      <c r="C1014" s="117"/>
      <c r="D1014" s="34"/>
      <c r="E1014" s="34"/>
      <c r="F1014" s="34"/>
      <c r="G1014" s="34"/>
      <c r="H1014" s="34"/>
      <c r="I1014" s="34"/>
      <c r="J1014" s="34"/>
      <c r="K1014" s="34"/>
      <c r="L1014" s="34"/>
      <c r="M1014" s="34"/>
      <c r="N1014" s="34"/>
      <c r="O1014" s="32"/>
      <c r="P1014" s="32"/>
      <c r="Q1014" s="32"/>
      <c r="R1014" s="32"/>
      <c r="S1014" s="32"/>
      <c r="T1014" s="32"/>
      <c r="U1014" s="32"/>
      <c r="V1014" s="32"/>
      <c r="W1014" s="32"/>
      <c r="X1014" s="32"/>
      <c r="Y1014" s="32"/>
      <c r="Z1014" s="32"/>
    </row>
    <row r="1015" spans="1:26" ht="15.75" customHeight="1">
      <c r="A1015" s="32"/>
      <c r="B1015" s="32"/>
      <c r="C1015" s="117"/>
      <c r="D1015" s="34"/>
      <c r="E1015" s="34"/>
      <c r="F1015" s="34"/>
      <c r="G1015" s="34"/>
      <c r="H1015" s="34"/>
      <c r="I1015" s="34"/>
      <c r="J1015" s="34"/>
      <c r="K1015" s="34"/>
      <c r="L1015" s="34"/>
      <c r="M1015" s="34"/>
      <c r="N1015" s="34"/>
      <c r="O1015" s="32"/>
      <c r="P1015" s="32"/>
      <c r="Q1015" s="32"/>
      <c r="R1015" s="32"/>
      <c r="S1015" s="32"/>
      <c r="T1015" s="32"/>
      <c r="U1015" s="32"/>
      <c r="V1015" s="32"/>
      <c r="W1015" s="32"/>
      <c r="X1015" s="32"/>
      <c r="Y1015" s="32"/>
      <c r="Z1015" s="32"/>
    </row>
    <row r="1016" spans="1:26" ht="15.75" customHeight="1">
      <c r="A1016" s="32"/>
      <c r="B1016" s="32"/>
      <c r="C1016" s="117"/>
      <c r="D1016" s="34"/>
      <c r="E1016" s="34"/>
      <c r="F1016" s="34"/>
      <c r="G1016" s="34"/>
      <c r="H1016" s="34"/>
      <c r="I1016" s="34"/>
      <c r="J1016" s="34"/>
      <c r="K1016" s="34"/>
      <c r="L1016" s="34"/>
      <c r="M1016" s="34"/>
      <c r="N1016" s="34"/>
      <c r="O1016" s="32"/>
      <c r="P1016" s="32"/>
      <c r="Q1016" s="32"/>
      <c r="R1016" s="32"/>
      <c r="S1016" s="32"/>
      <c r="T1016" s="32"/>
      <c r="U1016" s="32"/>
      <c r="V1016" s="32"/>
      <c r="W1016" s="32"/>
      <c r="X1016" s="32"/>
      <c r="Y1016" s="32"/>
      <c r="Z1016" s="32"/>
    </row>
    <row r="1017" spans="1:26" ht="15.75" customHeight="1">
      <c r="A1017" s="32"/>
      <c r="B1017" s="32"/>
      <c r="C1017" s="117"/>
      <c r="D1017" s="34"/>
      <c r="E1017" s="34"/>
      <c r="F1017" s="34"/>
      <c r="G1017" s="34"/>
      <c r="H1017" s="34"/>
      <c r="I1017" s="34"/>
      <c r="J1017" s="34"/>
      <c r="K1017" s="34"/>
      <c r="L1017" s="34"/>
      <c r="M1017" s="34"/>
      <c r="N1017" s="34"/>
      <c r="O1017" s="32"/>
      <c r="P1017" s="32"/>
      <c r="Q1017" s="32"/>
      <c r="R1017" s="32"/>
      <c r="S1017" s="32"/>
      <c r="T1017" s="32"/>
      <c r="U1017" s="32"/>
      <c r="V1017" s="32"/>
      <c r="W1017" s="32"/>
      <c r="X1017" s="32"/>
      <c r="Y1017" s="32"/>
      <c r="Z1017" s="32"/>
    </row>
    <row r="1018" spans="1:26" ht="15.75" customHeight="1">
      <c r="A1018" s="32"/>
      <c r="B1018" s="32"/>
      <c r="C1018" s="117"/>
      <c r="D1018" s="34"/>
      <c r="E1018" s="34"/>
      <c r="F1018" s="34"/>
      <c r="G1018" s="34"/>
      <c r="H1018" s="34"/>
      <c r="I1018" s="34"/>
      <c r="J1018" s="34"/>
      <c r="K1018" s="34"/>
      <c r="L1018" s="34"/>
      <c r="M1018" s="34"/>
      <c r="N1018" s="34"/>
      <c r="O1018" s="32"/>
      <c r="P1018" s="32"/>
      <c r="Q1018" s="32"/>
      <c r="R1018" s="32"/>
      <c r="S1018" s="32"/>
      <c r="T1018" s="32"/>
      <c r="U1018" s="32"/>
      <c r="V1018" s="32"/>
      <c r="W1018" s="32"/>
      <c r="X1018" s="32"/>
      <c r="Y1018" s="32"/>
      <c r="Z1018" s="32"/>
    </row>
    <row r="1019" spans="1:26" ht="15.75" customHeight="1">
      <c r="A1019" s="32"/>
      <c r="B1019" s="32"/>
      <c r="C1019" s="117"/>
      <c r="D1019" s="34"/>
      <c r="E1019" s="34"/>
      <c r="F1019" s="34"/>
      <c r="G1019" s="34"/>
      <c r="H1019" s="34"/>
      <c r="I1019" s="34"/>
      <c r="J1019" s="34"/>
      <c r="K1019" s="34"/>
      <c r="L1019" s="34"/>
      <c r="M1019" s="34"/>
      <c r="N1019" s="34"/>
      <c r="O1019" s="32"/>
      <c r="P1019" s="32"/>
      <c r="Q1019" s="32"/>
      <c r="R1019" s="32"/>
      <c r="S1019" s="32"/>
      <c r="T1019" s="32"/>
      <c r="U1019" s="32"/>
      <c r="V1019" s="32"/>
      <c r="W1019" s="32"/>
      <c r="X1019" s="32"/>
      <c r="Y1019" s="32"/>
      <c r="Z1019" s="32"/>
    </row>
    <row r="1020" spans="1:26" ht="15.75" customHeight="1">
      <c r="A1020" s="32"/>
      <c r="B1020" s="32"/>
      <c r="C1020" s="117"/>
      <c r="D1020" s="34"/>
      <c r="E1020" s="34"/>
      <c r="F1020" s="34"/>
      <c r="G1020" s="34"/>
      <c r="H1020" s="34"/>
      <c r="I1020" s="34"/>
      <c r="J1020" s="34"/>
      <c r="K1020" s="34"/>
      <c r="L1020" s="34"/>
      <c r="M1020" s="34"/>
      <c r="N1020" s="34"/>
      <c r="O1020" s="32"/>
      <c r="P1020" s="32"/>
      <c r="Q1020" s="32"/>
      <c r="R1020" s="32"/>
      <c r="S1020" s="32"/>
      <c r="T1020" s="32"/>
      <c r="U1020" s="32"/>
      <c r="V1020" s="32"/>
      <c r="W1020" s="32"/>
      <c r="X1020" s="32"/>
      <c r="Y1020" s="32"/>
      <c r="Z1020" s="32"/>
    </row>
    <row r="1021" spans="1:26" ht="15.75" customHeight="1">
      <c r="A1021" s="32"/>
      <c r="B1021" s="32"/>
      <c r="C1021" s="117"/>
      <c r="D1021" s="34"/>
      <c r="E1021" s="34"/>
      <c r="F1021" s="34"/>
      <c r="G1021" s="34"/>
      <c r="H1021" s="34"/>
      <c r="I1021" s="34"/>
      <c r="J1021" s="34"/>
      <c r="K1021" s="34"/>
      <c r="L1021" s="34"/>
      <c r="M1021" s="34"/>
      <c r="N1021" s="34"/>
      <c r="O1021" s="32"/>
      <c r="P1021" s="32"/>
      <c r="Q1021" s="32"/>
      <c r="R1021" s="32"/>
      <c r="S1021" s="32"/>
      <c r="T1021" s="32"/>
      <c r="U1021" s="32"/>
      <c r="V1021" s="32"/>
      <c r="W1021" s="32"/>
      <c r="X1021" s="32"/>
      <c r="Y1021" s="32"/>
      <c r="Z1021" s="32"/>
    </row>
    <row r="1022" spans="1:26" ht="15.75" customHeight="1">
      <c r="A1022" s="32"/>
      <c r="B1022" s="32"/>
      <c r="C1022" s="117"/>
      <c r="D1022" s="34"/>
      <c r="E1022" s="34"/>
      <c r="F1022" s="34"/>
      <c r="G1022" s="34"/>
      <c r="H1022" s="34"/>
      <c r="I1022" s="34"/>
      <c r="J1022" s="34"/>
      <c r="K1022" s="34"/>
      <c r="L1022" s="34"/>
      <c r="M1022" s="34"/>
      <c r="N1022" s="34"/>
      <c r="O1022" s="32"/>
      <c r="P1022" s="32"/>
      <c r="Q1022" s="32"/>
      <c r="R1022" s="32"/>
      <c r="S1022" s="32"/>
      <c r="T1022" s="32"/>
      <c r="U1022" s="32"/>
      <c r="V1022" s="32"/>
      <c r="W1022" s="32"/>
      <c r="X1022" s="32"/>
      <c r="Y1022" s="32"/>
      <c r="Z1022" s="32"/>
    </row>
    <row r="1023" spans="1:26" ht="15.75" customHeight="1">
      <c r="A1023" s="32"/>
      <c r="B1023" s="32"/>
      <c r="C1023" s="117"/>
      <c r="D1023" s="34"/>
      <c r="E1023" s="34"/>
      <c r="F1023" s="34"/>
      <c r="G1023" s="34"/>
      <c r="H1023" s="34"/>
      <c r="I1023" s="34"/>
      <c r="J1023" s="34"/>
      <c r="K1023" s="34"/>
      <c r="L1023" s="34"/>
      <c r="M1023" s="34"/>
      <c r="N1023" s="34"/>
      <c r="O1023" s="32"/>
      <c r="P1023" s="32"/>
      <c r="Q1023" s="32"/>
      <c r="R1023" s="32"/>
      <c r="S1023" s="32"/>
      <c r="T1023" s="32"/>
      <c r="U1023" s="32"/>
      <c r="V1023" s="32"/>
      <c r="W1023" s="32"/>
      <c r="X1023" s="32"/>
      <c r="Y1023" s="32"/>
      <c r="Z1023" s="32"/>
    </row>
    <row r="1024" spans="1:26" ht="15.75" customHeight="1">
      <c r="A1024" s="32"/>
      <c r="B1024" s="32"/>
      <c r="C1024" s="117"/>
      <c r="D1024" s="34"/>
      <c r="E1024" s="34"/>
      <c r="F1024" s="34"/>
      <c r="G1024" s="34"/>
      <c r="H1024" s="34"/>
      <c r="I1024" s="34"/>
      <c r="J1024" s="34"/>
      <c r="K1024" s="34"/>
      <c r="L1024" s="34"/>
      <c r="M1024" s="34"/>
      <c r="N1024" s="34"/>
      <c r="O1024" s="32"/>
      <c r="P1024" s="32"/>
      <c r="Q1024" s="32"/>
      <c r="R1024" s="32"/>
      <c r="S1024" s="32"/>
      <c r="T1024" s="32"/>
      <c r="U1024" s="32"/>
      <c r="V1024" s="32"/>
      <c r="W1024" s="32"/>
      <c r="X1024" s="32"/>
      <c r="Y1024" s="32"/>
      <c r="Z1024" s="32"/>
    </row>
    <row r="1025" spans="1:26" ht="15.75" customHeight="1">
      <c r="A1025" s="32"/>
      <c r="B1025" s="32"/>
      <c r="C1025" s="117"/>
      <c r="D1025" s="34"/>
      <c r="E1025" s="34"/>
      <c r="F1025" s="34"/>
      <c r="G1025" s="34"/>
      <c r="H1025" s="34"/>
      <c r="I1025" s="34"/>
      <c r="J1025" s="34"/>
      <c r="K1025" s="34"/>
      <c r="L1025" s="34"/>
      <c r="M1025" s="34"/>
      <c r="N1025" s="34"/>
      <c r="O1025" s="32"/>
      <c r="P1025" s="32"/>
      <c r="Q1025" s="32"/>
      <c r="R1025" s="32"/>
      <c r="S1025" s="32"/>
      <c r="T1025" s="32"/>
      <c r="U1025" s="32"/>
      <c r="V1025" s="32"/>
      <c r="W1025" s="32"/>
      <c r="X1025" s="32"/>
      <c r="Y1025" s="32"/>
      <c r="Z1025" s="32"/>
    </row>
  </sheetData>
  <phoneticPr fontId="77" type="noConversion"/>
  <pageMargins left="0.7" right="0.7" top="0.75" bottom="0.75" header="0" footer="0"/>
  <pageSetup orientation="portrait" r:id="rId1"/>
  <ignoredErrors>
    <ignoredError sqref="I29 I19 I24 M19 M24 M29 I4 M4 I9 M9 I14 M14 N48 N55 I51 I55 J51:N51 J55:M55" formula="1"/>
  </ignoredError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38B46-BE6C-4C92-B01C-C1E2312CFA69}">
  <sheetPr>
    <tabColor rgb="FF7030A0"/>
  </sheetPr>
  <dimension ref="B1:AF258"/>
  <sheetViews>
    <sheetView topLeftCell="A24" workbookViewId="0">
      <selection activeCell="C10" sqref="C10"/>
    </sheetView>
  </sheetViews>
  <sheetFormatPr defaultColWidth="14.44140625" defaultRowHeight="13.8"/>
  <cols>
    <col min="1" max="1" width="2.6640625" style="606" customWidth="1"/>
    <col min="2" max="2" width="29" style="606" bestFit="1" customWidth="1"/>
    <col min="3" max="3" width="13.109375" style="606" bestFit="1" customWidth="1"/>
    <col min="4" max="4" width="12.6640625" style="607" customWidth="1"/>
    <col min="5" max="5" width="14.44140625" style="607"/>
    <col min="6" max="6" width="13.88671875" style="607" customWidth="1"/>
    <col min="7" max="7" width="16.33203125" style="607" customWidth="1"/>
    <col min="8" max="8" width="8.6640625" style="607" bestFit="1" customWidth="1"/>
    <col min="9" max="9" width="13.5546875" style="606" bestFit="1" customWidth="1"/>
    <col min="10" max="10" width="25.109375" style="606" hidden="1" customWidth="1"/>
    <col min="11" max="13" width="8.109375" style="606" hidden="1" customWidth="1"/>
    <col min="14" max="14" width="8.88671875" style="606" hidden="1" customWidth="1"/>
    <col min="15" max="15" width="7.6640625" style="606" hidden="1" customWidth="1"/>
    <col min="16" max="16" width="3.44140625" style="606" customWidth="1"/>
    <col min="17" max="17" width="17.33203125" style="606" bestFit="1" customWidth="1"/>
    <col min="18" max="18" width="7.33203125" style="611" bestFit="1" customWidth="1"/>
    <col min="19" max="19" width="8.109375" style="611" bestFit="1" customWidth="1"/>
    <col min="20" max="20" width="9.44140625" style="611" bestFit="1" customWidth="1"/>
    <col min="21" max="21" width="8.88671875" style="611" customWidth="1"/>
    <col min="22" max="22" width="11.33203125" style="611" customWidth="1"/>
    <col min="23" max="23" width="13" style="611" customWidth="1"/>
    <col min="24" max="24" width="12.88671875" style="611" customWidth="1"/>
    <col min="25" max="25" width="15.109375" style="606" customWidth="1"/>
    <col min="26" max="26" width="8.88671875" style="606" customWidth="1"/>
    <col min="27" max="30" width="14.44140625" style="606"/>
    <col min="31" max="31" width="19" style="606" bestFit="1" customWidth="1"/>
    <col min="32" max="16384" width="14.44140625" style="606"/>
  </cols>
  <sheetData>
    <row r="1" spans="2:16">
      <c r="E1" s="608"/>
      <c r="F1" s="608"/>
      <c r="G1" s="609"/>
      <c r="I1" s="610"/>
      <c r="J1" s="610"/>
    </row>
    <row r="2" spans="2:16" ht="27.6">
      <c r="B2" s="742" t="s">
        <v>567</v>
      </c>
      <c r="C2" s="742" t="s">
        <v>497</v>
      </c>
      <c r="D2" s="614" t="s">
        <v>498</v>
      </c>
      <c r="E2" s="614" t="s">
        <v>499</v>
      </c>
      <c r="F2" s="831" t="s">
        <v>568</v>
      </c>
      <c r="G2" s="614" t="s">
        <v>500</v>
      </c>
      <c r="I2" s="610"/>
    </row>
    <row r="3" spans="2:16">
      <c r="B3" s="622"/>
      <c r="C3" s="680"/>
      <c r="D3" s="681"/>
      <c r="E3" s="681"/>
      <c r="F3" s="743"/>
      <c r="G3" s="744"/>
      <c r="I3" s="610"/>
    </row>
    <row r="4" spans="2:16">
      <c r="B4" s="622"/>
      <c r="C4" s="680"/>
      <c r="D4" s="681"/>
      <c r="E4" s="681"/>
      <c r="F4" s="743"/>
      <c r="G4" s="744"/>
      <c r="I4" s="610"/>
    </row>
    <row r="5" spans="2:16">
      <c r="B5" s="622"/>
      <c r="C5" s="680"/>
      <c r="D5" s="681"/>
      <c r="E5" s="681"/>
      <c r="F5" s="743"/>
      <c r="G5" s="744"/>
      <c r="I5" s="610"/>
    </row>
    <row r="6" spans="2:16">
      <c r="B6" s="622"/>
      <c r="C6" s="622"/>
      <c r="D6" s="681"/>
      <c r="E6" s="681"/>
      <c r="F6" s="745"/>
      <c r="G6" s="746"/>
      <c r="I6" s="610"/>
    </row>
    <row r="7" spans="2:16">
      <c r="B7" s="747"/>
      <c r="C7" s="747"/>
      <c r="D7" s="681"/>
      <c r="E7" s="681"/>
      <c r="F7" s="748"/>
      <c r="G7" s="744"/>
      <c r="I7" s="610"/>
    </row>
    <row r="8" spans="2:16">
      <c r="B8" s="622"/>
      <c r="C8" s="622"/>
      <c r="D8" s="681"/>
      <c r="E8" s="681"/>
      <c r="F8" s="681"/>
      <c r="G8" s="749"/>
      <c r="I8" s="610"/>
    </row>
    <row r="9" spans="2:16">
      <c r="B9" s="622"/>
      <c r="C9" s="622"/>
      <c r="D9" s="681"/>
      <c r="E9" s="681"/>
      <c r="F9" s="681"/>
      <c r="G9" s="749"/>
      <c r="I9" s="610"/>
    </row>
    <row r="10" spans="2:16">
      <c r="B10" s="759" t="s">
        <v>569</v>
      </c>
      <c r="G10" s="617"/>
      <c r="I10" s="610"/>
    </row>
    <row r="11" spans="2:16">
      <c r="B11" s="618"/>
      <c r="C11" s="618"/>
      <c r="D11" s="619"/>
      <c r="E11" s="619"/>
      <c r="F11" s="619"/>
      <c r="I11" s="610"/>
    </row>
    <row r="12" spans="2:16">
      <c r="B12" s="750"/>
      <c r="C12" s="751"/>
      <c r="D12" s="752"/>
      <c r="E12" s="752"/>
      <c r="F12" s="753"/>
      <c r="G12" s="754"/>
      <c r="I12" s="610"/>
    </row>
    <row r="13" spans="2:16">
      <c r="B13" s="755"/>
      <c r="C13" s="756"/>
      <c r="D13" s="757"/>
      <c r="E13" s="757"/>
      <c r="F13" s="756"/>
      <c r="G13" s="758"/>
      <c r="H13" s="615"/>
      <c r="J13" s="612"/>
      <c r="K13" s="620"/>
      <c r="L13" s="620"/>
      <c r="M13" s="621"/>
      <c r="N13" s="609"/>
      <c r="O13" s="607"/>
      <c r="P13" s="610"/>
    </row>
    <row r="14" spans="2:16">
      <c r="B14" s="755"/>
      <c r="C14" s="756"/>
      <c r="D14" s="757"/>
      <c r="E14" s="757"/>
      <c r="F14" s="756"/>
      <c r="G14" s="758"/>
      <c r="J14" s="622"/>
      <c r="K14" s="623"/>
      <c r="L14" s="623"/>
      <c r="M14" s="623"/>
      <c r="N14" s="609"/>
      <c r="O14" s="607"/>
      <c r="P14" s="610"/>
    </row>
    <row r="15" spans="2:16">
      <c r="G15" s="624"/>
      <c r="J15" s="622"/>
      <c r="K15" s="623"/>
      <c r="L15" s="623"/>
      <c r="M15" s="623"/>
      <c r="N15" s="607"/>
      <c r="O15" s="607"/>
      <c r="P15" s="625"/>
    </row>
    <row r="16" spans="2:16">
      <c r="I16" s="624"/>
      <c r="J16" s="622"/>
      <c r="K16" s="623"/>
      <c r="L16" s="623"/>
      <c r="M16" s="623"/>
      <c r="N16" s="607"/>
      <c r="O16" s="607"/>
      <c r="P16" s="608"/>
    </row>
    <row r="17" spans="10:25">
      <c r="J17" s="622"/>
      <c r="K17" s="623"/>
      <c r="L17" s="623"/>
      <c r="M17" s="623"/>
      <c r="N17" s="607"/>
      <c r="O17" s="607"/>
      <c r="P17" s="608"/>
    </row>
    <row r="18" spans="10:25">
      <c r="J18" s="622"/>
      <c r="K18" s="623"/>
      <c r="L18" s="623"/>
      <c r="M18" s="623"/>
      <c r="N18" s="607"/>
      <c r="O18" s="607"/>
      <c r="P18" s="608"/>
    </row>
    <row r="19" spans="10:25">
      <c r="J19" s="622"/>
      <c r="K19" s="623"/>
      <c r="L19" s="623"/>
      <c r="M19" s="623"/>
      <c r="N19" s="607"/>
      <c r="O19" s="607"/>
      <c r="P19" s="608"/>
    </row>
    <row r="20" spans="10:25">
      <c r="J20" s="622"/>
      <c r="K20" s="623"/>
      <c r="L20" s="623"/>
      <c r="M20" s="623"/>
      <c r="N20" s="607"/>
      <c r="O20" s="607"/>
      <c r="P20" s="608"/>
    </row>
    <row r="21" spans="10:25">
      <c r="J21" s="622"/>
      <c r="K21" s="623"/>
      <c r="L21" s="623"/>
      <c r="M21" s="623"/>
      <c r="N21" s="607"/>
      <c r="O21" s="607"/>
      <c r="P21" s="608"/>
    </row>
    <row r="22" spans="10:25">
      <c r="J22" s="622" t="e">
        <v>#REF!</v>
      </c>
      <c r="K22" s="623" t="e">
        <v>#REF!</v>
      </c>
      <c r="L22" s="623" t="e">
        <v>#REF!</v>
      </c>
      <c r="M22" s="623" t="e">
        <f t="shared" ref="M22:M23" si="0">AVERAGE(K22:L22)</f>
        <v>#REF!</v>
      </c>
      <c r="N22" s="609"/>
      <c r="O22" s="608"/>
      <c r="P22" s="608"/>
    </row>
    <row r="23" spans="10:25">
      <c r="J23" s="622" t="e">
        <v>#REF!</v>
      </c>
      <c r="K23" s="623" t="e">
        <v>#REF!</v>
      </c>
      <c r="L23" s="623" t="e">
        <v>#REF!</v>
      </c>
      <c r="M23" s="623" t="e">
        <f t="shared" si="0"/>
        <v>#REF!</v>
      </c>
      <c r="N23" s="609"/>
      <c r="O23" s="608"/>
      <c r="P23" s="608"/>
    </row>
    <row r="24" spans="10:25">
      <c r="J24" s="616" t="s">
        <v>501</v>
      </c>
      <c r="K24" s="626" t="e">
        <f>AVERAGE(K14:K23)</f>
        <v>#REF!</v>
      </c>
      <c r="L24" s="626" t="e">
        <f>AVERAGE(L14:L23)</f>
        <v>#REF!</v>
      </c>
      <c r="M24" s="626" t="e">
        <f>AVERAGE(M14:M20)</f>
        <v>#DIV/0!</v>
      </c>
      <c r="N24" s="607"/>
      <c r="O24" s="607"/>
      <c r="P24" s="608"/>
    </row>
    <row r="25" spans="10:25">
      <c r="J25" s="616" t="s">
        <v>502</v>
      </c>
      <c r="K25" s="627">
        <v>500</v>
      </c>
      <c r="L25" s="627">
        <v>600</v>
      </c>
      <c r="M25" s="627">
        <f>AVERAGE(K25:L25)</f>
        <v>550</v>
      </c>
      <c r="N25" s="607"/>
      <c r="O25" s="607"/>
      <c r="P25" s="608"/>
    </row>
    <row r="26" spans="10:25">
      <c r="J26" s="628" t="s">
        <v>503</v>
      </c>
      <c r="K26" s="629">
        <f>K25/30</f>
        <v>16.666666666666668</v>
      </c>
      <c r="L26" s="629">
        <f t="shared" ref="L26:M26" si="1">L25/30</f>
        <v>20</v>
      </c>
      <c r="M26" s="629">
        <f t="shared" si="1"/>
        <v>18.333333333333332</v>
      </c>
      <c r="N26" s="607"/>
      <c r="O26" s="607"/>
      <c r="P26" s="608"/>
      <c r="S26" s="630"/>
    </row>
    <row r="27" spans="10:25">
      <c r="K27" s="607"/>
      <c r="L27" s="607"/>
      <c r="M27" s="607"/>
      <c r="N27" s="607"/>
      <c r="O27" s="607"/>
      <c r="P27" s="608"/>
    </row>
    <row r="28" spans="10:25" ht="41.4">
      <c r="K28" s="607"/>
      <c r="L28" s="607"/>
      <c r="M28" s="607"/>
      <c r="N28" s="607"/>
      <c r="O28" s="607"/>
      <c r="P28" s="608"/>
      <c r="Q28" s="631" t="s">
        <v>430</v>
      </c>
      <c r="R28" s="613" t="s">
        <v>504</v>
      </c>
      <c r="S28" s="613" t="s">
        <v>427</v>
      </c>
      <c r="T28" s="632" t="s">
        <v>428</v>
      </c>
      <c r="U28" s="633" t="s">
        <v>505</v>
      </c>
      <c r="V28" s="613" t="s">
        <v>506</v>
      </c>
      <c r="W28" s="613" t="s">
        <v>507</v>
      </c>
      <c r="X28" s="632" t="s">
        <v>508</v>
      </c>
      <c r="Y28" s="614" t="s">
        <v>429</v>
      </c>
    </row>
    <row r="29" spans="10:25">
      <c r="O29" s="607"/>
      <c r="P29" s="608"/>
      <c r="Q29" s="634" t="s">
        <v>509</v>
      </c>
      <c r="R29" s="635">
        <v>350</v>
      </c>
      <c r="S29" s="635">
        <v>470</v>
      </c>
      <c r="T29" s="635">
        <f t="shared" ref="T29:T31" si="2">AVERAGE(R29:S29)</f>
        <v>410</v>
      </c>
      <c r="U29" s="636">
        <v>0.05</v>
      </c>
      <c r="V29" s="635">
        <f t="shared" ref="V29:X34" si="3">R29*(1-$U$29)</f>
        <v>332.5</v>
      </c>
      <c r="W29" s="635">
        <f t="shared" si="3"/>
        <v>446.5</v>
      </c>
      <c r="X29" s="635">
        <f t="shared" si="3"/>
        <v>389.5</v>
      </c>
      <c r="Y29" s="637">
        <v>390.73544235787756</v>
      </c>
    </row>
    <row r="30" spans="10:25">
      <c r="O30" s="607"/>
      <c r="P30" s="608"/>
      <c r="Q30" s="634" t="s">
        <v>510</v>
      </c>
      <c r="R30" s="635">
        <v>325</v>
      </c>
      <c r="S30" s="635">
        <v>425</v>
      </c>
      <c r="T30" s="635">
        <f t="shared" si="2"/>
        <v>375</v>
      </c>
      <c r="U30" s="636">
        <v>0.05</v>
      </c>
      <c r="V30" s="635">
        <f t="shared" si="3"/>
        <v>308.75</v>
      </c>
      <c r="W30" s="635">
        <f t="shared" si="3"/>
        <v>403.75</v>
      </c>
      <c r="X30" s="635">
        <f t="shared" si="3"/>
        <v>356.25</v>
      </c>
      <c r="Y30" s="637">
        <v>402.9331809040969</v>
      </c>
    </row>
    <row r="31" spans="10:25">
      <c r="O31" s="638"/>
      <c r="P31" s="608"/>
      <c r="Q31" s="634" t="s">
        <v>511</v>
      </c>
      <c r="R31" s="635">
        <v>675</v>
      </c>
      <c r="S31" s="635">
        <v>850</v>
      </c>
      <c r="T31" s="635">
        <f t="shared" si="2"/>
        <v>762.5</v>
      </c>
      <c r="U31" s="636">
        <v>0.05</v>
      </c>
      <c r="V31" s="635">
        <f t="shared" si="3"/>
        <v>641.25</v>
      </c>
      <c r="W31" s="635">
        <f t="shared" si="3"/>
        <v>807.5</v>
      </c>
      <c r="X31" s="635">
        <f t="shared" si="3"/>
        <v>724.375</v>
      </c>
      <c r="Y31" s="637">
        <v>703.80116866708795</v>
      </c>
    </row>
    <row r="32" spans="10:25">
      <c r="O32" s="639"/>
      <c r="P32" s="640"/>
      <c r="Q32" s="634" t="s">
        <v>512</v>
      </c>
      <c r="R32" s="635">
        <v>525</v>
      </c>
      <c r="S32" s="635">
        <v>675</v>
      </c>
      <c r="T32" s="635">
        <f>AVERAGE(R32:S32)</f>
        <v>600</v>
      </c>
      <c r="U32" s="636">
        <v>0.05</v>
      </c>
      <c r="V32" s="635">
        <f t="shared" si="3"/>
        <v>498.75</v>
      </c>
      <c r="W32" s="635">
        <f t="shared" si="3"/>
        <v>641.25</v>
      </c>
      <c r="X32" s="635">
        <f t="shared" si="3"/>
        <v>570</v>
      </c>
      <c r="Y32" s="637">
        <v>570.17335766423355</v>
      </c>
    </row>
    <row r="33" spans="2:32">
      <c r="O33" s="607"/>
      <c r="P33" s="610"/>
      <c r="Q33" s="606" t="s">
        <v>513</v>
      </c>
      <c r="R33" s="635">
        <v>300</v>
      </c>
      <c r="S33" s="635">
        <v>375</v>
      </c>
      <c r="T33" s="635">
        <f t="shared" ref="T33:T34" si="4">AVERAGE(R33:S33)</f>
        <v>337.5</v>
      </c>
      <c r="U33" s="636">
        <v>0.05</v>
      </c>
      <c r="V33" s="635">
        <f t="shared" si="3"/>
        <v>285</v>
      </c>
      <c r="W33" s="635">
        <f t="shared" si="3"/>
        <v>356.25</v>
      </c>
      <c r="X33" s="635">
        <f t="shared" si="3"/>
        <v>320.625</v>
      </c>
      <c r="Y33" s="637">
        <v>326.55974022620461</v>
      </c>
    </row>
    <row r="34" spans="2:32">
      <c r="D34" s="606"/>
      <c r="E34" s="606"/>
      <c r="F34" s="606"/>
      <c r="G34" s="606"/>
      <c r="I34" s="610"/>
      <c r="Q34" s="606" t="s">
        <v>514</v>
      </c>
      <c r="R34" s="635">
        <v>450</v>
      </c>
      <c r="S34" s="635">
        <v>595</v>
      </c>
      <c r="T34" s="635">
        <f t="shared" si="4"/>
        <v>522.5</v>
      </c>
      <c r="U34" s="636">
        <v>0.05</v>
      </c>
      <c r="V34" s="635">
        <f t="shared" si="3"/>
        <v>427.5</v>
      </c>
      <c r="W34" s="635">
        <f t="shared" si="3"/>
        <v>565.25</v>
      </c>
      <c r="X34" s="635">
        <f t="shared" si="3"/>
        <v>496.375</v>
      </c>
      <c r="Y34" s="637">
        <v>585.79483523550584</v>
      </c>
    </row>
    <row r="35" spans="2:32">
      <c r="D35" s="606"/>
      <c r="E35" s="606"/>
      <c r="F35" s="606"/>
      <c r="G35" s="606"/>
      <c r="I35" s="610"/>
    </row>
    <row r="36" spans="2:32">
      <c r="D36" s="606"/>
      <c r="E36" s="606"/>
      <c r="F36" s="606"/>
      <c r="G36" s="606"/>
      <c r="H36" s="641"/>
      <c r="I36" s="625"/>
      <c r="J36" s="611"/>
      <c r="K36" s="642"/>
      <c r="L36" s="642"/>
      <c r="M36" s="642"/>
      <c r="N36" s="642"/>
      <c r="O36" s="643"/>
      <c r="AA36" s="606" t="s">
        <v>515</v>
      </c>
      <c r="AB36" s="606" t="s">
        <v>516</v>
      </c>
      <c r="AC36" s="606" t="s">
        <v>517</v>
      </c>
      <c r="AD36" s="606" t="s">
        <v>518</v>
      </c>
      <c r="AE36" s="606" t="s">
        <v>519</v>
      </c>
      <c r="AF36" s="606" t="s">
        <v>520</v>
      </c>
    </row>
    <row r="37" spans="2:32">
      <c r="D37" s="606"/>
      <c r="E37" s="606"/>
      <c r="F37" s="606"/>
      <c r="G37" s="606"/>
      <c r="H37" s="608"/>
      <c r="I37" s="608"/>
      <c r="AA37" s="606">
        <f>SUM(AB37:AD37)</f>
        <v>50</v>
      </c>
      <c r="AB37" s="606">
        <v>30</v>
      </c>
      <c r="AC37" s="606">
        <v>15</v>
      </c>
      <c r="AD37" s="606">
        <v>5</v>
      </c>
      <c r="AE37" s="644">
        <v>9500</v>
      </c>
      <c r="AF37" s="645">
        <v>3000</v>
      </c>
    </row>
    <row r="38" spans="2:32">
      <c r="D38" s="606"/>
      <c r="E38" s="606"/>
      <c r="F38" s="606"/>
      <c r="G38" s="606"/>
      <c r="H38" s="608"/>
      <c r="I38" s="608"/>
      <c r="AA38" s="646">
        <f>AA37*(AE37+AF37)</f>
        <v>625000</v>
      </c>
    </row>
    <row r="39" spans="2:32">
      <c r="D39" s="606"/>
      <c r="E39" s="606"/>
      <c r="F39" s="606"/>
      <c r="G39" s="606"/>
      <c r="H39" s="608"/>
      <c r="I39" s="608"/>
    </row>
    <row r="40" spans="2:32">
      <c r="D40" s="606"/>
      <c r="E40" s="606"/>
      <c r="F40" s="606"/>
      <c r="G40" s="606"/>
      <c r="H40" s="608"/>
      <c r="I40" s="608"/>
    </row>
    <row r="41" spans="2:32">
      <c r="D41" s="606"/>
      <c r="E41" s="606"/>
      <c r="F41" s="606"/>
      <c r="G41" s="606"/>
      <c r="H41" s="608"/>
      <c r="I41" s="608"/>
    </row>
    <row r="42" spans="2:32">
      <c r="D42" s="647"/>
      <c r="E42" s="647"/>
      <c r="F42" s="648"/>
      <c r="G42" s="609"/>
      <c r="H42" s="608"/>
      <c r="I42" s="608"/>
      <c r="J42" s="608"/>
    </row>
    <row r="43" spans="2:32">
      <c r="E43" s="608"/>
      <c r="F43" s="608"/>
      <c r="G43" s="609"/>
      <c r="H43" s="608"/>
      <c r="I43" s="608"/>
      <c r="J43" s="608"/>
    </row>
    <row r="44" spans="2:32">
      <c r="B44" s="649"/>
      <c r="C44" s="649"/>
      <c r="D44" s="641"/>
      <c r="E44" s="625"/>
      <c r="F44" s="650"/>
      <c r="G44" s="609"/>
      <c r="H44" s="608"/>
      <c r="I44" s="608"/>
      <c r="J44" s="608"/>
    </row>
    <row r="45" spans="2:32">
      <c r="D45" s="629"/>
      <c r="E45" s="629"/>
      <c r="F45" s="637"/>
      <c r="G45" s="609"/>
      <c r="H45" s="608"/>
      <c r="I45" s="608"/>
      <c r="J45" s="608"/>
    </row>
    <row r="46" spans="2:32">
      <c r="B46" s="610"/>
      <c r="C46" s="610"/>
      <c r="D46" s="651"/>
      <c r="E46" s="651"/>
      <c r="F46" s="652"/>
      <c r="G46" s="609"/>
      <c r="I46" s="608"/>
      <c r="J46" s="608"/>
      <c r="O46" s="653"/>
      <c r="Q46" s="654"/>
    </row>
    <row r="47" spans="2:32">
      <c r="D47" s="629"/>
      <c r="E47" s="629"/>
      <c r="F47" s="637"/>
      <c r="G47" s="609"/>
      <c r="H47" s="638"/>
      <c r="I47" s="608"/>
      <c r="J47" s="608"/>
      <c r="O47" s="653"/>
      <c r="Q47" s="654"/>
    </row>
    <row r="48" spans="2:32">
      <c r="B48" s="610"/>
      <c r="C48" s="610"/>
      <c r="D48" s="651"/>
      <c r="E48" s="651"/>
      <c r="F48" s="652"/>
      <c r="G48" s="609"/>
      <c r="H48" s="638"/>
      <c r="I48" s="608"/>
      <c r="J48" s="608"/>
      <c r="O48" s="653"/>
      <c r="Q48" s="654"/>
    </row>
    <row r="49" spans="2:12">
      <c r="B49" s="610"/>
      <c r="C49" s="610"/>
      <c r="D49" s="629"/>
      <c r="E49" s="629"/>
      <c r="F49" s="637"/>
      <c r="G49" s="609"/>
      <c r="H49" s="638"/>
      <c r="I49" s="608"/>
      <c r="J49" s="608"/>
    </row>
    <row r="50" spans="2:12">
      <c r="D50" s="651"/>
      <c r="E50" s="651"/>
      <c r="F50" s="652"/>
      <c r="G50" s="655"/>
      <c r="H50" s="639"/>
      <c r="I50" s="640"/>
      <c r="J50" s="640"/>
    </row>
    <row r="51" spans="2:12">
      <c r="B51" s="656"/>
      <c r="C51" s="656"/>
      <c r="D51" s="657"/>
      <c r="E51" s="640"/>
      <c r="F51" s="640"/>
      <c r="G51" s="655"/>
      <c r="H51" s="657"/>
      <c r="I51" s="658"/>
      <c r="J51" s="658"/>
    </row>
    <row r="52" spans="2:12">
      <c r="E52" s="608"/>
      <c r="F52" s="608"/>
      <c r="G52" s="609"/>
      <c r="I52" s="610"/>
      <c r="J52" s="610"/>
    </row>
    <row r="53" spans="2:12">
      <c r="D53" s="657"/>
      <c r="G53" s="609"/>
      <c r="I53" s="607"/>
      <c r="J53" s="607"/>
      <c r="K53" s="659"/>
      <c r="L53" s="610"/>
    </row>
    <row r="54" spans="2:12">
      <c r="D54" s="639"/>
      <c r="G54" s="609"/>
      <c r="I54" s="607"/>
      <c r="J54" s="607"/>
      <c r="K54" s="659"/>
      <c r="L54" s="610"/>
    </row>
    <row r="55" spans="2:12">
      <c r="E55" s="660"/>
      <c r="F55" s="660"/>
      <c r="G55" s="660"/>
      <c r="H55" s="660"/>
      <c r="I55" s="660"/>
      <c r="J55" s="660"/>
      <c r="K55" s="659"/>
      <c r="L55" s="610"/>
    </row>
    <row r="56" spans="2:12">
      <c r="E56" s="608"/>
      <c r="F56" s="608"/>
      <c r="G56" s="609"/>
      <c r="H56" s="661"/>
      <c r="I56" s="608"/>
      <c r="J56" s="608"/>
      <c r="K56" s="659"/>
      <c r="L56" s="610"/>
    </row>
    <row r="57" spans="2:12">
      <c r="E57" s="608"/>
      <c r="F57" s="608"/>
      <c r="G57" s="609"/>
      <c r="H57" s="609"/>
      <c r="I57" s="608"/>
      <c r="J57" s="608"/>
      <c r="K57" s="659"/>
      <c r="L57" s="610"/>
    </row>
    <row r="58" spans="2:12">
      <c r="D58" s="657"/>
      <c r="E58" s="640"/>
      <c r="F58" s="640"/>
      <c r="G58" s="655"/>
      <c r="H58" s="655"/>
      <c r="I58" s="640"/>
      <c r="J58" s="640"/>
      <c r="K58" s="659"/>
      <c r="L58" s="610"/>
    </row>
    <row r="59" spans="2:12">
      <c r="E59" s="608"/>
      <c r="F59" s="608"/>
      <c r="G59" s="609"/>
      <c r="I59" s="610"/>
      <c r="J59" s="610"/>
    </row>
    <row r="60" spans="2:12">
      <c r="E60" s="608"/>
      <c r="F60" s="608"/>
      <c r="G60" s="609"/>
      <c r="I60" s="610"/>
      <c r="J60" s="610"/>
    </row>
    <row r="61" spans="2:12">
      <c r="E61" s="608"/>
      <c r="F61" s="608"/>
      <c r="G61" s="609"/>
      <c r="I61" s="610"/>
      <c r="J61" s="610"/>
    </row>
    <row r="62" spans="2:12">
      <c r="E62" s="608"/>
      <c r="F62" s="608"/>
      <c r="G62" s="609"/>
      <c r="I62" s="610"/>
      <c r="J62" s="610"/>
    </row>
    <row r="63" spans="2:12">
      <c r="E63" s="608"/>
      <c r="F63" s="608"/>
      <c r="G63" s="609"/>
      <c r="I63" s="610"/>
      <c r="J63" s="610"/>
    </row>
    <row r="64" spans="2:12">
      <c r="E64" s="608"/>
      <c r="F64" s="608"/>
      <c r="G64" s="609"/>
      <c r="I64" s="610"/>
      <c r="J64" s="610"/>
    </row>
    <row r="65" spans="5:10">
      <c r="E65" s="608"/>
      <c r="F65" s="608"/>
      <c r="G65" s="609"/>
      <c r="I65" s="610"/>
      <c r="J65" s="610"/>
    </row>
    <row r="66" spans="5:10">
      <c r="E66" s="608"/>
      <c r="F66" s="608"/>
      <c r="G66" s="609"/>
      <c r="I66" s="610"/>
      <c r="J66" s="610"/>
    </row>
    <row r="67" spans="5:10">
      <c r="E67" s="608"/>
      <c r="F67" s="608"/>
      <c r="G67" s="609"/>
      <c r="I67" s="610"/>
      <c r="J67" s="610"/>
    </row>
    <row r="68" spans="5:10">
      <c r="E68" s="608"/>
      <c r="F68" s="608"/>
      <c r="G68" s="609"/>
      <c r="I68" s="610"/>
      <c r="J68" s="610"/>
    </row>
    <row r="69" spans="5:10">
      <c r="E69" s="608"/>
      <c r="F69" s="608"/>
      <c r="G69" s="609"/>
      <c r="I69" s="610"/>
      <c r="J69" s="610"/>
    </row>
    <row r="70" spans="5:10">
      <c r="E70" s="608"/>
      <c r="F70" s="608"/>
      <c r="G70" s="609"/>
      <c r="I70" s="610"/>
      <c r="J70" s="610"/>
    </row>
    <row r="71" spans="5:10">
      <c r="E71" s="608"/>
      <c r="F71" s="608"/>
      <c r="G71" s="609"/>
      <c r="I71" s="610"/>
      <c r="J71" s="610"/>
    </row>
    <row r="72" spans="5:10">
      <c r="E72" s="608"/>
      <c r="F72" s="608"/>
      <c r="G72" s="609"/>
      <c r="I72" s="610"/>
      <c r="J72" s="610"/>
    </row>
    <row r="73" spans="5:10">
      <c r="E73" s="608"/>
      <c r="F73" s="608"/>
      <c r="G73" s="609"/>
      <c r="I73" s="610"/>
      <c r="J73" s="610"/>
    </row>
    <row r="74" spans="5:10">
      <c r="E74" s="608"/>
      <c r="F74" s="608"/>
      <c r="G74" s="609"/>
      <c r="I74" s="610"/>
      <c r="J74" s="610"/>
    </row>
    <row r="75" spans="5:10">
      <c r="E75" s="608"/>
      <c r="F75" s="608"/>
      <c r="G75" s="609"/>
      <c r="I75" s="610"/>
      <c r="J75" s="610"/>
    </row>
    <row r="76" spans="5:10">
      <c r="E76" s="608"/>
      <c r="F76" s="608"/>
      <c r="G76" s="609"/>
      <c r="I76" s="610"/>
      <c r="J76" s="610"/>
    </row>
    <row r="77" spans="5:10">
      <c r="E77" s="608"/>
      <c r="F77" s="608"/>
      <c r="G77" s="609"/>
      <c r="I77" s="610"/>
      <c r="J77" s="610"/>
    </row>
    <row r="78" spans="5:10">
      <c r="E78" s="608"/>
      <c r="F78" s="608"/>
      <c r="G78" s="609"/>
      <c r="I78" s="610"/>
      <c r="J78" s="610"/>
    </row>
    <row r="79" spans="5:10">
      <c r="E79" s="608"/>
      <c r="F79" s="608"/>
      <c r="G79" s="609"/>
      <c r="I79" s="610"/>
      <c r="J79" s="610"/>
    </row>
    <row r="80" spans="5:10">
      <c r="E80" s="608"/>
      <c r="F80" s="608"/>
      <c r="G80" s="609"/>
      <c r="I80" s="610"/>
      <c r="J80" s="610"/>
    </row>
    <row r="81" spans="5:10">
      <c r="E81" s="608"/>
      <c r="F81" s="608"/>
      <c r="G81" s="609"/>
      <c r="I81" s="610"/>
      <c r="J81" s="610"/>
    </row>
    <row r="82" spans="5:10">
      <c r="E82" s="608"/>
      <c r="F82" s="608"/>
      <c r="G82" s="609"/>
      <c r="I82" s="610"/>
      <c r="J82" s="610"/>
    </row>
    <row r="83" spans="5:10">
      <c r="E83" s="608"/>
      <c r="F83" s="608"/>
      <c r="G83" s="609"/>
      <c r="I83" s="610"/>
      <c r="J83" s="610"/>
    </row>
    <row r="84" spans="5:10">
      <c r="E84" s="608"/>
      <c r="F84" s="608"/>
      <c r="G84" s="609"/>
      <c r="I84" s="610"/>
      <c r="J84" s="610"/>
    </row>
    <row r="85" spans="5:10">
      <c r="E85" s="608"/>
      <c r="F85" s="608"/>
      <c r="G85" s="609"/>
      <c r="I85" s="610"/>
      <c r="J85" s="610"/>
    </row>
    <row r="86" spans="5:10">
      <c r="E86" s="608"/>
      <c r="F86" s="608"/>
      <c r="G86" s="609"/>
      <c r="I86" s="610"/>
      <c r="J86" s="610"/>
    </row>
    <row r="87" spans="5:10">
      <c r="E87" s="608"/>
      <c r="F87" s="608"/>
      <c r="G87" s="609"/>
      <c r="I87" s="610"/>
      <c r="J87" s="610"/>
    </row>
    <row r="88" spans="5:10">
      <c r="E88" s="608"/>
      <c r="F88" s="608"/>
      <c r="G88" s="609"/>
      <c r="I88" s="610"/>
      <c r="J88" s="610"/>
    </row>
    <row r="89" spans="5:10">
      <c r="E89" s="608"/>
      <c r="F89" s="608"/>
      <c r="G89" s="609"/>
      <c r="I89" s="610"/>
      <c r="J89" s="610"/>
    </row>
    <row r="90" spans="5:10">
      <c r="E90" s="608"/>
      <c r="F90" s="608"/>
      <c r="G90" s="609"/>
      <c r="I90" s="610"/>
      <c r="J90" s="610"/>
    </row>
    <row r="91" spans="5:10">
      <c r="E91" s="608"/>
      <c r="F91" s="608"/>
      <c r="G91" s="609"/>
      <c r="I91" s="610"/>
      <c r="J91" s="610"/>
    </row>
    <row r="92" spans="5:10">
      <c r="E92" s="608"/>
      <c r="F92" s="608"/>
      <c r="G92" s="609"/>
      <c r="I92" s="610"/>
      <c r="J92" s="610"/>
    </row>
    <row r="93" spans="5:10">
      <c r="E93" s="608"/>
      <c r="F93" s="608"/>
      <c r="G93" s="609"/>
      <c r="I93" s="610"/>
      <c r="J93" s="610"/>
    </row>
    <row r="94" spans="5:10">
      <c r="E94" s="608"/>
      <c r="F94" s="608"/>
      <c r="G94" s="609"/>
      <c r="I94" s="610"/>
      <c r="J94" s="610"/>
    </row>
    <row r="95" spans="5:10">
      <c r="E95" s="608"/>
      <c r="F95" s="608"/>
      <c r="G95" s="609"/>
      <c r="I95" s="610"/>
      <c r="J95" s="610"/>
    </row>
    <row r="96" spans="5:10">
      <c r="E96" s="608"/>
      <c r="F96" s="608"/>
      <c r="G96" s="609"/>
      <c r="I96" s="610"/>
      <c r="J96" s="610"/>
    </row>
    <row r="97" spans="5:10">
      <c r="E97" s="608"/>
      <c r="F97" s="608"/>
      <c r="G97" s="609"/>
      <c r="I97" s="610"/>
      <c r="J97" s="610"/>
    </row>
    <row r="98" spans="5:10">
      <c r="E98" s="608"/>
      <c r="F98" s="608"/>
      <c r="G98" s="609"/>
      <c r="I98" s="610"/>
      <c r="J98" s="610"/>
    </row>
    <row r="99" spans="5:10">
      <c r="E99" s="608"/>
      <c r="F99" s="608"/>
      <c r="G99" s="609"/>
      <c r="I99" s="610"/>
      <c r="J99" s="610"/>
    </row>
    <row r="100" spans="5:10">
      <c r="E100" s="608"/>
      <c r="F100" s="608"/>
      <c r="G100" s="609"/>
      <c r="I100" s="610"/>
      <c r="J100" s="610"/>
    </row>
    <row r="101" spans="5:10">
      <c r="E101" s="608"/>
      <c r="F101" s="608"/>
      <c r="G101" s="609"/>
      <c r="I101" s="610"/>
      <c r="J101" s="610"/>
    </row>
    <row r="102" spans="5:10">
      <c r="E102" s="608"/>
      <c r="F102" s="608"/>
      <c r="G102" s="609"/>
      <c r="I102" s="610"/>
      <c r="J102" s="610"/>
    </row>
    <row r="103" spans="5:10">
      <c r="E103" s="608"/>
      <c r="F103" s="608"/>
      <c r="G103" s="609"/>
      <c r="I103" s="610"/>
      <c r="J103" s="610"/>
    </row>
    <row r="104" spans="5:10">
      <c r="E104" s="608"/>
      <c r="F104" s="608"/>
      <c r="G104" s="609"/>
      <c r="I104" s="610"/>
      <c r="J104" s="610"/>
    </row>
    <row r="105" spans="5:10">
      <c r="E105" s="608"/>
      <c r="F105" s="608"/>
      <c r="G105" s="609"/>
      <c r="I105" s="610"/>
      <c r="J105" s="610"/>
    </row>
    <row r="106" spans="5:10">
      <c r="E106" s="608"/>
      <c r="F106" s="608"/>
      <c r="G106" s="609"/>
      <c r="I106" s="610"/>
      <c r="J106" s="610"/>
    </row>
    <row r="107" spans="5:10">
      <c r="E107" s="608"/>
      <c r="F107" s="608"/>
      <c r="G107" s="609"/>
      <c r="I107" s="610"/>
      <c r="J107" s="610"/>
    </row>
    <row r="108" spans="5:10">
      <c r="E108" s="608"/>
      <c r="F108" s="608"/>
      <c r="G108" s="609"/>
      <c r="I108" s="610"/>
      <c r="J108" s="610"/>
    </row>
    <row r="109" spans="5:10">
      <c r="E109" s="608"/>
      <c r="F109" s="608"/>
      <c r="G109" s="609"/>
      <c r="I109" s="610"/>
      <c r="J109" s="610"/>
    </row>
    <row r="110" spans="5:10">
      <c r="E110" s="608"/>
      <c r="F110" s="608"/>
      <c r="G110" s="609"/>
      <c r="I110" s="610"/>
      <c r="J110" s="610"/>
    </row>
    <row r="111" spans="5:10">
      <c r="E111" s="608"/>
      <c r="F111" s="608"/>
      <c r="G111" s="609"/>
      <c r="I111" s="610"/>
      <c r="J111" s="610"/>
    </row>
    <row r="112" spans="5:10">
      <c r="E112" s="608"/>
      <c r="F112" s="608"/>
      <c r="G112" s="609"/>
      <c r="I112" s="610"/>
      <c r="J112" s="610"/>
    </row>
    <row r="113" spans="5:10">
      <c r="E113" s="608"/>
      <c r="F113" s="608"/>
      <c r="G113" s="609"/>
      <c r="I113" s="610"/>
      <c r="J113" s="610"/>
    </row>
    <row r="114" spans="5:10">
      <c r="E114" s="608"/>
      <c r="F114" s="608"/>
      <c r="G114" s="609"/>
      <c r="I114" s="610"/>
      <c r="J114" s="610"/>
    </row>
    <row r="115" spans="5:10">
      <c r="E115" s="608"/>
      <c r="F115" s="608"/>
      <c r="G115" s="609"/>
      <c r="I115" s="610"/>
      <c r="J115" s="610"/>
    </row>
    <row r="116" spans="5:10">
      <c r="E116" s="608"/>
      <c r="F116" s="608"/>
      <c r="G116" s="609"/>
      <c r="I116" s="610"/>
      <c r="J116" s="610"/>
    </row>
    <row r="117" spans="5:10">
      <c r="E117" s="608"/>
      <c r="F117" s="608"/>
      <c r="G117" s="609"/>
      <c r="I117" s="610"/>
      <c r="J117" s="610"/>
    </row>
    <row r="118" spans="5:10">
      <c r="E118" s="608"/>
      <c r="F118" s="608"/>
      <c r="G118" s="609"/>
      <c r="I118" s="610"/>
      <c r="J118" s="610"/>
    </row>
    <row r="119" spans="5:10">
      <c r="E119" s="608"/>
      <c r="F119" s="608"/>
      <c r="G119" s="609"/>
      <c r="I119" s="610"/>
      <c r="J119" s="610"/>
    </row>
    <row r="120" spans="5:10">
      <c r="E120" s="608"/>
      <c r="F120" s="608"/>
      <c r="G120" s="609"/>
      <c r="I120" s="610"/>
      <c r="J120" s="610"/>
    </row>
    <row r="121" spans="5:10">
      <c r="E121" s="608"/>
      <c r="F121" s="608"/>
      <c r="G121" s="609"/>
      <c r="I121" s="610"/>
      <c r="J121" s="610"/>
    </row>
    <row r="122" spans="5:10">
      <c r="E122" s="608"/>
      <c r="F122" s="608"/>
      <c r="G122" s="609"/>
      <c r="I122" s="610"/>
      <c r="J122" s="610"/>
    </row>
    <row r="123" spans="5:10">
      <c r="E123" s="608"/>
      <c r="F123" s="608"/>
      <c r="G123" s="609"/>
      <c r="I123" s="610"/>
      <c r="J123" s="610"/>
    </row>
    <row r="124" spans="5:10">
      <c r="E124" s="608"/>
      <c r="F124" s="608"/>
      <c r="G124" s="609"/>
      <c r="I124" s="610"/>
      <c r="J124" s="610"/>
    </row>
    <row r="125" spans="5:10">
      <c r="E125" s="608"/>
      <c r="F125" s="608"/>
      <c r="G125" s="609"/>
      <c r="I125" s="610"/>
      <c r="J125" s="610"/>
    </row>
    <row r="126" spans="5:10">
      <c r="E126" s="608"/>
      <c r="F126" s="608"/>
      <c r="G126" s="609"/>
      <c r="I126" s="610"/>
      <c r="J126" s="610"/>
    </row>
    <row r="127" spans="5:10">
      <c r="E127" s="608"/>
      <c r="F127" s="608"/>
      <c r="G127" s="609"/>
      <c r="I127" s="610"/>
      <c r="J127" s="610"/>
    </row>
    <row r="128" spans="5:10">
      <c r="E128" s="608"/>
      <c r="F128" s="608"/>
      <c r="G128" s="609"/>
      <c r="I128" s="610"/>
      <c r="J128" s="610"/>
    </row>
    <row r="129" spans="5:10">
      <c r="E129" s="608"/>
      <c r="F129" s="608"/>
      <c r="G129" s="609"/>
      <c r="I129" s="610"/>
      <c r="J129" s="610"/>
    </row>
    <row r="130" spans="5:10">
      <c r="E130" s="608"/>
      <c r="F130" s="608"/>
      <c r="G130" s="609"/>
      <c r="I130" s="610"/>
      <c r="J130" s="610"/>
    </row>
    <row r="131" spans="5:10">
      <c r="E131" s="608"/>
      <c r="F131" s="608"/>
      <c r="G131" s="609"/>
      <c r="I131" s="610"/>
      <c r="J131" s="610"/>
    </row>
    <row r="132" spans="5:10">
      <c r="E132" s="608"/>
      <c r="F132" s="608"/>
      <c r="G132" s="609"/>
      <c r="I132" s="610"/>
      <c r="J132" s="610"/>
    </row>
    <row r="133" spans="5:10">
      <c r="E133" s="608"/>
      <c r="F133" s="608"/>
      <c r="G133" s="609"/>
      <c r="I133" s="610"/>
      <c r="J133" s="610"/>
    </row>
    <row r="134" spans="5:10">
      <c r="E134" s="608"/>
      <c r="F134" s="608"/>
      <c r="G134" s="609"/>
      <c r="I134" s="610"/>
      <c r="J134" s="610"/>
    </row>
    <row r="135" spans="5:10">
      <c r="E135" s="608"/>
      <c r="F135" s="608"/>
      <c r="G135" s="609"/>
      <c r="I135" s="610"/>
      <c r="J135" s="610"/>
    </row>
    <row r="136" spans="5:10">
      <c r="E136" s="608"/>
      <c r="F136" s="608"/>
      <c r="G136" s="609"/>
      <c r="I136" s="610"/>
      <c r="J136" s="610"/>
    </row>
    <row r="137" spans="5:10">
      <c r="E137" s="608"/>
      <c r="F137" s="608"/>
      <c r="G137" s="609"/>
      <c r="I137" s="610"/>
      <c r="J137" s="610"/>
    </row>
    <row r="138" spans="5:10">
      <c r="E138" s="608"/>
      <c r="F138" s="608"/>
      <c r="G138" s="609"/>
      <c r="I138" s="610"/>
      <c r="J138" s="610"/>
    </row>
    <row r="139" spans="5:10">
      <c r="E139" s="608"/>
      <c r="F139" s="608"/>
      <c r="G139" s="609"/>
      <c r="I139" s="610"/>
      <c r="J139" s="610"/>
    </row>
    <row r="140" spans="5:10">
      <c r="E140" s="608"/>
      <c r="F140" s="608"/>
      <c r="G140" s="609"/>
      <c r="I140" s="610"/>
      <c r="J140" s="610"/>
    </row>
    <row r="141" spans="5:10">
      <c r="E141" s="608"/>
      <c r="F141" s="608"/>
      <c r="G141" s="609"/>
      <c r="I141" s="610"/>
      <c r="J141" s="610"/>
    </row>
    <row r="142" spans="5:10">
      <c r="E142" s="608"/>
      <c r="F142" s="608"/>
      <c r="G142" s="609"/>
      <c r="I142" s="610"/>
      <c r="J142" s="610"/>
    </row>
    <row r="143" spans="5:10">
      <c r="E143" s="608"/>
      <c r="F143" s="608"/>
      <c r="G143" s="609"/>
      <c r="I143" s="610"/>
      <c r="J143" s="610"/>
    </row>
    <row r="144" spans="5:10">
      <c r="E144" s="608"/>
      <c r="F144" s="608"/>
      <c r="G144" s="609"/>
      <c r="I144" s="610"/>
      <c r="J144" s="610"/>
    </row>
    <row r="145" spans="5:10">
      <c r="E145" s="608"/>
      <c r="F145" s="608"/>
      <c r="G145" s="609"/>
      <c r="I145" s="610"/>
      <c r="J145" s="610"/>
    </row>
    <row r="146" spans="5:10">
      <c r="E146" s="608"/>
      <c r="F146" s="608"/>
      <c r="G146" s="609"/>
      <c r="I146" s="610"/>
      <c r="J146" s="610"/>
    </row>
    <row r="147" spans="5:10">
      <c r="E147" s="608"/>
      <c r="F147" s="608"/>
      <c r="G147" s="609"/>
      <c r="I147" s="610"/>
      <c r="J147" s="610"/>
    </row>
    <row r="148" spans="5:10">
      <c r="E148" s="608"/>
      <c r="F148" s="608"/>
      <c r="G148" s="609"/>
      <c r="I148" s="610"/>
      <c r="J148" s="610"/>
    </row>
    <row r="149" spans="5:10">
      <c r="E149" s="608"/>
      <c r="F149" s="608"/>
      <c r="G149" s="609"/>
      <c r="I149" s="610"/>
      <c r="J149" s="610"/>
    </row>
    <row r="150" spans="5:10">
      <c r="E150" s="608"/>
      <c r="F150" s="608"/>
      <c r="G150" s="609"/>
      <c r="I150" s="610"/>
      <c r="J150" s="610"/>
    </row>
    <row r="151" spans="5:10">
      <c r="E151" s="608"/>
      <c r="F151" s="608"/>
      <c r="G151" s="609"/>
      <c r="I151" s="610"/>
      <c r="J151" s="610"/>
    </row>
    <row r="152" spans="5:10">
      <c r="E152" s="608"/>
      <c r="F152" s="608"/>
      <c r="G152" s="609"/>
      <c r="I152" s="610"/>
      <c r="J152" s="610"/>
    </row>
    <row r="153" spans="5:10">
      <c r="E153" s="608"/>
      <c r="F153" s="608"/>
      <c r="G153" s="609"/>
      <c r="I153" s="610"/>
      <c r="J153" s="610"/>
    </row>
    <row r="154" spans="5:10">
      <c r="E154" s="608"/>
      <c r="F154" s="608"/>
      <c r="G154" s="609"/>
      <c r="I154" s="610"/>
      <c r="J154" s="610"/>
    </row>
    <row r="155" spans="5:10">
      <c r="E155" s="608"/>
      <c r="F155" s="608"/>
      <c r="G155" s="609"/>
      <c r="I155" s="610"/>
      <c r="J155" s="610"/>
    </row>
    <row r="156" spans="5:10">
      <c r="E156" s="608"/>
      <c r="F156" s="608"/>
      <c r="G156" s="609"/>
      <c r="I156" s="610"/>
      <c r="J156" s="610"/>
    </row>
    <row r="157" spans="5:10">
      <c r="E157" s="608"/>
      <c r="F157" s="608"/>
      <c r="G157" s="609"/>
      <c r="I157" s="610"/>
      <c r="J157" s="610"/>
    </row>
    <row r="158" spans="5:10">
      <c r="E158" s="608"/>
      <c r="F158" s="608"/>
      <c r="G158" s="609"/>
      <c r="I158" s="610"/>
      <c r="J158" s="610"/>
    </row>
    <row r="159" spans="5:10">
      <c r="E159" s="608"/>
      <c r="F159" s="608"/>
      <c r="G159" s="609"/>
      <c r="I159" s="610"/>
      <c r="J159" s="610"/>
    </row>
    <row r="160" spans="5:10">
      <c r="E160" s="608"/>
      <c r="F160" s="608"/>
      <c r="G160" s="609"/>
      <c r="I160" s="610"/>
      <c r="J160" s="610"/>
    </row>
    <row r="161" spans="5:10">
      <c r="E161" s="608"/>
      <c r="F161" s="608"/>
      <c r="G161" s="609"/>
      <c r="I161" s="610"/>
      <c r="J161" s="610"/>
    </row>
    <row r="162" spans="5:10">
      <c r="E162" s="608"/>
      <c r="F162" s="608"/>
      <c r="G162" s="609"/>
      <c r="I162" s="610"/>
      <c r="J162" s="610"/>
    </row>
    <row r="163" spans="5:10">
      <c r="E163" s="608"/>
      <c r="F163" s="608"/>
      <c r="G163" s="609"/>
      <c r="I163" s="610"/>
      <c r="J163" s="610"/>
    </row>
    <row r="164" spans="5:10">
      <c r="E164" s="608"/>
      <c r="F164" s="608"/>
      <c r="G164" s="609"/>
      <c r="I164" s="610"/>
      <c r="J164" s="610"/>
    </row>
    <row r="165" spans="5:10">
      <c r="E165" s="608"/>
      <c r="F165" s="608"/>
      <c r="G165" s="609"/>
      <c r="I165" s="610"/>
      <c r="J165" s="610"/>
    </row>
    <row r="166" spans="5:10">
      <c r="E166" s="608"/>
      <c r="F166" s="608"/>
      <c r="G166" s="609"/>
      <c r="I166" s="610"/>
      <c r="J166" s="610"/>
    </row>
    <row r="167" spans="5:10">
      <c r="E167" s="608"/>
      <c r="F167" s="608"/>
      <c r="G167" s="609"/>
      <c r="I167" s="610"/>
      <c r="J167" s="610"/>
    </row>
    <row r="168" spans="5:10">
      <c r="E168" s="608"/>
      <c r="F168" s="608"/>
      <c r="G168" s="609"/>
      <c r="I168" s="610"/>
      <c r="J168" s="610"/>
    </row>
    <row r="169" spans="5:10">
      <c r="E169" s="608"/>
      <c r="F169" s="608"/>
      <c r="G169" s="609"/>
      <c r="I169" s="610"/>
      <c r="J169" s="610"/>
    </row>
    <row r="170" spans="5:10">
      <c r="E170" s="608"/>
      <c r="F170" s="608"/>
      <c r="G170" s="609"/>
      <c r="I170" s="610"/>
      <c r="J170" s="610"/>
    </row>
    <row r="171" spans="5:10">
      <c r="E171" s="608"/>
      <c r="F171" s="608"/>
      <c r="G171" s="609"/>
      <c r="I171" s="610"/>
      <c r="J171" s="610"/>
    </row>
    <row r="172" spans="5:10">
      <c r="E172" s="608"/>
      <c r="F172" s="608"/>
      <c r="G172" s="609"/>
      <c r="I172" s="610"/>
      <c r="J172" s="610"/>
    </row>
    <row r="173" spans="5:10">
      <c r="E173" s="608"/>
      <c r="F173" s="608"/>
      <c r="G173" s="609"/>
      <c r="I173" s="610"/>
      <c r="J173" s="610"/>
    </row>
    <row r="174" spans="5:10">
      <c r="E174" s="608"/>
      <c r="F174" s="608"/>
      <c r="G174" s="609"/>
      <c r="I174" s="610"/>
      <c r="J174" s="610"/>
    </row>
    <row r="175" spans="5:10">
      <c r="E175" s="608"/>
      <c r="F175" s="608"/>
      <c r="G175" s="609"/>
      <c r="I175" s="610"/>
      <c r="J175" s="610"/>
    </row>
    <row r="176" spans="5:10">
      <c r="E176" s="608"/>
      <c r="F176" s="608"/>
      <c r="G176" s="609"/>
      <c r="I176" s="610"/>
      <c r="J176" s="610"/>
    </row>
    <row r="177" spans="5:10">
      <c r="E177" s="608"/>
      <c r="F177" s="608"/>
      <c r="G177" s="609"/>
      <c r="I177" s="610"/>
      <c r="J177" s="610"/>
    </row>
    <row r="178" spans="5:10">
      <c r="E178" s="608"/>
      <c r="F178" s="608"/>
      <c r="G178" s="609"/>
      <c r="I178" s="610"/>
      <c r="J178" s="610"/>
    </row>
    <row r="179" spans="5:10">
      <c r="E179" s="608"/>
      <c r="F179" s="608"/>
      <c r="G179" s="609"/>
      <c r="I179" s="610"/>
      <c r="J179" s="610"/>
    </row>
    <row r="180" spans="5:10">
      <c r="E180" s="608"/>
      <c r="F180" s="608"/>
      <c r="G180" s="609"/>
      <c r="I180" s="610"/>
      <c r="J180" s="610"/>
    </row>
    <row r="181" spans="5:10">
      <c r="E181" s="608"/>
      <c r="F181" s="608"/>
      <c r="G181" s="609"/>
      <c r="I181" s="610"/>
      <c r="J181" s="610"/>
    </row>
    <row r="182" spans="5:10">
      <c r="E182" s="608"/>
      <c r="F182" s="608"/>
      <c r="G182" s="609"/>
      <c r="I182" s="610"/>
      <c r="J182" s="610"/>
    </row>
    <row r="183" spans="5:10">
      <c r="E183" s="608"/>
      <c r="F183" s="608"/>
      <c r="G183" s="609"/>
      <c r="I183" s="610"/>
      <c r="J183" s="610"/>
    </row>
    <row r="184" spans="5:10">
      <c r="E184" s="608"/>
      <c r="F184" s="608"/>
      <c r="G184" s="609"/>
      <c r="I184" s="610"/>
      <c r="J184" s="610"/>
    </row>
    <row r="185" spans="5:10">
      <c r="E185" s="608"/>
      <c r="F185" s="608"/>
      <c r="G185" s="609"/>
      <c r="I185" s="610"/>
      <c r="J185" s="610"/>
    </row>
    <row r="186" spans="5:10">
      <c r="E186" s="608"/>
      <c r="F186" s="608"/>
      <c r="G186" s="609"/>
      <c r="I186" s="610"/>
      <c r="J186" s="610"/>
    </row>
    <row r="187" spans="5:10">
      <c r="E187" s="608"/>
      <c r="F187" s="608"/>
      <c r="G187" s="609"/>
      <c r="I187" s="610"/>
      <c r="J187" s="610"/>
    </row>
    <row r="188" spans="5:10">
      <c r="E188" s="608"/>
      <c r="F188" s="608"/>
      <c r="G188" s="609"/>
      <c r="I188" s="610"/>
      <c r="J188" s="610"/>
    </row>
    <row r="189" spans="5:10">
      <c r="E189" s="608"/>
      <c r="F189" s="608"/>
      <c r="G189" s="609"/>
      <c r="I189" s="610"/>
      <c r="J189" s="610"/>
    </row>
    <row r="190" spans="5:10">
      <c r="E190" s="608"/>
      <c r="F190" s="608"/>
      <c r="G190" s="609"/>
      <c r="I190" s="610"/>
      <c r="J190" s="610"/>
    </row>
    <row r="191" spans="5:10">
      <c r="E191" s="608"/>
      <c r="F191" s="608"/>
      <c r="G191" s="609"/>
      <c r="I191" s="610"/>
      <c r="J191" s="610"/>
    </row>
    <row r="192" spans="5:10">
      <c r="E192" s="608"/>
      <c r="F192" s="608"/>
      <c r="G192" s="609"/>
      <c r="I192" s="610"/>
      <c r="J192" s="610"/>
    </row>
    <row r="193" spans="5:10">
      <c r="E193" s="608"/>
      <c r="F193" s="608"/>
      <c r="G193" s="609"/>
      <c r="I193" s="610"/>
      <c r="J193" s="610"/>
    </row>
    <row r="194" spans="5:10">
      <c r="E194" s="608"/>
      <c r="F194" s="608"/>
      <c r="G194" s="609"/>
      <c r="I194" s="610"/>
      <c r="J194" s="610"/>
    </row>
    <row r="195" spans="5:10">
      <c r="E195" s="608"/>
      <c r="F195" s="608"/>
      <c r="G195" s="609"/>
      <c r="I195" s="610"/>
      <c r="J195" s="610"/>
    </row>
    <row r="196" spans="5:10">
      <c r="E196" s="608"/>
      <c r="F196" s="608"/>
      <c r="G196" s="609"/>
      <c r="I196" s="610"/>
      <c r="J196" s="610"/>
    </row>
    <row r="197" spans="5:10">
      <c r="E197" s="608"/>
      <c r="F197" s="608"/>
      <c r="G197" s="609"/>
      <c r="I197" s="610"/>
      <c r="J197" s="610"/>
    </row>
    <row r="198" spans="5:10">
      <c r="E198" s="608"/>
      <c r="F198" s="608"/>
      <c r="G198" s="609"/>
      <c r="I198" s="610"/>
      <c r="J198" s="610"/>
    </row>
    <row r="199" spans="5:10">
      <c r="E199" s="608"/>
      <c r="F199" s="608"/>
      <c r="G199" s="609"/>
      <c r="I199" s="610"/>
      <c r="J199" s="610"/>
    </row>
    <row r="200" spans="5:10">
      <c r="E200" s="608"/>
      <c r="F200" s="608"/>
      <c r="G200" s="609"/>
      <c r="I200" s="610"/>
      <c r="J200" s="610"/>
    </row>
    <row r="201" spans="5:10">
      <c r="E201" s="608"/>
      <c r="F201" s="608"/>
      <c r="G201" s="609"/>
      <c r="I201" s="610"/>
      <c r="J201" s="610"/>
    </row>
    <row r="202" spans="5:10">
      <c r="E202" s="608"/>
      <c r="F202" s="608"/>
      <c r="G202" s="609"/>
      <c r="I202" s="610"/>
      <c r="J202" s="610"/>
    </row>
    <row r="203" spans="5:10">
      <c r="E203" s="608"/>
      <c r="F203" s="608"/>
      <c r="G203" s="609"/>
      <c r="I203" s="610"/>
      <c r="J203" s="610"/>
    </row>
    <row r="204" spans="5:10">
      <c r="E204" s="608"/>
      <c r="F204" s="608"/>
      <c r="G204" s="609"/>
      <c r="I204" s="610"/>
      <c r="J204" s="610"/>
    </row>
    <row r="205" spans="5:10">
      <c r="E205" s="608"/>
      <c r="F205" s="608"/>
      <c r="G205" s="609"/>
      <c r="I205" s="610"/>
      <c r="J205" s="610"/>
    </row>
    <row r="206" spans="5:10">
      <c r="E206" s="608"/>
      <c r="F206" s="608"/>
      <c r="G206" s="609"/>
      <c r="I206" s="610"/>
      <c r="J206" s="610"/>
    </row>
    <row r="207" spans="5:10">
      <c r="E207" s="608"/>
      <c r="F207" s="608"/>
      <c r="G207" s="609"/>
      <c r="I207" s="610"/>
      <c r="J207" s="610"/>
    </row>
    <row r="208" spans="5:10">
      <c r="E208" s="608"/>
      <c r="F208" s="608"/>
      <c r="G208" s="609"/>
      <c r="I208" s="610"/>
      <c r="J208" s="610"/>
    </row>
    <row r="209" spans="5:10">
      <c r="E209" s="608"/>
      <c r="F209" s="608"/>
      <c r="G209" s="609"/>
      <c r="I209" s="610"/>
      <c r="J209" s="610"/>
    </row>
    <row r="210" spans="5:10">
      <c r="E210" s="608"/>
      <c r="F210" s="608"/>
      <c r="G210" s="609"/>
      <c r="I210" s="610"/>
      <c r="J210" s="610"/>
    </row>
    <row r="211" spans="5:10">
      <c r="E211" s="608"/>
      <c r="F211" s="608"/>
      <c r="G211" s="609"/>
      <c r="I211" s="610"/>
      <c r="J211" s="610"/>
    </row>
    <row r="212" spans="5:10">
      <c r="E212" s="608"/>
      <c r="F212" s="608"/>
      <c r="G212" s="609"/>
      <c r="I212" s="610"/>
      <c r="J212" s="610"/>
    </row>
    <row r="213" spans="5:10">
      <c r="E213" s="608"/>
      <c r="F213" s="608"/>
      <c r="G213" s="609"/>
      <c r="I213" s="610"/>
      <c r="J213" s="610"/>
    </row>
    <row r="214" spans="5:10">
      <c r="E214" s="608"/>
      <c r="F214" s="608"/>
      <c r="G214" s="609"/>
      <c r="I214" s="610"/>
      <c r="J214" s="610"/>
    </row>
    <row r="215" spans="5:10">
      <c r="E215" s="608"/>
      <c r="F215" s="608"/>
      <c r="G215" s="609"/>
      <c r="I215" s="610"/>
      <c r="J215" s="610"/>
    </row>
    <row r="216" spans="5:10">
      <c r="E216" s="608"/>
      <c r="F216" s="608"/>
      <c r="G216" s="609"/>
      <c r="I216" s="610"/>
      <c r="J216" s="610"/>
    </row>
    <row r="217" spans="5:10">
      <c r="E217" s="608"/>
      <c r="F217" s="608"/>
      <c r="G217" s="609"/>
      <c r="I217" s="610"/>
      <c r="J217" s="610"/>
    </row>
    <row r="218" spans="5:10">
      <c r="E218" s="608"/>
      <c r="F218" s="608"/>
      <c r="G218" s="609"/>
      <c r="I218" s="610"/>
      <c r="J218" s="610"/>
    </row>
    <row r="219" spans="5:10">
      <c r="E219" s="608"/>
      <c r="F219" s="608"/>
      <c r="G219" s="609"/>
      <c r="I219" s="610"/>
      <c r="J219" s="610"/>
    </row>
    <row r="220" spans="5:10">
      <c r="E220" s="608"/>
      <c r="F220" s="608"/>
      <c r="G220" s="609"/>
      <c r="I220" s="610"/>
      <c r="J220" s="610"/>
    </row>
    <row r="221" spans="5:10">
      <c r="E221" s="608"/>
      <c r="F221" s="608"/>
      <c r="G221" s="609"/>
      <c r="I221" s="610"/>
      <c r="J221" s="610"/>
    </row>
    <row r="222" spans="5:10">
      <c r="E222" s="608"/>
      <c r="F222" s="608"/>
      <c r="G222" s="609"/>
      <c r="I222" s="610"/>
      <c r="J222" s="610"/>
    </row>
    <row r="223" spans="5:10">
      <c r="E223" s="608"/>
      <c r="F223" s="608"/>
      <c r="G223" s="609"/>
      <c r="I223" s="610"/>
      <c r="J223" s="610"/>
    </row>
    <row r="224" spans="5:10">
      <c r="E224" s="608"/>
      <c r="F224" s="608"/>
      <c r="G224" s="609"/>
      <c r="I224" s="610"/>
      <c r="J224" s="610"/>
    </row>
    <row r="225" spans="5:10">
      <c r="E225" s="608"/>
      <c r="F225" s="608"/>
      <c r="G225" s="609"/>
      <c r="I225" s="610"/>
      <c r="J225" s="610"/>
    </row>
    <row r="226" spans="5:10">
      <c r="E226" s="608"/>
      <c r="F226" s="608"/>
      <c r="G226" s="609"/>
      <c r="I226" s="610"/>
      <c r="J226" s="610"/>
    </row>
    <row r="227" spans="5:10">
      <c r="E227" s="608"/>
      <c r="F227" s="608"/>
      <c r="G227" s="609"/>
      <c r="I227" s="610"/>
      <c r="J227" s="610"/>
    </row>
    <row r="228" spans="5:10">
      <c r="E228" s="608"/>
      <c r="F228" s="608"/>
      <c r="G228" s="609"/>
      <c r="I228" s="610"/>
      <c r="J228" s="610"/>
    </row>
    <row r="229" spans="5:10">
      <c r="E229" s="608"/>
      <c r="F229" s="608"/>
      <c r="G229" s="609"/>
      <c r="I229" s="610"/>
      <c r="J229" s="610"/>
    </row>
    <row r="230" spans="5:10">
      <c r="E230" s="608"/>
      <c r="F230" s="608"/>
      <c r="G230" s="609"/>
      <c r="I230" s="610"/>
      <c r="J230" s="610"/>
    </row>
    <row r="231" spans="5:10">
      <c r="E231" s="608"/>
      <c r="F231" s="608"/>
      <c r="G231" s="609"/>
      <c r="I231" s="610"/>
      <c r="J231" s="610"/>
    </row>
    <row r="232" spans="5:10">
      <c r="E232" s="608"/>
      <c r="F232" s="608"/>
      <c r="G232" s="609"/>
      <c r="I232" s="610"/>
      <c r="J232" s="610"/>
    </row>
    <row r="233" spans="5:10">
      <c r="E233" s="608"/>
      <c r="F233" s="608"/>
      <c r="G233" s="609"/>
      <c r="I233" s="610"/>
      <c r="J233" s="610"/>
    </row>
    <row r="234" spans="5:10">
      <c r="E234" s="608"/>
      <c r="F234" s="608"/>
      <c r="G234" s="609"/>
      <c r="I234" s="610"/>
      <c r="J234" s="610"/>
    </row>
    <row r="235" spans="5:10">
      <c r="E235" s="608"/>
      <c r="F235" s="608"/>
      <c r="G235" s="609"/>
      <c r="I235" s="610"/>
      <c r="J235" s="610"/>
    </row>
    <row r="236" spans="5:10">
      <c r="E236" s="608"/>
      <c r="F236" s="608"/>
      <c r="G236" s="609"/>
      <c r="I236" s="610"/>
      <c r="J236" s="610"/>
    </row>
    <row r="237" spans="5:10">
      <c r="E237" s="608"/>
      <c r="F237" s="608"/>
      <c r="G237" s="609"/>
      <c r="I237" s="610"/>
      <c r="J237" s="610"/>
    </row>
    <row r="238" spans="5:10">
      <c r="E238" s="608"/>
      <c r="F238" s="608"/>
      <c r="G238" s="609"/>
      <c r="I238" s="610"/>
      <c r="J238" s="610"/>
    </row>
    <row r="239" spans="5:10">
      <c r="E239" s="608"/>
      <c r="F239" s="608"/>
      <c r="G239" s="609"/>
      <c r="I239" s="610"/>
      <c r="J239" s="610"/>
    </row>
    <row r="240" spans="5:10">
      <c r="E240" s="608"/>
      <c r="F240" s="608"/>
      <c r="G240" s="609"/>
      <c r="I240" s="610"/>
      <c r="J240" s="610"/>
    </row>
    <row r="241" spans="5:10">
      <c r="E241" s="608"/>
      <c r="F241" s="608"/>
      <c r="G241" s="609"/>
      <c r="I241" s="610"/>
      <c r="J241" s="610"/>
    </row>
    <row r="242" spans="5:10">
      <c r="E242" s="608"/>
      <c r="F242" s="608"/>
      <c r="G242" s="609"/>
      <c r="I242" s="610"/>
      <c r="J242" s="610"/>
    </row>
    <row r="243" spans="5:10">
      <c r="E243" s="608"/>
      <c r="F243" s="608"/>
      <c r="G243" s="609"/>
      <c r="I243" s="610"/>
      <c r="J243" s="610"/>
    </row>
    <row r="244" spans="5:10">
      <c r="E244" s="608"/>
      <c r="F244" s="608"/>
      <c r="G244" s="609"/>
      <c r="I244" s="610"/>
      <c r="J244" s="610"/>
    </row>
    <row r="245" spans="5:10">
      <c r="E245" s="608"/>
      <c r="F245" s="608"/>
      <c r="G245" s="609"/>
      <c r="I245" s="610"/>
      <c r="J245" s="610"/>
    </row>
    <row r="246" spans="5:10">
      <c r="E246" s="608"/>
      <c r="F246" s="608"/>
      <c r="G246" s="609"/>
      <c r="I246" s="610"/>
      <c r="J246" s="610"/>
    </row>
    <row r="247" spans="5:10">
      <c r="E247" s="608"/>
      <c r="F247" s="608"/>
      <c r="G247" s="609"/>
      <c r="I247" s="610"/>
      <c r="J247" s="610"/>
    </row>
    <row r="248" spans="5:10">
      <c r="E248" s="608"/>
      <c r="F248" s="608"/>
      <c r="G248" s="609"/>
      <c r="I248" s="610"/>
      <c r="J248" s="610"/>
    </row>
    <row r="249" spans="5:10">
      <c r="E249" s="608"/>
      <c r="F249" s="608"/>
      <c r="G249" s="609"/>
      <c r="I249" s="610"/>
      <c r="J249" s="610"/>
    </row>
    <row r="250" spans="5:10">
      <c r="E250" s="608"/>
      <c r="F250" s="608"/>
      <c r="G250" s="609"/>
      <c r="I250" s="610"/>
      <c r="J250" s="610"/>
    </row>
    <row r="251" spans="5:10">
      <c r="E251" s="608"/>
      <c r="F251" s="608"/>
      <c r="G251" s="609"/>
      <c r="I251" s="610"/>
      <c r="J251" s="610"/>
    </row>
    <row r="252" spans="5:10">
      <c r="E252" s="608"/>
      <c r="F252" s="608"/>
      <c r="G252" s="609"/>
      <c r="I252" s="610"/>
      <c r="J252" s="610"/>
    </row>
    <row r="253" spans="5:10">
      <c r="E253" s="608"/>
      <c r="F253" s="608"/>
      <c r="G253" s="609"/>
      <c r="I253" s="610"/>
      <c r="J253" s="610"/>
    </row>
    <row r="254" spans="5:10">
      <c r="E254" s="608"/>
      <c r="F254" s="608"/>
      <c r="G254" s="609"/>
      <c r="I254" s="610"/>
      <c r="J254" s="610"/>
    </row>
    <row r="255" spans="5:10">
      <c r="E255" s="608"/>
      <c r="F255" s="608"/>
      <c r="G255" s="609"/>
      <c r="I255" s="610"/>
      <c r="J255" s="610"/>
    </row>
    <row r="256" spans="5:10">
      <c r="E256" s="608"/>
      <c r="F256" s="608"/>
      <c r="G256" s="609"/>
      <c r="I256" s="610"/>
      <c r="J256" s="610"/>
    </row>
    <row r="257" spans="5:10">
      <c r="E257" s="608"/>
      <c r="F257" s="608"/>
      <c r="G257" s="609"/>
      <c r="I257" s="610"/>
      <c r="J257" s="610"/>
    </row>
    <row r="258" spans="5:10">
      <c r="E258" s="608"/>
      <c r="F258" s="608"/>
      <c r="G258" s="609"/>
      <c r="I258" s="610"/>
      <c r="J258" s="610"/>
    </row>
  </sheetData>
  <conditionalFormatting sqref="D53 E53:J58 D55:D58">
    <cfRule type="containsText" dxfId="2" priority="1" operator="containsText" text="[Enter">
      <formula>NOT(ISERROR(SEARCH(("[Enter"),(D53))))</formula>
    </cfRule>
  </conditionalFormatting>
  <conditionalFormatting sqref="D53">
    <cfRule type="containsText" dxfId="1" priority="2" operator="containsText" text="[Select from list '=&gt;]">
      <formula>NOT(ISERROR(SEARCH(("[Select from list '=&gt;]"),(D53))))</formula>
    </cfRule>
    <cfRule type="containsText" dxfId="0" priority="3" operator="containsText" text="[Select from drop down '==&gt;]">
      <formula>NOT(ISERROR(SEARCH(("[Select from drop down '==&gt;]"),(D53))))</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563C1"/>
    <outlinePr summaryBelow="0" summaryRight="0"/>
  </sheetPr>
  <dimension ref="A1:T23"/>
  <sheetViews>
    <sheetView showGridLines="0" workbookViewId="0">
      <selection activeCell="F37" sqref="F37"/>
    </sheetView>
  </sheetViews>
  <sheetFormatPr defaultColWidth="14.44140625" defaultRowHeight="15" customHeight="1"/>
  <cols>
    <col min="4" max="4" width="20.88671875" customWidth="1"/>
    <col min="5" max="5" width="11" customWidth="1"/>
    <col min="6" max="6" width="13.88671875" customWidth="1"/>
    <col min="7" max="7" width="12.88671875" customWidth="1"/>
    <col min="8" max="8" width="10.5546875" customWidth="1"/>
    <col min="13" max="13" width="28.109375" customWidth="1"/>
    <col min="14" max="14" width="6.5546875" customWidth="1"/>
    <col min="16" max="16" width="17.44140625" customWidth="1"/>
  </cols>
  <sheetData>
    <row r="1" spans="1:20" ht="15" customHeight="1">
      <c r="A1" s="72"/>
      <c r="B1" s="72"/>
      <c r="C1" s="72"/>
      <c r="D1" s="72"/>
      <c r="E1" s="72"/>
      <c r="F1" s="72"/>
      <c r="G1" s="72"/>
      <c r="H1" s="72"/>
      <c r="I1" s="72"/>
      <c r="J1" s="72"/>
      <c r="K1" s="72"/>
      <c r="L1" s="72"/>
      <c r="M1" s="72"/>
      <c r="N1" s="72"/>
      <c r="O1" s="72"/>
      <c r="P1" s="72"/>
      <c r="Q1" s="72"/>
      <c r="R1" s="72"/>
      <c r="S1" s="72"/>
    </row>
    <row r="2" spans="1:20" ht="15" customHeight="1">
      <c r="A2" s="72" t="s">
        <v>149</v>
      </c>
      <c r="B2" s="73" t="s">
        <v>69</v>
      </c>
      <c r="C2" s="73"/>
      <c r="D2" s="73"/>
      <c r="E2" s="72"/>
      <c r="F2" s="72"/>
      <c r="G2" s="72"/>
      <c r="H2" s="72"/>
      <c r="I2" s="72"/>
      <c r="J2" s="72"/>
      <c r="K2" s="72"/>
      <c r="L2" s="72"/>
      <c r="M2" s="72"/>
      <c r="N2" s="72"/>
      <c r="O2" s="72"/>
      <c r="P2" s="72"/>
      <c r="Q2" s="72"/>
      <c r="R2" s="72"/>
      <c r="S2" s="74">
        <v>365</v>
      </c>
    </row>
    <row r="3" spans="1:20" ht="15" customHeight="1">
      <c r="A3" s="72">
        <f>B3*365</f>
        <v>0</v>
      </c>
      <c r="B3" s="75">
        <f>'ToT (Intake Form)'!C57</f>
        <v>0</v>
      </c>
      <c r="C3" s="73"/>
      <c r="D3" s="73"/>
      <c r="E3" s="72"/>
      <c r="F3" s="72"/>
      <c r="G3" s="72"/>
      <c r="H3" s="72"/>
      <c r="I3" s="72"/>
      <c r="J3" s="72"/>
      <c r="K3" s="72"/>
      <c r="L3" s="72"/>
      <c r="M3" s="1339" t="s">
        <v>150</v>
      </c>
      <c r="N3" s="1340"/>
      <c r="O3" s="1340"/>
      <c r="P3" s="1340"/>
      <c r="Q3" s="1340"/>
      <c r="R3" s="1340"/>
      <c r="S3" s="72"/>
    </row>
    <row r="4" spans="1:20" ht="15" customHeight="1">
      <c r="A4" s="72"/>
      <c r="B4" s="72"/>
      <c r="C4" s="72"/>
      <c r="D4" s="72"/>
      <c r="E4" s="72"/>
      <c r="F4" s="73"/>
      <c r="G4" s="365" t="s">
        <v>151</v>
      </c>
      <c r="H4" s="365" t="s">
        <v>152</v>
      </c>
      <c r="I4" s="365" t="s">
        <v>153</v>
      </c>
      <c r="J4" s="365" t="s">
        <v>5</v>
      </c>
      <c r="K4" s="72"/>
      <c r="L4" s="72"/>
      <c r="M4" s="76" t="s">
        <v>154</v>
      </c>
      <c r="N4" s="77"/>
      <c r="O4" s="77" t="s">
        <v>155</v>
      </c>
      <c r="P4" s="77" t="s">
        <v>156</v>
      </c>
      <c r="Q4" s="77" t="s">
        <v>157</v>
      </c>
      <c r="R4" s="77" t="s">
        <v>5</v>
      </c>
      <c r="S4" s="72"/>
    </row>
    <row r="5" spans="1:20" ht="15" customHeight="1">
      <c r="A5" s="72"/>
      <c r="B5" s="72" t="s">
        <v>158</v>
      </c>
      <c r="C5" s="72"/>
      <c r="D5" s="72"/>
      <c r="E5" s="72"/>
      <c r="F5" s="73"/>
      <c r="G5" s="78">
        <v>0.5</v>
      </c>
      <c r="H5" s="78">
        <v>0.4</v>
      </c>
      <c r="I5" s="78">
        <v>0.1</v>
      </c>
      <c r="J5" s="79">
        <f t="shared" ref="J5:J6" si="0">SUM(G5:I5)</f>
        <v>1</v>
      </c>
      <c r="K5" s="72"/>
      <c r="L5" s="72"/>
      <c r="M5" s="365" t="s">
        <v>159</v>
      </c>
      <c r="N5" s="73"/>
      <c r="O5" s="73">
        <v>3</v>
      </c>
      <c r="P5" s="73">
        <v>4</v>
      </c>
      <c r="Q5" s="73">
        <v>5</v>
      </c>
      <c r="R5" s="73">
        <v>12</v>
      </c>
      <c r="S5" s="72"/>
    </row>
    <row r="6" spans="1:20" ht="15" customHeight="1">
      <c r="A6" s="72"/>
      <c r="B6" s="72" t="s">
        <v>160</v>
      </c>
      <c r="C6" s="74">
        <v>70</v>
      </c>
      <c r="D6" s="72"/>
      <c r="E6" s="72"/>
      <c r="F6" s="73" t="s">
        <v>149</v>
      </c>
      <c r="G6" s="74">
        <f>A3*G5</f>
        <v>0</v>
      </c>
      <c r="H6" s="74">
        <f>A3*H5</f>
        <v>0</v>
      </c>
      <c r="I6" s="74">
        <f>I5*A3</f>
        <v>0</v>
      </c>
      <c r="J6" s="80">
        <f t="shared" si="0"/>
        <v>0</v>
      </c>
      <c r="K6" s="72"/>
      <c r="L6" s="72"/>
      <c r="M6" s="365" t="s">
        <v>161</v>
      </c>
      <c r="N6" s="81"/>
      <c r="O6" s="81">
        <f>O5/R5</f>
        <v>0.25</v>
      </c>
      <c r="P6" s="81">
        <f>P5/R5</f>
        <v>0.33333333333333331</v>
      </c>
      <c r="Q6" s="81">
        <f>Q5/R5</f>
        <v>0.41666666666666669</v>
      </c>
      <c r="R6" s="81">
        <f t="shared" ref="R6:R7" si="1">O6+P6+Q6</f>
        <v>1</v>
      </c>
      <c r="S6" s="72"/>
    </row>
    <row r="7" spans="1:20" ht="15" customHeight="1">
      <c r="A7" s="72"/>
      <c r="B7" s="72" t="s">
        <v>162</v>
      </c>
      <c r="C7" s="74">
        <v>425</v>
      </c>
      <c r="D7" s="72"/>
      <c r="E7" s="72"/>
      <c r="F7" s="73" t="s">
        <v>163</v>
      </c>
      <c r="G7" s="74">
        <v>150.56</v>
      </c>
      <c r="H7" s="74">
        <v>120.45</v>
      </c>
      <c r="I7" s="74">
        <v>30.11</v>
      </c>
      <c r="J7" s="80">
        <v>301.125</v>
      </c>
      <c r="K7" s="72"/>
      <c r="L7" s="72"/>
      <c r="M7" s="365" t="s">
        <v>149</v>
      </c>
      <c r="N7" s="82"/>
      <c r="O7" s="82">
        <f>A3*O6</f>
        <v>0</v>
      </c>
      <c r="P7" s="82">
        <f>A3*P6</f>
        <v>0</v>
      </c>
      <c r="Q7" s="82">
        <f>A3*Q6</f>
        <v>0</v>
      </c>
      <c r="R7" s="82">
        <f t="shared" si="1"/>
        <v>0</v>
      </c>
      <c r="S7" s="72"/>
    </row>
    <row r="8" spans="1:20" ht="15" customHeight="1">
      <c r="A8" s="72"/>
      <c r="B8" s="72" t="s">
        <v>164</v>
      </c>
      <c r="C8" s="74">
        <v>800</v>
      </c>
      <c r="D8" s="72"/>
      <c r="E8" s="72"/>
      <c r="F8" s="73" t="s">
        <v>165</v>
      </c>
      <c r="G8" s="83">
        <v>70</v>
      </c>
      <c r="H8" s="83">
        <v>61</v>
      </c>
      <c r="I8" s="83">
        <v>27</v>
      </c>
      <c r="J8" s="72"/>
      <c r="K8" s="72"/>
      <c r="L8" s="72"/>
      <c r="M8" s="365" t="s">
        <v>166</v>
      </c>
      <c r="N8" s="84"/>
      <c r="O8" s="84">
        <v>0.65</v>
      </c>
      <c r="P8" s="84">
        <v>0.8</v>
      </c>
      <c r="Q8" s="84">
        <v>0.95</v>
      </c>
      <c r="R8" s="85" t="e">
        <f>R9/R7</f>
        <v>#DIV/0!</v>
      </c>
      <c r="S8" s="72"/>
    </row>
    <row r="9" spans="1:20" ht="15" customHeight="1">
      <c r="A9" s="72"/>
      <c r="B9" s="72"/>
      <c r="C9" s="72"/>
      <c r="D9" s="72"/>
      <c r="E9" s="72"/>
      <c r="F9" s="73" t="s">
        <v>167</v>
      </c>
      <c r="G9" s="83">
        <v>342530</v>
      </c>
      <c r="H9" s="83">
        <v>190139</v>
      </c>
      <c r="I9" s="83">
        <v>5220</v>
      </c>
      <c r="J9" s="86">
        <v>537888</v>
      </c>
      <c r="K9" s="72"/>
      <c r="L9" s="72"/>
      <c r="M9" s="365" t="s">
        <v>168</v>
      </c>
      <c r="N9" s="82"/>
      <c r="O9" s="82">
        <f t="shared" ref="O9:Q9" si="2">O7*O8</f>
        <v>0</v>
      </c>
      <c r="P9" s="82">
        <f t="shared" si="2"/>
        <v>0</v>
      </c>
      <c r="Q9" s="82">
        <f t="shared" si="2"/>
        <v>0</v>
      </c>
      <c r="R9" s="87">
        <f>SUM(O9:Q9)</f>
        <v>0</v>
      </c>
      <c r="S9" s="72"/>
    </row>
    <row r="10" spans="1:20" ht="15" customHeight="1">
      <c r="A10" s="72"/>
      <c r="B10" s="72"/>
      <c r="C10" s="72"/>
      <c r="D10" s="72"/>
      <c r="E10" s="72"/>
      <c r="F10" s="72"/>
      <c r="G10" s="72"/>
      <c r="H10" s="72"/>
      <c r="I10" s="72"/>
      <c r="J10" s="72"/>
      <c r="K10" s="72"/>
      <c r="L10" s="72"/>
      <c r="M10" s="73" t="s">
        <v>151</v>
      </c>
      <c r="N10" s="84">
        <v>0.5</v>
      </c>
      <c r="O10" s="82">
        <f>O9*N10</f>
        <v>0</v>
      </c>
      <c r="P10" s="82">
        <f>P9*N10</f>
        <v>0</v>
      </c>
      <c r="Q10" s="82">
        <f>Q9*N10</f>
        <v>0</v>
      </c>
      <c r="R10" s="82">
        <f t="shared" ref="R10:R12" si="3">O10+P10+Q10</f>
        <v>0</v>
      </c>
      <c r="S10" s="72" t="e">
        <f>R10/R7</f>
        <v>#DIV/0!</v>
      </c>
      <c r="T10" s="256">
        <f>R10+R11+R12</f>
        <v>0</v>
      </c>
    </row>
    <row r="11" spans="1:20" ht="15" customHeight="1">
      <c r="A11" s="72"/>
      <c r="B11" s="72"/>
      <c r="C11" s="72"/>
      <c r="D11" s="72"/>
      <c r="E11" s="72"/>
      <c r="F11" s="72"/>
      <c r="G11" s="72"/>
      <c r="H11" s="72"/>
      <c r="I11" s="72"/>
      <c r="J11" s="72"/>
      <c r="K11" s="72"/>
      <c r="L11" s="72"/>
      <c r="M11" s="73" t="s">
        <v>152</v>
      </c>
      <c r="N11" s="84">
        <v>0.4</v>
      </c>
      <c r="O11" s="82">
        <f>N11*O9</f>
        <v>0</v>
      </c>
      <c r="P11" s="82">
        <f>P9*N11</f>
        <v>0</v>
      </c>
      <c r="Q11" s="82">
        <f>Q9*N11</f>
        <v>0</v>
      </c>
      <c r="R11" s="82">
        <f t="shared" si="3"/>
        <v>0</v>
      </c>
      <c r="S11" s="72" t="e">
        <f>R11/R7</f>
        <v>#DIV/0!</v>
      </c>
      <c r="T11" s="216" t="e">
        <f t="shared" ref="T11:T12" si="4">R9/R8</f>
        <v>#DIV/0!</v>
      </c>
    </row>
    <row r="12" spans="1:20" ht="15" customHeight="1">
      <c r="M12" s="73" t="s">
        <v>153</v>
      </c>
      <c r="N12" s="84">
        <v>0.1</v>
      </c>
      <c r="O12" s="257">
        <f>N12*O9</f>
        <v>0</v>
      </c>
      <c r="P12" s="82">
        <f>P9*N12</f>
        <v>0</v>
      </c>
      <c r="Q12" s="257">
        <f>Q9*N12</f>
        <v>0</v>
      </c>
      <c r="R12" s="82">
        <f t="shared" si="3"/>
        <v>0</v>
      </c>
      <c r="S12" s="72" t="e">
        <f>R12/R7</f>
        <v>#DIV/0!</v>
      </c>
      <c r="T12" s="216" t="e">
        <f t="shared" si="4"/>
        <v>#DIV/0!</v>
      </c>
    </row>
    <row r="16" spans="1:20" ht="15" customHeight="1">
      <c r="M16" s="256">
        <f t="shared" ref="M16:M18" si="5">O10+P10+Q10</f>
        <v>0</v>
      </c>
      <c r="R16" s="258">
        <f>R10*G8</f>
        <v>0</v>
      </c>
    </row>
    <row r="17" spans="4:18" ht="15" customHeight="1">
      <c r="M17" s="256">
        <f t="shared" si="5"/>
        <v>0</v>
      </c>
      <c r="R17" s="258">
        <f>R11*H8</f>
        <v>0</v>
      </c>
    </row>
    <row r="18" spans="4:18" ht="15" customHeight="1">
      <c r="M18" s="256">
        <f t="shared" si="5"/>
        <v>0</v>
      </c>
      <c r="R18" s="259">
        <f>R12*I8</f>
        <v>0</v>
      </c>
    </row>
    <row r="19" spans="4:18" ht="15" customHeight="1">
      <c r="R19" s="258">
        <f>R16+R17+R18</f>
        <v>0</v>
      </c>
    </row>
    <row r="20" spans="4:18" ht="15" customHeight="1">
      <c r="D20" s="1341" t="s">
        <v>169</v>
      </c>
      <c r="E20" s="1340"/>
      <c r="F20" s="1340"/>
      <c r="G20" s="1340"/>
      <c r="H20" s="1340"/>
    </row>
    <row r="21" spans="4:18" ht="15" customHeight="1">
      <c r="E21" s="365" t="s">
        <v>151</v>
      </c>
      <c r="F21" s="365" t="s">
        <v>152</v>
      </c>
      <c r="G21" s="365" t="s">
        <v>153</v>
      </c>
      <c r="H21" s="365" t="s">
        <v>5</v>
      </c>
    </row>
    <row r="22" spans="4:18" ht="15" customHeight="1">
      <c r="D22" s="71" t="s">
        <v>170</v>
      </c>
      <c r="E22" s="84">
        <f t="shared" ref="E22:H22" si="6">G5</f>
        <v>0.5</v>
      </c>
      <c r="F22" s="84">
        <f t="shared" si="6"/>
        <v>0.4</v>
      </c>
      <c r="G22" s="84">
        <f t="shared" si="6"/>
        <v>0.1</v>
      </c>
      <c r="H22" s="84">
        <f t="shared" si="6"/>
        <v>1</v>
      </c>
    </row>
    <row r="23" spans="4:18" ht="14.4">
      <c r="D23" s="71" t="s">
        <v>168</v>
      </c>
      <c r="E23" s="75">
        <f>R10</f>
        <v>0</v>
      </c>
      <c r="F23" s="75">
        <f>R11</f>
        <v>0</v>
      </c>
      <c r="G23" s="75">
        <f>R12</f>
        <v>0</v>
      </c>
      <c r="H23" s="75">
        <f>E23+F23+G23</f>
        <v>0</v>
      </c>
    </row>
  </sheetData>
  <mergeCells count="2">
    <mergeCell ref="M3:R3"/>
    <mergeCell ref="D20:H20"/>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563C1"/>
    <outlinePr summaryBelow="0" summaryRight="0"/>
  </sheetPr>
  <dimension ref="A1:T23"/>
  <sheetViews>
    <sheetView showGridLines="0" workbookViewId="0">
      <selection activeCell="F37" sqref="F37"/>
    </sheetView>
  </sheetViews>
  <sheetFormatPr defaultColWidth="14.44140625" defaultRowHeight="15" customHeight="1"/>
  <cols>
    <col min="1" max="1" width="15.44140625" customWidth="1"/>
    <col min="4" max="4" width="20" customWidth="1"/>
    <col min="5" max="5" width="11.88671875" customWidth="1"/>
    <col min="6" max="6" width="12" customWidth="1"/>
    <col min="7" max="7" width="12.109375" customWidth="1"/>
    <col min="8" max="8" width="10.88671875" customWidth="1"/>
    <col min="13" max="13" width="26.44140625" customWidth="1"/>
    <col min="16" max="16" width="17.44140625" customWidth="1"/>
  </cols>
  <sheetData>
    <row r="1" spans="1:20" ht="15" customHeight="1">
      <c r="A1" s="72"/>
      <c r="B1" s="72"/>
      <c r="C1" s="72"/>
      <c r="D1" s="72"/>
      <c r="E1" s="72"/>
      <c r="F1" s="72"/>
      <c r="G1" s="72"/>
      <c r="H1" s="72"/>
      <c r="I1" s="72"/>
      <c r="J1" s="72"/>
      <c r="K1" s="72"/>
      <c r="L1" s="72"/>
      <c r="M1" s="72"/>
      <c r="N1" s="72"/>
      <c r="O1" s="72"/>
      <c r="P1" s="72"/>
      <c r="Q1" s="72"/>
      <c r="R1" s="72"/>
      <c r="S1" s="72"/>
    </row>
    <row r="2" spans="1:20" ht="15" customHeight="1">
      <c r="A2" s="72" t="s">
        <v>171</v>
      </c>
      <c r="B2" s="73" t="s">
        <v>172</v>
      </c>
      <c r="C2" s="73"/>
      <c r="D2" s="73"/>
      <c r="E2" s="72"/>
      <c r="F2" s="72"/>
      <c r="G2" s="72"/>
      <c r="H2" s="72"/>
      <c r="I2" s="72"/>
      <c r="J2" s="72"/>
      <c r="K2" s="72"/>
      <c r="L2" s="72"/>
      <c r="M2" s="72"/>
      <c r="N2" s="72"/>
      <c r="O2" s="72"/>
      <c r="P2" s="72"/>
      <c r="Q2" s="72"/>
      <c r="R2" s="72"/>
      <c r="S2" s="74">
        <v>365</v>
      </c>
    </row>
    <row r="3" spans="1:20" ht="15" customHeight="1">
      <c r="A3" s="72" t="e">
        <f>B3*365</f>
        <v>#REF!</v>
      </c>
      <c r="B3" s="75" t="e">
        <f>'ToT (Intake Form)'!#REF!</f>
        <v>#REF!</v>
      </c>
      <c r="C3" s="73"/>
      <c r="D3" s="73"/>
      <c r="E3" s="72"/>
      <c r="F3" s="72"/>
      <c r="G3" s="72"/>
      <c r="H3" s="72"/>
      <c r="I3" s="72"/>
      <c r="J3" s="72"/>
      <c r="K3" s="72"/>
      <c r="L3" s="72"/>
      <c r="M3" s="1339" t="s">
        <v>173</v>
      </c>
      <c r="N3" s="1340"/>
      <c r="O3" s="1340"/>
      <c r="P3" s="1340"/>
      <c r="Q3" s="1340"/>
      <c r="R3" s="1340"/>
      <c r="S3" s="72"/>
    </row>
    <row r="4" spans="1:20" ht="15" customHeight="1">
      <c r="A4" s="72"/>
      <c r="B4" s="72"/>
      <c r="C4" s="72"/>
      <c r="D4" s="72"/>
      <c r="E4" s="72"/>
      <c r="F4" s="73"/>
      <c r="G4" s="365" t="s">
        <v>151</v>
      </c>
      <c r="H4" s="365" t="s">
        <v>152</v>
      </c>
      <c r="I4" s="365" t="s">
        <v>153</v>
      </c>
      <c r="J4" s="365" t="s">
        <v>5</v>
      </c>
      <c r="K4" s="72"/>
      <c r="L4" s="72"/>
      <c r="M4" s="76" t="s">
        <v>154</v>
      </c>
      <c r="N4" s="77"/>
      <c r="O4" s="77" t="s">
        <v>155</v>
      </c>
      <c r="P4" s="77" t="s">
        <v>156</v>
      </c>
      <c r="Q4" s="77" t="s">
        <v>157</v>
      </c>
      <c r="R4" s="77" t="s">
        <v>5</v>
      </c>
      <c r="S4" s="72"/>
    </row>
    <row r="5" spans="1:20" ht="15" customHeight="1">
      <c r="A5" s="72"/>
      <c r="B5" s="72" t="s">
        <v>158</v>
      </c>
      <c r="C5" s="72"/>
      <c r="D5" s="72"/>
      <c r="E5" s="72"/>
      <c r="F5" s="73"/>
      <c r="G5" s="78">
        <v>0.7</v>
      </c>
      <c r="H5" s="78">
        <v>0.25</v>
      </c>
      <c r="I5" s="78">
        <v>0.05</v>
      </c>
      <c r="J5" s="79">
        <f t="shared" ref="J5:J6" si="0">SUM(G5:I5)</f>
        <v>1</v>
      </c>
      <c r="K5" s="72"/>
      <c r="L5" s="72"/>
      <c r="M5" s="365" t="s">
        <v>159</v>
      </c>
      <c r="N5" s="73"/>
      <c r="O5" s="73">
        <v>3</v>
      </c>
      <c r="P5" s="73">
        <v>4</v>
      </c>
      <c r="Q5" s="73">
        <v>5</v>
      </c>
      <c r="R5" s="73">
        <v>12</v>
      </c>
      <c r="S5" s="72"/>
    </row>
    <row r="6" spans="1:20" ht="15" customHeight="1">
      <c r="A6" s="72"/>
      <c r="B6" s="72" t="s">
        <v>160</v>
      </c>
      <c r="C6" s="74">
        <v>70</v>
      </c>
      <c r="D6" s="72"/>
      <c r="E6" s="72"/>
      <c r="F6" s="73" t="s">
        <v>69</v>
      </c>
      <c r="G6" s="74" t="e">
        <f>G5*B3</f>
        <v>#REF!</v>
      </c>
      <c r="H6" s="74" t="e">
        <f>H5*B3</f>
        <v>#REF!</v>
      </c>
      <c r="I6" s="74" t="e">
        <f>I5*B3</f>
        <v>#REF!</v>
      </c>
      <c r="J6" s="80" t="e">
        <f t="shared" si="0"/>
        <v>#REF!</v>
      </c>
      <c r="K6" s="72"/>
      <c r="L6" s="72"/>
      <c r="M6" s="365" t="s">
        <v>161</v>
      </c>
      <c r="N6" s="81"/>
      <c r="O6" s="81">
        <f>O5/R5</f>
        <v>0.25</v>
      </c>
      <c r="P6" s="81">
        <f>P5/R5</f>
        <v>0.33333333333333331</v>
      </c>
      <c r="Q6" s="81">
        <f>Q5/R5</f>
        <v>0.41666666666666669</v>
      </c>
      <c r="R6" s="81">
        <f t="shared" ref="R6:R7" si="1">SUM(O6:Q6)</f>
        <v>1</v>
      </c>
      <c r="S6" s="72"/>
    </row>
    <row r="7" spans="1:20" ht="15" customHeight="1">
      <c r="A7" s="72"/>
      <c r="B7" s="72" t="s">
        <v>162</v>
      </c>
      <c r="C7" s="74">
        <v>425</v>
      </c>
      <c r="D7" s="72"/>
      <c r="E7" s="72"/>
      <c r="F7" s="73" t="s">
        <v>174</v>
      </c>
      <c r="G7" s="74">
        <v>150.56</v>
      </c>
      <c r="H7" s="74">
        <v>120.45</v>
      </c>
      <c r="I7" s="74">
        <v>30.11</v>
      </c>
      <c r="J7" s="80">
        <v>301.125</v>
      </c>
      <c r="K7" s="72"/>
      <c r="L7" s="72"/>
      <c r="M7" s="365" t="s">
        <v>149</v>
      </c>
      <c r="N7" s="82"/>
      <c r="O7" s="73" t="e">
        <f>O6*A3</f>
        <v>#REF!</v>
      </c>
      <c r="P7" s="73" t="e">
        <f>A3*P6</f>
        <v>#REF!</v>
      </c>
      <c r="Q7" s="82" t="e">
        <f>A3*Q6</f>
        <v>#REF!</v>
      </c>
      <c r="R7" s="73" t="e">
        <f t="shared" si="1"/>
        <v>#REF!</v>
      </c>
      <c r="S7" s="72"/>
    </row>
    <row r="8" spans="1:20" ht="15" customHeight="1">
      <c r="A8" s="72"/>
      <c r="B8" s="72" t="s">
        <v>164</v>
      </c>
      <c r="C8" s="74">
        <v>800</v>
      </c>
      <c r="D8" s="72"/>
      <c r="E8" s="72"/>
      <c r="F8" s="73" t="s">
        <v>165</v>
      </c>
      <c r="G8" s="83">
        <v>70</v>
      </c>
      <c r="H8" s="83">
        <v>61</v>
      </c>
      <c r="I8" s="83">
        <v>27</v>
      </c>
      <c r="J8" s="72"/>
      <c r="K8" s="72"/>
      <c r="L8" s="72"/>
      <c r="M8" s="365" t="s">
        <v>166</v>
      </c>
      <c r="N8" s="84"/>
      <c r="O8" s="84">
        <v>0.75</v>
      </c>
      <c r="P8" s="84">
        <v>0.85</v>
      </c>
      <c r="Q8" s="84">
        <v>0.95</v>
      </c>
      <c r="R8" s="85" t="e">
        <f>R9/R7</f>
        <v>#REF!</v>
      </c>
      <c r="S8" s="72"/>
    </row>
    <row r="9" spans="1:20" ht="15" customHeight="1">
      <c r="A9" s="72"/>
      <c r="B9" s="72"/>
      <c r="C9" s="72"/>
      <c r="D9" s="72"/>
      <c r="E9" s="72"/>
      <c r="F9" s="73" t="s">
        <v>167</v>
      </c>
      <c r="G9" s="83">
        <v>342530</v>
      </c>
      <c r="H9" s="83">
        <v>190139</v>
      </c>
      <c r="I9" s="83">
        <v>5220</v>
      </c>
      <c r="J9" s="86">
        <v>537888</v>
      </c>
      <c r="K9" s="72"/>
      <c r="L9" s="72"/>
      <c r="M9" s="365" t="s">
        <v>168</v>
      </c>
      <c r="N9" s="82"/>
      <c r="O9" s="73" t="e">
        <f t="shared" ref="O9:Q9" si="2">O7*O8</f>
        <v>#REF!</v>
      </c>
      <c r="P9" s="73" t="e">
        <f t="shared" si="2"/>
        <v>#REF!</v>
      </c>
      <c r="Q9" s="82" t="e">
        <f t="shared" si="2"/>
        <v>#REF!</v>
      </c>
      <c r="R9" s="87" t="e">
        <f t="shared" ref="R9:R12" si="3">SUM(O9:Q9)</f>
        <v>#REF!</v>
      </c>
      <c r="S9" s="72"/>
    </row>
    <row r="10" spans="1:20" ht="15" customHeight="1">
      <c r="A10" s="72"/>
      <c r="B10" s="72"/>
      <c r="C10" s="72"/>
      <c r="D10" s="72"/>
      <c r="E10" s="72"/>
      <c r="F10" s="72"/>
      <c r="G10" s="72"/>
      <c r="H10" s="72"/>
      <c r="I10" s="72"/>
      <c r="J10" s="72"/>
      <c r="K10" s="72"/>
      <c r="L10" s="72"/>
      <c r="M10" s="73" t="s">
        <v>151</v>
      </c>
      <c r="N10" s="84">
        <v>0.7</v>
      </c>
      <c r="O10" s="88" t="e">
        <f>N10*O9</f>
        <v>#REF!</v>
      </c>
      <c r="P10" s="88" t="e">
        <f>P9*N10</f>
        <v>#REF!</v>
      </c>
      <c r="Q10" s="88" t="e">
        <f>Q9*N10</f>
        <v>#REF!</v>
      </c>
      <c r="R10" s="88" t="e">
        <f t="shared" si="3"/>
        <v>#REF!</v>
      </c>
      <c r="S10" s="88" t="e">
        <f>R10/R7</f>
        <v>#REF!</v>
      </c>
      <c r="T10" s="256" t="e">
        <f>R10+R11+R12</f>
        <v>#REF!</v>
      </c>
    </row>
    <row r="11" spans="1:20" ht="15" customHeight="1">
      <c r="A11" s="72"/>
      <c r="B11" s="72"/>
      <c r="C11" s="72"/>
      <c r="D11" s="72"/>
      <c r="E11" s="72"/>
      <c r="F11" s="72"/>
      <c r="G11" s="72"/>
      <c r="H11" s="72"/>
      <c r="I11" s="72"/>
      <c r="J11" s="72"/>
      <c r="K11" s="72"/>
      <c r="L11" s="72"/>
      <c r="M11" s="73" t="s">
        <v>152</v>
      </c>
      <c r="N11" s="84">
        <v>0.25</v>
      </c>
      <c r="O11" s="88" t="e">
        <f>N11*O9</f>
        <v>#REF!</v>
      </c>
      <c r="P11" s="88" t="e">
        <f>P9*N11</f>
        <v>#REF!</v>
      </c>
      <c r="Q11" s="88" t="e">
        <f>Q9*N11</f>
        <v>#REF!</v>
      </c>
      <c r="R11" s="88" t="e">
        <f t="shared" si="3"/>
        <v>#REF!</v>
      </c>
      <c r="S11" s="88" t="e">
        <f>R11/R7</f>
        <v>#REF!</v>
      </c>
      <c r="T11" s="256" t="e">
        <f t="shared" ref="T11:T12" si="4">R9/R8</f>
        <v>#REF!</v>
      </c>
    </row>
    <row r="12" spans="1:20" ht="15" customHeight="1">
      <c r="M12" s="73" t="s">
        <v>153</v>
      </c>
      <c r="N12" s="84">
        <v>0.05</v>
      </c>
      <c r="O12" s="88" t="e">
        <f>N12*O9</f>
        <v>#REF!</v>
      </c>
      <c r="P12" s="256" t="e">
        <f>P9*N12</f>
        <v>#REF!</v>
      </c>
      <c r="Q12" s="88" t="e">
        <f>Q9*N12</f>
        <v>#REF!</v>
      </c>
      <c r="R12" s="88" t="e">
        <f t="shared" si="3"/>
        <v>#REF!</v>
      </c>
      <c r="S12" s="88" t="e">
        <f>R12/R7</f>
        <v>#REF!</v>
      </c>
      <c r="T12" s="256" t="e">
        <f t="shared" si="4"/>
        <v>#REF!</v>
      </c>
    </row>
    <row r="14" spans="1:20" ht="15" customHeight="1">
      <c r="O14" s="256" t="e">
        <f t="shared" ref="O14:Q14" si="5">O10+O11+O12</f>
        <v>#REF!</v>
      </c>
      <c r="P14" s="256" t="e">
        <f t="shared" si="5"/>
        <v>#REF!</v>
      </c>
      <c r="Q14" s="256" t="e">
        <f t="shared" si="5"/>
        <v>#REF!</v>
      </c>
      <c r="R14" s="256" t="e">
        <f>O14+P14+Q14</f>
        <v>#REF!</v>
      </c>
    </row>
    <row r="20" spans="4:8" ht="15" customHeight="1">
      <c r="D20" s="1341" t="s">
        <v>175</v>
      </c>
      <c r="E20" s="1340"/>
      <c r="F20" s="1340"/>
      <c r="G20" s="1340"/>
      <c r="H20" s="1340"/>
    </row>
    <row r="21" spans="4:8" ht="15" customHeight="1">
      <c r="E21" s="365" t="s">
        <v>151</v>
      </c>
      <c r="F21" s="365" t="s">
        <v>152</v>
      </c>
      <c r="G21" s="365" t="s">
        <v>153</v>
      </c>
      <c r="H21" s="365" t="s">
        <v>5</v>
      </c>
    </row>
    <row r="22" spans="4:8" ht="15" customHeight="1">
      <c r="D22" s="71" t="s">
        <v>170</v>
      </c>
      <c r="E22" s="84">
        <f t="shared" ref="E22:H22" si="6">G5</f>
        <v>0.7</v>
      </c>
      <c r="F22" s="84">
        <f t="shared" si="6"/>
        <v>0.25</v>
      </c>
      <c r="G22" s="84">
        <f t="shared" si="6"/>
        <v>0.05</v>
      </c>
      <c r="H22" s="84">
        <f t="shared" si="6"/>
        <v>1</v>
      </c>
    </row>
    <row r="23" spans="4:8" ht="14.4">
      <c r="D23" s="71" t="s">
        <v>168</v>
      </c>
      <c r="E23" s="75" t="e">
        <f>R10</f>
        <v>#REF!</v>
      </c>
      <c r="F23" s="75" t="e">
        <f>R11</f>
        <v>#REF!</v>
      </c>
      <c r="G23" s="75" t="e">
        <f>R12</f>
        <v>#REF!</v>
      </c>
      <c r="H23" s="75" t="e">
        <f>E23+F23+G23</f>
        <v>#REF!</v>
      </c>
    </row>
  </sheetData>
  <mergeCells count="2">
    <mergeCell ref="M3:R3"/>
    <mergeCell ref="D20:H20"/>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563C1"/>
    <outlinePr summaryBelow="0" summaryRight="0"/>
  </sheetPr>
  <dimension ref="A1:T23"/>
  <sheetViews>
    <sheetView showGridLines="0" workbookViewId="0">
      <selection activeCell="F37" sqref="F37"/>
    </sheetView>
  </sheetViews>
  <sheetFormatPr defaultColWidth="14.44140625" defaultRowHeight="15" customHeight="1"/>
  <cols>
    <col min="4" max="4" width="19.88671875" customWidth="1"/>
    <col min="5" max="5" width="10" customWidth="1"/>
    <col min="6" max="6" width="11.44140625" customWidth="1"/>
    <col min="7" max="7" width="10.88671875" customWidth="1"/>
    <col min="8" max="8" width="11.109375" customWidth="1"/>
    <col min="13" max="13" width="28.88671875" customWidth="1"/>
    <col min="14" max="15" width="15.88671875" customWidth="1"/>
    <col min="16" max="16" width="18.88671875" customWidth="1"/>
    <col min="17" max="17" width="14.88671875" customWidth="1"/>
    <col min="18" max="18" width="10.109375" customWidth="1"/>
  </cols>
  <sheetData>
    <row r="1" spans="1:20" ht="15" customHeight="1">
      <c r="A1" s="72"/>
      <c r="B1" s="72"/>
      <c r="C1" s="72"/>
      <c r="D1" s="72"/>
      <c r="E1" s="72"/>
      <c r="F1" s="72"/>
      <c r="G1" s="72"/>
      <c r="H1" s="72"/>
      <c r="I1" s="72"/>
      <c r="J1" s="72"/>
      <c r="K1" s="72"/>
      <c r="L1" s="72"/>
      <c r="M1" s="72"/>
      <c r="N1" s="72"/>
      <c r="O1" s="72"/>
      <c r="P1" s="72"/>
      <c r="Q1" s="72"/>
      <c r="R1" s="72"/>
      <c r="S1" s="72"/>
    </row>
    <row r="2" spans="1:20" ht="15" customHeight="1">
      <c r="A2" s="72" t="s">
        <v>149</v>
      </c>
      <c r="B2" s="73" t="s">
        <v>69</v>
      </c>
      <c r="C2" s="73"/>
      <c r="D2" s="73"/>
      <c r="E2" s="72"/>
      <c r="F2" s="72"/>
      <c r="G2" s="72"/>
      <c r="H2" s="72"/>
      <c r="I2" s="72"/>
      <c r="J2" s="72"/>
      <c r="K2" s="72"/>
      <c r="L2" s="72"/>
      <c r="M2" s="72"/>
      <c r="N2" s="72"/>
      <c r="O2" s="72"/>
      <c r="P2" s="72"/>
      <c r="Q2" s="72"/>
      <c r="R2" s="72"/>
      <c r="S2" s="74">
        <v>365</v>
      </c>
    </row>
    <row r="3" spans="1:20" ht="15" customHeight="1">
      <c r="A3" s="72" t="e">
        <f>B3*365</f>
        <v>#REF!</v>
      </c>
      <c r="B3" s="75" t="e">
        <f>'ToT (Intake Form)'!#REF!</f>
        <v>#REF!</v>
      </c>
      <c r="C3" s="73"/>
      <c r="D3" s="73"/>
      <c r="E3" s="72"/>
      <c r="F3" s="72"/>
      <c r="G3" s="72"/>
      <c r="H3" s="72"/>
      <c r="I3" s="72"/>
      <c r="J3" s="72"/>
      <c r="K3" s="72"/>
      <c r="L3" s="72"/>
      <c r="M3" s="1339" t="s">
        <v>176</v>
      </c>
      <c r="N3" s="1340"/>
      <c r="O3" s="1340"/>
      <c r="P3" s="1340"/>
      <c r="Q3" s="1340"/>
      <c r="R3" s="1340"/>
      <c r="S3" s="72"/>
    </row>
    <row r="4" spans="1:20" ht="15" customHeight="1">
      <c r="A4" s="72"/>
      <c r="B4" s="72"/>
      <c r="C4" s="72"/>
      <c r="D4" s="72"/>
      <c r="E4" s="72"/>
      <c r="F4" s="73"/>
      <c r="G4" s="365" t="s">
        <v>151</v>
      </c>
      <c r="H4" s="365" t="s">
        <v>152</v>
      </c>
      <c r="I4" s="365" t="s">
        <v>153</v>
      </c>
      <c r="J4" s="365" t="s">
        <v>5</v>
      </c>
      <c r="K4" s="72"/>
      <c r="L4" s="72"/>
      <c r="M4" s="76" t="s">
        <v>154</v>
      </c>
      <c r="N4" s="77"/>
      <c r="O4" s="77" t="s">
        <v>155</v>
      </c>
      <c r="P4" s="77" t="s">
        <v>156</v>
      </c>
      <c r="Q4" s="77" t="s">
        <v>157</v>
      </c>
      <c r="R4" s="77" t="s">
        <v>5</v>
      </c>
      <c r="S4" s="72"/>
    </row>
    <row r="5" spans="1:20" ht="15" customHeight="1">
      <c r="A5" s="72"/>
      <c r="B5" s="72" t="s">
        <v>158</v>
      </c>
      <c r="C5" s="72"/>
      <c r="D5" s="72"/>
      <c r="E5" s="72"/>
      <c r="F5" s="73"/>
      <c r="G5" s="78">
        <v>0.7</v>
      </c>
      <c r="H5" s="78">
        <v>0.25</v>
      </c>
      <c r="I5" s="78">
        <v>0.05</v>
      </c>
      <c r="J5" s="79">
        <f t="shared" ref="J5:J6" si="0">SUM(G5:I5)</f>
        <v>1</v>
      </c>
      <c r="K5" s="72"/>
      <c r="L5" s="72"/>
      <c r="M5" s="365" t="s">
        <v>159</v>
      </c>
      <c r="N5" s="73"/>
      <c r="O5" s="73">
        <v>3</v>
      </c>
      <c r="P5" s="73">
        <v>4</v>
      </c>
      <c r="Q5" s="73">
        <v>5</v>
      </c>
      <c r="R5" s="73">
        <v>12</v>
      </c>
      <c r="S5" s="72"/>
    </row>
    <row r="6" spans="1:20" ht="15" customHeight="1">
      <c r="A6" s="72"/>
      <c r="B6" s="72" t="s">
        <v>160</v>
      </c>
      <c r="C6" s="74">
        <v>70</v>
      </c>
      <c r="D6" s="72"/>
      <c r="E6" s="72"/>
      <c r="F6" s="73" t="s">
        <v>69</v>
      </c>
      <c r="G6" s="74" t="e">
        <f>G5*B3</f>
        <v>#REF!</v>
      </c>
      <c r="H6" s="74" t="e">
        <f>H5*B3</f>
        <v>#REF!</v>
      </c>
      <c r="I6" s="74" t="e">
        <f>I5*B3</f>
        <v>#REF!</v>
      </c>
      <c r="J6" s="80" t="e">
        <f t="shared" si="0"/>
        <v>#REF!</v>
      </c>
      <c r="K6" s="72"/>
      <c r="L6" s="72"/>
      <c r="M6" s="365" t="s">
        <v>161</v>
      </c>
      <c r="N6" s="81"/>
      <c r="O6" s="81">
        <f>O5/R5</f>
        <v>0.25</v>
      </c>
      <c r="P6" s="81">
        <f>P5/R5</f>
        <v>0.33333333333333331</v>
      </c>
      <c r="Q6" s="81">
        <f>Q5/R5</f>
        <v>0.41666666666666669</v>
      </c>
      <c r="R6" s="81">
        <f>SUM(O6:Q6)</f>
        <v>1</v>
      </c>
      <c r="S6" s="72"/>
    </row>
    <row r="7" spans="1:20" ht="15" customHeight="1">
      <c r="A7" s="72"/>
      <c r="B7" s="72" t="s">
        <v>162</v>
      </c>
      <c r="C7" s="74">
        <v>425</v>
      </c>
      <c r="D7" s="72"/>
      <c r="E7" s="72"/>
      <c r="F7" s="73" t="s">
        <v>174</v>
      </c>
      <c r="G7" s="74">
        <v>150.56</v>
      </c>
      <c r="H7" s="74">
        <v>120.45</v>
      </c>
      <c r="I7" s="74">
        <v>30.11</v>
      </c>
      <c r="J7" s="80">
        <v>301.125</v>
      </c>
      <c r="K7" s="72"/>
      <c r="L7" s="72"/>
      <c r="M7" s="365" t="s">
        <v>149</v>
      </c>
      <c r="N7" s="82"/>
      <c r="O7" s="82" t="e">
        <f>A3*O6</f>
        <v>#REF!</v>
      </c>
      <c r="P7" s="82" t="e">
        <f>A3*P6</f>
        <v>#REF!</v>
      </c>
      <c r="Q7" s="82" t="e">
        <f>A3*Q6</f>
        <v>#REF!</v>
      </c>
      <c r="R7" s="82" t="e">
        <f>SUM(O7:Q7)</f>
        <v>#REF!</v>
      </c>
      <c r="S7" s="72"/>
    </row>
    <row r="8" spans="1:20" ht="15" customHeight="1">
      <c r="A8" s="72"/>
      <c r="B8" s="72" t="s">
        <v>164</v>
      </c>
      <c r="C8" s="74">
        <v>800</v>
      </c>
      <c r="D8" s="72"/>
      <c r="E8" s="72"/>
      <c r="F8" s="73" t="s">
        <v>165</v>
      </c>
      <c r="G8" s="83">
        <v>70</v>
      </c>
      <c r="H8" s="83">
        <v>61</v>
      </c>
      <c r="I8" s="83">
        <v>27</v>
      </c>
      <c r="J8" s="72"/>
      <c r="K8" s="72"/>
      <c r="L8" s="72"/>
      <c r="M8" s="365" t="s">
        <v>166</v>
      </c>
      <c r="N8" s="84"/>
      <c r="O8" s="84">
        <v>0.75</v>
      </c>
      <c r="P8" s="84">
        <v>0.85</v>
      </c>
      <c r="Q8" s="84">
        <v>0.95</v>
      </c>
      <c r="R8" s="81" t="e">
        <f>R9/R7</f>
        <v>#REF!</v>
      </c>
      <c r="S8" s="72"/>
    </row>
    <row r="9" spans="1:20" ht="15" customHeight="1">
      <c r="A9" s="72"/>
      <c r="B9" s="72"/>
      <c r="C9" s="72"/>
      <c r="D9" s="72"/>
      <c r="E9" s="72"/>
      <c r="F9" s="73" t="s">
        <v>167</v>
      </c>
      <c r="G9" s="83">
        <v>342530</v>
      </c>
      <c r="H9" s="83">
        <v>190139</v>
      </c>
      <c r="I9" s="83">
        <v>5220</v>
      </c>
      <c r="J9" s="86">
        <v>537888</v>
      </c>
      <c r="K9" s="72"/>
      <c r="L9" s="72"/>
      <c r="M9" s="365" t="s">
        <v>168</v>
      </c>
      <c r="N9" s="82"/>
      <c r="O9" s="82" t="e">
        <f>O8*O7</f>
        <v>#REF!</v>
      </c>
      <c r="P9" s="82" t="e">
        <f>P7*P8</f>
        <v>#REF!</v>
      </c>
      <c r="Q9" s="82" t="e">
        <f>Q8*Q7</f>
        <v>#REF!</v>
      </c>
      <c r="R9" s="82" t="e">
        <f>SUM(O9:Q9)</f>
        <v>#REF!</v>
      </c>
      <c r="S9" s="72"/>
    </row>
    <row r="10" spans="1:20" ht="15" customHeight="1">
      <c r="A10" s="72"/>
      <c r="B10" s="72"/>
      <c r="C10" s="72"/>
      <c r="D10" s="72"/>
      <c r="E10" s="72"/>
      <c r="F10" s="72"/>
      <c r="G10" s="72"/>
      <c r="H10" s="72"/>
      <c r="I10" s="72"/>
      <c r="J10" s="72"/>
      <c r="K10" s="72"/>
      <c r="L10" s="72"/>
      <c r="M10" s="73" t="s">
        <v>151</v>
      </c>
      <c r="N10" s="84">
        <v>0.7</v>
      </c>
      <c r="O10" s="88" t="e">
        <f>N10*O9</f>
        <v>#REF!</v>
      </c>
      <c r="P10" s="88" t="e">
        <f>P9*N10</f>
        <v>#REF!</v>
      </c>
      <c r="Q10" s="88" t="e">
        <f>Q9*N10</f>
        <v>#REF!</v>
      </c>
      <c r="R10" s="88" t="e">
        <f t="shared" ref="R10:R12" si="1">SUM(O10:Q10)</f>
        <v>#REF!</v>
      </c>
      <c r="S10" s="88" t="e">
        <f>R10/R7</f>
        <v>#REF!</v>
      </c>
      <c r="T10" s="256" t="e">
        <f>R10+R11+R12</f>
        <v>#REF!</v>
      </c>
    </row>
    <row r="11" spans="1:20" ht="15" customHeight="1">
      <c r="A11" s="72"/>
      <c r="B11" s="72"/>
      <c r="C11" s="72"/>
      <c r="D11" s="72"/>
      <c r="E11" s="72"/>
      <c r="F11" s="72"/>
      <c r="G11" s="72"/>
      <c r="H11" s="72"/>
      <c r="I11" s="72"/>
      <c r="J11" s="72"/>
      <c r="K11" s="72"/>
      <c r="L11" s="72"/>
      <c r="M11" s="73" t="s">
        <v>152</v>
      </c>
      <c r="N11" s="84">
        <v>0.25</v>
      </c>
      <c r="O11" s="88" t="e">
        <f>N11*O9</f>
        <v>#REF!</v>
      </c>
      <c r="P11" s="88" t="e">
        <f>P9*N11</f>
        <v>#REF!</v>
      </c>
      <c r="Q11" s="88" t="e">
        <f>Q9*N11</f>
        <v>#REF!</v>
      </c>
      <c r="R11" s="88" t="e">
        <f t="shared" si="1"/>
        <v>#REF!</v>
      </c>
      <c r="S11" s="88" t="e">
        <f>R11/R7</f>
        <v>#REF!</v>
      </c>
      <c r="T11" s="256" t="e">
        <f t="shared" ref="T11:T12" si="2">R9/R8</f>
        <v>#REF!</v>
      </c>
    </row>
    <row r="12" spans="1:20" ht="15" customHeight="1">
      <c r="M12" s="73" t="s">
        <v>153</v>
      </c>
      <c r="N12" s="84">
        <v>0.05</v>
      </c>
      <c r="O12" s="88" t="e">
        <f>N12*O9</f>
        <v>#REF!</v>
      </c>
      <c r="P12" s="256" t="e">
        <f>P9*N12</f>
        <v>#REF!</v>
      </c>
      <c r="Q12" s="88" t="e">
        <f>Q9*N12</f>
        <v>#REF!</v>
      </c>
      <c r="R12" s="88" t="e">
        <f t="shared" si="1"/>
        <v>#REF!</v>
      </c>
      <c r="S12" s="88" t="e">
        <f>R12/R7</f>
        <v>#REF!</v>
      </c>
      <c r="T12" s="256" t="e">
        <f t="shared" si="2"/>
        <v>#REF!</v>
      </c>
    </row>
    <row r="14" spans="1:20" ht="15" customHeight="1">
      <c r="O14" s="256" t="e">
        <f t="shared" ref="O14:Q14" si="3">O10+O11+O12</f>
        <v>#REF!</v>
      </c>
      <c r="P14" s="256" t="e">
        <f t="shared" si="3"/>
        <v>#REF!</v>
      </c>
      <c r="Q14" s="256" t="e">
        <f t="shared" si="3"/>
        <v>#REF!</v>
      </c>
      <c r="R14" s="256" t="e">
        <f>O14+P14+Q14</f>
        <v>#REF!</v>
      </c>
    </row>
    <row r="20" spans="4:8" ht="15" customHeight="1">
      <c r="D20" s="1341" t="s">
        <v>177</v>
      </c>
      <c r="E20" s="1340"/>
      <c r="F20" s="1340"/>
      <c r="G20" s="1340"/>
      <c r="H20" s="1340"/>
    </row>
    <row r="21" spans="4:8" ht="15" customHeight="1">
      <c r="E21" s="365" t="s">
        <v>151</v>
      </c>
      <c r="F21" s="365" t="s">
        <v>152</v>
      </c>
      <c r="G21" s="365" t="s">
        <v>153</v>
      </c>
      <c r="H21" s="365" t="s">
        <v>5</v>
      </c>
    </row>
    <row r="22" spans="4:8" ht="15" customHeight="1">
      <c r="D22" s="71" t="s">
        <v>170</v>
      </c>
      <c r="E22" s="84">
        <f t="shared" ref="E22:H22" si="4">G5</f>
        <v>0.7</v>
      </c>
      <c r="F22" s="84">
        <f t="shared" si="4"/>
        <v>0.25</v>
      </c>
      <c r="G22" s="84">
        <f t="shared" si="4"/>
        <v>0.05</v>
      </c>
      <c r="H22" s="84">
        <f t="shared" si="4"/>
        <v>1</v>
      </c>
    </row>
    <row r="23" spans="4:8" ht="14.4">
      <c r="D23" s="71" t="s">
        <v>168</v>
      </c>
      <c r="E23" s="75" t="e">
        <f>R10</f>
        <v>#REF!</v>
      </c>
      <c r="F23" s="75" t="e">
        <f>R11</f>
        <v>#REF!</v>
      </c>
      <c r="G23" s="75" t="e">
        <f>R12</f>
        <v>#REF!</v>
      </c>
      <c r="H23" s="75" t="e">
        <f>E23+F23+G23</f>
        <v>#REF!</v>
      </c>
    </row>
  </sheetData>
  <mergeCells count="2">
    <mergeCell ref="M3:R3"/>
    <mergeCell ref="D20:H20"/>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D5DD2-64DE-4DA1-A65D-8A912C0B4B6E}">
  <sheetPr>
    <tabColor rgb="FF980000"/>
  </sheetPr>
  <dimension ref="A1:E46"/>
  <sheetViews>
    <sheetView topLeftCell="A31" workbookViewId="0">
      <selection activeCell="C34" sqref="C34"/>
    </sheetView>
  </sheetViews>
  <sheetFormatPr defaultRowHeight="14.4"/>
  <cols>
    <col min="1" max="2" width="8.88671875" style="792"/>
    <col min="3" max="3" width="178.88671875" style="792" customWidth="1"/>
    <col min="4" max="4" width="69.109375" style="792" customWidth="1"/>
    <col min="5" max="5" width="65.33203125" style="793" customWidth="1"/>
    <col min="7" max="7" width="8.6640625" bestFit="1" customWidth="1"/>
    <col min="8" max="8" width="14.33203125" customWidth="1"/>
    <col min="10" max="10" width="10.6640625" customWidth="1"/>
    <col min="11" max="11" width="15.6640625" customWidth="1"/>
  </cols>
  <sheetData>
    <row r="1" spans="1:5" s="854" customFormat="1" ht="18">
      <c r="A1" s="850" t="s">
        <v>1320</v>
      </c>
      <c r="B1" s="851"/>
      <c r="C1" s="851"/>
      <c r="D1" s="852" t="s">
        <v>988</v>
      </c>
      <c r="E1" s="853" t="s">
        <v>655</v>
      </c>
    </row>
    <row r="2" spans="1:5" s="854" customFormat="1" ht="18">
      <c r="A2" s="972" t="s">
        <v>1322</v>
      </c>
      <c r="B2" s="973"/>
      <c r="C2" s="973"/>
      <c r="D2" s="974"/>
      <c r="E2" s="853"/>
    </row>
    <row r="3" spans="1:5" s="854" customFormat="1" ht="18">
      <c r="A3" s="972" t="s">
        <v>1328</v>
      </c>
      <c r="B3" s="973"/>
      <c r="C3" s="973"/>
      <c r="D3" s="974"/>
      <c r="E3" s="853"/>
    </row>
    <row r="4" spans="1:5">
      <c r="A4" s="791" t="s">
        <v>1330</v>
      </c>
    </row>
    <row r="5" spans="1:5">
      <c r="A5" s="791"/>
      <c r="B5" s="791" t="s">
        <v>1331</v>
      </c>
    </row>
    <row r="6" spans="1:5">
      <c r="A6" s="791"/>
      <c r="B6" s="791"/>
      <c r="C6" s="792" t="s">
        <v>1325</v>
      </c>
    </row>
    <row r="7" spans="1:5">
      <c r="B7" s="1239" t="s">
        <v>1321</v>
      </c>
    </row>
    <row r="8" spans="1:5">
      <c r="D8" s="791"/>
    </row>
    <row r="9" spans="1:5">
      <c r="A9" s="791" t="s">
        <v>1324</v>
      </c>
      <c r="D9" s="791"/>
    </row>
    <row r="10" spans="1:5">
      <c r="B10" s="1239" t="s">
        <v>1323</v>
      </c>
      <c r="D10" s="791"/>
    </row>
    <row r="11" spans="1:5">
      <c r="B11" s="1239"/>
      <c r="D11" s="791"/>
    </row>
    <row r="12" spans="1:5">
      <c r="B12" s="791" t="s">
        <v>1335</v>
      </c>
      <c r="D12" s="791"/>
    </row>
    <row r="13" spans="1:5">
      <c r="B13" s="791"/>
      <c r="C13" s="1239" t="s">
        <v>1336</v>
      </c>
      <c r="D13" s="791"/>
    </row>
    <row r="14" spans="1:5">
      <c r="B14" s="791"/>
      <c r="D14" s="791"/>
    </row>
    <row r="15" spans="1:5">
      <c r="B15" s="791" t="s">
        <v>1337</v>
      </c>
      <c r="D15" s="791"/>
    </row>
    <row r="16" spans="1:5">
      <c r="B16" s="1239" t="s">
        <v>1329</v>
      </c>
      <c r="D16" s="791"/>
    </row>
    <row r="18" spans="1:3">
      <c r="B18" s="791" t="s">
        <v>1334</v>
      </c>
    </row>
    <row r="19" spans="1:3">
      <c r="A19" s="791"/>
      <c r="B19" s="791" t="s">
        <v>1333</v>
      </c>
    </row>
    <row r="20" spans="1:3">
      <c r="A20" s="791"/>
    </row>
    <row r="21" spans="1:3">
      <c r="A21" s="791" t="s">
        <v>1339</v>
      </c>
    </row>
    <row r="22" spans="1:3">
      <c r="A22" s="791"/>
      <c r="B22" s="1239" t="s">
        <v>1417</v>
      </c>
    </row>
    <row r="23" spans="1:3">
      <c r="A23" s="791"/>
      <c r="B23" s="1239"/>
      <c r="C23" s="1242" t="s">
        <v>1418</v>
      </c>
    </row>
    <row r="24" spans="1:3">
      <c r="A24" s="791"/>
      <c r="B24" s="1239"/>
      <c r="C24" s="791" t="s">
        <v>1367</v>
      </c>
    </row>
    <row r="25" spans="1:3" ht="331.2">
      <c r="A25" s="791"/>
      <c r="B25" s="1239"/>
      <c r="C25" s="1240" t="s">
        <v>1419</v>
      </c>
    </row>
    <row r="26" spans="1:3">
      <c r="A26" s="791"/>
      <c r="B26" s="1239"/>
      <c r="C26" s="1239"/>
    </row>
    <row r="27" spans="1:3">
      <c r="A27" s="791"/>
      <c r="B27" s="1239"/>
      <c r="C27" s="1241" t="s">
        <v>1368</v>
      </c>
    </row>
    <row r="28" spans="1:3" ht="72">
      <c r="A28" s="791"/>
      <c r="B28" s="1239"/>
      <c r="C28" s="1240" t="s">
        <v>1369</v>
      </c>
    </row>
    <row r="29" spans="1:3">
      <c r="A29" s="791"/>
      <c r="B29" s="1239"/>
    </row>
    <row r="30" spans="1:3">
      <c r="A30" s="791"/>
      <c r="B30" s="1239"/>
      <c r="C30" s="791" t="s">
        <v>1370</v>
      </c>
    </row>
    <row r="31" spans="1:3" ht="403.2">
      <c r="A31" s="791"/>
      <c r="C31" s="1240" t="s">
        <v>1371</v>
      </c>
    </row>
    <row r="32" spans="1:3">
      <c r="A32" s="791"/>
      <c r="C32" s="1240"/>
    </row>
    <row r="33" spans="1:4">
      <c r="A33" s="791"/>
      <c r="C33" s="1241" t="s">
        <v>1372</v>
      </c>
    </row>
    <row r="34" spans="1:4" ht="72">
      <c r="A34" s="791"/>
      <c r="C34" s="1240" t="s">
        <v>1373</v>
      </c>
    </row>
    <row r="36" spans="1:4">
      <c r="A36" s="791" t="s">
        <v>1326</v>
      </c>
      <c r="C36" s="791"/>
    </row>
    <row r="37" spans="1:4">
      <c r="B37" s="1239" t="s">
        <v>1327</v>
      </c>
    </row>
    <row r="38" spans="1:4">
      <c r="B38" s="1239"/>
      <c r="C38" s="1239" t="s">
        <v>1422</v>
      </c>
    </row>
    <row r="39" spans="1:4">
      <c r="C39" s="1239" t="s">
        <v>1332</v>
      </c>
      <c r="D39" s="791"/>
    </row>
    <row r="40" spans="1:4">
      <c r="C40" s="1240" t="s">
        <v>1420</v>
      </c>
    </row>
    <row r="42" spans="1:4">
      <c r="B42" s="1239" t="s">
        <v>1417</v>
      </c>
    </row>
    <row r="43" spans="1:4" ht="43.2">
      <c r="C43" s="1240" t="s">
        <v>1421</v>
      </c>
    </row>
    <row r="45" spans="1:4">
      <c r="B45" s="1239" t="s">
        <v>1417</v>
      </c>
    </row>
    <row r="46" spans="1:4">
      <c r="B46" s="1239" t="s">
        <v>1299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80000"/>
  </sheetPr>
  <dimension ref="A1:AC1017"/>
  <sheetViews>
    <sheetView showGridLines="0" workbookViewId="0">
      <selection activeCell="B37" sqref="B37"/>
    </sheetView>
  </sheetViews>
  <sheetFormatPr defaultColWidth="14.44140625" defaultRowHeight="15" customHeight="1"/>
  <cols>
    <col min="1" max="1" width="1.5546875" style="313" customWidth="1"/>
    <col min="2" max="2" width="32.88671875" style="313" customWidth="1"/>
    <col min="3" max="3" width="10.88671875" style="319" bestFit="1" customWidth="1"/>
    <col min="4" max="4" width="8.44140625" style="319" bestFit="1" customWidth="1"/>
    <col min="5" max="5" width="10.88671875" style="319" bestFit="1" customWidth="1"/>
    <col min="6" max="6" width="23.6640625" style="1175" bestFit="1" customWidth="1"/>
    <col min="7" max="7" width="2.5546875" style="313" customWidth="1"/>
    <col min="8" max="29" width="8.88671875" style="313" customWidth="1"/>
    <col min="30" max="16384" width="14.44140625" style="313"/>
  </cols>
  <sheetData>
    <row r="1" spans="1:29" ht="6" customHeight="1">
      <c r="A1" s="308"/>
      <c r="B1" s="308"/>
      <c r="C1" s="309"/>
      <c r="D1" s="309"/>
      <c r="E1" s="309"/>
      <c r="F1" s="323"/>
      <c r="G1" s="308"/>
      <c r="H1" s="308"/>
      <c r="I1" s="308"/>
      <c r="J1" s="308"/>
      <c r="K1" s="308"/>
      <c r="L1" s="308"/>
      <c r="M1" s="308"/>
      <c r="N1" s="310"/>
      <c r="O1" s="310"/>
      <c r="P1" s="308"/>
      <c r="Q1" s="308"/>
      <c r="R1" s="308"/>
      <c r="S1" s="308"/>
      <c r="T1" s="308"/>
      <c r="U1" s="308"/>
      <c r="V1" s="308"/>
      <c r="W1" s="308"/>
      <c r="X1" s="308"/>
      <c r="Y1" s="308"/>
      <c r="Z1" s="308"/>
      <c r="AA1" s="308"/>
      <c r="AB1" s="308"/>
      <c r="AC1" s="308"/>
    </row>
    <row r="2" spans="1:29" ht="7.5" customHeight="1">
      <c r="A2" s="308"/>
      <c r="B2" s="120"/>
      <c r="C2" s="336"/>
      <c r="D2" s="336"/>
      <c r="E2" s="336"/>
      <c r="F2" s="323"/>
      <c r="G2" s="308"/>
      <c r="H2" s="308"/>
      <c r="I2" s="308"/>
      <c r="J2" s="308"/>
      <c r="K2" s="308"/>
      <c r="L2" s="308"/>
      <c r="M2" s="308"/>
      <c r="N2" s="310"/>
      <c r="O2" s="310"/>
      <c r="P2" s="308"/>
      <c r="Q2" s="308"/>
      <c r="R2" s="308"/>
      <c r="S2" s="308"/>
      <c r="T2" s="308"/>
      <c r="U2" s="308"/>
      <c r="V2" s="308"/>
      <c r="W2" s="308"/>
      <c r="X2" s="308"/>
      <c r="Y2" s="308"/>
      <c r="Z2" s="308"/>
      <c r="AA2" s="308"/>
      <c r="AB2" s="308"/>
      <c r="AC2" s="308"/>
    </row>
    <row r="3" spans="1:29" ht="14.25" customHeight="1">
      <c r="A3" s="308"/>
      <c r="B3" s="311" t="s">
        <v>303</v>
      </c>
      <c r="C3" s="1179" t="s">
        <v>304</v>
      </c>
      <c r="D3" s="1179" t="s">
        <v>305</v>
      </c>
      <c r="E3" s="1179" t="s">
        <v>1381</v>
      </c>
      <c r="F3" s="1180" t="s">
        <v>306</v>
      </c>
      <c r="G3" s="308"/>
      <c r="H3" s="308"/>
      <c r="I3" s="152"/>
      <c r="J3" s="152"/>
      <c r="K3" s="152"/>
      <c r="M3" s="308"/>
      <c r="N3" s="310"/>
      <c r="O3" s="310"/>
      <c r="P3" s="308"/>
      <c r="Q3" s="308"/>
      <c r="R3" s="308"/>
      <c r="S3" s="308"/>
      <c r="T3" s="308"/>
      <c r="U3" s="308"/>
      <c r="V3" s="308"/>
      <c r="W3" s="308"/>
      <c r="X3" s="308"/>
      <c r="Y3" s="308"/>
      <c r="Z3" s="308"/>
      <c r="AA3" s="308"/>
      <c r="AB3" s="308"/>
      <c r="AC3" s="308"/>
    </row>
    <row r="4" spans="1:29" ht="14.25" customHeight="1">
      <c r="A4" s="308"/>
      <c r="B4" s="1138" t="s">
        <v>307</v>
      </c>
      <c r="C4" s="1139">
        <f>'ToT (Intake Form)'!C44</f>
        <v>39</v>
      </c>
      <c r="D4" s="1140"/>
      <c r="E4" s="1140"/>
      <c r="F4" s="323"/>
      <c r="G4" s="308"/>
      <c r="H4" s="319" t="s">
        <v>308</v>
      </c>
      <c r="I4" s="319" t="s">
        <v>309</v>
      </c>
      <c r="J4" s="309" t="s">
        <v>310</v>
      </c>
      <c r="K4" s="319" t="s">
        <v>133</v>
      </c>
      <c r="L4" s="319" t="s">
        <v>476</v>
      </c>
      <c r="M4" s="308"/>
      <c r="N4" s="310"/>
      <c r="O4" s="310"/>
      <c r="P4" s="308"/>
      <c r="Q4" s="308"/>
      <c r="R4" s="308"/>
      <c r="S4" s="308"/>
      <c r="T4" s="308"/>
      <c r="U4" s="308"/>
      <c r="V4" s="308"/>
      <c r="W4" s="308"/>
      <c r="X4" s="308"/>
      <c r="Y4" s="308"/>
      <c r="Z4" s="308"/>
      <c r="AA4" s="308"/>
      <c r="AB4" s="308"/>
      <c r="AC4" s="308"/>
    </row>
    <row r="5" spans="1:29" ht="14.25" customHeight="1">
      <c r="A5" s="308"/>
      <c r="B5" s="314" t="s">
        <v>311</v>
      </c>
      <c r="C5" s="1141">
        <f>C4</f>
        <v>39</v>
      </c>
      <c r="D5" s="1142">
        <f>H5</f>
        <v>2550</v>
      </c>
      <c r="E5" s="333">
        <f t="shared" ref="E5:E13" si="0">C5*D5</f>
        <v>99450</v>
      </c>
      <c r="F5" s="323" t="s">
        <v>308</v>
      </c>
      <c r="G5" s="308"/>
      <c r="H5" s="334">
        <v>2550</v>
      </c>
      <c r="I5" s="319">
        <v>1920</v>
      </c>
      <c r="J5" s="319">
        <v>1320</v>
      </c>
      <c r="K5" s="319">
        <v>935</v>
      </c>
      <c r="L5" s="319"/>
      <c r="M5" s="314" t="s">
        <v>311</v>
      </c>
      <c r="N5" s="310"/>
      <c r="O5" s="310"/>
      <c r="P5" s="308"/>
      <c r="Q5" s="308"/>
      <c r="R5" s="308"/>
      <c r="S5" s="308"/>
      <c r="T5" s="308"/>
      <c r="U5" s="308"/>
      <c r="V5" s="308"/>
      <c r="W5" s="308"/>
      <c r="X5" s="308"/>
      <c r="Y5" s="308"/>
      <c r="Z5" s="308"/>
      <c r="AA5" s="308"/>
      <c r="AB5" s="308"/>
      <c r="AC5" s="308"/>
    </row>
    <row r="6" spans="1:29" ht="14.25" customHeight="1">
      <c r="A6" s="308"/>
      <c r="B6" s="314" t="s">
        <v>312</v>
      </c>
      <c r="C6" s="1143">
        <f t="shared" ref="C6:C14" si="1">C5</f>
        <v>39</v>
      </c>
      <c r="D6" s="1142">
        <f>H6</f>
        <v>2430</v>
      </c>
      <c r="E6" s="333">
        <f t="shared" si="0"/>
        <v>94770</v>
      </c>
      <c r="F6" s="323" t="s">
        <v>308</v>
      </c>
      <c r="G6" s="308"/>
      <c r="H6" s="334">
        <v>2430</v>
      </c>
      <c r="I6" s="319">
        <v>1750</v>
      </c>
      <c r="J6" s="319">
        <v>1140</v>
      </c>
      <c r="K6" s="319">
        <v>765</v>
      </c>
      <c r="L6" s="319"/>
      <c r="M6" s="314" t="s">
        <v>312</v>
      </c>
      <c r="N6" s="310"/>
      <c r="O6" s="310"/>
      <c r="P6" s="308"/>
      <c r="Q6" s="308"/>
      <c r="R6" s="308"/>
      <c r="S6" s="308"/>
      <c r="T6" s="308"/>
      <c r="U6" s="308"/>
      <c r="V6" s="308"/>
      <c r="W6" s="308"/>
      <c r="X6" s="308"/>
      <c r="Y6" s="308"/>
      <c r="Z6" s="308"/>
      <c r="AA6" s="308"/>
      <c r="AB6" s="308"/>
      <c r="AC6" s="308"/>
    </row>
    <row r="7" spans="1:29" ht="14.25" customHeight="1">
      <c r="A7" s="308"/>
      <c r="B7" s="314" t="s">
        <v>313</v>
      </c>
      <c r="C7" s="1143">
        <f t="shared" si="1"/>
        <v>39</v>
      </c>
      <c r="D7" s="1142">
        <f>I7</f>
        <v>2775</v>
      </c>
      <c r="E7" s="333">
        <f t="shared" si="0"/>
        <v>108225</v>
      </c>
      <c r="F7" s="323" t="s">
        <v>309</v>
      </c>
      <c r="G7" s="308"/>
      <c r="H7" s="334">
        <v>3675</v>
      </c>
      <c r="I7" s="319">
        <v>2775</v>
      </c>
      <c r="J7" s="319">
        <v>1960</v>
      </c>
      <c r="K7" s="319">
        <v>1510</v>
      </c>
      <c r="L7" s="319"/>
      <c r="M7" s="314" t="s">
        <v>314</v>
      </c>
      <c r="N7" s="310"/>
      <c r="O7" s="310"/>
      <c r="P7" s="308"/>
      <c r="Q7" s="308"/>
      <c r="R7" s="308"/>
      <c r="S7" s="308"/>
      <c r="T7" s="308"/>
      <c r="U7" s="308"/>
      <c r="V7" s="308"/>
      <c r="W7" s="308"/>
      <c r="X7" s="308"/>
      <c r="Y7" s="308"/>
      <c r="Z7" s="308"/>
      <c r="AA7" s="308"/>
      <c r="AB7" s="308"/>
      <c r="AC7" s="308"/>
    </row>
    <row r="8" spans="1:29" ht="14.25" customHeight="1">
      <c r="A8" s="308"/>
      <c r="B8" s="314" t="s">
        <v>315</v>
      </c>
      <c r="C8" s="1143">
        <f t="shared" si="1"/>
        <v>39</v>
      </c>
      <c r="D8" s="1142">
        <f>I8</f>
        <v>2170</v>
      </c>
      <c r="E8" s="333">
        <f t="shared" si="0"/>
        <v>84630</v>
      </c>
      <c r="F8" s="323" t="s">
        <v>309</v>
      </c>
      <c r="G8" s="308"/>
      <c r="H8" s="334">
        <v>3200</v>
      </c>
      <c r="I8" s="319">
        <v>2170</v>
      </c>
      <c r="J8" s="319">
        <v>1440</v>
      </c>
      <c r="K8" s="319">
        <v>975</v>
      </c>
      <c r="L8" s="319"/>
      <c r="M8" s="314" t="s">
        <v>315</v>
      </c>
      <c r="N8" s="310"/>
      <c r="R8" s="308"/>
      <c r="S8" s="308"/>
      <c r="T8" s="308"/>
      <c r="U8" s="308"/>
      <c r="V8" s="308"/>
      <c r="W8" s="308"/>
      <c r="X8" s="308"/>
      <c r="Y8" s="308"/>
      <c r="Z8" s="308"/>
      <c r="AA8" s="308"/>
      <c r="AB8" s="308"/>
      <c r="AC8" s="308"/>
    </row>
    <row r="9" spans="1:29" ht="14.25" customHeight="1">
      <c r="A9" s="308"/>
      <c r="B9" s="314" t="s">
        <v>1178</v>
      </c>
      <c r="C9" s="1143">
        <f t="shared" si="1"/>
        <v>39</v>
      </c>
      <c r="D9" s="1142">
        <f>H9</f>
        <v>2430</v>
      </c>
      <c r="E9" s="333">
        <f t="shared" si="0"/>
        <v>94770</v>
      </c>
      <c r="F9" s="323" t="s">
        <v>308</v>
      </c>
      <c r="G9" s="308"/>
      <c r="H9" s="334">
        <v>2430</v>
      </c>
      <c r="I9" s="319">
        <v>2040</v>
      </c>
      <c r="J9" s="319">
        <v>1600</v>
      </c>
      <c r="K9" s="319">
        <v>1090</v>
      </c>
      <c r="L9" s="319"/>
      <c r="M9" s="314" t="s">
        <v>316</v>
      </c>
      <c r="N9" s="310"/>
      <c r="R9" s="308"/>
      <c r="S9" s="308"/>
      <c r="T9" s="308"/>
      <c r="U9" s="308"/>
      <c r="V9" s="308"/>
      <c r="W9" s="308"/>
      <c r="X9" s="308"/>
      <c r="Y9" s="308"/>
      <c r="Z9" s="308"/>
      <c r="AA9" s="308"/>
      <c r="AB9" s="308"/>
      <c r="AC9" s="308"/>
    </row>
    <row r="10" spans="1:29" ht="14.25" customHeight="1">
      <c r="A10" s="308"/>
      <c r="B10" s="320" t="s">
        <v>317</v>
      </c>
      <c r="C10" s="1143">
        <f t="shared" si="1"/>
        <v>39</v>
      </c>
      <c r="D10" s="1142">
        <f>H10</f>
        <v>2390</v>
      </c>
      <c r="E10" s="333">
        <f t="shared" si="0"/>
        <v>93210</v>
      </c>
      <c r="F10" s="323" t="s">
        <v>308</v>
      </c>
      <c r="G10" s="308"/>
      <c r="H10" s="334">
        <v>2390</v>
      </c>
      <c r="I10" s="319">
        <v>1830</v>
      </c>
      <c r="J10" s="319">
        <v>1300</v>
      </c>
      <c r="K10" s="319">
        <v>975</v>
      </c>
      <c r="L10" s="319"/>
      <c r="M10" s="320" t="s">
        <v>317</v>
      </c>
      <c r="N10" s="68"/>
      <c r="R10" s="308"/>
      <c r="S10" s="308"/>
      <c r="T10" s="308"/>
      <c r="U10" s="308"/>
      <c r="V10" s="308"/>
      <c r="W10" s="308"/>
      <c r="X10" s="308"/>
      <c r="Y10" s="308"/>
      <c r="Z10" s="308"/>
      <c r="AA10" s="308"/>
      <c r="AB10" s="308"/>
      <c r="AC10" s="308"/>
    </row>
    <row r="11" spans="1:29" ht="13.8">
      <c r="A11" s="308"/>
      <c r="B11" s="320" t="s">
        <v>318</v>
      </c>
      <c r="C11" s="1143">
        <f t="shared" si="1"/>
        <v>39</v>
      </c>
      <c r="D11" s="1142">
        <v>0</v>
      </c>
      <c r="E11" s="333">
        <f t="shared" si="0"/>
        <v>0</v>
      </c>
      <c r="F11" s="323" t="s">
        <v>75</v>
      </c>
      <c r="G11" s="308"/>
      <c r="H11" s="334">
        <v>1540</v>
      </c>
      <c r="I11" s="319">
        <v>1120</v>
      </c>
      <c r="J11" s="319">
        <v>695</v>
      </c>
      <c r="K11" s="319">
        <v>460</v>
      </c>
      <c r="L11" s="319"/>
      <c r="M11" s="320" t="s">
        <v>318</v>
      </c>
      <c r="N11" s="310"/>
      <c r="R11" s="308"/>
      <c r="S11" s="308"/>
      <c r="T11" s="308"/>
      <c r="U11" s="308"/>
      <c r="V11" s="308"/>
      <c r="W11" s="308"/>
      <c r="X11" s="308"/>
      <c r="Y11" s="308"/>
      <c r="Z11" s="308"/>
      <c r="AA11" s="308"/>
      <c r="AB11" s="308"/>
      <c r="AC11" s="308"/>
    </row>
    <row r="12" spans="1:29" ht="14.25" customHeight="1">
      <c r="A12" s="308"/>
      <c r="B12" s="320" t="s">
        <v>319</v>
      </c>
      <c r="C12" s="1143">
        <f t="shared" si="1"/>
        <v>39</v>
      </c>
      <c r="D12" s="1142">
        <f>H12</f>
        <v>4050</v>
      </c>
      <c r="E12" s="333">
        <f t="shared" si="0"/>
        <v>157950</v>
      </c>
      <c r="F12" s="323" t="s">
        <v>308</v>
      </c>
      <c r="G12" s="308"/>
      <c r="H12" s="334">
        <v>4050</v>
      </c>
      <c r="I12" s="319">
        <v>3025</v>
      </c>
      <c r="J12" s="319">
        <v>2100</v>
      </c>
      <c r="K12" s="319">
        <v>1450</v>
      </c>
      <c r="L12" s="319"/>
      <c r="M12" s="320" t="s">
        <v>320</v>
      </c>
      <c r="N12" s="310"/>
      <c r="R12" s="308"/>
      <c r="S12" s="308"/>
      <c r="T12" s="308"/>
      <c r="U12" s="308"/>
      <c r="V12" s="308"/>
      <c r="W12" s="308"/>
      <c r="X12" s="308"/>
      <c r="Y12" s="308"/>
      <c r="Z12" s="308"/>
      <c r="AA12" s="308"/>
      <c r="AB12" s="308"/>
      <c r="AC12" s="308"/>
    </row>
    <row r="13" spans="1:29" ht="13.8">
      <c r="A13" s="308"/>
      <c r="B13" s="314" t="s">
        <v>321</v>
      </c>
      <c r="C13" s="1143">
        <f t="shared" si="1"/>
        <v>39</v>
      </c>
      <c r="D13" s="1142">
        <v>0</v>
      </c>
      <c r="E13" s="333">
        <f t="shared" si="0"/>
        <v>0</v>
      </c>
      <c r="F13" s="323" t="s">
        <v>322</v>
      </c>
      <c r="G13" s="308"/>
      <c r="H13" s="334">
        <v>5300</v>
      </c>
      <c r="I13" s="319">
        <v>4725</v>
      </c>
      <c r="J13" s="319">
        <v>3700</v>
      </c>
      <c r="K13" s="319">
        <v>2900</v>
      </c>
      <c r="L13" s="319"/>
      <c r="M13" s="314" t="s">
        <v>321</v>
      </c>
      <c r="N13" s="310"/>
      <c r="R13" s="308"/>
      <c r="S13" s="308"/>
      <c r="T13" s="308"/>
      <c r="U13" s="308"/>
      <c r="V13" s="308"/>
      <c r="W13" s="308"/>
      <c r="X13" s="308"/>
      <c r="Y13" s="308"/>
      <c r="Z13" s="308"/>
      <c r="AA13" s="308"/>
      <c r="AB13" s="308"/>
      <c r="AC13" s="308"/>
    </row>
    <row r="14" spans="1:29" ht="14.25" customHeight="1">
      <c r="A14" s="308"/>
      <c r="B14" s="1144" t="s">
        <v>323</v>
      </c>
      <c r="C14" s="1145">
        <f t="shared" si="1"/>
        <v>39</v>
      </c>
      <c r="D14" s="1146">
        <f>H14</f>
        <v>3225</v>
      </c>
      <c r="E14" s="1147">
        <f>C14*D14</f>
        <v>125775</v>
      </c>
      <c r="F14" s="1148" t="s">
        <v>308</v>
      </c>
      <c r="G14" s="308"/>
      <c r="H14" s="334">
        <v>3225</v>
      </c>
      <c r="I14" s="319">
        <v>2250</v>
      </c>
      <c r="J14" s="319">
        <v>1260</v>
      </c>
      <c r="K14" s="319">
        <v>780</v>
      </c>
      <c r="L14" s="319"/>
      <c r="M14" s="314" t="s">
        <v>323</v>
      </c>
      <c r="N14" s="310"/>
      <c r="R14" s="308"/>
      <c r="S14" s="308"/>
      <c r="T14" s="308"/>
      <c r="U14" s="308"/>
      <c r="V14" s="308"/>
      <c r="W14" s="308"/>
      <c r="X14" s="308"/>
      <c r="Y14" s="308"/>
      <c r="Z14" s="308"/>
      <c r="AA14" s="308"/>
      <c r="AB14" s="308"/>
      <c r="AC14" s="308"/>
    </row>
    <row r="15" spans="1:29" ht="13.5" customHeight="1">
      <c r="A15" s="308"/>
      <c r="B15" s="1149" t="s">
        <v>324</v>
      </c>
      <c r="C15" s="1150"/>
      <c r="D15" s="322">
        <f>SUM(D5:D14)</f>
        <v>22020</v>
      </c>
      <c r="E15" s="322">
        <f>SUM(E5:E14)</f>
        <v>858780</v>
      </c>
      <c r="F15" s="323"/>
      <c r="G15" s="308"/>
      <c r="H15" s="308"/>
      <c r="I15" s="308"/>
      <c r="J15" s="308"/>
      <c r="K15" s="308"/>
      <c r="L15" s="308"/>
      <c r="M15" s="308"/>
      <c r="N15" s="310"/>
      <c r="R15" s="308"/>
      <c r="S15" s="308"/>
      <c r="T15" s="308"/>
      <c r="U15" s="308"/>
      <c r="V15" s="308"/>
      <c r="W15" s="308"/>
      <c r="X15" s="308"/>
      <c r="Y15" s="308"/>
      <c r="Z15" s="308"/>
      <c r="AA15" s="308"/>
      <c r="AB15" s="308"/>
      <c r="AC15" s="308"/>
    </row>
    <row r="16" spans="1:29" ht="14.25" customHeight="1">
      <c r="A16" s="308"/>
      <c r="B16" s="1151"/>
      <c r="C16" s="1152"/>
      <c r="D16" s="333"/>
      <c r="E16" s="333"/>
      <c r="F16" s="323"/>
      <c r="G16" s="308"/>
      <c r="H16" s="308"/>
      <c r="I16" s="308"/>
      <c r="J16" s="308"/>
      <c r="K16" s="308"/>
      <c r="L16" s="308"/>
      <c r="M16" s="308"/>
      <c r="N16" s="310"/>
      <c r="R16" s="308"/>
      <c r="S16" s="308"/>
      <c r="T16" s="308"/>
      <c r="U16" s="308"/>
      <c r="V16" s="308"/>
      <c r="W16" s="308"/>
      <c r="X16" s="308"/>
      <c r="Y16" s="308"/>
      <c r="Z16" s="308"/>
      <c r="AA16" s="308"/>
      <c r="AB16" s="308"/>
      <c r="AC16" s="308"/>
    </row>
    <row r="17" spans="1:29" ht="14.25" customHeight="1">
      <c r="A17" s="308"/>
      <c r="B17" s="321" t="s">
        <v>325</v>
      </c>
      <c r="C17" s="1171" t="s">
        <v>1386</v>
      </c>
      <c r="D17" s="1344" t="s">
        <v>1385</v>
      </c>
      <c r="E17" s="1345"/>
      <c r="F17" s="1171" t="s">
        <v>338</v>
      </c>
      <c r="G17" s="308"/>
      <c r="H17" s="308"/>
      <c r="I17" s="308"/>
      <c r="J17" s="308"/>
      <c r="K17" s="308"/>
      <c r="L17" s="308"/>
      <c r="M17" s="308"/>
      <c r="N17" s="310"/>
      <c r="R17" s="308"/>
      <c r="S17" s="308"/>
      <c r="T17" s="308"/>
      <c r="U17" s="308"/>
      <c r="V17" s="308"/>
      <c r="W17" s="308"/>
      <c r="X17" s="308"/>
      <c r="Y17" s="308"/>
      <c r="Z17" s="308"/>
      <c r="AA17" s="308"/>
      <c r="AB17" s="308"/>
      <c r="AC17" s="308"/>
    </row>
    <row r="18" spans="1:29" ht="14.25" customHeight="1">
      <c r="A18" s="308"/>
      <c r="B18" s="1153" t="s">
        <v>326</v>
      </c>
      <c r="C18" s="1154" t="s">
        <v>477</v>
      </c>
      <c r="D18" s="1155">
        <v>0.94</v>
      </c>
      <c r="E18" s="1156">
        <f t="shared" ref="E18:E22" si="2">D18</f>
        <v>0.94</v>
      </c>
      <c r="F18" s="323" t="s">
        <v>327</v>
      </c>
      <c r="G18" s="308"/>
      <c r="H18" s="308"/>
      <c r="I18" s="308"/>
      <c r="J18" s="308"/>
      <c r="K18" s="308"/>
      <c r="L18" s="308"/>
      <c r="M18" s="308"/>
      <c r="N18" s="310"/>
      <c r="R18" s="308"/>
      <c r="S18" s="308"/>
      <c r="T18" s="308"/>
      <c r="U18" s="308"/>
      <c r="V18" s="308"/>
      <c r="W18" s="308"/>
      <c r="X18" s="308"/>
      <c r="Y18" s="308"/>
      <c r="Z18" s="308"/>
      <c r="AA18" s="308"/>
      <c r="AB18" s="308"/>
      <c r="AC18" s="308"/>
    </row>
    <row r="19" spans="1:29" ht="14.25" customHeight="1">
      <c r="A19" s="308"/>
      <c r="B19" s="1153" t="s">
        <v>328</v>
      </c>
      <c r="C19" s="1154" t="s">
        <v>478</v>
      </c>
      <c r="D19" s="1155">
        <v>0.95</v>
      </c>
      <c r="E19" s="1156">
        <f t="shared" si="2"/>
        <v>0.95</v>
      </c>
      <c r="F19" s="323" t="s">
        <v>327</v>
      </c>
      <c r="G19" s="308"/>
      <c r="H19" s="308"/>
      <c r="I19" s="308"/>
      <c r="J19" s="308"/>
      <c r="K19" s="308"/>
      <c r="L19" s="308"/>
      <c r="M19" s="308"/>
      <c r="N19" s="310"/>
      <c r="O19" s="310"/>
      <c r="P19" s="308"/>
      <c r="Q19" s="308"/>
      <c r="R19" s="308"/>
      <c r="S19" s="308"/>
      <c r="T19" s="308"/>
      <c r="U19" s="308"/>
      <c r="V19" s="308"/>
      <c r="W19" s="308"/>
      <c r="X19" s="308"/>
      <c r="Y19" s="308"/>
      <c r="Z19" s="308"/>
      <c r="AA19" s="308"/>
      <c r="AB19" s="308"/>
      <c r="AC19" s="308"/>
    </row>
    <row r="20" spans="1:29" ht="14.25" customHeight="1">
      <c r="A20" s="308"/>
      <c r="B20" s="314" t="s">
        <v>329</v>
      </c>
      <c r="C20" s="1154">
        <f>C5</f>
        <v>39</v>
      </c>
      <c r="D20" s="1155">
        <v>1.1499999999999999</v>
      </c>
      <c r="E20" s="1156">
        <f t="shared" si="2"/>
        <v>1.1499999999999999</v>
      </c>
      <c r="F20" s="323" t="s">
        <v>327</v>
      </c>
      <c r="G20" s="308"/>
      <c r="H20" s="308"/>
      <c r="I20" s="308"/>
      <c r="J20" s="308"/>
      <c r="K20" s="308"/>
      <c r="L20" s="308"/>
      <c r="M20" s="308"/>
      <c r="N20" s="310"/>
      <c r="O20" s="310"/>
      <c r="P20" s="308"/>
      <c r="Q20" s="308"/>
      <c r="R20" s="308"/>
      <c r="S20" s="308"/>
      <c r="T20" s="308"/>
      <c r="U20" s="308"/>
      <c r="V20" s="308"/>
      <c r="W20" s="308"/>
      <c r="X20" s="308"/>
      <c r="Y20" s="308"/>
      <c r="Z20" s="308"/>
      <c r="AA20" s="308"/>
      <c r="AB20" s="308"/>
      <c r="AC20" s="308"/>
    </row>
    <row r="21" spans="1:29" ht="14.25" customHeight="1">
      <c r="A21" s="308"/>
      <c r="B21" s="1157" t="s">
        <v>330</v>
      </c>
      <c r="C21" s="1158">
        <f>'ToT (Intake Form)'!C18/'ToT (Intake Form)'!C44</f>
        <v>11169.23076923077</v>
      </c>
      <c r="D21" s="1159">
        <v>1.05</v>
      </c>
      <c r="E21" s="1160">
        <f t="shared" si="2"/>
        <v>1.05</v>
      </c>
      <c r="F21" s="1161" t="s">
        <v>327</v>
      </c>
      <c r="G21" s="308"/>
      <c r="H21" s="308"/>
      <c r="I21" s="308"/>
      <c r="J21" s="323"/>
      <c r="K21" s="308"/>
      <c r="L21" s="308"/>
      <c r="M21" s="308"/>
      <c r="N21" s="310"/>
      <c r="O21" s="310"/>
      <c r="P21" s="308"/>
      <c r="Q21" s="308"/>
      <c r="R21" s="308"/>
      <c r="S21" s="308"/>
      <c r="T21" s="308"/>
      <c r="U21" s="308"/>
      <c r="V21" s="308"/>
      <c r="W21" s="308"/>
      <c r="X21" s="308"/>
      <c r="Y21" s="308"/>
      <c r="Z21" s="308"/>
      <c r="AA21" s="308"/>
      <c r="AB21" s="308"/>
      <c r="AC21" s="308"/>
    </row>
    <row r="22" spans="1:29" ht="14.25" customHeight="1">
      <c r="A22" s="308"/>
      <c r="B22" s="1162" t="s">
        <v>544</v>
      </c>
      <c r="C22" s="1163"/>
      <c r="D22" s="1164">
        <v>1.3</v>
      </c>
      <c r="E22" s="1165">
        <f t="shared" si="2"/>
        <v>1.3</v>
      </c>
      <c r="F22" s="1148" t="s">
        <v>331</v>
      </c>
      <c r="G22" s="308"/>
      <c r="H22" s="308"/>
      <c r="I22" s="308"/>
      <c r="J22" s="323"/>
      <c r="K22" s="308"/>
      <c r="L22" s="308"/>
      <c r="M22" s="308"/>
      <c r="N22" s="310"/>
      <c r="O22" s="310"/>
      <c r="P22" s="308"/>
      <c r="Q22" s="308"/>
      <c r="R22" s="308"/>
      <c r="S22" s="308"/>
      <c r="T22" s="308"/>
      <c r="U22" s="308"/>
      <c r="V22" s="308"/>
      <c r="W22" s="308"/>
      <c r="X22" s="308"/>
      <c r="Y22" s="308"/>
      <c r="Z22" s="308"/>
      <c r="AA22" s="308"/>
      <c r="AB22" s="308"/>
      <c r="AC22" s="308"/>
    </row>
    <row r="23" spans="1:29" ht="14.25" customHeight="1">
      <c r="A23" s="308"/>
      <c r="B23" s="1151" t="s">
        <v>332</v>
      </c>
      <c r="C23" s="1166"/>
      <c r="D23" s="1167">
        <f>D18*D19*D20*D21*D22</f>
        <v>1.4017867499999999</v>
      </c>
      <c r="E23" s="1168">
        <f>D23</f>
        <v>1.4017867499999999</v>
      </c>
      <c r="F23" s="323"/>
      <c r="G23" s="308"/>
      <c r="H23" s="308"/>
      <c r="I23" s="308"/>
      <c r="J23" s="308"/>
      <c r="K23" s="308"/>
      <c r="L23" s="308"/>
      <c r="M23" s="308"/>
      <c r="N23" s="310"/>
      <c r="O23" s="310"/>
      <c r="P23" s="308"/>
      <c r="Q23" s="308"/>
      <c r="R23" s="308"/>
      <c r="S23" s="308"/>
      <c r="T23" s="308"/>
      <c r="U23" s="308"/>
      <c r="V23" s="308"/>
      <c r="W23" s="308"/>
      <c r="X23" s="308"/>
      <c r="Y23" s="308"/>
      <c r="Z23" s="308"/>
      <c r="AA23" s="308"/>
      <c r="AB23" s="308"/>
      <c r="AC23" s="308"/>
    </row>
    <row r="24" spans="1:29" ht="14.25" customHeight="1">
      <c r="A24" s="308"/>
      <c r="B24" s="314"/>
      <c r="C24" s="1143"/>
      <c r="D24" s="1169"/>
      <c r="E24" s="309"/>
      <c r="F24" s="323"/>
      <c r="G24" s="308"/>
      <c r="H24" s="308"/>
      <c r="I24" s="308"/>
      <c r="J24" s="308"/>
      <c r="K24" s="308"/>
      <c r="L24" s="308"/>
      <c r="M24" s="308"/>
      <c r="N24" s="310"/>
      <c r="O24" s="310"/>
      <c r="P24" s="308"/>
      <c r="Q24" s="308"/>
      <c r="R24" s="308"/>
      <c r="S24" s="308"/>
      <c r="T24" s="308"/>
      <c r="U24" s="308"/>
      <c r="V24" s="308"/>
      <c r="W24" s="308"/>
      <c r="X24" s="308"/>
      <c r="Y24" s="308"/>
      <c r="Z24" s="308"/>
      <c r="AA24" s="308"/>
      <c r="AB24" s="308"/>
      <c r="AC24" s="308"/>
    </row>
    <row r="25" spans="1:29" ht="14.25" customHeight="1">
      <c r="A25" s="308"/>
      <c r="B25" s="321" t="s">
        <v>333</v>
      </c>
      <c r="C25" s="696" t="s">
        <v>304</v>
      </c>
      <c r="D25" s="696" t="s">
        <v>334</v>
      </c>
      <c r="E25" s="696" t="s">
        <v>1380</v>
      </c>
      <c r="F25" s="1171" t="s">
        <v>338</v>
      </c>
      <c r="G25" s="308"/>
      <c r="H25" s="308"/>
      <c r="I25" s="308"/>
      <c r="J25" s="308"/>
      <c r="K25" s="308"/>
      <c r="L25" s="308"/>
      <c r="M25" s="308"/>
      <c r="N25" s="310"/>
      <c r="O25" s="310"/>
      <c r="P25" s="308"/>
      <c r="Q25" s="308"/>
      <c r="R25" s="308"/>
      <c r="S25" s="308"/>
      <c r="T25" s="308"/>
      <c r="U25" s="308"/>
      <c r="V25" s="308"/>
      <c r="W25" s="308"/>
      <c r="X25" s="308"/>
      <c r="Y25" s="308"/>
      <c r="Z25" s="308"/>
      <c r="AA25" s="308"/>
      <c r="AB25" s="308"/>
      <c r="AC25" s="308"/>
    </row>
    <row r="26" spans="1:29" ht="14.25" customHeight="1">
      <c r="A26" s="308"/>
      <c r="B26" s="314" t="str">
        <f>B5</f>
        <v xml:space="preserve">Engineering </v>
      </c>
      <c r="C26" s="1143">
        <f t="shared" ref="C26:C33" si="3">C5</f>
        <v>39</v>
      </c>
      <c r="D26" s="333">
        <f t="shared" ref="D26" si="4">$D$23*D5</f>
        <v>3574.5562124999997</v>
      </c>
      <c r="E26" s="333">
        <f>$D$23*E5</f>
        <v>139407.69228749999</v>
      </c>
      <c r="F26" s="323" t="str">
        <f t="shared" ref="F26:F35" si="5">F5</f>
        <v>Excellent</v>
      </c>
      <c r="G26" s="308"/>
      <c r="H26" s="308"/>
      <c r="I26" s="308"/>
      <c r="J26" s="308"/>
      <c r="K26" s="308"/>
      <c r="L26" s="308"/>
      <c r="M26" s="308"/>
      <c r="N26" s="310"/>
      <c r="O26" s="310"/>
      <c r="P26" s="308"/>
      <c r="Q26" s="308"/>
      <c r="R26" s="308"/>
      <c r="S26" s="308"/>
      <c r="T26" s="308"/>
      <c r="U26" s="308"/>
      <c r="V26" s="308"/>
      <c r="W26" s="308"/>
      <c r="X26" s="308"/>
      <c r="Y26" s="308"/>
      <c r="Z26" s="308"/>
      <c r="AA26" s="308"/>
      <c r="AB26" s="308"/>
      <c r="AC26" s="308"/>
    </row>
    <row r="27" spans="1:29" ht="14.25" customHeight="1">
      <c r="A27" s="308"/>
      <c r="B27" s="314" t="str">
        <f t="shared" ref="B27:B35" si="6">B6</f>
        <v>Grading</v>
      </c>
      <c r="C27" s="1143">
        <f t="shared" si="3"/>
        <v>39</v>
      </c>
      <c r="D27" s="333">
        <f t="shared" ref="D27:E27" si="7">$D$23*D6</f>
        <v>3406.3418024999996</v>
      </c>
      <c r="E27" s="333">
        <f t="shared" si="7"/>
        <v>132847.33029749998</v>
      </c>
      <c r="F27" s="323" t="str">
        <f t="shared" si="5"/>
        <v>Excellent</v>
      </c>
      <c r="G27" s="308"/>
      <c r="H27" s="308"/>
      <c r="I27" s="308"/>
      <c r="J27" s="308"/>
      <c r="K27" s="308"/>
      <c r="L27" s="308"/>
      <c r="M27" s="308"/>
      <c r="N27" s="310"/>
      <c r="O27" s="310"/>
      <c r="P27" s="308"/>
      <c r="Q27" s="308"/>
      <c r="R27" s="308"/>
      <c r="S27" s="308"/>
      <c r="T27" s="308"/>
      <c r="U27" s="308"/>
      <c r="V27" s="308"/>
      <c r="W27" s="308"/>
      <c r="X27" s="308"/>
      <c r="Y27" s="308"/>
      <c r="Z27" s="308"/>
      <c r="AA27" s="308"/>
      <c r="AB27" s="308"/>
      <c r="AC27" s="308"/>
    </row>
    <row r="28" spans="1:29" ht="14.25" customHeight="1">
      <c r="A28" s="308"/>
      <c r="B28" s="314" t="str">
        <f t="shared" si="6"/>
        <v>Street Paving</v>
      </c>
      <c r="C28" s="1143">
        <f t="shared" si="3"/>
        <v>39</v>
      </c>
      <c r="D28" s="333">
        <f t="shared" ref="D28:E28" si="8">$D$23*D7</f>
        <v>3889.9582312499997</v>
      </c>
      <c r="E28" s="333">
        <f t="shared" si="8"/>
        <v>151708.37101874998</v>
      </c>
      <c r="F28" s="323" t="str">
        <f t="shared" si="5"/>
        <v>Good</v>
      </c>
      <c r="G28" s="308"/>
      <c r="H28" s="308"/>
      <c r="I28" s="308"/>
      <c r="J28" s="308"/>
      <c r="K28" s="308"/>
      <c r="L28" s="308"/>
      <c r="M28" s="308"/>
      <c r="N28" s="153"/>
      <c r="O28" s="310"/>
      <c r="P28" s="308"/>
      <c r="Q28" s="308"/>
      <c r="R28" s="308"/>
      <c r="S28" s="308"/>
      <c r="T28" s="308"/>
      <c r="U28" s="308"/>
      <c r="V28" s="308"/>
      <c r="W28" s="308"/>
      <c r="X28" s="308"/>
      <c r="Y28" s="308"/>
      <c r="Z28" s="308"/>
      <c r="AA28" s="308"/>
      <c r="AB28" s="308"/>
      <c r="AC28" s="308"/>
    </row>
    <row r="29" spans="1:29" ht="14.25" customHeight="1">
      <c r="A29" s="308"/>
      <c r="B29" s="314" t="str">
        <f t="shared" si="6"/>
        <v xml:space="preserve">Patios and Walks </v>
      </c>
      <c r="C29" s="1143">
        <f t="shared" si="3"/>
        <v>39</v>
      </c>
      <c r="D29" s="333">
        <f t="shared" ref="D29:E29" si="9">$D$23*D8</f>
        <v>3041.8772474999996</v>
      </c>
      <c r="E29" s="333">
        <f t="shared" si="9"/>
        <v>118633.21265249999</v>
      </c>
      <c r="F29" s="323" t="str">
        <f t="shared" si="5"/>
        <v>Good</v>
      </c>
      <c r="G29" s="308"/>
      <c r="H29" s="308"/>
      <c r="I29" s="308"/>
      <c r="J29" s="308"/>
      <c r="K29" s="308"/>
      <c r="L29" s="308"/>
      <c r="M29" s="308"/>
      <c r="N29" s="310"/>
      <c r="O29" s="310"/>
      <c r="P29" s="308"/>
      <c r="Q29" s="308"/>
      <c r="R29" s="308"/>
      <c r="S29" s="308"/>
      <c r="T29" s="308"/>
      <c r="U29" s="308"/>
      <c r="V29" s="308"/>
      <c r="W29" s="308"/>
      <c r="X29" s="308"/>
      <c r="Y29" s="308"/>
      <c r="Z29" s="308"/>
      <c r="AA29" s="308"/>
      <c r="AB29" s="308"/>
      <c r="AC29" s="308"/>
    </row>
    <row r="30" spans="1:29" ht="14.25" customHeight="1">
      <c r="A30" s="308"/>
      <c r="B30" s="314" t="str">
        <f t="shared" si="6"/>
        <v>Sewer</v>
      </c>
      <c r="C30" s="1143">
        <f t="shared" si="3"/>
        <v>39</v>
      </c>
      <c r="D30" s="333">
        <f t="shared" ref="D30:E30" si="10">$D$23*D9</f>
        <v>3406.3418024999996</v>
      </c>
      <c r="E30" s="333">
        <f t="shared" si="10"/>
        <v>132847.33029749998</v>
      </c>
      <c r="F30" s="323" t="str">
        <f t="shared" si="5"/>
        <v>Excellent</v>
      </c>
      <c r="G30" s="308"/>
      <c r="H30" s="308"/>
      <c r="I30" s="308"/>
      <c r="J30" s="308"/>
      <c r="K30" s="308"/>
      <c r="L30" s="308"/>
      <c r="M30" s="308"/>
      <c r="N30" s="310"/>
      <c r="O30" s="310"/>
      <c r="P30" s="308"/>
      <c r="Q30" s="308"/>
      <c r="R30" s="308"/>
      <c r="S30" s="308"/>
      <c r="T30" s="308"/>
      <c r="U30" s="308"/>
      <c r="V30" s="308"/>
      <c r="W30" s="308"/>
      <c r="X30" s="308"/>
      <c r="Y30" s="308"/>
      <c r="Z30" s="308"/>
      <c r="AA30" s="308"/>
      <c r="AB30" s="308"/>
      <c r="AC30" s="308"/>
    </row>
    <row r="31" spans="1:29" ht="14.25" customHeight="1">
      <c r="A31" s="308"/>
      <c r="B31" s="314" t="str">
        <f t="shared" si="6"/>
        <v>Water</v>
      </c>
      <c r="C31" s="1143">
        <f t="shared" si="3"/>
        <v>39</v>
      </c>
      <c r="D31" s="333">
        <f t="shared" ref="D31:E31" si="11">$D$23*D10</f>
        <v>3350.2703324999998</v>
      </c>
      <c r="E31" s="333">
        <f t="shared" si="11"/>
        <v>130660.54296749999</v>
      </c>
      <c r="F31" s="323" t="str">
        <f t="shared" si="5"/>
        <v>Excellent</v>
      </c>
      <c r="G31" s="308"/>
      <c r="H31" s="308"/>
      <c r="I31" s="308"/>
      <c r="J31" s="308"/>
      <c r="K31" s="308"/>
      <c r="L31" s="308"/>
      <c r="M31" s="308"/>
      <c r="N31" s="310"/>
      <c r="O31" s="310"/>
      <c r="P31" s="308"/>
      <c r="Q31" s="308"/>
      <c r="R31" s="308"/>
      <c r="S31" s="308"/>
      <c r="T31" s="308"/>
      <c r="U31" s="308"/>
      <c r="V31" s="308"/>
      <c r="W31" s="308"/>
      <c r="X31" s="308"/>
      <c r="Y31" s="308"/>
      <c r="Z31" s="308"/>
      <c r="AA31" s="308"/>
      <c r="AB31" s="308"/>
      <c r="AC31" s="308"/>
    </row>
    <row r="32" spans="1:29" ht="13.8">
      <c r="A32" s="308"/>
      <c r="B32" s="314" t="str">
        <f t="shared" si="6"/>
        <v>Gas</v>
      </c>
      <c r="C32" s="1143">
        <f t="shared" si="3"/>
        <v>39</v>
      </c>
      <c r="D32" s="334">
        <v>0</v>
      </c>
      <c r="E32" s="333">
        <f t="shared" ref="E32" si="12">C32*D32</f>
        <v>0</v>
      </c>
      <c r="F32" s="323" t="str">
        <f t="shared" si="5"/>
        <v>N/A</v>
      </c>
      <c r="G32" s="308"/>
      <c r="H32" s="308"/>
      <c r="I32" s="308"/>
      <c r="J32" s="308"/>
      <c r="K32" s="308"/>
      <c r="L32" s="308"/>
      <c r="M32" s="308"/>
      <c r="N32" s="310"/>
      <c r="O32" s="310"/>
      <c r="P32" s="308"/>
      <c r="Q32" s="308"/>
      <c r="R32" s="308"/>
      <c r="S32" s="308"/>
      <c r="T32" s="308"/>
      <c r="U32" s="308"/>
      <c r="V32" s="308"/>
      <c r="W32" s="308"/>
      <c r="X32" s="308"/>
      <c r="Y32" s="308"/>
      <c r="Z32" s="308"/>
      <c r="AA32" s="308"/>
      <c r="AB32" s="308"/>
      <c r="AC32" s="308"/>
    </row>
    <row r="33" spans="1:29" ht="13.8">
      <c r="A33" s="308"/>
      <c r="B33" s="314" t="str">
        <f t="shared" si="6"/>
        <v>Electrical</v>
      </c>
      <c r="C33" s="1143">
        <f t="shared" si="3"/>
        <v>39</v>
      </c>
      <c r="D33" s="334">
        <f t="shared" ref="D33:E33" si="13">$D$23*D12</f>
        <v>5677.2363374999995</v>
      </c>
      <c r="E33" s="333">
        <f t="shared" si="13"/>
        <v>221412.21716249999</v>
      </c>
      <c r="F33" s="323" t="str">
        <f t="shared" si="5"/>
        <v>Excellent</v>
      </c>
      <c r="G33" s="308"/>
      <c r="H33" s="308"/>
      <c r="I33" s="308"/>
      <c r="J33" s="308"/>
      <c r="K33" s="308"/>
      <c r="L33" s="308"/>
      <c r="M33" s="308"/>
      <c r="N33" s="310"/>
      <c r="O33" s="310"/>
      <c r="P33" s="308"/>
      <c r="Q33" s="308"/>
      <c r="R33" s="308"/>
      <c r="S33" s="308"/>
      <c r="T33" s="308"/>
      <c r="U33" s="308"/>
      <c r="V33" s="308"/>
      <c r="W33" s="308"/>
      <c r="X33" s="308"/>
      <c r="Y33" s="308"/>
      <c r="Z33" s="308"/>
      <c r="AA33" s="308"/>
      <c r="AB33" s="308"/>
      <c r="AC33" s="308"/>
    </row>
    <row r="34" spans="1:29" ht="13.8">
      <c r="A34" s="308"/>
      <c r="B34" s="314" t="str">
        <f t="shared" si="6"/>
        <v>Buildings</v>
      </c>
      <c r="C34" s="1143">
        <f t="shared" ref="C34" si="14">C13</f>
        <v>39</v>
      </c>
      <c r="D34" s="334">
        <v>0</v>
      </c>
      <c r="E34" s="333">
        <f t="shared" ref="E34" si="15">C34*D34</f>
        <v>0</v>
      </c>
      <c r="F34" s="323" t="str">
        <f t="shared" si="5"/>
        <v>Separate Calc.</v>
      </c>
      <c r="G34" s="308"/>
      <c r="H34" s="308"/>
      <c r="I34" s="308"/>
      <c r="J34" s="308"/>
      <c r="K34" s="308"/>
      <c r="L34" s="308"/>
      <c r="M34" s="308"/>
      <c r="N34" s="310"/>
      <c r="O34" s="310"/>
      <c r="P34" s="154"/>
      <c r="Q34" s="308"/>
      <c r="R34" s="308"/>
      <c r="S34" s="308"/>
      <c r="T34" s="308"/>
      <c r="U34" s="308"/>
      <c r="V34" s="308"/>
      <c r="W34" s="308"/>
      <c r="X34" s="308"/>
      <c r="Y34" s="308"/>
      <c r="Z34" s="308"/>
      <c r="AA34" s="308"/>
      <c r="AB34" s="308"/>
      <c r="AC34" s="308"/>
    </row>
    <row r="35" spans="1:29" ht="14.25" customHeight="1">
      <c r="A35" s="308"/>
      <c r="B35" s="1157" t="str">
        <f t="shared" si="6"/>
        <v>Miscellaneous</v>
      </c>
      <c r="C35" s="1176">
        <f t="shared" ref="C35" si="16">C14</f>
        <v>39</v>
      </c>
      <c r="D35" s="326">
        <f t="shared" ref="D35:E35" si="17">$D$23*D14</f>
        <v>4520.7622687499997</v>
      </c>
      <c r="E35" s="326">
        <f t="shared" si="17"/>
        <v>176309.72848124997</v>
      </c>
      <c r="F35" s="1161" t="str">
        <f t="shared" si="5"/>
        <v>Excellent</v>
      </c>
      <c r="G35" s="308"/>
      <c r="H35" s="308"/>
      <c r="I35" s="308"/>
      <c r="J35" s="308"/>
      <c r="K35" s="308"/>
      <c r="L35" s="308"/>
      <c r="M35" s="308"/>
      <c r="N35" s="310"/>
      <c r="O35" s="310"/>
      <c r="P35" s="308"/>
      <c r="Q35" s="308"/>
      <c r="R35" s="308"/>
      <c r="S35" s="308"/>
      <c r="T35" s="308"/>
      <c r="U35" s="308"/>
      <c r="V35" s="308"/>
      <c r="W35" s="308"/>
      <c r="X35" s="308"/>
      <c r="Y35" s="308"/>
      <c r="Z35" s="308"/>
      <c r="AA35" s="308"/>
      <c r="AB35" s="308"/>
      <c r="AC35" s="308"/>
    </row>
    <row r="36" spans="1:29" ht="14.25" customHeight="1">
      <c r="A36" s="308"/>
      <c r="B36" s="511" t="s">
        <v>1388</v>
      </c>
      <c r="C36" s="695"/>
      <c r="D36" s="512">
        <f>SUM(D26:D35)</f>
        <v>30867.344234999997</v>
      </c>
      <c r="E36" s="512">
        <f>SUM(E26:E35)</f>
        <v>1203826.4251649999</v>
      </c>
      <c r="F36" s="1170"/>
      <c r="G36" s="308"/>
      <c r="H36" s="308"/>
      <c r="I36" s="308"/>
      <c r="J36" s="308"/>
      <c r="K36" s="308"/>
      <c r="L36" s="308"/>
      <c r="M36" s="308"/>
      <c r="N36" s="310"/>
      <c r="O36" s="310"/>
      <c r="P36" s="308"/>
      <c r="Q36" s="308"/>
      <c r="R36" s="308"/>
      <c r="S36" s="308"/>
      <c r="T36" s="308"/>
      <c r="U36" s="308"/>
      <c r="V36" s="308"/>
      <c r="W36" s="308"/>
      <c r="X36" s="308"/>
      <c r="Y36" s="308"/>
      <c r="Z36" s="308"/>
      <c r="AA36" s="308"/>
      <c r="AB36" s="308"/>
      <c r="AC36" s="308"/>
    </row>
    <row r="37" spans="1:29" ht="14.25" customHeight="1">
      <c r="A37" s="308"/>
      <c r="B37" s="69"/>
      <c r="C37" s="336"/>
      <c r="D37" s="336"/>
      <c r="E37" s="336"/>
      <c r="F37" s="323"/>
      <c r="G37" s="308"/>
      <c r="H37" s="308"/>
      <c r="I37" s="308"/>
      <c r="J37" s="308"/>
      <c r="K37" s="308"/>
      <c r="L37" s="308"/>
      <c r="M37" s="308"/>
      <c r="N37" s="310"/>
      <c r="O37" s="310"/>
      <c r="P37" s="308"/>
      <c r="Q37" s="308"/>
      <c r="R37" s="308"/>
      <c r="S37" s="308"/>
      <c r="T37" s="308"/>
      <c r="U37" s="308"/>
      <c r="V37" s="308"/>
      <c r="W37" s="308"/>
      <c r="X37" s="308"/>
      <c r="Y37" s="308"/>
      <c r="Z37" s="308"/>
      <c r="AA37" s="308"/>
      <c r="AB37" s="308"/>
      <c r="AC37" s="308"/>
    </row>
    <row r="38" spans="1:29" ht="14.25" customHeight="1">
      <c r="A38" s="308"/>
      <c r="B38" s="1177" t="s">
        <v>580</v>
      </c>
      <c r="C38" s="1179" t="s">
        <v>1378</v>
      </c>
      <c r="D38" s="1178" t="s">
        <v>1379</v>
      </c>
      <c r="E38" s="1178" t="s">
        <v>1382</v>
      </c>
      <c r="F38" s="1180" t="s">
        <v>1383</v>
      </c>
      <c r="G38" s="308"/>
      <c r="H38" s="308"/>
      <c r="I38" s="308"/>
      <c r="J38" s="308"/>
      <c r="K38" s="308"/>
      <c r="L38" s="308"/>
      <c r="M38" s="308"/>
      <c r="N38" s="310"/>
      <c r="O38" s="310"/>
      <c r="P38" s="308"/>
      <c r="Q38" s="308"/>
      <c r="R38" s="308"/>
      <c r="S38" s="308"/>
      <c r="T38" s="308"/>
      <c r="U38" s="308"/>
      <c r="V38" s="308"/>
      <c r="W38" s="308"/>
      <c r="X38" s="308"/>
      <c r="Y38" s="308"/>
      <c r="Z38" s="308"/>
      <c r="AA38" s="308"/>
      <c r="AB38" s="308"/>
      <c r="AC38" s="308"/>
    </row>
    <row r="39" spans="1:29" ht="14.25" customHeight="1">
      <c r="A39" s="308"/>
      <c r="B39" s="308" t="str">
        <f>'ToT (Intake Form)'!C23</f>
        <v>Mirror Cabin Large</v>
      </c>
      <c r="C39" s="309">
        <f>'ToT (Intake Form)'!C24</f>
        <v>15</v>
      </c>
      <c r="D39" s="1142">
        <f>150000+7000</f>
        <v>157000</v>
      </c>
      <c r="E39" s="1172">
        <f t="shared" ref="E39:E45" si="18">D39*C39</f>
        <v>2355000</v>
      </c>
      <c r="F39" s="323" t="s">
        <v>1164</v>
      </c>
      <c r="G39" s="308"/>
      <c r="H39" s="308"/>
      <c r="I39" s="308"/>
      <c r="J39" s="308"/>
      <c r="K39" s="308"/>
      <c r="L39" s="308"/>
      <c r="M39" s="308"/>
      <c r="N39" s="310"/>
      <c r="O39" s="310"/>
      <c r="P39" s="308"/>
      <c r="Q39" s="308"/>
      <c r="R39" s="308"/>
      <c r="S39" s="308"/>
      <c r="T39" s="308"/>
      <c r="U39" s="308"/>
      <c r="V39" s="308"/>
      <c r="W39" s="308"/>
      <c r="X39" s="308"/>
      <c r="Y39" s="308"/>
      <c r="Z39" s="308"/>
      <c r="AA39" s="308"/>
      <c r="AB39" s="308"/>
      <c r="AC39" s="308"/>
    </row>
    <row r="40" spans="1:29" ht="14.25" customHeight="1">
      <c r="A40" s="308"/>
      <c r="B40" s="325" t="str">
        <f>'ToT (Intake Form)'!C26</f>
        <v>Mirror Cabin Small</v>
      </c>
      <c r="C40" s="694">
        <f>'ToT (Intake Form)'!C27</f>
        <v>10</v>
      </c>
      <c r="D40" s="1142">
        <f>(650*300)+7000</f>
        <v>202000</v>
      </c>
      <c r="E40" s="1172">
        <f t="shared" si="18"/>
        <v>2020000</v>
      </c>
      <c r="F40" s="1161"/>
      <c r="G40" s="308"/>
      <c r="H40" s="308"/>
      <c r="I40" s="308"/>
      <c r="J40" s="308"/>
      <c r="K40" s="308"/>
      <c r="L40" s="308"/>
      <c r="M40" s="308"/>
      <c r="N40" s="310"/>
      <c r="O40" s="310"/>
      <c r="P40" s="308"/>
      <c r="Q40" s="308"/>
      <c r="R40" s="308"/>
      <c r="S40" s="308"/>
      <c r="T40" s="308"/>
      <c r="U40" s="308"/>
      <c r="V40" s="308"/>
      <c r="W40" s="308"/>
      <c r="X40" s="308"/>
      <c r="Y40" s="308"/>
      <c r="Z40" s="308"/>
      <c r="AA40" s="308"/>
      <c r="AB40" s="308"/>
      <c r="AC40" s="308"/>
    </row>
    <row r="41" spans="1:29" ht="14.25" customHeight="1">
      <c r="A41" s="308"/>
      <c r="B41" s="325" t="str">
        <f>'ToT (Intake Form)'!C29</f>
        <v>Dome Large</v>
      </c>
      <c r="C41" s="694">
        <f>'ToT (Intake Form)'!C30</f>
        <v>5</v>
      </c>
      <c r="D41" s="1142">
        <f>150000+7000</f>
        <v>157000</v>
      </c>
      <c r="E41" s="1172">
        <f t="shared" si="18"/>
        <v>785000</v>
      </c>
      <c r="F41" s="1161"/>
      <c r="G41" s="308"/>
      <c r="H41" s="308"/>
      <c r="I41" s="308"/>
      <c r="J41" s="308"/>
      <c r="K41" s="308"/>
      <c r="L41" s="308"/>
      <c r="M41" s="308"/>
      <c r="N41" s="310"/>
      <c r="O41" s="310"/>
      <c r="P41" s="308"/>
      <c r="Q41" s="308"/>
      <c r="R41" s="308"/>
      <c r="S41" s="308"/>
      <c r="T41" s="308"/>
      <c r="U41" s="308"/>
      <c r="V41" s="308"/>
      <c r="W41" s="308"/>
      <c r="X41" s="308"/>
      <c r="Y41" s="308"/>
      <c r="Z41" s="308"/>
      <c r="AA41" s="308"/>
      <c r="AB41" s="308"/>
      <c r="AC41" s="308"/>
    </row>
    <row r="42" spans="1:29" ht="14.25" customHeight="1">
      <c r="A42" s="308"/>
      <c r="B42" s="325" t="str">
        <f>'ToT (Intake Form)'!C32</f>
        <v>Dome Small</v>
      </c>
      <c r="C42" s="694">
        <f>'ToT (Intake Form)'!C33</f>
        <v>4</v>
      </c>
      <c r="D42" s="1142">
        <f>(650*300)+7000</f>
        <v>202000</v>
      </c>
      <c r="E42" s="1172">
        <f t="shared" si="18"/>
        <v>808000</v>
      </c>
      <c r="F42" s="1161"/>
      <c r="G42" s="308"/>
      <c r="H42" s="308"/>
      <c r="I42" s="308"/>
      <c r="J42" s="308"/>
      <c r="K42" s="308"/>
      <c r="L42" s="308"/>
      <c r="M42" s="308"/>
      <c r="N42" s="310"/>
      <c r="O42" s="310"/>
      <c r="P42" s="308"/>
      <c r="Q42" s="308"/>
      <c r="R42" s="308"/>
      <c r="S42" s="308"/>
      <c r="T42" s="308"/>
      <c r="U42" s="308"/>
      <c r="V42" s="308"/>
      <c r="W42" s="308"/>
      <c r="X42" s="308"/>
      <c r="Y42" s="308"/>
      <c r="Z42" s="308"/>
      <c r="AA42" s="308"/>
      <c r="AB42" s="308"/>
      <c r="AC42" s="308"/>
    </row>
    <row r="43" spans="1:29" ht="14.25" customHeight="1">
      <c r="A43" s="308"/>
      <c r="B43" s="325" t="str">
        <f>'ToT (Intake Form)'!C35</f>
        <v xml:space="preserve">Safari Tent Large </v>
      </c>
      <c r="C43" s="694">
        <f>'ToT (Intake Form)'!C36</f>
        <v>3</v>
      </c>
      <c r="D43" s="1142">
        <f>150000+7000</f>
        <v>157000</v>
      </c>
      <c r="E43" s="1172">
        <f t="shared" si="18"/>
        <v>471000</v>
      </c>
      <c r="F43" s="1161"/>
      <c r="G43" s="308"/>
      <c r="H43" s="308"/>
      <c r="I43" s="308"/>
      <c r="J43" s="308"/>
      <c r="K43" s="308"/>
      <c r="L43" s="308"/>
      <c r="M43" s="308"/>
      <c r="N43" s="310"/>
      <c r="O43" s="310"/>
      <c r="P43" s="308"/>
      <c r="Q43" s="308"/>
      <c r="R43" s="308"/>
      <c r="S43" s="308"/>
      <c r="T43" s="308"/>
      <c r="U43" s="308"/>
      <c r="V43" s="308"/>
      <c r="W43" s="308"/>
      <c r="X43" s="308"/>
      <c r="Y43" s="308"/>
      <c r="Z43" s="308"/>
      <c r="AA43" s="308"/>
      <c r="AB43" s="308"/>
      <c r="AC43" s="308"/>
    </row>
    <row r="44" spans="1:29" ht="14.25" customHeight="1">
      <c r="A44" s="308"/>
      <c r="B44" s="325" t="str">
        <f>'ToT (Intake Form)'!C38</f>
        <v>Safari Tent Medium</v>
      </c>
      <c r="C44" s="694">
        <f>'ToT (Intake Form)'!C39</f>
        <v>2</v>
      </c>
      <c r="D44" s="1130">
        <f>(650*300)+7000</f>
        <v>202000</v>
      </c>
      <c r="E44" s="1172">
        <f t="shared" si="18"/>
        <v>404000</v>
      </c>
      <c r="F44" s="1161"/>
      <c r="G44" s="308"/>
      <c r="H44" s="308"/>
      <c r="I44" s="308"/>
      <c r="J44" s="308"/>
      <c r="K44" s="308"/>
      <c r="L44" s="308"/>
      <c r="M44" s="308"/>
      <c r="N44" s="310"/>
      <c r="O44" s="310"/>
      <c r="P44" s="308"/>
      <c r="Q44" s="308"/>
      <c r="R44" s="308"/>
      <c r="S44" s="308"/>
      <c r="T44" s="308"/>
      <c r="U44" s="308"/>
      <c r="V44" s="308"/>
      <c r="W44" s="308"/>
      <c r="X44" s="308"/>
      <c r="Y44" s="308"/>
      <c r="Z44" s="308"/>
      <c r="AA44" s="308"/>
      <c r="AB44" s="308"/>
      <c r="AC44" s="308"/>
    </row>
    <row r="45" spans="1:29" ht="14.25" customHeight="1">
      <c r="A45" s="308"/>
      <c r="B45" s="1181" t="str">
        <f>'ToT (Intake Form)'!C41</f>
        <v>USE FOR MONTHLY</v>
      </c>
      <c r="C45" s="1182">
        <f>'ToT (Intake Form)'!C42</f>
        <v>0</v>
      </c>
      <c r="D45" s="1146">
        <f>(35900)+50000+7000</f>
        <v>92900</v>
      </c>
      <c r="E45" s="1183">
        <f t="shared" si="18"/>
        <v>0</v>
      </c>
      <c r="F45" s="1184"/>
      <c r="G45" s="308"/>
      <c r="H45" s="308"/>
      <c r="I45" s="308"/>
      <c r="J45" s="308"/>
      <c r="K45" s="308"/>
      <c r="L45" s="308"/>
      <c r="M45" s="308"/>
      <c r="N45" s="310"/>
      <c r="O45" s="310"/>
      <c r="P45" s="308"/>
      <c r="Q45" s="308"/>
      <c r="R45" s="308"/>
      <c r="S45" s="308"/>
      <c r="T45" s="308"/>
      <c r="U45" s="308"/>
      <c r="V45" s="308"/>
      <c r="W45" s="308"/>
      <c r="X45" s="308"/>
      <c r="Y45" s="308"/>
      <c r="Z45" s="308"/>
      <c r="AA45" s="308"/>
      <c r="AB45" s="308"/>
      <c r="AC45" s="308"/>
    </row>
    <row r="46" spans="1:29" ht="14.25" customHeight="1">
      <c r="A46" s="308"/>
      <c r="B46" s="321" t="s">
        <v>578</v>
      </c>
      <c r="C46" s="696">
        <f>SUM(C39:C45)</f>
        <v>39</v>
      </c>
      <c r="D46" s="163">
        <f>E46/C46</f>
        <v>175461.53846153847</v>
      </c>
      <c r="E46" s="322">
        <f>SUM(E39:E45)</f>
        <v>6843000</v>
      </c>
      <c r="F46" s="323"/>
      <c r="G46" s="308"/>
      <c r="H46" s="308"/>
      <c r="I46" s="308"/>
      <c r="J46" s="308"/>
      <c r="K46" s="308"/>
      <c r="L46" s="308"/>
      <c r="M46" s="308"/>
      <c r="N46" s="310"/>
      <c r="O46" s="310"/>
      <c r="P46" s="308"/>
      <c r="Q46" s="308"/>
      <c r="R46" s="308"/>
      <c r="S46" s="308"/>
      <c r="T46" s="308"/>
      <c r="U46" s="308"/>
      <c r="V46" s="308"/>
      <c r="W46" s="308"/>
      <c r="X46" s="308"/>
      <c r="Y46" s="308"/>
      <c r="Z46" s="308"/>
      <c r="AA46" s="308"/>
      <c r="AB46" s="308"/>
      <c r="AC46" s="308"/>
    </row>
    <row r="47" spans="1:29" ht="14.25" customHeight="1">
      <c r="A47" s="308"/>
      <c r="B47" s="321"/>
      <c r="C47" s="696"/>
      <c r="D47" s="163"/>
      <c r="E47" s="322"/>
      <c r="F47" s="323"/>
      <c r="G47" s="308"/>
      <c r="H47" s="308"/>
      <c r="I47" s="308"/>
      <c r="J47" s="308"/>
      <c r="K47" s="308"/>
      <c r="L47" s="308"/>
      <c r="M47" s="308"/>
      <c r="N47" s="310"/>
      <c r="O47" s="310"/>
      <c r="P47" s="308"/>
      <c r="Q47" s="308"/>
      <c r="R47" s="308"/>
      <c r="S47" s="308"/>
      <c r="T47" s="308"/>
      <c r="U47" s="308"/>
      <c r="V47" s="308"/>
      <c r="W47" s="308"/>
      <c r="X47" s="308"/>
      <c r="Y47" s="308"/>
      <c r="Z47" s="308"/>
      <c r="AA47" s="308"/>
      <c r="AB47" s="308"/>
      <c r="AC47" s="308"/>
    </row>
    <row r="48" spans="1:29" ht="14.25" customHeight="1">
      <c r="A48" s="308"/>
      <c r="B48" s="511" t="s">
        <v>1384</v>
      </c>
      <c r="C48" s="695"/>
      <c r="D48" s="1185"/>
      <c r="E48" s="512">
        <f>SUM(E36,E39:E45)</f>
        <v>8046826.4251649994</v>
      </c>
      <c r="F48" s="1170"/>
      <c r="G48" s="308"/>
      <c r="H48" s="308"/>
      <c r="I48" s="308"/>
      <c r="J48" s="308"/>
      <c r="K48" s="308"/>
      <c r="L48" s="308"/>
      <c r="M48" s="308"/>
      <c r="N48" s="310"/>
      <c r="O48" s="310"/>
      <c r="P48" s="308"/>
      <c r="Q48" s="308"/>
      <c r="R48" s="308"/>
      <c r="S48" s="308"/>
      <c r="T48" s="308"/>
      <c r="U48" s="308"/>
      <c r="V48" s="308"/>
      <c r="W48" s="308"/>
      <c r="X48" s="308"/>
      <c r="Y48" s="308"/>
      <c r="Z48" s="308"/>
      <c r="AA48" s="308"/>
      <c r="AB48" s="308"/>
      <c r="AC48" s="308"/>
    </row>
    <row r="49" spans="1:29" ht="14.25" customHeight="1">
      <c r="A49" s="308"/>
      <c r="B49" s="308"/>
      <c r="C49" s="309"/>
      <c r="D49" s="333"/>
      <c r="E49" s="333"/>
      <c r="F49" s="323"/>
      <c r="G49" s="308"/>
      <c r="H49" s="308"/>
      <c r="I49" s="308"/>
      <c r="J49" s="308"/>
      <c r="K49" s="308"/>
      <c r="L49" s="308"/>
      <c r="M49" s="308"/>
      <c r="N49" s="310"/>
      <c r="O49" s="310"/>
      <c r="P49" s="308"/>
      <c r="Q49" s="308"/>
      <c r="R49" s="308"/>
      <c r="S49" s="308"/>
      <c r="T49" s="308"/>
      <c r="U49" s="308"/>
      <c r="V49" s="308"/>
      <c r="W49" s="308"/>
      <c r="X49" s="308"/>
      <c r="Y49" s="308"/>
      <c r="Z49" s="308"/>
      <c r="AA49" s="308"/>
      <c r="AB49" s="308"/>
      <c r="AC49" s="308"/>
    </row>
    <row r="50" spans="1:29" ht="22.95" customHeight="1">
      <c r="A50" s="308"/>
      <c r="B50" s="335"/>
      <c r="C50" s="309"/>
      <c r="D50" s="333"/>
      <c r="E50" s="333"/>
      <c r="F50" s="323"/>
      <c r="G50" s="308"/>
      <c r="H50" s="308"/>
      <c r="I50" s="308"/>
      <c r="J50" s="308"/>
      <c r="K50" s="308"/>
      <c r="L50" s="308"/>
      <c r="M50" s="308"/>
      <c r="N50" s="310"/>
      <c r="O50" s="310"/>
      <c r="P50" s="308"/>
      <c r="Q50" s="308"/>
      <c r="R50" s="308"/>
      <c r="S50" s="308"/>
      <c r="T50" s="308"/>
      <c r="U50" s="308"/>
      <c r="V50" s="308"/>
      <c r="W50" s="308"/>
      <c r="X50" s="308"/>
      <c r="Y50" s="308"/>
      <c r="Z50" s="308"/>
      <c r="AA50" s="308"/>
      <c r="AB50" s="308"/>
      <c r="AC50" s="308"/>
    </row>
    <row r="51" spans="1:29" ht="14.25" customHeight="1">
      <c r="A51" s="308"/>
      <c r="B51" s="308"/>
      <c r="C51" s="309"/>
      <c r="D51" s="333"/>
      <c r="E51" s="333"/>
      <c r="F51" s="323"/>
      <c r="G51" s="308"/>
      <c r="H51" s="308"/>
      <c r="I51" s="308"/>
      <c r="J51" s="308"/>
      <c r="K51" s="308"/>
      <c r="L51" s="308"/>
      <c r="M51" s="308"/>
      <c r="N51" s="310"/>
      <c r="O51" s="310"/>
      <c r="P51" s="308"/>
      <c r="Q51" s="308"/>
      <c r="R51" s="308"/>
      <c r="S51" s="308"/>
      <c r="T51" s="308"/>
      <c r="U51" s="308"/>
      <c r="V51" s="308"/>
      <c r="W51" s="308"/>
      <c r="X51" s="308"/>
      <c r="Y51" s="308"/>
      <c r="Z51" s="308"/>
      <c r="AA51" s="308"/>
      <c r="AB51" s="308"/>
      <c r="AC51" s="308"/>
    </row>
    <row r="52" spans="1:29" ht="14.25" customHeight="1">
      <c r="A52" s="308"/>
      <c r="B52" s="308"/>
      <c r="C52" s="1173"/>
      <c r="D52" s="333"/>
      <c r="E52" s="333"/>
      <c r="F52" s="323"/>
      <c r="G52" s="308"/>
      <c r="H52" s="308"/>
      <c r="I52" s="308"/>
      <c r="J52" s="308"/>
      <c r="K52" s="308"/>
      <c r="L52" s="308"/>
      <c r="M52" s="308"/>
      <c r="N52" s="310"/>
      <c r="O52" s="310"/>
      <c r="P52" s="308"/>
      <c r="Q52" s="308"/>
      <c r="R52" s="308"/>
      <c r="S52" s="308"/>
      <c r="T52" s="308"/>
      <c r="U52" s="308"/>
      <c r="V52" s="308"/>
      <c r="W52" s="308"/>
      <c r="X52" s="308"/>
      <c r="Y52" s="308"/>
      <c r="Z52" s="308"/>
      <c r="AA52" s="308"/>
      <c r="AB52" s="308"/>
      <c r="AC52" s="308"/>
    </row>
    <row r="53" spans="1:29" ht="14.25" customHeight="1">
      <c r="A53" s="308"/>
      <c r="B53" s="321"/>
      <c r="C53" s="696"/>
      <c r="D53" s="322"/>
      <c r="E53" s="322"/>
      <c r="F53" s="323"/>
      <c r="G53" s="308"/>
      <c r="H53" s="308"/>
      <c r="I53" s="308"/>
      <c r="J53" s="308"/>
      <c r="K53" s="308"/>
      <c r="L53" s="308"/>
      <c r="M53" s="308"/>
      <c r="N53" s="310"/>
      <c r="O53" s="310"/>
      <c r="P53" s="308"/>
      <c r="Q53" s="308"/>
      <c r="R53" s="308"/>
      <c r="S53" s="308"/>
      <c r="T53" s="308"/>
      <c r="U53" s="308"/>
      <c r="V53" s="308"/>
      <c r="W53" s="308"/>
      <c r="X53" s="308"/>
      <c r="Y53" s="308"/>
      <c r="Z53" s="308"/>
      <c r="AA53" s="308"/>
      <c r="AB53" s="308"/>
      <c r="AC53" s="308"/>
    </row>
    <row r="54" spans="1:29" ht="14.25" customHeight="1">
      <c r="A54" s="308"/>
      <c r="B54" s="321"/>
      <c r="C54" s="696"/>
      <c r="D54" s="322"/>
      <c r="E54" s="322"/>
      <c r="F54" s="323"/>
      <c r="G54" s="308"/>
      <c r="H54" s="308"/>
      <c r="I54" s="308"/>
      <c r="J54" s="308"/>
      <c r="K54" s="308"/>
      <c r="L54" s="308"/>
      <c r="M54" s="308"/>
      <c r="N54" s="310"/>
      <c r="O54" s="310"/>
      <c r="P54" s="308"/>
      <c r="Q54" s="308"/>
      <c r="R54" s="308"/>
      <c r="S54" s="308"/>
      <c r="T54" s="308"/>
      <c r="U54" s="308"/>
      <c r="V54" s="308"/>
      <c r="W54" s="308"/>
      <c r="X54" s="308"/>
      <c r="Y54" s="308"/>
      <c r="Z54" s="308"/>
      <c r="AA54" s="308"/>
      <c r="AB54" s="308"/>
      <c r="AC54" s="308"/>
    </row>
    <row r="55" spans="1:29" ht="14.25" customHeight="1">
      <c r="A55" s="308"/>
      <c r="B55" s="321"/>
      <c r="C55" s="696"/>
      <c r="D55" s="322"/>
      <c r="E55" s="322"/>
      <c r="F55" s="323"/>
      <c r="G55" s="308"/>
      <c r="H55" s="308"/>
      <c r="I55" s="308"/>
      <c r="J55" s="308"/>
      <c r="K55" s="308"/>
      <c r="L55" s="308"/>
      <c r="M55" s="308"/>
      <c r="N55" s="310"/>
      <c r="O55" s="310"/>
      <c r="P55" s="308"/>
      <c r="Q55" s="308"/>
      <c r="R55" s="308"/>
      <c r="S55" s="308"/>
      <c r="T55" s="308"/>
      <c r="U55" s="308"/>
      <c r="V55" s="308"/>
      <c r="W55" s="308"/>
      <c r="X55" s="308"/>
      <c r="Y55" s="308"/>
      <c r="Z55" s="308"/>
      <c r="AA55" s="308"/>
      <c r="AB55" s="308"/>
      <c r="AC55" s="308"/>
    </row>
    <row r="56" spans="1:29" ht="14.25" customHeight="1">
      <c r="A56" s="308"/>
      <c r="B56" s="308"/>
      <c r="C56" s="309"/>
      <c r="D56" s="333"/>
      <c r="E56" s="333"/>
      <c r="F56" s="323"/>
      <c r="G56" s="308"/>
      <c r="H56" s="308"/>
      <c r="I56" s="308"/>
      <c r="J56" s="308"/>
      <c r="K56" s="308"/>
      <c r="L56" s="308"/>
      <c r="M56" s="308"/>
      <c r="N56" s="310"/>
      <c r="O56" s="310"/>
      <c r="P56" s="308"/>
      <c r="Q56" s="308"/>
      <c r="R56" s="308"/>
      <c r="S56" s="308"/>
      <c r="T56" s="308"/>
      <c r="U56" s="308"/>
      <c r="V56" s="308"/>
      <c r="W56" s="308"/>
      <c r="X56" s="308"/>
      <c r="Y56" s="308"/>
      <c r="Z56" s="308"/>
      <c r="AA56" s="308"/>
      <c r="AB56" s="308"/>
      <c r="AC56" s="308"/>
    </row>
    <row r="57" spans="1:29" ht="14.25" customHeight="1">
      <c r="A57" s="308"/>
      <c r="B57" s="308"/>
      <c r="C57" s="309"/>
      <c r="D57" s="332"/>
      <c r="E57" s="333"/>
      <c r="F57" s="323"/>
      <c r="G57" s="308"/>
      <c r="H57" s="308"/>
      <c r="I57" s="308"/>
      <c r="J57" s="308"/>
      <c r="K57" s="308"/>
      <c r="L57" s="308"/>
      <c r="M57" s="308"/>
      <c r="N57" s="310"/>
      <c r="O57" s="310"/>
      <c r="P57" s="308"/>
      <c r="Q57" s="308"/>
      <c r="R57" s="308"/>
      <c r="S57" s="308"/>
      <c r="T57" s="308"/>
      <c r="U57" s="308"/>
      <c r="V57" s="308"/>
      <c r="W57" s="308"/>
      <c r="X57" s="308"/>
      <c r="Y57" s="308"/>
      <c r="Z57" s="308"/>
      <c r="AA57" s="308"/>
      <c r="AB57" s="308"/>
      <c r="AC57" s="308"/>
    </row>
    <row r="58" spans="1:29" ht="14.25" customHeight="1">
      <c r="A58" s="308"/>
      <c r="B58" s="308"/>
      <c r="C58" s="309"/>
      <c r="D58" s="332"/>
      <c r="E58" s="333"/>
      <c r="F58" s="323"/>
      <c r="G58" s="308"/>
      <c r="H58" s="308"/>
      <c r="I58" s="308"/>
      <c r="J58" s="308"/>
      <c r="K58" s="308"/>
      <c r="L58" s="308"/>
      <c r="M58" s="308"/>
      <c r="N58" s="310"/>
      <c r="O58" s="310"/>
      <c r="P58" s="308"/>
      <c r="Q58" s="308"/>
      <c r="R58" s="308"/>
      <c r="S58" s="308"/>
      <c r="T58" s="308"/>
      <c r="U58" s="308"/>
      <c r="V58" s="308"/>
      <c r="W58" s="308"/>
      <c r="X58" s="308"/>
      <c r="Y58" s="308"/>
      <c r="Z58" s="308"/>
      <c r="AA58" s="308"/>
      <c r="AB58" s="308"/>
      <c r="AC58" s="308"/>
    </row>
    <row r="59" spans="1:29" ht="14.25" customHeight="1">
      <c r="A59" s="308"/>
      <c r="B59" s="321"/>
      <c r="C59" s="696"/>
      <c r="D59" s="322"/>
      <c r="E59" s="322"/>
      <c r="F59" s="323"/>
      <c r="G59" s="308"/>
      <c r="H59" s="308"/>
      <c r="I59" s="308"/>
      <c r="J59" s="308"/>
      <c r="K59" s="308"/>
      <c r="L59" s="308"/>
      <c r="M59" s="308"/>
      <c r="N59" s="310"/>
      <c r="O59" s="310"/>
      <c r="P59" s="308"/>
      <c r="Q59" s="308"/>
      <c r="R59" s="308"/>
      <c r="S59" s="308"/>
      <c r="T59" s="308"/>
      <c r="U59" s="308"/>
      <c r="V59" s="308"/>
      <c r="W59" s="308"/>
      <c r="X59" s="308"/>
      <c r="Y59" s="308"/>
      <c r="Z59" s="308"/>
      <c r="AA59" s="308"/>
      <c r="AB59" s="308"/>
      <c r="AC59" s="308"/>
    </row>
    <row r="60" spans="1:29" ht="14.25" customHeight="1">
      <c r="A60" s="308"/>
      <c r="B60" s="308"/>
      <c r="C60" s="309"/>
      <c r="D60" s="333"/>
      <c r="E60" s="333"/>
      <c r="F60" s="323"/>
      <c r="G60" s="308"/>
      <c r="H60" s="308"/>
      <c r="I60" s="308"/>
      <c r="J60" s="308"/>
      <c r="K60" s="308"/>
      <c r="L60" s="308"/>
      <c r="M60" s="308"/>
      <c r="N60" s="310"/>
      <c r="O60" s="310"/>
      <c r="P60" s="308"/>
      <c r="Q60" s="308"/>
      <c r="R60" s="308"/>
      <c r="S60" s="308"/>
      <c r="T60" s="308"/>
      <c r="U60" s="308"/>
      <c r="V60" s="308"/>
      <c r="W60" s="308"/>
      <c r="X60" s="308"/>
      <c r="Y60" s="308"/>
      <c r="Z60" s="308"/>
      <c r="AA60" s="308"/>
      <c r="AB60" s="308"/>
      <c r="AC60" s="308"/>
    </row>
    <row r="61" spans="1:29" ht="14.25" customHeight="1">
      <c r="A61" s="308"/>
      <c r="B61" s="308"/>
      <c r="C61" s="309"/>
      <c r="D61" s="333"/>
      <c r="E61" s="333"/>
      <c r="F61" s="323"/>
      <c r="G61" s="308"/>
      <c r="H61" s="308"/>
      <c r="I61" s="308"/>
      <c r="J61" s="308"/>
      <c r="K61" s="308"/>
      <c r="L61" s="308"/>
      <c r="M61" s="308"/>
      <c r="N61" s="310"/>
      <c r="O61" s="310"/>
      <c r="P61" s="308"/>
      <c r="Q61" s="308"/>
      <c r="R61" s="308"/>
      <c r="S61" s="308"/>
      <c r="T61" s="308"/>
      <c r="U61" s="308"/>
      <c r="V61" s="308"/>
      <c r="W61" s="308"/>
      <c r="X61" s="308"/>
      <c r="Y61" s="308"/>
      <c r="Z61" s="308"/>
      <c r="AA61" s="308"/>
      <c r="AB61" s="308"/>
      <c r="AC61" s="308"/>
    </row>
    <row r="62" spans="1:29" ht="14.25" customHeight="1">
      <c r="A62" s="308"/>
      <c r="B62" s="308"/>
      <c r="C62" s="309"/>
      <c r="D62" s="333"/>
      <c r="E62" s="333"/>
      <c r="F62" s="323"/>
      <c r="G62" s="308"/>
      <c r="H62" s="308"/>
      <c r="I62" s="308"/>
      <c r="J62" s="308"/>
      <c r="K62" s="308"/>
      <c r="L62" s="308"/>
      <c r="M62" s="308"/>
      <c r="N62" s="310"/>
      <c r="O62" s="310"/>
      <c r="P62" s="308"/>
      <c r="Q62" s="308"/>
      <c r="R62" s="308"/>
      <c r="S62" s="308"/>
      <c r="T62" s="308"/>
      <c r="U62" s="308"/>
      <c r="V62" s="308"/>
      <c r="W62" s="308"/>
      <c r="X62" s="308"/>
      <c r="Y62" s="308"/>
      <c r="Z62" s="308"/>
      <c r="AA62" s="308"/>
      <c r="AB62" s="308"/>
      <c r="AC62" s="308"/>
    </row>
    <row r="63" spans="1:29" ht="14.25" customHeight="1">
      <c r="A63" s="308"/>
      <c r="B63" s="321"/>
      <c r="C63" s="696"/>
      <c r="D63" s="322"/>
      <c r="E63" s="322"/>
      <c r="F63" s="323"/>
      <c r="G63" s="308"/>
      <c r="H63" s="308"/>
      <c r="I63" s="308"/>
      <c r="J63" s="308"/>
      <c r="K63" s="308"/>
      <c r="L63" s="308"/>
      <c r="M63" s="308"/>
      <c r="N63" s="310"/>
      <c r="O63" s="310"/>
      <c r="P63" s="308"/>
      <c r="Q63" s="308"/>
      <c r="R63" s="308"/>
      <c r="S63" s="308"/>
      <c r="T63" s="308"/>
      <c r="U63" s="308"/>
      <c r="V63" s="308"/>
      <c r="W63" s="308"/>
      <c r="X63" s="308"/>
      <c r="Y63" s="308"/>
      <c r="Z63" s="308"/>
      <c r="AA63" s="308"/>
      <c r="AB63" s="308"/>
      <c r="AC63" s="308"/>
    </row>
    <row r="64" spans="1:29" ht="14.25" customHeight="1">
      <c r="A64" s="308"/>
      <c r="B64" s="321"/>
      <c r="C64" s="696"/>
      <c r="D64" s="322"/>
      <c r="E64" s="322"/>
      <c r="F64" s="323"/>
      <c r="G64" s="308"/>
      <c r="H64" s="308"/>
      <c r="I64" s="308"/>
      <c r="J64" s="308"/>
      <c r="K64" s="308"/>
      <c r="L64" s="308"/>
      <c r="M64" s="308"/>
      <c r="N64" s="310"/>
      <c r="O64" s="310"/>
      <c r="P64" s="308"/>
      <c r="Q64" s="308"/>
      <c r="R64" s="308"/>
      <c r="S64" s="308"/>
      <c r="T64" s="308"/>
      <c r="U64" s="308"/>
      <c r="V64" s="308"/>
      <c r="W64" s="308"/>
      <c r="X64" s="308"/>
      <c r="Y64" s="308"/>
      <c r="Z64" s="308"/>
      <c r="AA64" s="308"/>
      <c r="AB64" s="308"/>
      <c r="AC64" s="308"/>
    </row>
    <row r="65" spans="1:29" ht="9" customHeight="1">
      <c r="A65" s="308"/>
      <c r="B65" s="240"/>
      <c r="C65" s="341"/>
      <c r="D65" s="334"/>
      <c r="E65" s="334"/>
      <c r="F65" s="136"/>
      <c r="G65" s="68"/>
      <c r="H65" s="240"/>
      <c r="I65" s="240"/>
      <c r="J65" s="308"/>
      <c r="K65" s="308"/>
      <c r="L65" s="308"/>
      <c r="M65" s="308"/>
      <c r="N65" s="310"/>
      <c r="O65" s="310"/>
      <c r="P65" s="308"/>
      <c r="Q65" s="308"/>
      <c r="R65" s="308"/>
      <c r="S65" s="308"/>
      <c r="T65" s="308"/>
      <c r="U65" s="308"/>
      <c r="V65" s="308"/>
      <c r="W65" s="308"/>
      <c r="X65" s="308"/>
      <c r="Y65" s="308"/>
      <c r="Z65" s="308"/>
      <c r="AA65" s="308"/>
      <c r="AB65" s="308"/>
      <c r="AC65" s="308"/>
    </row>
    <row r="66" spans="1:29" ht="14.25" customHeight="1">
      <c r="A66" s="308"/>
      <c r="B66" s="1342"/>
      <c r="C66" s="1343"/>
      <c r="D66" s="1343"/>
      <c r="E66" s="1343"/>
      <c r="F66" s="1343"/>
      <c r="G66" s="1343"/>
      <c r="H66" s="240"/>
      <c r="I66" s="240"/>
      <c r="J66" s="308"/>
      <c r="K66" s="308"/>
      <c r="L66" s="308"/>
      <c r="M66" s="308"/>
      <c r="N66" s="310"/>
      <c r="O66" s="310"/>
      <c r="P66" s="308"/>
      <c r="Q66" s="308"/>
      <c r="R66" s="308"/>
      <c r="S66" s="308"/>
      <c r="T66" s="308"/>
      <c r="U66" s="308"/>
      <c r="V66" s="308"/>
      <c r="W66" s="308"/>
      <c r="X66" s="308"/>
      <c r="Y66" s="308"/>
      <c r="Z66" s="308"/>
      <c r="AA66" s="308"/>
      <c r="AB66" s="308"/>
      <c r="AC66" s="308"/>
    </row>
    <row r="67" spans="1:29" ht="14.25" customHeight="1">
      <c r="A67" s="308"/>
      <c r="B67" s="335"/>
      <c r="C67" s="336"/>
      <c r="D67" s="336"/>
      <c r="E67" s="336"/>
      <c r="F67" s="1124"/>
      <c r="G67" s="335"/>
      <c r="H67" s="240"/>
      <c r="I67" s="240"/>
      <c r="J67" s="308"/>
      <c r="K67" s="308"/>
      <c r="L67" s="308"/>
      <c r="M67" s="308"/>
      <c r="N67" s="310"/>
      <c r="O67" s="310"/>
      <c r="P67" s="308"/>
      <c r="Q67" s="308"/>
      <c r="R67" s="308"/>
      <c r="S67" s="308"/>
      <c r="T67" s="308"/>
      <c r="U67" s="308"/>
      <c r="V67" s="308"/>
      <c r="W67" s="308"/>
      <c r="X67" s="308"/>
      <c r="Y67" s="308"/>
      <c r="Z67" s="308"/>
      <c r="AA67" s="308"/>
      <c r="AB67" s="308"/>
      <c r="AC67" s="308"/>
    </row>
    <row r="68" spans="1:29" ht="14.25" customHeight="1">
      <c r="A68" s="308"/>
      <c r="B68" s="69"/>
      <c r="C68" s="341"/>
      <c r="D68" s="334"/>
      <c r="E68" s="334"/>
      <c r="F68" s="136"/>
      <c r="G68" s="337"/>
      <c r="H68" s="240"/>
      <c r="I68" s="240"/>
      <c r="J68" s="308"/>
      <c r="K68" s="308"/>
      <c r="L68" s="308"/>
      <c r="M68" s="308"/>
      <c r="N68" s="310"/>
      <c r="O68" s="310"/>
      <c r="P68" s="308"/>
      <c r="Q68" s="308"/>
      <c r="R68" s="308"/>
      <c r="S68" s="308"/>
      <c r="T68" s="308"/>
      <c r="U68" s="308"/>
      <c r="V68" s="308"/>
      <c r="W68" s="308"/>
      <c r="X68" s="308"/>
      <c r="Y68" s="308"/>
      <c r="Z68" s="308"/>
      <c r="AA68" s="308"/>
      <c r="AB68" s="308"/>
      <c r="AC68" s="308"/>
    </row>
    <row r="69" spans="1:29" ht="14.25" customHeight="1">
      <c r="A69" s="308"/>
      <c r="B69" s="69"/>
      <c r="C69" s="341"/>
      <c r="D69" s="334"/>
      <c r="E69" s="334"/>
      <c r="F69" s="136"/>
      <c r="G69" s="337"/>
      <c r="H69" s="240"/>
      <c r="I69" s="240"/>
      <c r="J69" s="308"/>
      <c r="K69" s="308"/>
      <c r="L69" s="308"/>
      <c r="M69" s="308"/>
      <c r="N69" s="310"/>
      <c r="O69" s="310"/>
      <c r="P69" s="308"/>
      <c r="Q69" s="308"/>
      <c r="R69" s="308"/>
      <c r="S69" s="308"/>
      <c r="T69" s="308"/>
      <c r="U69" s="308"/>
      <c r="V69" s="308"/>
      <c r="W69" s="308"/>
      <c r="X69" s="308"/>
      <c r="Y69" s="308"/>
      <c r="Z69" s="308"/>
      <c r="AA69" s="308"/>
      <c r="AB69" s="308"/>
      <c r="AC69" s="308"/>
    </row>
    <row r="70" spans="1:29" ht="14.25" customHeight="1">
      <c r="A70" s="308"/>
      <c r="B70" s="69"/>
      <c r="C70" s="341"/>
      <c r="D70" s="334"/>
      <c r="E70" s="334"/>
      <c r="F70" s="136"/>
      <c r="G70" s="337"/>
      <c r="H70" s="240"/>
      <c r="I70" s="240"/>
      <c r="J70" s="308"/>
      <c r="K70" s="308"/>
      <c r="L70" s="308"/>
      <c r="M70" s="308"/>
      <c r="N70" s="310"/>
      <c r="O70" s="310"/>
      <c r="P70" s="308"/>
      <c r="Q70" s="308"/>
      <c r="R70" s="308"/>
      <c r="S70" s="308"/>
      <c r="T70" s="308"/>
      <c r="U70" s="308"/>
      <c r="V70" s="308"/>
      <c r="W70" s="308"/>
      <c r="X70" s="308"/>
      <c r="Y70" s="308"/>
      <c r="Z70" s="308"/>
      <c r="AA70" s="308"/>
      <c r="AB70" s="308"/>
      <c r="AC70" s="308"/>
    </row>
    <row r="71" spans="1:29" ht="14.25" customHeight="1">
      <c r="A71" s="308"/>
      <c r="B71" s="69"/>
      <c r="C71" s="341"/>
      <c r="D71" s="334"/>
      <c r="E71" s="334"/>
      <c r="F71" s="136"/>
      <c r="G71" s="337"/>
      <c r="H71" s="240"/>
      <c r="I71" s="240"/>
      <c r="J71" s="308"/>
      <c r="K71" s="308"/>
      <c r="L71" s="308"/>
      <c r="M71" s="308"/>
      <c r="N71" s="310"/>
      <c r="O71" s="310"/>
      <c r="P71" s="308"/>
      <c r="Q71" s="308"/>
      <c r="R71" s="308"/>
      <c r="S71" s="308"/>
      <c r="T71" s="308"/>
      <c r="U71" s="308"/>
      <c r="V71" s="308"/>
      <c r="W71" s="308"/>
      <c r="X71" s="308"/>
      <c r="Y71" s="308"/>
      <c r="Z71" s="308"/>
      <c r="AA71" s="308"/>
      <c r="AB71" s="308"/>
      <c r="AC71" s="308"/>
    </row>
    <row r="72" spans="1:29" ht="14.25" customHeight="1">
      <c r="A72" s="308"/>
      <c r="B72" s="69"/>
      <c r="C72" s="341"/>
      <c r="D72" s="334"/>
      <c r="E72" s="334"/>
      <c r="F72" s="136"/>
      <c r="G72" s="337"/>
      <c r="H72" s="240"/>
      <c r="I72" s="240"/>
      <c r="J72" s="308"/>
      <c r="K72" s="308"/>
      <c r="L72" s="308"/>
      <c r="M72" s="308"/>
      <c r="N72" s="310"/>
      <c r="O72" s="310"/>
      <c r="P72" s="308"/>
      <c r="Q72" s="308"/>
      <c r="R72" s="308"/>
      <c r="S72" s="308"/>
      <c r="T72" s="308"/>
      <c r="U72" s="308"/>
      <c r="V72" s="308"/>
      <c r="W72" s="308"/>
      <c r="X72" s="308"/>
      <c r="Y72" s="308"/>
      <c r="Z72" s="308"/>
      <c r="AA72" s="308"/>
      <c r="AB72" s="308"/>
      <c r="AC72" s="308"/>
    </row>
    <row r="73" spans="1:29" ht="14.25" customHeight="1">
      <c r="A73" s="308"/>
      <c r="B73" s="69"/>
      <c r="C73" s="341"/>
      <c r="D73" s="334"/>
      <c r="E73" s="334"/>
      <c r="F73" s="136"/>
      <c r="G73" s="338"/>
      <c r="H73" s="240"/>
      <c r="I73" s="240"/>
      <c r="J73" s="308"/>
      <c r="K73" s="308"/>
      <c r="L73" s="308"/>
      <c r="M73" s="308"/>
      <c r="N73" s="310"/>
      <c r="O73" s="310"/>
      <c r="P73" s="308"/>
      <c r="Q73" s="308"/>
      <c r="R73" s="308"/>
      <c r="S73" s="308"/>
      <c r="T73" s="308"/>
      <c r="U73" s="308"/>
      <c r="V73" s="308"/>
      <c r="W73" s="308"/>
      <c r="X73" s="308"/>
      <c r="Y73" s="308"/>
      <c r="Z73" s="308"/>
      <c r="AA73" s="308"/>
      <c r="AB73" s="308"/>
      <c r="AC73" s="308"/>
    </row>
    <row r="74" spans="1:29" ht="14.25" customHeight="1">
      <c r="A74" s="308"/>
      <c r="B74" s="69"/>
      <c r="C74" s="341"/>
      <c r="D74" s="334"/>
      <c r="E74" s="334"/>
      <c r="F74" s="136"/>
      <c r="G74" s="338"/>
      <c r="H74" s="240"/>
      <c r="I74" s="240"/>
      <c r="J74" s="308"/>
      <c r="K74" s="308"/>
      <c r="L74" s="308"/>
      <c r="M74" s="308"/>
      <c r="N74" s="310"/>
      <c r="O74" s="310"/>
      <c r="P74" s="308"/>
      <c r="Q74" s="308"/>
      <c r="R74" s="308"/>
      <c r="S74" s="308"/>
      <c r="T74" s="308"/>
      <c r="U74" s="308"/>
      <c r="V74" s="308"/>
      <c r="W74" s="308"/>
      <c r="X74" s="308"/>
      <c r="Y74" s="308"/>
      <c r="Z74" s="308"/>
      <c r="AA74" s="308"/>
      <c r="AB74" s="308"/>
      <c r="AC74" s="308"/>
    </row>
    <row r="75" spans="1:29" ht="14.25" customHeight="1">
      <c r="A75" s="308"/>
      <c r="B75" s="69"/>
      <c r="C75" s="341"/>
      <c r="D75" s="334"/>
      <c r="E75" s="334"/>
      <c r="F75" s="136"/>
      <c r="G75" s="338"/>
      <c r="H75" s="240"/>
      <c r="I75" s="240"/>
      <c r="J75" s="308"/>
      <c r="K75" s="308"/>
      <c r="L75" s="308"/>
      <c r="M75" s="308"/>
      <c r="N75" s="310"/>
      <c r="O75" s="310"/>
      <c r="P75" s="308"/>
      <c r="Q75" s="308"/>
      <c r="R75" s="308"/>
      <c r="S75" s="308"/>
      <c r="T75" s="308"/>
      <c r="U75" s="308"/>
      <c r="V75" s="308"/>
      <c r="W75" s="308"/>
      <c r="X75" s="308"/>
      <c r="Y75" s="308"/>
      <c r="Z75" s="308"/>
      <c r="AA75" s="308"/>
      <c r="AB75" s="308"/>
      <c r="AC75" s="308"/>
    </row>
    <row r="76" spans="1:29" ht="14.25" customHeight="1">
      <c r="A76" s="308"/>
      <c r="B76" s="69"/>
      <c r="C76" s="341"/>
      <c r="D76" s="334"/>
      <c r="E76" s="334"/>
      <c r="F76" s="136"/>
      <c r="G76" s="337"/>
      <c r="H76" s="240"/>
      <c r="I76" s="240"/>
      <c r="J76" s="308"/>
      <c r="K76" s="308"/>
      <c r="L76" s="308"/>
      <c r="M76" s="308"/>
      <c r="N76" s="310"/>
      <c r="O76" s="310"/>
      <c r="P76" s="308"/>
      <c r="Q76" s="308"/>
      <c r="R76" s="308"/>
      <c r="S76" s="308"/>
      <c r="T76" s="308"/>
      <c r="U76" s="308"/>
      <c r="V76" s="308"/>
      <c r="W76" s="308"/>
      <c r="X76" s="308"/>
      <c r="Y76" s="308"/>
      <c r="Z76" s="308"/>
      <c r="AA76" s="308"/>
      <c r="AB76" s="308"/>
      <c r="AC76" s="308"/>
    </row>
    <row r="77" spans="1:29" ht="14.25" customHeight="1">
      <c r="A77" s="308"/>
      <c r="B77" s="69"/>
      <c r="C77" s="341"/>
      <c r="D77" s="334"/>
      <c r="E77" s="334"/>
      <c r="F77" s="136"/>
      <c r="G77" s="337"/>
      <c r="H77" s="240"/>
      <c r="I77" s="240"/>
      <c r="J77" s="308"/>
      <c r="K77" s="308"/>
      <c r="L77" s="308"/>
      <c r="M77" s="308"/>
      <c r="N77" s="310"/>
      <c r="O77" s="310"/>
      <c r="P77" s="308"/>
      <c r="Q77" s="308"/>
      <c r="R77" s="308"/>
      <c r="S77" s="308"/>
      <c r="T77" s="308"/>
      <c r="U77" s="308"/>
      <c r="V77" s="308"/>
      <c r="W77" s="308"/>
      <c r="X77" s="308"/>
      <c r="Y77" s="308"/>
      <c r="Z77" s="308"/>
      <c r="AA77" s="308"/>
      <c r="AB77" s="308"/>
      <c r="AC77" s="308"/>
    </row>
    <row r="78" spans="1:29" ht="14.25" customHeight="1">
      <c r="A78" s="308"/>
      <c r="B78" s="335"/>
      <c r="C78" s="336"/>
      <c r="D78" s="339"/>
      <c r="E78" s="339"/>
      <c r="F78" s="1174"/>
      <c r="G78" s="335"/>
      <c r="H78" s="240"/>
      <c r="I78" s="240"/>
      <c r="J78" s="308"/>
      <c r="K78" s="308"/>
      <c r="L78" s="308"/>
      <c r="M78" s="308"/>
      <c r="N78" s="310"/>
      <c r="O78" s="310"/>
      <c r="P78" s="308"/>
      <c r="Q78" s="308"/>
      <c r="R78" s="308"/>
      <c r="S78" s="308"/>
      <c r="T78" s="308"/>
      <c r="U78" s="308"/>
      <c r="V78" s="308"/>
      <c r="W78" s="308"/>
      <c r="X78" s="308"/>
      <c r="Y78" s="308"/>
      <c r="Z78" s="308"/>
      <c r="AA78" s="308"/>
      <c r="AB78" s="308"/>
      <c r="AC78" s="308"/>
    </row>
    <row r="79" spans="1:29" ht="14.25" customHeight="1">
      <c r="A79" s="308"/>
      <c r="B79" s="240"/>
      <c r="C79" s="341"/>
      <c r="D79" s="341"/>
      <c r="E79" s="341"/>
      <c r="F79" s="67"/>
      <c r="G79" s="240"/>
      <c r="H79" s="240"/>
      <c r="I79" s="240"/>
      <c r="J79" s="308"/>
      <c r="K79" s="308"/>
      <c r="L79" s="308"/>
      <c r="M79" s="308"/>
      <c r="N79" s="310"/>
      <c r="O79" s="310"/>
      <c r="P79" s="308"/>
      <c r="Q79" s="308"/>
      <c r="R79" s="308"/>
      <c r="S79" s="308"/>
      <c r="T79" s="308"/>
      <c r="U79" s="308"/>
      <c r="V79" s="308"/>
      <c r="W79" s="308"/>
      <c r="X79" s="308"/>
      <c r="Y79" s="308"/>
      <c r="Z79" s="308"/>
      <c r="AA79" s="308"/>
      <c r="AB79" s="308"/>
      <c r="AC79" s="308"/>
    </row>
    <row r="80" spans="1:29" ht="14.25" customHeight="1">
      <c r="A80" s="308"/>
      <c r="B80" s="335"/>
      <c r="C80" s="336"/>
      <c r="D80" s="341"/>
      <c r="E80" s="341"/>
      <c r="F80" s="67"/>
      <c r="G80" s="240"/>
      <c r="H80" s="240"/>
      <c r="I80" s="240"/>
      <c r="J80" s="308"/>
      <c r="K80" s="308"/>
      <c r="L80" s="308"/>
      <c r="M80" s="308"/>
      <c r="N80" s="310"/>
      <c r="O80" s="310"/>
      <c r="P80" s="308"/>
      <c r="Q80" s="308"/>
      <c r="R80" s="308"/>
      <c r="S80" s="308"/>
      <c r="T80" s="308"/>
      <c r="U80" s="308"/>
      <c r="V80" s="308"/>
      <c r="W80" s="308"/>
      <c r="X80" s="308"/>
      <c r="Y80" s="308"/>
      <c r="Z80" s="308"/>
      <c r="AA80" s="308"/>
      <c r="AB80" s="308"/>
      <c r="AC80" s="308"/>
    </row>
    <row r="81" spans="1:29" ht="14.25" customHeight="1">
      <c r="A81" s="308"/>
      <c r="B81" s="69"/>
      <c r="C81" s="341"/>
      <c r="D81" s="334"/>
      <c r="E81" s="341"/>
      <c r="F81" s="67"/>
      <c r="G81" s="240"/>
      <c r="H81" s="240"/>
      <c r="I81" s="240"/>
      <c r="J81" s="308"/>
      <c r="K81" s="308"/>
      <c r="L81" s="308"/>
      <c r="M81" s="308"/>
      <c r="N81" s="310"/>
      <c r="O81" s="310"/>
      <c r="P81" s="308"/>
      <c r="Q81" s="308"/>
      <c r="R81" s="308"/>
      <c r="S81" s="308"/>
      <c r="T81" s="308"/>
      <c r="U81" s="308"/>
      <c r="V81" s="308"/>
      <c r="W81" s="308"/>
      <c r="X81" s="308"/>
      <c r="Y81" s="308"/>
      <c r="Z81" s="308"/>
      <c r="AA81" s="308"/>
      <c r="AB81" s="308"/>
      <c r="AC81" s="308"/>
    </row>
    <row r="82" spans="1:29" ht="14.25" customHeight="1">
      <c r="A82" s="308"/>
      <c r="B82" s="342"/>
      <c r="C82" s="309"/>
      <c r="D82" s="333"/>
      <c r="E82" s="309"/>
      <c r="F82" s="323"/>
      <c r="G82" s="308"/>
      <c r="H82" s="308"/>
      <c r="I82" s="308"/>
      <c r="J82" s="308"/>
      <c r="K82" s="308"/>
      <c r="L82" s="308"/>
      <c r="M82" s="308"/>
      <c r="N82" s="310"/>
      <c r="O82" s="310"/>
      <c r="P82" s="308"/>
      <c r="Q82" s="308"/>
      <c r="R82" s="308"/>
      <c r="S82" s="308"/>
      <c r="T82" s="308"/>
      <c r="U82" s="308"/>
      <c r="V82" s="308"/>
      <c r="W82" s="308"/>
      <c r="X82" s="308"/>
      <c r="Y82" s="308"/>
      <c r="Z82" s="308"/>
      <c r="AA82" s="308"/>
      <c r="AB82" s="308"/>
      <c r="AC82" s="308"/>
    </row>
    <row r="83" spans="1:29" ht="14.25" customHeight="1">
      <c r="A83" s="308"/>
      <c r="B83" s="342"/>
      <c r="C83" s="309"/>
      <c r="D83" s="333"/>
      <c r="E83" s="309"/>
      <c r="F83" s="323"/>
      <c r="G83" s="308"/>
      <c r="H83" s="308"/>
      <c r="I83" s="308"/>
      <c r="J83" s="308"/>
      <c r="K83" s="308"/>
      <c r="L83" s="308"/>
      <c r="M83" s="308"/>
      <c r="N83" s="310"/>
      <c r="O83" s="310"/>
      <c r="P83" s="308"/>
      <c r="Q83" s="308"/>
      <c r="R83" s="308"/>
      <c r="S83" s="308"/>
      <c r="T83" s="308"/>
      <c r="U83" s="308"/>
      <c r="V83" s="308"/>
      <c r="W83" s="308"/>
      <c r="X83" s="308"/>
      <c r="Y83" s="308"/>
      <c r="Z83" s="308"/>
      <c r="AA83" s="308"/>
      <c r="AB83" s="308"/>
      <c r="AC83" s="308"/>
    </row>
    <row r="84" spans="1:29" ht="14.25" customHeight="1">
      <c r="A84" s="308"/>
      <c r="B84" s="342"/>
      <c r="C84" s="309"/>
      <c r="D84" s="333"/>
      <c r="E84" s="309"/>
      <c r="F84" s="323"/>
      <c r="G84" s="308"/>
      <c r="H84" s="308"/>
      <c r="I84" s="308"/>
      <c r="J84" s="308"/>
      <c r="K84" s="308"/>
      <c r="L84" s="308"/>
      <c r="M84" s="308"/>
      <c r="N84" s="310"/>
      <c r="O84" s="310"/>
      <c r="P84" s="308"/>
      <c r="Q84" s="308"/>
      <c r="R84" s="308"/>
      <c r="S84" s="308"/>
      <c r="T84" s="308"/>
      <c r="U84" s="308"/>
      <c r="V84" s="308"/>
      <c r="W84" s="308"/>
      <c r="X84" s="308"/>
      <c r="Y84" s="308"/>
      <c r="Z84" s="308"/>
      <c r="AA84" s="308"/>
      <c r="AB84" s="308"/>
      <c r="AC84" s="308"/>
    </row>
    <row r="85" spans="1:29" ht="14.25" customHeight="1">
      <c r="A85" s="308"/>
      <c r="B85" s="342"/>
      <c r="C85" s="309"/>
      <c r="D85" s="333"/>
      <c r="E85" s="309"/>
      <c r="F85" s="323"/>
      <c r="G85" s="308"/>
      <c r="H85" s="308"/>
      <c r="I85" s="308"/>
      <c r="J85" s="308"/>
      <c r="K85" s="308"/>
      <c r="L85" s="308"/>
      <c r="M85" s="308"/>
      <c r="N85" s="310"/>
      <c r="O85" s="310"/>
      <c r="P85" s="308"/>
      <c r="Q85" s="308"/>
      <c r="R85" s="308"/>
      <c r="S85" s="308"/>
      <c r="T85" s="308"/>
      <c r="U85" s="308"/>
      <c r="V85" s="308"/>
      <c r="W85" s="308"/>
      <c r="X85" s="308"/>
      <c r="Y85" s="308"/>
      <c r="Z85" s="308"/>
      <c r="AA85" s="308"/>
      <c r="AB85" s="308"/>
      <c r="AC85" s="308"/>
    </row>
    <row r="86" spans="1:29" ht="14.25" customHeight="1">
      <c r="A86" s="308"/>
      <c r="B86" s="321"/>
      <c r="C86" s="696"/>
      <c r="D86" s="322"/>
      <c r="E86" s="309"/>
      <c r="F86" s="323"/>
      <c r="G86" s="308"/>
      <c r="H86" s="308"/>
      <c r="I86" s="308"/>
      <c r="J86" s="308"/>
      <c r="K86" s="308"/>
      <c r="L86" s="308"/>
      <c r="M86" s="308"/>
      <c r="N86" s="310"/>
      <c r="O86" s="310"/>
      <c r="P86" s="308"/>
      <c r="Q86" s="308"/>
      <c r="R86" s="308"/>
      <c r="S86" s="308"/>
      <c r="T86" s="308"/>
      <c r="U86" s="308"/>
      <c r="V86" s="308"/>
      <c r="W86" s="308"/>
      <c r="X86" s="308"/>
      <c r="Y86" s="308"/>
      <c r="Z86" s="308"/>
      <c r="AA86" s="308"/>
      <c r="AB86" s="308"/>
      <c r="AC86" s="308"/>
    </row>
    <row r="87" spans="1:29" ht="14.25" customHeight="1">
      <c r="A87" s="308"/>
      <c r="B87" s="308"/>
      <c r="C87" s="309"/>
      <c r="D87" s="309"/>
      <c r="E87" s="309"/>
      <c r="F87" s="323"/>
      <c r="G87" s="308"/>
      <c r="H87" s="308"/>
      <c r="I87" s="308"/>
      <c r="J87" s="308"/>
      <c r="K87" s="308"/>
      <c r="L87" s="308"/>
      <c r="M87" s="308"/>
      <c r="N87" s="310"/>
      <c r="O87" s="310"/>
      <c r="P87" s="308"/>
      <c r="Q87" s="308"/>
      <c r="R87" s="308"/>
      <c r="S87" s="308"/>
      <c r="T87" s="308"/>
      <c r="U87" s="308"/>
      <c r="V87" s="308"/>
      <c r="W87" s="308"/>
      <c r="X87" s="308"/>
      <c r="Y87" s="308"/>
      <c r="Z87" s="308"/>
      <c r="AA87" s="308"/>
      <c r="AB87" s="308"/>
      <c r="AC87" s="308"/>
    </row>
    <row r="88" spans="1:29" ht="14.25" customHeight="1">
      <c r="A88" s="308"/>
      <c r="B88" s="308"/>
      <c r="C88" s="309"/>
      <c r="D88" s="309"/>
      <c r="E88" s="309"/>
      <c r="F88" s="323"/>
      <c r="G88" s="308"/>
      <c r="H88" s="308"/>
      <c r="I88" s="308"/>
      <c r="J88" s="308"/>
      <c r="K88" s="308"/>
      <c r="L88" s="308"/>
      <c r="M88" s="308"/>
      <c r="N88" s="310"/>
      <c r="O88" s="310"/>
      <c r="P88" s="308"/>
      <c r="Q88" s="308"/>
      <c r="R88" s="308"/>
      <c r="S88" s="308"/>
      <c r="T88" s="308"/>
      <c r="U88" s="308"/>
      <c r="V88" s="308"/>
      <c r="W88" s="308"/>
      <c r="X88" s="308"/>
      <c r="Y88" s="308"/>
      <c r="Z88" s="308"/>
      <c r="AA88" s="308"/>
      <c r="AB88" s="308"/>
      <c r="AC88" s="308"/>
    </row>
    <row r="89" spans="1:29" ht="14.25" customHeight="1">
      <c r="A89" s="308"/>
      <c r="C89" s="341"/>
      <c r="E89" s="309"/>
      <c r="J89" s="308"/>
      <c r="K89" s="308"/>
      <c r="L89" s="308"/>
      <c r="M89" s="308"/>
      <c r="N89" s="310"/>
      <c r="O89" s="310"/>
      <c r="P89" s="308"/>
      <c r="Q89" s="308"/>
      <c r="R89" s="308"/>
      <c r="S89" s="308"/>
      <c r="T89" s="308"/>
      <c r="U89" s="308"/>
      <c r="V89" s="308"/>
      <c r="W89" s="308"/>
      <c r="X89" s="308"/>
      <c r="Y89" s="308"/>
      <c r="Z89" s="308"/>
      <c r="AA89" s="308"/>
      <c r="AB89" s="308"/>
      <c r="AC89" s="308"/>
    </row>
    <row r="90" spans="1:29" ht="14.25" customHeight="1">
      <c r="A90" s="308"/>
      <c r="C90" s="341"/>
      <c r="E90" s="309"/>
      <c r="J90" s="308"/>
      <c r="K90" s="308"/>
      <c r="L90" s="308"/>
      <c r="M90" s="308"/>
      <c r="N90" s="310"/>
      <c r="O90" s="310"/>
      <c r="P90" s="308"/>
      <c r="Q90" s="308"/>
      <c r="R90" s="308"/>
      <c r="S90" s="308"/>
      <c r="T90" s="308"/>
      <c r="U90" s="308"/>
      <c r="V90" s="308"/>
      <c r="W90" s="308"/>
      <c r="X90" s="308"/>
      <c r="Y90" s="308"/>
      <c r="Z90" s="308"/>
      <c r="AA90" s="308"/>
      <c r="AB90" s="308"/>
      <c r="AC90" s="308"/>
    </row>
    <row r="91" spans="1:29" ht="14.25" customHeight="1">
      <c r="A91" s="308"/>
      <c r="C91" s="341"/>
      <c r="E91" s="309"/>
      <c r="J91" s="308"/>
      <c r="K91" s="308"/>
      <c r="L91" s="308"/>
      <c r="M91" s="308"/>
      <c r="N91" s="310"/>
      <c r="O91" s="310"/>
      <c r="P91" s="308"/>
      <c r="Q91" s="308"/>
      <c r="R91" s="308"/>
      <c r="S91" s="308"/>
      <c r="T91" s="308"/>
      <c r="U91" s="308"/>
      <c r="V91" s="308"/>
      <c r="W91" s="308"/>
      <c r="X91" s="308"/>
      <c r="Y91" s="308"/>
      <c r="Z91" s="308"/>
      <c r="AA91" s="308"/>
      <c r="AB91" s="308"/>
      <c r="AC91" s="308"/>
    </row>
    <row r="92" spans="1:29" ht="14.25" customHeight="1">
      <c r="A92" s="308"/>
      <c r="C92" s="341"/>
      <c r="E92" s="309"/>
      <c r="J92" s="308"/>
      <c r="K92" s="308"/>
      <c r="L92" s="308"/>
      <c r="M92" s="308"/>
      <c r="N92" s="310"/>
      <c r="O92" s="310"/>
      <c r="P92" s="308"/>
      <c r="Q92" s="308"/>
      <c r="R92" s="308"/>
      <c r="S92" s="308"/>
      <c r="T92" s="308"/>
      <c r="U92" s="308"/>
      <c r="V92" s="308"/>
      <c r="W92" s="308"/>
      <c r="X92" s="308"/>
      <c r="Y92" s="308"/>
      <c r="Z92" s="308"/>
      <c r="AA92" s="308"/>
      <c r="AB92" s="308"/>
      <c r="AC92" s="308"/>
    </row>
    <row r="93" spans="1:29" ht="14.25" customHeight="1">
      <c r="A93" s="308"/>
      <c r="C93" s="341"/>
      <c r="E93" s="309"/>
      <c r="J93" s="308"/>
      <c r="K93" s="308"/>
      <c r="L93" s="308"/>
      <c r="M93" s="308"/>
      <c r="N93" s="310"/>
      <c r="O93" s="310"/>
      <c r="P93" s="308"/>
      <c r="Q93" s="308"/>
      <c r="R93" s="308"/>
      <c r="S93" s="308"/>
      <c r="T93" s="308"/>
      <c r="U93" s="308"/>
      <c r="V93" s="308"/>
      <c r="W93" s="308"/>
      <c r="X93" s="308"/>
      <c r="Y93" s="308"/>
      <c r="Z93" s="308"/>
      <c r="AA93" s="308"/>
      <c r="AB93" s="308"/>
      <c r="AC93" s="308"/>
    </row>
    <row r="94" spans="1:29" ht="14.25" customHeight="1">
      <c r="A94" s="308"/>
      <c r="C94" s="341"/>
      <c r="E94" s="309"/>
      <c r="J94" s="308"/>
      <c r="K94" s="308"/>
      <c r="L94" s="308"/>
      <c r="M94" s="308"/>
      <c r="N94" s="310"/>
      <c r="O94" s="310"/>
      <c r="P94" s="308"/>
      <c r="Q94" s="308"/>
      <c r="R94" s="308"/>
      <c r="S94" s="308"/>
      <c r="T94" s="308"/>
      <c r="U94" s="308"/>
      <c r="V94" s="308"/>
      <c r="W94" s="308"/>
      <c r="X94" s="308"/>
      <c r="Y94" s="308"/>
      <c r="Z94" s="308"/>
      <c r="AA94" s="308"/>
      <c r="AB94" s="308"/>
      <c r="AC94" s="308"/>
    </row>
    <row r="95" spans="1:29" ht="14.25" customHeight="1">
      <c r="A95" s="308"/>
      <c r="B95" s="308"/>
      <c r="C95" s="309"/>
      <c r="D95" s="309"/>
      <c r="E95" s="309"/>
      <c r="J95" s="308"/>
      <c r="K95" s="308"/>
      <c r="L95" s="308"/>
      <c r="M95" s="308"/>
      <c r="N95" s="310"/>
      <c r="O95" s="310"/>
      <c r="P95" s="308"/>
      <c r="Q95" s="308"/>
      <c r="R95" s="308"/>
      <c r="S95" s="308"/>
      <c r="T95" s="308"/>
      <c r="U95" s="308"/>
      <c r="V95" s="308"/>
      <c r="W95" s="308"/>
      <c r="X95" s="308"/>
      <c r="Y95" s="308"/>
      <c r="Z95" s="308"/>
      <c r="AA95" s="308"/>
      <c r="AB95" s="308"/>
      <c r="AC95" s="308"/>
    </row>
    <row r="96" spans="1:29" ht="14.25" customHeight="1">
      <c r="A96" s="308"/>
      <c r="B96" s="308"/>
      <c r="C96" s="309"/>
      <c r="D96" s="309"/>
      <c r="E96" s="309"/>
      <c r="J96" s="308"/>
      <c r="K96" s="308"/>
      <c r="L96" s="308"/>
      <c r="M96" s="308"/>
      <c r="N96" s="310"/>
      <c r="O96" s="310"/>
      <c r="P96" s="308"/>
      <c r="Q96" s="308"/>
      <c r="R96" s="308"/>
      <c r="S96" s="308"/>
      <c r="T96" s="308"/>
      <c r="U96" s="308"/>
      <c r="V96" s="308"/>
      <c r="W96" s="308"/>
      <c r="X96" s="308"/>
      <c r="Y96" s="308"/>
      <c r="Z96" s="308"/>
      <c r="AA96" s="308"/>
      <c r="AB96" s="308"/>
      <c r="AC96" s="308"/>
    </row>
    <row r="97" spans="1:29" ht="14.25" customHeight="1">
      <c r="A97" s="308"/>
      <c r="B97" s="308"/>
      <c r="C97" s="309"/>
      <c r="D97" s="309"/>
      <c r="E97" s="309"/>
      <c r="J97" s="308"/>
      <c r="K97" s="308"/>
      <c r="L97" s="308"/>
      <c r="M97" s="308"/>
      <c r="N97" s="310"/>
      <c r="O97" s="310"/>
      <c r="P97" s="308"/>
      <c r="Q97" s="308"/>
      <c r="R97" s="308"/>
      <c r="S97" s="308"/>
      <c r="T97" s="308"/>
      <c r="U97" s="308"/>
      <c r="V97" s="308"/>
      <c r="W97" s="308"/>
      <c r="X97" s="308"/>
      <c r="Y97" s="308"/>
      <c r="Z97" s="308"/>
      <c r="AA97" s="308"/>
      <c r="AB97" s="308"/>
      <c r="AC97" s="308"/>
    </row>
    <row r="98" spans="1:29" ht="14.25" customHeight="1">
      <c r="A98" s="308"/>
      <c r="B98" s="308"/>
      <c r="C98" s="309"/>
      <c r="D98" s="309"/>
      <c r="E98" s="309"/>
      <c r="F98" s="323"/>
      <c r="G98" s="308"/>
      <c r="H98" s="308"/>
      <c r="I98" s="308"/>
      <c r="J98" s="308"/>
      <c r="K98" s="308"/>
      <c r="L98" s="308"/>
      <c r="M98" s="308"/>
      <c r="N98" s="310"/>
      <c r="O98" s="310"/>
      <c r="P98" s="308"/>
      <c r="Q98" s="308"/>
      <c r="R98" s="308"/>
      <c r="S98" s="308"/>
      <c r="T98" s="308"/>
      <c r="U98" s="308"/>
      <c r="V98" s="308"/>
      <c r="W98" s="308"/>
      <c r="X98" s="308"/>
      <c r="Y98" s="308"/>
      <c r="Z98" s="308"/>
      <c r="AA98" s="308"/>
      <c r="AB98" s="308"/>
      <c r="AC98" s="308"/>
    </row>
    <row r="99" spans="1:29" ht="14.25" customHeight="1">
      <c r="A99" s="308"/>
      <c r="B99" s="308"/>
      <c r="C99" s="309"/>
      <c r="D99" s="309"/>
      <c r="E99" s="309"/>
      <c r="F99" s="323"/>
      <c r="G99" s="308"/>
      <c r="H99" s="308"/>
      <c r="I99" s="308"/>
      <c r="J99" s="308"/>
      <c r="K99" s="308"/>
      <c r="L99" s="308"/>
      <c r="M99" s="308"/>
      <c r="N99" s="310"/>
      <c r="O99" s="310"/>
      <c r="P99" s="308"/>
      <c r="Q99" s="308"/>
      <c r="R99" s="308"/>
      <c r="S99" s="308"/>
      <c r="T99" s="308"/>
      <c r="U99" s="308"/>
      <c r="V99" s="308"/>
      <c r="W99" s="308"/>
      <c r="X99" s="308"/>
      <c r="Y99" s="308"/>
      <c r="Z99" s="308"/>
      <c r="AA99" s="308"/>
      <c r="AB99" s="308"/>
      <c r="AC99" s="308"/>
    </row>
    <row r="100" spans="1:29" ht="14.25" customHeight="1">
      <c r="A100" s="308"/>
      <c r="B100" s="308"/>
      <c r="C100" s="309"/>
      <c r="D100" s="309"/>
      <c r="E100" s="309"/>
      <c r="F100" s="323"/>
      <c r="G100" s="308"/>
      <c r="H100" s="308"/>
      <c r="I100" s="308"/>
      <c r="J100" s="308"/>
      <c r="K100" s="308"/>
      <c r="L100" s="308"/>
      <c r="M100" s="308"/>
      <c r="N100" s="310"/>
      <c r="O100" s="310"/>
      <c r="P100" s="308"/>
      <c r="Q100" s="308"/>
      <c r="R100" s="308"/>
      <c r="S100" s="308"/>
      <c r="T100" s="308"/>
      <c r="U100" s="308"/>
      <c r="V100" s="308"/>
      <c r="W100" s="308"/>
      <c r="X100" s="308"/>
      <c r="Y100" s="308"/>
      <c r="Z100" s="308"/>
      <c r="AA100" s="308"/>
      <c r="AB100" s="308"/>
      <c r="AC100" s="308"/>
    </row>
    <row r="101" spans="1:29" ht="14.25" customHeight="1">
      <c r="A101" s="308"/>
      <c r="B101" s="308"/>
      <c r="C101" s="309"/>
      <c r="D101" s="309"/>
      <c r="E101" s="309"/>
      <c r="F101" s="323"/>
      <c r="G101" s="308"/>
      <c r="H101" s="308"/>
      <c r="I101" s="308"/>
      <c r="J101" s="308"/>
      <c r="K101" s="308"/>
      <c r="L101" s="308"/>
      <c r="M101" s="308"/>
      <c r="N101" s="310"/>
      <c r="O101" s="310"/>
      <c r="P101" s="308"/>
      <c r="Q101" s="308"/>
      <c r="R101" s="308"/>
      <c r="S101" s="308"/>
      <c r="T101" s="308"/>
      <c r="U101" s="308"/>
      <c r="V101" s="308"/>
      <c r="W101" s="308"/>
      <c r="X101" s="308"/>
      <c r="Y101" s="308"/>
      <c r="Z101" s="308"/>
      <c r="AA101" s="308"/>
      <c r="AB101" s="308"/>
      <c r="AC101" s="308"/>
    </row>
    <row r="102" spans="1:29" ht="14.25" customHeight="1">
      <c r="A102" s="308"/>
      <c r="B102" s="308"/>
      <c r="C102" s="309"/>
      <c r="D102" s="309"/>
      <c r="E102" s="309"/>
      <c r="F102" s="323"/>
      <c r="G102" s="308"/>
      <c r="H102" s="308"/>
      <c r="I102" s="308"/>
      <c r="J102" s="308"/>
      <c r="K102" s="308"/>
      <c r="L102" s="308"/>
      <c r="M102" s="308"/>
      <c r="N102" s="310"/>
      <c r="O102" s="310"/>
      <c r="P102" s="308"/>
      <c r="Q102" s="308"/>
      <c r="R102" s="308"/>
      <c r="S102" s="308"/>
      <c r="T102" s="308"/>
      <c r="U102" s="308"/>
      <c r="V102" s="308"/>
      <c r="W102" s="308"/>
      <c r="X102" s="308"/>
      <c r="Y102" s="308"/>
      <c r="Z102" s="308"/>
      <c r="AA102" s="308"/>
      <c r="AB102" s="308"/>
      <c r="AC102" s="308"/>
    </row>
    <row r="103" spans="1:29" ht="14.25" customHeight="1">
      <c r="A103" s="308"/>
      <c r="B103" s="308"/>
      <c r="C103" s="309"/>
      <c r="D103" s="309"/>
      <c r="E103" s="309"/>
      <c r="F103" s="323"/>
      <c r="G103" s="308"/>
      <c r="H103" s="308"/>
      <c r="I103" s="308"/>
      <c r="J103" s="308"/>
      <c r="K103" s="308"/>
      <c r="L103" s="308"/>
      <c r="M103" s="308"/>
      <c r="N103" s="310"/>
      <c r="O103" s="310"/>
      <c r="P103" s="308"/>
      <c r="Q103" s="308"/>
      <c r="R103" s="308"/>
      <c r="S103" s="308"/>
      <c r="T103" s="308"/>
      <c r="U103" s="308"/>
      <c r="V103" s="308"/>
      <c r="W103" s="308"/>
      <c r="X103" s="308"/>
      <c r="Y103" s="308"/>
      <c r="Z103" s="308"/>
      <c r="AA103" s="308"/>
      <c r="AB103" s="308"/>
      <c r="AC103" s="308"/>
    </row>
    <row r="104" spans="1:29" ht="14.25" customHeight="1">
      <c r="A104" s="308"/>
      <c r="B104" s="308"/>
      <c r="C104" s="309"/>
      <c r="D104" s="309"/>
      <c r="E104" s="309"/>
      <c r="F104" s="323"/>
      <c r="G104" s="308"/>
      <c r="H104" s="308"/>
      <c r="I104" s="308"/>
      <c r="J104" s="308"/>
      <c r="K104" s="308"/>
      <c r="L104" s="308"/>
      <c r="M104" s="308"/>
      <c r="N104" s="310"/>
      <c r="O104" s="310"/>
      <c r="P104" s="308"/>
      <c r="Q104" s="308"/>
      <c r="R104" s="308"/>
      <c r="S104" s="308"/>
      <c r="T104" s="308"/>
      <c r="U104" s="308"/>
      <c r="V104" s="308"/>
      <c r="W104" s="308"/>
      <c r="X104" s="308"/>
      <c r="Y104" s="308"/>
      <c r="Z104" s="308"/>
      <c r="AA104" s="308"/>
      <c r="AB104" s="308"/>
      <c r="AC104" s="308"/>
    </row>
    <row r="105" spans="1:29" ht="14.25" customHeight="1">
      <c r="A105" s="308"/>
      <c r="B105" s="308"/>
      <c r="C105" s="309"/>
      <c r="D105" s="309"/>
      <c r="E105" s="309"/>
      <c r="F105" s="323"/>
      <c r="G105" s="308"/>
      <c r="H105" s="308"/>
      <c r="I105" s="308"/>
      <c r="J105" s="308"/>
      <c r="K105" s="308"/>
      <c r="L105" s="308"/>
      <c r="M105" s="308"/>
      <c r="N105" s="310"/>
      <c r="O105" s="310"/>
      <c r="P105" s="308"/>
      <c r="Q105" s="308"/>
      <c r="R105" s="308"/>
      <c r="S105" s="308"/>
      <c r="T105" s="308"/>
      <c r="U105" s="308"/>
      <c r="V105" s="308"/>
      <c r="W105" s="308"/>
      <c r="X105" s="308"/>
      <c r="Y105" s="308"/>
      <c r="Z105" s="308"/>
      <c r="AA105" s="308"/>
      <c r="AB105" s="308"/>
      <c r="AC105" s="308"/>
    </row>
    <row r="106" spans="1:29" ht="14.25" customHeight="1">
      <c r="A106" s="308"/>
      <c r="B106" s="308"/>
      <c r="C106" s="309"/>
      <c r="D106" s="309"/>
      <c r="E106" s="309"/>
      <c r="F106" s="323"/>
      <c r="G106" s="308"/>
      <c r="H106" s="308"/>
      <c r="I106" s="308"/>
      <c r="J106" s="308"/>
      <c r="K106" s="308"/>
      <c r="L106" s="308"/>
      <c r="M106" s="308"/>
      <c r="N106" s="310"/>
      <c r="O106" s="310"/>
      <c r="P106" s="308"/>
      <c r="Q106" s="308"/>
      <c r="R106" s="308"/>
      <c r="S106" s="308"/>
      <c r="T106" s="308"/>
      <c r="U106" s="308"/>
      <c r="V106" s="308"/>
      <c r="W106" s="308"/>
      <c r="X106" s="308"/>
      <c r="Y106" s="308"/>
      <c r="Z106" s="308"/>
      <c r="AA106" s="308"/>
      <c r="AB106" s="308"/>
      <c r="AC106" s="308"/>
    </row>
    <row r="107" spans="1:29" ht="14.25" customHeight="1">
      <c r="A107" s="308"/>
      <c r="B107" s="308"/>
      <c r="C107" s="309"/>
      <c r="D107" s="309"/>
      <c r="E107" s="309"/>
      <c r="F107" s="323"/>
      <c r="G107" s="308"/>
      <c r="H107" s="308"/>
      <c r="I107" s="308"/>
      <c r="J107" s="308"/>
      <c r="K107" s="308"/>
      <c r="L107" s="308"/>
      <c r="M107" s="308"/>
      <c r="N107" s="310"/>
      <c r="O107" s="310"/>
      <c r="P107" s="308"/>
      <c r="Q107" s="308"/>
      <c r="R107" s="308"/>
      <c r="S107" s="308"/>
      <c r="T107" s="308"/>
      <c r="U107" s="308"/>
      <c r="V107" s="308"/>
      <c r="W107" s="308"/>
      <c r="X107" s="308"/>
      <c r="Y107" s="308"/>
      <c r="Z107" s="308"/>
      <c r="AA107" s="308"/>
      <c r="AB107" s="308"/>
      <c r="AC107" s="308"/>
    </row>
    <row r="108" spans="1:29" ht="14.25" customHeight="1">
      <c r="A108" s="308"/>
      <c r="B108" s="308"/>
      <c r="C108" s="309"/>
      <c r="D108" s="309"/>
      <c r="E108" s="309"/>
      <c r="F108" s="323"/>
      <c r="G108" s="308"/>
      <c r="H108" s="308"/>
      <c r="I108" s="308"/>
      <c r="J108" s="308"/>
      <c r="K108" s="308"/>
      <c r="L108" s="308"/>
      <c r="M108" s="308"/>
      <c r="N108" s="310"/>
      <c r="O108" s="310"/>
      <c r="P108" s="308"/>
      <c r="Q108" s="308"/>
      <c r="R108" s="308"/>
      <c r="S108" s="308"/>
      <c r="T108" s="308"/>
      <c r="U108" s="308"/>
      <c r="V108" s="308"/>
      <c r="W108" s="308"/>
      <c r="X108" s="308"/>
      <c r="Y108" s="308"/>
      <c r="Z108" s="308"/>
      <c r="AA108" s="308"/>
      <c r="AB108" s="308"/>
      <c r="AC108" s="308"/>
    </row>
    <row r="109" spans="1:29" ht="14.25" customHeight="1">
      <c r="A109" s="308"/>
      <c r="B109" s="308"/>
      <c r="C109" s="309"/>
      <c r="D109" s="309"/>
      <c r="E109" s="309"/>
      <c r="F109" s="323"/>
      <c r="G109" s="308"/>
      <c r="H109" s="308"/>
      <c r="I109" s="308"/>
      <c r="J109" s="308"/>
      <c r="K109" s="308"/>
      <c r="L109" s="308"/>
      <c r="M109" s="308"/>
      <c r="N109" s="310"/>
      <c r="O109" s="310"/>
      <c r="P109" s="308"/>
      <c r="Q109" s="308"/>
      <c r="R109" s="308"/>
      <c r="S109" s="308"/>
      <c r="T109" s="308"/>
      <c r="U109" s="308"/>
      <c r="V109" s="308"/>
      <c r="W109" s="308"/>
      <c r="X109" s="308"/>
      <c r="Y109" s="308"/>
      <c r="Z109" s="308"/>
      <c r="AA109" s="308"/>
      <c r="AB109" s="308"/>
      <c r="AC109" s="308"/>
    </row>
    <row r="110" spans="1:29" ht="14.25" customHeight="1">
      <c r="A110" s="308"/>
      <c r="B110" s="308"/>
      <c r="C110" s="309"/>
      <c r="D110" s="309"/>
      <c r="E110" s="309"/>
      <c r="F110" s="323"/>
      <c r="G110" s="308"/>
      <c r="H110" s="308"/>
      <c r="I110" s="308"/>
      <c r="J110" s="308"/>
      <c r="K110" s="308"/>
      <c r="L110" s="308"/>
      <c r="M110" s="308"/>
      <c r="N110" s="310"/>
      <c r="O110" s="310"/>
      <c r="P110" s="308"/>
      <c r="Q110" s="308"/>
      <c r="R110" s="308"/>
      <c r="S110" s="308"/>
      <c r="T110" s="308"/>
      <c r="U110" s="308"/>
      <c r="V110" s="308"/>
      <c r="W110" s="308"/>
      <c r="X110" s="308"/>
      <c r="Y110" s="308"/>
      <c r="Z110" s="308"/>
      <c r="AA110" s="308"/>
      <c r="AB110" s="308"/>
      <c r="AC110" s="308"/>
    </row>
    <row r="111" spans="1:29" ht="14.25" customHeight="1">
      <c r="A111" s="308"/>
      <c r="B111" s="308"/>
      <c r="C111" s="309"/>
      <c r="D111" s="309"/>
      <c r="E111" s="309"/>
      <c r="F111" s="323"/>
      <c r="G111" s="308"/>
      <c r="H111" s="308"/>
      <c r="I111" s="308"/>
      <c r="J111" s="308"/>
      <c r="K111" s="308"/>
      <c r="L111" s="308"/>
      <c r="M111" s="308"/>
      <c r="N111" s="310"/>
      <c r="O111" s="310"/>
      <c r="P111" s="308"/>
      <c r="Q111" s="308"/>
      <c r="R111" s="308"/>
      <c r="S111" s="308"/>
      <c r="T111" s="308"/>
      <c r="U111" s="308"/>
      <c r="V111" s="308"/>
      <c r="W111" s="308"/>
      <c r="X111" s="308"/>
      <c r="Y111" s="308"/>
      <c r="Z111" s="308"/>
      <c r="AA111" s="308"/>
      <c r="AB111" s="308"/>
      <c r="AC111" s="308"/>
    </row>
    <row r="112" spans="1:29" ht="14.25" customHeight="1">
      <c r="A112" s="308"/>
      <c r="B112" s="308"/>
      <c r="C112" s="309"/>
      <c r="D112" s="309"/>
      <c r="E112" s="309"/>
      <c r="F112" s="323"/>
      <c r="G112" s="308"/>
      <c r="H112" s="308"/>
      <c r="I112" s="308"/>
      <c r="J112" s="308"/>
      <c r="K112" s="308"/>
      <c r="L112" s="308"/>
      <c r="M112" s="308"/>
      <c r="N112" s="310"/>
      <c r="O112" s="310"/>
      <c r="P112" s="308"/>
      <c r="Q112" s="308"/>
      <c r="R112" s="308"/>
      <c r="S112" s="308"/>
      <c r="T112" s="308"/>
      <c r="U112" s="308"/>
      <c r="V112" s="308"/>
      <c r="W112" s="308"/>
      <c r="X112" s="308"/>
      <c r="Y112" s="308"/>
      <c r="Z112" s="308"/>
      <c r="AA112" s="308"/>
      <c r="AB112" s="308"/>
      <c r="AC112" s="308"/>
    </row>
    <row r="113" spans="1:29" ht="14.25" customHeight="1">
      <c r="A113" s="308"/>
      <c r="B113" s="308"/>
      <c r="C113" s="309"/>
      <c r="D113" s="309"/>
      <c r="E113" s="309"/>
      <c r="F113" s="323"/>
      <c r="G113" s="308"/>
      <c r="H113" s="308"/>
      <c r="I113" s="308"/>
      <c r="J113" s="308"/>
      <c r="K113" s="308"/>
      <c r="L113" s="308"/>
      <c r="M113" s="308"/>
      <c r="N113" s="310"/>
      <c r="O113" s="310"/>
      <c r="P113" s="308"/>
      <c r="Q113" s="308"/>
      <c r="R113" s="308"/>
      <c r="S113" s="308"/>
      <c r="T113" s="308"/>
      <c r="U113" s="308"/>
      <c r="V113" s="308"/>
      <c r="W113" s="308"/>
      <c r="X113" s="308"/>
      <c r="Y113" s="308"/>
      <c r="Z113" s="308"/>
      <c r="AA113" s="308"/>
      <c r="AB113" s="308"/>
      <c r="AC113" s="308"/>
    </row>
    <row r="114" spans="1:29" ht="14.25" customHeight="1">
      <c r="A114" s="308"/>
      <c r="B114" s="308"/>
      <c r="C114" s="309"/>
      <c r="D114" s="309"/>
      <c r="E114" s="309"/>
      <c r="F114" s="323"/>
      <c r="G114" s="308"/>
      <c r="H114" s="308"/>
      <c r="I114" s="308"/>
      <c r="J114" s="308"/>
      <c r="K114" s="308"/>
      <c r="L114" s="308"/>
      <c r="M114" s="308"/>
      <c r="N114" s="310"/>
      <c r="O114" s="310"/>
      <c r="P114" s="308"/>
      <c r="Q114" s="308"/>
      <c r="R114" s="308"/>
      <c r="S114" s="308"/>
      <c r="T114" s="308"/>
      <c r="U114" s="308"/>
      <c r="V114" s="308"/>
      <c r="W114" s="308"/>
      <c r="X114" s="308"/>
      <c r="Y114" s="308"/>
      <c r="Z114" s="308"/>
      <c r="AA114" s="308"/>
      <c r="AB114" s="308"/>
      <c r="AC114" s="308"/>
    </row>
    <row r="115" spans="1:29" ht="14.25" customHeight="1">
      <c r="A115" s="308"/>
      <c r="B115" s="308"/>
      <c r="C115" s="309"/>
      <c r="D115" s="309"/>
      <c r="E115" s="309"/>
      <c r="F115" s="323"/>
      <c r="G115" s="308"/>
      <c r="H115" s="308"/>
      <c r="I115" s="308"/>
      <c r="J115" s="308"/>
      <c r="K115" s="308"/>
      <c r="L115" s="308"/>
      <c r="M115" s="308"/>
      <c r="N115" s="310"/>
      <c r="O115" s="310"/>
      <c r="P115" s="308"/>
      <c r="Q115" s="308"/>
      <c r="R115" s="308"/>
      <c r="S115" s="308"/>
      <c r="T115" s="308"/>
      <c r="U115" s="308"/>
      <c r="V115" s="308"/>
      <c r="W115" s="308"/>
      <c r="X115" s="308"/>
      <c r="Y115" s="308"/>
      <c r="Z115" s="308"/>
      <c r="AA115" s="308"/>
      <c r="AB115" s="308"/>
      <c r="AC115" s="308"/>
    </row>
    <row r="116" spans="1:29" ht="14.25" customHeight="1">
      <c r="A116" s="308"/>
      <c r="B116" s="308"/>
      <c r="C116" s="309"/>
      <c r="D116" s="309"/>
      <c r="E116" s="309"/>
      <c r="F116" s="323"/>
      <c r="G116" s="308"/>
      <c r="H116" s="308"/>
      <c r="I116" s="308"/>
      <c r="J116" s="308"/>
      <c r="K116" s="308"/>
      <c r="L116" s="308"/>
      <c r="M116" s="308"/>
      <c r="N116" s="310"/>
      <c r="O116" s="310"/>
      <c r="P116" s="308"/>
      <c r="Q116" s="308"/>
      <c r="R116" s="308"/>
      <c r="S116" s="308"/>
      <c r="T116" s="308"/>
      <c r="U116" s="308"/>
      <c r="V116" s="308"/>
      <c r="W116" s="308"/>
      <c r="X116" s="308"/>
      <c r="Y116" s="308"/>
      <c r="Z116" s="308"/>
      <c r="AA116" s="308"/>
      <c r="AB116" s="308"/>
      <c r="AC116" s="308"/>
    </row>
    <row r="117" spans="1:29" ht="14.25" customHeight="1">
      <c r="A117" s="308"/>
      <c r="B117" s="308"/>
      <c r="C117" s="309"/>
      <c r="D117" s="309"/>
      <c r="E117" s="309"/>
      <c r="F117" s="323"/>
      <c r="G117" s="308"/>
      <c r="H117" s="308"/>
      <c r="I117" s="308"/>
      <c r="J117" s="308"/>
      <c r="K117" s="308"/>
      <c r="L117" s="308"/>
      <c r="M117" s="308"/>
      <c r="N117" s="310"/>
      <c r="O117" s="310"/>
      <c r="P117" s="308"/>
      <c r="Q117" s="308"/>
      <c r="R117" s="308"/>
      <c r="S117" s="308"/>
      <c r="T117" s="308"/>
      <c r="U117" s="308"/>
      <c r="V117" s="308"/>
      <c r="W117" s="308"/>
      <c r="X117" s="308"/>
      <c r="Y117" s="308"/>
      <c r="Z117" s="308"/>
      <c r="AA117" s="308"/>
      <c r="AB117" s="308"/>
      <c r="AC117" s="308"/>
    </row>
    <row r="118" spans="1:29" ht="14.25" customHeight="1">
      <c r="A118" s="308"/>
      <c r="B118" s="308"/>
      <c r="C118" s="309"/>
      <c r="D118" s="309"/>
      <c r="E118" s="309"/>
      <c r="F118" s="323"/>
      <c r="G118" s="308"/>
      <c r="H118" s="308"/>
      <c r="I118" s="308"/>
      <c r="J118" s="308"/>
      <c r="K118" s="308"/>
      <c r="L118" s="308"/>
      <c r="M118" s="308"/>
      <c r="N118" s="310"/>
      <c r="O118" s="310"/>
      <c r="P118" s="308"/>
      <c r="Q118" s="308"/>
      <c r="R118" s="308"/>
      <c r="S118" s="308"/>
      <c r="T118" s="308"/>
      <c r="U118" s="308"/>
      <c r="V118" s="308"/>
      <c r="W118" s="308"/>
      <c r="X118" s="308"/>
      <c r="Y118" s="308"/>
      <c r="Z118" s="308"/>
      <c r="AA118" s="308"/>
      <c r="AB118" s="308"/>
      <c r="AC118" s="308"/>
    </row>
    <row r="119" spans="1:29" ht="14.25" customHeight="1">
      <c r="A119" s="308"/>
      <c r="B119" s="308"/>
      <c r="C119" s="309"/>
      <c r="D119" s="309"/>
      <c r="E119" s="309"/>
      <c r="F119" s="323"/>
      <c r="G119" s="308"/>
      <c r="H119" s="308"/>
      <c r="I119" s="308"/>
      <c r="J119" s="308"/>
      <c r="K119" s="308"/>
      <c r="L119" s="308"/>
      <c r="M119" s="308"/>
      <c r="N119" s="310"/>
      <c r="O119" s="310"/>
      <c r="P119" s="308"/>
      <c r="Q119" s="308"/>
      <c r="R119" s="308"/>
      <c r="S119" s="308"/>
      <c r="T119" s="308"/>
      <c r="U119" s="308"/>
      <c r="V119" s="308"/>
      <c r="W119" s="308"/>
      <c r="X119" s="308"/>
      <c r="Y119" s="308"/>
      <c r="Z119" s="308"/>
      <c r="AA119" s="308"/>
      <c r="AB119" s="308"/>
      <c r="AC119" s="308"/>
    </row>
    <row r="120" spans="1:29" ht="14.25" customHeight="1">
      <c r="A120" s="308"/>
      <c r="B120" s="308"/>
      <c r="C120" s="309"/>
      <c r="D120" s="309"/>
      <c r="E120" s="309"/>
      <c r="F120" s="323"/>
      <c r="G120" s="308"/>
      <c r="H120" s="308"/>
      <c r="I120" s="308"/>
      <c r="J120" s="308"/>
      <c r="K120" s="308"/>
      <c r="L120" s="308"/>
      <c r="M120" s="308"/>
      <c r="N120" s="310"/>
      <c r="O120" s="310"/>
      <c r="P120" s="308"/>
      <c r="Q120" s="308"/>
      <c r="R120" s="308"/>
      <c r="S120" s="308"/>
      <c r="T120" s="308"/>
      <c r="U120" s="308"/>
      <c r="V120" s="308"/>
      <c r="W120" s="308"/>
      <c r="X120" s="308"/>
      <c r="Y120" s="308"/>
      <c r="Z120" s="308"/>
      <c r="AA120" s="308"/>
      <c r="AB120" s="308"/>
      <c r="AC120" s="308"/>
    </row>
    <row r="121" spans="1:29" ht="14.25" customHeight="1">
      <c r="A121" s="308"/>
      <c r="B121" s="308"/>
      <c r="C121" s="309"/>
      <c r="D121" s="309"/>
      <c r="E121" s="309"/>
      <c r="F121" s="323"/>
      <c r="G121" s="308"/>
      <c r="H121" s="308"/>
      <c r="I121" s="308"/>
      <c r="J121" s="308"/>
      <c r="K121" s="308"/>
      <c r="L121" s="308"/>
      <c r="M121" s="308"/>
      <c r="N121" s="310"/>
      <c r="O121" s="310"/>
      <c r="P121" s="308"/>
      <c r="Q121" s="308"/>
      <c r="R121" s="308"/>
      <c r="S121" s="308"/>
      <c r="T121" s="308"/>
      <c r="U121" s="308"/>
      <c r="V121" s="308"/>
      <c r="W121" s="308"/>
      <c r="X121" s="308"/>
      <c r="Y121" s="308"/>
      <c r="Z121" s="308"/>
      <c r="AA121" s="308"/>
      <c r="AB121" s="308"/>
      <c r="AC121" s="308"/>
    </row>
    <row r="122" spans="1:29" ht="14.25" customHeight="1">
      <c r="A122" s="308"/>
      <c r="B122" s="308"/>
      <c r="C122" s="309"/>
      <c r="D122" s="309"/>
      <c r="E122" s="309"/>
      <c r="F122" s="323"/>
      <c r="G122" s="308"/>
      <c r="H122" s="308"/>
      <c r="I122" s="308"/>
      <c r="J122" s="308"/>
      <c r="K122" s="308"/>
      <c r="L122" s="308"/>
      <c r="M122" s="308"/>
      <c r="N122" s="310"/>
      <c r="O122" s="310"/>
      <c r="P122" s="308"/>
      <c r="Q122" s="308"/>
      <c r="R122" s="308"/>
      <c r="S122" s="308"/>
      <c r="T122" s="308"/>
      <c r="U122" s="308"/>
      <c r="V122" s="308"/>
      <c r="W122" s="308"/>
      <c r="X122" s="308"/>
      <c r="Y122" s="308"/>
      <c r="Z122" s="308"/>
      <c r="AA122" s="308"/>
      <c r="AB122" s="308"/>
      <c r="AC122" s="308"/>
    </row>
    <row r="123" spans="1:29" ht="14.25" customHeight="1">
      <c r="A123" s="308"/>
      <c r="B123" s="308"/>
      <c r="C123" s="309"/>
      <c r="D123" s="309"/>
      <c r="E123" s="309"/>
      <c r="F123" s="323"/>
      <c r="G123" s="308"/>
      <c r="H123" s="308"/>
      <c r="I123" s="308"/>
      <c r="J123" s="308"/>
      <c r="K123" s="308"/>
      <c r="L123" s="308"/>
      <c r="M123" s="308"/>
      <c r="N123" s="310"/>
      <c r="O123" s="310"/>
      <c r="P123" s="308"/>
      <c r="Q123" s="308"/>
      <c r="R123" s="308"/>
      <c r="S123" s="308"/>
      <c r="T123" s="308"/>
      <c r="U123" s="308"/>
      <c r="V123" s="308"/>
      <c r="W123" s="308"/>
      <c r="X123" s="308"/>
      <c r="Y123" s="308"/>
      <c r="Z123" s="308"/>
      <c r="AA123" s="308"/>
      <c r="AB123" s="308"/>
      <c r="AC123" s="308"/>
    </row>
    <row r="124" spans="1:29" ht="14.25" customHeight="1">
      <c r="A124" s="308"/>
      <c r="B124" s="308"/>
      <c r="C124" s="309"/>
      <c r="D124" s="309"/>
      <c r="E124" s="309"/>
      <c r="F124" s="323"/>
      <c r="G124" s="308"/>
      <c r="H124" s="308"/>
      <c r="I124" s="308"/>
      <c r="J124" s="308"/>
      <c r="K124" s="308"/>
      <c r="L124" s="308"/>
      <c r="M124" s="308"/>
      <c r="N124" s="310"/>
      <c r="O124" s="310"/>
      <c r="P124" s="308"/>
      <c r="Q124" s="308"/>
      <c r="R124" s="308"/>
      <c r="S124" s="308"/>
      <c r="T124" s="308"/>
      <c r="U124" s="308"/>
      <c r="V124" s="308"/>
      <c r="W124" s="308"/>
      <c r="X124" s="308"/>
      <c r="Y124" s="308"/>
      <c r="Z124" s="308"/>
      <c r="AA124" s="308"/>
      <c r="AB124" s="308"/>
      <c r="AC124" s="308"/>
    </row>
    <row r="125" spans="1:29" ht="14.25" customHeight="1">
      <c r="A125" s="308"/>
      <c r="B125" s="308"/>
      <c r="C125" s="309"/>
      <c r="D125" s="309"/>
      <c r="E125" s="309"/>
      <c r="F125" s="323"/>
      <c r="G125" s="308"/>
      <c r="H125" s="308"/>
      <c r="I125" s="308"/>
      <c r="J125" s="308"/>
      <c r="K125" s="308"/>
      <c r="L125" s="308"/>
      <c r="M125" s="308"/>
      <c r="N125" s="310"/>
      <c r="O125" s="310"/>
      <c r="P125" s="308"/>
      <c r="Q125" s="308"/>
      <c r="R125" s="308"/>
      <c r="S125" s="308"/>
      <c r="T125" s="308"/>
      <c r="U125" s="308"/>
      <c r="V125" s="308"/>
      <c r="W125" s="308"/>
      <c r="X125" s="308"/>
      <c r="Y125" s="308"/>
      <c r="Z125" s="308"/>
      <c r="AA125" s="308"/>
      <c r="AB125" s="308"/>
      <c r="AC125" s="308"/>
    </row>
    <row r="126" spans="1:29" ht="14.25" customHeight="1">
      <c r="A126" s="308"/>
      <c r="B126" s="308"/>
      <c r="C126" s="309"/>
      <c r="D126" s="309"/>
      <c r="E126" s="309"/>
      <c r="F126" s="323"/>
      <c r="G126" s="308"/>
      <c r="H126" s="308"/>
      <c r="I126" s="308"/>
      <c r="J126" s="308"/>
      <c r="K126" s="308"/>
      <c r="L126" s="308"/>
      <c r="M126" s="308"/>
      <c r="N126" s="310"/>
      <c r="O126" s="310"/>
      <c r="P126" s="308"/>
      <c r="Q126" s="308"/>
      <c r="R126" s="308"/>
      <c r="S126" s="308"/>
      <c r="T126" s="308"/>
      <c r="U126" s="308"/>
      <c r="V126" s="308"/>
      <c r="W126" s="308"/>
      <c r="X126" s="308"/>
      <c r="Y126" s="308"/>
      <c r="Z126" s="308"/>
      <c r="AA126" s="308"/>
      <c r="AB126" s="308"/>
      <c r="AC126" s="308"/>
    </row>
    <row r="127" spans="1:29" ht="14.25" customHeight="1">
      <c r="A127" s="308"/>
      <c r="B127" s="308"/>
      <c r="C127" s="309"/>
      <c r="D127" s="309"/>
      <c r="E127" s="309"/>
      <c r="F127" s="323"/>
      <c r="G127" s="308"/>
      <c r="H127" s="308"/>
      <c r="I127" s="308"/>
      <c r="J127" s="308"/>
      <c r="K127" s="308"/>
      <c r="L127" s="308"/>
      <c r="M127" s="308"/>
      <c r="N127" s="310"/>
      <c r="O127" s="310"/>
      <c r="P127" s="308"/>
      <c r="Q127" s="308"/>
      <c r="R127" s="308"/>
      <c r="S127" s="308"/>
      <c r="T127" s="308"/>
      <c r="U127" s="308"/>
      <c r="V127" s="308"/>
      <c r="W127" s="308"/>
      <c r="X127" s="308"/>
      <c r="Y127" s="308"/>
      <c r="Z127" s="308"/>
      <c r="AA127" s="308"/>
      <c r="AB127" s="308"/>
      <c r="AC127" s="308"/>
    </row>
    <row r="128" spans="1:29" ht="14.25" customHeight="1">
      <c r="A128" s="308"/>
      <c r="B128" s="308"/>
      <c r="C128" s="309"/>
      <c r="D128" s="309"/>
      <c r="E128" s="309"/>
      <c r="F128" s="323"/>
      <c r="G128" s="308"/>
      <c r="H128" s="308"/>
      <c r="I128" s="308"/>
      <c r="J128" s="308"/>
      <c r="K128" s="308"/>
      <c r="L128" s="308"/>
      <c r="M128" s="308"/>
      <c r="N128" s="310"/>
      <c r="O128" s="310"/>
      <c r="P128" s="308"/>
      <c r="Q128" s="308"/>
      <c r="R128" s="308"/>
      <c r="S128" s="308"/>
      <c r="T128" s="308"/>
      <c r="U128" s="308"/>
      <c r="V128" s="308"/>
      <c r="W128" s="308"/>
      <c r="X128" s="308"/>
      <c r="Y128" s="308"/>
      <c r="Z128" s="308"/>
      <c r="AA128" s="308"/>
      <c r="AB128" s="308"/>
      <c r="AC128" s="308"/>
    </row>
    <row r="129" spans="1:29" ht="14.25" customHeight="1">
      <c r="A129" s="308"/>
      <c r="B129" s="308"/>
      <c r="C129" s="309"/>
      <c r="D129" s="309"/>
      <c r="E129" s="309"/>
      <c r="F129" s="323"/>
      <c r="G129" s="308"/>
      <c r="H129" s="308"/>
      <c r="I129" s="308"/>
      <c r="J129" s="308"/>
      <c r="K129" s="308"/>
      <c r="L129" s="308"/>
      <c r="M129" s="308"/>
      <c r="N129" s="310"/>
      <c r="O129" s="310"/>
      <c r="P129" s="308"/>
      <c r="Q129" s="308"/>
      <c r="R129" s="308"/>
      <c r="S129" s="308"/>
      <c r="T129" s="308"/>
      <c r="U129" s="308"/>
      <c r="V129" s="308"/>
      <c r="W129" s="308"/>
      <c r="X129" s="308"/>
      <c r="Y129" s="308"/>
      <c r="Z129" s="308"/>
      <c r="AA129" s="308"/>
      <c r="AB129" s="308"/>
      <c r="AC129" s="308"/>
    </row>
    <row r="130" spans="1:29" ht="14.25" customHeight="1">
      <c r="A130" s="308"/>
      <c r="B130" s="308"/>
      <c r="C130" s="309"/>
      <c r="D130" s="309"/>
      <c r="E130" s="309"/>
      <c r="F130" s="323"/>
      <c r="G130" s="308"/>
      <c r="H130" s="308"/>
      <c r="I130" s="308"/>
      <c r="J130" s="308"/>
      <c r="K130" s="308"/>
      <c r="L130" s="308"/>
      <c r="M130" s="308"/>
      <c r="N130" s="310"/>
      <c r="O130" s="310"/>
      <c r="P130" s="308"/>
      <c r="Q130" s="308"/>
      <c r="R130" s="308"/>
      <c r="S130" s="308"/>
      <c r="T130" s="308"/>
      <c r="U130" s="308"/>
      <c r="V130" s="308"/>
      <c r="W130" s="308"/>
      <c r="X130" s="308"/>
      <c r="Y130" s="308"/>
      <c r="Z130" s="308"/>
      <c r="AA130" s="308"/>
      <c r="AB130" s="308"/>
      <c r="AC130" s="308"/>
    </row>
    <row r="131" spans="1:29" ht="14.25" customHeight="1">
      <c r="A131" s="308"/>
      <c r="B131" s="308"/>
      <c r="C131" s="309"/>
      <c r="D131" s="309"/>
      <c r="E131" s="309"/>
      <c r="F131" s="323"/>
      <c r="G131" s="308"/>
      <c r="H131" s="308"/>
      <c r="I131" s="308"/>
      <c r="J131" s="308"/>
      <c r="K131" s="308"/>
      <c r="L131" s="308"/>
      <c r="M131" s="308"/>
      <c r="N131" s="310"/>
      <c r="O131" s="310"/>
      <c r="P131" s="308"/>
      <c r="Q131" s="308"/>
      <c r="R131" s="308"/>
      <c r="S131" s="308"/>
      <c r="T131" s="308"/>
      <c r="U131" s="308"/>
      <c r="V131" s="308"/>
      <c r="W131" s="308"/>
      <c r="X131" s="308"/>
      <c r="Y131" s="308"/>
      <c r="Z131" s="308"/>
      <c r="AA131" s="308"/>
      <c r="AB131" s="308"/>
      <c r="AC131" s="308"/>
    </row>
    <row r="132" spans="1:29" ht="14.25" customHeight="1">
      <c r="A132" s="308"/>
      <c r="B132" s="308"/>
      <c r="C132" s="309"/>
      <c r="D132" s="309"/>
      <c r="E132" s="309"/>
      <c r="F132" s="323"/>
      <c r="G132" s="308"/>
      <c r="H132" s="308"/>
      <c r="I132" s="308"/>
      <c r="J132" s="308"/>
      <c r="K132" s="308"/>
      <c r="L132" s="308"/>
      <c r="M132" s="308"/>
      <c r="N132" s="310"/>
      <c r="O132" s="310"/>
      <c r="P132" s="308"/>
      <c r="Q132" s="308"/>
      <c r="R132" s="308"/>
      <c r="S132" s="308"/>
      <c r="T132" s="308"/>
      <c r="U132" s="308"/>
      <c r="V132" s="308"/>
      <c r="W132" s="308"/>
      <c r="X132" s="308"/>
      <c r="Y132" s="308"/>
      <c r="Z132" s="308"/>
      <c r="AA132" s="308"/>
      <c r="AB132" s="308"/>
      <c r="AC132" s="308"/>
    </row>
    <row r="133" spans="1:29" ht="14.25" customHeight="1">
      <c r="A133" s="308"/>
      <c r="B133" s="308"/>
      <c r="C133" s="309"/>
      <c r="D133" s="309"/>
      <c r="E133" s="309"/>
      <c r="F133" s="323"/>
      <c r="G133" s="308"/>
      <c r="H133" s="308"/>
      <c r="I133" s="308"/>
      <c r="J133" s="308"/>
      <c r="K133" s="308"/>
      <c r="L133" s="308"/>
      <c r="M133" s="308"/>
      <c r="N133" s="310"/>
      <c r="O133" s="310"/>
      <c r="P133" s="308"/>
      <c r="Q133" s="308"/>
      <c r="R133" s="308"/>
      <c r="S133" s="308"/>
      <c r="T133" s="308"/>
      <c r="U133" s="308"/>
      <c r="V133" s="308"/>
      <c r="W133" s="308"/>
      <c r="X133" s="308"/>
      <c r="Y133" s="308"/>
      <c r="Z133" s="308"/>
      <c r="AA133" s="308"/>
      <c r="AB133" s="308"/>
      <c r="AC133" s="308"/>
    </row>
    <row r="134" spans="1:29" ht="14.25" customHeight="1">
      <c r="A134" s="308"/>
      <c r="B134" s="308"/>
      <c r="C134" s="309"/>
      <c r="D134" s="309"/>
      <c r="E134" s="309"/>
      <c r="F134" s="323"/>
      <c r="G134" s="308"/>
      <c r="H134" s="308"/>
      <c r="I134" s="308"/>
      <c r="J134" s="308"/>
      <c r="K134" s="308"/>
      <c r="L134" s="308"/>
      <c r="M134" s="308"/>
      <c r="N134" s="310"/>
      <c r="O134" s="310"/>
      <c r="P134" s="308"/>
      <c r="Q134" s="308"/>
      <c r="R134" s="308"/>
      <c r="S134" s="308"/>
      <c r="T134" s="308"/>
      <c r="U134" s="308"/>
      <c r="V134" s="308"/>
      <c r="W134" s="308"/>
      <c r="X134" s="308"/>
      <c r="Y134" s="308"/>
      <c r="Z134" s="308"/>
      <c r="AA134" s="308"/>
      <c r="AB134" s="308"/>
      <c r="AC134" s="308"/>
    </row>
    <row r="135" spans="1:29" ht="14.25" customHeight="1">
      <c r="A135" s="308"/>
      <c r="B135" s="308"/>
      <c r="C135" s="309"/>
      <c r="D135" s="309"/>
      <c r="E135" s="309"/>
      <c r="F135" s="323"/>
      <c r="G135" s="308"/>
      <c r="H135" s="308"/>
      <c r="I135" s="308"/>
      <c r="J135" s="308"/>
      <c r="K135" s="308"/>
      <c r="L135" s="308"/>
      <c r="M135" s="308"/>
      <c r="N135" s="310"/>
      <c r="O135" s="310"/>
      <c r="P135" s="308"/>
      <c r="Q135" s="308"/>
      <c r="R135" s="308"/>
      <c r="S135" s="308"/>
      <c r="T135" s="308"/>
      <c r="U135" s="308"/>
      <c r="V135" s="308"/>
      <c r="W135" s="308"/>
      <c r="X135" s="308"/>
      <c r="Y135" s="308"/>
      <c r="Z135" s="308"/>
      <c r="AA135" s="308"/>
      <c r="AB135" s="308"/>
      <c r="AC135" s="308"/>
    </row>
    <row r="136" spans="1:29" ht="14.25" customHeight="1">
      <c r="A136" s="308"/>
      <c r="B136" s="308"/>
      <c r="C136" s="309"/>
      <c r="D136" s="309"/>
      <c r="E136" s="309"/>
      <c r="F136" s="323"/>
      <c r="G136" s="308"/>
      <c r="H136" s="308"/>
      <c r="I136" s="308"/>
      <c r="J136" s="308"/>
      <c r="K136" s="308"/>
      <c r="L136" s="308"/>
      <c r="M136" s="308"/>
      <c r="N136" s="310"/>
      <c r="O136" s="310"/>
      <c r="P136" s="308"/>
      <c r="Q136" s="308"/>
      <c r="R136" s="308"/>
      <c r="S136" s="308"/>
      <c r="T136" s="308"/>
      <c r="U136" s="308"/>
      <c r="V136" s="308"/>
      <c r="W136" s="308"/>
      <c r="X136" s="308"/>
      <c r="Y136" s="308"/>
      <c r="Z136" s="308"/>
      <c r="AA136" s="308"/>
      <c r="AB136" s="308"/>
      <c r="AC136" s="308"/>
    </row>
    <row r="137" spans="1:29" ht="14.25" customHeight="1">
      <c r="A137" s="308"/>
      <c r="B137" s="308"/>
      <c r="C137" s="309"/>
      <c r="D137" s="309"/>
      <c r="E137" s="309"/>
      <c r="F137" s="323"/>
      <c r="G137" s="308"/>
      <c r="H137" s="308"/>
      <c r="I137" s="308"/>
      <c r="J137" s="308"/>
      <c r="K137" s="308"/>
      <c r="L137" s="308"/>
      <c r="M137" s="308"/>
      <c r="N137" s="310"/>
      <c r="O137" s="310"/>
      <c r="P137" s="308"/>
      <c r="Q137" s="308"/>
      <c r="R137" s="308"/>
      <c r="S137" s="308"/>
      <c r="T137" s="308"/>
      <c r="U137" s="308"/>
      <c r="V137" s="308"/>
      <c r="W137" s="308"/>
      <c r="X137" s="308"/>
      <c r="Y137" s="308"/>
      <c r="Z137" s="308"/>
      <c r="AA137" s="308"/>
      <c r="AB137" s="308"/>
      <c r="AC137" s="308"/>
    </row>
    <row r="138" spans="1:29" ht="14.25" customHeight="1">
      <c r="A138" s="308"/>
      <c r="B138" s="308"/>
      <c r="C138" s="309"/>
      <c r="D138" s="309"/>
      <c r="E138" s="309"/>
      <c r="F138" s="323"/>
      <c r="G138" s="308"/>
      <c r="H138" s="308"/>
      <c r="I138" s="308"/>
      <c r="J138" s="308"/>
      <c r="K138" s="308"/>
      <c r="L138" s="308"/>
      <c r="M138" s="308"/>
      <c r="N138" s="310"/>
      <c r="O138" s="310"/>
      <c r="P138" s="308"/>
      <c r="Q138" s="308"/>
      <c r="R138" s="308"/>
      <c r="S138" s="308"/>
      <c r="T138" s="308"/>
      <c r="U138" s="308"/>
      <c r="V138" s="308"/>
      <c r="W138" s="308"/>
      <c r="X138" s="308"/>
      <c r="Y138" s="308"/>
      <c r="Z138" s="308"/>
      <c r="AA138" s="308"/>
      <c r="AB138" s="308"/>
      <c r="AC138" s="308"/>
    </row>
    <row r="139" spans="1:29" ht="14.25" customHeight="1">
      <c r="A139" s="308"/>
      <c r="B139" s="308"/>
      <c r="C139" s="309"/>
      <c r="D139" s="309"/>
      <c r="E139" s="309"/>
      <c r="F139" s="323"/>
      <c r="G139" s="308"/>
      <c r="H139" s="308"/>
      <c r="I139" s="308"/>
      <c r="J139" s="308"/>
      <c r="K139" s="308"/>
      <c r="L139" s="308"/>
      <c r="M139" s="308"/>
      <c r="N139" s="310"/>
      <c r="O139" s="310"/>
      <c r="P139" s="308"/>
      <c r="Q139" s="308"/>
      <c r="R139" s="308"/>
      <c r="S139" s="308"/>
      <c r="T139" s="308"/>
      <c r="U139" s="308"/>
      <c r="V139" s="308"/>
      <c r="W139" s="308"/>
      <c r="X139" s="308"/>
      <c r="Y139" s="308"/>
      <c r="Z139" s="308"/>
      <c r="AA139" s="308"/>
      <c r="AB139" s="308"/>
      <c r="AC139" s="308"/>
    </row>
    <row r="140" spans="1:29" ht="14.25" customHeight="1">
      <c r="A140" s="308"/>
      <c r="B140" s="308"/>
      <c r="C140" s="309"/>
      <c r="D140" s="309"/>
      <c r="E140" s="309"/>
      <c r="F140" s="323"/>
      <c r="G140" s="308"/>
      <c r="H140" s="308"/>
      <c r="I140" s="308"/>
      <c r="J140" s="308"/>
      <c r="K140" s="308"/>
      <c r="L140" s="308"/>
      <c r="M140" s="308"/>
      <c r="N140" s="310"/>
      <c r="O140" s="310"/>
      <c r="P140" s="308"/>
      <c r="Q140" s="308"/>
      <c r="R140" s="308"/>
      <c r="S140" s="308"/>
      <c r="T140" s="308"/>
      <c r="U140" s="308"/>
      <c r="V140" s="308"/>
      <c r="W140" s="308"/>
      <c r="X140" s="308"/>
      <c r="Y140" s="308"/>
      <c r="Z140" s="308"/>
      <c r="AA140" s="308"/>
      <c r="AB140" s="308"/>
      <c r="AC140" s="308"/>
    </row>
    <row r="141" spans="1:29" ht="14.25" customHeight="1">
      <c r="A141" s="308"/>
      <c r="B141" s="308"/>
      <c r="C141" s="309"/>
      <c r="D141" s="309"/>
      <c r="E141" s="309"/>
      <c r="F141" s="323"/>
      <c r="G141" s="308"/>
      <c r="H141" s="308"/>
      <c r="I141" s="308"/>
      <c r="J141" s="308"/>
      <c r="K141" s="308"/>
      <c r="L141" s="308"/>
      <c r="M141" s="308"/>
      <c r="N141" s="310"/>
      <c r="O141" s="310"/>
      <c r="P141" s="308"/>
      <c r="Q141" s="308"/>
      <c r="R141" s="308"/>
      <c r="S141" s="308"/>
      <c r="T141" s="308"/>
      <c r="U141" s="308"/>
      <c r="V141" s="308"/>
      <c r="W141" s="308"/>
      <c r="X141" s="308"/>
      <c r="Y141" s="308"/>
      <c r="Z141" s="308"/>
      <c r="AA141" s="308"/>
      <c r="AB141" s="308"/>
      <c r="AC141" s="308"/>
    </row>
    <row r="142" spans="1:29" ht="14.25" customHeight="1">
      <c r="A142" s="308"/>
      <c r="B142" s="308"/>
      <c r="C142" s="309"/>
      <c r="D142" s="309"/>
      <c r="E142" s="309"/>
      <c r="F142" s="323"/>
      <c r="G142" s="308"/>
      <c r="H142" s="308"/>
      <c r="I142" s="308"/>
      <c r="J142" s="308"/>
      <c r="K142" s="308"/>
      <c r="L142" s="308"/>
      <c r="M142" s="308"/>
      <c r="N142" s="310"/>
      <c r="O142" s="310"/>
      <c r="P142" s="308"/>
      <c r="Q142" s="308"/>
      <c r="R142" s="308"/>
      <c r="S142" s="308"/>
      <c r="T142" s="308"/>
      <c r="U142" s="308"/>
      <c r="V142" s="308"/>
      <c r="W142" s="308"/>
      <c r="X142" s="308"/>
      <c r="Y142" s="308"/>
      <c r="Z142" s="308"/>
      <c r="AA142" s="308"/>
      <c r="AB142" s="308"/>
      <c r="AC142" s="308"/>
    </row>
    <row r="143" spans="1:29" ht="14.25" customHeight="1">
      <c r="A143" s="308"/>
      <c r="B143" s="308"/>
      <c r="C143" s="309"/>
      <c r="D143" s="309"/>
      <c r="E143" s="309"/>
      <c r="F143" s="323"/>
      <c r="G143" s="308"/>
      <c r="H143" s="308"/>
      <c r="I143" s="308"/>
      <c r="J143" s="308"/>
      <c r="K143" s="308"/>
      <c r="L143" s="308"/>
      <c r="M143" s="308"/>
      <c r="N143" s="310"/>
      <c r="O143" s="310"/>
      <c r="P143" s="308"/>
      <c r="Q143" s="308"/>
      <c r="R143" s="308"/>
      <c r="S143" s="308"/>
      <c r="T143" s="308"/>
      <c r="U143" s="308"/>
      <c r="V143" s="308"/>
      <c r="W143" s="308"/>
      <c r="X143" s="308"/>
      <c r="Y143" s="308"/>
      <c r="Z143" s="308"/>
      <c r="AA143" s="308"/>
      <c r="AB143" s="308"/>
      <c r="AC143" s="308"/>
    </row>
    <row r="144" spans="1:29" ht="14.25" customHeight="1">
      <c r="A144" s="308"/>
      <c r="B144" s="308"/>
      <c r="C144" s="309"/>
      <c r="D144" s="309"/>
      <c r="E144" s="309"/>
      <c r="F144" s="323"/>
      <c r="G144" s="308"/>
      <c r="H144" s="308"/>
      <c r="I144" s="308"/>
      <c r="J144" s="308"/>
      <c r="K144" s="308"/>
      <c r="L144" s="308"/>
      <c r="M144" s="308"/>
      <c r="N144" s="310"/>
      <c r="O144" s="310"/>
      <c r="P144" s="308"/>
      <c r="Q144" s="308"/>
      <c r="R144" s="308"/>
      <c r="S144" s="308"/>
      <c r="T144" s="308"/>
      <c r="U144" s="308"/>
      <c r="V144" s="308"/>
      <c r="W144" s="308"/>
      <c r="X144" s="308"/>
      <c r="Y144" s="308"/>
      <c r="Z144" s="308"/>
      <c r="AA144" s="308"/>
      <c r="AB144" s="308"/>
      <c r="AC144" s="308"/>
    </row>
    <row r="145" spans="1:29" ht="14.25" customHeight="1">
      <c r="A145" s="308"/>
      <c r="B145" s="308"/>
      <c r="C145" s="309"/>
      <c r="D145" s="309"/>
      <c r="E145" s="309"/>
      <c r="F145" s="323"/>
      <c r="G145" s="308"/>
      <c r="H145" s="308"/>
      <c r="I145" s="308"/>
      <c r="J145" s="308"/>
      <c r="K145" s="308"/>
      <c r="L145" s="308"/>
      <c r="M145" s="308"/>
      <c r="N145" s="310"/>
      <c r="O145" s="310"/>
      <c r="P145" s="308"/>
      <c r="Q145" s="308"/>
      <c r="R145" s="308"/>
      <c r="S145" s="308"/>
      <c r="T145" s="308"/>
      <c r="U145" s="308"/>
      <c r="V145" s="308"/>
      <c r="W145" s="308"/>
      <c r="X145" s="308"/>
      <c r="Y145" s="308"/>
      <c r="Z145" s="308"/>
      <c r="AA145" s="308"/>
      <c r="AB145" s="308"/>
      <c r="AC145" s="308"/>
    </row>
    <row r="146" spans="1:29" ht="14.25" customHeight="1">
      <c r="A146" s="308"/>
      <c r="B146" s="308"/>
      <c r="C146" s="309"/>
      <c r="D146" s="309"/>
      <c r="E146" s="309"/>
      <c r="F146" s="323"/>
      <c r="G146" s="308"/>
      <c r="H146" s="308"/>
      <c r="I146" s="308"/>
      <c r="J146" s="308"/>
      <c r="K146" s="308"/>
      <c r="L146" s="308"/>
      <c r="M146" s="308"/>
      <c r="N146" s="310"/>
      <c r="O146" s="310"/>
      <c r="P146" s="308"/>
      <c r="Q146" s="308"/>
      <c r="R146" s="308"/>
      <c r="S146" s="308"/>
      <c r="T146" s="308"/>
      <c r="U146" s="308"/>
      <c r="V146" s="308"/>
      <c r="W146" s="308"/>
      <c r="X146" s="308"/>
      <c r="Y146" s="308"/>
      <c r="Z146" s="308"/>
      <c r="AA146" s="308"/>
      <c r="AB146" s="308"/>
      <c r="AC146" s="308"/>
    </row>
    <row r="147" spans="1:29" ht="14.25" customHeight="1">
      <c r="A147" s="308"/>
      <c r="B147" s="308"/>
      <c r="C147" s="309"/>
      <c r="D147" s="309"/>
      <c r="E147" s="309"/>
      <c r="F147" s="323"/>
      <c r="G147" s="308"/>
      <c r="H147" s="308"/>
      <c r="I147" s="308"/>
      <c r="J147" s="308"/>
      <c r="K147" s="308"/>
      <c r="L147" s="308"/>
      <c r="M147" s="308"/>
      <c r="N147" s="310"/>
      <c r="O147" s="310"/>
      <c r="P147" s="308"/>
      <c r="Q147" s="308"/>
      <c r="R147" s="308"/>
      <c r="S147" s="308"/>
      <c r="T147" s="308"/>
      <c r="U147" s="308"/>
      <c r="V147" s="308"/>
      <c r="W147" s="308"/>
      <c r="X147" s="308"/>
      <c r="Y147" s="308"/>
      <c r="Z147" s="308"/>
      <c r="AA147" s="308"/>
      <c r="AB147" s="308"/>
      <c r="AC147" s="308"/>
    </row>
    <row r="148" spans="1:29" ht="14.25" customHeight="1">
      <c r="A148" s="308"/>
      <c r="B148" s="308"/>
      <c r="C148" s="309"/>
      <c r="D148" s="309"/>
      <c r="E148" s="309"/>
      <c r="F148" s="323"/>
      <c r="G148" s="308"/>
      <c r="H148" s="308"/>
      <c r="I148" s="308"/>
      <c r="J148" s="308"/>
      <c r="K148" s="308"/>
      <c r="L148" s="308"/>
      <c r="M148" s="308"/>
      <c r="N148" s="310"/>
      <c r="O148" s="310"/>
      <c r="P148" s="308"/>
      <c r="Q148" s="308"/>
      <c r="R148" s="308"/>
      <c r="S148" s="308"/>
      <c r="T148" s="308"/>
      <c r="U148" s="308"/>
      <c r="V148" s="308"/>
      <c r="W148" s="308"/>
      <c r="X148" s="308"/>
      <c r="Y148" s="308"/>
      <c r="Z148" s="308"/>
      <c r="AA148" s="308"/>
      <c r="AB148" s="308"/>
      <c r="AC148" s="308"/>
    </row>
    <row r="149" spans="1:29" ht="14.25" customHeight="1">
      <c r="A149" s="308"/>
      <c r="B149" s="308"/>
      <c r="C149" s="309"/>
      <c r="D149" s="309"/>
      <c r="E149" s="309"/>
      <c r="F149" s="323"/>
      <c r="G149" s="308"/>
      <c r="H149" s="308"/>
      <c r="I149" s="308"/>
      <c r="J149" s="308"/>
      <c r="K149" s="308"/>
      <c r="L149" s="308"/>
      <c r="M149" s="308"/>
      <c r="N149" s="310"/>
      <c r="O149" s="310"/>
      <c r="P149" s="308"/>
      <c r="Q149" s="308"/>
      <c r="R149" s="308"/>
      <c r="S149" s="308"/>
      <c r="T149" s="308"/>
      <c r="U149" s="308"/>
      <c r="V149" s="308"/>
      <c r="W149" s="308"/>
      <c r="X149" s="308"/>
      <c r="Y149" s="308"/>
      <c r="Z149" s="308"/>
      <c r="AA149" s="308"/>
      <c r="AB149" s="308"/>
      <c r="AC149" s="308"/>
    </row>
    <row r="150" spans="1:29" ht="14.25" customHeight="1">
      <c r="A150" s="308"/>
      <c r="B150" s="308"/>
      <c r="C150" s="309"/>
      <c r="D150" s="309"/>
      <c r="E150" s="309"/>
      <c r="F150" s="323"/>
      <c r="G150" s="308"/>
      <c r="H150" s="308"/>
      <c r="I150" s="308"/>
      <c r="J150" s="308"/>
      <c r="K150" s="308"/>
      <c r="L150" s="308"/>
      <c r="M150" s="308"/>
      <c r="N150" s="310"/>
      <c r="O150" s="310"/>
      <c r="P150" s="308"/>
      <c r="Q150" s="308"/>
      <c r="R150" s="308"/>
      <c r="S150" s="308"/>
      <c r="T150" s="308"/>
      <c r="U150" s="308"/>
      <c r="V150" s="308"/>
      <c r="W150" s="308"/>
      <c r="X150" s="308"/>
      <c r="Y150" s="308"/>
      <c r="Z150" s="308"/>
      <c r="AA150" s="308"/>
      <c r="AB150" s="308"/>
      <c r="AC150" s="308"/>
    </row>
    <row r="151" spans="1:29" ht="14.25" customHeight="1">
      <c r="A151" s="308"/>
      <c r="B151" s="308"/>
      <c r="C151" s="309"/>
      <c r="D151" s="309"/>
      <c r="E151" s="309"/>
      <c r="F151" s="323"/>
      <c r="G151" s="308"/>
      <c r="H151" s="308"/>
      <c r="I151" s="308"/>
      <c r="J151" s="308"/>
      <c r="K151" s="308"/>
      <c r="L151" s="308"/>
      <c r="M151" s="308"/>
      <c r="N151" s="310"/>
      <c r="O151" s="310"/>
      <c r="P151" s="308"/>
      <c r="Q151" s="308"/>
      <c r="R151" s="308"/>
      <c r="S151" s="308"/>
      <c r="T151" s="308"/>
      <c r="U151" s="308"/>
      <c r="V151" s="308"/>
      <c r="W151" s="308"/>
      <c r="X151" s="308"/>
      <c r="Y151" s="308"/>
      <c r="Z151" s="308"/>
      <c r="AA151" s="308"/>
      <c r="AB151" s="308"/>
      <c r="AC151" s="308"/>
    </row>
    <row r="152" spans="1:29" ht="14.25" customHeight="1">
      <c r="A152" s="308"/>
      <c r="B152" s="308"/>
      <c r="C152" s="309"/>
      <c r="D152" s="309"/>
      <c r="E152" s="309"/>
      <c r="F152" s="323"/>
      <c r="G152" s="308"/>
      <c r="H152" s="308"/>
      <c r="I152" s="308"/>
      <c r="J152" s="308"/>
      <c r="K152" s="308"/>
      <c r="L152" s="308"/>
      <c r="M152" s="308"/>
      <c r="N152" s="310"/>
      <c r="O152" s="310"/>
      <c r="P152" s="308"/>
      <c r="Q152" s="308"/>
      <c r="R152" s="308"/>
      <c r="S152" s="308"/>
      <c r="T152" s="308"/>
      <c r="U152" s="308"/>
      <c r="V152" s="308"/>
      <c r="W152" s="308"/>
      <c r="X152" s="308"/>
      <c r="Y152" s="308"/>
      <c r="Z152" s="308"/>
      <c r="AA152" s="308"/>
      <c r="AB152" s="308"/>
      <c r="AC152" s="308"/>
    </row>
    <row r="153" spans="1:29" ht="14.25" customHeight="1">
      <c r="A153" s="308"/>
      <c r="B153" s="308"/>
      <c r="C153" s="309"/>
      <c r="D153" s="309"/>
      <c r="E153" s="309"/>
      <c r="F153" s="323"/>
      <c r="G153" s="308"/>
      <c r="H153" s="308"/>
      <c r="I153" s="308"/>
      <c r="J153" s="308"/>
      <c r="K153" s="308"/>
      <c r="L153" s="308"/>
      <c r="M153" s="308"/>
      <c r="N153" s="310"/>
      <c r="O153" s="310"/>
      <c r="P153" s="308"/>
      <c r="Q153" s="308"/>
      <c r="R153" s="308"/>
      <c r="S153" s="308"/>
      <c r="T153" s="308"/>
      <c r="U153" s="308"/>
      <c r="V153" s="308"/>
      <c r="W153" s="308"/>
      <c r="X153" s="308"/>
      <c r="Y153" s="308"/>
      <c r="Z153" s="308"/>
      <c r="AA153" s="308"/>
      <c r="AB153" s="308"/>
      <c r="AC153" s="308"/>
    </row>
    <row r="154" spans="1:29" ht="14.25" customHeight="1">
      <c r="A154" s="308"/>
      <c r="B154" s="308"/>
      <c r="C154" s="309"/>
      <c r="D154" s="309"/>
      <c r="E154" s="309"/>
      <c r="F154" s="323"/>
      <c r="G154" s="308"/>
      <c r="H154" s="308"/>
      <c r="I154" s="308"/>
      <c r="J154" s="308"/>
      <c r="K154" s="308"/>
      <c r="L154" s="308"/>
      <c r="M154" s="308"/>
      <c r="N154" s="310"/>
      <c r="O154" s="310"/>
      <c r="P154" s="308"/>
      <c r="Q154" s="308"/>
      <c r="R154" s="308"/>
      <c r="S154" s="308"/>
      <c r="T154" s="308"/>
      <c r="U154" s="308"/>
      <c r="V154" s="308"/>
      <c r="W154" s="308"/>
      <c r="X154" s="308"/>
      <c r="Y154" s="308"/>
      <c r="Z154" s="308"/>
      <c r="AA154" s="308"/>
      <c r="AB154" s="308"/>
      <c r="AC154" s="308"/>
    </row>
    <row r="155" spans="1:29" ht="14.25" customHeight="1">
      <c r="A155" s="308"/>
      <c r="B155" s="308"/>
      <c r="C155" s="309"/>
      <c r="D155" s="309"/>
      <c r="E155" s="309"/>
      <c r="F155" s="323"/>
      <c r="G155" s="308"/>
      <c r="H155" s="308"/>
      <c r="I155" s="308"/>
      <c r="J155" s="308"/>
      <c r="K155" s="308"/>
      <c r="L155" s="308"/>
      <c r="M155" s="308"/>
      <c r="N155" s="310"/>
      <c r="O155" s="310"/>
      <c r="P155" s="308"/>
      <c r="Q155" s="308"/>
      <c r="R155" s="308"/>
      <c r="S155" s="308"/>
      <c r="T155" s="308"/>
      <c r="U155" s="308"/>
      <c r="V155" s="308"/>
      <c r="W155" s="308"/>
      <c r="X155" s="308"/>
      <c r="Y155" s="308"/>
      <c r="Z155" s="308"/>
      <c r="AA155" s="308"/>
      <c r="AB155" s="308"/>
      <c r="AC155" s="308"/>
    </row>
    <row r="156" spans="1:29" ht="14.25" customHeight="1">
      <c r="A156" s="308"/>
      <c r="B156" s="308"/>
      <c r="C156" s="309"/>
      <c r="D156" s="309"/>
      <c r="E156" s="309"/>
      <c r="F156" s="323"/>
      <c r="G156" s="308"/>
      <c r="H156" s="308"/>
      <c r="I156" s="308"/>
      <c r="J156" s="308"/>
      <c r="K156" s="308"/>
      <c r="L156" s="308"/>
      <c r="M156" s="308"/>
      <c r="N156" s="310"/>
      <c r="O156" s="310"/>
      <c r="P156" s="308"/>
      <c r="Q156" s="308"/>
      <c r="R156" s="308"/>
      <c r="S156" s="308"/>
      <c r="T156" s="308"/>
      <c r="U156" s="308"/>
      <c r="V156" s="308"/>
      <c r="W156" s="308"/>
      <c r="X156" s="308"/>
      <c r="Y156" s="308"/>
      <c r="Z156" s="308"/>
      <c r="AA156" s="308"/>
      <c r="AB156" s="308"/>
      <c r="AC156" s="308"/>
    </row>
    <row r="157" spans="1:29" ht="14.25" customHeight="1">
      <c r="A157" s="308"/>
      <c r="B157" s="308"/>
      <c r="C157" s="309"/>
      <c r="D157" s="309"/>
      <c r="E157" s="309"/>
      <c r="F157" s="323"/>
      <c r="G157" s="308"/>
      <c r="H157" s="308"/>
      <c r="I157" s="308"/>
      <c r="J157" s="308"/>
      <c r="K157" s="308"/>
      <c r="L157" s="308"/>
      <c r="M157" s="308"/>
      <c r="N157" s="310"/>
      <c r="O157" s="310"/>
      <c r="P157" s="308"/>
      <c r="Q157" s="308"/>
      <c r="R157" s="308"/>
      <c r="S157" s="308"/>
      <c r="T157" s="308"/>
      <c r="U157" s="308"/>
      <c r="V157" s="308"/>
      <c r="W157" s="308"/>
      <c r="X157" s="308"/>
      <c r="Y157" s="308"/>
      <c r="Z157" s="308"/>
      <c r="AA157" s="308"/>
      <c r="AB157" s="308"/>
      <c r="AC157" s="308"/>
    </row>
    <row r="158" spans="1:29" ht="14.25" customHeight="1">
      <c r="A158" s="308"/>
      <c r="B158" s="308"/>
      <c r="C158" s="309"/>
      <c r="D158" s="309"/>
      <c r="E158" s="309"/>
      <c r="F158" s="323"/>
      <c r="G158" s="308"/>
      <c r="H158" s="308"/>
      <c r="I158" s="308"/>
      <c r="J158" s="308"/>
      <c r="K158" s="308"/>
      <c r="L158" s="308"/>
      <c r="M158" s="308"/>
      <c r="N158" s="310"/>
      <c r="O158" s="310"/>
      <c r="P158" s="308"/>
      <c r="Q158" s="308"/>
      <c r="R158" s="308"/>
      <c r="S158" s="308"/>
      <c r="T158" s="308"/>
      <c r="U158" s="308"/>
      <c r="V158" s="308"/>
      <c r="W158" s="308"/>
      <c r="X158" s="308"/>
      <c r="Y158" s="308"/>
      <c r="Z158" s="308"/>
      <c r="AA158" s="308"/>
      <c r="AB158" s="308"/>
      <c r="AC158" s="308"/>
    </row>
    <row r="159" spans="1:29" ht="14.25" customHeight="1">
      <c r="A159" s="308"/>
      <c r="B159" s="308"/>
      <c r="C159" s="309"/>
      <c r="D159" s="309"/>
      <c r="E159" s="309"/>
      <c r="F159" s="323"/>
      <c r="G159" s="308"/>
      <c r="H159" s="308"/>
      <c r="I159" s="308"/>
      <c r="J159" s="308"/>
      <c r="K159" s="308"/>
      <c r="L159" s="308"/>
      <c r="M159" s="308"/>
      <c r="N159" s="310"/>
      <c r="O159" s="310"/>
      <c r="P159" s="308"/>
      <c r="Q159" s="308"/>
      <c r="R159" s="308"/>
      <c r="S159" s="308"/>
      <c r="T159" s="308"/>
      <c r="U159" s="308"/>
      <c r="V159" s="308"/>
      <c r="W159" s="308"/>
      <c r="X159" s="308"/>
      <c r="Y159" s="308"/>
      <c r="Z159" s="308"/>
      <c r="AA159" s="308"/>
      <c r="AB159" s="308"/>
      <c r="AC159" s="308"/>
    </row>
    <row r="160" spans="1:29" ht="14.25" customHeight="1">
      <c r="A160" s="308"/>
      <c r="B160" s="308"/>
      <c r="C160" s="309"/>
      <c r="D160" s="309"/>
      <c r="E160" s="309"/>
      <c r="F160" s="323"/>
      <c r="G160" s="308"/>
      <c r="H160" s="308"/>
      <c r="I160" s="308"/>
      <c r="J160" s="308"/>
      <c r="K160" s="308"/>
      <c r="L160" s="308"/>
      <c r="M160" s="308"/>
      <c r="N160" s="310"/>
      <c r="O160" s="310"/>
      <c r="P160" s="308"/>
      <c r="Q160" s="308"/>
      <c r="R160" s="308"/>
      <c r="S160" s="308"/>
      <c r="T160" s="308"/>
      <c r="U160" s="308"/>
      <c r="V160" s="308"/>
      <c r="W160" s="308"/>
      <c r="X160" s="308"/>
      <c r="Y160" s="308"/>
      <c r="Z160" s="308"/>
      <c r="AA160" s="308"/>
      <c r="AB160" s="308"/>
      <c r="AC160" s="308"/>
    </row>
    <row r="161" spans="1:29" ht="14.25" customHeight="1">
      <c r="A161" s="308"/>
      <c r="B161" s="308"/>
      <c r="C161" s="309"/>
      <c r="D161" s="309"/>
      <c r="E161" s="309"/>
      <c r="F161" s="323"/>
      <c r="G161" s="308"/>
      <c r="H161" s="308"/>
      <c r="I161" s="308"/>
      <c r="J161" s="308"/>
      <c r="K161" s="308"/>
      <c r="L161" s="308"/>
      <c r="M161" s="308"/>
      <c r="N161" s="310"/>
      <c r="O161" s="310"/>
      <c r="P161" s="308"/>
      <c r="Q161" s="308"/>
      <c r="R161" s="308"/>
      <c r="S161" s="308"/>
      <c r="T161" s="308"/>
      <c r="U161" s="308"/>
      <c r="V161" s="308"/>
      <c r="W161" s="308"/>
      <c r="X161" s="308"/>
      <c r="Y161" s="308"/>
      <c r="Z161" s="308"/>
      <c r="AA161" s="308"/>
      <c r="AB161" s="308"/>
      <c r="AC161" s="308"/>
    </row>
    <row r="162" spans="1:29" ht="14.25" customHeight="1">
      <c r="A162" s="308"/>
      <c r="B162" s="308"/>
      <c r="C162" s="309"/>
      <c r="D162" s="309"/>
      <c r="E162" s="309"/>
      <c r="F162" s="323"/>
      <c r="G162" s="308"/>
      <c r="H162" s="308"/>
      <c r="I162" s="308"/>
      <c r="J162" s="308"/>
      <c r="K162" s="308"/>
      <c r="L162" s="308"/>
      <c r="M162" s="308"/>
      <c r="N162" s="310"/>
      <c r="O162" s="310"/>
      <c r="P162" s="308"/>
      <c r="Q162" s="308"/>
      <c r="R162" s="308"/>
      <c r="S162" s="308"/>
      <c r="T162" s="308"/>
      <c r="U162" s="308"/>
      <c r="V162" s="308"/>
      <c r="W162" s="308"/>
      <c r="X162" s="308"/>
      <c r="Y162" s="308"/>
      <c r="Z162" s="308"/>
      <c r="AA162" s="308"/>
      <c r="AB162" s="308"/>
      <c r="AC162" s="308"/>
    </row>
    <row r="163" spans="1:29" ht="14.25" customHeight="1">
      <c r="A163" s="308"/>
      <c r="B163" s="308"/>
      <c r="C163" s="309"/>
      <c r="D163" s="309"/>
      <c r="E163" s="309"/>
      <c r="F163" s="323"/>
      <c r="G163" s="308"/>
      <c r="H163" s="308"/>
      <c r="I163" s="308"/>
      <c r="J163" s="308"/>
      <c r="K163" s="308"/>
      <c r="L163" s="308"/>
      <c r="M163" s="308"/>
      <c r="N163" s="310"/>
      <c r="O163" s="310"/>
      <c r="P163" s="308"/>
      <c r="Q163" s="308"/>
      <c r="R163" s="308"/>
      <c r="S163" s="308"/>
      <c r="T163" s="308"/>
      <c r="U163" s="308"/>
      <c r="V163" s="308"/>
      <c r="W163" s="308"/>
      <c r="X163" s="308"/>
      <c r="Y163" s="308"/>
      <c r="Z163" s="308"/>
      <c r="AA163" s="308"/>
      <c r="AB163" s="308"/>
      <c r="AC163" s="308"/>
    </row>
    <row r="164" spans="1:29" ht="14.25" customHeight="1">
      <c r="A164" s="308"/>
      <c r="B164" s="308"/>
      <c r="C164" s="309"/>
      <c r="D164" s="309"/>
      <c r="E164" s="309"/>
      <c r="F164" s="323"/>
      <c r="G164" s="308"/>
      <c r="H164" s="308"/>
      <c r="I164" s="308"/>
      <c r="J164" s="308"/>
      <c r="K164" s="308"/>
      <c r="L164" s="308"/>
      <c r="M164" s="308"/>
      <c r="N164" s="310"/>
      <c r="O164" s="310"/>
      <c r="P164" s="308"/>
      <c r="Q164" s="308"/>
      <c r="R164" s="308"/>
      <c r="S164" s="308"/>
      <c r="T164" s="308"/>
      <c r="U164" s="308"/>
      <c r="V164" s="308"/>
      <c r="W164" s="308"/>
      <c r="X164" s="308"/>
      <c r="Y164" s="308"/>
      <c r="Z164" s="308"/>
      <c r="AA164" s="308"/>
      <c r="AB164" s="308"/>
      <c r="AC164" s="308"/>
    </row>
    <row r="165" spans="1:29" ht="14.25" customHeight="1">
      <c r="A165" s="308"/>
      <c r="B165" s="308"/>
      <c r="C165" s="309"/>
      <c r="D165" s="309"/>
      <c r="E165" s="309"/>
      <c r="F165" s="323"/>
      <c r="G165" s="308"/>
      <c r="H165" s="308"/>
      <c r="I165" s="308"/>
      <c r="J165" s="308"/>
      <c r="K165" s="308"/>
      <c r="L165" s="308"/>
      <c r="M165" s="308"/>
      <c r="N165" s="310"/>
      <c r="O165" s="310"/>
      <c r="P165" s="308"/>
      <c r="Q165" s="308"/>
      <c r="R165" s="308"/>
      <c r="S165" s="308"/>
      <c r="T165" s="308"/>
      <c r="U165" s="308"/>
      <c r="V165" s="308"/>
      <c r="W165" s="308"/>
      <c r="X165" s="308"/>
      <c r="Y165" s="308"/>
      <c r="Z165" s="308"/>
      <c r="AA165" s="308"/>
      <c r="AB165" s="308"/>
      <c r="AC165" s="308"/>
    </row>
    <row r="166" spans="1:29" ht="14.25" customHeight="1">
      <c r="A166" s="308"/>
      <c r="B166" s="308"/>
      <c r="C166" s="309"/>
      <c r="D166" s="309"/>
      <c r="E166" s="309"/>
      <c r="F166" s="323"/>
      <c r="G166" s="308"/>
      <c r="H166" s="308"/>
      <c r="I166" s="308"/>
      <c r="J166" s="308"/>
      <c r="K166" s="308"/>
      <c r="L166" s="308"/>
      <c r="M166" s="308"/>
      <c r="N166" s="310"/>
      <c r="O166" s="310"/>
      <c r="P166" s="308"/>
      <c r="Q166" s="308"/>
      <c r="R166" s="308"/>
      <c r="S166" s="308"/>
      <c r="T166" s="308"/>
      <c r="U166" s="308"/>
      <c r="V166" s="308"/>
      <c r="W166" s="308"/>
      <c r="X166" s="308"/>
      <c r="Y166" s="308"/>
      <c r="Z166" s="308"/>
      <c r="AA166" s="308"/>
      <c r="AB166" s="308"/>
      <c r="AC166" s="308"/>
    </row>
    <row r="167" spans="1:29" ht="14.25" customHeight="1">
      <c r="A167" s="308"/>
      <c r="B167" s="308"/>
      <c r="C167" s="309"/>
      <c r="D167" s="309"/>
      <c r="E167" s="309"/>
      <c r="F167" s="323"/>
      <c r="G167" s="308"/>
      <c r="H167" s="308"/>
      <c r="I167" s="308"/>
      <c r="J167" s="308"/>
      <c r="K167" s="308"/>
      <c r="L167" s="308"/>
      <c r="M167" s="308"/>
      <c r="N167" s="310"/>
      <c r="O167" s="310"/>
      <c r="P167" s="308"/>
      <c r="Q167" s="308"/>
      <c r="R167" s="308"/>
      <c r="S167" s="308"/>
      <c r="T167" s="308"/>
      <c r="U167" s="308"/>
      <c r="V167" s="308"/>
      <c r="W167" s="308"/>
      <c r="X167" s="308"/>
      <c r="Y167" s="308"/>
      <c r="Z167" s="308"/>
      <c r="AA167" s="308"/>
      <c r="AB167" s="308"/>
      <c r="AC167" s="308"/>
    </row>
    <row r="168" spans="1:29" ht="14.25" customHeight="1">
      <c r="A168" s="308"/>
      <c r="B168" s="308"/>
      <c r="C168" s="309"/>
      <c r="D168" s="309"/>
      <c r="E168" s="309"/>
      <c r="F168" s="323"/>
      <c r="G168" s="308"/>
      <c r="H168" s="308"/>
      <c r="I168" s="308"/>
      <c r="J168" s="308"/>
      <c r="K168" s="308"/>
      <c r="L168" s="308"/>
      <c r="M168" s="308"/>
      <c r="N168" s="310"/>
      <c r="O168" s="310"/>
      <c r="P168" s="308"/>
      <c r="Q168" s="308"/>
      <c r="R168" s="308"/>
      <c r="S168" s="308"/>
      <c r="T168" s="308"/>
      <c r="U168" s="308"/>
      <c r="V168" s="308"/>
      <c r="W168" s="308"/>
      <c r="X168" s="308"/>
      <c r="Y168" s="308"/>
      <c r="Z168" s="308"/>
      <c r="AA168" s="308"/>
      <c r="AB168" s="308"/>
      <c r="AC168" s="308"/>
    </row>
    <row r="169" spans="1:29" ht="14.25" customHeight="1">
      <c r="A169" s="308"/>
      <c r="B169" s="308"/>
      <c r="C169" s="309"/>
      <c r="D169" s="309"/>
      <c r="E169" s="309"/>
      <c r="F169" s="323"/>
      <c r="G169" s="308"/>
      <c r="H169" s="308"/>
      <c r="I169" s="308"/>
      <c r="J169" s="308"/>
      <c r="K169" s="308"/>
      <c r="L169" s="308"/>
      <c r="M169" s="308"/>
      <c r="N169" s="310"/>
      <c r="O169" s="310"/>
      <c r="P169" s="308"/>
      <c r="Q169" s="308"/>
      <c r="R169" s="308"/>
      <c r="S169" s="308"/>
      <c r="T169" s="308"/>
      <c r="U169" s="308"/>
      <c r="V169" s="308"/>
      <c r="W169" s="308"/>
      <c r="X169" s="308"/>
      <c r="Y169" s="308"/>
      <c r="Z169" s="308"/>
      <c r="AA169" s="308"/>
      <c r="AB169" s="308"/>
      <c r="AC169" s="308"/>
    </row>
    <row r="170" spans="1:29" ht="14.25" customHeight="1">
      <c r="A170" s="308"/>
      <c r="B170" s="308"/>
      <c r="C170" s="309"/>
      <c r="D170" s="309"/>
      <c r="E170" s="309"/>
      <c r="F170" s="323"/>
      <c r="G170" s="308"/>
      <c r="H170" s="308"/>
      <c r="I170" s="308"/>
      <c r="J170" s="308"/>
      <c r="K170" s="308"/>
      <c r="L170" s="308"/>
      <c r="M170" s="308"/>
      <c r="N170" s="310"/>
      <c r="O170" s="310"/>
      <c r="P170" s="308"/>
      <c r="Q170" s="308"/>
      <c r="R170" s="308"/>
      <c r="S170" s="308"/>
      <c r="T170" s="308"/>
      <c r="U170" s="308"/>
      <c r="V170" s="308"/>
      <c r="W170" s="308"/>
      <c r="X170" s="308"/>
      <c r="Y170" s="308"/>
      <c r="Z170" s="308"/>
      <c r="AA170" s="308"/>
      <c r="AB170" s="308"/>
      <c r="AC170" s="308"/>
    </row>
    <row r="171" spans="1:29" ht="14.25" customHeight="1">
      <c r="A171" s="308"/>
      <c r="B171" s="308"/>
      <c r="C171" s="309"/>
      <c r="D171" s="309"/>
      <c r="E171" s="309"/>
      <c r="F171" s="323"/>
      <c r="G171" s="308"/>
      <c r="H171" s="308"/>
      <c r="I171" s="308"/>
      <c r="J171" s="308"/>
      <c r="K171" s="308"/>
      <c r="L171" s="308"/>
      <c r="M171" s="308"/>
      <c r="N171" s="310"/>
      <c r="O171" s="310"/>
      <c r="P171" s="308"/>
      <c r="Q171" s="308"/>
      <c r="R171" s="308"/>
      <c r="S171" s="308"/>
      <c r="T171" s="308"/>
      <c r="U171" s="308"/>
      <c r="V171" s="308"/>
      <c r="W171" s="308"/>
      <c r="X171" s="308"/>
      <c r="Y171" s="308"/>
      <c r="Z171" s="308"/>
      <c r="AA171" s="308"/>
      <c r="AB171" s="308"/>
      <c r="AC171" s="308"/>
    </row>
    <row r="172" spans="1:29" ht="14.25" customHeight="1">
      <c r="A172" s="308"/>
      <c r="B172" s="308"/>
      <c r="C172" s="309"/>
      <c r="D172" s="309"/>
      <c r="E172" s="309"/>
      <c r="F172" s="323"/>
      <c r="G172" s="308"/>
      <c r="H172" s="308"/>
      <c r="I172" s="308"/>
      <c r="J172" s="308"/>
      <c r="K172" s="308"/>
      <c r="L172" s="308"/>
      <c r="M172" s="308"/>
      <c r="N172" s="310"/>
      <c r="O172" s="310"/>
      <c r="P172" s="308"/>
      <c r="Q172" s="308"/>
      <c r="R172" s="308"/>
      <c r="S172" s="308"/>
      <c r="T172" s="308"/>
      <c r="U172" s="308"/>
      <c r="V172" s="308"/>
      <c r="W172" s="308"/>
      <c r="X172" s="308"/>
      <c r="Y172" s="308"/>
      <c r="Z172" s="308"/>
      <c r="AA172" s="308"/>
      <c r="AB172" s="308"/>
      <c r="AC172" s="308"/>
    </row>
    <row r="173" spans="1:29" ht="14.25" customHeight="1">
      <c r="A173" s="308"/>
      <c r="B173" s="308"/>
      <c r="C173" s="309"/>
      <c r="D173" s="309"/>
      <c r="E173" s="309"/>
      <c r="F173" s="323"/>
      <c r="G173" s="308"/>
      <c r="H173" s="308"/>
      <c r="I173" s="308"/>
      <c r="J173" s="308"/>
      <c r="K173" s="308"/>
      <c r="L173" s="308"/>
      <c r="M173" s="308"/>
      <c r="N173" s="310"/>
      <c r="O173" s="310"/>
      <c r="P173" s="308"/>
      <c r="Q173" s="308"/>
      <c r="R173" s="308"/>
      <c r="S173" s="308"/>
      <c r="T173" s="308"/>
      <c r="U173" s="308"/>
      <c r="V173" s="308"/>
      <c r="W173" s="308"/>
      <c r="X173" s="308"/>
      <c r="Y173" s="308"/>
      <c r="Z173" s="308"/>
      <c r="AA173" s="308"/>
      <c r="AB173" s="308"/>
      <c r="AC173" s="308"/>
    </row>
    <row r="174" spans="1:29" ht="14.25" customHeight="1">
      <c r="A174" s="308"/>
      <c r="B174" s="308"/>
      <c r="C174" s="309"/>
      <c r="D174" s="309"/>
      <c r="E174" s="309"/>
      <c r="F174" s="323"/>
      <c r="G174" s="308"/>
      <c r="H174" s="308"/>
      <c r="I174" s="308"/>
      <c r="J174" s="308"/>
      <c r="K174" s="308"/>
      <c r="L174" s="308"/>
      <c r="M174" s="308"/>
      <c r="N174" s="310"/>
      <c r="O174" s="310"/>
      <c r="P174" s="308"/>
      <c r="Q174" s="308"/>
      <c r="R174" s="308"/>
      <c r="S174" s="308"/>
      <c r="T174" s="308"/>
      <c r="U174" s="308"/>
      <c r="V174" s="308"/>
      <c r="W174" s="308"/>
      <c r="X174" s="308"/>
      <c r="Y174" s="308"/>
      <c r="Z174" s="308"/>
      <c r="AA174" s="308"/>
      <c r="AB174" s="308"/>
      <c r="AC174" s="308"/>
    </row>
    <row r="175" spans="1:29" ht="14.25" customHeight="1">
      <c r="A175" s="308"/>
      <c r="B175" s="308"/>
      <c r="C175" s="309"/>
      <c r="D175" s="309"/>
      <c r="E175" s="309"/>
      <c r="F175" s="323"/>
      <c r="G175" s="308"/>
      <c r="H175" s="308"/>
      <c r="I175" s="308"/>
      <c r="J175" s="308"/>
      <c r="K175" s="308"/>
      <c r="L175" s="308"/>
      <c r="M175" s="308"/>
      <c r="N175" s="310"/>
      <c r="O175" s="310"/>
      <c r="P175" s="308"/>
      <c r="Q175" s="308"/>
      <c r="R175" s="308"/>
      <c r="S175" s="308"/>
      <c r="T175" s="308"/>
      <c r="U175" s="308"/>
      <c r="V175" s="308"/>
      <c r="W175" s="308"/>
      <c r="X175" s="308"/>
      <c r="Y175" s="308"/>
      <c r="Z175" s="308"/>
      <c r="AA175" s="308"/>
      <c r="AB175" s="308"/>
      <c r="AC175" s="308"/>
    </row>
    <row r="176" spans="1:29" ht="14.25" customHeight="1">
      <c r="A176" s="308"/>
      <c r="B176" s="308"/>
      <c r="C176" s="309"/>
      <c r="D176" s="309"/>
      <c r="E176" s="309"/>
      <c r="F176" s="323"/>
      <c r="G176" s="308"/>
      <c r="H176" s="308"/>
      <c r="I176" s="308"/>
      <c r="J176" s="308"/>
      <c r="K176" s="308"/>
      <c r="L176" s="308"/>
      <c r="M176" s="308"/>
      <c r="N176" s="310"/>
      <c r="O176" s="310"/>
      <c r="P176" s="308"/>
      <c r="Q176" s="308"/>
      <c r="R176" s="308"/>
      <c r="S176" s="308"/>
      <c r="T176" s="308"/>
      <c r="U176" s="308"/>
      <c r="V176" s="308"/>
      <c r="W176" s="308"/>
      <c r="X176" s="308"/>
      <c r="Y176" s="308"/>
      <c r="Z176" s="308"/>
      <c r="AA176" s="308"/>
      <c r="AB176" s="308"/>
      <c r="AC176" s="308"/>
    </row>
    <row r="177" spans="1:29" ht="14.25" customHeight="1">
      <c r="A177" s="308"/>
      <c r="B177" s="308"/>
      <c r="C177" s="309"/>
      <c r="D177" s="309"/>
      <c r="E177" s="309"/>
      <c r="F177" s="323"/>
      <c r="G177" s="308"/>
      <c r="H177" s="308"/>
      <c r="I177" s="308"/>
      <c r="J177" s="308"/>
      <c r="K177" s="308"/>
      <c r="L177" s="308"/>
      <c r="M177" s="308"/>
      <c r="N177" s="310"/>
      <c r="O177" s="310"/>
      <c r="P177" s="308"/>
      <c r="Q177" s="308"/>
      <c r="R177" s="308"/>
      <c r="S177" s="308"/>
      <c r="T177" s="308"/>
      <c r="U177" s="308"/>
      <c r="V177" s="308"/>
      <c r="W177" s="308"/>
      <c r="X177" s="308"/>
      <c r="Y177" s="308"/>
      <c r="Z177" s="308"/>
      <c r="AA177" s="308"/>
      <c r="AB177" s="308"/>
      <c r="AC177" s="308"/>
    </row>
    <row r="178" spans="1:29" ht="14.25" customHeight="1">
      <c r="A178" s="308"/>
      <c r="B178" s="308"/>
      <c r="C178" s="309"/>
      <c r="D178" s="309"/>
      <c r="E178" s="309"/>
      <c r="F178" s="323"/>
      <c r="G178" s="308"/>
      <c r="H178" s="308"/>
      <c r="I178" s="308"/>
      <c r="J178" s="308"/>
      <c r="K178" s="308"/>
      <c r="L178" s="308"/>
      <c r="M178" s="308"/>
      <c r="N178" s="310"/>
      <c r="O178" s="310"/>
      <c r="P178" s="308"/>
      <c r="Q178" s="308"/>
      <c r="R178" s="308"/>
      <c r="S178" s="308"/>
      <c r="T178" s="308"/>
      <c r="U178" s="308"/>
      <c r="V178" s="308"/>
      <c r="W178" s="308"/>
      <c r="X178" s="308"/>
      <c r="Y178" s="308"/>
      <c r="Z178" s="308"/>
      <c r="AA178" s="308"/>
      <c r="AB178" s="308"/>
      <c r="AC178" s="308"/>
    </row>
    <row r="179" spans="1:29" ht="14.25" customHeight="1">
      <c r="A179" s="308"/>
      <c r="B179" s="308"/>
      <c r="C179" s="309"/>
      <c r="D179" s="309"/>
      <c r="E179" s="309"/>
      <c r="F179" s="323"/>
      <c r="G179" s="308"/>
      <c r="H179" s="308"/>
      <c r="I179" s="308"/>
      <c r="J179" s="308"/>
      <c r="K179" s="308"/>
      <c r="L179" s="308"/>
      <c r="M179" s="308"/>
      <c r="N179" s="310"/>
      <c r="O179" s="310"/>
      <c r="P179" s="308"/>
      <c r="Q179" s="308"/>
      <c r="R179" s="308"/>
      <c r="S179" s="308"/>
      <c r="T179" s="308"/>
      <c r="U179" s="308"/>
      <c r="V179" s="308"/>
      <c r="W179" s="308"/>
      <c r="X179" s="308"/>
      <c r="Y179" s="308"/>
      <c r="Z179" s="308"/>
      <c r="AA179" s="308"/>
      <c r="AB179" s="308"/>
      <c r="AC179" s="308"/>
    </row>
    <row r="180" spans="1:29" ht="14.25" customHeight="1">
      <c r="A180" s="308"/>
      <c r="B180" s="308"/>
      <c r="C180" s="309"/>
      <c r="D180" s="309"/>
      <c r="E180" s="309"/>
      <c r="F180" s="323"/>
      <c r="G180" s="308"/>
      <c r="H180" s="308"/>
      <c r="I180" s="308"/>
      <c r="J180" s="308"/>
      <c r="K180" s="308"/>
      <c r="L180" s="308"/>
      <c r="M180" s="308"/>
      <c r="N180" s="310"/>
      <c r="O180" s="310"/>
      <c r="P180" s="308"/>
      <c r="Q180" s="308"/>
      <c r="R180" s="308"/>
      <c r="S180" s="308"/>
      <c r="T180" s="308"/>
      <c r="U180" s="308"/>
      <c r="V180" s="308"/>
      <c r="W180" s="308"/>
      <c r="X180" s="308"/>
      <c r="Y180" s="308"/>
      <c r="Z180" s="308"/>
      <c r="AA180" s="308"/>
      <c r="AB180" s="308"/>
      <c r="AC180" s="308"/>
    </row>
    <row r="181" spans="1:29" ht="14.25" customHeight="1">
      <c r="A181" s="308"/>
      <c r="B181" s="308"/>
      <c r="C181" s="309"/>
      <c r="D181" s="309"/>
      <c r="E181" s="309"/>
      <c r="F181" s="323"/>
      <c r="G181" s="308"/>
      <c r="H181" s="308"/>
      <c r="I181" s="308"/>
      <c r="J181" s="308"/>
      <c r="K181" s="308"/>
      <c r="L181" s="308"/>
      <c r="M181" s="308"/>
      <c r="N181" s="310"/>
      <c r="O181" s="310"/>
      <c r="P181" s="308"/>
      <c r="Q181" s="308"/>
      <c r="R181" s="308"/>
      <c r="S181" s="308"/>
      <c r="T181" s="308"/>
      <c r="U181" s="308"/>
      <c r="V181" s="308"/>
      <c r="W181" s="308"/>
      <c r="X181" s="308"/>
      <c r="Y181" s="308"/>
      <c r="Z181" s="308"/>
      <c r="AA181" s="308"/>
      <c r="AB181" s="308"/>
      <c r="AC181" s="308"/>
    </row>
    <row r="182" spans="1:29" ht="14.25" customHeight="1">
      <c r="A182" s="308"/>
      <c r="B182" s="308"/>
      <c r="C182" s="309"/>
      <c r="D182" s="309"/>
      <c r="E182" s="309"/>
      <c r="F182" s="323"/>
      <c r="G182" s="308"/>
      <c r="H182" s="308"/>
      <c r="I182" s="308"/>
      <c r="J182" s="308"/>
      <c r="K182" s="308"/>
      <c r="L182" s="308"/>
      <c r="M182" s="308"/>
      <c r="N182" s="310"/>
      <c r="O182" s="310"/>
      <c r="P182" s="308"/>
      <c r="Q182" s="308"/>
      <c r="R182" s="308"/>
      <c r="S182" s="308"/>
      <c r="T182" s="308"/>
      <c r="U182" s="308"/>
      <c r="V182" s="308"/>
      <c r="W182" s="308"/>
      <c r="X182" s="308"/>
      <c r="Y182" s="308"/>
      <c r="Z182" s="308"/>
      <c r="AA182" s="308"/>
      <c r="AB182" s="308"/>
      <c r="AC182" s="308"/>
    </row>
    <row r="183" spans="1:29" ht="14.25" customHeight="1">
      <c r="A183" s="308"/>
      <c r="B183" s="308"/>
      <c r="C183" s="309"/>
      <c r="D183" s="309"/>
      <c r="E183" s="309"/>
      <c r="F183" s="323"/>
      <c r="G183" s="308"/>
      <c r="H183" s="308"/>
      <c r="I183" s="308"/>
      <c r="J183" s="308"/>
      <c r="K183" s="308"/>
      <c r="L183" s="308"/>
      <c r="M183" s="308"/>
      <c r="N183" s="310"/>
      <c r="O183" s="310"/>
      <c r="P183" s="308"/>
      <c r="Q183" s="308"/>
      <c r="R183" s="308"/>
      <c r="S183" s="308"/>
      <c r="T183" s="308"/>
      <c r="U183" s="308"/>
      <c r="V183" s="308"/>
      <c r="W183" s="308"/>
      <c r="X183" s="308"/>
      <c r="Y183" s="308"/>
      <c r="Z183" s="308"/>
      <c r="AA183" s="308"/>
      <c r="AB183" s="308"/>
      <c r="AC183" s="308"/>
    </row>
    <row r="184" spans="1:29" ht="14.25" customHeight="1">
      <c r="A184" s="308"/>
      <c r="B184" s="308"/>
      <c r="C184" s="309"/>
      <c r="D184" s="309"/>
      <c r="E184" s="309"/>
      <c r="F184" s="323"/>
      <c r="G184" s="308"/>
      <c r="H184" s="308"/>
      <c r="I184" s="308"/>
      <c r="J184" s="308"/>
      <c r="K184" s="308"/>
      <c r="L184" s="308"/>
      <c r="M184" s="308"/>
      <c r="N184" s="310"/>
      <c r="O184" s="310"/>
      <c r="P184" s="308"/>
      <c r="Q184" s="308"/>
      <c r="R184" s="308"/>
      <c r="S184" s="308"/>
      <c r="T184" s="308"/>
      <c r="U184" s="308"/>
      <c r="V184" s="308"/>
      <c r="W184" s="308"/>
      <c r="X184" s="308"/>
      <c r="Y184" s="308"/>
      <c r="Z184" s="308"/>
      <c r="AA184" s="308"/>
      <c r="AB184" s="308"/>
      <c r="AC184" s="308"/>
    </row>
    <row r="185" spans="1:29" ht="14.25" customHeight="1">
      <c r="A185" s="308"/>
      <c r="B185" s="308"/>
      <c r="C185" s="309"/>
      <c r="D185" s="309"/>
      <c r="E185" s="309"/>
      <c r="F185" s="323"/>
      <c r="G185" s="308"/>
      <c r="H185" s="308"/>
      <c r="I185" s="308"/>
      <c r="J185" s="308"/>
      <c r="K185" s="308"/>
      <c r="L185" s="308"/>
      <c r="M185" s="308"/>
      <c r="N185" s="310"/>
      <c r="O185" s="310"/>
      <c r="P185" s="308"/>
      <c r="Q185" s="308"/>
      <c r="R185" s="308"/>
      <c r="S185" s="308"/>
      <c r="T185" s="308"/>
      <c r="U185" s="308"/>
      <c r="V185" s="308"/>
      <c r="W185" s="308"/>
      <c r="X185" s="308"/>
      <c r="Y185" s="308"/>
      <c r="Z185" s="308"/>
      <c r="AA185" s="308"/>
      <c r="AB185" s="308"/>
      <c r="AC185" s="308"/>
    </row>
    <row r="186" spans="1:29" ht="14.25" customHeight="1">
      <c r="A186" s="308"/>
      <c r="B186" s="308"/>
      <c r="C186" s="309"/>
      <c r="D186" s="309"/>
      <c r="E186" s="309"/>
      <c r="F186" s="323"/>
      <c r="G186" s="308"/>
      <c r="H186" s="308"/>
      <c r="I186" s="308"/>
      <c r="J186" s="308"/>
      <c r="K186" s="308"/>
      <c r="L186" s="308"/>
      <c r="M186" s="308"/>
      <c r="N186" s="310"/>
      <c r="O186" s="310"/>
      <c r="P186" s="308"/>
      <c r="Q186" s="308"/>
      <c r="R186" s="308"/>
      <c r="S186" s="308"/>
      <c r="T186" s="308"/>
      <c r="U186" s="308"/>
      <c r="V186" s="308"/>
      <c r="W186" s="308"/>
      <c r="X186" s="308"/>
      <c r="Y186" s="308"/>
      <c r="Z186" s="308"/>
      <c r="AA186" s="308"/>
      <c r="AB186" s="308"/>
      <c r="AC186" s="308"/>
    </row>
    <row r="187" spans="1:29" ht="14.25" customHeight="1">
      <c r="A187" s="308"/>
      <c r="B187" s="308"/>
      <c r="C187" s="309"/>
      <c r="D187" s="309"/>
      <c r="E187" s="309"/>
      <c r="F187" s="323"/>
      <c r="G187" s="308"/>
      <c r="H187" s="308"/>
      <c r="I187" s="308"/>
      <c r="J187" s="308"/>
      <c r="K187" s="308"/>
      <c r="L187" s="308"/>
      <c r="M187" s="308"/>
      <c r="N187" s="310"/>
      <c r="O187" s="310"/>
      <c r="P187" s="308"/>
      <c r="Q187" s="308"/>
      <c r="R187" s="308"/>
      <c r="S187" s="308"/>
      <c r="T187" s="308"/>
      <c r="U187" s="308"/>
      <c r="V187" s="308"/>
      <c r="W187" s="308"/>
      <c r="X187" s="308"/>
      <c r="Y187" s="308"/>
      <c r="Z187" s="308"/>
      <c r="AA187" s="308"/>
      <c r="AB187" s="308"/>
      <c r="AC187" s="308"/>
    </row>
    <row r="188" spans="1:29" ht="14.25" customHeight="1">
      <c r="A188" s="308"/>
      <c r="B188" s="308"/>
      <c r="C188" s="309"/>
      <c r="D188" s="309"/>
      <c r="E188" s="309"/>
      <c r="F188" s="323"/>
      <c r="G188" s="308"/>
      <c r="H188" s="308"/>
      <c r="I188" s="308"/>
      <c r="J188" s="308"/>
      <c r="K188" s="308"/>
      <c r="L188" s="308"/>
      <c r="M188" s="308"/>
      <c r="N188" s="310"/>
      <c r="O188" s="310"/>
      <c r="P188" s="308"/>
      <c r="Q188" s="308"/>
      <c r="R188" s="308"/>
      <c r="S188" s="308"/>
      <c r="T188" s="308"/>
      <c r="U188" s="308"/>
      <c r="V188" s="308"/>
      <c r="W188" s="308"/>
      <c r="X188" s="308"/>
      <c r="Y188" s="308"/>
      <c r="Z188" s="308"/>
      <c r="AA188" s="308"/>
      <c r="AB188" s="308"/>
      <c r="AC188" s="308"/>
    </row>
    <row r="189" spans="1:29" ht="14.25" customHeight="1">
      <c r="A189" s="308"/>
      <c r="B189" s="308"/>
      <c r="C189" s="309"/>
      <c r="D189" s="309"/>
      <c r="E189" s="309"/>
      <c r="F189" s="323"/>
      <c r="G189" s="308"/>
      <c r="H189" s="308"/>
      <c r="I189" s="308"/>
      <c r="J189" s="308"/>
      <c r="K189" s="308"/>
      <c r="L189" s="308"/>
      <c r="M189" s="308"/>
      <c r="N189" s="310"/>
      <c r="O189" s="310"/>
      <c r="P189" s="308"/>
      <c r="Q189" s="308"/>
      <c r="R189" s="308"/>
      <c r="S189" s="308"/>
      <c r="T189" s="308"/>
      <c r="U189" s="308"/>
      <c r="V189" s="308"/>
      <c r="W189" s="308"/>
      <c r="X189" s="308"/>
      <c r="Y189" s="308"/>
      <c r="Z189" s="308"/>
      <c r="AA189" s="308"/>
      <c r="AB189" s="308"/>
      <c r="AC189" s="308"/>
    </row>
    <row r="190" spans="1:29" ht="14.25" customHeight="1">
      <c r="A190" s="308"/>
      <c r="B190" s="308"/>
      <c r="C190" s="309"/>
      <c r="D190" s="309"/>
      <c r="E190" s="309"/>
      <c r="F190" s="323"/>
      <c r="G190" s="308"/>
      <c r="H190" s="308"/>
      <c r="I190" s="308"/>
      <c r="J190" s="308"/>
      <c r="K190" s="308"/>
      <c r="L190" s="308"/>
      <c r="M190" s="308"/>
      <c r="N190" s="310"/>
      <c r="O190" s="310"/>
      <c r="P190" s="308"/>
      <c r="Q190" s="308"/>
      <c r="R190" s="308"/>
      <c r="S190" s="308"/>
      <c r="T190" s="308"/>
      <c r="U190" s="308"/>
      <c r="V190" s="308"/>
      <c r="W190" s="308"/>
      <c r="X190" s="308"/>
      <c r="Y190" s="308"/>
      <c r="Z190" s="308"/>
      <c r="AA190" s="308"/>
      <c r="AB190" s="308"/>
      <c r="AC190" s="308"/>
    </row>
    <row r="191" spans="1:29" ht="14.25" customHeight="1">
      <c r="A191" s="308"/>
      <c r="B191" s="308"/>
      <c r="C191" s="309"/>
      <c r="D191" s="309"/>
      <c r="E191" s="309"/>
      <c r="F191" s="323"/>
      <c r="G191" s="308"/>
      <c r="H191" s="308"/>
      <c r="I191" s="308"/>
      <c r="J191" s="308"/>
      <c r="K191" s="308"/>
      <c r="L191" s="308"/>
      <c r="M191" s="308"/>
      <c r="N191" s="310"/>
      <c r="O191" s="310"/>
      <c r="P191" s="308"/>
      <c r="Q191" s="308"/>
      <c r="R191" s="308"/>
      <c r="S191" s="308"/>
      <c r="T191" s="308"/>
      <c r="U191" s="308"/>
      <c r="V191" s="308"/>
      <c r="W191" s="308"/>
      <c r="X191" s="308"/>
      <c r="Y191" s="308"/>
      <c r="Z191" s="308"/>
      <c r="AA191" s="308"/>
      <c r="AB191" s="308"/>
      <c r="AC191" s="308"/>
    </row>
    <row r="192" spans="1:29" ht="14.25" customHeight="1">
      <c r="A192" s="308"/>
      <c r="B192" s="308"/>
      <c r="C192" s="309"/>
      <c r="D192" s="309"/>
      <c r="E192" s="309"/>
      <c r="F192" s="323"/>
      <c r="G192" s="308"/>
      <c r="H192" s="308"/>
      <c r="I192" s="308"/>
      <c r="J192" s="308"/>
      <c r="K192" s="308"/>
      <c r="L192" s="308"/>
      <c r="M192" s="308"/>
      <c r="N192" s="310"/>
      <c r="O192" s="310"/>
      <c r="P192" s="308"/>
      <c r="Q192" s="308"/>
      <c r="R192" s="308"/>
      <c r="S192" s="308"/>
      <c r="T192" s="308"/>
      <c r="U192" s="308"/>
      <c r="V192" s="308"/>
      <c r="W192" s="308"/>
      <c r="X192" s="308"/>
      <c r="Y192" s="308"/>
      <c r="Z192" s="308"/>
      <c r="AA192" s="308"/>
      <c r="AB192" s="308"/>
      <c r="AC192" s="308"/>
    </row>
    <row r="193" spans="1:29" ht="14.25" customHeight="1">
      <c r="A193" s="308"/>
      <c r="B193" s="308"/>
      <c r="C193" s="309"/>
      <c r="D193" s="309"/>
      <c r="E193" s="309"/>
      <c r="F193" s="323"/>
      <c r="G193" s="308"/>
      <c r="H193" s="308"/>
      <c r="I193" s="308"/>
      <c r="J193" s="308"/>
      <c r="K193" s="308"/>
      <c r="L193" s="308"/>
      <c r="M193" s="308"/>
      <c r="N193" s="310"/>
      <c r="O193" s="310"/>
      <c r="P193" s="308"/>
      <c r="Q193" s="308"/>
      <c r="R193" s="308"/>
      <c r="S193" s="308"/>
      <c r="T193" s="308"/>
      <c r="U193" s="308"/>
      <c r="V193" s="308"/>
      <c r="W193" s="308"/>
      <c r="X193" s="308"/>
      <c r="Y193" s="308"/>
      <c r="Z193" s="308"/>
      <c r="AA193" s="308"/>
      <c r="AB193" s="308"/>
      <c r="AC193" s="308"/>
    </row>
    <row r="194" spans="1:29" ht="14.25" customHeight="1">
      <c r="A194" s="308"/>
      <c r="B194" s="308"/>
      <c r="C194" s="309"/>
      <c r="D194" s="309"/>
      <c r="E194" s="309"/>
      <c r="F194" s="323"/>
      <c r="G194" s="308"/>
      <c r="H194" s="308"/>
      <c r="I194" s="308"/>
      <c r="J194" s="308"/>
      <c r="K194" s="308"/>
      <c r="L194" s="308"/>
      <c r="M194" s="308"/>
      <c r="N194" s="310"/>
      <c r="O194" s="310"/>
      <c r="P194" s="308"/>
      <c r="Q194" s="308"/>
      <c r="R194" s="308"/>
      <c r="S194" s="308"/>
      <c r="T194" s="308"/>
      <c r="U194" s="308"/>
      <c r="V194" s="308"/>
      <c r="W194" s="308"/>
      <c r="X194" s="308"/>
      <c r="Y194" s="308"/>
      <c r="Z194" s="308"/>
      <c r="AA194" s="308"/>
      <c r="AB194" s="308"/>
      <c r="AC194" s="308"/>
    </row>
    <row r="195" spans="1:29" ht="14.25" customHeight="1">
      <c r="A195" s="308"/>
      <c r="B195" s="308"/>
      <c r="C195" s="309"/>
      <c r="D195" s="309"/>
      <c r="E195" s="309"/>
      <c r="F195" s="323"/>
      <c r="G195" s="308"/>
      <c r="H195" s="308"/>
      <c r="I195" s="308"/>
      <c r="J195" s="308"/>
      <c r="K195" s="308"/>
      <c r="L195" s="308"/>
      <c r="M195" s="308"/>
      <c r="N195" s="310"/>
      <c r="O195" s="310"/>
      <c r="P195" s="308"/>
      <c r="Q195" s="308"/>
      <c r="R195" s="308"/>
      <c r="S195" s="308"/>
      <c r="T195" s="308"/>
      <c r="U195" s="308"/>
      <c r="V195" s="308"/>
      <c r="W195" s="308"/>
      <c r="X195" s="308"/>
      <c r="Y195" s="308"/>
      <c r="Z195" s="308"/>
      <c r="AA195" s="308"/>
      <c r="AB195" s="308"/>
      <c r="AC195" s="308"/>
    </row>
    <row r="196" spans="1:29" ht="14.25" customHeight="1">
      <c r="A196" s="308"/>
      <c r="B196" s="308"/>
      <c r="C196" s="309"/>
      <c r="D196" s="309"/>
      <c r="E196" s="309"/>
      <c r="F196" s="323"/>
      <c r="G196" s="308"/>
      <c r="H196" s="308"/>
      <c r="I196" s="308"/>
      <c r="J196" s="308"/>
      <c r="K196" s="308"/>
      <c r="L196" s="308"/>
      <c r="M196" s="308"/>
      <c r="N196" s="310"/>
      <c r="O196" s="310"/>
      <c r="P196" s="308"/>
      <c r="Q196" s="308"/>
      <c r="R196" s="308"/>
      <c r="S196" s="308"/>
      <c r="T196" s="308"/>
      <c r="U196" s="308"/>
      <c r="V196" s="308"/>
      <c r="W196" s="308"/>
      <c r="X196" s="308"/>
      <c r="Y196" s="308"/>
      <c r="Z196" s="308"/>
      <c r="AA196" s="308"/>
      <c r="AB196" s="308"/>
      <c r="AC196" s="308"/>
    </row>
    <row r="197" spans="1:29" ht="14.25" customHeight="1">
      <c r="A197" s="308"/>
      <c r="B197" s="308"/>
      <c r="C197" s="309"/>
      <c r="D197" s="309"/>
      <c r="E197" s="309"/>
      <c r="F197" s="323"/>
      <c r="G197" s="308"/>
      <c r="H197" s="308"/>
      <c r="I197" s="308"/>
      <c r="J197" s="308"/>
      <c r="K197" s="308"/>
      <c r="L197" s="308"/>
      <c r="M197" s="308"/>
      <c r="N197" s="310"/>
      <c r="O197" s="310"/>
      <c r="P197" s="308"/>
      <c r="Q197" s="308"/>
      <c r="R197" s="308"/>
      <c r="S197" s="308"/>
      <c r="T197" s="308"/>
      <c r="U197" s="308"/>
      <c r="V197" s="308"/>
      <c r="W197" s="308"/>
      <c r="X197" s="308"/>
      <c r="Y197" s="308"/>
      <c r="Z197" s="308"/>
      <c r="AA197" s="308"/>
      <c r="AB197" s="308"/>
      <c r="AC197" s="308"/>
    </row>
    <row r="198" spans="1:29" ht="14.25" customHeight="1">
      <c r="A198" s="308"/>
      <c r="B198" s="308"/>
      <c r="C198" s="309"/>
      <c r="D198" s="309"/>
      <c r="E198" s="309"/>
      <c r="F198" s="323"/>
      <c r="G198" s="308"/>
      <c r="H198" s="308"/>
      <c r="I198" s="308"/>
      <c r="J198" s="308"/>
      <c r="K198" s="308"/>
      <c r="L198" s="308"/>
      <c r="M198" s="308"/>
      <c r="N198" s="310"/>
      <c r="O198" s="310"/>
      <c r="P198" s="308"/>
      <c r="Q198" s="308"/>
      <c r="R198" s="308"/>
      <c r="S198" s="308"/>
      <c r="T198" s="308"/>
      <c r="U198" s="308"/>
      <c r="V198" s="308"/>
      <c r="W198" s="308"/>
      <c r="X198" s="308"/>
      <c r="Y198" s="308"/>
      <c r="Z198" s="308"/>
      <c r="AA198" s="308"/>
      <c r="AB198" s="308"/>
      <c r="AC198" s="308"/>
    </row>
    <row r="199" spans="1:29" ht="14.25" customHeight="1">
      <c r="A199" s="308"/>
      <c r="B199" s="308"/>
      <c r="C199" s="309"/>
      <c r="D199" s="309"/>
      <c r="E199" s="309"/>
      <c r="F199" s="323"/>
      <c r="G199" s="308"/>
      <c r="H199" s="308"/>
      <c r="I199" s="308"/>
      <c r="J199" s="308"/>
      <c r="K199" s="308"/>
      <c r="L199" s="308"/>
      <c r="M199" s="308"/>
      <c r="N199" s="310"/>
      <c r="O199" s="310"/>
      <c r="P199" s="308"/>
      <c r="Q199" s="308"/>
      <c r="R199" s="308"/>
      <c r="S199" s="308"/>
      <c r="T199" s="308"/>
      <c r="U199" s="308"/>
      <c r="V199" s="308"/>
      <c r="W199" s="308"/>
      <c r="X199" s="308"/>
      <c r="Y199" s="308"/>
      <c r="Z199" s="308"/>
      <c r="AA199" s="308"/>
      <c r="AB199" s="308"/>
      <c r="AC199" s="308"/>
    </row>
    <row r="200" spans="1:29" ht="14.25" customHeight="1">
      <c r="A200" s="308"/>
      <c r="B200" s="308"/>
      <c r="C200" s="309"/>
      <c r="D200" s="309"/>
      <c r="E200" s="309"/>
      <c r="F200" s="323"/>
      <c r="G200" s="308"/>
      <c r="H200" s="308"/>
      <c r="I200" s="308"/>
      <c r="J200" s="308"/>
      <c r="K200" s="308"/>
      <c r="L200" s="308"/>
      <c r="M200" s="308"/>
      <c r="N200" s="310"/>
      <c r="O200" s="310"/>
      <c r="P200" s="308"/>
      <c r="Q200" s="308"/>
      <c r="R200" s="308"/>
      <c r="S200" s="308"/>
      <c r="T200" s="308"/>
      <c r="U200" s="308"/>
      <c r="V200" s="308"/>
      <c r="W200" s="308"/>
      <c r="X200" s="308"/>
      <c r="Y200" s="308"/>
      <c r="Z200" s="308"/>
      <c r="AA200" s="308"/>
      <c r="AB200" s="308"/>
      <c r="AC200" s="308"/>
    </row>
    <row r="201" spans="1:29" ht="14.25" customHeight="1">
      <c r="A201" s="308"/>
      <c r="B201" s="308"/>
      <c r="C201" s="309"/>
      <c r="D201" s="309"/>
      <c r="E201" s="309"/>
      <c r="F201" s="323"/>
      <c r="G201" s="308"/>
      <c r="H201" s="308"/>
      <c r="I201" s="308"/>
      <c r="J201" s="308"/>
      <c r="K201" s="308"/>
      <c r="L201" s="308"/>
      <c r="M201" s="308"/>
      <c r="N201" s="310"/>
      <c r="O201" s="310"/>
      <c r="P201" s="308"/>
      <c r="Q201" s="308"/>
      <c r="R201" s="308"/>
      <c r="S201" s="308"/>
      <c r="T201" s="308"/>
      <c r="U201" s="308"/>
      <c r="V201" s="308"/>
      <c r="W201" s="308"/>
      <c r="X201" s="308"/>
      <c r="Y201" s="308"/>
      <c r="Z201" s="308"/>
      <c r="AA201" s="308"/>
      <c r="AB201" s="308"/>
      <c r="AC201" s="308"/>
    </row>
    <row r="202" spans="1:29" ht="14.25" customHeight="1">
      <c r="A202" s="308"/>
      <c r="B202" s="308"/>
      <c r="C202" s="309"/>
      <c r="D202" s="309"/>
      <c r="E202" s="309"/>
      <c r="F202" s="323"/>
      <c r="G202" s="308"/>
      <c r="H202" s="308"/>
      <c r="I202" s="308"/>
      <c r="J202" s="308"/>
      <c r="K202" s="308"/>
      <c r="L202" s="308"/>
      <c r="M202" s="308"/>
      <c r="N202" s="310"/>
      <c r="O202" s="310"/>
      <c r="P202" s="308"/>
      <c r="Q202" s="308"/>
      <c r="R202" s="308"/>
      <c r="S202" s="308"/>
      <c r="T202" s="308"/>
      <c r="U202" s="308"/>
      <c r="V202" s="308"/>
      <c r="W202" s="308"/>
      <c r="X202" s="308"/>
      <c r="Y202" s="308"/>
      <c r="Z202" s="308"/>
      <c r="AA202" s="308"/>
      <c r="AB202" s="308"/>
      <c r="AC202" s="308"/>
    </row>
    <row r="203" spans="1:29" ht="14.25" customHeight="1">
      <c r="A203" s="308"/>
      <c r="B203" s="308"/>
      <c r="C203" s="309"/>
      <c r="D203" s="309"/>
      <c r="E203" s="309"/>
      <c r="F203" s="323"/>
      <c r="G203" s="308"/>
      <c r="H203" s="308"/>
      <c r="I203" s="308"/>
      <c r="J203" s="308"/>
      <c r="K203" s="308"/>
      <c r="L203" s="308"/>
      <c r="M203" s="308"/>
      <c r="N203" s="310"/>
      <c r="O203" s="310"/>
      <c r="P203" s="308"/>
      <c r="Q203" s="308"/>
      <c r="R203" s="308"/>
      <c r="S203" s="308"/>
      <c r="T203" s="308"/>
      <c r="U203" s="308"/>
      <c r="V203" s="308"/>
      <c r="W203" s="308"/>
      <c r="X203" s="308"/>
      <c r="Y203" s="308"/>
      <c r="Z203" s="308"/>
      <c r="AA203" s="308"/>
      <c r="AB203" s="308"/>
      <c r="AC203" s="308"/>
    </row>
    <row r="204" spans="1:29" ht="14.25" customHeight="1">
      <c r="A204" s="308"/>
      <c r="B204" s="308"/>
      <c r="C204" s="309"/>
      <c r="D204" s="309"/>
      <c r="E204" s="309"/>
      <c r="F204" s="323"/>
      <c r="G204" s="308"/>
      <c r="H204" s="308"/>
      <c r="I204" s="308"/>
      <c r="J204" s="308"/>
      <c r="K204" s="308"/>
      <c r="L204" s="308"/>
      <c r="M204" s="308"/>
      <c r="N204" s="310"/>
      <c r="O204" s="310"/>
      <c r="P204" s="308"/>
      <c r="Q204" s="308"/>
      <c r="R204" s="308"/>
      <c r="S204" s="308"/>
      <c r="T204" s="308"/>
      <c r="U204" s="308"/>
      <c r="V204" s="308"/>
      <c r="W204" s="308"/>
      <c r="X204" s="308"/>
      <c r="Y204" s="308"/>
      <c r="Z204" s="308"/>
      <c r="AA204" s="308"/>
      <c r="AB204" s="308"/>
      <c r="AC204" s="308"/>
    </row>
    <row r="205" spans="1:29" ht="14.25" customHeight="1">
      <c r="A205" s="308"/>
      <c r="B205" s="308"/>
      <c r="C205" s="309"/>
      <c r="D205" s="309"/>
      <c r="E205" s="309"/>
      <c r="F205" s="323"/>
      <c r="G205" s="308"/>
      <c r="H205" s="308"/>
      <c r="I205" s="308"/>
      <c r="J205" s="308"/>
      <c r="K205" s="308"/>
      <c r="L205" s="308"/>
      <c r="M205" s="308"/>
      <c r="N205" s="310"/>
      <c r="O205" s="310"/>
      <c r="P205" s="308"/>
      <c r="Q205" s="308"/>
      <c r="R205" s="308"/>
      <c r="S205" s="308"/>
      <c r="T205" s="308"/>
      <c r="U205" s="308"/>
      <c r="V205" s="308"/>
      <c r="W205" s="308"/>
      <c r="X205" s="308"/>
      <c r="Y205" s="308"/>
      <c r="Z205" s="308"/>
      <c r="AA205" s="308"/>
      <c r="AB205" s="308"/>
      <c r="AC205" s="308"/>
    </row>
    <row r="206" spans="1:29" ht="14.25" customHeight="1">
      <c r="A206" s="308"/>
      <c r="B206" s="308"/>
      <c r="C206" s="309"/>
      <c r="D206" s="309"/>
      <c r="E206" s="309"/>
      <c r="F206" s="323"/>
      <c r="G206" s="308"/>
      <c r="H206" s="308"/>
      <c r="I206" s="308"/>
      <c r="J206" s="308"/>
      <c r="K206" s="308"/>
      <c r="L206" s="308"/>
      <c r="M206" s="308"/>
      <c r="N206" s="310"/>
      <c r="O206" s="310"/>
      <c r="P206" s="308"/>
      <c r="Q206" s="308"/>
      <c r="R206" s="308"/>
      <c r="S206" s="308"/>
      <c r="T206" s="308"/>
      <c r="U206" s="308"/>
      <c r="V206" s="308"/>
      <c r="W206" s="308"/>
      <c r="X206" s="308"/>
      <c r="Y206" s="308"/>
      <c r="Z206" s="308"/>
      <c r="AA206" s="308"/>
      <c r="AB206" s="308"/>
      <c r="AC206" s="308"/>
    </row>
    <row r="207" spans="1:29" ht="14.25" customHeight="1">
      <c r="A207" s="308"/>
      <c r="B207" s="308"/>
      <c r="C207" s="309"/>
      <c r="D207" s="309"/>
      <c r="E207" s="309"/>
      <c r="F207" s="323"/>
      <c r="G207" s="308"/>
      <c r="H207" s="308"/>
      <c r="I207" s="308"/>
      <c r="J207" s="308"/>
      <c r="K207" s="308"/>
      <c r="L207" s="308"/>
      <c r="M207" s="308"/>
      <c r="N207" s="310"/>
      <c r="O207" s="310"/>
      <c r="P207" s="308"/>
      <c r="Q207" s="308"/>
      <c r="R207" s="308"/>
      <c r="S207" s="308"/>
      <c r="T207" s="308"/>
      <c r="U207" s="308"/>
      <c r="V207" s="308"/>
      <c r="W207" s="308"/>
      <c r="X207" s="308"/>
      <c r="Y207" s="308"/>
      <c r="Z207" s="308"/>
      <c r="AA207" s="308"/>
      <c r="AB207" s="308"/>
      <c r="AC207" s="308"/>
    </row>
    <row r="208" spans="1:29" ht="14.25" customHeight="1">
      <c r="A208" s="308"/>
      <c r="B208" s="308"/>
      <c r="C208" s="309"/>
      <c r="D208" s="309"/>
      <c r="E208" s="309"/>
      <c r="F208" s="323"/>
      <c r="G208" s="308"/>
      <c r="H208" s="308"/>
      <c r="I208" s="308"/>
      <c r="J208" s="308"/>
      <c r="K208" s="308"/>
      <c r="L208" s="308"/>
      <c r="M208" s="308"/>
      <c r="N208" s="310"/>
      <c r="O208" s="310"/>
      <c r="P208" s="308"/>
      <c r="Q208" s="308"/>
      <c r="R208" s="308"/>
      <c r="S208" s="308"/>
      <c r="T208" s="308"/>
      <c r="U208" s="308"/>
      <c r="V208" s="308"/>
      <c r="W208" s="308"/>
      <c r="X208" s="308"/>
      <c r="Y208" s="308"/>
      <c r="Z208" s="308"/>
      <c r="AA208" s="308"/>
      <c r="AB208" s="308"/>
      <c r="AC208" s="308"/>
    </row>
    <row r="209" spans="1:29" ht="14.25" customHeight="1">
      <c r="A209" s="308"/>
      <c r="B209" s="308"/>
      <c r="C209" s="309"/>
      <c r="D209" s="309"/>
      <c r="E209" s="309"/>
      <c r="F209" s="323"/>
      <c r="G209" s="308"/>
      <c r="H209" s="308"/>
      <c r="I209" s="308"/>
      <c r="J209" s="308"/>
      <c r="K209" s="308"/>
      <c r="L209" s="308"/>
      <c r="M209" s="308"/>
      <c r="N209" s="310"/>
      <c r="O209" s="310"/>
      <c r="P209" s="308"/>
      <c r="Q209" s="308"/>
      <c r="R209" s="308"/>
      <c r="S209" s="308"/>
      <c r="T209" s="308"/>
      <c r="U209" s="308"/>
      <c r="V209" s="308"/>
      <c r="W209" s="308"/>
      <c r="X209" s="308"/>
      <c r="Y209" s="308"/>
      <c r="Z209" s="308"/>
      <c r="AA209" s="308"/>
      <c r="AB209" s="308"/>
      <c r="AC209" s="308"/>
    </row>
    <row r="210" spans="1:29" ht="14.25" customHeight="1">
      <c r="A210" s="308"/>
      <c r="B210" s="308"/>
      <c r="C210" s="309"/>
      <c r="D210" s="309"/>
      <c r="E210" s="309"/>
      <c r="F210" s="323"/>
      <c r="G210" s="308"/>
      <c r="H210" s="308"/>
      <c r="I210" s="308"/>
      <c r="J210" s="308"/>
      <c r="K210" s="308"/>
      <c r="L210" s="308"/>
      <c r="M210" s="308"/>
      <c r="N210" s="310"/>
      <c r="O210" s="310"/>
      <c r="P210" s="308"/>
      <c r="Q210" s="308"/>
      <c r="R210" s="308"/>
      <c r="S210" s="308"/>
      <c r="T210" s="308"/>
      <c r="U210" s="308"/>
      <c r="V210" s="308"/>
      <c r="W210" s="308"/>
      <c r="X210" s="308"/>
      <c r="Y210" s="308"/>
      <c r="Z210" s="308"/>
      <c r="AA210" s="308"/>
      <c r="AB210" s="308"/>
      <c r="AC210" s="308"/>
    </row>
    <row r="211" spans="1:29" ht="14.25" customHeight="1">
      <c r="A211" s="308"/>
      <c r="B211" s="308"/>
      <c r="C211" s="309"/>
      <c r="D211" s="309"/>
      <c r="E211" s="309"/>
      <c r="F211" s="323"/>
      <c r="G211" s="308"/>
      <c r="H211" s="308"/>
      <c r="I211" s="308"/>
      <c r="J211" s="308"/>
      <c r="K211" s="308"/>
      <c r="L211" s="308"/>
      <c r="M211" s="308"/>
      <c r="N211" s="310"/>
      <c r="O211" s="310"/>
      <c r="P211" s="308"/>
      <c r="Q211" s="308"/>
      <c r="R211" s="308"/>
      <c r="S211" s="308"/>
      <c r="T211" s="308"/>
      <c r="U211" s="308"/>
      <c r="V211" s="308"/>
      <c r="W211" s="308"/>
      <c r="X211" s="308"/>
      <c r="Y211" s="308"/>
      <c r="Z211" s="308"/>
      <c r="AA211" s="308"/>
      <c r="AB211" s="308"/>
      <c r="AC211" s="308"/>
    </row>
    <row r="212" spans="1:29" ht="14.25" customHeight="1">
      <c r="A212" s="308"/>
      <c r="B212" s="308"/>
      <c r="C212" s="309"/>
      <c r="D212" s="309"/>
      <c r="E212" s="309"/>
      <c r="F212" s="323"/>
      <c r="G212" s="308"/>
      <c r="H212" s="308"/>
      <c r="I212" s="308"/>
      <c r="J212" s="308"/>
      <c r="K212" s="308"/>
      <c r="L212" s="308"/>
      <c r="M212" s="308"/>
      <c r="N212" s="310"/>
      <c r="O212" s="310"/>
      <c r="P212" s="308"/>
      <c r="Q212" s="308"/>
      <c r="R212" s="308"/>
      <c r="S212" s="308"/>
      <c r="T212" s="308"/>
      <c r="U212" s="308"/>
      <c r="V212" s="308"/>
      <c r="W212" s="308"/>
      <c r="X212" s="308"/>
      <c r="Y212" s="308"/>
      <c r="Z212" s="308"/>
      <c r="AA212" s="308"/>
      <c r="AB212" s="308"/>
      <c r="AC212" s="308"/>
    </row>
    <row r="213" spans="1:29" ht="14.25" customHeight="1">
      <c r="A213" s="308"/>
      <c r="B213" s="308"/>
      <c r="C213" s="309"/>
      <c r="D213" s="309"/>
      <c r="E213" s="309"/>
      <c r="F213" s="323"/>
      <c r="G213" s="308"/>
      <c r="H213" s="308"/>
      <c r="I213" s="308"/>
      <c r="J213" s="308"/>
      <c r="K213" s="308"/>
      <c r="L213" s="308"/>
      <c r="M213" s="308"/>
      <c r="N213" s="310"/>
      <c r="O213" s="310"/>
      <c r="P213" s="308"/>
      <c r="Q213" s="308"/>
      <c r="R213" s="308"/>
      <c r="S213" s="308"/>
      <c r="T213" s="308"/>
      <c r="U213" s="308"/>
      <c r="V213" s="308"/>
      <c r="W213" s="308"/>
      <c r="X213" s="308"/>
      <c r="Y213" s="308"/>
      <c r="Z213" s="308"/>
      <c r="AA213" s="308"/>
      <c r="AB213" s="308"/>
      <c r="AC213" s="308"/>
    </row>
    <row r="214" spans="1:29" ht="14.25" customHeight="1">
      <c r="A214" s="308"/>
      <c r="B214" s="308"/>
      <c r="C214" s="309"/>
      <c r="D214" s="309"/>
      <c r="E214" s="309"/>
      <c r="F214" s="323"/>
      <c r="G214" s="308"/>
      <c r="H214" s="308"/>
      <c r="I214" s="308"/>
      <c r="J214" s="308"/>
      <c r="K214" s="308"/>
      <c r="L214" s="308"/>
      <c r="M214" s="308"/>
      <c r="N214" s="310"/>
      <c r="O214" s="310"/>
      <c r="P214" s="308"/>
      <c r="Q214" s="308"/>
      <c r="R214" s="308"/>
      <c r="S214" s="308"/>
      <c r="T214" s="308"/>
      <c r="U214" s="308"/>
      <c r="V214" s="308"/>
      <c r="W214" s="308"/>
      <c r="X214" s="308"/>
      <c r="Y214" s="308"/>
      <c r="Z214" s="308"/>
      <c r="AA214" s="308"/>
      <c r="AB214" s="308"/>
      <c r="AC214" s="308"/>
    </row>
    <row r="215" spans="1:29" ht="14.25" customHeight="1">
      <c r="A215" s="308"/>
      <c r="B215" s="308"/>
      <c r="C215" s="309"/>
      <c r="D215" s="309"/>
      <c r="E215" s="309"/>
      <c r="F215" s="323"/>
      <c r="G215" s="308"/>
      <c r="H215" s="308"/>
      <c r="I215" s="308"/>
      <c r="J215" s="308"/>
      <c r="K215" s="308"/>
      <c r="L215" s="308"/>
      <c r="M215" s="308"/>
      <c r="N215" s="310"/>
      <c r="O215" s="310"/>
      <c r="P215" s="308"/>
      <c r="Q215" s="308"/>
      <c r="R215" s="308"/>
      <c r="S215" s="308"/>
      <c r="T215" s="308"/>
      <c r="U215" s="308"/>
      <c r="V215" s="308"/>
      <c r="W215" s="308"/>
      <c r="X215" s="308"/>
      <c r="Y215" s="308"/>
      <c r="Z215" s="308"/>
      <c r="AA215" s="308"/>
      <c r="AB215" s="308"/>
      <c r="AC215" s="308"/>
    </row>
    <row r="216" spans="1:29" ht="14.25" customHeight="1">
      <c r="A216" s="308"/>
      <c r="B216" s="308"/>
      <c r="C216" s="309"/>
      <c r="D216" s="309"/>
      <c r="E216" s="309"/>
      <c r="F216" s="323"/>
      <c r="G216" s="308"/>
      <c r="H216" s="308"/>
      <c r="I216" s="308"/>
      <c r="J216" s="308"/>
      <c r="K216" s="308"/>
      <c r="L216" s="308"/>
      <c r="M216" s="308"/>
      <c r="N216" s="310"/>
      <c r="O216" s="310"/>
      <c r="P216" s="308"/>
      <c r="Q216" s="308"/>
      <c r="R216" s="308"/>
      <c r="S216" s="308"/>
      <c r="T216" s="308"/>
      <c r="U216" s="308"/>
      <c r="V216" s="308"/>
      <c r="W216" s="308"/>
      <c r="X216" s="308"/>
      <c r="Y216" s="308"/>
      <c r="Z216" s="308"/>
      <c r="AA216" s="308"/>
      <c r="AB216" s="308"/>
      <c r="AC216" s="308"/>
    </row>
    <row r="217" spans="1:29" ht="14.25" customHeight="1">
      <c r="A217" s="308"/>
      <c r="B217" s="308"/>
      <c r="C217" s="309"/>
      <c r="D217" s="309"/>
      <c r="E217" s="309"/>
      <c r="F217" s="323"/>
      <c r="G217" s="308"/>
      <c r="H217" s="308"/>
      <c r="I217" s="308"/>
      <c r="J217" s="308"/>
      <c r="K217" s="308"/>
      <c r="L217" s="308"/>
      <c r="M217" s="308"/>
      <c r="N217" s="310"/>
      <c r="O217" s="310"/>
      <c r="P217" s="308"/>
      <c r="Q217" s="308"/>
      <c r="R217" s="308"/>
      <c r="S217" s="308"/>
      <c r="T217" s="308"/>
      <c r="U217" s="308"/>
      <c r="V217" s="308"/>
      <c r="W217" s="308"/>
      <c r="X217" s="308"/>
      <c r="Y217" s="308"/>
      <c r="Z217" s="308"/>
      <c r="AA217" s="308"/>
      <c r="AB217" s="308"/>
      <c r="AC217" s="308"/>
    </row>
    <row r="218" spans="1:29" ht="14.25" customHeight="1">
      <c r="A218" s="308"/>
      <c r="B218" s="308"/>
      <c r="C218" s="309"/>
      <c r="D218" s="309"/>
      <c r="E218" s="309"/>
      <c r="F218" s="323"/>
      <c r="G218" s="308"/>
      <c r="H218" s="308"/>
      <c r="I218" s="308"/>
      <c r="J218" s="308"/>
      <c r="K218" s="308"/>
      <c r="L218" s="308"/>
      <c r="M218" s="308"/>
      <c r="N218" s="310"/>
      <c r="O218" s="310"/>
      <c r="P218" s="308"/>
      <c r="Q218" s="308"/>
      <c r="R218" s="308"/>
      <c r="S218" s="308"/>
      <c r="T218" s="308"/>
      <c r="U218" s="308"/>
      <c r="V218" s="308"/>
      <c r="W218" s="308"/>
      <c r="X218" s="308"/>
      <c r="Y218" s="308"/>
      <c r="Z218" s="308"/>
      <c r="AA218" s="308"/>
      <c r="AB218" s="308"/>
      <c r="AC218" s="308"/>
    </row>
    <row r="219" spans="1:29" ht="14.25" customHeight="1">
      <c r="A219" s="308"/>
      <c r="B219" s="308"/>
      <c r="C219" s="309"/>
      <c r="D219" s="309"/>
      <c r="E219" s="309"/>
      <c r="F219" s="323"/>
      <c r="G219" s="308"/>
      <c r="H219" s="308"/>
      <c r="I219" s="308"/>
      <c r="J219" s="308"/>
      <c r="K219" s="308"/>
      <c r="L219" s="308"/>
      <c r="M219" s="308"/>
      <c r="N219" s="310"/>
      <c r="O219" s="310"/>
      <c r="P219" s="308"/>
      <c r="Q219" s="308"/>
      <c r="R219" s="308"/>
      <c r="S219" s="308"/>
      <c r="T219" s="308"/>
      <c r="U219" s="308"/>
      <c r="V219" s="308"/>
      <c r="W219" s="308"/>
      <c r="X219" s="308"/>
      <c r="Y219" s="308"/>
      <c r="Z219" s="308"/>
      <c r="AA219" s="308"/>
      <c r="AB219" s="308"/>
      <c r="AC219" s="308"/>
    </row>
    <row r="220" spans="1:29" ht="14.25" customHeight="1">
      <c r="A220" s="308"/>
      <c r="B220" s="308"/>
      <c r="C220" s="309"/>
      <c r="D220" s="309"/>
      <c r="E220" s="309"/>
      <c r="F220" s="323"/>
      <c r="G220" s="308"/>
      <c r="H220" s="308"/>
      <c r="I220" s="308"/>
      <c r="J220" s="308"/>
      <c r="K220" s="308"/>
      <c r="L220" s="308"/>
      <c r="M220" s="308"/>
      <c r="N220" s="310"/>
      <c r="O220" s="310"/>
      <c r="P220" s="308"/>
      <c r="Q220" s="308"/>
      <c r="R220" s="308"/>
      <c r="S220" s="308"/>
      <c r="T220" s="308"/>
      <c r="U220" s="308"/>
      <c r="V220" s="308"/>
      <c r="W220" s="308"/>
      <c r="X220" s="308"/>
      <c r="Y220" s="308"/>
      <c r="Z220" s="308"/>
      <c r="AA220" s="308"/>
      <c r="AB220" s="308"/>
      <c r="AC220" s="308"/>
    </row>
    <row r="221" spans="1:29" ht="14.25" customHeight="1">
      <c r="A221" s="308"/>
      <c r="B221" s="308"/>
      <c r="C221" s="309"/>
      <c r="D221" s="309"/>
      <c r="E221" s="309"/>
      <c r="F221" s="323"/>
      <c r="G221" s="308"/>
      <c r="H221" s="308"/>
      <c r="I221" s="308"/>
      <c r="J221" s="308"/>
      <c r="K221" s="308"/>
      <c r="L221" s="308"/>
      <c r="M221" s="308"/>
      <c r="N221" s="310"/>
      <c r="O221" s="310"/>
      <c r="P221" s="308"/>
      <c r="Q221" s="308"/>
      <c r="R221" s="308"/>
      <c r="S221" s="308"/>
      <c r="T221" s="308"/>
      <c r="U221" s="308"/>
      <c r="V221" s="308"/>
      <c r="W221" s="308"/>
      <c r="X221" s="308"/>
      <c r="Y221" s="308"/>
      <c r="Z221" s="308"/>
      <c r="AA221" s="308"/>
      <c r="AB221" s="308"/>
      <c r="AC221" s="308"/>
    </row>
    <row r="222" spans="1:29" ht="14.25" customHeight="1">
      <c r="A222" s="308"/>
      <c r="B222" s="308"/>
      <c r="C222" s="309"/>
      <c r="D222" s="309"/>
      <c r="E222" s="309"/>
      <c r="F222" s="323"/>
      <c r="G222" s="308"/>
      <c r="H222" s="308"/>
      <c r="I222" s="308"/>
      <c r="J222" s="308"/>
      <c r="K222" s="308"/>
      <c r="L222" s="308"/>
      <c r="M222" s="308"/>
      <c r="N222" s="310"/>
      <c r="O222" s="310"/>
      <c r="P222" s="308"/>
      <c r="Q222" s="308"/>
      <c r="R222" s="308"/>
      <c r="S222" s="308"/>
      <c r="T222" s="308"/>
      <c r="U222" s="308"/>
      <c r="V222" s="308"/>
      <c r="W222" s="308"/>
      <c r="X222" s="308"/>
      <c r="Y222" s="308"/>
      <c r="Z222" s="308"/>
      <c r="AA222" s="308"/>
      <c r="AB222" s="308"/>
      <c r="AC222" s="308"/>
    </row>
    <row r="223" spans="1:29" ht="14.25" customHeight="1">
      <c r="A223" s="308"/>
      <c r="B223" s="308"/>
      <c r="C223" s="309"/>
      <c r="D223" s="309"/>
      <c r="E223" s="309"/>
      <c r="F223" s="323"/>
      <c r="G223" s="308"/>
      <c r="H223" s="308"/>
      <c r="I223" s="308"/>
      <c r="J223" s="308"/>
      <c r="K223" s="308"/>
      <c r="L223" s="308"/>
      <c r="M223" s="308"/>
      <c r="N223" s="310"/>
      <c r="O223" s="310"/>
      <c r="P223" s="308"/>
      <c r="Q223" s="308"/>
      <c r="R223" s="308"/>
      <c r="S223" s="308"/>
      <c r="T223" s="308"/>
      <c r="U223" s="308"/>
      <c r="V223" s="308"/>
      <c r="W223" s="308"/>
      <c r="X223" s="308"/>
      <c r="Y223" s="308"/>
      <c r="Z223" s="308"/>
      <c r="AA223" s="308"/>
      <c r="AB223" s="308"/>
      <c r="AC223" s="308"/>
    </row>
    <row r="224" spans="1:29" ht="14.25" customHeight="1">
      <c r="A224" s="308"/>
      <c r="B224" s="308"/>
      <c r="C224" s="309"/>
      <c r="D224" s="309"/>
      <c r="E224" s="309"/>
      <c r="F224" s="323"/>
      <c r="G224" s="308"/>
      <c r="H224" s="308"/>
      <c r="I224" s="308"/>
      <c r="J224" s="308"/>
      <c r="K224" s="308"/>
      <c r="L224" s="308"/>
      <c r="M224" s="308"/>
      <c r="N224" s="310"/>
      <c r="O224" s="310"/>
      <c r="P224" s="308"/>
      <c r="Q224" s="308"/>
      <c r="R224" s="308"/>
      <c r="S224" s="308"/>
      <c r="T224" s="308"/>
      <c r="U224" s="308"/>
      <c r="V224" s="308"/>
      <c r="W224" s="308"/>
      <c r="X224" s="308"/>
      <c r="Y224" s="308"/>
      <c r="Z224" s="308"/>
      <c r="AA224" s="308"/>
      <c r="AB224" s="308"/>
      <c r="AC224" s="308"/>
    </row>
    <row r="225" spans="1:29" ht="14.25" customHeight="1">
      <c r="A225" s="308"/>
      <c r="B225" s="308"/>
      <c r="C225" s="309"/>
      <c r="D225" s="309"/>
      <c r="E225" s="309"/>
      <c r="F225" s="323"/>
      <c r="G225" s="308"/>
      <c r="H225" s="308"/>
      <c r="I225" s="308"/>
      <c r="J225" s="308"/>
      <c r="K225" s="308"/>
      <c r="L225" s="308"/>
      <c r="M225" s="308"/>
      <c r="N225" s="310"/>
      <c r="O225" s="310"/>
      <c r="P225" s="308"/>
      <c r="Q225" s="308"/>
      <c r="R225" s="308"/>
      <c r="S225" s="308"/>
      <c r="T225" s="308"/>
      <c r="U225" s="308"/>
      <c r="V225" s="308"/>
      <c r="W225" s="308"/>
      <c r="X225" s="308"/>
      <c r="Y225" s="308"/>
      <c r="Z225" s="308"/>
      <c r="AA225" s="308"/>
      <c r="AB225" s="308"/>
      <c r="AC225" s="308"/>
    </row>
    <row r="226" spans="1:29" ht="14.25" customHeight="1">
      <c r="A226" s="308"/>
      <c r="B226" s="308"/>
      <c r="C226" s="309"/>
      <c r="D226" s="309"/>
      <c r="E226" s="309"/>
      <c r="F226" s="323"/>
      <c r="G226" s="308"/>
      <c r="H226" s="308"/>
      <c r="I226" s="308"/>
      <c r="J226" s="308"/>
      <c r="K226" s="308"/>
      <c r="L226" s="308"/>
      <c r="M226" s="308"/>
      <c r="N226" s="310"/>
      <c r="O226" s="310"/>
      <c r="P226" s="308"/>
      <c r="Q226" s="308"/>
      <c r="R226" s="308"/>
      <c r="S226" s="308"/>
      <c r="T226" s="308"/>
      <c r="U226" s="308"/>
      <c r="V226" s="308"/>
      <c r="W226" s="308"/>
      <c r="X226" s="308"/>
      <c r="Y226" s="308"/>
      <c r="Z226" s="308"/>
      <c r="AA226" s="308"/>
      <c r="AB226" s="308"/>
      <c r="AC226" s="308"/>
    </row>
    <row r="227" spans="1:29" ht="14.25" customHeight="1">
      <c r="A227" s="308"/>
      <c r="B227" s="308"/>
      <c r="C227" s="309"/>
      <c r="D227" s="309"/>
      <c r="E227" s="309"/>
      <c r="F227" s="323"/>
      <c r="G227" s="308"/>
      <c r="H227" s="308"/>
      <c r="I227" s="308"/>
      <c r="J227" s="308"/>
      <c r="K227" s="308"/>
      <c r="L227" s="308"/>
      <c r="M227" s="308"/>
      <c r="N227" s="310"/>
      <c r="O227" s="310"/>
      <c r="P227" s="308"/>
      <c r="Q227" s="308"/>
      <c r="R227" s="308"/>
      <c r="S227" s="308"/>
      <c r="T227" s="308"/>
      <c r="U227" s="308"/>
      <c r="V227" s="308"/>
      <c r="W227" s="308"/>
      <c r="X227" s="308"/>
      <c r="Y227" s="308"/>
      <c r="Z227" s="308"/>
      <c r="AA227" s="308"/>
      <c r="AB227" s="308"/>
      <c r="AC227" s="308"/>
    </row>
    <row r="228" spans="1:29" ht="14.25" customHeight="1">
      <c r="A228" s="308"/>
      <c r="B228" s="308"/>
      <c r="C228" s="309"/>
      <c r="D228" s="309"/>
      <c r="E228" s="309"/>
      <c r="F228" s="323"/>
      <c r="G228" s="308"/>
      <c r="H228" s="308"/>
      <c r="I228" s="308"/>
      <c r="J228" s="308"/>
      <c r="K228" s="308"/>
      <c r="L228" s="308"/>
      <c r="M228" s="308"/>
      <c r="N228" s="310"/>
      <c r="O228" s="310"/>
      <c r="P228" s="308"/>
      <c r="Q228" s="308"/>
      <c r="R228" s="308"/>
      <c r="S228" s="308"/>
      <c r="T228" s="308"/>
      <c r="U228" s="308"/>
      <c r="V228" s="308"/>
      <c r="W228" s="308"/>
      <c r="X228" s="308"/>
      <c r="Y228" s="308"/>
      <c r="Z228" s="308"/>
      <c r="AA228" s="308"/>
      <c r="AB228" s="308"/>
      <c r="AC228" s="308"/>
    </row>
    <row r="229" spans="1:29" ht="14.25" customHeight="1">
      <c r="A229" s="308"/>
      <c r="B229" s="308"/>
      <c r="C229" s="309"/>
      <c r="D229" s="309"/>
      <c r="E229" s="309"/>
      <c r="F229" s="323"/>
      <c r="G229" s="308"/>
      <c r="H229" s="308"/>
      <c r="I229" s="308"/>
      <c r="J229" s="308"/>
      <c r="K229" s="308"/>
      <c r="L229" s="308"/>
      <c r="M229" s="308"/>
      <c r="N229" s="310"/>
      <c r="O229" s="310"/>
      <c r="P229" s="308"/>
      <c r="Q229" s="308"/>
      <c r="R229" s="308"/>
      <c r="S229" s="308"/>
      <c r="T229" s="308"/>
      <c r="U229" s="308"/>
      <c r="V229" s="308"/>
      <c r="W229" s="308"/>
      <c r="X229" s="308"/>
      <c r="Y229" s="308"/>
      <c r="Z229" s="308"/>
      <c r="AA229" s="308"/>
      <c r="AB229" s="308"/>
      <c r="AC229" s="308"/>
    </row>
    <row r="230" spans="1:29" ht="14.25" customHeight="1">
      <c r="A230" s="308"/>
      <c r="B230" s="308"/>
      <c r="C230" s="309"/>
      <c r="D230" s="309"/>
      <c r="E230" s="309"/>
      <c r="F230" s="323"/>
      <c r="G230" s="308"/>
      <c r="H230" s="308"/>
      <c r="I230" s="308"/>
      <c r="J230" s="308"/>
      <c r="K230" s="308"/>
      <c r="L230" s="308"/>
      <c r="M230" s="308"/>
      <c r="N230" s="310"/>
      <c r="O230" s="310"/>
      <c r="P230" s="308"/>
      <c r="Q230" s="308"/>
      <c r="R230" s="308"/>
      <c r="S230" s="308"/>
      <c r="T230" s="308"/>
      <c r="U230" s="308"/>
      <c r="V230" s="308"/>
      <c r="W230" s="308"/>
      <c r="X230" s="308"/>
      <c r="Y230" s="308"/>
      <c r="Z230" s="308"/>
      <c r="AA230" s="308"/>
      <c r="AB230" s="308"/>
      <c r="AC230" s="308"/>
    </row>
    <row r="231" spans="1:29" ht="14.25" customHeight="1">
      <c r="A231" s="308"/>
      <c r="B231" s="308"/>
      <c r="C231" s="309"/>
      <c r="D231" s="309"/>
      <c r="E231" s="309"/>
      <c r="F231" s="323"/>
      <c r="G231" s="308"/>
      <c r="H231" s="308"/>
      <c r="I231" s="308"/>
      <c r="J231" s="308"/>
      <c r="K231" s="308"/>
      <c r="L231" s="308"/>
      <c r="M231" s="308"/>
      <c r="N231" s="310"/>
      <c r="O231" s="310"/>
      <c r="P231" s="308"/>
      <c r="Q231" s="308"/>
      <c r="R231" s="308"/>
      <c r="S231" s="308"/>
      <c r="T231" s="308"/>
      <c r="U231" s="308"/>
      <c r="V231" s="308"/>
      <c r="W231" s="308"/>
      <c r="X231" s="308"/>
      <c r="Y231" s="308"/>
      <c r="Z231" s="308"/>
      <c r="AA231" s="308"/>
      <c r="AB231" s="308"/>
      <c r="AC231" s="308"/>
    </row>
    <row r="232" spans="1:29" ht="14.25" customHeight="1">
      <c r="A232" s="308"/>
      <c r="B232" s="308"/>
      <c r="C232" s="309"/>
      <c r="D232" s="309"/>
      <c r="E232" s="309"/>
      <c r="F232" s="323"/>
      <c r="G232" s="308"/>
      <c r="H232" s="308"/>
      <c r="I232" s="308"/>
      <c r="J232" s="308"/>
      <c r="K232" s="308"/>
      <c r="L232" s="308"/>
      <c r="M232" s="308"/>
      <c r="N232" s="310"/>
      <c r="O232" s="310"/>
      <c r="P232" s="308"/>
      <c r="Q232" s="308"/>
      <c r="R232" s="308"/>
      <c r="S232" s="308"/>
      <c r="T232" s="308"/>
      <c r="U232" s="308"/>
      <c r="V232" s="308"/>
      <c r="W232" s="308"/>
      <c r="X232" s="308"/>
      <c r="Y232" s="308"/>
      <c r="Z232" s="308"/>
      <c r="AA232" s="308"/>
      <c r="AB232" s="308"/>
      <c r="AC232" s="308"/>
    </row>
    <row r="233" spans="1:29" ht="14.25" customHeight="1">
      <c r="A233" s="308"/>
      <c r="B233" s="308"/>
      <c r="C233" s="309"/>
      <c r="D233" s="309"/>
      <c r="E233" s="309"/>
      <c r="F233" s="323"/>
      <c r="G233" s="308"/>
      <c r="H233" s="308"/>
      <c r="I233" s="308"/>
      <c r="J233" s="308"/>
      <c r="K233" s="308"/>
      <c r="L233" s="308"/>
      <c r="M233" s="308"/>
      <c r="N233" s="310"/>
      <c r="O233" s="310"/>
      <c r="P233" s="308"/>
      <c r="Q233" s="308"/>
      <c r="R233" s="308"/>
      <c r="S233" s="308"/>
      <c r="T233" s="308"/>
      <c r="U233" s="308"/>
      <c r="V233" s="308"/>
      <c r="W233" s="308"/>
      <c r="X233" s="308"/>
      <c r="Y233" s="308"/>
      <c r="Z233" s="308"/>
      <c r="AA233" s="308"/>
      <c r="AB233" s="308"/>
      <c r="AC233" s="308"/>
    </row>
    <row r="234" spans="1:29" ht="14.25" customHeight="1">
      <c r="A234" s="308"/>
      <c r="B234" s="308"/>
      <c r="C234" s="309"/>
      <c r="D234" s="309"/>
      <c r="E234" s="309"/>
      <c r="F234" s="323"/>
      <c r="G234" s="308"/>
      <c r="H234" s="308"/>
      <c r="I234" s="308"/>
      <c r="J234" s="308"/>
      <c r="K234" s="308"/>
      <c r="L234" s="308"/>
      <c r="M234" s="308"/>
      <c r="N234" s="310"/>
      <c r="O234" s="310"/>
      <c r="P234" s="308"/>
      <c r="Q234" s="308"/>
      <c r="R234" s="308"/>
      <c r="S234" s="308"/>
      <c r="T234" s="308"/>
      <c r="U234" s="308"/>
      <c r="V234" s="308"/>
      <c r="W234" s="308"/>
      <c r="X234" s="308"/>
      <c r="Y234" s="308"/>
      <c r="Z234" s="308"/>
      <c r="AA234" s="308"/>
      <c r="AB234" s="308"/>
      <c r="AC234" s="308"/>
    </row>
    <row r="235" spans="1:29" ht="14.25" customHeight="1">
      <c r="A235" s="308"/>
      <c r="B235" s="308"/>
      <c r="C235" s="309"/>
      <c r="D235" s="309"/>
      <c r="E235" s="309"/>
      <c r="F235" s="323"/>
      <c r="G235" s="308"/>
      <c r="H235" s="308"/>
      <c r="I235" s="308"/>
      <c r="J235" s="308"/>
      <c r="K235" s="308"/>
      <c r="L235" s="308"/>
      <c r="M235" s="308"/>
      <c r="N235" s="310"/>
      <c r="O235" s="310"/>
      <c r="P235" s="308"/>
      <c r="Q235" s="308"/>
      <c r="R235" s="308"/>
      <c r="S235" s="308"/>
      <c r="T235" s="308"/>
      <c r="U235" s="308"/>
      <c r="V235" s="308"/>
      <c r="W235" s="308"/>
      <c r="X235" s="308"/>
      <c r="Y235" s="308"/>
      <c r="Z235" s="308"/>
      <c r="AA235" s="308"/>
      <c r="AB235" s="308"/>
      <c r="AC235" s="308"/>
    </row>
    <row r="236" spans="1:29" ht="14.25" customHeight="1">
      <c r="A236" s="308"/>
      <c r="B236" s="308"/>
      <c r="C236" s="309"/>
      <c r="D236" s="309"/>
      <c r="E236" s="309"/>
      <c r="F236" s="323"/>
      <c r="G236" s="308"/>
      <c r="H236" s="308"/>
      <c r="I236" s="308"/>
      <c r="J236" s="308"/>
      <c r="K236" s="308"/>
      <c r="L236" s="308"/>
      <c r="M236" s="308"/>
      <c r="N236" s="310"/>
      <c r="O236" s="310"/>
      <c r="P236" s="308"/>
      <c r="Q236" s="308"/>
      <c r="R236" s="308"/>
      <c r="S236" s="308"/>
      <c r="T236" s="308"/>
      <c r="U236" s="308"/>
      <c r="V236" s="308"/>
      <c r="W236" s="308"/>
      <c r="X236" s="308"/>
      <c r="Y236" s="308"/>
      <c r="Z236" s="308"/>
      <c r="AA236" s="308"/>
      <c r="AB236" s="308"/>
      <c r="AC236" s="308"/>
    </row>
    <row r="237" spans="1:29" ht="14.25" customHeight="1">
      <c r="A237" s="308"/>
      <c r="B237" s="308"/>
      <c r="C237" s="309"/>
      <c r="D237" s="309"/>
      <c r="E237" s="309"/>
      <c r="F237" s="323"/>
      <c r="G237" s="308"/>
      <c r="H237" s="308"/>
      <c r="I237" s="308"/>
      <c r="J237" s="308"/>
      <c r="K237" s="308"/>
      <c r="L237" s="308"/>
      <c r="M237" s="308"/>
      <c r="N237" s="310"/>
      <c r="O237" s="310"/>
      <c r="P237" s="308"/>
      <c r="Q237" s="308"/>
      <c r="R237" s="308"/>
      <c r="S237" s="308"/>
      <c r="T237" s="308"/>
      <c r="U237" s="308"/>
      <c r="V237" s="308"/>
      <c r="W237" s="308"/>
      <c r="X237" s="308"/>
      <c r="Y237" s="308"/>
      <c r="Z237" s="308"/>
      <c r="AA237" s="308"/>
      <c r="AB237" s="308"/>
      <c r="AC237" s="308"/>
    </row>
    <row r="238" spans="1:29" ht="14.25" customHeight="1">
      <c r="A238" s="308"/>
      <c r="B238" s="308"/>
      <c r="C238" s="309"/>
      <c r="D238" s="309"/>
      <c r="E238" s="309"/>
      <c r="F238" s="323"/>
      <c r="G238" s="308"/>
      <c r="H238" s="308"/>
      <c r="I238" s="308"/>
      <c r="J238" s="308"/>
      <c r="K238" s="308"/>
      <c r="L238" s="308"/>
      <c r="M238" s="308"/>
      <c r="N238" s="310"/>
      <c r="O238" s="310"/>
      <c r="P238" s="308"/>
      <c r="Q238" s="308"/>
      <c r="R238" s="308"/>
      <c r="S238" s="308"/>
      <c r="T238" s="308"/>
      <c r="U238" s="308"/>
      <c r="V238" s="308"/>
      <c r="W238" s="308"/>
      <c r="X238" s="308"/>
      <c r="Y238" s="308"/>
      <c r="Z238" s="308"/>
      <c r="AA238" s="308"/>
      <c r="AB238" s="308"/>
      <c r="AC238" s="308"/>
    </row>
    <row r="239" spans="1:29" ht="14.25" customHeight="1">
      <c r="A239" s="308"/>
      <c r="B239" s="308"/>
      <c r="C239" s="309"/>
      <c r="D239" s="309"/>
      <c r="E239" s="309"/>
      <c r="F239" s="323"/>
      <c r="G239" s="308"/>
      <c r="H239" s="308"/>
      <c r="I239" s="308"/>
      <c r="J239" s="308"/>
      <c r="K239" s="308"/>
      <c r="L239" s="308"/>
      <c r="M239" s="308"/>
      <c r="N239" s="310"/>
      <c r="O239" s="310"/>
      <c r="P239" s="308"/>
      <c r="Q239" s="308"/>
      <c r="R239" s="308"/>
      <c r="S239" s="308"/>
      <c r="T239" s="308"/>
      <c r="U239" s="308"/>
      <c r="V239" s="308"/>
      <c r="W239" s="308"/>
      <c r="X239" s="308"/>
      <c r="Y239" s="308"/>
      <c r="Z239" s="308"/>
      <c r="AA239" s="308"/>
      <c r="AB239" s="308"/>
      <c r="AC239" s="308"/>
    </row>
    <row r="240" spans="1:29" ht="14.25" customHeight="1">
      <c r="A240" s="308"/>
      <c r="B240" s="308"/>
      <c r="C240" s="309"/>
      <c r="D240" s="309"/>
      <c r="E240" s="309"/>
      <c r="F240" s="323"/>
      <c r="G240" s="308"/>
      <c r="H240" s="308"/>
      <c r="I240" s="308"/>
      <c r="J240" s="308"/>
      <c r="K240" s="308"/>
      <c r="L240" s="308"/>
      <c r="M240" s="308"/>
      <c r="N240" s="310"/>
      <c r="O240" s="310"/>
      <c r="P240" s="308"/>
      <c r="Q240" s="308"/>
      <c r="R240" s="308"/>
      <c r="S240" s="308"/>
      <c r="T240" s="308"/>
      <c r="U240" s="308"/>
      <c r="V240" s="308"/>
      <c r="W240" s="308"/>
      <c r="X240" s="308"/>
      <c r="Y240" s="308"/>
      <c r="Z240" s="308"/>
      <c r="AA240" s="308"/>
      <c r="AB240" s="308"/>
      <c r="AC240" s="308"/>
    </row>
    <row r="241" spans="1:29" ht="14.25" customHeight="1">
      <c r="A241" s="308"/>
      <c r="B241" s="308"/>
      <c r="C241" s="309"/>
      <c r="D241" s="309"/>
      <c r="E241" s="309"/>
      <c r="F241" s="323"/>
      <c r="G241" s="308"/>
      <c r="H241" s="308"/>
      <c r="I241" s="308"/>
      <c r="J241" s="308"/>
      <c r="K241" s="308"/>
      <c r="L241" s="308"/>
      <c r="M241" s="308"/>
      <c r="N241" s="310"/>
      <c r="O241" s="310"/>
      <c r="P241" s="308"/>
      <c r="Q241" s="308"/>
      <c r="R241" s="308"/>
      <c r="S241" s="308"/>
      <c r="T241" s="308"/>
      <c r="U241" s="308"/>
      <c r="V241" s="308"/>
      <c r="W241" s="308"/>
      <c r="X241" s="308"/>
      <c r="Y241" s="308"/>
      <c r="Z241" s="308"/>
      <c r="AA241" s="308"/>
      <c r="AB241" s="308"/>
      <c r="AC241" s="308"/>
    </row>
    <row r="242" spans="1:29" ht="14.25" customHeight="1">
      <c r="A242" s="308"/>
      <c r="B242" s="308"/>
      <c r="C242" s="309"/>
      <c r="D242" s="309"/>
      <c r="E242" s="309"/>
      <c r="F242" s="323"/>
      <c r="G242" s="308"/>
      <c r="H242" s="308"/>
      <c r="I242" s="308"/>
      <c r="J242" s="308"/>
      <c r="K242" s="308"/>
      <c r="L242" s="308"/>
      <c r="M242" s="308"/>
      <c r="N242" s="310"/>
      <c r="O242" s="310"/>
      <c r="P242" s="308"/>
      <c r="Q242" s="308"/>
      <c r="R242" s="308"/>
      <c r="S242" s="308"/>
      <c r="T242" s="308"/>
      <c r="U242" s="308"/>
      <c r="V242" s="308"/>
      <c r="W242" s="308"/>
      <c r="X242" s="308"/>
      <c r="Y242" s="308"/>
      <c r="Z242" s="308"/>
      <c r="AA242" s="308"/>
      <c r="AB242" s="308"/>
      <c r="AC242" s="308"/>
    </row>
    <row r="243" spans="1:29" ht="14.25" customHeight="1">
      <c r="A243" s="308"/>
      <c r="B243" s="308"/>
      <c r="C243" s="309"/>
      <c r="D243" s="309"/>
      <c r="E243" s="309"/>
      <c r="F243" s="323"/>
      <c r="G243" s="308"/>
      <c r="H243" s="308"/>
      <c r="I243" s="308"/>
      <c r="J243" s="308"/>
      <c r="K243" s="308"/>
      <c r="L243" s="308"/>
      <c r="M243" s="308"/>
      <c r="N243" s="310"/>
      <c r="O243" s="310"/>
      <c r="P243" s="308"/>
      <c r="Q243" s="308"/>
      <c r="R243" s="308"/>
      <c r="S243" s="308"/>
      <c r="T243" s="308"/>
      <c r="U243" s="308"/>
      <c r="V243" s="308"/>
      <c r="W243" s="308"/>
      <c r="X243" s="308"/>
      <c r="Y243" s="308"/>
      <c r="Z243" s="308"/>
      <c r="AA243" s="308"/>
      <c r="AB243" s="308"/>
      <c r="AC243" s="308"/>
    </row>
    <row r="244" spans="1:29" ht="14.25" customHeight="1">
      <c r="A244" s="308"/>
      <c r="B244" s="308"/>
      <c r="C244" s="309"/>
      <c r="D244" s="309"/>
      <c r="E244" s="309"/>
      <c r="F244" s="323"/>
      <c r="G244" s="308"/>
      <c r="H244" s="308"/>
      <c r="I244" s="308"/>
      <c r="J244" s="308"/>
      <c r="K244" s="308"/>
      <c r="L244" s="308"/>
      <c r="M244" s="308"/>
      <c r="N244" s="310"/>
      <c r="O244" s="310"/>
      <c r="P244" s="308"/>
      <c r="Q244" s="308"/>
      <c r="R244" s="308"/>
      <c r="S244" s="308"/>
      <c r="T244" s="308"/>
      <c r="U244" s="308"/>
      <c r="V244" s="308"/>
      <c r="W244" s="308"/>
      <c r="X244" s="308"/>
      <c r="Y244" s="308"/>
      <c r="Z244" s="308"/>
      <c r="AA244" s="308"/>
      <c r="AB244" s="308"/>
      <c r="AC244" s="308"/>
    </row>
    <row r="245" spans="1:29" ht="14.25" customHeight="1">
      <c r="A245" s="308"/>
      <c r="B245" s="308"/>
      <c r="C245" s="309"/>
      <c r="D245" s="309"/>
      <c r="E245" s="309"/>
      <c r="F245" s="323"/>
      <c r="G245" s="308"/>
      <c r="H245" s="308"/>
      <c r="I245" s="308"/>
      <c r="J245" s="308"/>
      <c r="K245" s="308"/>
      <c r="L245" s="308"/>
      <c r="M245" s="308"/>
      <c r="N245" s="310"/>
      <c r="O245" s="310"/>
      <c r="P245" s="308"/>
      <c r="Q245" s="308"/>
      <c r="R245" s="308"/>
      <c r="S245" s="308"/>
      <c r="T245" s="308"/>
      <c r="U245" s="308"/>
      <c r="V245" s="308"/>
      <c r="W245" s="308"/>
      <c r="X245" s="308"/>
      <c r="Y245" s="308"/>
      <c r="Z245" s="308"/>
      <c r="AA245" s="308"/>
      <c r="AB245" s="308"/>
      <c r="AC245" s="308"/>
    </row>
    <row r="246" spans="1:29" ht="14.25" customHeight="1">
      <c r="A246" s="308"/>
      <c r="B246" s="308"/>
      <c r="C246" s="309"/>
      <c r="D246" s="309"/>
      <c r="E246" s="309"/>
      <c r="F246" s="323"/>
      <c r="G246" s="308"/>
      <c r="H246" s="308"/>
      <c r="I246" s="308"/>
      <c r="J246" s="308"/>
      <c r="K246" s="308"/>
      <c r="L246" s="308"/>
      <c r="M246" s="308"/>
      <c r="N246" s="310"/>
      <c r="O246" s="310"/>
      <c r="P246" s="308"/>
      <c r="Q246" s="308"/>
      <c r="R246" s="308"/>
      <c r="S246" s="308"/>
      <c r="T246" s="308"/>
      <c r="U246" s="308"/>
      <c r="V246" s="308"/>
      <c r="W246" s="308"/>
      <c r="X246" s="308"/>
      <c r="Y246" s="308"/>
      <c r="Z246" s="308"/>
      <c r="AA246" s="308"/>
      <c r="AB246" s="308"/>
      <c r="AC246" s="308"/>
    </row>
    <row r="247" spans="1:29" ht="14.25" customHeight="1">
      <c r="A247" s="308"/>
      <c r="B247" s="308"/>
      <c r="C247" s="309"/>
      <c r="D247" s="309"/>
      <c r="E247" s="309"/>
      <c r="F247" s="323"/>
      <c r="G247" s="308"/>
      <c r="H247" s="308"/>
      <c r="I247" s="308"/>
      <c r="J247" s="308"/>
      <c r="K247" s="308"/>
      <c r="L247" s="308"/>
      <c r="M247" s="308"/>
      <c r="N247" s="310"/>
      <c r="O247" s="310"/>
      <c r="P247" s="308"/>
      <c r="Q247" s="308"/>
      <c r="R247" s="308"/>
      <c r="S247" s="308"/>
      <c r="T247" s="308"/>
      <c r="U247" s="308"/>
      <c r="V247" s="308"/>
      <c r="W247" s="308"/>
      <c r="X247" s="308"/>
      <c r="Y247" s="308"/>
      <c r="Z247" s="308"/>
      <c r="AA247" s="308"/>
      <c r="AB247" s="308"/>
      <c r="AC247" s="308"/>
    </row>
    <row r="248" spans="1:29" ht="14.25" customHeight="1">
      <c r="A248" s="308"/>
      <c r="B248" s="308"/>
      <c r="C248" s="309"/>
      <c r="D248" s="309"/>
      <c r="E248" s="309"/>
      <c r="F248" s="323"/>
      <c r="G248" s="308"/>
      <c r="H248" s="308"/>
      <c r="I248" s="308"/>
      <c r="J248" s="308"/>
      <c r="K248" s="308"/>
      <c r="L248" s="308"/>
      <c r="M248" s="308"/>
      <c r="N248" s="310"/>
      <c r="O248" s="310"/>
      <c r="P248" s="308"/>
      <c r="Q248" s="308"/>
      <c r="R248" s="308"/>
      <c r="S248" s="308"/>
      <c r="T248" s="308"/>
      <c r="U248" s="308"/>
      <c r="V248" s="308"/>
      <c r="W248" s="308"/>
      <c r="X248" s="308"/>
      <c r="Y248" s="308"/>
      <c r="Z248" s="308"/>
      <c r="AA248" s="308"/>
      <c r="AB248" s="308"/>
      <c r="AC248" s="308"/>
    </row>
    <row r="249" spans="1:29" ht="14.25" customHeight="1">
      <c r="A249" s="308"/>
      <c r="B249" s="308"/>
      <c r="C249" s="309"/>
      <c r="D249" s="309"/>
      <c r="E249" s="309"/>
      <c r="F249" s="323"/>
      <c r="G249" s="308"/>
      <c r="H249" s="308"/>
      <c r="I249" s="308"/>
      <c r="J249" s="308"/>
      <c r="K249" s="308"/>
      <c r="L249" s="308"/>
      <c r="M249" s="308"/>
      <c r="N249" s="310"/>
      <c r="O249" s="310"/>
      <c r="P249" s="308"/>
      <c r="Q249" s="308"/>
      <c r="R249" s="308"/>
      <c r="S249" s="308"/>
      <c r="T249" s="308"/>
      <c r="U249" s="308"/>
      <c r="V249" s="308"/>
      <c r="W249" s="308"/>
      <c r="X249" s="308"/>
      <c r="Y249" s="308"/>
      <c r="Z249" s="308"/>
      <c r="AA249" s="308"/>
      <c r="AB249" s="308"/>
      <c r="AC249" s="308"/>
    </row>
    <row r="250" spans="1:29" ht="14.25" customHeight="1">
      <c r="A250" s="308"/>
      <c r="B250" s="308"/>
      <c r="C250" s="309"/>
      <c r="D250" s="309"/>
      <c r="E250" s="309"/>
      <c r="F250" s="323"/>
      <c r="G250" s="308"/>
      <c r="H250" s="308"/>
      <c r="I250" s="308"/>
      <c r="J250" s="308"/>
      <c r="K250" s="308"/>
      <c r="L250" s="308"/>
      <c r="M250" s="308"/>
      <c r="N250" s="310"/>
      <c r="O250" s="310"/>
      <c r="P250" s="308"/>
      <c r="Q250" s="308"/>
      <c r="R250" s="308"/>
      <c r="S250" s="308"/>
      <c r="T250" s="308"/>
      <c r="U250" s="308"/>
      <c r="V250" s="308"/>
      <c r="W250" s="308"/>
      <c r="X250" s="308"/>
      <c r="Y250" s="308"/>
      <c r="Z250" s="308"/>
      <c r="AA250" s="308"/>
      <c r="AB250" s="308"/>
      <c r="AC250" s="308"/>
    </row>
    <row r="251" spans="1:29" ht="14.25" customHeight="1">
      <c r="A251" s="308"/>
      <c r="B251" s="308"/>
      <c r="C251" s="309"/>
      <c r="D251" s="309"/>
      <c r="E251" s="309"/>
      <c r="F251" s="323"/>
      <c r="G251" s="308"/>
      <c r="H251" s="308"/>
      <c r="I251" s="308"/>
      <c r="J251" s="308"/>
      <c r="K251" s="308"/>
      <c r="L251" s="308"/>
      <c r="M251" s="308"/>
      <c r="N251" s="310"/>
      <c r="O251" s="310"/>
      <c r="P251" s="308"/>
      <c r="Q251" s="308"/>
      <c r="R251" s="308"/>
      <c r="S251" s="308"/>
      <c r="T251" s="308"/>
      <c r="U251" s="308"/>
      <c r="V251" s="308"/>
      <c r="W251" s="308"/>
      <c r="X251" s="308"/>
      <c r="Y251" s="308"/>
      <c r="Z251" s="308"/>
      <c r="AA251" s="308"/>
      <c r="AB251" s="308"/>
      <c r="AC251" s="308"/>
    </row>
    <row r="252" spans="1:29" ht="14.25" customHeight="1">
      <c r="A252" s="308"/>
      <c r="B252" s="308"/>
      <c r="C252" s="309"/>
      <c r="D252" s="309"/>
      <c r="E252" s="309"/>
      <c r="F252" s="323"/>
      <c r="G252" s="308"/>
      <c r="H252" s="308"/>
      <c r="I252" s="308"/>
      <c r="J252" s="308"/>
      <c r="K252" s="308"/>
      <c r="L252" s="308"/>
      <c r="M252" s="308"/>
      <c r="N252" s="310"/>
      <c r="O252" s="310"/>
      <c r="P252" s="308"/>
      <c r="Q252" s="308"/>
      <c r="R252" s="308"/>
      <c r="S252" s="308"/>
      <c r="T252" s="308"/>
      <c r="U252" s="308"/>
      <c r="V252" s="308"/>
      <c r="W252" s="308"/>
      <c r="X252" s="308"/>
      <c r="Y252" s="308"/>
      <c r="Z252" s="308"/>
      <c r="AA252" s="308"/>
      <c r="AB252" s="308"/>
      <c r="AC252" s="308"/>
    </row>
    <row r="253" spans="1:29" ht="14.25" customHeight="1">
      <c r="A253" s="308"/>
      <c r="B253" s="308"/>
      <c r="C253" s="309"/>
      <c r="D253" s="309"/>
      <c r="E253" s="309"/>
      <c r="F253" s="323"/>
      <c r="G253" s="308"/>
      <c r="H253" s="308"/>
      <c r="I253" s="308"/>
      <c r="J253" s="308"/>
      <c r="K253" s="308"/>
      <c r="L253" s="308"/>
      <c r="M253" s="308"/>
      <c r="N253" s="310"/>
      <c r="O253" s="310"/>
      <c r="P253" s="308"/>
      <c r="Q253" s="308"/>
      <c r="R253" s="308"/>
      <c r="S253" s="308"/>
      <c r="T253" s="308"/>
      <c r="U253" s="308"/>
      <c r="V253" s="308"/>
      <c r="W253" s="308"/>
      <c r="X253" s="308"/>
      <c r="Y253" s="308"/>
      <c r="Z253" s="308"/>
      <c r="AA253" s="308"/>
      <c r="AB253" s="308"/>
      <c r="AC253" s="308"/>
    </row>
    <row r="254" spans="1:29" ht="14.25" customHeight="1">
      <c r="A254" s="308"/>
      <c r="B254" s="308"/>
      <c r="C254" s="309"/>
      <c r="D254" s="309"/>
      <c r="E254" s="309"/>
      <c r="F254" s="323"/>
      <c r="G254" s="308"/>
      <c r="H254" s="308"/>
      <c r="I254" s="308"/>
      <c r="J254" s="308"/>
      <c r="K254" s="308"/>
      <c r="L254" s="308"/>
      <c r="M254" s="308"/>
      <c r="N254" s="310"/>
      <c r="O254" s="310"/>
      <c r="P254" s="308"/>
      <c r="Q254" s="308"/>
      <c r="R254" s="308"/>
      <c r="S254" s="308"/>
      <c r="T254" s="308"/>
      <c r="U254" s="308"/>
      <c r="V254" s="308"/>
      <c r="W254" s="308"/>
      <c r="X254" s="308"/>
      <c r="Y254" s="308"/>
      <c r="Z254" s="308"/>
      <c r="AA254" s="308"/>
      <c r="AB254" s="308"/>
      <c r="AC254" s="308"/>
    </row>
    <row r="255" spans="1:29" ht="14.25" customHeight="1">
      <c r="A255" s="308"/>
      <c r="B255" s="308"/>
      <c r="C255" s="309"/>
      <c r="D255" s="309"/>
      <c r="E255" s="309"/>
      <c r="F255" s="323"/>
      <c r="G255" s="308"/>
      <c r="H255" s="308"/>
      <c r="I255" s="308"/>
      <c r="J255" s="308"/>
      <c r="K255" s="308"/>
      <c r="L255" s="308"/>
      <c r="M255" s="308"/>
      <c r="N255" s="310"/>
      <c r="O255" s="310"/>
      <c r="P255" s="308"/>
      <c r="Q255" s="308"/>
      <c r="R255" s="308"/>
      <c r="S255" s="308"/>
      <c r="T255" s="308"/>
      <c r="U255" s="308"/>
      <c r="V255" s="308"/>
      <c r="W255" s="308"/>
      <c r="X255" s="308"/>
      <c r="Y255" s="308"/>
      <c r="Z255" s="308"/>
      <c r="AA255" s="308"/>
      <c r="AB255" s="308"/>
      <c r="AC255" s="308"/>
    </row>
    <row r="256" spans="1:29" ht="14.25" customHeight="1">
      <c r="A256" s="308"/>
      <c r="B256" s="308"/>
      <c r="C256" s="309"/>
      <c r="D256" s="309"/>
      <c r="E256" s="309"/>
      <c r="F256" s="323"/>
      <c r="G256" s="308"/>
      <c r="H256" s="308"/>
      <c r="I256" s="308"/>
      <c r="J256" s="308"/>
      <c r="K256" s="308"/>
      <c r="L256" s="308"/>
      <c r="M256" s="308"/>
      <c r="N256" s="310"/>
      <c r="O256" s="310"/>
      <c r="P256" s="308"/>
      <c r="Q256" s="308"/>
      <c r="R256" s="308"/>
      <c r="S256" s="308"/>
      <c r="T256" s="308"/>
      <c r="U256" s="308"/>
      <c r="V256" s="308"/>
      <c r="W256" s="308"/>
      <c r="X256" s="308"/>
      <c r="Y256" s="308"/>
      <c r="Z256" s="308"/>
      <c r="AA256" s="308"/>
      <c r="AB256" s="308"/>
      <c r="AC256" s="308"/>
    </row>
    <row r="257" spans="1:29" ht="14.25" customHeight="1">
      <c r="A257" s="308"/>
      <c r="B257" s="308"/>
      <c r="C257" s="309"/>
      <c r="D257" s="309"/>
      <c r="E257" s="309"/>
      <c r="F257" s="323"/>
      <c r="G257" s="308"/>
      <c r="H257" s="308"/>
      <c r="I257" s="308"/>
      <c r="J257" s="308"/>
      <c r="K257" s="308"/>
      <c r="L257" s="308"/>
      <c r="M257" s="308"/>
      <c r="N257" s="310"/>
      <c r="O257" s="310"/>
      <c r="P257" s="308"/>
      <c r="Q257" s="308"/>
      <c r="R257" s="308"/>
      <c r="S257" s="308"/>
      <c r="T257" s="308"/>
      <c r="U257" s="308"/>
      <c r="V257" s="308"/>
      <c r="W257" s="308"/>
      <c r="X257" s="308"/>
      <c r="Y257" s="308"/>
      <c r="Z257" s="308"/>
      <c r="AA257" s="308"/>
      <c r="AB257" s="308"/>
      <c r="AC257" s="308"/>
    </row>
    <row r="258" spans="1:29" ht="14.25" customHeight="1">
      <c r="A258" s="308"/>
      <c r="B258" s="308"/>
      <c r="C258" s="309"/>
      <c r="D258" s="309"/>
      <c r="E258" s="309"/>
      <c r="F258" s="323"/>
      <c r="G258" s="308"/>
      <c r="H258" s="308"/>
      <c r="I258" s="308"/>
      <c r="J258" s="308"/>
      <c r="K258" s="308"/>
      <c r="L258" s="308"/>
      <c r="M258" s="308"/>
      <c r="N258" s="310"/>
      <c r="O258" s="310"/>
      <c r="P258" s="308"/>
      <c r="Q258" s="308"/>
      <c r="R258" s="308"/>
      <c r="S258" s="308"/>
      <c r="T258" s="308"/>
      <c r="U258" s="308"/>
      <c r="V258" s="308"/>
      <c r="W258" s="308"/>
      <c r="X258" s="308"/>
      <c r="Y258" s="308"/>
      <c r="Z258" s="308"/>
      <c r="AA258" s="308"/>
      <c r="AB258" s="308"/>
      <c r="AC258" s="308"/>
    </row>
    <row r="259" spans="1:29" ht="14.25" customHeight="1">
      <c r="A259" s="308"/>
      <c r="B259" s="308"/>
      <c r="C259" s="309"/>
      <c r="D259" s="309"/>
      <c r="E259" s="309"/>
      <c r="F259" s="323"/>
      <c r="G259" s="308"/>
      <c r="H259" s="308"/>
      <c r="I259" s="308"/>
      <c r="J259" s="308"/>
      <c r="K259" s="308"/>
      <c r="L259" s="308"/>
      <c r="M259" s="308"/>
      <c r="N259" s="310"/>
      <c r="O259" s="310"/>
      <c r="P259" s="308"/>
      <c r="Q259" s="308"/>
      <c r="R259" s="308"/>
      <c r="S259" s="308"/>
      <c r="T259" s="308"/>
      <c r="U259" s="308"/>
      <c r="V259" s="308"/>
      <c r="W259" s="308"/>
      <c r="X259" s="308"/>
      <c r="Y259" s="308"/>
      <c r="Z259" s="308"/>
      <c r="AA259" s="308"/>
      <c r="AB259" s="308"/>
      <c r="AC259" s="308"/>
    </row>
    <row r="260" spans="1:29" ht="14.25" customHeight="1">
      <c r="A260" s="308"/>
      <c r="B260" s="308"/>
      <c r="C260" s="309"/>
      <c r="D260" s="309"/>
      <c r="E260" s="309"/>
      <c r="F260" s="323"/>
      <c r="G260" s="308"/>
      <c r="H260" s="308"/>
      <c r="I260" s="308"/>
      <c r="J260" s="308"/>
      <c r="K260" s="308"/>
      <c r="L260" s="308"/>
      <c r="M260" s="308"/>
      <c r="N260" s="310"/>
      <c r="O260" s="310"/>
      <c r="P260" s="308"/>
      <c r="Q260" s="308"/>
      <c r="R260" s="308"/>
      <c r="S260" s="308"/>
      <c r="T260" s="308"/>
      <c r="U260" s="308"/>
      <c r="V260" s="308"/>
      <c r="W260" s="308"/>
      <c r="X260" s="308"/>
      <c r="Y260" s="308"/>
      <c r="Z260" s="308"/>
      <c r="AA260" s="308"/>
      <c r="AB260" s="308"/>
      <c r="AC260" s="308"/>
    </row>
    <row r="261" spans="1:29" ht="14.25" customHeight="1">
      <c r="A261" s="308"/>
      <c r="B261" s="308"/>
      <c r="C261" s="309"/>
      <c r="D261" s="309"/>
      <c r="E261" s="309"/>
      <c r="F261" s="323"/>
      <c r="G261" s="308"/>
      <c r="H261" s="308"/>
      <c r="I261" s="308"/>
      <c r="J261" s="308"/>
      <c r="K261" s="308"/>
      <c r="L261" s="308"/>
      <c r="M261" s="308"/>
      <c r="N261" s="310"/>
      <c r="O261" s="310"/>
      <c r="P261" s="308"/>
      <c r="Q261" s="308"/>
      <c r="R261" s="308"/>
      <c r="S261" s="308"/>
      <c r="T261" s="308"/>
      <c r="U261" s="308"/>
      <c r="V261" s="308"/>
      <c r="W261" s="308"/>
      <c r="X261" s="308"/>
      <c r="Y261" s="308"/>
      <c r="Z261" s="308"/>
      <c r="AA261" s="308"/>
      <c r="AB261" s="308"/>
      <c r="AC261" s="308"/>
    </row>
    <row r="262" spans="1:29" ht="14.25" customHeight="1">
      <c r="A262" s="308"/>
      <c r="B262" s="308"/>
      <c r="C262" s="309"/>
      <c r="D262" s="309"/>
      <c r="E262" s="309"/>
      <c r="F262" s="323"/>
      <c r="G262" s="308"/>
      <c r="H262" s="308"/>
      <c r="I262" s="308"/>
      <c r="J262" s="308"/>
      <c r="K262" s="308"/>
      <c r="L262" s="308"/>
      <c r="M262" s="308"/>
      <c r="N262" s="310"/>
      <c r="O262" s="310"/>
      <c r="P262" s="308"/>
      <c r="Q262" s="308"/>
      <c r="R262" s="308"/>
      <c r="S262" s="308"/>
      <c r="T262" s="308"/>
      <c r="U262" s="308"/>
      <c r="V262" s="308"/>
      <c r="W262" s="308"/>
      <c r="X262" s="308"/>
      <c r="Y262" s="308"/>
      <c r="Z262" s="308"/>
      <c r="AA262" s="308"/>
      <c r="AB262" s="308"/>
      <c r="AC262" s="308"/>
    </row>
    <row r="263" spans="1:29" ht="14.25" customHeight="1">
      <c r="A263" s="308"/>
      <c r="B263" s="308"/>
      <c r="C263" s="309"/>
      <c r="D263" s="309"/>
      <c r="E263" s="309"/>
      <c r="F263" s="323"/>
      <c r="G263" s="308"/>
      <c r="H263" s="308"/>
      <c r="I263" s="308"/>
      <c r="J263" s="308"/>
      <c r="K263" s="308"/>
      <c r="L263" s="308"/>
      <c r="M263" s="308"/>
      <c r="N263" s="310"/>
      <c r="O263" s="310"/>
      <c r="P263" s="308"/>
      <c r="Q263" s="308"/>
      <c r="R263" s="308"/>
      <c r="S263" s="308"/>
      <c r="T263" s="308"/>
      <c r="U263" s="308"/>
      <c r="V263" s="308"/>
      <c r="W263" s="308"/>
      <c r="X263" s="308"/>
      <c r="Y263" s="308"/>
      <c r="Z263" s="308"/>
      <c r="AA263" s="308"/>
      <c r="AB263" s="308"/>
      <c r="AC263" s="308"/>
    </row>
    <row r="264" spans="1:29" ht="14.25" customHeight="1">
      <c r="A264" s="308"/>
      <c r="B264" s="308"/>
      <c r="C264" s="309"/>
      <c r="D264" s="309"/>
      <c r="E264" s="309"/>
      <c r="F264" s="323"/>
      <c r="G264" s="308"/>
      <c r="H264" s="308"/>
      <c r="I264" s="308"/>
      <c r="J264" s="308"/>
      <c r="K264" s="308"/>
      <c r="L264" s="308"/>
      <c r="M264" s="308"/>
      <c r="N264" s="310"/>
      <c r="O264" s="310"/>
      <c r="P264" s="308"/>
      <c r="Q264" s="308"/>
      <c r="R264" s="308"/>
      <c r="S264" s="308"/>
      <c r="T264" s="308"/>
      <c r="U264" s="308"/>
      <c r="V264" s="308"/>
      <c r="W264" s="308"/>
      <c r="X264" s="308"/>
      <c r="Y264" s="308"/>
      <c r="Z264" s="308"/>
      <c r="AA264" s="308"/>
      <c r="AB264" s="308"/>
      <c r="AC264" s="308"/>
    </row>
    <row r="265" spans="1:29" ht="14.25" customHeight="1">
      <c r="A265" s="308"/>
      <c r="B265" s="308"/>
      <c r="C265" s="309"/>
      <c r="D265" s="309"/>
      <c r="E265" s="309"/>
      <c r="F265" s="323"/>
      <c r="G265" s="308"/>
      <c r="H265" s="308"/>
      <c r="I265" s="308"/>
      <c r="J265" s="308"/>
      <c r="K265" s="308"/>
      <c r="L265" s="308"/>
      <c r="M265" s="308"/>
      <c r="N265" s="310"/>
      <c r="O265" s="310"/>
      <c r="P265" s="308"/>
      <c r="Q265" s="308"/>
      <c r="R265" s="308"/>
      <c r="S265" s="308"/>
      <c r="T265" s="308"/>
      <c r="U265" s="308"/>
      <c r="V265" s="308"/>
      <c r="W265" s="308"/>
      <c r="X265" s="308"/>
      <c r="Y265" s="308"/>
      <c r="Z265" s="308"/>
      <c r="AA265" s="308"/>
      <c r="AB265" s="308"/>
      <c r="AC265" s="308"/>
    </row>
    <row r="266" spans="1:29" ht="14.25" customHeight="1">
      <c r="A266" s="308"/>
      <c r="B266" s="308"/>
      <c r="C266" s="309"/>
      <c r="D266" s="309"/>
      <c r="E266" s="309"/>
      <c r="F266" s="323"/>
      <c r="G266" s="308"/>
      <c r="H266" s="308"/>
      <c r="I266" s="308"/>
      <c r="J266" s="308"/>
      <c r="K266" s="308"/>
      <c r="L266" s="308"/>
      <c r="M266" s="308"/>
      <c r="N266" s="310"/>
      <c r="O266" s="310"/>
      <c r="P266" s="308"/>
      <c r="Q266" s="308"/>
      <c r="R266" s="308"/>
      <c r="S266" s="308"/>
      <c r="T266" s="308"/>
      <c r="U266" s="308"/>
      <c r="V266" s="308"/>
      <c r="W266" s="308"/>
      <c r="X266" s="308"/>
      <c r="Y266" s="308"/>
      <c r="Z266" s="308"/>
      <c r="AA266" s="308"/>
      <c r="AB266" s="308"/>
      <c r="AC266" s="308"/>
    </row>
    <row r="267" spans="1:29" ht="14.25" customHeight="1">
      <c r="A267" s="308"/>
      <c r="B267" s="308"/>
      <c r="C267" s="309"/>
      <c r="D267" s="309"/>
      <c r="E267" s="309"/>
      <c r="F267" s="323"/>
      <c r="G267" s="308"/>
      <c r="H267" s="308"/>
      <c r="I267" s="308"/>
      <c r="J267" s="308"/>
      <c r="K267" s="308"/>
      <c r="L267" s="308"/>
      <c r="M267" s="308"/>
      <c r="N267" s="310"/>
      <c r="O267" s="310"/>
      <c r="P267" s="308"/>
      <c r="Q267" s="308"/>
      <c r="R267" s="308"/>
      <c r="S267" s="308"/>
      <c r="T267" s="308"/>
      <c r="U267" s="308"/>
      <c r="V267" s="308"/>
      <c r="W267" s="308"/>
      <c r="X267" s="308"/>
      <c r="Y267" s="308"/>
      <c r="Z267" s="308"/>
      <c r="AA267" s="308"/>
      <c r="AB267" s="308"/>
      <c r="AC267" s="308"/>
    </row>
    <row r="268" spans="1:29" ht="14.25" customHeight="1">
      <c r="A268" s="308"/>
      <c r="B268" s="308"/>
      <c r="C268" s="309"/>
      <c r="D268" s="309"/>
      <c r="E268" s="309"/>
      <c r="F268" s="323"/>
      <c r="G268" s="308"/>
      <c r="H268" s="308"/>
      <c r="I268" s="308"/>
      <c r="J268" s="308"/>
      <c r="K268" s="308"/>
      <c r="L268" s="308"/>
      <c r="M268" s="308"/>
      <c r="N268" s="310"/>
      <c r="O268" s="310"/>
      <c r="P268" s="308"/>
      <c r="Q268" s="308"/>
      <c r="R268" s="308"/>
      <c r="S268" s="308"/>
      <c r="T268" s="308"/>
      <c r="U268" s="308"/>
      <c r="V268" s="308"/>
      <c r="W268" s="308"/>
      <c r="X268" s="308"/>
      <c r="Y268" s="308"/>
      <c r="Z268" s="308"/>
      <c r="AA268" s="308"/>
      <c r="AB268" s="308"/>
      <c r="AC268" s="308"/>
    </row>
    <row r="269" spans="1:29" ht="14.25" customHeight="1">
      <c r="A269" s="308"/>
      <c r="B269" s="308"/>
      <c r="C269" s="309"/>
      <c r="D269" s="309"/>
      <c r="E269" s="309"/>
      <c r="F269" s="323"/>
      <c r="G269" s="308"/>
      <c r="H269" s="308"/>
      <c r="I269" s="308"/>
      <c r="J269" s="308"/>
      <c r="K269" s="308"/>
      <c r="L269" s="308"/>
      <c r="M269" s="308"/>
      <c r="N269" s="310"/>
      <c r="O269" s="310"/>
      <c r="P269" s="308"/>
      <c r="Q269" s="308"/>
      <c r="R269" s="308"/>
      <c r="S269" s="308"/>
      <c r="T269" s="308"/>
      <c r="U269" s="308"/>
      <c r="V269" s="308"/>
      <c r="W269" s="308"/>
      <c r="X269" s="308"/>
      <c r="Y269" s="308"/>
      <c r="Z269" s="308"/>
      <c r="AA269" s="308"/>
      <c r="AB269" s="308"/>
      <c r="AC269" s="308"/>
    </row>
    <row r="270" spans="1:29" ht="14.25" customHeight="1">
      <c r="A270" s="308"/>
      <c r="B270" s="308"/>
      <c r="C270" s="309"/>
      <c r="D270" s="309"/>
      <c r="E270" s="309"/>
      <c r="F270" s="323"/>
      <c r="G270" s="308"/>
      <c r="H270" s="308"/>
      <c r="I270" s="308"/>
      <c r="J270" s="308"/>
      <c r="K270" s="308"/>
      <c r="L270" s="308"/>
      <c r="M270" s="308"/>
      <c r="N270" s="310"/>
      <c r="O270" s="310"/>
      <c r="P270" s="308"/>
      <c r="Q270" s="308"/>
      <c r="R270" s="308"/>
      <c r="S270" s="308"/>
      <c r="T270" s="308"/>
      <c r="U270" s="308"/>
      <c r="V270" s="308"/>
      <c r="W270" s="308"/>
      <c r="X270" s="308"/>
      <c r="Y270" s="308"/>
      <c r="Z270" s="308"/>
      <c r="AA270" s="308"/>
      <c r="AB270" s="308"/>
      <c r="AC270" s="308"/>
    </row>
    <row r="271" spans="1:29" ht="14.25" customHeight="1">
      <c r="A271" s="308"/>
      <c r="B271" s="308"/>
      <c r="C271" s="309"/>
      <c r="D271" s="309"/>
      <c r="E271" s="309"/>
      <c r="F271" s="323"/>
      <c r="G271" s="308"/>
      <c r="H271" s="308"/>
      <c r="I271" s="308"/>
      <c r="J271" s="308"/>
      <c r="K271" s="308"/>
      <c r="L271" s="308"/>
      <c r="M271" s="308"/>
      <c r="N271" s="310"/>
      <c r="O271" s="310"/>
      <c r="P271" s="308"/>
      <c r="Q271" s="308"/>
      <c r="R271" s="308"/>
      <c r="S271" s="308"/>
      <c r="T271" s="308"/>
      <c r="U271" s="308"/>
      <c r="V271" s="308"/>
      <c r="W271" s="308"/>
      <c r="X271" s="308"/>
      <c r="Y271" s="308"/>
      <c r="Z271" s="308"/>
      <c r="AA271" s="308"/>
      <c r="AB271" s="308"/>
      <c r="AC271" s="308"/>
    </row>
    <row r="272" spans="1:29" ht="14.25" customHeight="1">
      <c r="A272" s="308"/>
      <c r="B272" s="308"/>
      <c r="C272" s="309"/>
      <c r="D272" s="309"/>
      <c r="E272" s="309"/>
      <c r="F272" s="323"/>
      <c r="G272" s="308"/>
      <c r="H272" s="308"/>
      <c r="I272" s="308"/>
      <c r="J272" s="308"/>
      <c r="K272" s="308"/>
      <c r="L272" s="308"/>
      <c r="M272" s="308"/>
      <c r="N272" s="310"/>
      <c r="O272" s="310"/>
      <c r="P272" s="308"/>
      <c r="Q272" s="308"/>
      <c r="R272" s="308"/>
      <c r="S272" s="308"/>
      <c r="T272" s="308"/>
      <c r="U272" s="308"/>
      <c r="V272" s="308"/>
      <c r="W272" s="308"/>
      <c r="X272" s="308"/>
      <c r="Y272" s="308"/>
      <c r="Z272" s="308"/>
      <c r="AA272" s="308"/>
      <c r="AB272" s="308"/>
      <c r="AC272" s="308"/>
    </row>
    <row r="273" spans="1:29" ht="14.25" customHeight="1">
      <c r="A273" s="308"/>
      <c r="B273" s="308"/>
      <c r="C273" s="309"/>
      <c r="D273" s="309"/>
      <c r="E273" s="309"/>
      <c r="F273" s="323"/>
      <c r="G273" s="308"/>
      <c r="H273" s="308"/>
      <c r="I273" s="308"/>
      <c r="J273" s="308"/>
      <c r="K273" s="308"/>
      <c r="L273" s="308"/>
      <c r="M273" s="308"/>
      <c r="N273" s="310"/>
      <c r="O273" s="310"/>
      <c r="P273" s="308"/>
      <c r="Q273" s="308"/>
      <c r="R273" s="308"/>
      <c r="S273" s="308"/>
      <c r="T273" s="308"/>
      <c r="U273" s="308"/>
      <c r="V273" s="308"/>
      <c r="W273" s="308"/>
      <c r="X273" s="308"/>
      <c r="Y273" s="308"/>
      <c r="Z273" s="308"/>
      <c r="AA273" s="308"/>
      <c r="AB273" s="308"/>
      <c r="AC273" s="308"/>
    </row>
    <row r="274" spans="1:29" ht="14.25" customHeight="1">
      <c r="A274" s="308"/>
      <c r="B274" s="308"/>
      <c r="C274" s="309"/>
      <c r="D274" s="309"/>
      <c r="E274" s="309"/>
      <c r="F274" s="323"/>
      <c r="G274" s="308"/>
      <c r="H274" s="308"/>
      <c r="I274" s="308"/>
      <c r="J274" s="308"/>
      <c r="K274" s="308"/>
      <c r="L274" s="308"/>
      <c r="M274" s="308"/>
      <c r="N274" s="310"/>
      <c r="O274" s="310"/>
      <c r="P274" s="308"/>
      <c r="Q274" s="308"/>
      <c r="R274" s="308"/>
      <c r="S274" s="308"/>
      <c r="T274" s="308"/>
      <c r="U274" s="308"/>
      <c r="V274" s="308"/>
      <c r="W274" s="308"/>
      <c r="X274" s="308"/>
      <c r="Y274" s="308"/>
      <c r="Z274" s="308"/>
      <c r="AA274" s="308"/>
      <c r="AB274" s="308"/>
      <c r="AC274" s="308"/>
    </row>
    <row r="275" spans="1:29" ht="14.25" customHeight="1">
      <c r="A275" s="308"/>
      <c r="B275" s="308"/>
      <c r="C275" s="309"/>
      <c r="D275" s="309"/>
      <c r="E275" s="309"/>
      <c r="F275" s="323"/>
      <c r="G275" s="308"/>
      <c r="H275" s="308"/>
      <c r="I275" s="308"/>
      <c r="J275" s="308"/>
      <c r="K275" s="308"/>
      <c r="L275" s="308"/>
      <c r="M275" s="308"/>
      <c r="N275" s="310"/>
      <c r="O275" s="310"/>
      <c r="P275" s="308"/>
      <c r="Q275" s="308"/>
      <c r="R275" s="308"/>
      <c r="S275" s="308"/>
      <c r="T275" s="308"/>
      <c r="U275" s="308"/>
      <c r="V275" s="308"/>
      <c r="W275" s="308"/>
      <c r="X275" s="308"/>
      <c r="Y275" s="308"/>
      <c r="Z275" s="308"/>
      <c r="AA275" s="308"/>
      <c r="AB275" s="308"/>
      <c r="AC275" s="308"/>
    </row>
    <row r="276" spans="1:29" ht="14.25" customHeight="1">
      <c r="A276" s="308"/>
      <c r="B276" s="308"/>
      <c r="C276" s="309"/>
      <c r="D276" s="309"/>
      <c r="E276" s="309"/>
      <c r="F276" s="323"/>
      <c r="G276" s="308"/>
      <c r="H276" s="308"/>
      <c r="I276" s="308"/>
      <c r="J276" s="308"/>
      <c r="K276" s="308"/>
      <c r="L276" s="308"/>
      <c r="M276" s="308"/>
      <c r="N276" s="310"/>
      <c r="O276" s="310"/>
      <c r="P276" s="308"/>
      <c r="Q276" s="308"/>
      <c r="R276" s="308"/>
      <c r="S276" s="308"/>
      <c r="T276" s="308"/>
      <c r="U276" s="308"/>
      <c r="V276" s="308"/>
      <c r="W276" s="308"/>
      <c r="X276" s="308"/>
      <c r="Y276" s="308"/>
      <c r="Z276" s="308"/>
      <c r="AA276" s="308"/>
      <c r="AB276" s="308"/>
      <c r="AC276" s="308"/>
    </row>
    <row r="277" spans="1:29" ht="14.25" customHeight="1">
      <c r="A277" s="308"/>
      <c r="B277" s="308"/>
      <c r="C277" s="309"/>
      <c r="D277" s="309"/>
      <c r="E277" s="309"/>
      <c r="F277" s="323"/>
      <c r="G277" s="308"/>
      <c r="H277" s="308"/>
      <c r="I277" s="308"/>
      <c r="J277" s="308"/>
      <c r="K277" s="308"/>
      <c r="L277" s="308"/>
      <c r="M277" s="308"/>
      <c r="N277" s="310"/>
      <c r="O277" s="310"/>
      <c r="P277" s="308"/>
      <c r="Q277" s="308"/>
      <c r="R277" s="308"/>
      <c r="S277" s="308"/>
      <c r="T277" s="308"/>
      <c r="U277" s="308"/>
      <c r="V277" s="308"/>
      <c r="W277" s="308"/>
      <c r="X277" s="308"/>
      <c r="Y277" s="308"/>
      <c r="Z277" s="308"/>
      <c r="AA277" s="308"/>
      <c r="AB277" s="308"/>
      <c r="AC277" s="308"/>
    </row>
    <row r="278" spans="1:29" ht="14.25" customHeight="1">
      <c r="A278" s="308"/>
      <c r="B278" s="308"/>
      <c r="C278" s="309"/>
      <c r="D278" s="309"/>
      <c r="E278" s="309"/>
      <c r="F278" s="323"/>
      <c r="G278" s="308"/>
      <c r="H278" s="308"/>
      <c r="I278" s="308"/>
      <c r="J278" s="308"/>
      <c r="K278" s="308"/>
      <c r="L278" s="308"/>
      <c r="M278" s="308"/>
      <c r="N278" s="310"/>
      <c r="O278" s="310"/>
      <c r="P278" s="308"/>
      <c r="Q278" s="308"/>
      <c r="R278" s="308"/>
      <c r="S278" s="308"/>
      <c r="T278" s="308"/>
      <c r="U278" s="308"/>
      <c r="V278" s="308"/>
      <c r="W278" s="308"/>
      <c r="X278" s="308"/>
      <c r="Y278" s="308"/>
      <c r="Z278" s="308"/>
      <c r="AA278" s="308"/>
      <c r="AB278" s="308"/>
      <c r="AC278" s="308"/>
    </row>
    <row r="279" spans="1:29" ht="14.25" customHeight="1">
      <c r="A279" s="308"/>
      <c r="B279" s="308"/>
      <c r="C279" s="309"/>
      <c r="D279" s="309"/>
      <c r="E279" s="309"/>
      <c r="F279" s="323"/>
      <c r="G279" s="308"/>
      <c r="H279" s="308"/>
      <c r="I279" s="308"/>
      <c r="J279" s="308"/>
      <c r="K279" s="308"/>
      <c r="L279" s="308"/>
      <c r="M279" s="308"/>
      <c r="N279" s="310"/>
      <c r="O279" s="310"/>
      <c r="P279" s="308"/>
      <c r="Q279" s="308"/>
      <c r="R279" s="308"/>
      <c r="S279" s="308"/>
      <c r="T279" s="308"/>
      <c r="U279" s="308"/>
      <c r="V279" s="308"/>
      <c r="W279" s="308"/>
      <c r="X279" s="308"/>
      <c r="Y279" s="308"/>
      <c r="Z279" s="308"/>
      <c r="AA279" s="308"/>
      <c r="AB279" s="308"/>
      <c r="AC279" s="308"/>
    </row>
    <row r="280" spans="1:29" ht="14.25" customHeight="1">
      <c r="A280" s="308"/>
      <c r="B280" s="308"/>
      <c r="C280" s="309"/>
      <c r="D280" s="309"/>
      <c r="E280" s="309"/>
      <c r="F280" s="323"/>
      <c r="G280" s="308"/>
      <c r="H280" s="308"/>
      <c r="I280" s="308"/>
      <c r="J280" s="308"/>
      <c r="K280" s="308"/>
      <c r="L280" s="308"/>
      <c r="M280" s="308"/>
      <c r="N280" s="310"/>
      <c r="O280" s="310"/>
      <c r="P280" s="308"/>
      <c r="Q280" s="308"/>
      <c r="R280" s="308"/>
      <c r="S280" s="308"/>
      <c r="T280" s="308"/>
      <c r="U280" s="308"/>
      <c r="V280" s="308"/>
      <c r="W280" s="308"/>
      <c r="X280" s="308"/>
      <c r="Y280" s="308"/>
      <c r="Z280" s="308"/>
      <c r="AA280" s="308"/>
      <c r="AB280" s="308"/>
      <c r="AC280" s="308"/>
    </row>
    <row r="281" spans="1:29" ht="14.25" customHeight="1">
      <c r="A281" s="308"/>
      <c r="B281" s="308"/>
      <c r="C281" s="309"/>
      <c r="D281" s="309"/>
      <c r="E281" s="309"/>
      <c r="F281" s="323"/>
      <c r="G281" s="308"/>
      <c r="H281" s="308"/>
      <c r="I281" s="308"/>
      <c r="J281" s="308"/>
      <c r="K281" s="308"/>
      <c r="L281" s="308"/>
      <c r="M281" s="308"/>
      <c r="N281" s="310"/>
      <c r="O281" s="310"/>
      <c r="P281" s="308"/>
      <c r="Q281" s="308"/>
      <c r="R281" s="308"/>
      <c r="S281" s="308"/>
      <c r="T281" s="308"/>
      <c r="U281" s="308"/>
      <c r="V281" s="308"/>
      <c r="W281" s="308"/>
      <c r="X281" s="308"/>
      <c r="Y281" s="308"/>
      <c r="Z281" s="308"/>
      <c r="AA281" s="308"/>
      <c r="AB281" s="308"/>
      <c r="AC281" s="308"/>
    </row>
    <row r="282" spans="1:29" ht="14.25" customHeight="1">
      <c r="A282" s="308"/>
      <c r="B282" s="308"/>
      <c r="C282" s="309"/>
      <c r="D282" s="309"/>
      <c r="E282" s="309"/>
      <c r="F282" s="323"/>
      <c r="G282" s="308"/>
      <c r="H282" s="308"/>
      <c r="I282" s="308"/>
      <c r="J282" s="308"/>
      <c r="K282" s="308"/>
      <c r="L282" s="308"/>
      <c r="M282" s="308"/>
      <c r="N282" s="310"/>
      <c r="O282" s="310"/>
      <c r="P282" s="308"/>
      <c r="Q282" s="308"/>
      <c r="R282" s="308"/>
      <c r="S282" s="308"/>
      <c r="T282" s="308"/>
      <c r="U282" s="308"/>
      <c r="V282" s="308"/>
      <c r="W282" s="308"/>
      <c r="X282" s="308"/>
      <c r="Y282" s="308"/>
      <c r="Z282" s="308"/>
      <c r="AA282" s="308"/>
      <c r="AB282" s="308"/>
      <c r="AC282" s="308"/>
    </row>
    <row r="283" spans="1:29" ht="14.25" customHeight="1">
      <c r="A283" s="308"/>
      <c r="B283" s="308"/>
      <c r="C283" s="309"/>
      <c r="D283" s="309"/>
      <c r="E283" s="309"/>
      <c r="F283" s="323"/>
      <c r="G283" s="308"/>
      <c r="H283" s="308"/>
      <c r="I283" s="308"/>
      <c r="J283" s="308"/>
      <c r="K283" s="308"/>
      <c r="L283" s="308"/>
      <c r="M283" s="308"/>
      <c r="N283" s="310"/>
      <c r="O283" s="310"/>
      <c r="P283" s="308"/>
      <c r="Q283" s="308"/>
      <c r="R283" s="308"/>
      <c r="S283" s="308"/>
      <c r="T283" s="308"/>
      <c r="U283" s="308"/>
      <c r="V283" s="308"/>
      <c r="W283" s="308"/>
      <c r="X283" s="308"/>
      <c r="Y283" s="308"/>
      <c r="Z283" s="308"/>
      <c r="AA283" s="308"/>
      <c r="AB283" s="308"/>
      <c r="AC283" s="308"/>
    </row>
    <row r="284" spans="1:29" ht="14.25" customHeight="1">
      <c r="A284" s="308"/>
      <c r="B284" s="308"/>
      <c r="C284" s="309"/>
      <c r="D284" s="309"/>
      <c r="E284" s="309"/>
      <c r="F284" s="323"/>
      <c r="G284" s="308"/>
      <c r="H284" s="308"/>
      <c r="I284" s="308"/>
      <c r="J284" s="308"/>
      <c r="K284" s="308"/>
      <c r="L284" s="308"/>
      <c r="M284" s="308"/>
      <c r="N284" s="310"/>
      <c r="O284" s="310"/>
      <c r="P284" s="308"/>
      <c r="Q284" s="308"/>
      <c r="R284" s="308"/>
      <c r="S284" s="308"/>
      <c r="T284" s="308"/>
      <c r="U284" s="308"/>
      <c r="V284" s="308"/>
      <c r="W284" s="308"/>
      <c r="X284" s="308"/>
      <c r="Y284" s="308"/>
      <c r="Z284" s="308"/>
      <c r="AA284" s="308"/>
      <c r="AB284" s="308"/>
      <c r="AC284" s="308"/>
    </row>
    <row r="285" spans="1:29" ht="14.25" customHeight="1">
      <c r="A285" s="308"/>
      <c r="B285" s="308"/>
      <c r="C285" s="309"/>
      <c r="D285" s="309"/>
      <c r="E285" s="309"/>
      <c r="F285" s="323"/>
      <c r="G285" s="308"/>
      <c r="H285" s="308"/>
      <c r="I285" s="308"/>
      <c r="J285" s="308"/>
      <c r="K285" s="308"/>
      <c r="L285" s="308"/>
      <c r="M285" s="308"/>
      <c r="N285" s="310"/>
      <c r="O285" s="310"/>
      <c r="P285" s="308"/>
      <c r="Q285" s="308"/>
      <c r="R285" s="308"/>
      <c r="S285" s="308"/>
      <c r="T285" s="308"/>
      <c r="U285" s="308"/>
      <c r="V285" s="308"/>
      <c r="W285" s="308"/>
      <c r="X285" s="308"/>
      <c r="Y285" s="308"/>
      <c r="Z285" s="308"/>
      <c r="AA285" s="308"/>
      <c r="AB285" s="308"/>
      <c r="AC285" s="308"/>
    </row>
    <row r="286" spans="1:29" ht="14.25" customHeight="1">
      <c r="A286" s="308"/>
      <c r="B286" s="308"/>
      <c r="C286" s="309"/>
      <c r="D286" s="309"/>
      <c r="E286" s="309"/>
      <c r="F286" s="323"/>
      <c r="G286" s="308"/>
      <c r="H286" s="308"/>
      <c r="I286" s="308"/>
      <c r="J286" s="308"/>
      <c r="K286" s="308"/>
      <c r="L286" s="308"/>
      <c r="M286" s="308"/>
      <c r="N286" s="310"/>
      <c r="O286" s="310"/>
      <c r="P286" s="308"/>
      <c r="Q286" s="308"/>
      <c r="R286" s="308"/>
      <c r="S286" s="308"/>
      <c r="T286" s="308"/>
      <c r="U286" s="308"/>
      <c r="V286" s="308"/>
      <c r="W286" s="308"/>
      <c r="X286" s="308"/>
      <c r="Y286" s="308"/>
      <c r="Z286" s="308"/>
      <c r="AA286" s="308"/>
      <c r="AB286" s="308"/>
      <c r="AC286" s="308"/>
    </row>
    <row r="287" spans="1:29" ht="15.75" customHeight="1">
      <c r="C287" s="341"/>
    </row>
    <row r="288" spans="1:29" ht="15.75" customHeight="1">
      <c r="C288" s="341"/>
    </row>
    <row r="289" spans="3:3" ht="15.75" customHeight="1">
      <c r="C289" s="341"/>
    </row>
    <row r="290" spans="3:3" ht="15.75" customHeight="1">
      <c r="C290" s="341"/>
    </row>
    <row r="291" spans="3:3" ht="15.75" customHeight="1">
      <c r="C291" s="341"/>
    </row>
    <row r="292" spans="3:3" ht="15.75" customHeight="1">
      <c r="C292" s="341"/>
    </row>
    <row r="293" spans="3:3" ht="15.75" customHeight="1">
      <c r="C293" s="341"/>
    </row>
    <row r="294" spans="3:3" ht="15.75" customHeight="1">
      <c r="C294" s="341"/>
    </row>
    <row r="295" spans="3:3" ht="15.75" customHeight="1">
      <c r="C295" s="341"/>
    </row>
    <row r="296" spans="3:3" ht="15.75" customHeight="1">
      <c r="C296" s="341"/>
    </row>
    <row r="297" spans="3:3" ht="15.75" customHeight="1">
      <c r="C297" s="341"/>
    </row>
    <row r="298" spans="3:3" ht="15.75" customHeight="1">
      <c r="C298" s="341"/>
    </row>
    <row r="299" spans="3:3" ht="15.75" customHeight="1">
      <c r="C299" s="341"/>
    </row>
    <row r="300" spans="3:3" ht="15.75" customHeight="1">
      <c r="C300" s="341"/>
    </row>
    <row r="301" spans="3:3" ht="15.75" customHeight="1">
      <c r="C301" s="341"/>
    </row>
    <row r="302" spans="3:3" ht="15.75" customHeight="1">
      <c r="C302" s="341"/>
    </row>
    <row r="303" spans="3:3" ht="15.75" customHeight="1">
      <c r="C303" s="341"/>
    </row>
    <row r="304" spans="3:3" ht="15.75" customHeight="1">
      <c r="C304" s="341"/>
    </row>
    <row r="305" spans="3:3" ht="15.75" customHeight="1">
      <c r="C305" s="341"/>
    </row>
    <row r="306" spans="3:3" ht="15.75" customHeight="1">
      <c r="C306" s="341"/>
    </row>
    <row r="307" spans="3:3" ht="15.75" customHeight="1">
      <c r="C307" s="341"/>
    </row>
    <row r="308" spans="3:3" ht="15.75" customHeight="1">
      <c r="C308" s="341"/>
    </row>
    <row r="309" spans="3:3" ht="15.75" customHeight="1">
      <c r="C309" s="341"/>
    </row>
    <row r="310" spans="3:3" ht="15.75" customHeight="1">
      <c r="C310" s="341"/>
    </row>
    <row r="311" spans="3:3" ht="15.75" customHeight="1">
      <c r="C311" s="341"/>
    </row>
    <row r="312" spans="3:3" ht="15.75" customHeight="1">
      <c r="C312" s="341"/>
    </row>
    <row r="313" spans="3:3" ht="15.75" customHeight="1">
      <c r="C313" s="341"/>
    </row>
    <row r="314" spans="3:3" ht="15.75" customHeight="1">
      <c r="C314" s="341"/>
    </row>
    <row r="315" spans="3:3" ht="15.75" customHeight="1">
      <c r="C315" s="341"/>
    </row>
    <row r="316" spans="3:3" ht="15.75" customHeight="1">
      <c r="C316" s="341"/>
    </row>
    <row r="317" spans="3:3" ht="15.75" customHeight="1">
      <c r="C317" s="341"/>
    </row>
    <row r="318" spans="3:3" ht="15.75" customHeight="1">
      <c r="C318" s="341"/>
    </row>
    <row r="319" spans="3:3" ht="15.75" customHeight="1">
      <c r="C319" s="341"/>
    </row>
    <row r="320" spans="3:3" ht="15.75" customHeight="1">
      <c r="C320" s="341"/>
    </row>
    <row r="321" spans="3:3" ht="15.75" customHeight="1">
      <c r="C321" s="341"/>
    </row>
    <row r="322" spans="3:3" ht="15.75" customHeight="1">
      <c r="C322" s="341"/>
    </row>
    <row r="323" spans="3:3" ht="15.75" customHeight="1">
      <c r="C323" s="341"/>
    </row>
    <row r="324" spans="3:3" ht="15.75" customHeight="1">
      <c r="C324" s="341"/>
    </row>
    <row r="325" spans="3:3" ht="15.75" customHeight="1">
      <c r="C325" s="341"/>
    </row>
    <row r="326" spans="3:3" ht="15.75" customHeight="1">
      <c r="C326" s="341"/>
    </row>
    <row r="327" spans="3:3" ht="15.75" customHeight="1">
      <c r="C327" s="341"/>
    </row>
    <row r="328" spans="3:3" ht="15.75" customHeight="1">
      <c r="C328" s="341"/>
    </row>
    <row r="329" spans="3:3" ht="15.75" customHeight="1">
      <c r="C329" s="341"/>
    </row>
    <row r="330" spans="3:3" ht="15.75" customHeight="1">
      <c r="C330" s="341"/>
    </row>
    <row r="331" spans="3:3" ht="15.75" customHeight="1">
      <c r="C331" s="341"/>
    </row>
    <row r="332" spans="3:3" ht="15.75" customHeight="1">
      <c r="C332" s="341"/>
    </row>
    <row r="333" spans="3:3" ht="15.75" customHeight="1">
      <c r="C333" s="341"/>
    </row>
    <row r="334" spans="3:3" ht="15.75" customHeight="1">
      <c r="C334" s="341"/>
    </row>
    <row r="335" spans="3:3" ht="15.75" customHeight="1">
      <c r="C335" s="341"/>
    </row>
    <row r="336" spans="3:3" ht="15.75" customHeight="1">
      <c r="C336" s="341"/>
    </row>
    <row r="337" spans="3:3" ht="15.75" customHeight="1">
      <c r="C337" s="341"/>
    </row>
    <row r="338" spans="3:3" ht="15.75" customHeight="1">
      <c r="C338" s="341"/>
    </row>
    <row r="339" spans="3:3" ht="15.75" customHeight="1">
      <c r="C339" s="341"/>
    </row>
    <row r="340" spans="3:3" ht="15.75" customHeight="1">
      <c r="C340" s="341"/>
    </row>
    <row r="341" spans="3:3" ht="15.75" customHeight="1">
      <c r="C341" s="341"/>
    </row>
    <row r="342" spans="3:3" ht="15.75" customHeight="1">
      <c r="C342" s="341"/>
    </row>
    <row r="343" spans="3:3" ht="15.75" customHeight="1">
      <c r="C343" s="341"/>
    </row>
    <row r="344" spans="3:3" ht="15.75" customHeight="1">
      <c r="C344" s="341"/>
    </row>
    <row r="345" spans="3:3" ht="15.75" customHeight="1">
      <c r="C345" s="341"/>
    </row>
    <row r="346" spans="3:3" ht="15.75" customHeight="1">
      <c r="C346" s="341"/>
    </row>
    <row r="347" spans="3:3" ht="15.75" customHeight="1">
      <c r="C347" s="341"/>
    </row>
    <row r="348" spans="3:3" ht="15.75" customHeight="1">
      <c r="C348" s="341"/>
    </row>
    <row r="349" spans="3:3" ht="15.75" customHeight="1">
      <c r="C349" s="341"/>
    </row>
    <row r="350" spans="3:3" ht="15.75" customHeight="1">
      <c r="C350" s="341"/>
    </row>
    <row r="351" spans="3:3" ht="15.75" customHeight="1">
      <c r="C351" s="341"/>
    </row>
    <row r="352" spans="3:3" ht="15.75" customHeight="1">
      <c r="C352" s="341"/>
    </row>
    <row r="353" spans="3:3" ht="15.75" customHeight="1">
      <c r="C353" s="341"/>
    </row>
    <row r="354" spans="3:3" ht="15.75" customHeight="1">
      <c r="C354" s="341"/>
    </row>
    <row r="355" spans="3:3" ht="15.75" customHeight="1">
      <c r="C355" s="341"/>
    </row>
    <row r="356" spans="3:3" ht="15.75" customHeight="1">
      <c r="C356" s="341"/>
    </row>
    <row r="357" spans="3:3" ht="15.75" customHeight="1">
      <c r="C357" s="341"/>
    </row>
    <row r="358" spans="3:3" ht="15.75" customHeight="1">
      <c r="C358" s="341"/>
    </row>
    <row r="359" spans="3:3" ht="15.75" customHeight="1">
      <c r="C359" s="341"/>
    </row>
    <row r="360" spans="3:3" ht="15.75" customHeight="1">
      <c r="C360" s="341"/>
    </row>
    <row r="361" spans="3:3" ht="15.75" customHeight="1">
      <c r="C361" s="341"/>
    </row>
    <row r="362" spans="3:3" ht="15.75" customHeight="1">
      <c r="C362" s="341"/>
    </row>
    <row r="363" spans="3:3" ht="15.75" customHeight="1">
      <c r="C363" s="341"/>
    </row>
    <row r="364" spans="3:3" ht="15.75" customHeight="1">
      <c r="C364" s="341"/>
    </row>
    <row r="365" spans="3:3" ht="15.75" customHeight="1">
      <c r="C365" s="341"/>
    </row>
    <row r="366" spans="3:3" ht="15.75" customHeight="1">
      <c r="C366" s="341"/>
    </row>
    <row r="367" spans="3:3" ht="15.75" customHeight="1">
      <c r="C367" s="341"/>
    </row>
    <row r="368" spans="3:3" ht="15.75" customHeight="1">
      <c r="C368" s="341"/>
    </row>
    <row r="369" spans="3:3" ht="15.75" customHeight="1">
      <c r="C369" s="341"/>
    </row>
    <row r="370" spans="3:3" ht="15.75" customHeight="1">
      <c r="C370" s="341"/>
    </row>
    <row r="371" spans="3:3" ht="15.75" customHeight="1">
      <c r="C371" s="341"/>
    </row>
    <row r="372" spans="3:3" ht="15.75" customHeight="1">
      <c r="C372" s="341"/>
    </row>
    <row r="373" spans="3:3" ht="15.75" customHeight="1">
      <c r="C373" s="341"/>
    </row>
    <row r="374" spans="3:3" ht="15.75" customHeight="1">
      <c r="C374" s="341"/>
    </row>
    <row r="375" spans="3:3" ht="15.75" customHeight="1">
      <c r="C375" s="341"/>
    </row>
    <row r="376" spans="3:3" ht="15.75" customHeight="1">
      <c r="C376" s="341"/>
    </row>
    <row r="377" spans="3:3" ht="15.75" customHeight="1">
      <c r="C377" s="341"/>
    </row>
    <row r="378" spans="3:3" ht="15.75" customHeight="1">
      <c r="C378" s="341"/>
    </row>
    <row r="379" spans="3:3" ht="15.75" customHeight="1">
      <c r="C379" s="341"/>
    </row>
    <row r="380" spans="3:3" ht="15.75" customHeight="1">
      <c r="C380" s="341"/>
    </row>
    <row r="381" spans="3:3" ht="15.75" customHeight="1">
      <c r="C381" s="341"/>
    </row>
    <row r="382" spans="3:3" ht="15.75" customHeight="1">
      <c r="C382" s="341"/>
    </row>
    <row r="383" spans="3:3" ht="15.75" customHeight="1">
      <c r="C383" s="341"/>
    </row>
    <row r="384" spans="3:3" ht="15.75" customHeight="1">
      <c r="C384" s="341"/>
    </row>
    <row r="385" spans="3:3" ht="15.75" customHeight="1">
      <c r="C385" s="341"/>
    </row>
    <row r="386" spans="3:3" ht="15.75" customHeight="1">
      <c r="C386" s="341"/>
    </row>
    <row r="387" spans="3:3" ht="15.75" customHeight="1">
      <c r="C387" s="341"/>
    </row>
    <row r="388" spans="3:3" ht="15.75" customHeight="1">
      <c r="C388" s="341"/>
    </row>
    <row r="389" spans="3:3" ht="15.75" customHeight="1">
      <c r="C389" s="341"/>
    </row>
    <row r="390" spans="3:3" ht="15.75" customHeight="1">
      <c r="C390" s="341"/>
    </row>
    <row r="391" spans="3:3" ht="15.75" customHeight="1">
      <c r="C391" s="341"/>
    </row>
    <row r="392" spans="3:3" ht="15.75" customHeight="1">
      <c r="C392" s="341"/>
    </row>
    <row r="393" spans="3:3" ht="15.75" customHeight="1">
      <c r="C393" s="341"/>
    </row>
    <row r="394" spans="3:3" ht="15.75" customHeight="1">
      <c r="C394" s="341"/>
    </row>
    <row r="395" spans="3:3" ht="15.75" customHeight="1">
      <c r="C395" s="341"/>
    </row>
    <row r="396" spans="3:3" ht="15.75" customHeight="1">
      <c r="C396" s="341"/>
    </row>
    <row r="397" spans="3:3" ht="15.75" customHeight="1">
      <c r="C397" s="341"/>
    </row>
    <row r="398" spans="3:3" ht="15.75" customHeight="1">
      <c r="C398" s="341"/>
    </row>
    <row r="399" spans="3:3" ht="15.75" customHeight="1">
      <c r="C399" s="341"/>
    </row>
    <row r="400" spans="3:3" ht="15.75" customHeight="1">
      <c r="C400" s="341"/>
    </row>
    <row r="401" spans="3:3" ht="15.75" customHeight="1">
      <c r="C401" s="341"/>
    </row>
    <row r="402" spans="3:3" ht="15.75" customHeight="1">
      <c r="C402" s="341"/>
    </row>
    <row r="403" spans="3:3" ht="15.75" customHeight="1">
      <c r="C403" s="341"/>
    </row>
    <row r="404" spans="3:3" ht="15.75" customHeight="1">
      <c r="C404" s="341"/>
    </row>
    <row r="405" spans="3:3" ht="15.75" customHeight="1">
      <c r="C405" s="341"/>
    </row>
    <row r="406" spans="3:3" ht="15.75" customHeight="1">
      <c r="C406" s="341"/>
    </row>
    <row r="407" spans="3:3" ht="15.75" customHeight="1">
      <c r="C407" s="341"/>
    </row>
    <row r="408" spans="3:3" ht="15.75" customHeight="1">
      <c r="C408" s="341"/>
    </row>
    <row r="409" spans="3:3" ht="15.75" customHeight="1">
      <c r="C409" s="341"/>
    </row>
    <row r="410" spans="3:3" ht="15.75" customHeight="1">
      <c r="C410" s="341"/>
    </row>
    <row r="411" spans="3:3" ht="15.75" customHeight="1">
      <c r="C411" s="341"/>
    </row>
    <row r="412" spans="3:3" ht="15.75" customHeight="1">
      <c r="C412" s="341"/>
    </row>
    <row r="413" spans="3:3" ht="15.75" customHeight="1">
      <c r="C413" s="341"/>
    </row>
    <row r="414" spans="3:3" ht="15.75" customHeight="1">
      <c r="C414" s="341"/>
    </row>
    <row r="415" spans="3:3" ht="15.75" customHeight="1">
      <c r="C415" s="341"/>
    </row>
    <row r="416" spans="3:3" ht="15.75" customHeight="1">
      <c r="C416" s="341"/>
    </row>
    <row r="417" spans="3:3" ht="15.75" customHeight="1">
      <c r="C417" s="341"/>
    </row>
    <row r="418" spans="3:3" ht="15.75" customHeight="1">
      <c r="C418" s="341"/>
    </row>
    <row r="419" spans="3:3" ht="15.75" customHeight="1">
      <c r="C419" s="341"/>
    </row>
    <row r="420" spans="3:3" ht="15.75" customHeight="1">
      <c r="C420" s="341"/>
    </row>
    <row r="421" spans="3:3" ht="15.75" customHeight="1">
      <c r="C421" s="341"/>
    </row>
    <row r="422" spans="3:3" ht="15.75" customHeight="1">
      <c r="C422" s="341"/>
    </row>
    <row r="423" spans="3:3" ht="15.75" customHeight="1">
      <c r="C423" s="341"/>
    </row>
    <row r="424" spans="3:3" ht="15.75" customHeight="1">
      <c r="C424" s="341"/>
    </row>
    <row r="425" spans="3:3" ht="15.75" customHeight="1">
      <c r="C425" s="341"/>
    </row>
    <row r="426" spans="3:3" ht="15.75" customHeight="1">
      <c r="C426" s="341"/>
    </row>
    <row r="427" spans="3:3" ht="15.75" customHeight="1">
      <c r="C427" s="341"/>
    </row>
    <row r="428" spans="3:3" ht="15.75" customHeight="1">
      <c r="C428" s="341"/>
    </row>
    <row r="429" spans="3:3" ht="15.75" customHeight="1">
      <c r="C429" s="341"/>
    </row>
    <row r="430" spans="3:3" ht="15.75" customHeight="1">
      <c r="C430" s="341"/>
    </row>
    <row r="431" spans="3:3" ht="15.75" customHeight="1">
      <c r="C431" s="341"/>
    </row>
    <row r="432" spans="3:3" ht="15.75" customHeight="1">
      <c r="C432" s="341"/>
    </row>
    <row r="433" spans="3:3" ht="15.75" customHeight="1">
      <c r="C433" s="341"/>
    </row>
    <row r="434" spans="3:3" ht="15.75" customHeight="1">
      <c r="C434" s="341"/>
    </row>
    <row r="435" spans="3:3" ht="15.75" customHeight="1">
      <c r="C435" s="341"/>
    </row>
    <row r="436" spans="3:3" ht="15.75" customHeight="1">
      <c r="C436" s="341"/>
    </row>
    <row r="437" spans="3:3" ht="15.75" customHeight="1">
      <c r="C437" s="341"/>
    </row>
    <row r="438" spans="3:3" ht="15.75" customHeight="1">
      <c r="C438" s="341"/>
    </row>
    <row r="439" spans="3:3" ht="15.75" customHeight="1">
      <c r="C439" s="341"/>
    </row>
    <row r="440" spans="3:3" ht="15.75" customHeight="1">
      <c r="C440" s="341"/>
    </row>
    <row r="441" spans="3:3" ht="15.75" customHeight="1">
      <c r="C441" s="341"/>
    </row>
    <row r="442" spans="3:3" ht="15.75" customHeight="1">
      <c r="C442" s="341"/>
    </row>
    <row r="443" spans="3:3" ht="15.75" customHeight="1">
      <c r="C443" s="341"/>
    </row>
    <row r="444" spans="3:3" ht="15.75" customHeight="1">
      <c r="C444" s="341"/>
    </row>
    <row r="445" spans="3:3" ht="15.75" customHeight="1">
      <c r="C445" s="341"/>
    </row>
    <row r="446" spans="3:3" ht="15.75" customHeight="1">
      <c r="C446" s="341"/>
    </row>
    <row r="447" spans="3:3" ht="15.75" customHeight="1">
      <c r="C447" s="341"/>
    </row>
    <row r="448" spans="3:3" ht="15.75" customHeight="1">
      <c r="C448" s="341"/>
    </row>
    <row r="449" spans="3:3" ht="15.75" customHeight="1">
      <c r="C449" s="341"/>
    </row>
    <row r="450" spans="3:3" ht="15.75" customHeight="1">
      <c r="C450" s="341"/>
    </row>
    <row r="451" spans="3:3" ht="15.75" customHeight="1">
      <c r="C451" s="341"/>
    </row>
    <row r="452" spans="3:3" ht="15.75" customHeight="1">
      <c r="C452" s="341"/>
    </row>
    <row r="453" spans="3:3" ht="15.75" customHeight="1">
      <c r="C453" s="341"/>
    </row>
    <row r="454" spans="3:3" ht="15.75" customHeight="1">
      <c r="C454" s="341"/>
    </row>
    <row r="455" spans="3:3" ht="15.75" customHeight="1">
      <c r="C455" s="341"/>
    </row>
    <row r="456" spans="3:3" ht="15.75" customHeight="1">
      <c r="C456" s="341"/>
    </row>
    <row r="457" spans="3:3" ht="15.75" customHeight="1">
      <c r="C457" s="341"/>
    </row>
    <row r="458" spans="3:3" ht="15.75" customHeight="1">
      <c r="C458" s="341"/>
    </row>
    <row r="459" spans="3:3" ht="15.75" customHeight="1">
      <c r="C459" s="341"/>
    </row>
    <row r="460" spans="3:3" ht="15.75" customHeight="1">
      <c r="C460" s="341"/>
    </row>
    <row r="461" spans="3:3" ht="15.75" customHeight="1">
      <c r="C461" s="341"/>
    </row>
    <row r="462" spans="3:3" ht="15.75" customHeight="1">
      <c r="C462" s="341"/>
    </row>
    <row r="463" spans="3:3" ht="15.75" customHeight="1">
      <c r="C463" s="341"/>
    </row>
    <row r="464" spans="3:3" ht="15.75" customHeight="1">
      <c r="C464" s="341"/>
    </row>
    <row r="465" spans="3:3" ht="15.75" customHeight="1">
      <c r="C465" s="341"/>
    </row>
    <row r="466" spans="3:3" ht="15.75" customHeight="1">
      <c r="C466" s="341"/>
    </row>
    <row r="467" spans="3:3" ht="15.75" customHeight="1">
      <c r="C467" s="341"/>
    </row>
    <row r="468" spans="3:3" ht="15.75" customHeight="1">
      <c r="C468" s="341"/>
    </row>
    <row r="469" spans="3:3" ht="15.75" customHeight="1">
      <c r="C469" s="341"/>
    </row>
    <row r="470" spans="3:3" ht="15.75" customHeight="1">
      <c r="C470" s="341"/>
    </row>
    <row r="471" spans="3:3" ht="15.75" customHeight="1">
      <c r="C471" s="341"/>
    </row>
    <row r="472" spans="3:3" ht="15.75" customHeight="1">
      <c r="C472" s="341"/>
    </row>
    <row r="473" spans="3:3" ht="15.75" customHeight="1">
      <c r="C473" s="341"/>
    </row>
    <row r="474" spans="3:3" ht="15.75" customHeight="1">
      <c r="C474" s="341"/>
    </row>
    <row r="475" spans="3:3" ht="15.75" customHeight="1">
      <c r="C475" s="341"/>
    </row>
    <row r="476" spans="3:3" ht="15.75" customHeight="1">
      <c r="C476" s="341"/>
    </row>
    <row r="477" spans="3:3" ht="15.75" customHeight="1">
      <c r="C477" s="341"/>
    </row>
    <row r="478" spans="3:3" ht="15.75" customHeight="1">
      <c r="C478" s="341"/>
    </row>
    <row r="479" spans="3:3" ht="15.75" customHeight="1">
      <c r="C479" s="341"/>
    </row>
    <row r="480" spans="3:3" ht="15.75" customHeight="1">
      <c r="C480" s="341"/>
    </row>
    <row r="481" spans="3:3" ht="15.75" customHeight="1">
      <c r="C481" s="341"/>
    </row>
    <row r="482" spans="3:3" ht="15.75" customHeight="1">
      <c r="C482" s="341"/>
    </row>
    <row r="483" spans="3:3" ht="15.75" customHeight="1">
      <c r="C483" s="341"/>
    </row>
    <row r="484" spans="3:3" ht="15.75" customHeight="1">
      <c r="C484" s="341"/>
    </row>
    <row r="485" spans="3:3" ht="15.75" customHeight="1">
      <c r="C485" s="341"/>
    </row>
    <row r="486" spans="3:3" ht="15.75" customHeight="1">
      <c r="C486" s="341"/>
    </row>
    <row r="487" spans="3:3" ht="15.75" customHeight="1">
      <c r="C487" s="341"/>
    </row>
    <row r="488" spans="3:3" ht="15.75" customHeight="1">
      <c r="C488" s="341"/>
    </row>
    <row r="489" spans="3:3" ht="15.75" customHeight="1">
      <c r="C489" s="341"/>
    </row>
    <row r="490" spans="3:3" ht="15.75" customHeight="1">
      <c r="C490" s="341"/>
    </row>
    <row r="491" spans="3:3" ht="15.75" customHeight="1">
      <c r="C491" s="341"/>
    </row>
    <row r="492" spans="3:3" ht="15.75" customHeight="1">
      <c r="C492" s="341"/>
    </row>
    <row r="493" spans="3:3" ht="15.75" customHeight="1">
      <c r="C493" s="341"/>
    </row>
    <row r="494" spans="3:3" ht="15.75" customHeight="1">
      <c r="C494" s="341"/>
    </row>
    <row r="495" spans="3:3" ht="15.75" customHeight="1">
      <c r="C495" s="341"/>
    </row>
    <row r="496" spans="3:3" ht="15.75" customHeight="1">
      <c r="C496" s="341"/>
    </row>
    <row r="497" spans="3:3" ht="15.75" customHeight="1">
      <c r="C497" s="341"/>
    </row>
    <row r="498" spans="3:3" ht="15.75" customHeight="1">
      <c r="C498" s="341"/>
    </row>
    <row r="499" spans="3:3" ht="15.75" customHeight="1">
      <c r="C499" s="341"/>
    </row>
    <row r="500" spans="3:3" ht="15.75" customHeight="1">
      <c r="C500" s="341"/>
    </row>
    <row r="501" spans="3:3" ht="15.75" customHeight="1">
      <c r="C501" s="341"/>
    </row>
    <row r="502" spans="3:3" ht="15.75" customHeight="1">
      <c r="C502" s="341"/>
    </row>
    <row r="503" spans="3:3" ht="15.75" customHeight="1">
      <c r="C503" s="341"/>
    </row>
    <row r="504" spans="3:3" ht="15.75" customHeight="1">
      <c r="C504" s="341"/>
    </row>
    <row r="505" spans="3:3" ht="15.75" customHeight="1">
      <c r="C505" s="341"/>
    </row>
    <row r="506" spans="3:3" ht="15.75" customHeight="1">
      <c r="C506" s="341"/>
    </row>
    <row r="507" spans="3:3" ht="15.75" customHeight="1">
      <c r="C507" s="341"/>
    </row>
    <row r="508" spans="3:3" ht="15.75" customHeight="1">
      <c r="C508" s="341"/>
    </row>
    <row r="509" spans="3:3" ht="15.75" customHeight="1">
      <c r="C509" s="341"/>
    </row>
    <row r="510" spans="3:3" ht="15.75" customHeight="1">
      <c r="C510" s="341"/>
    </row>
    <row r="511" spans="3:3" ht="15.75" customHeight="1">
      <c r="C511" s="341"/>
    </row>
    <row r="512" spans="3:3" ht="15.75" customHeight="1">
      <c r="C512" s="341"/>
    </row>
    <row r="513" spans="3:3" ht="15.75" customHeight="1">
      <c r="C513" s="341"/>
    </row>
    <row r="514" spans="3:3" ht="15.75" customHeight="1">
      <c r="C514" s="341"/>
    </row>
    <row r="515" spans="3:3" ht="15.75" customHeight="1">
      <c r="C515" s="341"/>
    </row>
    <row r="516" spans="3:3" ht="15.75" customHeight="1">
      <c r="C516" s="341"/>
    </row>
    <row r="517" spans="3:3" ht="15.75" customHeight="1">
      <c r="C517" s="341"/>
    </row>
    <row r="518" spans="3:3" ht="15.75" customHeight="1">
      <c r="C518" s="341"/>
    </row>
    <row r="519" spans="3:3" ht="15.75" customHeight="1">
      <c r="C519" s="341"/>
    </row>
    <row r="520" spans="3:3" ht="15.75" customHeight="1">
      <c r="C520" s="341"/>
    </row>
    <row r="521" spans="3:3" ht="15.75" customHeight="1">
      <c r="C521" s="341"/>
    </row>
    <row r="522" spans="3:3" ht="15.75" customHeight="1">
      <c r="C522" s="341"/>
    </row>
    <row r="523" spans="3:3" ht="15.75" customHeight="1">
      <c r="C523" s="341"/>
    </row>
    <row r="524" spans="3:3" ht="15.75" customHeight="1">
      <c r="C524" s="341"/>
    </row>
    <row r="525" spans="3:3" ht="15.75" customHeight="1">
      <c r="C525" s="341"/>
    </row>
    <row r="526" spans="3:3" ht="15.75" customHeight="1">
      <c r="C526" s="341"/>
    </row>
    <row r="527" spans="3:3" ht="15.75" customHeight="1">
      <c r="C527" s="341"/>
    </row>
    <row r="528" spans="3:3" ht="15.75" customHeight="1">
      <c r="C528" s="341"/>
    </row>
    <row r="529" spans="3:3" ht="15.75" customHeight="1">
      <c r="C529" s="341"/>
    </row>
    <row r="530" spans="3:3" ht="15.75" customHeight="1">
      <c r="C530" s="341"/>
    </row>
    <row r="531" spans="3:3" ht="15.75" customHeight="1">
      <c r="C531" s="341"/>
    </row>
    <row r="532" spans="3:3" ht="15.75" customHeight="1">
      <c r="C532" s="341"/>
    </row>
    <row r="533" spans="3:3" ht="15.75" customHeight="1">
      <c r="C533" s="341"/>
    </row>
    <row r="534" spans="3:3" ht="15.75" customHeight="1">
      <c r="C534" s="341"/>
    </row>
    <row r="535" spans="3:3" ht="15.75" customHeight="1">
      <c r="C535" s="341"/>
    </row>
    <row r="536" spans="3:3" ht="15.75" customHeight="1">
      <c r="C536" s="341"/>
    </row>
    <row r="537" spans="3:3" ht="15.75" customHeight="1">
      <c r="C537" s="341"/>
    </row>
    <row r="538" spans="3:3" ht="15.75" customHeight="1">
      <c r="C538" s="341"/>
    </row>
    <row r="539" spans="3:3" ht="15.75" customHeight="1">
      <c r="C539" s="341"/>
    </row>
    <row r="540" spans="3:3" ht="15.75" customHeight="1">
      <c r="C540" s="341"/>
    </row>
    <row r="541" spans="3:3" ht="15.75" customHeight="1">
      <c r="C541" s="341"/>
    </row>
    <row r="542" spans="3:3" ht="15.75" customHeight="1">
      <c r="C542" s="341"/>
    </row>
    <row r="543" spans="3:3" ht="15.75" customHeight="1">
      <c r="C543" s="341"/>
    </row>
    <row r="544" spans="3:3" ht="15.75" customHeight="1">
      <c r="C544" s="341"/>
    </row>
    <row r="545" spans="3:3" ht="15.75" customHeight="1">
      <c r="C545" s="341"/>
    </row>
    <row r="546" spans="3:3" ht="15.75" customHeight="1">
      <c r="C546" s="341"/>
    </row>
    <row r="547" spans="3:3" ht="15.75" customHeight="1">
      <c r="C547" s="341"/>
    </row>
    <row r="548" spans="3:3" ht="15.75" customHeight="1">
      <c r="C548" s="341"/>
    </row>
    <row r="549" spans="3:3" ht="15.75" customHeight="1">
      <c r="C549" s="341"/>
    </row>
    <row r="550" spans="3:3" ht="15.75" customHeight="1">
      <c r="C550" s="341"/>
    </row>
    <row r="551" spans="3:3" ht="15.75" customHeight="1">
      <c r="C551" s="341"/>
    </row>
    <row r="552" spans="3:3" ht="15.75" customHeight="1">
      <c r="C552" s="341"/>
    </row>
    <row r="553" spans="3:3" ht="15.75" customHeight="1">
      <c r="C553" s="341"/>
    </row>
    <row r="554" spans="3:3" ht="15.75" customHeight="1">
      <c r="C554" s="341"/>
    </row>
    <row r="555" spans="3:3" ht="15.75" customHeight="1">
      <c r="C555" s="341"/>
    </row>
    <row r="556" spans="3:3" ht="15.75" customHeight="1">
      <c r="C556" s="341"/>
    </row>
    <row r="557" spans="3:3" ht="15.75" customHeight="1">
      <c r="C557" s="341"/>
    </row>
    <row r="558" spans="3:3" ht="15.75" customHeight="1">
      <c r="C558" s="341"/>
    </row>
    <row r="559" spans="3:3" ht="15.75" customHeight="1">
      <c r="C559" s="341"/>
    </row>
    <row r="560" spans="3:3" ht="15.75" customHeight="1">
      <c r="C560" s="341"/>
    </row>
    <row r="561" spans="3:3" ht="15.75" customHeight="1">
      <c r="C561" s="341"/>
    </row>
    <row r="562" spans="3:3" ht="15.75" customHeight="1">
      <c r="C562" s="341"/>
    </row>
    <row r="563" spans="3:3" ht="15.75" customHeight="1">
      <c r="C563" s="341"/>
    </row>
    <row r="564" spans="3:3" ht="15.75" customHeight="1">
      <c r="C564" s="341"/>
    </row>
    <row r="565" spans="3:3" ht="15.75" customHeight="1">
      <c r="C565" s="341"/>
    </row>
    <row r="566" spans="3:3" ht="15.75" customHeight="1">
      <c r="C566" s="341"/>
    </row>
    <row r="567" spans="3:3" ht="15.75" customHeight="1">
      <c r="C567" s="341"/>
    </row>
    <row r="568" spans="3:3" ht="15.75" customHeight="1">
      <c r="C568" s="341"/>
    </row>
    <row r="569" spans="3:3" ht="15.75" customHeight="1">
      <c r="C569" s="341"/>
    </row>
    <row r="570" spans="3:3" ht="15.75" customHeight="1">
      <c r="C570" s="341"/>
    </row>
    <row r="571" spans="3:3" ht="15.75" customHeight="1">
      <c r="C571" s="341"/>
    </row>
    <row r="572" spans="3:3" ht="15.75" customHeight="1">
      <c r="C572" s="341"/>
    </row>
    <row r="573" spans="3:3" ht="15.75" customHeight="1">
      <c r="C573" s="341"/>
    </row>
    <row r="574" spans="3:3" ht="15.75" customHeight="1">
      <c r="C574" s="341"/>
    </row>
    <row r="575" spans="3:3" ht="15.75" customHeight="1">
      <c r="C575" s="341"/>
    </row>
    <row r="576" spans="3:3" ht="15.75" customHeight="1">
      <c r="C576" s="341"/>
    </row>
    <row r="577" spans="3:3" ht="15.75" customHeight="1">
      <c r="C577" s="341"/>
    </row>
    <row r="578" spans="3:3" ht="15.75" customHeight="1">
      <c r="C578" s="341"/>
    </row>
    <row r="579" spans="3:3" ht="15.75" customHeight="1">
      <c r="C579" s="341"/>
    </row>
    <row r="580" spans="3:3" ht="15.75" customHeight="1">
      <c r="C580" s="341"/>
    </row>
    <row r="581" spans="3:3" ht="15.75" customHeight="1">
      <c r="C581" s="341"/>
    </row>
    <row r="582" spans="3:3" ht="15.75" customHeight="1">
      <c r="C582" s="341"/>
    </row>
    <row r="583" spans="3:3" ht="15.75" customHeight="1">
      <c r="C583" s="341"/>
    </row>
    <row r="584" spans="3:3" ht="15.75" customHeight="1">
      <c r="C584" s="341"/>
    </row>
    <row r="585" spans="3:3" ht="15.75" customHeight="1">
      <c r="C585" s="341"/>
    </row>
    <row r="586" spans="3:3" ht="15.75" customHeight="1">
      <c r="C586" s="341"/>
    </row>
    <row r="587" spans="3:3" ht="15.75" customHeight="1">
      <c r="C587" s="341"/>
    </row>
    <row r="588" spans="3:3" ht="15.75" customHeight="1">
      <c r="C588" s="341"/>
    </row>
    <row r="589" spans="3:3" ht="15.75" customHeight="1">
      <c r="C589" s="341"/>
    </row>
    <row r="590" spans="3:3" ht="15.75" customHeight="1">
      <c r="C590" s="341"/>
    </row>
    <row r="591" spans="3:3" ht="15.75" customHeight="1">
      <c r="C591" s="341"/>
    </row>
    <row r="592" spans="3:3" ht="15.75" customHeight="1">
      <c r="C592" s="341"/>
    </row>
    <row r="593" spans="3:3" ht="15.75" customHeight="1">
      <c r="C593" s="341"/>
    </row>
    <row r="594" spans="3:3" ht="15.75" customHeight="1">
      <c r="C594" s="341"/>
    </row>
    <row r="595" spans="3:3" ht="15.75" customHeight="1">
      <c r="C595" s="341"/>
    </row>
    <row r="596" spans="3:3" ht="15.75" customHeight="1">
      <c r="C596" s="341"/>
    </row>
    <row r="597" spans="3:3" ht="15.75" customHeight="1">
      <c r="C597" s="341"/>
    </row>
    <row r="598" spans="3:3" ht="15.75" customHeight="1">
      <c r="C598" s="341"/>
    </row>
    <row r="599" spans="3:3" ht="15.75" customHeight="1">
      <c r="C599" s="341"/>
    </row>
    <row r="600" spans="3:3" ht="15.75" customHeight="1">
      <c r="C600" s="341"/>
    </row>
    <row r="601" spans="3:3" ht="15.75" customHeight="1">
      <c r="C601" s="341"/>
    </row>
    <row r="602" spans="3:3" ht="15.75" customHeight="1">
      <c r="C602" s="341"/>
    </row>
    <row r="603" spans="3:3" ht="15.75" customHeight="1">
      <c r="C603" s="341"/>
    </row>
    <row r="604" spans="3:3" ht="15.75" customHeight="1">
      <c r="C604" s="341"/>
    </row>
    <row r="605" spans="3:3" ht="15.75" customHeight="1">
      <c r="C605" s="341"/>
    </row>
    <row r="606" spans="3:3" ht="15.75" customHeight="1">
      <c r="C606" s="341"/>
    </row>
    <row r="607" spans="3:3" ht="15.75" customHeight="1">
      <c r="C607" s="341"/>
    </row>
    <row r="608" spans="3:3" ht="15.75" customHeight="1">
      <c r="C608" s="341"/>
    </row>
    <row r="609" spans="3:3" ht="15.75" customHeight="1">
      <c r="C609" s="341"/>
    </row>
    <row r="610" spans="3:3" ht="15.75" customHeight="1">
      <c r="C610" s="341"/>
    </row>
    <row r="611" spans="3:3" ht="15.75" customHeight="1">
      <c r="C611" s="341"/>
    </row>
    <row r="612" spans="3:3" ht="15.75" customHeight="1">
      <c r="C612" s="341"/>
    </row>
    <row r="613" spans="3:3" ht="15.75" customHeight="1">
      <c r="C613" s="341"/>
    </row>
    <row r="614" spans="3:3" ht="15.75" customHeight="1">
      <c r="C614" s="341"/>
    </row>
    <row r="615" spans="3:3" ht="15.75" customHeight="1">
      <c r="C615" s="341"/>
    </row>
    <row r="616" spans="3:3" ht="15.75" customHeight="1">
      <c r="C616" s="341"/>
    </row>
    <row r="617" spans="3:3" ht="15.75" customHeight="1">
      <c r="C617" s="341"/>
    </row>
    <row r="618" spans="3:3" ht="15.75" customHeight="1">
      <c r="C618" s="341"/>
    </row>
    <row r="619" spans="3:3" ht="15.75" customHeight="1">
      <c r="C619" s="341"/>
    </row>
    <row r="620" spans="3:3" ht="15.75" customHeight="1">
      <c r="C620" s="341"/>
    </row>
    <row r="621" spans="3:3" ht="15.75" customHeight="1">
      <c r="C621" s="341"/>
    </row>
    <row r="622" spans="3:3" ht="15.75" customHeight="1">
      <c r="C622" s="341"/>
    </row>
    <row r="623" spans="3:3" ht="15.75" customHeight="1">
      <c r="C623" s="341"/>
    </row>
    <row r="624" spans="3:3" ht="15.75" customHeight="1">
      <c r="C624" s="341"/>
    </row>
    <row r="625" spans="3:3" ht="15.75" customHeight="1">
      <c r="C625" s="341"/>
    </row>
    <row r="626" spans="3:3" ht="15.75" customHeight="1">
      <c r="C626" s="341"/>
    </row>
    <row r="627" spans="3:3" ht="15.75" customHeight="1">
      <c r="C627" s="341"/>
    </row>
    <row r="628" spans="3:3" ht="15.75" customHeight="1">
      <c r="C628" s="341"/>
    </row>
    <row r="629" spans="3:3" ht="15.75" customHeight="1">
      <c r="C629" s="341"/>
    </row>
    <row r="630" spans="3:3" ht="15.75" customHeight="1">
      <c r="C630" s="341"/>
    </row>
    <row r="631" spans="3:3" ht="15.75" customHeight="1">
      <c r="C631" s="341"/>
    </row>
    <row r="632" spans="3:3" ht="15.75" customHeight="1">
      <c r="C632" s="341"/>
    </row>
    <row r="633" spans="3:3" ht="15.75" customHeight="1">
      <c r="C633" s="341"/>
    </row>
    <row r="634" spans="3:3" ht="15.75" customHeight="1">
      <c r="C634" s="341"/>
    </row>
    <row r="635" spans="3:3" ht="15.75" customHeight="1">
      <c r="C635" s="341"/>
    </row>
    <row r="636" spans="3:3" ht="15.75" customHeight="1">
      <c r="C636" s="341"/>
    </row>
    <row r="637" spans="3:3" ht="15.75" customHeight="1">
      <c r="C637" s="341"/>
    </row>
    <row r="638" spans="3:3" ht="15.75" customHeight="1">
      <c r="C638" s="341"/>
    </row>
    <row r="639" spans="3:3" ht="15.75" customHeight="1">
      <c r="C639" s="341"/>
    </row>
    <row r="640" spans="3:3" ht="15.75" customHeight="1">
      <c r="C640" s="341"/>
    </row>
    <row r="641" spans="3:3" ht="15.75" customHeight="1">
      <c r="C641" s="341"/>
    </row>
    <row r="642" spans="3:3" ht="15.75" customHeight="1">
      <c r="C642" s="341"/>
    </row>
    <row r="643" spans="3:3" ht="15.75" customHeight="1">
      <c r="C643" s="341"/>
    </row>
    <row r="644" spans="3:3" ht="15.75" customHeight="1">
      <c r="C644" s="341"/>
    </row>
    <row r="645" spans="3:3" ht="15.75" customHeight="1">
      <c r="C645" s="341"/>
    </row>
    <row r="646" spans="3:3" ht="15.75" customHeight="1">
      <c r="C646" s="341"/>
    </row>
    <row r="647" spans="3:3" ht="15.75" customHeight="1">
      <c r="C647" s="341"/>
    </row>
    <row r="648" spans="3:3" ht="15.75" customHeight="1">
      <c r="C648" s="341"/>
    </row>
    <row r="649" spans="3:3" ht="15.75" customHeight="1">
      <c r="C649" s="341"/>
    </row>
    <row r="650" spans="3:3" ht="15.75" customHeight="1">
      <c r="C650" s="341"/>
    </row>
    <row r="651" spans="3:3" ht="15.75" customHeight="1">
      <c r="C651" s="341"/>
    </row>
    <row r="652" spans="3:3" ht="15.75" customHeight="1">
      <c r="C652" s="341"/>
    </row>
    <row r="653" spans="3:3" ht="15.75" customHeight="1">
      <c r="C653" s="341"/>
    </row>
    <row r="654" spans="3:3" ht="15.75" customHeight="1">
      <c r="C654" s="341"/>
    </row>
    <row r="655" spans="3:3" ht="15.75" customHeight="1">
      <c r="C655" s="341"/>
    </row>
    <row r="656" spans="3:3" ht="15.75" customHeight="1">
      <c r="C656" s="341"/>
    </row>
    <row r="657" spans="3:3" ht="15.75" customHeight="1">
      <c r="C657" s="341"/>
    </row>
    <row r="658" spans="3:3" ht="15.75" customHeight="1">
      <c r="C658" s="341"/>
    </row>
    <row r="659" spans="3:3" ht="15.75" customHeight="1">
      <c r="C659" s="341"/>
    </row>
    <row r="660" spans="3:3" ht="15.75" customHeight="1">
      <c r="C660" s="341"/>
    </row>
    <row r="661" spans="3:3" ht="15.75" customHeight="1">
      <c r="C661" s="341"/>
    </row>
    <row r="662" spans="3:3" ht="15.75" customHeight="1">
      <c r="C662" s="341"/>
    </row>
    <row r="663" spans="3:3" ht="15.75" customHeight="1">
      <c r="C663" s="341"/>
    </row>
    <row r="664" spans="3:3" ht="15.75" customHeight="1">
      <c r="C664" s="341"/>
    </row>
    <row r="665" spans="3:3" ht="15.75" customHeight="1">
      <c r="C665" s="341"/>
    </row>
    <row r="666" spans="3:3" ht="15.75" customHeight="1">
      <c r="C666" s="341"/>
    </row>
    <row r="667" spans="3:3" ht="15.75" customHeight="1">
      <c r="C667" s="341"/>
    </row>
    <row r="668" spans="3:3" ht="15.75" customHeight="1">
      <c r="C668" s="341"/>
    </row>
    <row r="669" spans="3:3" ht="15.75" customHeight="1">
      <c r="C669" s="341"/>
    </row>
    <row r="670" spans="3:3" ht="15.75" customHeight="1">
      <c r="C670" s="341"/>
    </row>
    <row r="671" spans="3:3" ht="15.75" customHeight="1">
      <c r="C671" s="341"/>
    </row>
    <row r="672" spans="3:3" ht="15.75" customHeight="1">
      <c r="C672" s="341"/>
    </row>
    <row r="673" spans="3:3" ht="15.75" customHeight="1">
      <c r="C673" s="341"/>
    </row>
    <row r="674" spans="3:3" ht="15.75" customHeight="1">
      <c r="C674" s="341"/>
    </row>
    <row r="675" spans="3:3" ht="15.75" customHeight="1">
      <c r="C675" s="341"/>
    </row>
    <row r="676" spans="3:3" ht="15.75" customHeight="1">
      <c r="C676" s="341"/>
    </row>
    <row r="677" spans="3:3" ht="15.75" customHeight="1">
      <c r="C677" s="341"/>
    </row>
    <row r="678" spans="3:3" ht="15.75" customHeight="1">
      <c r="C678" s="341"/>
    </row>
    <row r="679" spans="3:3" ht="15.75" customHeight="1">
      <c r="C679" s="341"/>
    </row>
    <row r="680" spans="3:3" ht="15.75" customHeight="1">
      <c r="C680" s="341"/>
    </row>
    <row r="681" spans="3:3" ht="15.75" customHeight="1">
      <c r="C681" s="341"/>
    </row>
    <row r="682" spans="3:3" ht="15.75" customHeight="1">
      <c r="C682" s="341"/>
    </row>
    <row r="683" spans="3:3" ht="15.75" customHeight="1">
      <c r="C683" s="341"/>
    </row>
    <row r="684" spans="3:3" ht="15.75" customHeight="1">
      <c r="C684" s="341"/>
    </row>
    <row r="685" spans="3:3" ht="15.75" customHeight="1">
      <c r="C685" s="341"/>
    </row>
    <row r="686" spans="3:3" ht="15.75" customHeight="1">
      <c r="C686" s="341"/>
    </row>
    <row r="687" spans="3:3" ht="15.75" customHeight="1">
      <c r="C687" s="341"/>
    </row>
    <row r="688" spans="3:3" ht="15.75" customHeight="1">
      <c r="C688" s="341"/>
    </row>
    <row r="689" spans="3:3" ht="15.75" customHeight="1">
      <c r="C689" s="341"/>
    </row>
    <row r="690" spans="3:3" ht="15.75" customHeight="1">
      <c r="C690" s="341"/>
    </row>
    <row r="691" spans="3:3" ht="15.75" customHeight="1">
      <c r="C691" s="341"/>
    </row>
    <row r="692" spans="3:3" ht="15.75" customHeight="1">
      <c r="C692" s="341"/>
    </row>
    <row r="693" spans="3:3" ht="15.75" customHeight="1">
      <c r="C693" s="341"/>
    </row>
    <row r="694" spans="3:3" ht="15.75" customHeight="1">
      <c r="C694" s="341"/>
    </row>
    <row r="695" spans="3:3" ht="15.75" customHeight="1">
      <c r="C695" s="341"/>
    </row>
    <row r="696" spans="3:3" ht="15.75" customHeight="1">
      <c r="C696" s="341"/>
    </row>
    <row r="697" spans="3:3" ht="15.75" customHeight="1">
      <c r="C697" s="341"/>
    </row>
    <row r="698" spans="3:3" ht="15.75" customHeight="1">
      <c r="C698" s="341"/>
    </row>
    <row r="699" spans="3:3" ht="15.75" customHeight="1">
      <c r="C699" s="341"/>
    </row>
    <row r="700" spans="3:3" ht="15.75" customHeight="1">
      <c r="C700" s="341"/>
    </row>
    <row r="701" spans="3:3" ht="15.75" customHeight="1">
      <c r="C701" s="341"/>
    </row>
    <row r="702" spans="3:3" ht="15.75" customHeight="1">
      <c r="C702" s="341"/>
    </row>
    <row r="703" spans="3:3" ht="15.75" customHeight="1">
      <c r="C703" s="341"/>
    </row>
    <row r="704" spans="3:3" ht="15.75" customHeight="1">
      <c r="C704" s="341"/>
    </row>
    <row r="705" spans="3:3" ht="15.75" customHeight="1">
      <c r="C705" s="341"/>
    </row>
    <row r="706" spans="3:3" ht="15.75" customHeight="1">
      <c r="C706" s="341"/>
    </row>
    <row r="707" spans="3:3" ht="15.75" customHeight="1">
      <c r="C707" s="341"/>
    </row>
    <row r="708" spans="3:3" ht="15.75" customHeight="1">
      <c r="C708" s="341"/>
    </row>
    <row r="709" spans="3:3" ht="15.75" customHeight="1">
      <c r="C709" s="341"/>
    </row>
    <row r="710" spans="3:3" ht="15.75" customHeight="1">
      <c r="C710" s="341"/>
    </row>
    <row r="711" spans="3:3" ht="15.75" customHeight="1">
      <c r="C711" s="341"/>
    </row>
    <row r="712" spans="3:3" ht="15.75" customHeight="1">
      <c r="C712" s="341"/>
    </row>
    <row r="713" spans="3:3" ht="15.75" customHeight="1">
      <c r="C713" s="341"/>
    </row>
    <row r="714" spans="3:3" ht="15.75" customHeight="1">
      <c r="C714" s="341"/>
    </row>
    <row r="715" spans="3:3" ht="15.75" customHeight="1">
      <c r="C715" s="341"/>
    </row>
    <row r="716" spans="3:3" ht="15.75" customHeight="1">
      <c r="C716" s="341"/>
    </row>
    <row r="717" spans="3:3" ht="15.75" customHeight="1">
      <c r="C717" s="341"/>
    </row>
    <row r="718" spans="3:3" ht="15.75" customHeight="1">
      <c r="C718" s="341"/>
    </row>
    <row r="719" spans="3:3" ht="15.75" customHeight="1">
      <c r="C719" s="341"/>
    </row>
    <row r="720" spans="3:3" ht="15.75" customHeight="1">
      <c r="C720" s="341"/>
    </row>
    <row r="721" spans="3:3" ht="15.75" customHeight="1">
      <c r="C721" s="341"/>
    </row>
    <row r="722" spans="3:3" ht="15.75" customHeight="1">
      <c r="C722" s="341"/>
    </row>
    <row r="723" spans="3:3" ht="15.75" customHeight="1">
      <c r="C723" s="341"/>
    </row>
    <row r="724" spans="3:3" ht="15.75" customHeight="1">
      <c r="C724" s="341"/>
    </row>
    <row r="725" spans="3:3" ht="15.75" customHeight="1">
      <c r="C725" s="341"/>
    </row>
    <row r="726" spans="3:3" ht="15.75" customHeight="1">
      <c r="C726" s="341"/>
    </row>
    <row r="727" spans="3:3" ht="15.75" customHeight="1">
      <c r="C727" s="341"/>
    </row>
    <row r="728" spans="3:3" ht="15.75" customHeight="1">
      <c r="C728" s="341"/>
    </row>
    <row r="729" spans="3:3" ht="15.75" customHeight="1">
      <c r="C729" s="341"/>
    </row>
    <row r="730" spans="3:3" ht="15.75" customHeight="1">
      <c r="C730" s="341"/>
    </row>
    <row r="731" spans="3:3" ht="15.75" customHeight="1">
      <c r="C731" s="341"/>
    </row>
    <row r="732" spans="3:3" ht="15.75" customHeight="1">
      <c r="C732" s="341"/>
    </row>
    <row r="733" spans="3:3" ht="15.75" customHeight="1">
      <c r="C733" s="341"/>
    </row>
    <row r="734" spans="3:3" ht="15.75" customHeight="1">
      <c r="C734" s="341"/>
    </row>
    <row r="735" spans="3:3" ht="15.75" customHeight="1">
      <c r="C735" s="341"/>
    </row>
    <row r="736" spans="3:3" ht="15.75" customHeight="1">
      <c r="C736" s="341"/>
    </row>
    <row r="737" spans="3:3" ht="15.75" customHeight="1">
      <c r="C737" s="341"/>
    </row>
    <row r="738" spans="3:3" ht="15.75" customHeight="1">
      <c r="C738" s="341"/>
    </row>
    <row r="739" spans="3:3" ht="15.75" customHeight="1">
      <c r="C739" s="341"/>
    </row>
    <row r="740" spans="3:3" ht="15.75" customHeight="1">
      <c r="C740" s="341"/>
    </row>
    <row r="741" spans="3:3" ht="15.75" customHeight="1">
      <c r="C741" s="341"/>
    </row>
    <row r="742" spans="3:3" ht="15.75" customHeight="1">
      <c r="C742" s="341"/>
    </row>
    <row r="743" spans="3:3" ht="15.75" customHeight="1">
      <c r="C743" s="341"/>
    </row>
    <row r="744" spans="3:3" ht="15.75" customHeight="1">
      <c r="C744" s="341"/>
    </row>
    <row r="745" spans="3:3" ht="15.75" customHeight="1">
      <c r="C745" s="341"/>
    </row>
    <row r="746" spans="3:3" ht="15.75" customHeight="1">
      <c r="C746" s="341"/>
    </row>
    <row r="747" spans="3:3" ht="15.75" customHeight="1">
      <c r="C747" s="341"/>
    </row>
    <row r="748" spans="3:3" ht="15.75" customHeight="1">
      <c r="C748" s="341"/>
    </row>
    <row r="749" spans="3:3" ht="15.75" customHeight="1">
      <c r="C749" s="341"/>
    </row>
    <row r="750" spans="3:3" ht="15.75" customHeight="1">
      <c r="C750" s="341"/>
    </row>
    <row r="751" spans="3:3" ht="15.75" customHeight="1">
      <c r="C751" s="341"/>
    </row>
    <row r="752" spans="3:3" ht="15.75" customHeight="1">
      <c r="C752" s="341"/>
    </row>
    <row r="753" spans="3:3" ht="15.75" customHeight="1">
      <c r="C753" s="341"/>
    </row>
    <row r="754" spans="3:3" ht="15.75" customHeight="1">
      <c r="C754" s="341"/>
    </row>
    <row r="755" spans="3:3" ht="15.75" customHeight="1">
      <c r="C755" s="341"/>
    </row>
    <row r="756" spans="3:3" ht="15.75" customHeight="1">
      <c r="C756" s="341"/>
    </row>
    <row r="757" spans="3:3" ht="15.75" customHeight="1">
      <c r="C757" s="341"/>
    </row>
    <row r="758" spans="3:3" ht="15.75" customHeight="1">
      <c r="C758" s="341"/>
    </row>
    <row r="759" spans="3:3" ht="15.75" customHeight="1">
      <c r="C759" s="341"/>
    </row>
    <row r="760" spans="3:3" ht="15.75" customHeight="1">
      <c r="C760" s="341"/>
    </row>
    <row r="761" spans="3:3" ht="15.75" customHeight="1">
      <c r="C761" s="341"/>
    </row>
    <row r="762" spans="3:3" ht="15.75" customHeight="1">
      <c r="C762" s="341"/>
    </row>
    <row r="763" spans="3:3" ht="15.75" customHeight="1">
      <c r="C763" s="341"/>
    </row>
    <row r="764" spans="3:3" ht="15.75" customHeight="1">
      <c r="C764" s="341"/>
    </row>
    <row r="765" spans="3:3" ht="15.75" customHeight="1">
      <c r="C765" s="341"/>
    </row>
    <row r="766" spans="3:3" ht="15.75" customHeight="1">
      <c r="C766" s="341"/>
    </row>
    <row r="767" spans="3:3" ht="15.75" customHeight="1">
      <c r="C767" s="341"/>
    </row>
    <row r="768" spans="3:3" ht="15.75" customHeight="1">
      <c r="C768" s="341"/>
    </row>
    <row r="769" spans="3:3" ht="15.75" customHeight="1">
      <c r="C769" s="341"/>
    </row>
    <row r="770" spans="3:3" ht="15.75" customHeight="1">
      <c r="C770" s="341"/>
    </row>
    <row r="771" spans="3:3" ht="15.75" customHeight="1">
      <c r="C771" s="341"/>
    </row>
    <row r="772" spans="3:3" ht="15.75" customHeight="1">
      <c r="C772" s="341"/>
    </row>
    <row r="773" spans="3:3" ht="15.75" customHeight="1">
      <c r="C773" s="341"/>
    </row>
    <row r="774" spans="3:3" ht="15.75" customHeight="1">
      <c r="C774" s="341"/>
    </row>
    <row r="775" spans="3:3" ht="15.75" customHeight="1">
      <c r="C775" s="341"/>
    </row>
    <row r="776" spans="3:3" ht="15.75" customHeight="1">
      <c r="C776" s="341"/>
    </row>
    <row r="777" spans="3:3" ht="15.75" customHeight="1">
      <c r="C777" s="341"/>
    </row>
    <row r="778" spans="3:3" ht="15.75" customHeight="1">
      <c r="C778" s="341"/>
    </row>
    <row r="779" spans="3:3" ht="15.75" customHeight="1">
      <c r="C779" s="341"/>
    </row>
    <row r="780" spans="3:3" ht="15.75" customHeight="1">
      <c r="C780" s="341"/>
    </row>
    <row r="781" spans="3:3" ht="15.75" customHeight="1">
      <c r="C781" s="341"/>
    </row>
    <row r="782" spans="3:3" ht="15.75" customHeight="1">
      <c r="C782" s="341"/>
    </row>
    <row r="783" spans="3:3" ht="15.75" customHeight="1">
      <c r="C783" s="341"/>
    </row>
    <row r="784" spans="3:3" ht="15.75" customHeight="1">
      <c r="C784" s="341"/>
    </row>
    <row r="785" spans="3:3" ht="15.75" customHeight="1">
      <c r="C785" s="341"/>
    </row>
    <row r="786" spans="3:3" ht="15.75" customHeight="1">
      <c r="C786" s="341"/>
    </row>
    <row r="787" spans="3:3" ht="15.75" customHeight="1">
      <c r="C787" s="341"/>
    </row>
    <row r="788" spans="3:3" ht="15.75" customHeight="1">
      <c r="C788" s="341"/>
    </row>
    <row r="789" spans="3:3" ht="15.75" customHeight="1">
      <c r="C789" s="341"/>
    </row>
    <row r="790" spans="3:3" ht="15.75" customHeight="1">
      <c r="C790" s="341"/>
    </row>
    <row r="791" spans="3:3" ht="15.75" customHeight="1">
      <c r="C791" s="341"/>
    </row>
    <row r="792" spans="3:3" ht="15.75" customHeight="1">
      <c r="C792" s="341"/>
    </row>
    <row r="793" spans="3:3" ht="15.75" customHeight="1">
      <c r="C793" s="341"/>
    </row>
    <row r="794" spans="3:3" ht="15.75" customHeight="1">
      <c r="C794" s="341"/>
    </row>
    <row r="795" spans="3:3" ht="15.75" customHeight="1">
      <c r="C795" s="341"/>
    </row>
    <row r="796" spans="3:3" ht="15.75" customHeight="1">
      <c r="C796" s="341"/>
    </row>
    <row r="797" spans="3:3" ht="15.75" customHeight="1">
      <c r="C797" s="341"/>
    </row>
    <row r="798" spans="3:3" ht="15.75" customHeight="1">
      <c r="C798" s="341"/>
    </row>
    <row r="799" spans="3:3" ht="15.75" customHeight="1">
      <c r="C799" s="341"/>
    </row>
    <row r="800" spans="3:3" ht="15.75" customHeight="1">
      <c r="C800" s="341"/>
    </row>
    <row r="801" spans="3:3" ht="15.75" customHeight="1">
      <c r="C801" s="341"/>
    </row>
    <row r="802" spans="3:3" ht="15.75" customHeight="1">
      <c r="C802" s="341"/>
    </row>
    <row r="803" spans="3:3" ht="15.75" customHeight="1">
      <c r="C803" s="341"/>
    </row>
    <row r="804" spans="3:3" ht="15.75" customHeight="1">
      <c r="C804" s="341"/>
    </row>
    <row r="805" spans="3:3" ht="15.75" customHeight="1">
      <c r="C805" s="341"/>
    </row>
    <row r="806" spans="3:3" ht="15.75" customHeight="1">
      <c r="C806" s="341"/>
    </row>
    <row r="807" spans="3:3" ht="15.75" customHeight="1">
      <c r="C807" s="341"/>
    </row>
    <row r="808" spans="3:3" ht="15.75" customHeight="1">
      <c r="C808" s="341"/>
    </row>
    <row r="809" spans="3:3" ht="15.75" customHeight="1">
      <c r="C809" s="341"/>
    </row>
    <row r="810" spans="3:3" ht="15.75" customHeight="1">
      <c r="C810" s="341"/>
    </row>
    <row r="811" spans="3:3" ht="15.75" customHeight="1">
      <c r="C811" s="341"/>
    </row>
    <row r="812" spans="3:3" ht="15.75" customHeight="1">
      <c r="C812" s="341"/>
    </row>
    <row r="813" spans="3:3" ht="15.75" customHeight="1">
      <c r="C813" s="341"/>
    </row>
    <row r="814" spans="3:3" ht="15.75" customHeight="1">
      <c r="C814" s="341"/>
    </row>
    <row r="815" spans="3:3" ht="15.75" customHeight="1">
      <c r="C815" s="341"/>
    </row>
    <row r="816" spans="3:3" ht="15.75" customHeight="1">
      <c r="C816" s="341"/>
    </row>
    <row r="817" spans="3:3" ht="15.75" customHeight="1">
      <c r="C817" s="341"/>
    </row>
    <row r="818" spans="3:3" ht="15.75" customHeight="1">
      <c r="C818" s="341"/>
    </row>
    <row r="819" spans="3:3" ht="15.75" customHeight="1">
      <c r="C819" s="341"/>
    </row>
    <row r="820" spans="3:3" ht="15.75" customHeight="1">
      <c r="C820" s="341"/>
    </row>
    <row r="821" spans="3:3" ht="15.75" customHeight="1">
      <c r="C821" s="341"/>
    </row>
    <row r="822" spans="3:3" ht="15.75" customHeight="1">
      <c r="C822" s="341"/>
    </row>
    <row r="823" spans="3:3" ht="15.75" customHeight="1">
      <c r="C823" s="341"/>
    </row>
    <row r="824" spans="3:3" ht="15.75" customHeight="1">
      <c r="C824" s="341"/>
    </row>
    <row r="825" spans="3:3" ht="15.75" customHeight="1">
      <c r="C825" s="341"/>
    </row>
    <row r="826" spans="3:3" ht="15.75" customHeight="1">
      <c r="C826" s="341"/>
    </row>
    <row r="827" spans="3:3" ht="15.75" customHeight="1">
      <c r="C827" s="341"/>
    </row>
    <row r="828" spans="3:3" ht="15.75" customHeight="1">
      <c r="C828" s="341"/>
    </row>
    <row r="829" spans="3:3" ht="15.75" customHeight="1">
      <c r="C829" s="341"/>
    </row>
    <row r="830" spans="3:3" ht="15.75" customHeight="1">
      <c r="C830" s="341"/>
    </row>
    <row r="831" spans="3:3" ht="15.75" customHeight="1">
      <c r="C831" s="341"/>
    </row>
    <row r="832" spans="3:3" ht="15.75" customHeight="1">
      <c r="C832" s="341"/>
    </row>
    <row r="833" spans="3:3" ht="15.75" customHeight="1">
      <c r="C833" s="341"/>
    </row>
    <row r="834" spans="3:3" ht="15.75" customHeight="1">
      <c r="C834" s="341"/>
    </row>
    <row r="835" spans="3:3" ht="15.75" customHeight="1">
      <c r="C835" s="341"/>
    </row>
    <row r="836" spans="3:3" ht="15.75" customHeight="1">
      <c r="C836" s="341"/>
    </row>
    <row r="837" spans="3:3" ht="15.75" customHeight="1">
      <c r="C837" s="341"/>
    </row>
    <row r="838" spans="3:3" ht="15.75" customHeight="1">
      <c r="C838" s="341"/>
    </row>
    <row r="839" spans="3:3" ht="15.75" customHeight="1">
      <c r="C839" s="341"/>
    </row>
    <row r="840" spans="3:3" ht="15.75" customHeight="1">
      <c r="C840" s="341"/>
    </row>
    <row r="841" spans="3:3" ht="15.75" customHeight="1">
      <c r="C841" s="341"/>
    </row>
    <row r="842" spans="3:3" ht="15.75" customHeight="1">
      <c r="C842" s="341"/>
    </row>
    <row r="843" spans="3:3" ht="15.75" customHeight="1">
      <c r="C843" s="341"/>
    </row>
    <row r="844" spans="3:3" ht="15.75" customHeight="1">
      <c r="C844" s="341"/>
    </row>
    <row r="845" spans="3:3" ht="15.75" customHeight="1">
      <c r="C845" s="341"/>
    </row>
    <row r="846" spans="3:3" ht="15.75" customHeight="1">
      <c r="C846" s="341"/>
    </row>
    <row r="847" spans="3:3" ht="15.75" customHeight="1">
      <c r="C847" s="341"/>
    </row>
    <row r="848" spans="3:3" ht="15.75" customHeight="1">
      <c r="C848" s="341"/>
    </row>
    <row r="849" spans="3:3" ht="15.75" customHeight="1">
      <c r="C849" s="341"/>
    </row>
    <row r="850" spans="3:3" ht="15.75" customHeight="1">
      <c r="C850" s="341"/>
    </row>
    <row r="851" spans="3:3" ht="15.75" customHeight="1">
      <c r="C851" s="341"/>
    </row>
    <row r="852" spans="3:3" ht="15.75" customHeight="1">
      <c r="C852" s="341"/>
    </row>
    <row r="853" spans="3:3" ht="15.75" customHeight="1">
      <c r="C853" s="341"/>
    </row>
    <row r="854" spans="3:3" ht="15.75" customHeight="1">
      <c r="C854" s="341"/>
    </row>
    <row r="855" spans="3:3" ht="15.75" customHeight="1">
      <c r="C855" s="341"/>
    </row>
    <row r="856" spans="3:3" ht="15.75" customHeight="1">
      <c r="C856" s="341"/>
    </row>
    <row r="857" spans="3:3" ht="15.75" customHeight="1">
      <c r="C857" s="341"/>
    </row>
    <row r="858" spans="3:3" ht="15.75" customHeight="1">
      <c r="C858" s="341"/>
    </row>
    <row r="859" spans="3:3" ht="15.75" customHeight="1">
      <c r="C859" s="341"/>
    </row>
    <row r="860" spans="3:3" ht="15.75" customHeight="1">
      <c r="C860" s="341"/>
    </row>
    <row r="861" spans="3:3" ht="15.75" customHeight="1">
      <c r="C861" s="341"/>
    </row>
    <row r="862" spans="3:3" ht="15.75" customHeight="1">
      <c r="C862" s="341"/>
    </row>
    <row r="863" spans="3:3" ht="15.75" customHeight="1">
      <c r="C863" s="341"/>
    </row>
    <row r="864" spans="3:3" ht="15.75" customHeight="1">
      <c r="C864" s="341"/>
    </row>
    <row r="865" spans="3:3" ht="15.75" customHeight="1">
      <c r="C865" s="341"/>
    </row>
    <row r="866" spans="3:3" ht="15.75" customHeight="1">
      <c r="C866" s="341"/>
    </row>
    <row r="867" spans="3:3" ht="15.75" customHeight="1">
      <c r="C867" s="341"/>
    </row>
    <row r="868" spans="3:3" ht="15.75" customHeight="1">
      <c r="C868" s="341"/>
    </row>
    <row r="869" spans="3:3" ht="15.75" customHeight="1">
      <c r="C869" s="341"/>
    </row>
    <row r="870" spans="3:3" ht="15.75" customHeight="1">
      <c r="C870" s="341"/>
    </row>
    <row r="871" spans="3:3" ht="15.75" customHeight="1">
      <c r="C871" s="341"/>
    </row>
    <row r="872" spans="3:3" ht="15.75" customHeight="1">
      <c r="C872" s="341"/>
    </row>
    <row r="873" spans="3:3" ht="15.75" customHeight="1">
      <c r="C873" s="341"/>
    </row>
    <row r="874" spans="3:3" ht="15.75" customHeight="1">
      <c r="C874" s="341"/>
    </row>
    <row r="875" spans="3:3" ht="15.75" customHeight="1">
      <c r="C875" s="341"/>
    </row>
    <row r="876" spans="3:3" ht="15.75" customHeight="1">
      <c r="C876" s="341"/>
    </row>
    <row r="877" spans="3:3" ht="15.75" customHeight="1">
      <c r="C877" s="341"/>
    </row>
    <row r="878" spans="3:3" ht="15.75" customHeight="1">
      <c r="C878" s="341"/>
    </row>
    <row r="879" spans="3:3" ht="15.75" customHeight="1">
      <c r="C879" s="341"/>
    </row>
    <row r="880" spans="3:3" ht="15.75" customHeight="1">
      <c r="C880" s="341"/>
    </row>
    <row r="881" spans="3:3" ht="15.75" customHeight="1">
      <c r="C881" s="341"/>
    </row>
    <row r="882" spans="3:3" ht="15.75" customHeight="1">
      <c r="C882" s="341"/>
    </row>
    <row r="883" spans="3:3" ht="15.75" customHeight="1">
      <c r="C883" s="341"/>
    </row>
    <row r="884" spans="3:3" ht="15.75" customHeight="1">
      <c r="C884" s="341"/>
    </row>
    <row r="885" spans="3:3" ht="15.75" customHeight="1">
      <c r="C885" s="341"/>
    </row>
    <row r="886" spans="3:3" ht="15.75" customHeight="1">
      <c r="C886" s="341"/>
    </row>
    <row r="887" spans="3:3" ht="15.75" customHeight="1">
      <c r="C887" s="341"/>
    </row>
    <row r="888" spans="3:3" ht="15.75" customHeight="1">
      <c r="C888" s="341"/>
    </row>
    <row r="889" spans="3:3" ht="15.75" customHeight="1">
      <c r="C889" s="341"/>
    </row>
    <row r="890" spans="3:3" ht="15.75" customHeight="1">
      <c r="C890" s="341"/>
    </row>
    <row r="891" spans="3:3" ht="15.75" customHeight="1">
      <c r="C891" s="341"/>
    </row>
    <row r="892" spans="3:3" ht="15.75" customHeight="1">
      <c r="C892" s="341"/>
    </row>
    <row r="893" spans="3:3" ht="15.75" customHeight="1">
      <c r="C893" s="341"/>
    </row>
    <row r="894" spans="3:3" ht="15.75" customHeight="1">
      <c r="C894" s="341"/>
    </row>
    <row r="895" spans="3:3" ht="15.75" customHeight="1">
      <c r="C895" s="341"/>
    </row>
    <row r="896" spans="3:3" ht="15.75" customHeight="1">
      <c r="C896" s="341"/>
    </row>
    <row r="897" spans="3:3" ht="15.75" customHeight="1">
      <c r="C897" s="341"/>
    </row>
    <row r="898" spans="3:3" ht="15.75" customHeight="1">
      <c r="C898" s="341"/>
    </row>
    <row r="899" spans="3:3" ht="15.75" customHeight="1">
      <c r="C899" s="341"/>
    </row>
    <row r="900" spans="3:3" ht="15.75" customHeight="1">
      <c r="C900" s="341"/>
    </row>
    <row r="901" spans="3:3" ht="15.75" customHeight="1">
      <c r="C901" s="341"/>
    </row>
    <row r="902" spans="3:3" ht="15.75" customHeight="1">
      <c r="C902" s="341"/>
    </row>
    <row r="903" spans="3:3" ht="15.75" customHeight="1">
      <c r="C903" s="341"/>
    </row>
    <row r="904" spans="3:3" ht="15.75" customHeight="1">
      <c r="C904" s="341"/>
    </row>
    <row r="905" spans="3:3" ht="15.75" customHeight="1">
      <c r="C905" s="341"/>
    </row>
    <row r="906" spans="3:3" ht="15.75" customHeight="1">
      <c r="C906" s="341"/>
    </row>
    <row r="907" spans="3:3" ht="15.75" customHeight="1">
      <c r="C907" s="341"/>
    </row>
    <row r="908" spans="3:3" ht="15.75" customHeight="1">
      <c r="C908" s="341"/>
    </row>
    <row r="909" spans="3:3" ht="15.75" customHeight="1">
      <c r="C909" s="341"/>
    </row>
    <row r="910" spans="3:3" ht="15.75" customHeight="1">
      <c r="C910" s="341"/>
    </row>
    <row r="911" spans="3:3" ht="15.75" customHeight="1">
      <c r="C911" s="341"/>
    </row>
    <row r="912" spans="3:3" ht="15.75" customHeight="1">
      <c r="C912" s="341"/>
    </row>
    <row r="913" spans="3:3" ht="15.75" customHeight="1">
      <c r="C913" s="341"/>
    </row>
    <row r="914" spans="3:3" ht="15.75" customHeight="1">
      <c r="C914" s="341"/>
    </row>
    <row r="915" spans="3:3" ht="15.75" customHeight="1">
      <c r="C915" s="341"/>
    </row>
    <row r="916" spans="3:3" ht="15.75" customHeight="1">
      <c r="C916" s="341"/>
    </row>
    <row r="917" spans="3:3" ht="15.75" customHeight="1">
      <c r="C917" s="341"/>
    </row>
    <row r="918" spans="3:3" ht="15.75" customHeight="1">
      <c r="C918" s="341"/>
    </row>
    <row r="919" spans="3:3" ht="15.75" customHeight="1">
      <c r="C919" s="341"/>
    </row>
    <row r="920" spans="3:3" ht="15.75" customHeight="1">
      <c r="C920" s="341"/>
    </row>
    <row r="921" spans="3:3" ht="15.75" customHeight="1">
      <c r="C921" s="341"/>
    </row>
    <row r="922" spans="3:3" ht="15.75" customHeight="1">
      <c r="C922" s="341"/>
    </row>
    <row r="923" spans="3:3" ht="15.75" customHeight="1">
      <c r="C923" s="341"/>
    </row>
    <row r="924" spans="3:3" ht="15.75" customHeight="1">
      <c r="C924" s="341"/>
    </row>
    <row r="925" spans="3:3" ht="15.75" customHeight="1">
      <c r="C925" s="341"/>
    </row>
    <row r="926" spans="3:3" ht="15.75" customHeight="1">
      <c r="C926" s="341"/>
    </row>
    <row r="927" spans="3:3" ht="15.75" customHeight="1">
      <c r="C927" s="341"/>
    </row>
    <row r="928" spans="3:3" ht="15.75" customHeight="1">
      <c r="C928" s="341"/>
    </row>
    <row r="929" spans="3:3" ht="15.75" customHeight="1">
      <c r="C929" s="341"/>
    </row>
    <row r="930" spans="3:3" ht="15.75" customHeight="1">
      <c r="C930" s="341"/>
    </row>
    <row r="931" spans="3:3" ht="15.75" customHeight="1">
      <c r="C931" s="341"/>
    </row>
    <row r="932" spans="3:3" ht="15.75" customHeight="1">
      <c r="C932" s="341"/>
    </row>
    <row r="933" spans="3:3" ht="15.75" customHeight="1">
      <c r="C933" s="341"/>
    </row>
    <row r="934" spans="3:3" ht="15.75" customHeight="1">
      <c r="C934" s="341"/>
    </row>
    <row r="935" spans="3:3" ht="15.75" customHeight="1">
      <c r="C935" s="341"/>
    </row>
    <row r="936" spans="3:3" ht="15.75" customHeight="1">
      <c r="C936" s="341"/>
    </row>
    <row r="937" spans="3:3" ht="15.75" customHeight="1">
      <c r="C937" s="341"/>
    </row>
    <row r="938" spans="3:3" ht="15.75" customHeight="1">
      <c r="C938" s="341"/>
    </row>
    <row r="939" spans="3:3" ht="15.75" customHeight="1">
      <c r="C939" s="341"/>
    </row>
    <row r="940" spans="3:3" ht="15.75" customHeight="1">
      <c r="C940" s="341"/>
    </row>
    <row r="941" spans="3:3" ht="15.75" customHeight="1">
      <c r="C941" s="341"/>
    </row>
    <row r="942" spans="3:3" ht="15.75" customHeight="1">
      <c r="C942" s="341"/>
    </row>
    <row r="943" spans="3:3" ht="15.75" customHeight="1">
      <c r="C943" s="341"/>
    </row>
    <row r="944" spans="3:3" ht="15.75" customHeight="1">
      <c r="C944" s="341"/>
    </row>
    <row r="945" spans="3:3" ht="15.75" customHeight="1">
      <c r="C945" s="341"/>
    </row>
    <row r="946" spans="3:3" ht="15.75" customHeight="1">
      <c r="C946" s="341"/>
    </row>
    <row r="947" spans="3:3" ht="15.75" customHeight="1">
      <c r="C947" s="341"/>
    </row>
    <row r="948" spans="3:3" ht="15.75" customHeight="1">
      <c r="C948" s="341"/>
    </row>
    <row r="949" spans="3:3" ht="15.75" customHeight="1">
      <c r="C949" s="341"/>
    </row>
    <row r="950" spans="3:3" ht="15.75" customHeight="1">
      <c r="C950" s="341"/>
    </row>
    <row r="951" spans="3:3" ht="15.75" customHeight="1">
      <c r="C951" s="341"/>
    </row>
    <row r="952" spans="3:3" ht="15.75" customHeight="1">
      <c r="C952" s="341"/>
    </row>
    <row r="953" spans="3:3" ht="15.75" customHeight="1">
      <c r="C953" s="341"/>
    </row>
    <row r="954" spans="3:3" ht="15.75" customHeight="1">
      <c r="C954" s="341"/>
    </row>
    <row r="955" spans="3:3" ht="15.75" customHeight="1">
      <c r="C955" s="341"/>
    </row>
    <row r="956" spans="3:3" ht="15.75" customHeight="1">
      <c r="C956" s="341"/>
    </row>
    <row r="957" spans="3:3" ht="15.75" customHeight="1">
      <c r="C957" s="341"/>
    </row>
    <row r="958" spans="3:3" ht="15.75" customHeight="1">
      <c r="C958" s="341"/>
    </row>
    <row r="959" spans="3:3" ht="15.75" customHeight="1">
      <c r="C959" s="341"/>
    </row>
    <row r="960" spans="3:3" ht="15.75" customHeight="1">
      <c r="C960" s="341"/>
    </row>
    <row r="961" spans="3:3" ht="15.75" customHeight="1">
      <c r="C961" s="341"/>
    </row>
    <row r="962" spans="3:3" ht="15.75" customHeight="1">
      <c r="C962" s="341"/>
    </row>
    <row r="963" spans="3:3" ht="15.75" customHeight="1">
      <c r="C963" s="341"/>
    </row>
    <row r="964" spans="3:3" ht="15.75" customHeight="1">
      <c r="C964" s="341"/>
    </row>
    <row r="965" spans="3:3" ht="15.75" customHeight="1">
      <c r="C965" s="341"/>
    </row>
    <row r="966" spans="3:3" ht="15.75" customHeight="1">
      <c r="C966" s="341"/>
    </row>
    <row r="967" spans="3:3" ht="15.75" customHeight="1">
      <c r="C967" s="341"/>
    </row>
    <row r="968" spans="3:3" ht="15.75" customHeight="1">
      <c r="C968" s="341"/>
    </row>
    <row r="969" spans="3:3" ht="15.75" customHeight="1">
      <c r="C969" s="341"/>
    </row>
    <row r="970" spans="3:3" ht="15.75" customHeight="1">
      <c r="C970" s="341"/>
    </row>
    <row r="971" spans="3:3" ht="15.75" customHeight="1">
      <c r="C971" s="341"/>
    </row>
    <row r="972" spans="3:3" ht="15.75" customHeight="1">
      <c r="C972" s="341"/>
    </row>
    <row r="973" spans="3:3" ht="15.75" customHeight="1">
      <c r="C973" s="341"/>
    </row>
    <row r="974" spans="3:3" ht="15.75" customHeight="1">
      <c r="C974" s="341"/>
    </row>
    <row r="975" spans="3:3" ht="15.75" customHeight="1">
      <c r="C975" s="341"/>
    </row>
    <row r="976" spans="3:3" ht="15.75" customHeight="1">
      <c r="C976" s="341"/>
    </row>
    <row r="977" spans="3:3" ht="15.75" customHeight="1">
      <c r="C977" s="341"/>
    </row>
    <row r="978" spans="3:3" ht="15.75" customHeight="1">
      <c r="C978" s="341"/>
    </row>
    <row r="979" spans="3:3" ht="15.75" customHeight="1">
      <c r="C979" s="341"/>
    </row>
    <row r="980" spans="3:3" ht="15.75" customHeight="1">
      <c r="C980" s="341"/>
    </row>
    <row r="981" spans="3:3" ht="15.75" customHeight="1">
      <c r="C981" s="341"/>
    </row>
    <row r="982" spans="3:3" ht="15.75" customHeight="1">
      <c r="C982" s="341"/>
    </row>
    <row r="983" spans="3:3" ht="15.75" customHeight="1">
      <c r="C983" s="341"/>
    </row>
    <row r="984" spans="3:3" ht="15.75" customHeight="1">
      <c r="C984" s="341"/>
    </row>
    <row r="985" spans="3:3" ht="15.75" customHeight="1">
      <c r="C985" s="341"/>
    </row>
    <row r="986" spans="3:3" ht="15.75" customHeight="1">
      <c r="C986" s="341"/>
    </row>
    <row r="987" spans="3:3" ht="15.75" customHeight="1">
      <c r="C987" s="341"/>
    </row>
    <row r="988" spans="3:3" ht="15.75" customHeight="1">
      <c r="C988" s="341"/>
    </row>
    <row r="989" spans="3:3" ht="15.75" customHeight="1">
      <c r="C989" s="341"/>
    </row>
    <row r="990" spans="3:3" ht="15.75" customHeight="1">
      <c r="C990" s="341"/>
    </row>
    <row r="991" spans="3:3" ht="15.75" customHeight="1">
      <c r="C991" s="341"/>
    </row>
    <row r="992" spans="3:3" ht="15.75" customHeight="1">
      <c r="C992" s="341"/>
    </row>
    <row r="993" spans="3:3" ht="15.75" customHeight="1">
      <c r="C993" s="341"/>
    </row>
    <row r="994" spans="3:3" ht="15.75" customHeight="1">
      <c r="C994" s="341"/>
    </row>
    <row r="995" spans="3:3" ht="15.75" customHeight="1">
      <c r="C995" s="341"/>
    </row>
    <row r="996" spans="3:3" ht="15.75" customHeight="1">
      <c r="C996" s="341"/>
    </row>
    <row r="997" spans="3:3" ht="15.75" customHeight="1">
      <c r="C997" s="341"/>
    </row>
    <row r="998" spans="3:3" ht="15.75" customHeight="1">
      <c r="C998" s="341"/>
    </row>
    <row r="999" spans="3:3" ht="15.75" customHeight="1">
      <c r="C999" s="341"/>
    </row>
    <row r="1000" spans="3:3" ht="15.75" customHeight="1">
      <c r="C1000" s="341"/>
    </row>
    <row r="1001" spans="3:3" ht="15.75" customHeight="1">
      <c r="C1001" s="341"/>
    </row>
    <row r="1002" spans="3:3" ht="15.75" customHeight="1">
      <c r="C1002" s="341"/>
    </row>
    <row r="1003" spans="3:3" ht="15.75" customHeight="1">
      <c r="C1003" s="341"/>
    </row>
    <row r="1004" spans="3:3" ht="15.75" customHeight="1">
      <c r="C1004" s="341"/>
    </row>
    <row r="1005" spans="3:3" ht="15.75" customHeight="1">
      <c r="C1005" s="341"/>
    </row>
    <row r="1006" spans="3:3" ht="15.75" customHeight="1">
      <c r="C1006" s="341"/>
    </row>
    <row r="1007" spans="3:3" ht="15.75" customHeight="1">
      <c r="C1007" s="341"/>
    </row>
    <row r="1008" spans="3:3" ht="15.75" customHeight="1">
      <c r="C1008" s="341"/>
    </row>
    <row r="1009" spans="3:3" ht="15.75" customHeight="1">
      <c r="C1009" s="341"/>
    </row>
    <row r="1010" spans="3:3" ht="15.75" customHeight="1">
      <c r="C1010" s="341"/>
    </row>
    <row r="1011" spans="3:3" ht="15.75" customHeight="1">
      <c r="C1011" s="341"/>
    </row>
    <row r="1012" spans="3:3" ht="15.75" customHeight="1">
      <c r="C1012" s="341"/>
    </row>
    <row r="1013" spans="3:3" ht="15.75" customHeight="1">
      <c r="C1013" s="341"/>
    </row>
    <row r="1014" spans="3:3" ht="15.75" customHeight="1">
      <c r="C1014" s="341"/>
    </row>
    <row r="1015" spans="3:3" ht="15.75" customHeight="1">
      <c r="C1015" s="341"/>
    </row>
    <row r="1016" spans="3:3" ht="15.75" customHeight="1">
      <c r="C1016" s="341"/>
    </row>
    <row r="1017" spans="3:3" ht="15.75" customHeight="1">
      <c r="C1017" s="341"/>
    </row>
  </sheetData>
  <mergeCells count="2">
    <mergeCell ref="B66:G66"/>
    <mergeCell ref="D17:E17"/>
  </mergeCells>
  <pageMargins left="0.7" right="0.7" top="0.75" bottom="0.75" header="0" footer="0"/>
  <pageSetup orientation="portrait" r:id="rId1"/>
  <ignoredErrors>
    <ignoredError sqref="E32 E34" formula="1"/>
  </ignoredError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80000"/>
  </sheetPr>
  <dimension ref="A1:M1015"/>
  <sheetViews>
    <sheetView topLeftCell="A103" workbookViewId="0">
      <selection activeCell="L128" sqref="L128"/>
    </sheetView>
  </sheetViews>
  <sheetFormatPr defaultColWidth="14.44140625" defaultRowHeight="15" customHeight="1"/>
  <cols>
    <col min="1" max="1" width="8.88671875" style="166" customWidth="1"/>
    <col min="2" max="2" width="38.33203125" style="166" customWidth="1"/>
    <col min="3" max="4" width="10.88671875" style="707" customWidth="1"/>
    <col min="5" max="13" width="8.88671875" style="166" customWidth="1"/>
    <col min="14" max="16384" width="14.44140625" style="166"/>
  </cols>
  <sheetData>
    <row r="1" spans="1:13" ht="14.4">
      <c r="A1" s="70"/>
      <c r="B1" s="70"/>
      <c r="C1" s="700"/>
      <c r="D1" s="700"/>
      <c r="E1" s="70"/>
      <c r="F1" s="70"/>
      <c r="G1" s="70"/>
      <c r="H1" s="70"/>
      <c r="I1" s="70"/>
      <c r="J1" s="70"/>
      <c r="K1" s="70"/>
      <c r="L1" s="70"/>
      <c r="M1" s="70"/>
    </row>
    <row r="2" spans="1:13" ht="14.4">
      <c r="A2" s="70"/>
      <c r="B2" s="717" t="s">
        <v>558</v>
      </c>
      <c r="C2" s="716" t="s">
        <v>346</v>
      </c>
      <c r="D2" s="716" t="s">
        <v>5</v>
      </c>
      <c r="E2" s="70"/>
      <c r="F2" s="70"/>
      <c r="G2" s="70"/>
      <c r="H2" s="70"/>
      <c r="I2" s="70"/>
      <c r="J2" s="70"/>
      <c r="K2" s="70"/>
      <c r="L2" s="70"/>
      <c r="M2" s="70"/>
    </row>
    <row r="3" spans="1:13" ht="14.4">
      <c r="A3" s="70"/>
      <c r="B3" s="70" t="str">
        <f>'ToT (Intake Form)'!C23</f>
        <v>Mirror Cabin Large</v>
      </c>
      <c r="C3" s="700">
        <f>C39</f>
        <v>230600</v>
      </c>
      <c r="D3" s="700">
        <f>D39</f>
        <v>3459000</v>
      </c>
      <c r="E3" s="70"/>
      <c r="F3" s="70"/>
      <c r="G3" s="70"/>
      <c r="H3" s="70"/>
      <c r="I3" s="70"/>
      <c r="J3" s="70"/>
      <c r="K3" s="70"/>
      <c r="L3" s="70"/>
      <c r="M3" s="70"/>
    </row>
    <row r="4" spans="1:13" ht="14.4">
      <c r="A4" s="70"/>
      <c r="B4" s="70" t="str">
        <f>'ToT (Intake Form)'!C26</f>
        <v>Mirror Cabin Small</v>
      </c>
      <c r="C4" s="700">
        <f>C69</f>
        <v>180600</v>
      </c>
      <c r="D4" s="700">
        <f>D69</f>
        <v>1806000</v>
      </c>
      <c r="E4" s="70"/>
      <c r="F4" s="70"/>
      <c r="G4" s="70"/>
      <c r="H4" s="70"/>
      <c r="I4" s="70"/>
      <c r="J4" s="70"/>
      <c r="K4" s="70"/>
      <c r="L4" s="70"/>
      <c r="M4" s="70"/>
    </row>
    <row r="5" spans="1:13" ht="14.4">
      <c r="A5" s="70"/>
      <c r="B5" s="70" t="str">
        <f>'ToT (Intake Form)'!C29</f>
        <v>Dome Large</v>
      </c>
      <c r="C5" s="700">
        <f>C99</f>
        <v>130600</v>
      </c>
      <c r="D5" s="700">
        <f>D99</f>
        <v>653000</v>
      </c>
      <c r="E5" s="70"/>
      <c r="F5" s="70"/>
      <c r="G5" s="70"/>
      <c r="H5" s="70"/>
      <c r="I5" s="70"/>
      <c r="J5" s="70"/>
      <c r="K5" s="70"/>
      <c r="L5" s="70"/>
      <c r="M5" s="70"/>
    </row>
    <row r="6" spans="1:13" ht="14.4">
      <c r="A6" s="70"/>
      <c r="B6" s="70" t="str">
        <f>'ToT (Intake Form)'!C32</f>
        <v>Dome Small</v>
      </c>
      <c r="C6" s="700">
        <f>C129</f>
        <v>120600</v>
      </c>
      <c r="D6" s="700">
        <f>D129</f>
        <v>482400</v>
      </c>
      <c r="E6" s="70"/>
      <c r="F6" s="70"/>
      <c r="G6" s="70"/>
      <c r="H6" s="70"/>
      <c r="I6" s="70"/>
      <c r="J6" s="70"/>
      <c r="K6" s="70"/>
      <c r="L6" s="70"/>
      <c r="M6" s="70"/>
    </row>
    <row r="7" spans="1:13" ht="14.4">
      <c r="A7" s="70"/>
      <c r="B7" s="70" t="str">
        <f>'ToT (Intake Form)'!C35</f>
        <v xml:space="preserve">Safari Tent Large </v>
      </c>
      <c r="C7" s="700">
        <f>C159</f>
        <v>110600</v>
      </c>
      <c r="D7" s="700">
        <f>D159</f>
        <v>331800</v>
      </c>
      <c r="E7" s="70"/>
      <c r="F7" s="70"/>
      <c r="G7" s="70"/>
      <c r="H7" s="70"/>
      <c r="I7" s="70"/>
      <c r="J7" s="70"/>
      <c r="K7" s="70"/>
      <c r="L7" s="70"/>
      <c r="M7" s="70"/>
    </row>
    <row r="8" spans="1:13" ht="14.4">
      <c r="A8" s="70"/>
      <c r="B8" s="70" t="str">
        <f>'ToT (Intake Form)'!C38</f>
        <v>Safari Tent Medium</v>
      </c>
      <c r="C8" s="700">
        <f>C189</f>
        <v>100600</v>
      </c>
      <c r="D8" s="700">
        <f>D189</f>
        <v>201200</v>
      </c>
      <c r="E8" s="70"/>
      <c r="F8" s="70"/>
      <c r="G8" s="70"/>
      <c r="H8" s="70"/>
      <c r="I8" s="70"/>
      <c r="J8" s="70"/>
      <c r="K8" s="70"/>
      <c r="L8" s="70"/>
      <c r="M8" s="70"/>
    </row>
    <row r="9" spans="1:13" ht="14.4">
      <c r="A9" s="70"/>
      <c r="B9" s="70" t="str">
        <f>'ToT (Intake Form)'!C41</f>
        <v>USE FOR MONTHLY</v>
      </c>
      <c r="C9" s="700">
        <f>C219</f>
        <v>90600</v>
      </c>
      <c r="D9" s="700">
        <f>D219</f>
        <v>0</v>
      </c>
      <c r="E9" s="70"/>
      <c r="F9" s="70"/>
      <c r="G9" s="70"/>
      <c r="H9" s="70"/>
      <c r="I9" s="70"/>
      <c r="J9" s="70"/>
      <c r="K9" s="70"/>
      <c r="L9" s="70"/>
      <c r="M9" s="70"/>
    </row>
    <row r="10" spans="1:13" ht="14.4">
      <c r="A10" s="70"/>
      <c r="B10" s="727" t="s">
        <v>356</v>
      </c>
      <c r="C10" s="728"/>
      <c r="D10" s="728">
        <f>SUM(D3:D9)</f>
        <v>6933400</v>
      </c>
      <c r="E10" s="70"/>
      <c r="F10" s="70"/>
      <c r="G10" s="70"/>
      <c r="H10" s="70"/>
      <c r="I10" s="70"/>
      <c r="J10" s="70"/>
      <c r="K10" s="70"/>
      <c r="L10" s="70"/>
      <c r="M10" s="70"/>
    </row>
    <row r="11" spans="1:13" ht="14.25" customHeight="1">
      <c r="A11" s="70"/>
      <c r="C11" s="700"/>
      <c r="D11" s="700"/>
      <c r="E11" s="70"/>
      <c r="F11" s="70"/>
      <c r="G11" s="70"/>
      <c r="H11" s="70"/>
      <c r="I11" s="70"/>
      <c r="J11" s="70"/>
      <c r="K11" s="70"/>
      <c r="L11" s="70"/>
      <c r="M11" s="70"/>
    </row>
    <row r="12" spans="1:13" ht="14.25" customHeight="1">
      <c r="A12" s="70"/>
      <c r="B12" s="477" t="str">
        <f>'ToT (Intake Form)'!C23</f>
        <v>Mirror Cabin Large</v>
      </c>
      <c r="C12" s="702" t="s">
        <v>346</v>
      </c>
      <c r="D12" s="702" t="s">
        <v>5</v>
      </c>
      <c r="E12" s="70"/>
      <c r="F12" s="70"/>
      <c r="G12" s="70"/>
      <c r="H12" s="70"/>
      <c r="I12" s="70"/>
      <c r="J12" s="70"/>
      <c r="K12" s="70"/>
      <c r="L12" s="70"/>
      <c r="M12" s="70"/>
    </row>
    <row r="13" spans="1:13" ht="14.25" customHeight="1">
      <c r="A13" s="70"/>
      <c r="B13" s="711" t="s">
        <v>264</v>
      </c>
      <c r="C13" s="166">
        <v>1</v>
      </c>
      <c r="D13" s="703">
        <f>'ToT (Intake Form)'!C24</f>
        <v>15</v>
      </c>
      <c r="E13" s="70"/>
      <c r="F13" s="70"/>
      <c r="G13" s="70"/>
      <c r="H13" s="70"/>
      <c r="I13" s="70"/>
      <c r="J13" s="70"/>
      <c r="K13" s="70"/>
      <c r="L13" s="70"/>
      <c r="M13" s="70"/>
    </row>
    <row r="14" spans="1:13" ht="14.25" customHeight="1">
      <c r="A14" s="70"/>
      <c r="B14" s="718" t="str">
        <f>B12</f>
        <v>Mirror Cabin Large</v>
      </c>
      <c r="C14" s="706">
        <v>150000</v>
      </c>
      <c r="D14" s="706">
        <f>D13*C14</f>
        <v>2250000</v>
      </c>
      <c r="E14" s="70"/>
      <c r="F14" s="70"/>
      <c r="G14" s="70"/>
      <c r="H14" s="70"/>
      <c r="I14" s="70"/>
      <c r="J14" s="70"/>
      <c r="K14" s="70"/>
      <c r="L14" s="70"/>
      <c r="M14" s="70"/>
    </row>
    <row r="15" spans="1:13" ht="14.25" customHeight="1">
      <c r="A15" s="70"/>
      <c r="B15" s="478" t="s">
        <v>347</v>
      </c>
      <c r="C15" s="706">
        <f>SUM(C16:C24)</f>
        <v>45700</v>
      </c>
      <c r="D15" s="706">
        <f>SUM(D16:D24)</f>
        <v>685500</v>
      </c>
      <c r="E15" s="70"/>
      <c r="F15" s="70"/>
      <c r="G15" s="70"/>
      <c r="H15" s="70"/>
      <c r="I15" s="70"/>
      <c r="J15" s="70"/>
      <c r="K15" s="70"/>
      <c r="L15" s="70"/>
      <c r="M15" s="70"/>
    </row>
    <row r="16" spans="1:13" ht="14.25" customHeight="1">
      <c r="A16" s="70"/>
      <c r="B16" s="709" t="s">
        <v>557</v>
      </c>
      <c r="C16" s="700">
        <f>45*900</f>
        <v>40500</v>
      </c>
      <c r="D16" s="700">
        <f>D13*C16</f>
        <v>607500</v>
      </c>
      <c r="E16" s="70"/>
      <c r="F16" s="70"/>
      <c r="G16" s="70"/>
      <c r="H16" s="70"/>
      <c r="I16" s="70"/>
      <c r="J16" s="70"/>
      <c r="K16" s="70"/>
      <c r="L16" s="70"/>
      <c r="M16" s="70"/>
    </row>
    <row r="17" spans="1:13" ht="14.25" customHeight="1">
      <c r="A17" s="70"/>
      <c r="B17" s="709" t="s">
        <v>554</v>
      </c>
      <c r="C17" s="700">
        <v>3000</v>
      </c>
      <c r="D17" s="700">
        <f>D13*C17</f>
        <v>45000</v>
      </c>
      <c r="E17" s="70"/>
      <c r="F17" s="70"/>
      <c r="G17" s="70"/>
      <c r="H17" s="70"/>
      <c r="I17" s="70"/>
      <c r="J17" s="70"/>
      <c r="K17" s="70"/>
      <c r="L17" s="70"/>
      <c r="M17" s="70"/>
    </row>
    <row r="18" spans="1:13" ht="14.25" customHeight="1">
      <c r="A18" s="70"/>
      <c r="B18" s="709" t="s">
        <v>348</v>
      </c>
      <c r="C18" s="700">
        <v>1000</v>
      </c>
      <c r="D18" s="700">
        <f>D13*C18</f>
        <v>15000</v>
      </c>
      <c r="E18" s="70"/>
      <c r="F18" s="70"/>
      <c r="G18" s="70"/>
      <c r="H18" s="70"/>
      <c r="I18" s="70"/>
      <c r="J18" s="70"/>
      <c r="K18" s="70"/>
      <c r="L18" s="70"/>
      <c r="M18" s="70"/>
    </row>
    <row r="19" spans="1:13" ht="14.25" customHeight="1">
      <c r="A19" s="70"/>
      <c r="B19" s="709" t="s">
        <v>349</v>
      </c>
      <c r="C19" s="700">
        <v>500</v>
      </c>
      <c r="D19" s="700">
        <f>D13*C19</f>
        <v>7500</v>
      </c>
      <c r="E19" s="70"/>
      <c r="F19" s="70"/>
      <c r="G19" s="70"/>
      <c r="H19" s="70"/>
      <c r="I19" s="70"/>
      <c r="J19" s="70"/>
      <c r="K19" s="70"/>
      <c r="L19" s="70"/>
      <c r="M19" s="70"/>
    </row>
    <row r="20" spans="1:13" ht="14.25" customHeight="1">
      <c r="A20" s="70"/>
      <c r="B20" s="719" t="s">
        <v>350</v>
      </c>
      <c r="C20" s="206">
        <v>400</v>
      </c>
      <c r="D20" s="206">
        <f>D13*C20</f>
        <v>6000</v>
      </c>
      <c r="E20" s="70"/>
      <c r="F20" s="70"/>
      <c r="G20" s="70"/>
      <c r="H20" s="70"/>
      <c r="I20" s="70"/>
      <c r="J20" s="70"/>
      <c r="K20" s="70"/>
      <c r="L20" s="70"/>
      <c r="M20" s="70"/>
    </row>
    <row r="21" spans="1:13" s="708" customFormat="1" ht="14.25" customHeight="1">
      <c r="A21" s="479"/>
      <c r="B21" s="719" t="s">
        <v>351</v>
      </c>
      <c r="C21" s="206">
        <v>300</v>
      </c>
      <c r="D21" s="206">
        <f>D13*C21</f>
        <v>4500</v>
      </c>
      <c r="E21" s="479"/>
      <c r="F21" s="479"/>
      <c r="G21" s="479"/>
      <c r="H21" s="479"/>
      <c r="I21" s="479"/>
      <c r="J21" s="479"/>
      <c r="K21" s="479"/>
      <c r="L21" s="479"/>
      <c r="M21" s="479"/>
    </row>
    <row r="22" spans="1:13" ht="14.25" customHeight="1">
      <c r="A22" s="70"/>
      <c r="B22" s="720"/>
      <c r="C22" s="720"/>
      <c r="D22" s="206">
        <f>D13*C22</f>
        <v>0</v>
      </c>
      <c r="E22" s="70"/>
      <c r="F22" s="70"/>
      <c r="G22" s="70"/>
      <c r="H22" s="70"/>
      <c r="I22" s="70"/>
      <c r="J22" s="70"/>
      <c r="K22" s="70"/>
      <c r="L22" s="70"/>
      <c r="M22" s="70"/>
    </row>
    <row r="23" spans="1:13" ht="14.25" customHeight="1">
      <c r="A23" s="70"/>
      <c r="B23" s="720"/>
      <c r="C23" s="720"/>
      <c r="D23" s="206">
        <f>D13*C23</f>
        <v>0</v>
      </c>
      <c r="E23" s="70"/>
      <c r="F23" s="70"/>
      <c r="G23" s="70"/>
      <c r="H23" s="70"/>
      <c r="I23" s="70"/>
      <c r="J23" s="70"/>
      <c r="K23" s="70"/>
      <c r="L23" s="70"/>
      <c r="M23" s="70"/>
    </row>
    <row r="24" spans="1:13" ht="14.25" customHeight="1">
      <c r="A24" s="70"/>
      <c r="B24" s="720"/>
      <c r="C24" s="720"/>
      <c r="D24" s="206">
        <f>D13*C24</f>
        <v>0</v>
      </c>
      <c r="E24" s="70"/>
      <c r="F24" s="70"/>
      <c r="G24" s="70"/>
      <c r="H24" s="70"/>
      <c r="I24" s="70"/>
      <c r="J24" s="70"/>
      <c r="K24" s="70"/>
      <c r="L24" s="70"/>
      <c r="M24" s="70"/>
    </row>
    <row r="25" spans="1:13" ht="14.25" customHeight="1">
      <c r="A25" s="70"/>
      <c r="B25" s="721" t="s">
        <v>352</v>
      </c>
      <c r="C25" s="722">
        <f>SUM(C26:C38)</f>
        <v>34900</v>
      </c>
      <c r="D25" s="722">
        <f>SUM(D26:D38)</f>
        <v>523500</v>
      </c>
      <c r="E25" s="70"/>
      <c r="F25" s="70"/>
      <c r="G25" s="70"/>
      <c r="H25" s="70"/>
      <c r="I25" s="70"/>
      <c r="J25" s="70"/>
      <c r="K25" s="70"/>
      <c r="L25" s="70"/>
      <c r="M25" s="70"/>
    </row>
    <row r="26" spans="1:13" ht="14.25" customHeight="1">
      <c r="A26" s="70"/>
      <c r="B26" s="719" t="s">
        <v>552</v>
      </c>
      <c r="C26" s="206">
        <v>15000</v>
      </c>
      <c r="D26" s="206">
        <f>D13*C26</f>
        <v>225000</v>
      </c>
      <c r="E26" s="70"/>
      <c r="F26" s="70"/>
      <c r="G26" s="70"/>
      <c r="H26" s="70"/>
      <c r="I26" s="70"/>
      <c r="J26" s="70"/>
      <c r="K26" s="70"/>
      <c r="L26" s="70"/>
      <c r="M26" s="70"/>
    </row>
    <row r="27" spans="1:13" ht="14.25" customHeight="1">
      <c r="A27" s="70"/>
      <c r="B27" s="723" t="s">
        <v>553</v>
      </c>
      <c r="C27" s="724">
        <v>12000</v>
      </c>
      <c r="D27" s="206">
        <f>D13*C27</f>
        <v>180000</v>
      </c>
      <c r="E27" s="70"/>
      <c r="F27" s="70"/>
      <c r="G27" s="70"/>
      <c r="H27" s="70"/>
      <c r="I27" s="70"/>
      <c r="J27" s="70"/>
      <c r="K27" s="70"/>
      <c r="L27" s="70"/>
      <c r="M27" s="70"/>
    </row>
    <row r="28" spans="1:13" ht="14.25" customHeight="1">
      <c r="A28" s="70"/>
      <c r="B28" s="725" t="s">
        <v>545</v>
      </c>
      <c r="C28" s="726">
        <v>4000</v>
      </c>
      <c r="D28" s="206">
        <f>D13*C28</f>
        <v>60000</v>
      </c>
      <c r="E28" s="70"/>
      <c r="F28" s="70"/>
      <c r="G28" s="70"/>
      <c r="H28" s="70"/>
      <c r="I28" s="70"/>
      <c r="J28" s="70"/>
      <c r="K28" s="70"/>
      <c r="L28" s="70"/>
      <c r="M28" s="70"/>
    </row>
    <row r="29" spans="1:13" s="708" customFormat="1" ht="14.25" customHeight="1">
      <c r="A29" s="479"/>
      <c r="B29" s="719" t="s">
        <v>353</v>
      </c>
      <c r="C29" s="206">
        <v>1500</v>
      </c>
      <c r="D29" s="206">
        <f>D13*C29</f>
        <v>22500</v>
      </c>
      <c r="E29" s="479"/>
      <c r="F29" s="479"/>
      <c r="G29" s="479"/>
      <c r="H29" s="479"/>
      <c r="I29" s="479"/>
      <c r="J29" s="479"/>
      <c r="K29" s="479"/>
      <c r="L29" s="479"/>
      <c r="M29" s="479"/>
    </row>
    <row r="30" spans="1:13" s="708" customFormat="1" ht="14.25" customHeight="1">
      <c r="A30" s="479"/>
      <c r="B30" s="719" t="s">
        <v>555</v>
      </c>
      <c r="C30" s="206">
        <v>500</v>
      </c>
      <c r="D30" s="206">
        <f>D13*C30</f>
        <v>7500</v>
      </c>
      <c r="E30" s="479"/>
      <c r="F30" s="479"/>
      <c r="G30" s="479"/>
      <c r="H30" s="479"/>
      <c r="I30" s="479"/>
      <c r="J30" s="479"/>
      <c r="K30" s="479"/>
      <c r="L30" s="479"/>
      <c r="M30" s="479"/>
    </row>
    <row r="31" spans="1:13" ht="14.25" customHeight="1">
      <c r="A31" s="70"/>
      <c r="B31" s="719" t="s">
        <v>354</v>
      </c>
      <c r="C31" s="206">
        <v>500</v>
      </c>
      <c r="D31" s="206">
        <f>D13*C31</f>
        <v>7500</v>
      </c>
      <c r="E31" s="70"/>
      <c r="F31" s="70"/>
      <c r="G31" s="70"/>
      <c r="H31" s="70"/>
      <c r="I31" s="70"/>
      <c r="J31" s="70"/>
      <c r="K31" s="70"/>
      <c r="L31" s="70"/>
      <c r="M31" s="70"/>
    </row>
    <row r="32" spans="1:13" ht="14.25" customHeight="1">
      <c r="A32" s="70"/>
      <c r="B32" s="719" t="s">
        <v>355</v>
      </c>
      <c r="C32" s="206">
        <v>400</v>
      </c>
      <c r="D32" s="206">
        <f>D13*C32</f>
        <v>6000</v>
      </c>
      <c r="E32" s="70"/>
      <c r="F32" s="70"/>
      <c r="G32" s="70"/>
      <c r="H32" s="70"/>
      <c r="I32" s="70"/>
      <c r="J32" s="70"/>
      <c r="K32" s="70"/>
      <c r="L32" s="70"/>
      <c r="M32" s="70"/>
    </row>
    <row r="33" spans="1:13" ht="14.25" customHeight="1">
      <c r="A33" s="70"/>
      <c r="B33" s="720"/>
      <c r="C33" s="720"/>
      <c r="D33" s="206">
        <f>D13*C33</f>
        <v>0</v>
      </c>
      <c r="E33" s="70"/>
      <c r="F33" s="70"/>
      <c r="G33" s="70"/>
      <c r="H33" s="70"/>
      <c r="I33" s="70"/>
      <c r="J33" s="70"/>
      <c r="K33" s="70"/>
      <c r="L33" s="70"/>
      <c r="M33" s="70"/>
    </row>
    <row r="34" spans="1:13" ht="14.25" customHeight="1">
      <c r="A34" s="70"/>
      <c r="B34" s="720"/>
      <c r="C34" s="720"/>
      <c r="D34" s="206">
        <f>D13*C34</f>
        <v>0</v>
      </c>
      <c r="E34" s="70"/>
      <c r="F34" s="70"/>
      <c r="G34" s="70"/>
      <c r="H34" s="70"/>
      <c r="I34" s="70"/>
      <c r="J34" s="70"/>
      <c r="K34" s="70"/>
      <c r="L34" s="70"/>
      <c r="M34" s="70"/>
    </row>
    <row r="35" spans="1:13" ht="14.25" customHeight="1">
      <c r="A35" s="70"/>
      <c r="B35" s="719"/>
      <c r="C35" s="206"/>
      <c r="D35" s="206">
        <f>D13*C35</f>
        <v>0</v>
      </c>
      <c r="E35" s="70"/>
      <c r="F35" s="70"/>
      <c r="G35" s="70"/>
      <c r="H35" s="70"/>
      <c r="I35" s="70"/>
      <c r="J35" s="70"/>
      <c r="K35" s="70"/>
      <c r="L35" s="70"/>
      <c r="M35" s="70"/>
    </row>
    <row r="36" spans="1:13" ht="14.25" customHeight="1">
      <c r="A36" s="70"/>
      <c r="B36" s="719"/>
      <c r="C36" s="206"/>
      <c r="D36" s="206">
        <f>D13*C36</f>
        <v>0</v>
      </c>
      <c r="E36" s="70"/>
      <c r="F36" s="70"/>
      <c r="G36" s="70"/>
      <c r="H36" s="70"/>
      <c r="I36" s="70"/>
      <c r="J36" s="70"/>
      <c r="K36" s="70"/>
      <c r="L36" s="70"/>
      <c r="M36" s="70"/>
    </row>
    <row r="37" spans="1:13" ht="14.25" customHeight="1">
      <c r="A37" s="70"/>
      <c r="B37" s="709"/>
      <c r="C37" s="700"/>
      <c r="D37" s="700">
        <f>D13*C37</f>
        <v>0</v>
      </c>
      <c r="E37" s="70"/>
      <c r="F37" s="70"/>
      <c r="G37" s="70"/>
      <c r="H37" s="70"/>
      <c r="I37" s="70"/>
      <c r="J37" s="70"/>
      <c r="K37" s="70"/>
      <c r="L37" s="70"/>
      <c r="M37" s="70"/>
    </row>
    <row r="38" spans="1:13" ht="14.25" customHeight="1">
      <c r="A38" s="70"/>
      <c r="B38" s="710" t="s">
        <v>556</v>
      </c>
      <c r="C38" s="704">
        <v>1000</v>
      </c>
      <c r="D38" s="715">
        <f>D13*C38</f>
        <v>15000</v>
      </c>
      <c r="E38" s="70"/>
      <c r="F38" s="70"/>
      <c r="G38" s="70"/>
      <c r="H38" s="70"/>
      <c r="I38" s="70"/>
      <c r="J38" s="70"/>
      <c r="K38" s="70"/>
      <c r="L38" s="70"/>
      <c r="M38" s="70"/>
    </row>
    <row r="39" spans="1:13" ht="14.25" customHeight="1">
      <c r="A39" s="70"/>
      <c r="B39" s="479" t="s">
        <v>356</v>
      </c>
      <c r="C39" s="706">
        <f>C25+C15+C14</f>
        <v>230600</v>
      </c>
      <c r="D39" s="706">
        <f>D25+D15+D14</f>
        <v>3459000</v>
      </c>
      <c r="E39" s="70"/>
      <c r="F39" s="70"/>
      <c r="G39" s="70"/>
      <c r="H39" s="70"/>
      <c r="I39" s="70"/>
      <c r="J39" s="70"/>
      <c r="K39" s="70"/>
      <c r="L39" s="70"/>
      <c r="M39" s="70"/>
    </row>
    <row r="40" spans="1:13" ht="14.25" customHeight="1">
      <c r="A40" s="70"/>
      <c r="B40" s="479"/>
      <c r="C40" s="706"/>
      <c r="D40" s="706"/>
      <c r="E40" s="70"/>
      <c r="F40" s="70"/>
      <c r="G40" s="70"/>
      <c r="H40" s="70"/>
      <c r="I40" s="70"/>
      <c r="J40" s="70"/>
      <c r="K40" s="70"/>
      <c r="L40" s="70"/>
      <c r="M40" s="70"/>
    </row>
    <row r="41" spans="1:13" ht="14.25" customHeight="1">
      <c r="A41" s="70"/>
      <c r="B41" s="70"/>
      <c r="C41" s="700"/>
      <c r="D41" s="700"/>
      <c r="E41" s="70"/>
      <c r="F41" s="70"/>
      <c r="G41" s="70"/>
      <c r="H41" s="70"/>
      <c r="I41" s="70"/>
      <c r="J41" s="70"/>
      <c r="K41" s="70"/>
      <c r="L41" s="70"/>
      <c r="M41" s="70"/>
    </row>
    <row r="42" spans="1:13" ht="14.25" customHeight="1">
      <c r="A42" s="70"/>
      <c r="B42" s="477" t="str">
        <f>'ToT (Intake Form)'!C26</f>
        <v>Mirror Cabin Small</v>
      </c>
      <c r="C42" s="702" t="s">
        <v>346</v>
      </c>
      <c r="D42" s="702" t="s">
        <v>5</v>
      </c>
      <c r="E42" s="70"/>
      <c r="F42" s="70"/>
      <c r="G42" s="70"/>
      <c r="H42" s="70"/>
      <c r="I42" s="70"/>
      <c r="J42" s="70"/>
      <c r="K42" s="70"/>
      <c r="L42" s="70"/>
      <c r="M42" s="70"/>
    </row>
    <row r="43" spans="1:13" ht="14.25" customHeight="1">
      <c r="A43" s="70"/>
      <c r="B43" s="711" t="s">
        <v>264</v>
      </c>
      <c r="C43" s="166">
        <v>1</v>
      </c>
      <c r="D43" s="703">
        <f>'ToT (Intake Form)'!C27</f>
        <v>10</v>
      </c>
      <c r="E43" s="70"/>
      <c r="F43" s="70"/>
      <c r="G43" s="70"/>
      <c r="H43" s="70"/>
      <c r="I43" s="70"/>
      <c r="J43" s="70"/>
      <c r="K43" s="70"/>
      <c r="L43" s="70"/>
      <c r="M43" s="70"/>
    </row>
    <row r="44" spans="1:13" ht="14.25" customHeight="1">
      <c r="A44" s="70"/>
      <c r="B44" s="718" t="str">
        <f>B42</f>
        <v>Mirror Cabin Small</v>
      </c>
      <c r="C44" s="706">
        <v>100000</v>
      </c>
      <c r="D44" s="706">
        <f>D43*C44</f>
        <v>1000000</v>
      </c>
      <c r="E44" s="70"/>
      <c r="F44" s="70"/>
      <c r="G44" s="70"/>
      <c r="H44" s="70"/>
      <c r="I44" s="70"/>
      <c r="J44" s="70"/>
      <c r="K44" s="70"/>
      <c r="L44" s="70"/>
      <c r="M44" s="70"/>
    </row>
    <row r="45" spans="1:13" ht="14.25" customHeight="1">
      <c r="A45" s="70"/>
      <c r="B45" s="478" t="s">
        <v>347</v>
      </c>
      <c r="C45" s="706">
        <f>SUM(C46:C54)</f>
        <v>45700</v>
      </c>
      <c r="D45" s="706">
        <f>SUM(D46:D54)</f>
        <v>457000</v>
      </c>
      <c r="E45" s="70"/>
      <c r="F45" s="70"/>
      <c r="G45" s="70"/>
      <c r="H45" s="70"/>
      <c r="I45" s="70"/>
      <c r="J45" s="70"/>
      <c r="K45" s="70"/>
      <c r="L45" s="70"/>
      <c r="M45" s="70"/>
    </row>
    <row r="46" spans="1:13" ht="14.25" customHeight="1">
      <c r="A46" s="70"/>
      <c r="B46" s="709" t="s">
        <v>557</v>
      </c>
      <c r="C46" s="700">
        <f>45*900</f>
        <v>40500</v>
      </c>
      <c r="D46" s="700">
        <f>D43*C46</f>
        <v>405000</v>
      </c>
      <c r="E46" s="70"/>
      <c r="F46" s="70"/>
      <c r="G46" s="70"/>
      <c r="H46" s="70"/>
      <c r="I46" s="70"/>
      <c r="J46" s="70"/>
      <c r="K46" s="70"/>
      <c r="L46" s="70"/>
      <c r="M46" s="70"/>
    </row>
    <row r="47" spans="1:13" ht="14.25" customHeight="1">
      <c r="A47" s="70"/>
      <c r="B47" s="709" t="s">
        <v>554</v>
      </c>
      <c r="C47" s="700">
        <v>3000</v>
      </c>
      <c r="D47" s="700">
        <f>D43*C47</f>
        <v>30000</v>
      </c>
      <c r="E47" s="70"/>
      <c r="F47" s="70"/>
      <c r="G47" s="70"/>
      <c r="H47" s="70"/>
      <c r="I47" s="70"/>
      <c r="J47" s="70"/>
      <c r="K47" s="70"/>
      <c r="L47" s="70"/>
      <c r="M47" s="70"/>
    </row>
    <row r="48" spans="1:13" ht="14.25" customHeight="1">
      <c r="A48" s="70"/>
      <c r="B48" s="709" t="s">
        <v>348</v>
      </c>
      <c r="C48" s="700">
        <v>1000</v>
      </c>
      <c r="D48" s="700">
        <f>D43*C48</f>
        <v>10000</v>
      </c>
      <c r="E48" s="70"/>
      <c r="F48" s="70"/>
      <c r="G48" s="70"/>
      <c r="H48" s="70"/>
      <c r="I48" s="70"/>
      <c r="J48" s="70"/>
      <c r="K48" s="70"/>
      <c r="L48" s="70"/>
      <c r="M48" s="70"/>
    </row>
    <row r="49" spans="1:13" ht="14.25" customHeight="1">
      <c r="A49" s="70"/>
      <c r="B49" s="709" t="s">
        <v>349</v>
      </c>
      <c r="C49" s="700">
        <v>500</v>
      </c>
      <c r="D49" s="700">
        <f>D43*C49</f>
        <v>5000</v>
      </c>
      <c r="E49" s="70"/>
      <c r="F49" s="70"/>
      <c r="G49" s="70"/>
      <c r="H49" s="70"/>
      <c r="I49" s="70"/>
      <c r="J49" s="70"/>
      <c r="K49" s="70"/>
      <c r="L49" s="70"/>
      <c r="M49" s="70"/>
    </row>
    <row r="50" spans="1:13" ht="14.25" customHeight="1">
      <c r="A50" s="70"/>
      <c r="B50" s="719" t="s">
        <v>350</v>
      </c>
      <c r="C50" s="206">
        <v>400</v>
      </c>
      <c r="D50" s="206">
        <f>D43*C50</f>
        <v>4000</v>
      </c>
      <c r="E50" s="70"/>
      <c r="F50" s="70"/>
      <c r="G50" s="70"/>
      <c r="H50" s="70"/>
      <c r="I50" s="70"/>
      <c r="J50" s="70"/>
      <c r="K50" s="70"/>
      <c r="L50" s="70"/>
      <c r="M50" s="70"/>
    </row>
    <row r="51" spans="1:13" ht="14.25" customHeight="1">
      <c r="A51" s="70"/>
      <c r="B51" s="719" t="s">
        <v>351</v>
      </c>
      <c r="C51" s="206">
        <v>300</v>
      </c>
      <c r="D51" s="206">
        <f>D43*C51</f>
        <v>3000</v>
      </c>
      <c r="E51" s="70"/>
      <c r="F51" s="70"/>
      <c r="G51" s="70"/>
      <c r="H51" s="70"/>
      <c r="I51" s="70"/>
      <c r="J51" s="70"/>
      <c r="K51" s="70"/>
      <c r="L51" s="70"/>
      <c r="M51" s="70"/>
    </row>
    <row r="52" spans="1:13" ht="14.25" customHeight="1">
      <c r="A52" s="70"/>
      <c r="B52" s="720"/>
      <c r="C52" s="720"/>
      <c r="D52" s="206">
        <f>D43*C52</f>
        <v>0</v>
      </c>
      <c r="E52" s="70"/>
      <c r="F52" s="70"/>
      <c r="G52" s="70"/>
      <c r="H52" s="70"/>
      <c r="I52" s="70"/>
      <c r="J52" s="70"/>
      <c r="K52" s="70"/>
      <c r="L52" s="70"/>
      <c r="M52" s="70"/>
    </row>
    <row r="53" spans="1:13" ht="14.25" customHeight="1">
      <c r="A53" s="70"/>
      <c r="B53" s="720"/>
      <c r="C53" s="720"/>
      <c r="D53" s="206">
        <f>D43*C53</f>
        <v>0</v>
      </c>
      <c r="E53" s="70"/>
      <c r="F53" s="70"/>
      <c r="G53" s="70"/>
      <c r="H53" s="70"/>
      <c r="I53" s="70"/>
      <c r="J53" s="70"/>
      <c r="K53" s="70"/>
      <c r="L53" s="70"/>
      <c r="M53" s="70"/>
    </row>
    <row r="54" spans="1:13" ht="14.25" customHeight="1">
      <c r="A54" s="70"/>
      <c r="B54" s="720"/>
      <c r="C54" s="720"/>
      <c r="D54" s="206">
        <f>D43*C54</f>
        <v>0</v>
      </c>
      <c r="E54" s="70"/>
      <c r="F54" s="70"/>
      <c r="G54" s="70"/>
      <c r="H54" s="70"/>
      <c r="I54" s="70"/>
      <c r="J54" s="70"/>
      <c r="K54" s="70"/>
      <c r="L54" s="70"/>
      <c r="M54" s="70"/>
    </row>
    <row r="55" spans="1:13" ht="14.25" customHeight="1">
      <c r="A55" s="70"/>
      <c r="B55" s="721" t="s">
        <v>352</v>
      </c>
      <c r="C55" s="722">
        <f>SUM(C56:C68)</f>
        <v>34900</v>
      </c>
      <c r="D55" s="722">
        <f>SUM(D56:D68)</f>
        <v>349000</v>
      </c>
      <c r="E55" s="70"/>
      <c r="F55" s="70"/>
      <c r="G55" s="70"/>
      <c r="H55" s="70"/>
      <c r="I55" s="70"/>
      <c r="J55" s="70"/>
      <c r="K55" s="70"/>
      <c r="L55" s="70"/>
      <c r="M55" s="70"/>
    </row>
    <row r="56" spans="1:13" ht="14.25" customHeight="1">
      <c r="A56" s="70"/>
      <c r="B56" s="719" t="s">
        <v>552</v>
      </c>
      <c r="C56" s="206">
        <v>15000</v>
      </c>
      <c r="D56" s="206">
        <f>D43*C56</f>
        <v>150000</v>
      </c>
      <c r="E56" s="70"/>
      <c r="F56" s="70"/>
      <c r="G56" s="70"/>
      <c r="H56" s="70"/>
      <c r="I56" s="70"/>
      <c r="J56" s="70"/>
      <c r="K56" s="70"/>
      <c r="L56" s="70"/>
      <c r="M56" s="70"/>
    </row>
    <row r="57" spans="1:13" ht="15.75" customHeight="1">
      <c r="A57" s="70"/>
      <c r="B57" s="723" t="s">
        <v>553</v>
      </c>
      <c r="C57" s="724">
        <v>12000</v>
      </c>
      <c r="D57" s="206">
        <f>D43*C57</f>
        <v>120000</v>
      </c>
      <c r="E57" s="70"/>
      <c r="F57" s="70"/>
      <c r="G57" s="70"/>
      <c r="H57" s="70"/>
      <c r="I57" s="70"/>
      <c r="J57" s="70"/>
      <c r="K57" s="70"/>
      <c r="L57" s="70"/>
      <c r="M57" s="70"/>
    </row>
    <row r="58" spans="1:13" ht="14.25" customHeight="1">
      <c r="A58" s="70"/>
      <c r="B58" s="725" t="s">
        <v>545</v>
      </c>
      <c r="C58" s="726">
        <v>4000</v>
      </c>
      <c r="D58" s="206">
        <f>D43*C58</f>
        <v>40000</v>
      </c>
      <c r="E58" s="70"/>
      <c r="F58" s="70"/>
      <c r="G58" s="70"/>
      <c r="H58" s="70"/>
      <c r="I58" s="70"/>
      <c r="J58" s="70"/>
      <c r="K58" s="70"/>
      <c r="L58" s="70"/>
      <c r="M58" s="70"/>
    </row>
    <row r="59" spans="1:13" ht="14.25" customHeight="1">
      <c r="A59" s="70"/>
      <c r="B59" s="719" t="s">
        <v>353</v>
      </c>
      <c r="C59" s="206">
        <v>1500</v>
      </c>
      <c r="D59" s="206">
        <f>D43*C59</f>
        <v>15000</v>
      </c>
      <c r="E59" s="70"/>
      <c r="F59" s="70"/>
      <c r="G59" s="70"/>
      <c r="H59" s="70"/>
      <c r="I59" s="70"/>
      <c r="J59" s="70"/>
      <c r="K59" s="70"/>
      <c r="L59" s="70"/>
      <c r="M59" s="70"/>
    </row>
    <row r="60" spans="1:13" ht="14.25" customHeight="1">
      <c r="A60" s="70"/>
      <c r="B60" s="719" t="s">
        <v>555</v>
      </c>
      <c r="C60" s="206">
        <v>500</v>
      </c>
      <c r="D60" s="206">
        <f>D43*C60</f>
        <v>5000</v>
      </c>
      <c r="E60" s="70"/>
      <c r="F60" s="70"/>
      <c r="G60" s="70"/>
      <c r="H60" s="70"/>
      <c r="I60" s="70"/>
      <c r="J60" s="70"/>
      <c r="K60" s="70"/>
      <c r="L60" s="70"/>
      <c r="M60" s="70"/>
    </row>
    <row r="61" spans="1:13" ht="14.25" customHeight="1">
      <c r="A61" s="70"/>
      <c r="B61" s="719" t="s">
        <v>354</v>
      </c>
      <c r="C61" s="206">
        <v>500</v>
      </c>
      <c r="D61" s="206">
        <f>D43*C61</f>
        <v>5000</v>
      </c>
      <c r="E61" s="70"/>
      <c r="F61" s="70"/>
      <c r="G61" s="70"/>
      <c r="H61" s="70"/>
      <c r="I61" s="70"/>
      <c r="J61" s="70"/>
      <c r="K61" s="70"/>
      <c r="L61" s="70"/>
      <c r="M61" s="70"/>
    </row>
    <row r="62" spans="1:13" ht="14.25" customHeight="1">
      <c r="A62" s="70"/>
      <c r="B62" s="719" t="s">
        <v>355</v>
      </c>
      <c r="C62" s="206">
        <v>400</v>
      </c>
      <c r="D62" s="206">
        <f>D43*C62</f>
        <v>4000</v>
      </c>
      <c r="E62" s="70"/>
      <c r="F62" s="70"/>
      <c r="G62" s="70"/>
      <c r="H62" s="70"/>
      <c r="I62" s="70"/>
      <c r="J62" s="70"/>
      <c r="K62" s="70"/>
      <c r="L62" s="70"/>
      <c r="M62" s="70"/>
    </row>
    <row r="63" spans="1:13" ht="14.25" customHeight="1">
      <c r="A63" s="70"/>
      <c r="B63" s="720"/>
      <c r="C63" s="720"/>
      <c r="D63" s="206">
        <f>D43*C63</f>
        <v>0</v>
      </c>
      <c r="E63" s="70"/>
      <c r="F63" s="70"/>
      <c r="G63" s="70"/>
      <c r="H63" s="70"/>
      <c r="I63" s="70"/>
      <c r="J63" s="70"/>
      <c r="K63" s="70"/>
      <c r="L63" s="70"/>
      <c r="M63" s="70"/>
    </row>
    <row r="64" spans="1:13" ht="14.25" customHeight="1">
      <c r="A64" s="70"/>
      <c r="B64" s="720"/>
      <c r="C64" s="720"/>
      <c r="D64" s="206">
        <f>D43*C64</f>
        <v>0</v>
      </c>
      <c r="E64" s="70"/>
      <c r="F64" s="70"/>
      <c r="G64" s="70"/>
      <c r="H64" s="70"/>
      <c r="I64" s="70"/>
      <c r="J64" s="70"/>
      <c r="K64" s="70"/>
      <c r="L64" s="70"/>
      <c r="M64" s="70"/>
    </row>
    <row r="65" spans="1:13" ht="14.25" customHeight="1">
      <c r="A65" s="70"/>
      <c r="B65" s="719"/>
      <c r="C65" s="206"/>
      <c r="D65" s="206">
        <f>D43*C65</f>
        <v>0</v>
      </c>
      <c r="E65" s="70"/>
      <c r="F65" s="70"/>
      <c r="G65" s="70"/>
      <c r="H65" s="70"/>
      <c r="I65" s="70"/>
      <c r="J65" s="70"/>
      <c r="K65" s="70"/>
      <c r="L65" s="70"/>
      <c r="M65" s="70"/>
    </row>
    <row r="66" spans="1:13" ht="14.25" customHeight="1">
      <c r="A66" s="70"/>
      <c r="B66" s="719"/>
      <c r="C66" s="206"/>
      <c r="D66" s="206">
        <f>D43*C66</f>
        <v>0</v>
      </c>
      <c r="E66" s="70"/>
      <c r="F66" s="70"/>
      <c r="G66" s="70"/>
      <c r="H66" s="70"/>
      <c r="I66" s="70"/>
      <c r="J66" s="70"/>
      <c r="K66" s="70"/>
      <c r="L66" s="70"/>
      <c r="M66" s="70"/>
    </row>
    <row r="67" spans="1:13" ht="14.25" customHeight="1">
      <c r="A67" s="70"/>
      <c r="B67" s="709"/>
      <c r="C67" s="700"/>
      <c r="D67" s="700">
        <f>D43*C67</f>
        <v>0</v>
      </c>
      <c r="E67" s="70"/>
      <c r="F67" s="70"/>
      <c r="G67" s="70"/>
      <c r="H67" s="70"/>
      <c r="I67" s="70"/>
      <c r="J67" s="70"/>
      <c r="K67" s="70"/>
      <c r="L67" s="70"/>
      <c r="M67" s="70"/>
    </row>
    <row r="68" spans="1:13" ht="14.25" customHeight="1">
      <c r="A68" s="70"/>
      <c r="B68" s="710" t="s">
        <v>556</v>
      </c>
      <c r="C68" s="704">
        <v>1000</v>
      </c>
      <c r="D68" s="715">
        <f>D43*C68</f>
        <v>10000</v>
      </c>
      <c r="E68" s="70"/>
      <c r="F68" s="70"/>
      <c r="G68" s="70"/>
      <c r="H68" s="70"/>
      <c r="I68" s="70"/>
      <c r="J68" s="70"/>
      <c r="K68" s="70"/>
      <c r="L68" s="70"/>
      <c r="M68" s="70"/>
    </row>
    <row r="69" spans="1:13" ht="14.25" customHeight="1">
      <c r="A69" s="70"/>
      <c r="B69" s="479" t="s">
        <v>356</v>
      </c>
      <c r="C69" s="706">
        <f>C55+C45+C44</f>
        <v>180600</v>
      </c>
      <c r="D69" s="706">
        <f>D55+D45+D44</f>
        <v>1806000</v>
      </c>
      <c r="E69" s="70"/>
      <c r="F69" s="70"/>
      <c r="G69" s="70"/>
      <c r="H69" s="70"/>
      <c r="I69" s="70"/>
      <c r="J69" s="70"/>
      <c r="K69" s="70"/>
      <c r="L69" s="70"/>
      <c r="M69" s="70"/>
    </row>
    <row r="70" spans="1:13" ht="14.25" customHeight="1">
      <c r="A70" s="70"/>
      <c r="B70" s="479"/>
      <c r="C70" s="706"/>
      <c r="D70" s="706"/>
      <c r="E70" s="70"/>
      <c r="F70" s="70"/>
      <c r="G70" s="70"/>
      <c r="H70" s="70"/>
      <c r="I70" s="70"/>
      <c r="J70" s="70"/>
      <c r="K70" s="70"/>
      <c r="L70" s="70"/>
      <c r="M70" s="70"/>
    </row>
    <row r="71" spans="1:13" ht="14.25" customHeight="1">
      <c r="A71" s="70"/>
      <c r="B71" s="480"/>
      <c r="C71" s="705"/>
      <c r="D71" s="705"/>
      <c r="E71" s="70"/>
      <c r="F71" s="70"/>
      <c r="G71" s="70"/>
      <c r="H71" s="70"/>
      <c r="I71" s="70"/>
      <c r="J71" s="70"/>
      <c r="K71" s="70"/>
      <c r="L71" s="70"/>
      <c r="M71" s="70"/>
    </row>
    <row r="72" spans="1:13" ht="14.25" customHeight="1">
      <c r="A72" s="70"/>
      <c r="B72" s="477" t="str">
        <f>'ToT (Intake Form)'!C29</f>
        <v>Dome Large</v>
      </c>
      <c r="C72" s="702" t="s">
        <v>346</v>
      </c>
      <c r="D72" s="702" t="s">
        <v>5</v>
      </c>
      <c r="E72" s="70"/>
      <c r="F72" s="70"/>
      <c r="G72" s="70"/>
      <c r="H72" s="70"/>
      <c r="I72" s="70"/>
      <c r="J72" s="70"/>
      <c r="K72" s="70"/>
      <c r="L72" s="70"/>
      <c r="M72" s="70"/>
    </row>
    <row r="73" spans="1:13" ht="14.25" customHeight="1">
      <c r="A73" s="70"/>
      <c r="B73" s="711" t="s">
        <v>264</v>
      </c>
      <c r="C73" s="166">
        <v>1</v>
      </c>
      <c r="D73" s="703">
        <f>'ToT (Intake Form)'!C30</f>
        <v>5</v>
      </c>
      <c r="E73" s="70"/>
      <c r="F73" s="70"/>
      <c r="G73" s="70"/>
      <c r="H73" s="70"/>
      <c r="I73" s="70"/>
      <c r="J73" s="70"/>
      <c r="K73" s="70"/>
      <c r="L73" s="70"/>
      <c r="M73" s="70"/>
    </row>
    <row r="74" spans="1:13" ht="14.25" customHeight="1">
      <c r="A74" s="70"/>
      <c r="B74" s="718" t="str">
        <f>B72</f>
        <v>Dome Large</v>
      </c>
      <c r="C74" s="706">
        <v>50000</v>
      </c>
      <c r="D74" s="706">
        <f>D73*C74</f>
        <v>250000</v>
      </c>
      <c r="E74" s="70"/>
      <c r="F74" s="70"/>
      <c r="G74" s="70"/>
      <c r="H74" s="70"/>
      <c r="I74" s="70"/>
      <c r="J74" s="70"/>
      <c r="K74" s="70"/>
      <c r="L74" s="70"/>
      <c r="M74" s="70"/>
    </row>
    <row r="75" spans="1:13" ht="14.25" customHeight="1">
      <c r="A75" s="70"/>
      <c r="B75" s="478" t="s">
        <v>347</v>
      </c>
      <c r="C75" s="706">
        <f>SUM(C76:C84)</f>
        <v>45700</v>
      </c>
      <c r="D75" s="706">
        <f>SUM(D76:D84)</f>
        <v>228500</v>
      </c>
      <c r="E75" s="70"/>
      <c r="F75" s="70"/>
      <c r="G75" s="70"/>
      <c r="H75" s="70"/>
      <c r="I75" s="70"/>
      <c r="J75" s="70"/>
      <c r="K75" s="70"/>
      <c r="L75" s="70"/>
      <c r="M75" s="70"/>
    </row>
    <row r="76" spans="1:13" ht="14.25" customHeight="1">
      <c r="A76" s="70"/>
      <c r="B76" s="709" t="s">
        <v>557</v>
      </c>
      <c r="C76" s="700">
        <f>45*900</f>
        <v>40500</v>
      </c>
      <c r="D76" s="700">
        <f>D73*C76</f>
        <v>202500</v>
      </c>
      <c r="E76" s="70"/>
      <c r="F76" s="70"/>
      <c r="G76" s="70"/>
      <c r="H76" s="70"/>
      <c r="I76" s="70"/>
      <c r="J76" s="70"/>
      <c r="K76" s="70"/>
      <c r="L76" s="70"/>
      <c r="M76" s="70"/>
    </row>
    <row r="77" spans="1:13" ht="14.25" customHeight="1">
      <c r="A77" s="70"/>
      <c r="B77" s="709" t="s">
        <v>554</v>
      </c>
      <c r="C77" s="700">
        <v>3000</v>
      </c>
      <c r="D77" s="700">
        <f>D73*C77</f>
        <v>15000</v>
      </c>
      <c r="E77" s="70"/>
      <c r="F77" s="70"/>
      <c r="G77" s="70"/>
      <c r="H77" s="70"/>
      <c r="I77" s="70"/>
      <c r="J77" s="70"/>
      <c r="K77" s="70"/>
      <c r="L77" s="70"/>
      <c r="M77" s="70"/>
    </row>
    <row r="78" spans="1:13" ht="14.25" customHeight="1">
      <c r="A78" s="70"/>
      <c r="B78" s="709" t="s">
        <v>348</v>
      </c>
      <c r="C78" s="700">
        <v>1000</v>
      </c>
      <c r="D78" s="700">
        <f>D73*C78</f>
        <v>5000</v>
      </c>
      <c r="E78" s="70"/>
      <c r="F78" s="70"/>
      <c r="G78" s="70"/>
      <c r="H78" s="70"/>
      <c r="I78" s="70"/>
      <c r="J78" s="70"/>
      <c r="K78" s="70"/>
      <c r="L78" s="70"/>
      <c r="M78" s="70"/>
    </row>
    <row r="79" spans="1:13" ht="14.25" customHeight="1">
      <c r="A79" s="70"/>
      <c r="B79" s="709" t="s">
        <v>349</v>
      </c>
      <c r="C79" s="700">
        <v>500</v>
      </c>
      <c r="D79" s="700">
        <f>D73*C79</f>
        <v>2500</v>
      </c>
      <c r="E79" s="70"/>
      <c r="F79" s="70"/>
      <c r="G79" s="70"/>
      <c r="H79" s="70"/>
      <c r="I79" s="70"/>
      <c r="J79" s="70"/>
      <c r="K79" s="70"/>
      <c r="L79" s="70"/>
      <c r="M79" s="70"/>
    </row>
    <row r="80" spans="1:13" ht="14.25" customHeight="1">
      <c r="A80" s="70"/>
      <c r="B80" s="719" t="s">
        <v>350</v>
      </c>
      <c r="C80" s="206">
        <v>400</v>
      </c>
      <c r="D80" s="206">
        <f>D73*C80</f>
        <v>2000</v>
      </c>
      <c r="E80" s="70"/>
      <c r="F80" s="70"/>
      <c r="G80" s="70"/>
      <c r="H80" s="70"/>
      <c r="I80" s="70"/>
      <c r="J80" s="70"/>
      <c r="K80" s="70"/>
      <c r="L80" s="70"/>
      <c r="M80" s="70"/>
    </row>
    <row r="81" spans="1:13" ht="14.25" customHeight="1">
      <c r="A81" s="70"/>
      <c r="B81" s="719" t="s">
        <v>351</v>
      </c>
      <c r="C81" s="206">
        <v>300</v>
      </c>
      <c r="D81" s="206">
        <f>D73*C81</f>
        <v>1500</v>
      </c>
      <c r="E81" s="70"/>
      <c r="F81" s="70"/>
      <c r="G81" s="70"/>
      <c r="H81" s="70"/>
      <c r="I81" s="70"/>
      <c r="J81" s="70"/>
      <c r="K81" s="70"/>
      <c r="L81" s="70"/>
      <c r="M81" s="70"/>
    </row>
    <row r="82" spans="1:13" ht="14.25" customHeight="1">
      <c r="A82" s="70"/>
      <c r="B82" s="720"/>
      <c r="C82" s="720"/>
      <c r="D82" s="206">
        <f>D73*C82</f>
        <v>0</v>
      </c>
      <c r="E82" s="70"/>
      <c r="F82" s="70"/>
      <c r="G82" s="70"/>
      <c r="H82" s="70"/>
      <c r="I82" s="70"/>
      <c r="J82" s="70"/>
      <c r="K82" s="70"/>
      <c r="L82" s="70"/>
      <c r="M82" s="70"/>
    </row>
    <row r="83" spans="1:13" ht="14.25" customHeight="1">
      <c r="A83" s="70"/>
      <c r="B83" s="720"/>
      <c r="C83" s="720"/>
      <c r="D83" s="206">
        <f>D73*C83</f>
        <v>0</v>
      </c>
      <c r="E83" s="70"/>
      <c r="F83" s="70"/>
      <c r="G83" s="70"/>
      <c r="H83" s="70"/>
      <c r="I83" s="70"/>
      <c r="J83" s="70"/>
      <c r="K83" s="70"/>
      <c r="L83" s="70"/>
      <c r="M83" s="70"/>
    </row>
    <row r="84" spans="1:13" ht="14.25" customHeight="1">
      <c r="A84" s="70"/>
      <c r="B84" s="720"/>
      <c r="C84" s="720"/>
      <c r="D84" s="206">
        <f>D73*C84</f>
        <v>0</v>
      </c>
      <c r="E84" s="70"/>
      <c r="F84" s="70"/>
      <c r="G84" s="70"/>
      <c r="H84" s="70"/>
      <c r="I84" s="70"/>
      <c r="J84" s="70"/>
      <c r="K84" s="70"/>
      <c r="L84" s="70"/>
      <c r="M84" s="70"/>
    </row>
    <row r="85" spans="1:13" ht="14.25" customHeight="1">
      <c r="A85" s="70"/>
      <c r="B85" s="721" t="s">
        <v>352</v>
      </c>
      <c r="C85" s="722">
        <f>SUM(C86:C98)</f>
        <v>34900</v>
      </c>
      <c r="D85" s="722">
        <f>SUM(D86:D98)</f>
        <v>174500</v>
      </c>
      <c r="E85" s="70"/>
      <c r="F85" s="70"/>
      <c r="G85" s="70"/>
      <c r="H85" s="70"/>
      <c r="I85" s="70"/>
      <c r="J85" s="70"/>
      <c r="K85" s="70"/>
      <c r="L85" s="70"/>
      <c r="M85" s="70"/>
    </row>
    <row r="86" spans="1:13" ht="14.25" customHeight="1">
      <c r="A86" s="70"/>
      <c r="B86" s="719" t="s">
        <v>552</v>
      </c>
      <c r="C86" s="206">
        <v>15000</v>
      </c>
      <c r="D86" s="206">
        <f>D73*C86</f>
        <v>75000</v>
      </c>
      <c r="E86" s="70"/>
      <c r="F86" s="70"/>
      <c r="G86" s="70"/>
      <c r="H86" s="70"/>
      <c r="I86" s="70"/>
      <c r="J86" s="70"/>
      <c r="K86" s="70"/>
      <c r="L86" s="70"/>
      <c r="M86" s="70"/>
    </row>
    <row r="87" spans="1:13" ht="14.25" customHeight="1">
      <c r="A87" s="70"/>
      <c r="B87" s="723" t="s">
        <v>553</v>
      </c>
      <c r="C87" s="724">
        <v>12000</v>
      </c>
      <c r="D87" s="206">
        <f>D73*C87</f>
        <v>60000</v>
      </c>
      <c r="E87" s="70"/>
      <c r="F87" s="70"/>
      <c r="G87" s="70"/>
      <c r="H87" s="70"/>
      <c r="I87" s="70"/>
      <c r="J87" s="70"/>
      <c r="K87" s="70"/>
      <c r="L87" s="70"/>
      <c r="M87" s="70"/>
    </row>
    <row r="88" spans="1:13" ht="14.25" customHeight="1">
      <c r="A88" s="70"/>
      <c r="B88" s="725" t="s">
        <v>545</v>
      </c>
      <c r="C88" s="726">
        <v>4000</v>
      </c>
      <c r="D88" s="206">
        <f>D73*C88</f>
        <v>20000</v>
      </c>
      <c r="E88" s="70"/>
      <c r="F88" s="70"/>
      <c r="G88" s="70"/>
      <c r="H88" s="70"/>
      <c r="I88" s="70"/>
      <c r="J88" s="70"/>
      <c r="K88" s="70"/>
      <c r="L88" s="70"/>
      <c r="M88" s="70"/>
    </row>
    <row r="89" spans="1:13" ht="14.25" customHeight="1">
      <c r="A89" s="70"/>
      <c r="B89" s="719" t="s">
        <v>353</v>
      </c>
      <c r="C89" s="206">
        <v>1500</v>
      </c>
      <c r="D89" s="206">
        <f>D73*C89</f>
        <v>7500</v>
      </c>
      <c r="E89" s="70"/>
      <c r="F89" s="70"/>
      <c r="G89" s="70"/>
      <c r="H89" s="70"/>
      <c r="I89" s="70"/>
      <c r="J89" s="70"/>
      <c r="K89" s="70"/>
      <c r="L89" s="70"/>
      <c r="M89" s="70"/>
    </row>
    <row r="90" spans="1:13" ht="14.25" customHeight="1">
      <c r="A90" s="70"/>
      <c r="B90" s="719" t="s">
        <v>555</v>
      </c>
      <c r="C90" s="206">
        <v>500</v>
      </c>
      <c r="D90" s="206">
        <f>D73*C90</f>
        <v>2500</v>
      </c>
      <c r="E90" s="70"/>
      <c r="F90" s="70"/>
      <c r="G90" s="70"/>
      <c r="H90" s="70"/>
      <c r="I90" s="70"/>
      <c r="J90" s="70"/>
      <c r="K90" s="70"/>
      <c r="L90" s="70"/>
      <c r="M90" s="70"/>
    </row>
    <row r="91" spans="1:13" ht="14.25" customHeight="1">
      <c r="A91" s="70"/>
      <c r="B91" s="719" t="s">
        <v>354</v>
      </c>
      <c r="C91" s="206">
        <v>500</v>
      </c>
      <c r="D91" s="206">
        <f>D73*C91</f>
        <v>2500</v>
      </c>
      <c r="E91" s="70"/>
      <c r="F91" s="70"/>
      <c r="G91" s="70"/>
      <c r="H91" s="70"/>
      <c r="I91" s="70"/>
      <c r="J91" s="70"/>
      <c r="K91" s="70"/>
      <c r="L91" s="70"/>
      <c r="M91" s="70"/>
    </row>
    <row r="92" spans="1:13" ht="14.25" customHeight="1">
      <c r="A92" s="70"/>
      <c r="B92" s="719" t="s">
        <v>355</v>
      </c>
      <c r="C92" s="206">
        <v>400</v>
      </c>
      <c r="D92" s="206">
        <f>D73*C92</f>
        <v>2000</v>
      </c>
      <c r="E92" s="70"/>
      <c r="F92" s="70"/>
      <c r="G92" s="70"/>
      <c r="H92" s="70"/>
      <c r="I92" s="70"/>
      <c r="J92" s="70"/>
      <c r="K92" s="70"/>
      <c r="L92" s="70"/>
      <c r="M92" s="70"/>
    </row>
    <row r="93" spans="1:13" ht="14.25" customHeight="1">
      <c r="A93" s="70"/>
      <c r="B93" s="720"/>
      <c r="C93" s="720"/>
      <c r="D93" s="206">
        <f>D73*C93</f>
        <v>0</v>
      </c>
      <c r="E93" s="70"/>
      <c r="F93" s="70"/>
      <c r="G93" s="70"/>
      <c r="H93" s="70"/>
      <c r="I93" s="70"/>
      <c r="J93" s="70"/>
      <c r="K93" s="70"/>
      <c r="L93" s="70"/>
      <c r="M93" s="70"/>
    </row>
    <row r="94" spans="1:13" ht="14.25" customHeight="1">
      <c r="A94" s="70"/>
      <c r="B94" s="720"/>
      <c r="C94" s="720"/>
      <c r="D94" s="206">
        <f>D73*C94</f>
        <v>0</v>
      </c>
      <c r="E94" s="70"/>
      <c r="F94" s="70"/>
      <c r="G94" s="70"/>
      <c r="H94" s="70"/>
      <c r="I94" s="70"/>
      <c r="J94" s="70"/>
      <c r="K94" s="70"/>
      <c r="L94" s="70"/>
      <c r="M94" s="70"/>
    </row>
    <row r="95" spans="1:13" ht="14.25" customHeight="1">
      <c r="A95" s="70"/>
      <c r="B95" s="719"/>
      <c r="C95" s="206"/>
      <c r="D95" s="206">
        <f>D73*C95</f>
        <v>0</v>
      </c>
      <c r="E95" s="70"/>
      <c r="F95" s="70"/>
      <c r="G95" s="70"/>
      <c r="H95" s="70"/>
      <c r="I95" s="70"/>
      <c r="J95" s="70"/>
      <c r="K95" s="70"/>
      <c r="L95" s="70"/>
      <c r="M95" s="70"/>
    </row>
    <row r="96" spans="1:13" ht="14.25" customHeight="1">
      <c r="A96" s="70"/>
      <c r="B96" s="719"/>
      <c r="C96" s="206"/>
      <c r="D96" s="206">
        <f>D73*C96</f>
        <v>0</v>
      </c>
      <c r="E96" s="70"/>
      <c r="F96" s="70"/>
      <c r="G96" s="70"/>
      <c r="H96" s="70"/>
      <c r="I96" s="70"/>
      <c r="J96" s="70"/>
      <c r="K96" s="70"/>
      <c r="L96" s="70"/>
      <c r="M96" s="70"/>
    </row>
    <row r="97" spans="1:13" ht="14.25" customHeight="1">
      <c r="A97" s="70"/>
      <c r="B97" s="709"/>
      <c r="C97" s="700"/>
      <c r="D97" s="700">
        <f>D73*C97</f>
        <v>0</v>
      </c>
      <c r="E97" s="70"/>
      <c r="F97" s="70"/>
      <c r="G97" s="70"/>
      <c r="H97" s="70"/>
      <c r="I97" s="70"/>
      <c r="J97" s="70"/>
      <c r="K97" s="70"/>
      <c r="L97" s="70"/>
      <c r="M97" s="70"/>
    </row>
    <row r="98" spans="1:13" ht="14.25" customHeight="1">
      <c r="A98" s="70"/>
      <c r="B98" s="710" t="s">
        <v>556</v>
      </c>
      <c r="C98" s="704">
        <v>1000</v>
      </c>
      <c r="D98" s="715">
        <f>D73*C98</f>
        <v>5000</v>
      </c>
      <c r="E98" s="70"/>
      <c r="F98" s="70"/>
      <c r="G98" s="70"/>
      <c r="H98" s="70"/>
      <c r="I98" s="70"/>
      <c r="J98" s="70"/>
      <c r="K98" s="70"/>
      <c r="L98" s="70"/>
      <c r="M98" s="70"/>
    </row>
    <row r="99" spans="1:13" ht="14.25" customHeight="1">
      <c r="A99" s="70"/>
      <c r="B99" s="479" t="s">
        <v>356</v>
      </c>
      <c r="C99" s="706">
        <f>C85+C75+C74</f>
        <v>130600</v>
      </c>
      <c r="D99" s="706">
        <f>D85+D75+D74</f>
        <v>653000</v>
      </c>
      <c r="E99" s="70"/>
      <c r="F99" s="70"/>
      <c r="G99" s="70"/>
      <c r="H99" s="70"/>
      <c r="I99" s="70"/>
      <c r="J99" s="70"/>
      <c r="K99" s="70"/>
      <c r="L99" s="70"/>
      <c r="M99" s="70"/>
    </row>
    <row r="100" spans="1:13" ht="14.25" customHeight="1">
      <c r="A100" s="70"/>
      <c r="B100" s="70"/>
      <c r="C100" s="700"/>
      <c r="D100" s="700"/>
      <c r="E100" s="70"/>
      <c r="F100" s="70"/>
      <c r="G100" s="70"/>
      <c r="H100" s="70"/>
      <c r="I100" s="70"/>
      <c r="J100" s="70"/>
      <c r="K100" s="70"/>
      <c r="L100" s="70"/>
      <c r="M100" s="70"/>
    </row>
    <row r="101" spans="1:13" ht="14.25" customHeight="1">
      <c r="A101" s="70"/>
      <c r="B101" s="70"/>
      <c r="C101" s="700"/>
      <c r="D101" s="700"/>
      <c r="E101" s="70"/>
      <c r="F101" s="70"/>
      <c r="G101" s="70"/>
      <c r="H101" s="70"/>
      <c r="I101" s="70"/>
      <c r="J101" s="70"/>
      <c r="K101" s="70"/>
      <c r="L101" s="70"/>
      <c r="M101" s="70"/>
    </row>
    <row r="102" spans="1:13" ht="14.25" customHeight="1">
      <c r="A102" s="70"/>
      <c r="B102" s="477" t="str">
        <f>'ToT (Intake Form)'!C32</f>
        <v>Dome Small</v>
      </c>
      <c r="C102" s="702" t="s">
        <v>346</v>
      </c>
      <c r="D102" s="702" t="s">
        <v>5</v>
      </c>
      <c r="E102" s="70"/>
      <c r="F102" s="70"/>
      <c r="G102" s="70"/>
      <c r="H102" s="70"/>
      <c r="I102" s="70"/>
      <c r="J102" s="70"/>
      <c r="K102" s="70"/>
      <c r="L102" s="70"/>
      <c r="M102" s="70"/>
    </row>
    <row r="103" spans="1:13" ht="14.25" customHeight="1">
      <c r="A103" s="70"/>
      <c r="B103" s="711" t="s">
        <v>264</v>
      </c>
      <c r="C103" s="166">
        <v>1</v>
      </c>
      <c r="D103" s="703">
        <f>'ToT (Intake Form)'!C33</f>
        <v>4</v>
      </c>
      <c r="E103" s="70"/>
      <c r="F103" s="70"/>
      <c r="G103" s="70"/>
      <c r="H103" s="70"/>
      <c r="I103" s="70"/>
      <c r="J103" s="70"/>
      <c r="K103" s="70"/>
      <c r="L103" s="70"/>
      <c r="M103" s="70"/>
    </row>
    <row r="104" spans="1:13" ht="14.25" customHeight="1">
      <c r="A104" s="70"/>
      <c r="B104" s="718" t="str">
        <f>B102</f>
        <v>Dome Small</v>
      </c>
      <c r="C104" s="706">
        <v>40000</v>
      </c>
      <c r="D104" s="706">
        <f>D103*C104</f>
        <v>160000</v>
      </c>
      <c r="E104" s="70"/>
      <c r="F104" s="70"/>
      <c r="G104" s="70"/>
      <c r="H104" s="70"/>
      <c r="I104" s="70"/>
      <c r="J104" s="70"/>
      <c r="K104" s="70"/>
      <c r="L104" s="70"/>
      <c r="M104" s="70"/>
    </row>
    <row r="105" spans="1:13" ht="14.25" customHeight="1">
      <c r="A105" s="70"/>
      <c r="B105" s="478" t="s">
        <v>347</v>
      </c>
      <c r="C105" s="706">
        <f>SUM(C106:C114)</f>
        <v>45700</v>
      </c>
      <c r="D105" s="706">
        <f>SUM(D106:D114)</f>
        <v>182800</v>
      </c>
      <c r="E105" s="70"/>
      <c r="F105" s="70"/>
      <c r="G105" s="70"/>
      <c r="H105" s="70"/>
      <c r="I105" s="70"/>
      <c r="J105" s="70"/>
      <c r="K105" s="70"/>
      <c r="L105" s="70"/>
      <c r="M105" s="70"/>
    </row>
    <row r="106" spans="1:13" ht="14.25" customHeight="1">
      <c r="A106" s="70"/>
      <c r="B106" s="709" t="s">
        <v>557</v>
      </c>
      <c r="C106" s="700">
        <f>45*900</f>
        <v>40500</v>
      </c>
      <c r="D106" s="700">
        <f>D103*C106</f>
        <v>162000</v>
      </c>
      <c r="E106" s="70"/>
      <c r="F106" s="70"/>
      <c r="G106" s="70"/>
      <c r="H106" s="70"/>
      <c r="I106" s="70"/>
      <c r="J106" s="70"/>
      <c r="K106" s="70"/>
      <c r="L106" s="70"/>
      <c r="M106" s="70"/>
    </row>
    <row r="107" spans="1:13" ht="14.25" customHeight="1">
      <c r="A107" s="70"/>
      <c r="B107" s="709" t="s">
        <v>554</v>
      </c>
      <c r="C107" s="700">
        <v>3000</v>
      </c>
      <c r="D107" s="700">
        <f>D103*C107</f>
        <v>12000</v>
      </c>
      <c r="E107" s="70"/>
      <c r="F107" s="70"/>
      <c r="G107" s="70"/>
      <c r="H107" s="70"/>
      <c r="I107" s="70"/>
      <c r="J107" s="70"/>
      <c r="K107" s="70"/>
      <c r="L107" s="70"/>
      <c r="M107" s="70"/>
    </row>
    <row r="108" spans="1:13" ht="14.25" customHeight="1">
      <c r="A108" s="70"/>
      <c r="B108" s="709" t="s">
        <v>348</v>
      </c>
      <c r="C108" s="700">
        <v>1000</v>
      </c>
      <c r="D108" s="700">
        <f>D103*C108</f>
        <v>4000</v>
      </c>
      <c r="E108" s="70"/>
      <c r="F108" s="70"/>
      <c r="G108" s="70"/>
      <c r="H108" s="70"/>
      <c r="I108" s="70"/>
      <c r="J108" s="70"/>
      <c r="K108" s="70"/>
      <c r="L108" s="70"/>
      <c r="M108" s="70"/>
    </row>
    <row r="109" spans="1:13" ht="14.25" customHeight="1">
      <c r="A109" s="70"/>
      <c r="B109" s="709" t="s">
        <v>349</v>
      </c>
      <c r="C109" s="700">
        <v>500</v>
      </c>
      <c r="D109" s="700">
        <f>D103*C109</f>
        <v>2000</v>
      </c>
      <c r="E109" s="70"/>
      <c r="F109" s="70"/>
      <c r="G109" s="70"/>
      <c r="H109" s="70"/>
      <c r="I109" s="70"/>
      <c r="J109" s="70"/>
      <c r="K109" s="70"/>
      <c r="L109" s="70"/>
      <c r="M109" s="70"/>
    </row>
    <row r="110" spans="1:13" ht="14.25" customHeight="1">
      <c r="A110" s="70"/>
      <c r="B110" s="719" t="s">
        <v>350</v>
      </c>
      <c r="C110" s="206">
        <v>400</v>
      </c>
      <c r="D110" s="206">
        <f>D103*C110</f>
        <v>1600</v>
      </c>
      <c r="E110" s="70"/>
      <c r="F110" s="70"/>
      <c r="G110" s="70"/>
      <c r="H110" s="70"/>
      <c r="I110" s="70"/>
      <c r="J110" s="70"/>
      <c r="K110" s="70"/>
      <c r="L110" s="70"/>
      <c r="M110" s="70"/>
    </row>
    <row r="111" spans="1:13" ht="14.25" customHeight="1">
      <c r="A111" s="70"/>
      <c r="B111" s="719" t="s">
        <v>351</v>
      </c>
      <c r="C111" s="206">
        <v>300</v>
      </c>
      <c r="D111" s="206">
        <f>D103*C111</f>
        <v>1200</v>
      </c>
      <c r="E111" s="70"/>
      <c r="F111" s="70"/>
      <c r="G111" s="70"/>
      <c r="H111" s="70"/>
      <c r="I111" s="70"/>
      <c r="J111" s="70"/>
      <c r="K111" s="70"/>
      <c r="L111" s="70"/>
      <c r="M111" s="70"/>
    </row>
    <row r="112" spans="1:13" ht="14.25" customHeight="1">
      <c r="A112" s="70"/>
      <c r="B112" s="720"/>
      <c r="C112" s="720"/>
      <c r="D112" s="206">
        <f>D103*C112</f>
        <v>0</v>
      </c>
      <c r="E112" s="70"/>
      <c r="F112" s="70"/>
      <c r="G112" s="70"/>
      <c r="H112" s="70"/>
      <c r="I112" s="70"/>
      <c r="J112" s="70"/>
      <c r="K112" s="70"/>
      <c r="L112" s="70"/>
      <c r="M112" s="70"/>
    </row>
    <row r="113" spans="1:13" ht="14.25" customHeight="1">
      <c r="A113" s="70"/>
      <c r="B113" s="720"/>
      <c r="C113" s="720"/>
      <c r="D113" s="206">
        <f>D103*C113</f>
        <v>0</v>
      </c>
      <c r="E113" s="70"/>
      <c r="F113" s="70"/>
      <c r="G113" s="70"/>
      <c r="H113" s="70"/>
      <c r="I113" s="70"/>
      <c r="J113" s="70"/>
      <c r="K113" s="70"/>
      <c r="L113" s="70"/>
      <c r="M113" s="70"/>
    </row>
    <row r="114" spans="1:13" ht="14.25" customHeight="1">
      <c r="A114" s="70"/>
      <c r="B114" s="720"/>
      <c r="C114" s="720"/>
      <c r="D114" s="206">
        <f>D103*C114</f>
        <v>0</v>
      </c>
      <c r="E114" s="70"/>
      <c r="F114" s="70"/>
      <c r="G114" s="70"/>
      <c r="H114" s="70"/>
      <c r="I114" s="70"/>
      <c r="J114" s="70"/>
      <c r="K114" s="70"/>
      <c r="L114" s="70"/>
      <c r="M114" s="70"/>
    </row>
    <row r="115" spans="1:13" ht="14.25" customHeight="1">
      <c r="A115" s="70"/>
      <c r="B115" s="721" t="s">
        <v>352</v>
      </c>
      <c r="C115" s="722">
        <f>SUM(C116:C128)</f>
        <v>34900</v>
      </c>
      <c r="D115" s="722">
        <f>SUM(D116:D128)</f>
        <v>139600</v>
      </c>
      <c r="E115" s="70"/>
      <c r="F115" s="70"/>
      <c r="G115" s="70"/>
      <c r="H115" s="70"/>
      <c r="I115" s="70"/>
      <c r="J115" s="70"/>
      <c r="K115" s="70"/>
      <c r="L115" s="70"/>
      <c r="M115" s="70"/>
    </row>
    <row r="116" spans="1:13" ht="14.25" customHeight="1">
      <c r="A116" s="70"/>
      <c r="B116" s="719" t="s">
        <v>552</v>
      </c>
      <c r="C116" s="206">
        <v>15000</v>
      </c>
      <c r="D116" s="206">
        <f>D103*C116</f>
        <v>60000</v>
      </c>
      <c r="E116" s="70"/>
      <c r="F116" s="70"/>
      <c r="G116" s="70"/>
      <c r="H116" s="70"/>
      <c r="I116" s="70"/>
      <c r="J116" s="70"/>
      <c r="K116" s="70"/>
      <c r="L116" s="70"/>
      <c r="M116" s="70"/>
    </row>
    <row r="117" spans="1:13" ht="14.25" customHeight="1">
      <c r="A117" s="70"/>
      <c r="B117" s="723" t="s">
        <v>553</v>
      </c>
      <c r="C117" s="724">
        <v>12000</v>
      </c>
      <c r="D117" s="206">
        <f>D103*C117</f>
        <v>48000</v>
      </c>
      <c r="E117" s="70"/>
      <c r="F117" s="70"/>
      <c r="G117" s="70"/>
      <c r="H117" s="70"/>
      <c r="I117" s="70"/>
      <c r="J117" s="70"/>
      <c r="K117" s="70"/>
      <c r="L117" s="70"/>
      <c r="M117" s="70"/>
    </row>
    <row r="118" spans="1:13" ht="14.25" customHeight="1">
      <c r="A118" s="70"/>
      <c r="B118" s="725" t="s">
        <v>545</v>
      </c>
      <c r="C118" s="726">
        <v>4000</v>
      </c>
      <c r="D118" s="206">
        <f>D103*C118</f>
        <v>16000</v>
      </c>
      <c r="E118" s="70"/>
      <c r="F118" s="70"/>
      <c r="G118" s="70"/>
      <c r="H118" s="70"/>
      <c r="I118" s="70"/>
      <c r="J118" s="70"/>
      <c r="K118" s="70"/>
      <c r="L118" s="70"/>
      <c r="M118" s="70"/>
    </row>
    <row r="119" spans="1:13" ht="14.25" customHeight="1">
      <c r="A119" s="70"/>
      <c r="B119" s="719" t="s">
        <v>353</v>
      </c>
      <c r="C119" s="206">
        <v>1500</v>
      </c>
      <c r="D119" s="206">
        <f>D103*C119</f>
        <v>6000</v>
      </c>
      <c r="E119" s="70"/>
      <c r="F119" s="70"/>
      <c r="G119" s="70"/>
      <c r="H119" s="70"/>
      <c r="I119" s="70"/>
      <c r="J119" s="70"/>
      <c r="K119" s="70"/>
      <c r="L119" s="70"/>
      <c r="M119" s="70"/>
    </row>
    <row r="120" spans="1:13" ht="14.25" customHeight="1">
      <c r="A120" s="70"/>
      <c r="B120" s="719" t="s">
        <v>555</v>
      </c>
      <c r="C120" s="206">
        <v>500</v>
      </c>
      <c r="D120" s="206">
        <f>D103*C120</f>
        <v>2000</v>
      </c>
      <c r="E120" s="70"/>
      <c r="F120" s="70"/>
      <c r="G120" s="70"/>
      <c r="H120" s="70"/>
      <c r="I120" s="70"/>
      <c r="J120" s="70"/>
      <c r="K120" s="70"/>
      <c r="L120" s="70"/>
      <c r="M120" s="70"/>
    </row>
    <row r="121" spans="1:13" ht="14.25" customHeight="1">
      <c r="A121" s="70"/>
      <c r="B121" s="719" t="s">
        <v>354</v>
      </c>
      <c r="C121" s="206">
        <v>500</v>
      </c>
      <c r="D121" s="206">
        <f>D103*C121</f>
        <v>2000</v>
      </c>
      <c r="E121" s="70"/>
      <c r="F121" s="70"/>
      <c r="G121" s="70"/>
      <c r="H121" s="70"/>
      <c r="I121" s="70"/>
      <c r="J121" s="70"/>
      <c r="K121" s="70"/>
      <c r="L121" s="70"/>
      <c r="M121" s="70"/>
    </row>
    <row r="122" spans="1:13" ht="14.25" customHeight="1">
      <c r="A122" s="70"/>
      <c r="B122" s="719" t="s">
        <v>355</v>
      </c>
      <c r="C122" s="206">
        <v>400</v>
      </c>
      <c r="D122" s="206">
        <f>D103*C122</f>
        <v>1600</v>
      </c>
      <c r="E122" s="70"/>
      <c r="F122" s="70"/>
      <c r="G122" s="70"/>
      <c r="H122" s="70"/>
      <c r="I122" s="70"/>
      <c r="J122" s="70"/>
      <c r="K122" s="70"/>
      <c r="L122" s="70"/>
      <c r="M122" s="70"/>
    </row>
    <row r="123" spans="1:13" ht="14.25" customHeight="1">
      <c r="A123" s="70"/>
      <c r="B123" s="720"/>
      <c r="C123" s="720"/>
      <c r="D123" s="206">
        <f>D103*C123</f>
        <v>0</v>
      </c>
      <c r="E123" s="70"/>
      <c r="F123" s="70"/>
      <c r="G123" s="70"/>
      <c r="H123" s="70"/>
      <c r="I123" s="70"/>
      <c r="J123" s="70"/>
      <c r="K123" s="70"/>
      <c r="L123" s="70"/>
      <c r="M123" s="70"/>
    </row>
    <row r="124" spans="1:13" ht="14.25" customHeight="1">
      <c r="A124" s="70"/>
      <c r="B124" s="720"/>
      <c r="C124" s="720"/>
      <c r="D124" s="206">
        <f>D103*C124</f>
        <v>0</v>
      </c>
      <c r="E124" s="70"/>
      <c r="F124" s="70"/>
      <c r="G124" s="70"/>
      <c r="H124" s="70"/>
      <c r="I124" s="70"/>
      <c r="J124" s="70"/>
      <c r="K124" s="70"/>
      <c r="L124" s="70"/>
      <c r="M124" s="70"/>
    </row>
    <row r="125" spans="1:13" ht="14.25" customHeight="1">
      <c r="A125" s="70"/>
      <c r="B125" s="719"/>
      <c r="C125" s="206"/>
      <c r="D125" s="206">
        <f>D103*C125</f>
        <v>0</v>
      </c>
      <c r="E125" s="70"/>
      <c r="F125" s="70"/>
      <c r="G125" s="70"/>
      <c r="H125" s="70"/>
      <c r="I125" s="70"/>
      <c r="J125" s="70"/>
      <c r="K125" s="70"/>
      <c r="L125" s="70"/>
      <c r="M125" s="70"/>
    </row>
    <row r="126" spans="1:13" ht="14.25" customHeight="1">
      <c r="A126" s="70"/>
      <c r="B126" s="719"/>
      <c r="C126" s="206"/>
      <c r="D126" s="206">
        <f>D103*C126</f>
        <v>0</v>
      </c>
      <c r="E126" s="70"/>
      <c r="F126" s="70"/>
      <c r="G126" s="70"/>
      <c r="H126" s="70"/>
      <c r="I126" s="70"/>
      <c r="J126" s="70"/>
      <c r="K126" s="70"/>
      <c r="L126" s="70"/>
      <c r="M126" s="70"/>
    </row>
    <row r="127" spans="1:13" ht="14.25" customHeight="1">
      <c r="A127" s="70"/>
      <c r="B127" s="709"/>
      <c r="C127" s="700"/>
      <c r="D127" s="700">
        <f>D103*C127</f>
        <v>0</v>
      </c>
      <c r="E127" s="70"/>
      <c r="F127" s="70"/>
      <c r="G127" s="70"/>
      <c r="H127" s="70"/>
      <c r="I127" s="70"/>
      <c r="J127" s="70"/>
      <c r="K127" s="70"/>
      <c r="L127" s="70"/>
      <c r="M127" s="70"/>
    </row>
    <row r="128" spans="1:13" ht="14.25" customHeight="1">
      <c r="A128" s="70"/>
      <c r="B128" s="710" t="s">
        <v>556</v>
      </c>
      <c r="C128" s="704">
        <v>1000</v>
      </c>
      <c r="D128" s="715">
        <f>D103*C128</f>
        <v>4000</v>
      </c>
      <c r="E128" s="70"/>
      <c r="F128" s="70"/>
      <c r="G128" s="70"/>
      <c r="H128" s="70"/>
      <c r="I128" s="70"/>
      <c r="J128" s="70"/>
      <c r="K128" s="70"/>
      <c r="L128" s="70"/>
      <c r="M128" s="70"/>
    </row>
    <row r="129" spans="1:13" ht="14.25" customHeight="1">
      <c r="A129" s="70"/>
      <c r="B129" s="479" t="s">
        <v>356</v>
      </c>
      <c r="C129" s="706">
        <f>C115+C105+C104</f>
        <v>120600</v>
      </c>
      <c r="D129" s="706">
        <f>D115+D105+D104</f>
        <v>482400</v>
      </c>
      <c r="E129" s="70"/>
      <c r="F129" s="70"/>
      <c r="G129" s="70"/>
      <c r="H129" s="70"/>
      <c r="I129" s="70"/>
      <c r="J129" s="70"/>
      <c r="K129" s="70"/>
      <c r="L129" s="70"/>
      <c r="M129" s="70"/>
    </row>
    <row r="130" spans="1:13" ht="14.25" customHeight="1">
      <c r="A130" s="70"/>
      <c r="B130" s="70"/>
      <c r="C130" s="700"/>
      <c r="D130" s="700"/>
      <c r="E130" s="70"/>
      <c r="F130" s="70"/>
      <c r="G130" s="70"/>
      <c r="H130" s="70"/>
      <c r="I130" s="70"/>
      <c r="J130" s="70"/>
      <c r="K130" s="70"/>
      <c r="L130" s="70"/>
      <c r="M130" s="70"/>
    </row>
    <row r="131" spans="1:13" ht="14.25" customHeight="1">
      <c r="A131" s="70"/>
      <c r="B131" s="70"/>
      <c r="C131" s="700"/>
      <c r="D131" s="700"/>
      <c r="E131" s="70"/>
      <c r="F131" s="70"/>
      <c r="G131" s="70"/>
      <c r="H131" s="70"/>
      <c r="I131" s="70"/>
      <c r="J131" s="70"/>
      <c r="K131" s="70"/>
      <c r="L131" s="70"/>
      <c r="M131" s="70"/>
    </row>
    <row r="132" spans="1:13" ht="14.25" customHeight="1">
      <c r="A132" s="70"/>
      <c r="B132" s="477" t="str">
        <f>'ToT (Intake Form)'!C35</f>
        <v xml:space="preserve">Safari Tent Large </v>
      </c>
      <c r="C132" s="702" t="s">
        <v>346</v>
      </c>
      <c r="D132" s="702" t="s">
        <v>5</v>
      </c>
      <c r="E132" s="70"/>
      <c r="F132" s="70"/>
      <c r="G132" s="70"/>
      <c r="H132" s="70"/>
      <c r="I132" s="70"/>
      <c r="J132" s="70"/>
      <c r="K132" s="70"/>
      <c r="L132" s="70"/>
      <c r="M132" s="70"/>
    </row>
    <row r="133" spans="1:13" ht="14.25" customHeight="1">
      <c r="A133" s="70"/>
      <c r="B133" s="711" t="s">
        <v>264</v>
      </c>
      <c r="C133" s="166">
        <v>1</v>
      </c>
      <c r="D133" s="703">
        <f>'ToT (Intake Form)'!C36</f>
        <v>3</v>
      </c>
      <c r="E133" s="70"/>
      <c r="F133" s="70"/>
      <c r="G133" s="70"/>
      <c r="H133" s="70"/>
      <c r="I133" s="70"/>
      <c r="J133" s="70"/>
      <c r="K133" s="70"/>
      <c r="L133" s="70"/>
      <c r="M133" s="70"/>
    </row>
    <row r="134" spans="1:13" ht="14.25" customHeight="1">
      <c r="A134" s="70"/>
      <c r="B134" s="718" t="str">
        <f>B132</f>
        <v xml:space="preserve">Safari Tent Large </v>
      </c>
      <c r="C134" s="706">
        <v>30000</v>
      </c>
      <c r="D134" s="706">
        <f>D133*C134</f>
        <v>90000</v>
      </c>
      <c r="E134" s="70"/>
      <c r="F134" s="70"/>
      <c r="G134" s="70"/>
      <c r="H134" s="70"/>
      <c r="I134" s="70"/>
      <c r="J134" s="70"/>
      <c r="K134" s="70"/>
      <c r="L134" s="70"/>
      <c r="M134" s="70"/>
    </row>
    <row r="135" spans="1:13" ht="14.25" customHeight="1">
      <c r="A135" s="70"/>
      <c r="B135" s="478" t="s">
        <v>347</v>
      </c>
      <c r="C135" s="706">
        <f>SUM(C136:C144)</f>
        <v>45700</v>
      </c>
      <c r="D135" s="706">
        <f>SUM(D136:D144)</f>
        <v>137100</v>
      </c>
      <c r="E135" s="70"/>
      <c r="F135" s="70"/>
      <c r="G135" s="70"/>
      <c r="H135" s="70"/>
      <c r="I135" s="70"/>
      <c r="J135" s="70"/>
      <c r="K135" s="70"/>
      <c r="L135" s="70"/>
      <c r="M135" s="70"/>
    </row>
    <row r="136" spans="1:13" ht="14.25" customHeight="1">
      <c r="A136" s="70"/>
      <c r="B136" s="709" t="s">
        <v>557</v>
      </c>
      <c r="C136" s="700">
        <f>45*900</f>
        <v>40500</v>
      </c>
      <c r="D136" s="700">
        <f>D133*C136</f>
        <v>121500</v>
      </c>
      <c r="E136" s="70"/>
      <c r="F136" s="70"/>
      <c r="G136" s="70"/>
      <c r="H136" s="70"/>
      <c r="I136" s="70"/>
      <c r="J136" s="70"/>
      <c r="K136" s="70"/>
      <c r="L136" s="70"/>
      <c r="M136" s="70"/>
    </row>
    <row r="137" spans="1:13" ht="14.25" customHeight="1">
      <c r="A137" s="70"/>
      <c r="B137" s="709" t="s">
        <v>554</v>
      </c>
      <c r="C137" s="700">
        <v>3000</v>
      </c>
      <c r="D137" s="700">
        <f>D133*C137</f>
        <v>9000</v>
      </c>
      <c r="E137" s="70"/>
      <c r="F137" s="70"/>
      <c r="G137" s="70"/>
      <c r="H137" s="70"/>
      <c r="I137" s="70"/>
      <c r="J137" s="70"/>
      <c r="K137" s="70"/>
      <c r="L137" s="70"/>
      <c r="M137" s="70"/>
    </row>
    <row r="138" spans="1:13" ht="14.25" customHeight="1">
      <c r="A138" s="70"/>
      <c r="B138" s="709" t="s">
        <v>348</v>
      </c>
      <c r="C138" s="700">
        <v>1000</v>
      </c>
      <c r="D138" s="700">
        <f>D133*C138</f>
        <v>3000</v>
      </c>
      <c r="E138" s="70"/>
      <c r="F138" s="70"/>
      <c r="G138" s="70"/>
      <c r="H138" s="70"/>
      <c r="I138" s="70"/>
      <c r="J138" s="70"/>
      <c r="K138" s="70"/>
      <c r="L138" s="70"/>
      <c r="M138" s="70"/>
    </row>
    <row r="139" spans="1:13" ht="14.25" customHeight="1">
      <c r="A139" s="70"/>
      <c r="B139" s="709" t="s">
        <v>349</v>
      </c>
      <c r="C139" s="700">
        <v>500</v>
      </c>
      <c r="D139" s="700">
        <f>D133*C139</f>
        <v>1500</v>
      </c>
      <c r="E139" s="70"/>
      <c r="F139" s="70"/>
      <c r="G139" s="70"/>
      <c r="H139" s="70"/>
      <c r="I139" s="70"/>
      <c r="J139" s="70"/>
      <c r="K139" s="70"/>
      <c r="L139" s="70"/>
      <c r="M139" s="70"/>
    </row>
    <row r="140" spans="1:13" ht="14.25" customHeight="1">
      <c r="A140" s="70"/>
      <c r="B140" s="719" t="s">
        <v>350</v>
      </c>
      <c r="C140" s="206">
        <v>400</v>
      </c>
      <c r="D140" s="206">
        <f>D133*C140</f>
        <v>1200</v>
      </c>
      <c r="E140" s="70"/>
      <c r="F140" s="70"/>
      <c r="G140" s="70"/>
      <c r="H140" s="70"/>
      <c r="I140" s="70"/>
      <c r="J140" s="70"/>
      <c r="K140" s="70"/>
      <c r="L140" s="70"/>
      <c r="M140" s="70"/>
    </row>
    <row r="141" spans="1:13" ht="14.25" customHeight="1">
      <c r="A141" s="70"/>
      <c r="B141" s="719" t="s">
        <v>351</v>
      </c>
      <c r="C141" s="206">
        <v>300</v>
      </c>
      <c r="D141" s="206">
        <f>D133*C141</f>
        <v>900</v>
      </c>
      <c r="E141" s="70"/>
      <c r="F141" s="70"/>
      <c r="G141" s="70"/>
      <c r="H141" s="70"/>
      <c r="I141" s="70"/>
      <c r="J141" s="70"/>
      <c r="K141" s="70"/>
      <c r="L141" s="70"/>
      <c r="M141" s="70"/>
    </row>
    <row r="142" spans="1:13" ht="14.25" customHeight="1">
      <c r="A142" s="70"/>
      <c r="B142" s="720"/>
      <c r="C142" s="720"/>
      <c r="D142" s="206">
        <f>D133*C142</f>
        <v>0</v>
      </c>
      <c r="E142" s="70"/>
      <c r="F142" s="70"/>
      <c r="G142" s="70"/>
      <c r="H142" s="70"/>
      <c r="I142" s="70"/>
      <c r="J142" s="70"/>
      <c r="K142" s="70"/>
      <c r="L142" s="70"/>
      <c r="M142" s="70"/>
    </row>
    <row r="143" spans="1:13" ht="14.25" customHeight="1">
      <c r="A143" s="70"/>
      <c r="B143" s="720"/>
      <c r="C143" s="720"/>
      <c r="D143" s="206">
        <f>D133*C143</f>
        <v>0</v>
      </c>
      <c r="E143" s="70"/>
      <c r="F143" s="70"/>
      <c r="G143" s="70"/>
      <c r="H143" s="70"/>
      <c r="I143" s="70"/>
      <c r="J143" s="70"/>
      <c r="K143" s="70"/>
      <c r="L143" s="70"/>
      <c r="M143" s="70"/>
    </row>
    <row r="144" spans="1:13" ht="14.25" customHeight="1">
      <c r="A144" s="70"/>
      <c r="B144" s="720"/>
      <c r="C144" s="720"/>
      <c r="D144" s="206">
        <f>D133*C144</f>
        <v>0</v>
      </c>
      <c r="E144" s="70"/>
      <c r="F144" s="70"/>
      <c r="G144" s="70"/>
      <c r="H144" s="70"/>
      <c r="I144" s="70"/>
      <c r="J144" s="70"/>
      <c r="K144" s="70"/>
      <c r="L144" s="70"/>
      <c r="M144" s="70"/>
    </row>
    <row r="145" spans="1:13" ht="14.25" customHeight="1">
      <c r="A145" s="70"/>
      <c r="B145" s="721" t="s">
        <v>352</v>
      </c>
      <c r="C145" s="722">
        <f>SUM(C146:C158)</f>
        <v>34900</v>
      </c>
      <c r="D145" s="722">
        <f>SUM(D146:D158)</f>
        <v>104700</v>
      </c>
      <c r="E145" s="70"/>
      <c r="F145" s="70"/>
      <c r="G145" s="70"/>
      <c r="H145" s="70"/>
      <c r="I145" s="70"/>
      <c r="J145" s="70"/>
      <c r="K145" s="70"/>
      <c r="L145" s="70"/>
      <c r="M145" s="70"/>
    </row>
    <row r="146" spans="1:13" ht="14.25" customHeight="1">
      <c r="A146" s="70"/>
      <c r="B146" s="719" t="s">
        <v>552</v>
      </c>
      <c r="C146" s="206">
        <v>15000</v>
      </c>
      <c r="D146" s="206">
        <f>D133*C146</f>
        <v>45000</v>
      </c>
      <c r="E146" s="70"/>
      <c r="F146" s="70"/>
      <c r="G146" s="70"/>
      <c r="H146" s="70"/>
      <c r="I146" s="70"/>
      <c r="J146" s="70"/>
      <c r="K146" s="70"/>
      <c r="L146" s="70"/>
      <c r="M146" s="70"/>
    </row>
    <row r="147" spans="1:13" ht="14.25" customHeight="1">
      <c r="A147" s="70"/>
      <c r="B147" s="723" t="s">
        <v>553</v>
      </c>
      <c r="C147" s="724">
        <v>12000</v>
      </c>
      <c r="D147" s="206">
        <f>D133*C147</f>
        <v>36000</v>
      </c>
      <c r="E147" s="70"/>
      <c r="F147" s="70"/>
      <c r="G147" s="70"/>
      <c r="H147" s="70"/>
      <c r="I147" s="70"/>
      <c r="J147" s="70"/>
      <c r="K147" s="70"/>
      <c r="L147" s="70"/>
      <c r="M147" s="70"/>
    </row>
    <row r="148" spans="1:13" ht="14.25" customHeight="1">
      <c r="A148" s="70"/>
      <c r="B148" s="725" t="s">
        <v>545</v>
      </c>
      <c r="C148" s="726">
        <v>4000</v>
      </c>
      <c r="D148" s="206">
        <f>D133*C148</f>
        <v>12000</v>
      </c>
      <c r="E148" s="70"/>
      <c r="F148" s="70"/>
      <c r="G148" s="70"/>
      <c r="H148" s="70"/>
      <c r="I148" s="70"/>
      <c r="J148" s="70"/>
      <c r="K148" s="70"/>
      <c r="L148" s="70"/>
      <c r="M148" s="70"/>
    </row>
    <row r="149" spans="1:13" ht="14.25" customHeight="1">
      <c r="A149" s="70"/>
      <c r="B149" s="719" t="s">
        <v>353</v>
      </c>
      <c r="C149" s="206">
        <v>1500</v>
      </c>
      <c r="D149" s="206">
        <f>D133*C149</f>
        <v>4500</v>
      </c>
      <c r="E149" s="70"/>
      <c r="F149" s="70"/>
      <c r="G149" s="70"/>
      <c r="H149" s="70"/>
      <c r="I149" s="70"/>
      <c r="J149" s="70"/>
      <c r="K149" s="70"/>
      <c r="L149" s="70"/>
      <c r="M149" s="70"/>
    </row>
    <row r="150" spans="1:13" ht="14.25" customHeight="1">
      <c r="A150" s="70"/>
      <c r="B150" s="719" t="s">
        <v>555</v>
      </c>
      <c r="C150" s="206">
        <v>500</v>
      </c>
      <c r="D150" s="206">
        <f>D133*C150</f>
        <v>1500</v>
      </c>
      <c r="E150" s="70"/>
      <c r="F150" s="70"/>
      <c r="G150" s="70"/>
      <c r="H150" s="70"/>
      <c r="I150" s="70"/>
      <c r="J150" s="70"/>
      <c r="K150" s="70"/>
      <c r="L150" s="70"/>
      <c r="M150" s="70"/>
    </row>
    <row r="151" spans="1:13" ht="14.25" customHeight="1">
      <c r="A151" s="70"/>
      <c r="B151" s="719" t="s">
        <v>354</v>
      </c>
      <c r="C151" s="206">
        <v>500</v>
      </c>
      <c r="D151" s="206">
        <f>D133*C151</f>
        <v>1500</v>
      </c>
      <c r="E151" s="70"/>
      <c r="F151" s="70"/>
      <c r="G151" s="70"/>
      <c r="H151" s="70"/>
      <c r="I151" s="70"/>
      <c r="J151" s="70"/>
      <c r="K151" s="70"/>
      <c r="L151" s="70"/>
      <c r="M151" s="70"/>
    </row>
    <row r="152" spans="1:13" ht="14.25" customHeight="1">
      <c r="A152" s="70"/>
      <c r="B152" s="719" t="s">
        <v>355</v>
      </c>
      <c r="C152" s="206">
        <v>400</v>
      </c>
      <c r="D152" s="206">
        <f>D133*C152</f>
        <v>1200</v>
      </c>
      <c r="E152" s="70"/>
      <c r="F152" s="70"/>
      <c r="G152" s="70"/>
      <c r="H152" s="70"/>
      <c r="I152" s="70"/>
      <c r="J152" s="70"/>
      <c r="K152" s="70"/>
      <c r="L152" s="70"/>
      <c r="M152" s="70"/>
    </row>
    <row r="153" spans="1:13" ht="14.25" customHeight="1">
      <c r="A153" s="70"/>
      <c r="B153" s="720"/>
      <c r="C153" s="720"/>
      <c r="D153" s="206">
        <f>D133*C153</f>
        <v>0</v>
      </c>
      <c r="E153" s="70"/>
      <c r="F153" s="70"/>
      <c r="G153" s="70"/>
      <c r="H153" s="70"/>
      <c r="I153" s="70"/>
      <c r="J153" s="70"/>
      <c r="K153" s="70"/>
      <c r="L153" s="70"/>
      <c r="M153" s="70"/>
    </row>
    <row r="154" spans="1:13" ht="14.25" customHeight="1">
      <c r="A154" s="70"/>
      <c r="B154" s="720"/>
      <c r="C154" s="720"/>
      <c r="D154" s="206">
        <f>D133*C154</f>
        <v>0</v>
      </c>
      <c r="E154" s="70"/>
      <c r="F154" s="70"/>
      <c r="G154" s="70"/>
      <c r="H154" s="70"/>
      <c r="I154" s="70"/>
      <c r="J154" s="70"/>
      <c r="K154" s="70"/>
      <c r="L154" s="70"/>
      <c r="M154" s="70"/>
    </row>
    <row r="155" spans="1:13" ht="14.25" customHeight="1">
      <c r="A155" s="70"/>
      <c r="B155" s="719"/>
      <c r="C155" s="206"/>
      <c r="D155" s="206">
        <f>D133*C155</f>
        <v>0</v>
      </c>
      <c r="E155" s="70"/>
      <c r="F155" s="70"/>
      <c r="G155" s="70"/>
      <c r="H155" s="70"/>
      <c r="I155" s="70"/>
      <c r="J155" s="70"/>
      <c r="K155" s="70"/>
      <c r="L155" s="70"/>
      <c r="M155" s="70"/>
    </row>
    <row r="156" spans="1:13" ht="14.25" customHeight="1">
      <c r="A156" s="70"/>
      <c r="B156" s="719"/>
      <c r="C156" s="206"/>
      <c r="D156" s="206">
        <f>D133*C156</f>
        <v>0</v>
      </c>
      <c r="E156" s="70"/>
      <c r="F156" s="70"/>
      <c r="G156" s="70"/>
      <c r="H156" s="70"/>
      <c r="I156" s="70"/>
      <c r="J156" s="70"/>
      <c r="K156" s="70"/>
      <c r="L156" s="70"/>
      <c r="M156" s="70"/>
    </row>
    <row r="157" spans="1:13" ht="14.25" customHeight="1">
      <c r="A157" s="70"/>
      <c r="B157" s="709"/>
      <c r="C157" s="700"/>
      <c r="D157" s="700">
        <f>D133*C157</f>
        <v>0</v>
      </c>
      <c r="E157" s="70"/>
      <c r="F157" s="70"/>
      <c r="G157" s="70"/>
      <c r="H157" s="70"/>
      <c r="I157" s="70"/>
      <c r="J157" s="70"/>
      <c r="K157" s="70"/>
      <c r="L157" s="70"/>
      <c r="M157" s="70"/>
    </row>
    <row r="158" spans="1:13" ht="14.25" customHeight="1">
      <c r="A158" s="70"/>
      <c r="B158" s="710" t="s">
        <v>556</v>
      </c>
      <c r="C158" s="704">
        <v>1000</v>
      </c>
      <c r="D158" s="715">
        <f>D133*C158</f>
        <v>3000</v>
      </c>
      <c r="E158" s="70"/>
      <c r="F158" s="70"/>
      <c r="G158" s="70"/>
      <c r="H158" s="70"/>
      <c r="I158" s="70"/>
      <c r="J158" s="70"/>
      <c r="K158" s="70"/>
      <c r="L158" s="70"/>
      <c r="M158" s="70"/>
    </row>
    <row r="159" spans="1:13" ht="14.25" customHeight="1">
      <c r="A159" s="70"/>
      <c r="B159" s="479" t="s">
        <v>356</v>
      </c>
      <c r="C159" s="706">
        <f>C145+C135+C134</f>
        <v>110600</v>
      </c>
      <c r="D159" s="706">
        <f>D145+D135+D134</f>
        <v>331800</v>
      </c>
      <c r="E159" s="70"/>
      <c r="F159" s="70"/>
      <c r="G159" s="70"/>
      <c r="H159" s="70"/>
      <c r="I159" s="70"/>
      <c r="J159" s="70"/>
      <c r="K159" s="70"/>
      <c r="L159" s="70"/>
      <c r="M159" s="70"/>
    </row>
    <row r="160" spans="1:13" ht="14.25" customHeight="1">
      <c r="A160" s="70"/>
      <c r="B160" s="70"/>
      <c r="C160" s="700"/>
      <c r="D160" s="700"/>
      <c r="E160" s="70"/>
      <c r="F160" s="70"/>
      <c r="G160" s="70"/>
      <c r="H160" s="70"/>
      <c r="I160" s="70"/>
      <c r="J160" s="70"/>
      <c r="K160" s="70"/>
      <c r="L160" s="70"/>
      <c r="M160" s="70"/>
    </row>
    <row r="161" spans="1:13" ht="14.25" customHeight="1">
      <c r="A161" s="70"/>
      <c r="B161" s="70"/>
      <c r="C161" s="700"/>
      <c r="D161" s="700"/>
      <c r="E161" s="70"/>
      <c r="F161" s="70"/>
      <c r="G161" s="70"/>
      <c r="H161" s="70"/>
      <c r="I161" s="70"/>
      <c r="J161" s="70"/>
      <c r="K161" s="70"/>
      <c r="L161" s="70"/>
      <c r="M161" s="70"/>
    </row>
    <row r="162" spans="1:13" ht="14.25" customHeight="1">
      <c r="A162" s="70"/>
      <c r="B162" s="477" t="str">
        <f>'ToT (Intake Form)'!C38</f>
        <v>Safari Tent Medium</v>
      </c>
      <c r="C162" s="702" t="s">
        <v>346</v>
      </c>
      <c r="D162" s="702" t="s">
        <v>5</v>
      </c>
      <c r="E162" s="70"/>
      <c r="F162" s="70"/>
      <c r="G162" s="70"/>
      <c r="H162" s="70"/>
      <c r="I162" s="70"/>
      <c r="J162" s="70"/>
      <c r="K162" s="70"/>
      <c r="L162" s="70"/>
      <c r="M162" s="70"/>
    </row>
    <row r="163" spans="1:13" ht="14.25" customHeight="1">
      <c r="A163" s="70"/>
      <c r="B163" s="711" t="s">
        <v>264</v>
      </c>
      <c r="C163" s="166">
        <v>1</v>
      </c>
      <c r="D163" s="703">
        <f>'ToT (Intake Form)'!C39</f>
        <v>2</v>
      </c>
      <c r="E163" s="70"/>
      <c r="F163" s="70"/>
      <c r="G163" s="70"/>
      <c r="H163" s="70"/>
      <c r="I163" s="70"/>
      <c r="J163" s="70"/>
      <c r="K163" s="70"/>
      <c r="L163" s="70"/>
      <c r="M163" s="70"/>
    </row>
    <row r="164" spans="1:13" ht="14.25" customHeight="1">
      <c r="A164" s="70"/>
      <c r="B164" s="718" t="str">
        <f>B162</f>
        <v>Safari Tent Medium</v>
      </c>
      <c r="C164" s="706">
        <v>20000</v>
      </c>
      <c r="D164" s="706">
        <f>D163*C164</f>
        <v>40000</v>
      </c>
      <c r="E164" s="70"/>
      <c r="F164" s="70"/>
      <c r="G164" s="70"/>
      <c r="H164" s="70"/>
      <c r="I164" s="70"/>
      <c r="J164" s="70"/>
      <c r="K164" s="70"/>
      <c r="L164" s="70"/>
      <c r="M164" s="70"/>
    </row>
    <row r="165" spans="1:13" ht="14.25" customHeight="1">
      <c r="A165" s="70"/>
      <c r="B165" s="478" t="s">
        <v>347</v>
      </c>
      <c r="C165" s="706">
        <f>SUM(C166:C174)</f>
        <v>45700</v>
      </c>
      <c r="D165" s="706">
        <f>SUM(D166:D174)</f>
        <v>91400</v>
      </c>
      <c r="E165" s="70"/>
      <c r="F165" s="70"/>
      <c r="G165" s="70"/>
      <c r="H165" s="70"/>
      <c r="I165" s="70"/>
      <c r="J165" s="70"/>
      <c r="K165" s="70"/>
      <c r="L165" s="70"/>
      <c r="M165" s="70"/>
    </row>
    <row r="166" spans="1:13" ht="14.25" customHeight="1">
      <c r="A166" s="70"/>
      <c r="B166" s="709" t="s">
        <v>557</v>
      </c>
      <c r="C166" s="700">
        <f>45*900</f>
        <v>40500</v>
      </c>
      <c r="D166" s="700">
        <f>D163*C166</f>
        <v>81000</v>
      </c>
      <c r="E166" s="70"/>
      <c r="F166" s="70"/>
      <c r="G166" s="70"/>
      <c r="H166" s="70"/>
      <c r="I166" s="70"/>
      <c r="J166" s="70"/>
      <c r="K166" s="70"/>
      <c r="L166" s="70"/>
      <c r="M166" s="70"/>
    </row>
    <row r="167" spans="1:13" ht="14.25" customHeight="1">
      <c r="A167" s="70"/>
      <c r="B167" s="709" t="s">
        <v>554</v>
      </c>
      <c r="C167" s="700">
        <v>3000</v>
      </c>
      <c r="D167" s="700">
        <f>D163*C167</f>
        <v>6000</v>
      </c>
      <c r="E167" s="70"/>
      <c r="F167" s="70"/>
      <c r="G167" s="70"/>
      <c r="H167" s="70"/>
      <c r="I167" s="70"/>
      <c r="J167" s="70"/>
      <c r="K167" s="70"/>
      <c r="L167" s="70"/>
      <c r="M167" s="70"/>
    </row>
    <row r="168" spans="1:13" ht="14.25" customHeight="1">
      <c r="A168" s="70"/>
      <c r="B168" s="709" t="s">
        <v>348</v>
      </c>
      <c r="C168" s="700">
        <v>1000</v>
      </c>
      <c r="D168" s="700">
        <f>D163*C168</f>
        <v>2000</v>
      </c>
      <c r="E168" s="70"/>
      <c r="F168" s="70"/>
      <c r="G168" s="70"/>
      <c r="H168" s="70"/>
      <c r="I168" s="70"/>
      <c r="J168" s="70"/>
      <c r="K168" s="70"/>
      <c r="L168" s="70"/>
      <c r="M168" s="70"/>
    </row>
    <row r="169" spans="1:13" ht="14.25" customHeight="1">
      <c r="A169" s="70"/>
      <c r="B169" s="709" t="s">
        <v>349</v>
      </c>
      <c r="C169" s="700">
        <v>500</v>
      </c>
      <c r="D169" s="700">
        <f>D163*C169</f>
        <v>1000</v>
      </c>
      <c r="E169" s="70"/>
      <c r="F169" s="70"/>
      <c r="G169" s="70"/>
      <c r="H169" s="70"/>
      <c r="I169" s="70"/>
      <c r="J169" s="70"/>
      <c r="K169" s="70"/>
      <c r="L169" s="70"/>
      <c r="M169" s="70"/>
    </row>
    <row r="170" spans="1:13" ht="14.25" customHeight="1">
      <c r="A170" s="70"/>
      <c r="B170" s="719" t="s">
        <v>350</v>
      </c>
      <c r="C170" s="206">
        <v>400</v>
      </c>
      <c r="D170" s="206">
        <f>D163*C170</f>
        <v>800</v>
      </c>
      <c r="E170" s="70"/>
      <c r="F170" s="70"/>
      <c r="G170" s="70"/>
      <c r="H170" s="70"/>
      <c r="I170" s="70"/>
      <c r="J170" s="70"/>
      <c r="K170" s="70"/>
      <c r="L170" s="70"/>
      <c r="M170" s="70"/>
    </row>
    <row r="171" spans="1:13" ht="14.25" customHeight="1">
      <c r="A171" s="70"/>
      <c r="B171" s="719" t="s">
        <v>351</v>
      </c>
      <c r="C171" s="206">
        <v>300</v>
      </c>
      <c r="D171" s="206">
        <f>D163*C171</f>
        <v>600</v>
      </c>
      <c r="E171" s="70"/>
      <c r="F171" s="70"/>
      <c r="G171" s="70"/>
      <c r="H171" s="70"/>
      <c r="I171" s="70"/>
      <c r="J171" s="70"/>
      <c r="K171" s="70"/>
      <c r="L171" s="70"/>
      <c r="M171" s="70"/>
    </row>
    <row r="172" spans="1:13" ht="14.25" customHeight="1">
      <c r="A172" s="70"/>
      <c r="B172" s="720"/>
      <c r="C172" s="720"/>
      <c r="D172" s="206">
        <f>D163*C172</f>
        <v>0</v>
      </c>
      <c r="E172" s="70"/>
      <c r="F172" s="70"/>
      <c r="G172" s="70"/>
      <c r="H172" s="70"/>
      <c r="I172" s="70"/>
      <c r="J172" s="70"/>
      <c r="K172" s="70"/>
      <c r="L172" s="70"/>
      <c r="M172" s="70"/>
    </row>
    <row r="173" spans="1:13" ht="14.25" customHeight="1">
      <c r="A173" s="70"/>
      <c r="B173" s="720"/>
      <c r="C173" s="720"/>
      <c r="D173" s="206">
        <f>D163*C173</f>
        <v>0</v>
      </c>
      <c r="E173" s="70"/>
      <c r="F173" s="70"/>
      <c r="G173" s="70"/>
      <c r="H173" s="70"/>
      <c r="I173" s="70"/>
      <c r="J173" s="70"/>
      <c r="K173" s="70"/>
      <c r="L173" s="70"/>
      <c r="M173" s="70"/>
    </row>
    <row r="174" spans="1:13" ht="14.25" customHeight="1">
      <c r="A174" s="70"/>
      <c r="B174" s="720"/>
      <c r="C174" s="720"/>
      <c r="D174" s="206">
        <f>D163*C174</f>
        <v>0</v>
      </c>
      <c r="E174" s="70"/>
      <c r="F174" s="70"/>
      <c r="G174" s="70"/>
      <c r="H174" s="70"/>
      <c r="I174" s="70"/>
      <c r="J174" s="70"/>
      <c r="K174" s="70"/>
      <c r="L174" s="70"/>
      <c r="M174" s="70"/>
    </row>
    <row r="175" spans="1:13" ht="14.25" customHeight="1">
      <c r="A175" s="70"/>
      <c r="B175" s="721" t="s">
        <v>352</v>
      </c>
      <c r="C175" s="722">
        <f>SUM(C176:C188)</f>
        <v>34900</v>
      </c>
      <c r="D175" s="722">
        <f>SUM(D176:D188)</f>
        <v>69800</v>
      </c>
      <c r="E175" s="70"/>
      <c r="F175" s="70"/>
      <c r="G175" s="70"/>
      <c r="H175" s="70"/>
      <c r="I175" s="70"/>
      <c r="J175" s="70"/>
      <c r="K175" s="70"/>
      <c r="L175" s="70"/>
      <c r="M175" s="70"/>
    </row>
    <row r="176" spans="1:13" ht="14.25" customHeight="1">
      <c r="A176" s="70"/>
      <c r="B176" s="719" t="s">
        <v>552</v>
      </c>
      <c r="C176" s="206">
        <v>15000</v>
      </c>
      <c r="D176" s="206">
        <f>D163*C176</f>
        <v>30000</v>
      </c>
      <c r="E176" s="70"/>
      <c r="F176" s="70"/>
      <c r="G176" s="70"/>
      <c r="H176" s="70"/>
      <c r="I176" s="70"/>
      <c r="J176" s="70"/>
      <c r="K176" s="70"/>
      <c r="L176" s="70"/>
      <c r="M176" s="70"/>
    </row>
    <row r="177" spans="1:13" ht="14.25" customHeight="1">
      <c r="A177" s="70"/>
      <c r="B177" s="723" t="s">
        <v>553</v>
      </c>
      <c r="C177" s="724">
        <v>12000</v>
      </c>
      <c r="D177" s="206">
        <f>D163*C177</f>
        <v>24000</v>
      </c>
      <c r="E177" s="70"/>
      <c r="F177" s="70"/>
      <c r="G177" s="70"/>
      <c r="H177" s="70"/>
      <c r="I177" s="70"/>
      <c r="J177" s="70"/>
      <c r="K177" s="70"/>
      <c r="L177" s="70"/>
      <c r="M177" s="70"/>
    </row>
    <row r="178" spans="1:13" ht="14.25" customHeight="1">
      <c r="A178" s="70"/>
      <c r="B178" s="725" t="s">
        <v>545</v>
      </c>
      <c r="C178" s="726">
        <v>4000</v>
      </c>
      <c r="D178" s="206">
        <f>D163*C178</f>
        <v>8000</v>
      </c>
      <c r="E178" s="70"/>
      <c r="F178" s="70"/>
      <c r="G178" s="70"/>
      <c r="H178" s="70"/>
      <c r="I178" s="70"/>
      <c r="J178" s="70"/>
      <c r="K178" s="70"/>
      <c r="L178" s="70"/>
      <c r="M178" s="70"/>
    </row>
    <row r="179" spans="1:13" ht="14.25" customHeight="1">
      <c r="A179" s="70"/>
      <c r="B179" s="719" t="s">
        <v>353</v>
      </c>
      <c r="C179" s="206">
        <v>1500</v>
      </c>
      <c r="D179" s="206">
        <f>D163*C179</f>
        <v>3000</v>
      </c>
      <c r="E179" s="70"/>
      <c r="F179" s="70"/>
      <c r="G179" s="70"/>
      <c r="H179" s="70"/>
      <c r="I179" s="70"/>
      <c r="J179" s="70"/>
      <c r="K179" s="70"/>
      <c r="L179" s="70"/>
      <c r="M179" s="70"/>
    </row>
    <row r="180" spans="1:13" ht="14.25" customHeight="1">
      <c r="A180" s="70"/>
      <c r="B180" s="719" t="s">
        <v>555</v>
      </c>
      <c r="C180" s="206">
        <v>500</v>
      </c>
      <c r="D180" s="206">
        <f>D163*C180</f>
        <v>1000</v>
      </c>
      <c r="E180" s="70"/>
      <c r="F180" s="70"/>
      <c r="G180" s="70"/>
      <c r="H180" s="70"/>
      <c r="I180" s="70"/>
      <c r="J180" s="70"/>
      <c r="K180" s="70"/>
      <c r="L180" s="70"/>
      <c r="M180" s="70"/>
    </row>
    <row r="181" spans="1:13" ht="14.25" customHeight="1">
      <c r="A181" s="70"/>
      <c r="B181" s="719" t="s">
        <v>354</v>
      </c>
      <c r="C181" s="206">
        <v>500</v>
      </c>
      <c r="D181" s="206">
        <f>D163*C181</f>
        <v>1000</v>
      </c>
      <c r="E181" s="70"/>
      <c r="F181" s="70"/>
      <c r="G181" s="70"/>
      <c r="H181" s="70"/>
      <c r="I181" s="70"/>
      <c r="J181" s="70"/>
      <c r="K181" s="70"/>
      <c r="L181" s="70"/>
      <c r="M181" s="70"/>
    </row>
    <row r="182" spans="1:13" ht="14.25" customHeight="1">
      <c r="A182" s="70"/>
      <c r="B182" s="719" t="s">
        <v>355</v>
      </c>
      <c r="C182" s="206">
        <v>400</v>
      </c>
      <c r="D182" s="206">
        <f>D163*C182</f>
        <v>800</v>
      </c>
      <c r="E182" s="70"/>
      <c r="F182" s="70"/>
      <c r="G182" s="70"/>
      <c r="H182" s="70"/>
      <c r="I182" s="70"/>
      <c r="J182" s="70"/>
      <c r="K182" s="70"/>
      <c r="L182" s="70"/>
      <c r="M182" s="70"/>
    </row>
    <row r="183" spans="1:13" ht="14.25" customHeight="1">
      <c r="A183" s="70"/>
      <c r="B183" s="720"/>
      <c r="C183" s="720"/>
      <c r="D183" s="206">
        <f>D163*C183</f>
        <v>0</v>
      </c>
      <c r="E183" s="70"/>
      <c r="F183" s="70"/>
      <c r="G183" s="70"/>
      <c r="H183" s="70"/>
      <c r="I183" s="70"/>
      <c r="J183" s="70"/>
      <c r="K183" s="70"/>
      <c r="L183" s="70"/>
      <c r="M183" s="70"/>
    </row>
    <row r="184" spans="1:13" ht="14.25" customHeight="1">
      <c r="A184" s="70"/>
      <c r="B184" s="720"/>
      <c r="C184" s="720"/>
      <c r="D184" s="206">
        <f>D163*C184</f>
        <v>0</v>
      </c>
      <c r="E184" s="70"/>
      <c r="F184" s="70"/>
      <c r="G184" s="70"/>
      <c r="H184" s="70"/>
      <c r="I184" s="70"/>
      <c r="J184" s="70"/>
      <c r="K184" s="70"/>
      <c r="L184" s="70"/>
      <c r="M184" s="70"/>
    </row>
    <row r="185" spans="1:13" ht="14.25" customHeight="1">
      <c r="A185" s="70"/>
      <c r="B185" s="719"/>
      <c r="C185" s="206"/>
      <c r="D185" s="206">
        <f>D163*C185</f>
        <v>0</v>
      </c>
      <c r="E185" s="70"/>
      <c r="F185" s="70"/>
      <c r="G185" s="70"/>
      <c r="H185" s="70"/>
      <c r="I185" s="70"/>
      <c r="J185" s="70"/>
      <c r="K185" s="70"/>
      <c r="L185" s="70"/>
      <c r="M185" s="70"/>
    </row>
    <row r="186" spans="1:13" ht="14.25" customHeight="1">
      <c r="A186" s="70"/>
      <c r="B186" s="719"/>
      <c r="C186" s="206"/>
      <c r="D186" s="206">
        <f>D163*C186</f>
        <v>0</v>
      </c>
      <c r="E186" s="70"/>
      <c r="F186" s="70"/>
      <c r="G186" s="70"/>
      <c r="H186" s="70"/>
      <c r="I186" s="70"/>
      <c r="J186" s="70"/>
      <c r="K186" s="70"/>
      <c r="L186" s="70"/>
      <c r="M186" s="70"/>
    </row>
    <row r="187" spans="1:13" ht="14.25" customHeight="1">
      <c r="A187" s="70"/>
      <c r="B187" s="709"/>
      <c r="C187" s="700"/>
      <c r="D187" s="700">
        <f>D163*C187</f>
        <v>0</v>
      </c>
      <c r="E187" s="70"/>
      <c r="F187" s="70"/>
      <c r="G187" s="70"/>
      <c r="H187" s="70"/>
      <c r="I187" s="70"/>
      <c r="J187" s="70"/>
      <c r="K187" s="70"/>
      <c r="L187" s="70"/>
      <c r="M187" s="70"/>
    </row>
    <row r="188" spans="1:13" ht="14.25" customHeight="1">
      <c r="A188" s="70"/>
      <c r="B188" s="710" t="s">
        <v>556</v>
      </c>
      <c r="C188" s="704">
        <v>1000</v>
      </c>
      <c r="D188" s="715">
        <f>D163*C188</f>
        <v>2000</v>
      </c>
      <c r="E188" s="70"/>
      <c r="F188" s="70"/>
      <c r="G188" s="70"/>
      <c r="H188" s="70"/>
      <c r="I188" s="70"/>
      <c r="J188" s="70"/>
      <c r="K188" s="70"/>
      <c r="L188" s="70"/>
      <c r="M188" s="70"/>
    </row>
    <row r="189" spans="1:13" ht="14.25" customHeight="1">
      <c r="A189" s="70"/>
      <c r="B189" s="479" t="s">
        <v>356</v>
      </c>
      <c r="C189" s="706">
        <f>C175+C165+C164</f>
        <v>100600</v>
      </c>
      <c r="D189" s="706">
        <f>D175+D165+D164</f>
        <v>201200</v>
      </c>
      <c r="E189" s="70"/>
      <c r="F189" s="70"/>
      <c r="G189" s="70"/>
      <c r="H189" s="70"/>
      <c r="I189" s="70"/>
      <c r="J189" s="70"/>
      <c r="K189" s="70"/>
      <c r="L189" s="70"/>
      <c r="M189" s="70"/>
    </row>
    <row r="190" spans="1:13" ht="14.25" customHeight="1">
      <c r="A190" s="70"/>
      <c r="B190" s="70"/>
      <c r="C190" s="700"/>
      <c r="D190" s="700"/>
      <c r="E190" s="70"/>
      <c r="F190" s="70"/>
      <c r="G190" s="70"/>
      <c r="H190" s="70"/>
      <c r="I190" s="70"/>
      <c r="J190" s="70"/>
      <c r="K190" s="70"/>
      <c r="L190" s="70"/>
      <c r="M190" s="70"/>
    </row>
    <row r="191" spans="1:13" ht="14.25" customHeight="1">
      <c r="A191" s="70"/>
      <c r="B191" s="70"/>
      <c r="C191" s="700"/>
      <c r="D191" s="700"/>
      <c r="E191" s="70"/>
      <c r="F191" s="70"/>
      <c r="G191" s="70"/>
      <c r="H191" s="70"/>
      <c r="I191" s="70"/>
      <c r="J191" s="70"/>
      <c r="K191" s="70"/>
      <c r="L191" s="70"/>
      <c r="M191" s="70"/>
    </row>
    <row r="192" spans="1:13" ht="14.25" customHeight="1">
      <c r="A192" s="70"/>
      <c r="B192" s="477" t="str">
        <f>'ToT (Intake Form)'!C41</f>
        <v>USE FOR MONTHLY</v>
      </c>
      <c r="C192" s="702" t="s">
        <v>346</v>
      </c>
      <c r="D192" s="702" t="s">
        <v>5</v>
      </c>
      <c r="E192" s="70"/>
      <c r="F192" s="70"/>
      <c r="G192" s="70"/>
      <c r="H192" s="70"/>
      <c r="I192" s="70"/>
      <c r="J192" s="70"/>
      <c r="K192" s="70"/>
      <c r="L192" s="70"/>
      <c r="M192" s="70"/>
    </row>
    <row r="193" spans="1:13" ht="14.25" customHeight="1">
      <c r="A193" s="70"/>
      <c r="B193" s="711" t="s">
        <v>264</v>
      </c>
      <c r="C193" s="166">
        <v>1</v>
      </c>
      <c r="D193" s="703">
        <f>'ToT (Intake Form)'!C42</f>
        <v>0</v>
      </c>
      <c r="E193" s="70"/>
      <c r="F193" s="70"/>
      <c r="G193" s="70"/>
      <c r="H193" s="70"/>
      <c r="I193" s="70"/>
      <c r="J193" s="70"/>
      <c r="K193" s="70"/>
      <c r="L193" s="70"/>
      <c r="M193" s="70"/>
    </row>
    <row r="194" spans="1:13" ht="14.25" customHeight="1">
      <c r="A194" s="70"/>
      <c r="B194" s="718" t="str">
        <f>B192</f>
        <v>USE FOR MONTHLY</v>
      </c>
      <c r="C194" s="706">
        <v>10000</v>
      </c>
      <c r="D194" s="706">
        <f>D193*C194</f>
        <v>0</v>
      </c>
      <c r="E194" s="70"/>
      <c r="F194" s="70"/>
      <c r="G194" s="70"/>
      <c r="H194" s="70"/>
      <c r="I194" s="70"/>
      <c r="J194" s="70"/>
      <c r="K194" s="70"/>
      <c r="L194" s="70"/>
      <c r="M194" s="70"/>
    </row>
    <row r="195" spans="1:13" ht="14.25" customHeight="1">
      <c r="A195" s="70"/>
      <c r="B195" s="478" t="s">
        <v>347</v>
      </c>
      <c r="C195" s="706">
        <f>SUM(C196:C204)</f>
        <v>45700</v>
      </c>
      <c r="D195" s="706">
        <f>SUM(D196:D204)</f>
        <v>0</v>
      </c>
      <c r="E195" s="70"/>
      <c r="F195" s="70"/>
      <c r="G195" s="70"/>
      <c r="H195" s="70"/>
      <c r="I195" s="70"/>
      <c r="J195" s="70"/>
      <c r="K195" s="70"/>
      <c r="L195" s="70"/>
      <c r="M195" s="70"/>
    </row>
    <row r="196" spans="1:13" ht="14.25" customHeight="1">
      <c r="A196" s="70"/>
      <c r="B196" s="709" t="s">
        <v>557</v>
      </c>
      <c r="C196" s="700">
        <f>45*900</f>
        <v>40500</v>
      </c>
      <c r="D196" s="700">
        <f>D193*C196</f>
        <v>0</v>
      </c>
      <c r="E196" s="70"/>
      <c r="F196" s="70"/>
      <c r="G196" s="70"/>
      <c r="H196" s="70"/>
      <c r="I196" s="70"/>
      <c r="J196" s="70"/>
      <c r="K196" s="70"/>
      <c r="L196" s="70"/>
      <c r="M196" s="70"/>
    </row>
    <row r="197" spans="1:13" ht="14.25" customHeight="1">
      <c r="A197" s="70"/>
      <c r="B197" s="709" t="s">
        <v>554</v>
      </c>
      <c r="C197" s="700">
        <v>3000</v>
      </c>
      <c r="D197" s="700">
        <f>D193*C197</f>
        <v>0</v>
      </c>
      <c r="E197" s="70"/>
      <c r="F197" s="70"/>
      <c r="G197" s="70"/>
      <c r="H197" s="70"/>
      <c r="I197" s="70"/>
      <c r="J197" s="70"/>
      <c r="K197" s="70"/>
      <c r="L197" s="70"/>
      <c r="M197" s="70"/>
    </row>
    <row r="198" spans="1:13" ht="14.25" customHeight="1">
      <c r="A198" s="70"/>
      <c r="B198" s="709" t="s">
        <v>348</v>
      </c>
      <c r="C198" s="700">
        <v>1000</v>
      </c>
      <c r="D198" s="700">
        <f>D193*C198</f>
        <v>0</v>
      </c>
      <c r="E198" s="70"/>
      <c r="F198" s="70"/>
      <c r="G198" s="70"/>
      <c r="H198" s="70"/>
      <c r="I198" s="70"/>
      <c r="J198" s="70"/>
      <c r="K198" s="70"/>
      <c r="L198" s="70"/>
      <c r="M198" s="70"/>
    </row>
    <row r="199" spans="1:13" ht="14.25" customHeight="1">
      <c r="A199" s="70"/>
      <c r="B199" s="709" t="s">
        <v>349</v>
      </c>
      <c r="C199" s="700">
        <v>500</v>
      </c>
      <c r="D199" s="700">
        <f>D193*C199</f>
        <v>0</v>
      </c>
      <c r="E199" s="70"/>
      <c r="F199" s="70"/>
      <c r="G199" s="70"/>
      <c r="H199" s="70"/>
      <c r="I199" s="70"/>
      <c r="J199" s="70"/>
      <c r="K199" s="70"/>
      <c r="L199" s="70"/>
      <c r="M199" s="70"/>
    </row>
    <row r="200" spans="1:13" ht="14.25" customHeight="1">
      <c r="A200" s="70"/>
      <c r="B200" s="719" t="s">
        <v>350</v>
      </c>
      <c r="C200" s="206">
        <v>400</v>
      </c>
      <c r="D200" s="206">
        <f>D193*C200</f>
        <v>0</v>
      </c>
      <c r="E200" s="70"/>
      <c r="F200" s="70"/>
      <c r="G200" s="70"/>
      <c r="H200" s="70"/>
      <c r="I200" s="70"/>
      <c r="J200" s="70"/>
      <c r="K200" s="70"/>
      <c r="L200" s="70"/>
      <c r="M200" s="70"/>
    </row>
    <row r="201" spans="1:13" ht="14.25" customHeight="1">
      <c r="A201" s="70"/>
      <c r="B201" s="719" t="s">
        <v>351</v>
      </c>
      <c r="C201" s="206">
        <v>300</v>
      </c>
      <c r="D201" s="206">
        <f>D193*C201</f>
        <v>0</v>
      </c>
      <c r="E201" s="70"/>
      <c r="F201" s="70"/>
      <c r="G201" s="70"/>
      <c r="H201" s="70"/>
      <c r="I201" s="70"/>
      <c r="J201" s="70"/>
      <c r="K201" s="70"/>
      <c r="L201" s="70"/>
      <c r="M201" s="70"/>
    </row>
    <row r="202" spans="1:13" ht="14.25" customHeight="1">
      <c r="A202" s="70"/>
      <c r="B202" s="720"/>
      <c r="C202" s="720"/>
      <c r="D202" s="206">
        <f>D193*C202</f>
        <v>0</v>
      </c>
      <c r="E202" s="70"/>
      <c r="F202" s="70"/>
      <c r="G202" s="70"/>
      <c r="H202" s="70"/>
      <c r="I202" s="70"/>
      <c r="J202" s="70"/>
      <c r="K202" s="70"/>
      <c r="L202" s="70"/>
      <c r="M202" s="70"/>
    </row>
    <row r="203" spans="1:13" ht="14.25" customHeight="1">
      <c r="A203" s="70"/>
      <c r="B203" s="720"/>
      <c r="C203" s="720"/>
      <c r="D203" s="206">
        <f>D193*C203</f>
        <v>0</v>
      </c>
      <c r="E203" s="70"/>
      <c r="F203" s="70"/>
      <c r="G203" s="70"/>
      <c r="H203" s="70"/>
      <c r="I203" s="70"/>
      <c r="J203" s="70"/>
      <c r="K203" s="70"/>
      <c r="L203" s="70"/>
      <c r="M203" s="70"/>
    </row>
    <row r="204" spans="1:13" ht="14.25" customHeight="1">
      <c r="A204" s="70"/>
      <c r="B204" s="720"/>
      <c r="C204" s="720"/>
      <c r="D204" s="206">
        <f>D193*C204</f>
        <v>0</v>
      </c>
      <c r="E204" s="70"/>
      <c r="F204" s="70"/>
      <c r="G204" s="70"/>
      <c r="H204" s="70"/>
      <c r="I204" s="70"/>
      <c r="J204" s="70"/>
      <c r="K204" s="70"/>
      <c r="L204" s="70"/>
      <c r="M204" s="70"/>
    </row>
    <row r="205" spans="1:13" ht="14.25" customHeight="1">
      <c r="A205" s="70"/>
      <c r="B205" s="721" t="s">
        <v>352</v>
      </c>
      <c r="C205" s="722">
        <f>SUM(C206:C218)</f>
        <v>34900</v>
      </c>
      <c r="D205" s="722">
        <f>SUM(D206:D218)</f>
        <v>0</v>
      </c>
      <c r="E205" s="70"/>
      <c r="F205" s="70"/>
      <c r="G205" s="70"/>
      <c r="H205" s="70"/>
      <c r="I205" s="70"/>
      <c r="J205" s="70"/>
      <c r="K205" s="70"/>
      <c r="L205" s="70"/>
      <c r="M205" s="70"/>
    </row>
    <row r="206" spans="1:13" ht="14.25" customHeight="1">
      <c r="A206" s="70"/>
      <c r="B206" s="719" t="s">
        <v>552</v>
      </c>
      <c r="C206" s="206">
        <v>15000</v>
      </c>
      <c r="D206" s="206">
        <f>D193*C206</f>
        <v>0</v>
      </c>
      <c r="E206" s="70"/>
      <c r="F206" s="70"/>
      <c r="G206" s="70"/>
      <c r="H206" s="70"/>
      <c r="I206" s="70"/>
      <c r="J206" s="70"/>
      <c r="K206" s="70"/>
      <c r="L206" s="70"/>
      <c r="M206" s="70"/>
    </row>
    <row r="207" spans="1:13" ht="14.25" customHeight="1">
      <c r="A207" s="70"/>
      <c r="B207" s="723" t="s">
        <v>553</v>
      </c>
      <c r="C207" s="724">
        <v>12000</v>
      </c>
      <c r="D207" s="206">
        <f>D193*C207</f>
        <v>0</v>
      </c>
      <c r="E207" s="70"/>
      <c r="F207" s="70"/>
      <c r="G207" s="70"/>
      <c r="H207" s="70"/>
      <c r="I207" s="70"/>
      <c r="J207" s="70"/>
      <c r="K207" s="70"/>
      <c r="L207" s="70"/>
      <c r="M207" s="70"/>
    </row>
    <row r="208" spans="1:13" ht="14.25" customHeight="1">
      <c r="A208" s="70"/>
      <c r="B208" s="725" t="s">
        <v>545</v>
      </c>
      <c r="C208" s="726">
        <v>4000</v>
      </c>
      <c r="D208" s="206">
        <f>D193*C208</f>
        <v>0</v>
      </c>
      <c r="E208" s="70"/>
      <c r="F208" s="70"/>
      <c r="G208" s="70"/>
      <c r="H208" s="70"/>
      <c r="I208" s="70"/>
      <c r="J208" s="70"/>
      <c r="K208" s="70"/>
      <c r="L208" s="70"/>
      <c r="M208" s="70"/>
    </row>
    <row r="209" spans="1:13" ht="14.25" customHeight="1">
      <c r="A209" s="70"/>
      <c r="B209" s="719" t="s">
        <v>353</v>
      </c>
      <c r="C209" s="206">
        <v>1500</v>
      </c>
      <c r="D209" s="206">
        <f>D193*C209</f>
        <v>0</v>
      </c>
      <c r="E209" s="70"/>
      <c r="F209" s="70"/>
      <c r="G209" s="70"/>
      <c r="H209" s="70"/>
      <c r="I209" s="70"/>
      <c r="J209" s="70"/>
      <c r="K209" s="70"/>
      <c r="L209" s="70"/>
      <c r="M209" s="70"/>
    </row>
    <row r="210" spans="1:13" ht="14.25" customHeight="1">
      <c r="A210" s="70"/>
      <c r="B210" s="719" t="s">
        <v>555</v>
      </c>
      <c r="C210" s="206">
        <v>500</v>
      </c>
      <c r="D210" s="206">
        <f>D193*C210</f>
        <v>0</v>
      </c>
      <c r="E210" s="70"/>
      <c r="F210" s="70"/>
      <c r="G210" s="70"/>
      <c r="H210" s="70"/>
      <c r="I210" s="70"/>
      <c r="J210" s="70"/>
      <c r="K210" s="70"/>
      <c r="L210" s="70"/>
      <c r="M210" s="70"/>
    </row>
    <row r="211" spans="1:13" ht="14.25" customHeight="1">
      <c r="A211" s="70"/>
      <c r="B211" s="719" t="s">
        <v>354</v>
      </c>
      <c r="C211" s="206">
        <v>500</v>
      </c>
      <c r="D211" s="206">
        <f>D193*C211</f>
        <v>0</v>
      </c>
      <c r="E211" s="70"/>
      <c r="F211" s="70"/>
      <c r="G211" s="70"/>
      <c r="H211" s="70"/>
      <c r="I211" s="70"/>
      <c r="J211" s="70"/>
      <c r="K211" s="70"/>
      <c r="L211" s="70"/>
      <c r="M211" s="70"/>
    </row>
    <row r="212" spans="1:13" ht="14.25" customHeight="1">
      <c r="A212" s="70"/>
      <c r="B212" s="719" t="s">
        <v>355</v>
      </c>
      <c r="C212" s="206">
        <v>400</v>
      </c>
      <c r="D212" s="206">
        <f>D193*C212</f>
        <v>0</v>
      </c>
      <c r="E212" s="70"/>
      <c r="F212" s="70"/>
      <c r="G212" s="70"/>
      <c r="H212" s="70"/>
      <c r="I212" s="70"/>
      <c r="J212" s="70"/>
      <c r="K212" s="70"/>
      <c r="L212" s="70"/>
      <c r="M212" s="70"/>
    </row>
    <row r="213" spans="1:13" ht="14.25" customHeight="1">
      <c r="A213" s="70"/>
      <c r="B213" s="720"/>
      <c r="C213" s="720"/>
      <c r="D213" s="206">
        <f>D193*C213</f>
        <v>0</v>
      </c>
      <c r="E213" s="70"/>
      <c r="F213" s="70"/>
      <c r="G213" s="70"/>
      <c r="H213" s="70"/>
      <c r="I213" s="70"/>
      <c r="J213" s="70"/>
      <c r="K213" s="70"/>
      <c r="L213" s="70"/>
      <c r="M213" s="70"/>
    </row>
    <row r="214" spans="1:13" ht="14.25" customHeight="1">
      <c r="A214" s="70"/>
      <c r="B214" s="720"/>
      <c r="C214" s="720"/>
      <c r="D214" s="206">
        <f>D193*C214</f>
        <v>0</v>
      </c>
      <c r="E214" s="70"/>
      <c r="F214" s="70"/>
      <c r="G214" s="70"/>
      <c r="H214" s="70"/>
      <c r="I214" s="70"/>
      <c r="J214" s="70"/>
      <c r="K214" s="70"/>
      <c r="L214" s="70"/>
      <c r="M214" s="70"/>
    </row>
    <row r="215" spans="1:13" ht="14.25" customHeight="1">
      <c r="A215" s="70"/>
      <c r="B215" s="719"/>
      <c r="C215" s="206"/>
      <c r="D215" s="206">
        <f>D193*C215</f>
        <v>0</v>
      </c>
      <c r="E215" s="70"/>
      <c r="F215" s="70"/>
      <c r="G215" s="70"/>
      <c r="H215" s="70"/>
      <c r="I215" s="70"/>
      <c r="J215" s="70"/>
      <c r="K215" s="70"/>
      <c r="L215" s="70"/>
      <c r="M215" s="70"/>
    </row>
    <row r="216" spans="1:13" ht="14.25" customHeight="1">
      <c r="A216" s="70"/>
      <c r="B216" s="719"/>
      <c r="C216" s="206"/>
      <c r="D216" s="206">
        <f>D193*C216</f>
        <v>0</v>
      </c>
      <c r="E216" s="70"/>
      <c r="F216" s="70"/>
      <c r="G216" s="70"/>
      <c r="H216" s="70"/>
      <c r="I216" s="70"/>
      <c r="J216" s="70"/>
      <c r="K216" s="70"/>
      <c r="L216" s="70"/>
      <c r="M216" s="70"/>
    </row>
    <row r="217" spans="1:13" ht="14.25" customHeight="1">
      <c r="A217" s="70"/>
      <c r="B217" s="709"/>
      <c r="C217" s="700"/>
      <c r="D217" s="700">
        <f>D193*C217</f>
        <v>0</v>
      </c>
      <c r="E217" s="70"/>
      <c r="F217" s="70"/>
      <c r="G217" s="70"/>
      <c r="H217" s="70"/>
      <c r="I217" s="70"/>
      <c r="J217" s="70"/>
      <c r="K217" s="70"/>
      <c r="L217" s="70"/>
      <c r="M217" s="70"/>
    </row>
    <row r="218" spans="1:13" ht="14.25" customHeight="1">
      <c r="A218" s="70"/>
      <c r="B218" s="710" t="s">
        <v>556</v>
      </c>
      <c r="C218" s="704">
        <v>1000</v>
      </c>
      <c r="D218" s="715">
        <f>D193*C218</f>
        <v>0</v>
      </c>
      <c r="E218" s="70"/>
      <c r="F218" s="70"/>
      <c r="G218" s="70"/>
      <c r="H218" s="70"/>
      <c r="I218" s="70"/>
      <c r="J218" s="70"/>
      <c r="K218" s="70"/>
      <c r="L218" s="70"/>
      <c r="M218" s="70"/>
    </row>
    <row r="219" spans="1:13" ht="14.25" customHeight="1">
      <c r="A219" s="70"/>
      <c r="B219" s="479" t="s">
        <v>356</v>
      </c>
      <c r="C219" s="706">
        <f>C205+C195+C194</f>
        <v>90600</v>
      </c>
      <c r="D219" s="706">
        <f>D205+D195+D194</f>
        <v>0</v>
      </c>
      <c r="E219" s="70"/>
      <c r="F219" s="70"/>
      <c r="G219" s="70"/>
      <c r="H219" s="70"/>
      <c r="I219" s="70"/>
      <c r="J219" s="70"/>
      <c r="K219" s="70"/>
      <c r="L219" s="70"/>
      <c r="M219" s="70"/>
    </row>
    <row r="220" spans="1:13" ht="14.25" customHeight="1">
      <c r="A220" s="70"/>
      <c r="B220" s="70"/>
      <c r="C220" s="700"/>
      <c r="D220" s="700"/>
      <c r="E220" s="70"/>
      <c r="F220" s="70"/>
      <c r="G220" s="70"/>
      <c r="H220" s="70"/>
      <c r="I220" s="70"/>
      <c r="J220" s="70"/>
      <c r="K220" s="70"/>
      <c r="L220" s="70"/>
      <c r="M220" s="70"/>
    </row>
    <row r="221" spans="1:13" ht="14.25" customHeight="1">
      <c r="A221" s="70"/>
      <c r="B221" s="70"/>
      <c r="C221" s="700"/>
      <c r="D221" s="700"/>
      <c r="E221" s="70"/>
      <c r="F221" s="70"/>
      <c r="G221" s="70"/>
      <c r="H221" s="70"/>
      <c r="I221" s="70"/>
      <c r="J221" s="70"/>
      <c r="K221" s="70"/>
      <c r="L221" s="70"/>
      <c r="M221" s="70"/>
    </row>
    <row r="222" spans="1:13" ht="14.25" customHeight="1">
      <c r="A222" s="70"/>
      <c r="B222" s="70"/>
      <c r="C222" s="700"/>
      <c r="D222" s="700"/>
      <c r="E222" s="70"/>
      <c r="F222" s="70"/>
      <c r="G222" s="70"/>
      <c r="H222" s="70"/>
      <c r="I222" s="70"/>
      <c r="J222" s="70"/>
      <c r="K222" s="70"/>
      <c r="L222" s="70"/>
      <c r="M222" s="70"/>
    </row>
    <row r="223" spans="1:13" ht="14.25" customHeight="1">
      <c r="A223" s="70"/>
      <c r="B223" s="70"/>
      <c r="C223" s="700"/>
      <c r="D223" s="700"/>
      <c r="E223" s="70"/>
      <c r="F223" s="70"/>
      <c r="G223" s="70"/>
      <c r="H223" s="70"/>
      <c r="I223" s="70"/>
      <c r="J223" s="70"/>
      <c r="K223" s="70"/>
      <c r="L223" s="70"/>
      <c r="M223" s="70"/>
    </row>
    <row r="224" spans="1:13" ht="14.25" customHeight="1">
      <c r="A224" s="70"/>
      <c r="B224" s="70"/>
      <c r="C224" s="700"/>
      <c r="D224" s="700"/>
      <c r="E224" s="70"/>
      <c r="F224" s="70"/>
      <c r="G224" s="70"/>
      <c r="H224" s="70"/>
      <c r="I224" s="70"/>
      <c r="J224" s="70"/>
      <c r="K224" s="70"/>
      <c r="L224" s="70"/>
      <c r="M224" s="70"/>
    </row>
    <row r="225" spans="1:13" ht="14.25" customHeight="1">
      <c r="A225" s="70"/>
      <c r="B225" s="70"/>
      <c r="C225" s="700"/>
      <c r="D225" s="700"/>
      <c r="E225" s="70"/>
      <c r="F225" s="70"/>
      <c r="G225" s="70"/>
      <c r="H225" s="70"/>
      <c r="I225" s="70"/>
      <c r="J225" s="70"/>
      <c r="K225" s="70"/>
      <c r="L225" s="70"/>
      <c r="M225" s="70"/>
    </row>
    <row r="226" spans="1:13" ht="14.25" customHeight="1">
      <c r="A226" s="70"/>
      <c r="B226" s="70"/>
      <c r="C226" s="700"/>
      <c r="D226" s="700"/>
      <c r="E226" s="70"/>
      <c r="F226" s="70"/>
      <c r="G226" s="70"/>
      <c r="H226" s="70"/>
      <c r="I226" s="70"/>
      <c r="J226" s="70"/>
      <c r="K226" s="70"/>
      <c r="L226" s="70"/>
      <c r="M226" s="70"/>
    </row>
    <row r="227" spans="1:13" ht="14.25" customHeight="1">
      <c r="A227" s="70"/>
      <c r="B227" s="70"/>
      <c r="C227" s="700"/>
      <c r="D227" s="700"/>
      <c r="E227" s="70"/>
      <c r="F227" s="70"/>
      <c r="G227" s="70"/>
      <c r="H227" s="70"/>
      <c r="I227" s="70"/>
      <c r="J227" s="70"/>
      <c r="K227" s="70"/>
      <c r="L227" s="70"/>
      <c r="M227" s="70"/>
    </row>
    <row r="228" spans="1:13" ht="14.25" customHeight="1">
      <c r="A228" s="70"/>
      <c r="B228" s="70"/>
      <c r="C228" s="700"/>
      <c r="D228" s="700"/>
      <c r="E228" s="70"/>
      <c r="F228" s="70"/>
      <c r="G228" s="70"/>
      <c r="H228" s="70"/>
      <c r="I228" s="70"/>
      <c r="J228" s="70"/>
      <c r="K228" s="70"/>
      <c r="L228" s="70"/>
      <c r="M228" s="70"/>
    </row>
    <row r="229" spans="1:13" ht="14.25" customHeight="1">
      <c r="A229" s="70"/>
      <c r="B229" s="70"/>
      <c r="C229" s="700"/>
      <c r="D229" s="700"/>
      <c r="E229" s="70"/>
      <c r="F229" s="70"/>
      <c r="G229" s="70"/>
      <c r="H229" s="70"/>
      <c r="I229" s="70"/>
      <c r="J229" s="70"/>
      <c r="K229" s="70"/>
      <c r="L229" s="70"/>
      <c r="M229" s="70"/>
    </row>
    <row r="230" spans="1:13" ht="14.25" customHeight="1">
      <c r="A230" s="70"/>
      <c r="B230" s="70"/>
      <c r="C230" s="700"/>
      <c r="D230" s="700"/>
      <c r="E230" s="70"/>
      <c r="F230" s="70"/>
      <c r="G230" s="70"/>
      <c r="H230" s="70"/>
      <c r="I230" s="70"/>
      <c r="J230" s="70"/>
      <c r="K230" s="70"/>
      <c r="L230" s="70"/>
      <c r="M230" s="70"/>
    </row>
    <row r="231" spans="1:13" ht="14.25" customHeight="1">
      <c r="A231" s="70"/>
      <c r="B231" s="70"/>
      <c r="C231" s="700"/>
      <c r="D231" s="700"/>
      <c r="E231" s="70"/>
      <c r="F231" s="70"/>
      <c r="G231" s="70"/>
      <c r="H231" s="70"/>
      <c r="I231" s="70"/>
      <c r="J231" s="70"/>
      <c r="K231" s="70"/>
      <c r="L231" s="70"/>
      <c r="M231" s="70"/>
    </row>
    <row r="232" spans="1:13" ht="14.25" customHeight="1">
      <c r="A232" s="70"/>
      <c r="B232" s="70"/>
      <c r="C232" s="700"/>
      <c r="D232" s="700"/>
      <c r="E232" s="70"/>
      <c r="F232" s="70"/>
      <c r="G232" s="70"/>
      <c r="H232" s="70"/>
      <c r="I232" s="70"/>
      <c r="J232" s="70"/>
      <c r="K232" s="70"/>
      <c r="L232" s="70"/>
      <c r="M232" s="70"/>
    </row>
    <row r="233" spans="1:13" ht="14.25" customHeight="1">
      <c r="A233" s="70"/>
      <c r="B233" s="70"/>
      <c r="C233" s="700"/>
      <c r="D233" s="700"/>
      <c r="E233" s="70"/>
      <c r="F233" s="70"/>
      <c r="G233" s="70"/>
      <c r="H233" s="70"/>
      <c r="I233" s="70"/>
      <c r="J233" s="70"/>
      <c r="K233" s="70"/>
      <c r="L233" s="70"/>
      <c r="M233" s="70"/>
    </row>
    <row r="234" spans="1:13" ht="14.25" customHeight="1">
      <c r="A234" s="70"/>
      <c r="B234" s="70"/>
      <c r="C234" s="700"/>
      <c r="D234" s="700"/>
      <c r="E234" s="70"/>
      <c r="F234" s="70"/>
      <c r="G234" s="70"/>
      <c r="H234" s="70"/>
      <c r="I234" s="70"/>
      <c r="J234" s="70"/>
      <c r="K234" s="70"/>
      <c r="L234" s="70"/>
      <c r="M234" s="70"/>
    </row>
    <row r="235" spans="1:13" ht="14.25" customHeight="1">
      <c r="A235" s="70"/>
      <c r="B235" s="70"/>
      <c r="C235" s="700"/>
      <c r="D235" s="700"/>
      <c r="E235" s="70"/>
      <c r="F235" s="70"/>
      <c r="G235" s="70"/>
      <c r="H235" s="70"/>
      <c r="I235" s="70"/>
      <c r="J235" s="70"/>
      <c r="K235" s="70"/>
      <c r="L235" s="70"/>
      <c r="M235" s="70"/>
    </row>
    <row r="236" spans="1:13" ht="14.25" customHeight="1">
      <c r="A236" s="70"/>
      <c r="B236" s="70"/>
      <c r="C236" s="700"/>
      <c r="D236" s="700"/>
      <c r="E236" s="70"/>
      <c r="F236" s="70"/>
      <c r="G236" s="70"/>
      <c r="H236" s="70"/>
      <c r="I236" s="70"/>
      <c r="J236" s="70"/>
      <c r="K236" s="70"/>
      <c r="L236" s="70"/>
      <c r="M236" s="70"/>
    </row>
    <row r="237" spans="1:13" ht="14.25" customHeight="1">
      <c r="A237" s="70"/>
      <c r="B237" s="70"/>
      <c r="C237" s="700"/>
      <c r="D237" s="700"/>
      <c r="E237" s="70"/>
      <c r="F237" s="70"/>
      <c r="G237" s="70"/>
      <c r="H237" s="70"/>
      <c r="I237" s="70"/>
      <c r="J237" s="70"/>
      <c r="K237" s="70"/>
      <c r="L237" s="70"/>
      <c r="M237" s="70"/>
    </row>
    <row r="238" spans="1:13" ht="14.25" customHeight="1">
      <c r="A238" s="70"/>
      <c r="B238" s="70"/>
      <c r="C238" s="700"/>
      <c r="D238" s="700"/>
      <c r="E238" s="70"/>
      <c r="F238" s="70"/>
      <c r="G238" s="70"/>
      <c r="H238" s="70"/>
      <c r="I238" s="70"/>
      <c r="J238" s="70"/>
      <c r="K238" s="70"/>
      <c r="L238" s="70"/>
      <c r="M238" s="70"/>
    </row>
    <row r="239" spans="1:13" ht="14.25" customHeight="1">
      <c r="A239" s="70"/>
      <c r="B239" s="70"/>
      <c r="C239" s="700"/>
      <c r="D239" s="700"/>
      <c r="E239" s="70"/>
      <c r="F239" s="70"/>
      <c r="G239" s="70"/>
      <c r="H239" s="70"/>
      <c r="I239" s="70"/>
      <c r="J239" s="70"/>
      <c r="K239" s="70"/>
      <c r="L239" s="70"/>
      <c r="M239" s="70"/>
    </row>
    <row r="240" spans="1:13" ht="14.25" customHeight="1">
      <c r="A240" s="70"/>
      <c r="B240" s="70"/>
      <c r="C240" s="700"/>
      <c r="D240" s="700"/>
      <c r="E240" s="70"/>
      <c r="F240" s="70"/>
      <c r="G240" s="70"/>
      <c r="H240" s="70"/>
      <c r="I240" s="70"/>
      <c r="J240" s="70"/>
      <c r="K240" s="70"/>
      <c r="L240" s="70"/>
      <c r="M240" s="70"/>
    </row>
    <row r="241" spans="1:13" ht="14.25" customHeight="1">
      <c r="A241" s="70"/>
      <c r="B241" s="70"/>
      <c r="C241" s="700"/>
      <c r="D241" s="700"/>
      <c r="E241" s="70"/>
      <c r="F241" s="70"/>
      <c r="G241" s="70"/>
      <c r="H241" s="70"/>
      <c r="I241" s="70"/>
      <c r="J241" s="70"/>
      <c r="K241" s="70"/>
      <c r="L241" s="70"/>
      <c r="M241" s="70"/>
    </row>
    <row r="242" spans="1:13" ht="14.25" customHeight="1">
      <c r="A242" s="70"/>
      <c r="B242" s="70"/>
      <c r="C242" s="700"/>
      <c r="D242" s="700"/>
      <c r="E242" s="70"/>
      <c r="F242" s="70"/>
      <c r="G242" s="70"/>
      <c r="H242" s="70"/>
      <c r="I242" s="70"/>
      <c r="J242" s="70"/>
      <c r="K242" s="70"/>
      <c r="L242" s="70"/>
      <c r="M242" s="70"/>
    </row>
    <row r="243" spans="1:13" ht="14.25" customHeight="1">
      <c r="A243" s="70"/>
      <c r="B243" s="70"/>
      <c r="C243" s="700"/>
      <c r="D243" s="700"/>
      <c r="E243" s="70"/>
      <c r="F243" s="70"/>
      <c r="G243" s="70"/>
      <c r="H243" s="70"/>
      <c r="I243" s="70"/>
      <c r="J243" s="70"/>
      <c r="K243" s="70"/>
      <c r="L243" s="70"/>
      <c r="M243" s="70"/>
    </row>
    <row r="244" spans="1:13" ht="14.25" customHeight="1">
      <c r="A244" s="70"/>
      <c r="B244" s="70"/>
      <c r="C244" s="700"/>
      <c r="D244" s="700"/>
      <c r="E244" s="70"/>
      <c r="F244" s="70"/>
      <c r="G244" s="70"/>
      <c r="H244" s="70"/>
      <c r="I244" s="70"/>
      <c r="J244" s="70"/>
      <c r="K244" s="70"/>
      <c r="L244" s="70"/>
      <c r="M244" s="70"/>
    </row>
    <row r="245" spans="1:13" ht="14.25" customHeight="1">
      <c r="A245" s="70"/>
      <c r="B245" s="70"/>
      <c r="C245" s="700"/>
      <c r="D245" s="700"/>
      <c r="E245" s="70"/>
      <c r="F245" s="70"/>
      <c r="G245" s="70"/>
      <c r="H245" s="70"/>
      <c r="I245" s="70"/>
      <c r="J245" s="70"/>
      <c r="K245" s="70"/>
      <c r="L245" s="70"/>
      <c r="M245" s="70"/>
    </row>
    <row r="246" spans="1:13" ht="14.25" customHeight="1">
      <c r="A246" s="70"/>
      <c r="B246" s="70"/>
      <c r="C246" s="700"/>
      <c r="D246" s="700"/>
      <c r="E246" s="70"/>
      <c r="F246" s="70"/>
      <c r="G246" s="70"/>
      <c r="H246" s="70"/>
      <c r="I246" s="70"/>
      <c r="J246" s="70"/>
      <c r="K246" s="70"/>
      <c r="L246" s="70"/>
      <c r="M246" s="70"/>
    </row>
    <row r="247" spans="1:13" ht="14.25" customHeight="1">
      <c r="A247" s="70"/>
      <c r="B247" s="70"/>
      <c r="C247" s="700"/>
      <c r="D247" s="700"/>
      <c r="E247" s="70"/>
      <c r="F247" s="70"/>
      <c r="G247" s="70"/>
      <c r="H247" s="70"/>
      <c r="I247" s="70"/>
      <c r="J247" s="70"/>
      <c r="K247" s="70"/>
      <c r="L247" s="70"/>
      <c r="M247" s="70"/>
    </row>
    <row r="248" spans="1:13" ht="14.25" customHeight="1">
      <c r="A248" s="70"/>
      <c r="B248" s="70"/>
      <c r="C248" s="700"/>
      <c r="D248" s="700"/>
      <c r="E248" s="70"/>
      <c r="F248" s="70"/>
      <c r="G248" s="70"/>
      <c r="H248" s="70"/>
      <c r="I248" s="70"/>
      <c r="J248" s="70"/>
      <c r="K248" s="70"/>
      <c r="L248" s="70"/>
      <c r="M248" s="70"/>
    </row>
    <row r="249" spans="1:13" ht="14.25" customHeight="1">
      <c r="A249" s="70"/>
      <c r="B249" s="70"/>
      <c r="C249" s="700"/>
      <c r="D249" s="700"/>
      <c r="E249" s="70"/>
      <c r="F249" s="70"/>
      <c r="G249" s="70"/>
      <c r="H249" s="70"/>
      <c r="I249" s="70"/>
      <c r="J249" s="70"/>
      <c r="K249" s="70"/>
      <c r="L249" s="70"/>
      <c r="M249" s="70"/>
    </row>
    <row r="250" spans="1:13" ht="14.25" customHeight="1">
      <c r="A250" s="70"/>
      <c r="B250" s="70"/>
      <c r="C250" s="700"/>
      <c r="D250" s="700"/>
      <c r="E250" s="70"/>
      <c r="F250" s="70"/>
      <c r="G250" s="70"/>
      <c r="H250" s="70"/>
      <c r="I250" s="70"/>
      <c r="J250" s="70"/>
      <c r="K250" s="70"/>
      <c r="L250" s="70"/>
      <c r="M250" s="70"/>
    </row>
    <row r="251" spans="1:13" ht="14.25" customHeight="1">
      <c r="A251" s="70"/>
      <c r="B251" s="70"/>
      <c r="C251" s="700"/>
      <c r="D251" s="700"/>
      <c r="E251" s="70"/>
      <c r="F251" s="70"/>
      <c r="G251" s="70"/>
      <c r="H251" s="70"/>
      <c r="I251" s="70"/>
      <c r="J251" s="70"/>
      <c r="K251" s="70"/>
      <c r="L251" s="70"/>
      <c r="M251" s="70"/>
    </row>
    <row r="252" spans="1:13" ht="14.25" customHeight="1">
      <c r="A252" s="70"/>
      <c r="B252" s="70"/>
      <c r="C252" s="700"/>
      <c r="D252" s="700"/>
      <c r="E252" s="70"/>
      <c r="F252" s="70"/>
      <c r="G252" s="70"/>
      <c r="H252" s="70"/>
      <c r="I252" s="70"/>
      <c r="J252" s="70"/>
      <c r="K252" s="70"/>
      <c r="L252" s="70"/>
      <c r="M252" s="70"/>
    </row>
    <row r="253" spans="1:13" ht="14.25" customHeight="1">
      <c r="A253" s="70"/>
      <c r="B253" s="70"/>
      <c r="C253" s="700"/>
      <c r="D253" s="700"/>
      <c r="E253" s="70"/>
      <c r="F253" s="70"/>
      <c r="G253" s="70"/>
      <c r="H253" s="70"/>
      <c r="I253" s="70"/>
      <c r="J253" s="70"/>
      <c r="K253" s="70"/>
      <c r="L253" s="70"/>
      <c r="M253" s="70"/>
    </row>
    <row r="254" spans="1:13" ht="14.25" customHeight="1">
      <c r="A254" s="70"/>
      <c r="B254" s="70"/>
      <c r="C254" s="700"/>
      <c r="D254" s="700"/>
      <c r="E254" s="70"/>
      <c r="F254" s="70"/>
      <c r="G254" s="70"/>
      <c r="H254" s="70"/>
      <c r="I254" s="70"/>
      <c r="J254" s="70"/>
      <c r="K254" s="70"/>
      <c r="L254" s="70"/>
      <c r="M254" s="70"/>
    </row>
    <row r="255" spans="1:13" ht="14.25" customHeight="1">
      <c r="A255" s="70"/>
      <c r="B255" s="70"/>
      <c r="C255" s="700"/>
      <c r="D255" s="700"/>
      <c r="E255" s="70"/>
      <c r="F255" s="70"/>
      <c r="G255" s="70"/>
      <c r="H255" s="70"/>
      <c r="I255" s="70"/>
      <c r="J255" s="70"/>
      <c r="K255" s="70"/>
      <c r="L255" s="70"/>
      <c r="M255" s="70"/>
    </row>
    <row r="256" spans="1:13" ht="14.25" customHeight="1">
      <c r="A256" s="70"/>
      <c r="B256" s="70"/>
      <c r="C256" s="700"/>
      <c r="D256" s="700"/>
      <c r="E256" s="70"/>
      <c r="F256" s="70"/>
      <c r="G256" s="70"/>
      <c r="H256" s="70"/>
      <c r="I256" s="70"/>
      <c r="J256" s="70"/>
      <c r="K256" s="70"/>
      <c r="L256" s="70"/>
      <c r="M256" s="70"/>
    </row>
    <row r="257" spans="1:13" ht="14.25" customHeight="1">
      <c r="A257" s="70"/>
      <c r="B257" s="70"/>
      <c r="C257" s="700"/>
      <c r="D257" s="700"/>
      <c r="E257" s="70"/>
      <c r="F257" s="70"/>
      <c r="G257" s="70"/>
      <c r="H257" s="70"/>
      <c r="I257" s="70"/>
      <c r="J257" s="70"/>
      <c r="K257" s="70"/>
      <c r="L257" s="70"/>
      <c r="M257" s="70"/>
    </row>
    <row r="258" spans="1:13" ht="14.25" customHeight="1">
      <c r="A258" s="70"/>
      <c r="B258" s="70"/>
      <c r="C258" s="700"/>
      <c r="D258" s="700"/>
      <c r="E258" s="70"/>
      <c r="F258" s="70"/>
      <c r="G258" s="70"/>
      <c r="H258" s="70"/>
      <c r="I258" s="70"/>
      <c r="J258" s="70"/>
      <c r="K258" s="70"/>
      <c r="L258" s="70"/>
      <c r="M258" s="70"/>
    </row>
    <row r="259" spans="1:13" ht="14.25" customHeight="1">
      <c r="A259" s="70"/>
      <c r="B259" s="70"/>
      <c r="C259" s="700"/>
      <c r="D259" s="700"/>
      <c r="E259" s="70"/>
      <c r="F259" s="70"/>
      <c r="G259" s="70"/>
      <c r="H259" s="70"/>
      <c r="I259" s="70"/>
      <c r="J259" s="70"/>
      <c r="K259" s="70"/>
      <c r="L259" s="70"/>
      <c r="M259" s="70"/>
    </row>
    <row r="260" spans="1:13" ht="14.25" customHeight="1">
      <c r="A260" s="70"/>
      <c r="B260" s="70"/>
      <c r="C260" s="700"/>
      <c r="D260" s="700"/>
      <c r="E260" s="70"/>
      <c r="F260" s="70"/>
      <c r="G260" s="70"/>
      <c r="H260" s="70"/>
      <c r="I260" s="70"/>
      <c r="J260" s="70"/>
      <c r="K260" s="70"/>
      <c r="L260" s="70"/>
      <c r="M260" s="70"/>
    </row>
    <row r="261" spans="1:13" ht="14.25" customHeight="1">
      <c r="A261" s="70"/>
      <c r="B261" s="70"/>
      <c r="C261" s="700"/>
      <c r="D261" s="700"/>
      <c r="E261" s="70"/>
      <c r="F261" s="70"/>
      <c r="G261" s="70"/>
      <c r="H261" s="70"/>
      <c r="I261" s="70"/>
      <c r="J261" s="70"/>
      <c r="K261" s="70"/>
      <c r="L261" s="70"/>
      <c r="M261" s="70"/>
    </row>
    <row r="262" spans="1:13" ht="14.25" customHeight="1">
      <c r="A262" s="70"/>
      <c r="B262" s="70"/>
      <c r="C262" s="700"/>
      <c r="D262" s="700"/>
      <c r="E262" s="70"/>
      <c r="F262" s="70"/>
      <c r="G262" s="70"/>
      <c r="H262" s="70"/>
      <c r="I262" s="70"/>
      <c r="J262" s="70"/>
      <c r="K262" s="70"/>
      <c r="L262" s="70"/>
      <c r="M262" s="70"/>
    </row>
    <row r="263" spans="1:13" ht="14.25" customHeight="1">
      <c r="A263" s="70"/>
      <c r="B263" s="70"/>
      <c r="C263" s="700"/>
      <c r="D263" s="700"/>
      <c r="E263" s="70"/>
      <c r="F263" s="70"/>
      <c r="G263" s="70"/>
      <c r="H263" s="70"/>
      <c r="I263" s="70"/>
      <c r="J263" s="70"/>
      <c r="K263" s="70"/>
      <c r="L263" s="70"/>
      <c r="M263" s="70"/>
    </row>
    <row r="264" spans="1:13" ht="14.25" customHeight="1">
      <c r="A264" s="70"/>
      <c r="B264" s="70"/>
      <c r="C264" s="700"/>
      <c r="D264" s="700"/>
      <c r="E264" s="70"/>
      <c r="F264" s="70"/>
      <c r="G264" s="70"/>
      <c r="H264" s="70"/>
      <c r="I264" s="70"/>
      <c r="J264" s="70"/>
      <c r="K264" s="70"/>
      <c r="L264" s="70"/>
      <c r="M264" s="70"/>
    </row>
    <row r="265" spans="1:13" ht="14.25" customHeight="1">
      <c r="A265" s="70"/>
      <c r="B265" s="70"/>
      <c r="C265" s="700"/>
      <c r="D265" s="700"/>
      <c r="E265" s="70"/>
      <c r="F265" s="70"/>
      <c r="G265" s="70"/>
      <c r="H265" s="70"/>
      <c r="I265" s="70"/>
      <c r="J265" s="70"/>
      <c r="K265" s="70"/>
      <c r="L265" s="70"/>
      <c r="M265" s="70"/>
    </row>
    <row r="266" spans="1:13" ht="14.25" customHeight="1">
      <c r="A266" s="70"/>
      <c r="B266" s="70"/>
      <c r="C266" s="700"/>
      <c r="D266" s="700"/>
      <c r="E266" s="70"/>
      <c r="F266" s="70"/>
      <c r="G266" s="70"/>
      <c r="H266" s="70"/>
      <c r="I266" s="70"/>
      <c r="J266" s="70"/>
      <c r="K266" s="70"/>
      <c r="L266" s="70"/>
      <c r="M266" s="70"/>
    </row>
    <row r="267" spans="1:13" ht="14.25" customHeight="1">
      <c r="A267" s="70"/>
      <c r="B267" s="70"/>
      <c r="C267" s="700"/>
      <c r="D267" s="700"/>
      <c r="E267" s="70"/>
      <c r="F267" s="70"/>
      <c r="G267" s="70"/>
      <c r="H267" s="70"/>
      <c r="I267" s="70"/>
      <c r="J267" s="70"/>
      <c r="K267" s="70"/>
      <c r="L267" s="70"/>
      <c r="M267" s="70"/>
    </row>
    <row r="268" spans="1:13" ht="14.25" customHeight="1">
      <c r="A268" s="70"/>
      <c r="B268" s="70"/>
      <c r="C268" s="700"/>
      <c r="D268" s="700"/>
      <c r="E268" s="70"/>
      <c r="F268" s="70"/>
      <c r="G268" s="70"/>
      <c r="H268" s="70"/>
      <c r="I268" s="70"/>
      <c r="J268" s="70"/>
      <c r="K268" s="70"/>
      <c r="L268" s="70"/>
      <c r="M268" s="70"/>
    </row>
    <row r="269" spans="1:13" ht="14.25" customHeight="1">
      <c r="A269" s="70"/>
      <c r="B269" s="70"/>
      <c r="C269" s="700"/>
      <c r="D269" s="700"/>
      <c r="E269" s="70"/>
      <c r="F269" s="70"/>
      <c r="G269" s="70"/>
      <c r="H269" s="70"/>
      <c r="I269" s="70"/>
      <c r="J269" s="70"/>
      <c r="K269" s="70"/>
      <c r="L269" s="70"/>
      <c r="M269" s="70"/>
    </row>
    <row r="270" spans="1:13" ht="14.25" customHeight="1">
      <c r="A270" s="70"/>
      <c r="B270" s="70"/>
      <c r="C270" s="700"/>
      <c r="D270" s="700"/>
      <c r="E270" s="70"/>
      <c r="F270" s="70"/>
      <c r="G270" s="70"/>
      <c r="H270" s="70"/>
      <c r="I270" s="70"/>
      <c r="J270" s="70"/>
      <c r="K270" s="70"/>
      <c r="L270" s="70"/>
      <c r="M270" s="70"/>
    </row>
    <row r="271" spans="1:13" ht="14.25" customHeight="1">
      <c r="A271" s="70"/>
      <c r="B271" s="70"/>
      <c r="C271" s="700"/>
      <c r="D271" s="700"/>
      <c r="E271" s="70"/>
      <c r="F271" s="70"/>
      <c r="G271" s="70"/>
      <c r="H271" s="70"/>
      <c r="I271" s="70"/>
      <c r="J271" s="70"/>
      <c r="K271" s="70"/>
      <c r="L271" s="70"/>
      <c r="M271" s="70"/>
    </row>
    <row r="272" spans="1:13" ht="14.25" customHeight="1">
      <c r="A272" s="70"/>
      <c r="B272" s="70"/>
      <c r="C272" s="700"/>
      <c r="D272" s="700"/>
      <c r="E272" s="70"/>
      <c r="F272" s="70"/>
      <c r="G272" s="70"/>
      <c r="H272" s="70"/>
      <c r="I272" s="70"/>
      <c r="J272" s="70"/>
      <c r="K272" s="70"/>
      <c r="L272" s="70"/>
      <c r="M272" s="70"/>
    </row>
    <row r="273" spans="1:13" ht="14.25" customHeight="1">
      <c r="A273" s="70"/>
      <c r="B273" s="70"/>
      <c r="C273" s="700"/>
      <c r="D273" s="700"/>
      <c r="E273" s="70"/>
      <c r="F273" s="70"/>
      <c r="G273" s="70"/>
      <c r="H273" s="70"/>
      <c r="I273" s="70"/>
      <c r="J273" s="70"/>
      <c r="K273" s="70"/>
      <c r="L273" s="70"/>
      <c r="M273" s="70"/>
    </row>
    <row r="274" spans="1:13" ht="14.25" customHeight="1">
      <c r="A274" s="70"/>
      <c r="B274" s="70"/>
      <c r="C274" s="700"/>
      <c r="D274" s="700"/>
      <c r="E274" s="70"/>
      <c r="F274" s="70"/>
      <c r="G274" s="70"/>
      <c r="H274" s="70"/>
      <c r="I274" s="70"/>
      <c r="J274" s="70"/>
      <c r="K274" s="70"/>
      <c r="L274" s="70"/>
      <c r="M274" s="70"/>
    </row>
    <row r="275" spans="1:13" ht="14.25" customHeight="1">
      <c r="A275" s="70"/>
      <c r="B275" s="70"/>
      <c r="C275" s="700"/>
      <c r="D275" s="700"/>
      <c r="E275" s="70"/>
      <c r="F275" s="70"/>
      <c r="G275" s="70"/>
      <c r="H275" s="70"/>
      <c r="I275" s="70"/>
      <c r="J275" s="70"/>
      <c r="K275" s="70"/>
      <c r="L275" s="70"/>
      <c r="M275" s="70"/>
    </row>
    <row r="276" spans="1:13" ht="14.25" customHeight="1">
      <c r="A276" s="70"/>
      <c r="B276" s="70"/>
      <c r="C276" s="700"/>
      <c r="D276" s="700"/>
      <c r="E276" s="70"/>
      <c r="F276" s="70"/>
      <c r="G276" s="70"/>
      <c r="H276" s="70"/>
      <c r="I276" s="70"/>
      <c r="J276" s="70"/>
      <c r="K276" s="70"/>
      <c r="L276" s="70"/>
      <c r="M276" s="70"/>
    </row>
    <row r="277" spans="1:13" ht="14.25" customHeight="1">
      <c r="A277" s="70"/>
      <c r="B277" s="70"/>
      <c r="C277" s="700"/>
      <c r="D277" s="700"/>
      <c r="E277" s="70"/>
      <c r="F277" s="70"/>
      <c r="G277" s="70"/>
      <c r="H277" s="70"/>
      <c r="I277" s="70"/>
      <c r="J277" s="70"/>
      <c r="K277" s="70"/>
      <c r="L277" s="70"/>
      <c r="M277" s="70"/>
    </row>
    <row r="278" spans="1:13" ht="14.25" customHeight="1">
      <c r="A278" s="70"/>
      <c r="B278" s="70"/>
      <c r="C278" s="700"/>
      <c r="D278" s="700"/>
      <c r="E278" s="70"/>
      <c r="F278" s="70"/>
      <c r="G278" s="70"/>
      <c r="H278" s="70"/>
      <c r="I278" s="70"/>
      <c r="J278" s="70"/>
      <c r="K278" s="70"/>
      <c r="L278" s="70"/>
      <c r="M278" s="70"/>
    </row>
    <row r="279" spans="1:13" ht="14.25" customHeight="1">
      <c r="A279" s="70"/>
      <c r="B279" s="70"/>
      <c r="C279" s="700"/>
      <c r="D279" s="700"/>
      <c r="E279" s="70"/>
      <c r="F279" s="70"/>
      <c r="G279" s="70"/>
      <c r="H279" s="70"/>
      <c r="I279" s="70"/>
      <c r="J279" s="70"/>
      <c r="K279" s="70"/>
      <c r="L279" s="70"/>
      <c r="M279" s="70"/>
    </row>
    <row r="280" spans="1:13" ht="14.25" customHeight="1">
      <c r="A280" s="70"/>
      <c r="B280" s="70"/>
      <c r="C280" s="700"/>
      <c r="D280" s="700"/>
      <c r="E280" s="70"/>
      <c r="F280" s="70"/>
      <c r="G280" s="70"/>
      <c r="H280" s="70"/>
      <c r="I280" s="70"/>
      <c r="J280" s="70"/>
      <c r="K280" s="70"/>
      <c r="L280" s="70"/>
      <c r="M280" s="70"/>
    </row>
    <row r="281" spans="1:13" ht="14.25" customHeight="1">
      <c r="A281" s="70"/>
      <c r="B281" s="70"/>
      <c r="C281" s="700"/>
      <c r="D281" s="700"/>
      <c r="E281" s="70"/>
      <c r="F281" s="70"/>
      <c r="G281" s="70"/>
      <c r="H281" s="70"/>
      <c r="I281" s="70"/>
      <c r="J281" s="70"/>
      <c r="K281" s="70"/>
      <c r="L281" s="70"/>
      <c r="M281" s="70"/>
    </row>
    <row r="282" spans="1:13" ht="14.25" customHeight="1">
      <c r="A282" s="70"/>
      <c r="B282" s="70"/>
      <c r="C282" s="700"/>
      <c r="D282" s="700"/>
      <c r="E282" s="70"/>
      <c r="F282" s="70"/>
      <c r="G282" s="70"/>
      <c r="H282" s="70"/>
      <c r="I282" s="70"/>
      <c r="J282" s="70"/>
      <c r="K282" s="70"/>
      <c r="L282" s="70"/>
      <c r="M282" s="70"/>
    </row>
    <row r="283" spans="1:13" ht="14.25" customHeight="1">
      <c r="A283" s="70"/>
      <c r="B283" s="70"/>
      <c r="C283" s="700"/>
      <c r="D283" s="700"/>
      <c r="E283" s="70"/>
      <c r="F283" s="70"/>
      <c r="G283" s="70"/>
      <c r="H283" s="70"/>
      <c r="I283" s="70"/>
      <c r="J283" s="70"/>
      <c r="K283" s="70"/>
      <c r="L283" s="70"/>
      <c r="M283" s="70"/>
    </row>
    <row r="284" spans="1:13" ht="14.25" customHeight="1">
      <c r="A284" s="70"/>
      <c r="B284" s="70"/>
      <c r="C284" s="700"/>
      <c r="D284" s="700"/>
      <c r="E284" s="70"/>
      <c r="F284" s="70"/>
      <c r="G284" s="70"/>
      <c r="H284" s="70"/>
      <c r="I284" s="70"/>
      <c r="J284" s="70"/>
      <c r="K284" s="70"/>
      <c r="L284" s="70"/>
      <c r="M284" s="70"/>
    </row>
    <row r="285" spans="1:13" ht="14.25" customHeight="1">
      <c r="A285" s="70"/>
      <c r="B285" s="70"/>
      <c r="C285" s="700"/>
      <c r="D285" s="700"/>
      <c r="E285" s="70"/>
      <c r="F285" s="70"/>
      <c r="G285" s="70"/>
      <c r="H285" s="70"/>
      <c r="I285" s="70"/>
      <c r="J285" s="70"/>
      <c r="K285" s="70"/>
      <c r="L285" s="70"/>
      <c r="M285" s="70"/>
    </row>
    <row r="286" spans="1:13" ht="14.25" customHeight="1">
      <c r="A286" s="70"/>
      <c r="B286" s="70"/>
      <c r="C286" s="700"/>
      <c r="D286" s="700"/>
      <c r="E286" s="70"/>
      <c r="F286" s="70"/>
      <c r="G286" s="70"/>
      <c r="H286" s="70"/>
      <c r="I286" s="70"/>
      <c r="J286" s="70"/>
      <c r="K286" s="70"/>
      <c r="L286" s="70"/>
      <c r="M286" s="70"/>
    </row>
    <row r="287" spans="1:13" ht="14.25" customHeight="1">
      <c r="A287" s="70"/>
      <c r="B287" s="70"/>
      <c r="C287" s="700"/>
      <c r="D287" s="700"/>
      <c r="E287" s="70"/>
      <c r="F287" s="70"/>
      <c r="G287" s="70"/>
      <c r="H287" s="70"/>
      <c r="I287" s="70"/>
      <c r="J287" s="70"/>
      <c r="K287" s="70"/>
      <c r="L287" s="70"/>
      <c r="M287" s="70"/>
    </row>
    <row r="288" spans="1:13" ht="14.25" customHeight="1">
      <c r="A288" s="70"/>
      <c r="B288" s="70"/>
      <c r="C288" s="700"/>
      <c r="D288" s="700"/>
      <c r="E288" s="70"/>
      <c r="F288" s="70"/>
      <c r="G288" s="70"/>
      <c r="H288" s="70"/>
      <c r="I288" s="70"/>
      <c r="J288" s="70"/>
      <c r="K288" s="70"/>
      <c r="L288" s="70"/>
      <c r="M288" s="70"/>
    </row>
    <row r="289" spans="1:13" ht="14.25" customHeight="1">
      <c r="A289" s="70"/>
      <c r="B289" s="70"/>
      <c r="C289" s="700"/>
      <c r="D289" s="700"/>
      <c r="E289" s="70"/>
      <c r="F289" s="70"/>
      <c r="G289" s="70"/>
      <c r="H289" s="70"/>
      <c r="I289" s="70"/>
      <c r="J289" s="70"/>
      <c r="K289" s="70"/>
      <c r="L289" s="70"/>
      <c r="M289" s="70"/>
    </row>
    <row r="290" spans="1:13" ht="14.25" customHeight="1">
      <c r="A290" s="70"/>
      <c r="B290" s="70"/>
      <c r="C290" s="700"/>
      <c r="D290" s="700"/>
      <c r="E290" s="70"/>
      <c r="F290" s="70"/>
      <c r="G290" s="70"/>
      <c r="H290" s="70"/>
      <c r="I290" s="70"/>
      <c r="J290" s="70"/>
      <c r="K290" s="70"/>
      <c r="L290" s="70"/>
      <c r="M290" s="70"/>
    </row>
    <row r="291" spans="1:13" ht="14.25" customHeight="1">
      <c r="A291" s="70"/>
      <c r="B291" s="70"/>
      <c r="C291" s="700"/>
      <c r="D291" s="700"/>
      <c r="E291" s="70"/>
      <c r="F291" s="70"/>
      <c r="G291" s="70"/>
      <c r="H291" s="70"/>
      <c r="I291" s="70"/>
      <c r="J291" s="70"/>
      <c r="K291" s="70"/>
      <c r="L291" s="70"/>
      <c r="M291" s="70"/>
    </row>
    <row r="292" spans="1:13" ht="14.25" customHeight="1">
      <c r="A292" s="70"/>
      <c r="B292" s="70"/>
      <c r="C292" s="700"/>
      <c r="D292" s="700"/>
      <c r="E292" s="70"/>
      <c r="F292" s="70"/>
      <c r="G292" s="70"/>
      <c r="H292" s="70"/>
      <c r="I292" s="70"/>
      <c r="J292" s="70"/>
      <c r="K292" s="70"/>
      <c r="L292" s="70"/>
      <c r="M292" s="70"/>
    </row>
    <row r="293" spans="1:13" ht="15.75" customHeight="1">
      <c r="C293" s="701"/>
      <c r="D293" s="701"/>
    </row>
    <row r="294" spans="1:13" ht="15.75" customHeight="1">
      <c r="C294" s="701"/>
      <c r="D294" s="701"/>
    </row>
    <row r="295" spans="1:13" ht="15.75" customHeight="1">
      <c r="C295" s="701"/>
      <c r="D295" s="701"/>
    </row>
    <row r="296" spans="1:13" ht="15.75" customHeight="1">
      <c r="C296" s="701"/>
      <c r="D296" s="701"/>
    </row>
    <row r="297" spans="1:13" ht="15.75" customHeight="1">
      <c r="C297" s="701"/>
      <c r="D297" s="701"/>
    </row>
    <row r="298" spans="1:13" ht="15.75" customHeight="1">
      <c r="C298" s="701"/>
      <c r="D298" s="701"/>
    </row>
    <row r="299" spans="1:13" ht="15.75" customHeight="1">
      <c r="C299" s="701"/>
      <c r="D299" s="701"/>
    </row>
    <row r="300" spans="1:13" ht="15.75" customHeight="1">
      <c r="C300" s="701"/>
      <c r="D300" s="701"/>
    </row>
    <row r="301" spans="1:13" ht="15.75" customHeight="1">
      <c r="C301" s="701"/>
      <c r="D301" s="701"/>
    </row>
    <row r="302" spans="1:13" ht="15.75" customHeight="1">
      <c r="C302" s="701"/>
      <c r="D302" s="701"/>
    </row>
    <row r="303" spans="1:13" ht="15.75" customHeight="1">
      <c r="C303" s="701"/>
      <c r="D303" s="701"/>
    </row>
    <row r="304" spans="1:13" ht="15.75" customHeight="1">
      <c r="C304" s="701"/>
      <c r="D304" s="701"/>
    </row>
    <row r="305" spans="3:4" ht="15.75" customHeight="1">
      <c r="C305" s="701"/>
      <c r="D305" s="701"/>
    </row>
    <row r="306" spans="3:4" ht="15.75" customHeight="1">
      <c r="C306" s="701"/>
      <c r="D306" s="701"/>
    </row>
    <row r="307" spans="3:4" ht="15.75" customHeight="1">
      <c r="C307" s="701"/>
      <c r="D307" s="701"/>
    </row>
    <row r="308" spans="3:4" ht="15.75" customHeight="1">
      <c r="C308" s="701"/>
      <c r="D308" s="701"/>
    </row>
    <row r="309" spans="3:4" ht="15.75" customHeight="1">
      <c r="C309" s="701"/>
      <c r="D309" s="701"/>
    </row>
    <row r="310" spans="3:4" ht="15.75" customHeight="1">
      <c r="C310" s="701"/>
      <c r="D310" s="701"/>
    </row>
    <row r="311" spans="3:4" ht="15.75" customHeight="1">
      <c r="C311" s="701"/>
      <c r="D311" s="701"/>
    </row>
    <row r="312" spans="3:4" ht="15.75" customHeight="1">
      <c r="C312" s="701"/>
      <c r="D312" s="701"/>
    </row>
    <row r="313" spans="3:4" ht="15.75" customHeight="1">
      <c r="C313" s="701"/>
      <c r="D313" s="701"/>
    </row>
    <row r="314" spans="3:4" ht="15.75" customHeight="1">
      <c r="C314" s="701"/>
      <c r="D314" s="701"/>
    </row>
    <row r="315" spans="3:4" ht="15.75" customHeight="1">
      <c r="C315" s="701"/>
      <c r="D315" s="701"/>
    </row>
    <row r="316" spans="3:4" ht="15.75" customHeight="1">
      <c r="C316" s="701"/>
      <c r="D316" s="701"/>
    </row>
    <row r="317" spans="3:4" ht="15.75" customHeight="1">
      <c r="C317" s="701"/>
      <c r="D317" s="701"/>
    </row>
    <row r="318" spans="3:4" ht="15.75" customHeight="1">
      <c r="C318" s="701"/>
      <c r="D318" s="701"/>
    </row>
    <row r="319" spans="3:4" ht="15.75" customHeight="1">
      <c r="C319" s="701"/>
      <c r="D319" s="701"/>
    </row>
    <row r="320" spans="3:4" ht="15.75" customHeight="1">
      <c r="C320" s="701"/>
      <c r="D320" s="701"/>
    </row>
    <row r="321" spans="3:4" ht="15.75" customHeight="1">
      <c r="C321" s="701"/>
      <c r="D321" s="701"/>
    </row>
    <row r="322" spans="3:4" ht="15.75" customHeight="1">
      <c r="C322" s="701"/>
      <c r="D322" s="701"/>
    </row>
    <row r="323" spans="3:4" ht="15.75" customHeight="1">
      <c r="C323" s="701"/>
      <c r="D323" s="701"/>
    </row>
    <row r="324" spans="3:4" ht="15.75" customHeight="1">
      <c r="C324" s="701"/>
      <c r="D324" s="701"/>
    </row>
    <row r="325" spans="3:4" ht="15.75" customHeight="1">
      <c r="C325" s="701"/>
      <c r="D325" s="701"/>
    </row>
    <row r="326" spans="3:4" ht="15.75" customHeight="1">
      <c r="C326" s="701"/>
      <c r="D326" s="701"/>
    </row>
    <row r="327" spans="3:4" ht="15.75" customHeight="1">
      <c r="C327" s="701"/>
      <c r="D327" s="701"/>
    </row>
    <row r="328" spans="3:4" ht="15.75" customHeight="1">
      <c r="C328" s="701"/>
      <c r="D328" s="701"/>
    </row>
    <row r="329" spans="3:4" ht="15.75" customHeight="1">
      <c r="C329" s="701"/>
      <c r="D329" s="701"/>
    </row>
    <row r="330" spans="3:4" ht="15.75" customHeight="1">
      <c r="C330" s="701"/>
      <c r="D330" s="701"/>
    </row>
    <row r="331" spans="3:4" ht="15.75" customHeight="1">
      <c r="C331" s="701"/>
      <c r="D331" s="701"/>
    </row>
    <row r="332" spans="3:4" ht="15.75" customHeight="1">
      <c r="C332" s="701"/>
      <c r="D332" s="701"/>
    </row>
    <row r="333" spans="3:4" ht="15.75" customHeight="1">
      <c r="C333" s="701"/>
      <c r="D333" s="701"/>
    </row>
    <row r="334" spans="3:4" ht="15.75" customHeight="1">
      <c r="C334" s="701"/>
      <c r="D334" s="701"/>
    </row>
    <row r="335" spans="3:4" ht="15.75" customHeight="1">
      <c r="C335" s="701"/>
      <c r="D335" s="701"/>
    </row>
    <row r="336" spans="3:4" ht="15.75" customHeight="1">
      <c r="C336" s="701"/>
      <c r="D336" s="701"/>
    </row>
    <row r="337" spans="3:4" ht="15.75" customHeight="1">
      <c r="C337" s="701"/>
      <c r="D337" s="701"/>
    </row>
    <row r="338" spans="3:4" ht="15.75" customHeight="1">
      <c r="C338" s="701"/>
      <c r="D338" s="701"/>
    </row>
    <row r="339" spans="3:4" ht="15.75" customHeight="1">
      <c r="C339" s="701"/>
      <c r="D339" s="701"/>
    </row>
    <row r="340" spans="3:4" ht="15.75" customHeight="1">
      <c r="C340" s="701"/>
      <c r="D340" s="701"/>
    </row>
    <row r="341" spans="3:4" ht="15.75" customHeight="1">
      <c r="C341" s="701"/>
      <c r="D341" s="701"/>
    </row>
    <row r="342" spans="3:4" ht="15.75" customHeight="1">
      <c r="C342" s="701"/>
      <c r="D342" s="701"/>
    </row>
    <row r="343" spans="3:4" ht="15.75" customHeight="1">
      <c r="C343" s="701"/>
      <c r="D343" s="701"/>
    </row>
    <row r="344" spans="3:4" ht="15.75" customHeight="1">
      <c r="C344" s="701"/>
      <c r="D344" s="701"/>
    </row>
    <row r="345" spans="3:4" ht="15.75" customHeight="1">
      <c r="C345" s="701"/>
      <c r="D345" s="701"/>
    </row>
    <row r="346" spans="3:4" ht="15.75" customHeight="1">
      <c r="C346" s="701"/>
      <c r="D346" s="701"/>
    </row>
    <row r="347" spans="3:4" ht="15.75" customHeight="1">
      <c r="C347" s="701"/>
      <c r="D347" s="701"/>
    </row>
    <row r="348" spans="3:4" ht="15.75" customHeight="1">
      <c r="C348" s="701"/>
      <c r="D348" s="701"/>
    </row>
    <row r="349" spans="3:4" ht="15.75" customHeight="1">
      <c r="C349" s="701"/>
      <c r="D349" s="701"/>
    </row>
    <row r="350" spans="3:4" ht="15.75" customHeight="1">
      <c r="C350" s="701"/>
      <c r="D350" s="701"/>
    </row>
    <row r="351" spans="3:4" ht="15.75" customHeight="1">
      <c r="C351" s="701"/>
      <c r="D351" s="701"/>
    </row>
    <row r="352" spans="3:4" ht="15.75" customHeight="1">
      <c r="C352" s="701"/>
      <c r="D352" s="701"/>
    </row>
    <row r="353" spans="3:4" ht="15.75" customHeight="1">
      <c r="C353" s="701"/>
      <c r="D353" s="701"/>
    </row>
    <row r="354" spans="3:4" ht="15.75" customHeight="1">
      <c r="C354" s="701"/>
      <c r="D354" s="701"/>
    </row>
    <row r="355" spans="3:4" ht="15.75" customHeight="1">
      <c r="C355" s="701"/>
      <c r="D355" s="701"/>
    </row>
    <row r="356" spans="3:4" ht="15.75" customHeight="1">
      <c r="C356" s="701"/>
      <c r="D356" s="701"/>
    </row>
    <row r="357" spans="3:4" ht="15.75" customHeight="1">
      <c r="C357" s="701"/>
      <c r="D357" s="701"/>
    </row>
    <row r="358" spans="3:4" ht="15.75" customHeight="1">
      <c r="C358" s="701"/>
      <c r="D358" s="701"/>
    </row>
    <row r="359" spans="3:4" ht="15.75" customHeight="1">
      <c r="C359" s="701"/>
      <c r="D359" s="701"/>
    </row>
    <row r="360" spans="3:4" ht="15.75" customHeight="1">
      <c r="C360" s="701"/>
      <c r="D360" s="701"/>
    </row>
    <row r="361" spans="3:4" ht="15.75" customHeight="1">
      <c r="C361" s="701"/>
      <c r="D361" s="701"/>
    </row>
    <row r="362" spans="3:4" ht="15.75" customHeight="1">
      <c r="C362" s="701"/>
      <c r="D362" s="701"/>
    </row>
    <row r="363" spans="3:4" ht="15.75" customHeight="1">
      <c r="C363" s="701"/>
      <c r="D363" s="701"/>
    </row>
    <row r="364" spans="3:4" ht="15.75" customHeight="1">
      <c r="C364" s="701"/>
      <c r="D364" s="701"/>
    </row>
    <row r="365" spans="3:4" ht="15.75" customHeight="1">
      <c r="C365" s="701"/>
      <c r="D365" s="701"/>
    </row>
    <row r="366" spans="3:4" ht="15.75" customHeight="1">
      <c r="C366" s="701"/>
      <c r="D366" s="701"/>
    </row>
    <row r="367" spans="3:4" ht="15.75" customHeight="1">
      <c r="C367" s="701"/>
      <c r="D367" s="701"/>
    </row>
    <row r="368" spans="3:4" ht="15.75" customHeight="1">
      <c r="C368" s="701"/>
      <c r="D368" s="701"/>
    </row>
    <row r="369" spans="3:4" ht="15.75" customHeight="1">
      <c r="C369" s="701"/>
      <c r="D369" s="701"/>
    </row>
    <row r="370" spans="3:4" ht="15.75" customHeight="1">
      <c r="C370" s="701"/>
      <c r="D370" s="701"/>
    </row>
    <row r="371" spans="3:4" ht="15.75" customHeight="1">
      <c r="C371" s="701"/>
      <c r="D371" s="701"/>
    </row>
    <row r="372" spans="3:4" ht="15.75" customHeight="1">
      <c r="C372" s="701"/>
      <c r="D372" s="701"/>
    </row>
    <row r="373" spans="3:4" ht="15.75" customHeight="1">
      <c r="C373" s="701"/>
      <c r="D373" s="701"/>
    </row>
    <row r="374" spans="3:4" ht="15.75" customHeight="1">
      <c r="C374" s="701"/>
      <c r="D374" s="701"/>
    </row>
    <row r="375" spans="3:4" ht="15.75" customHeight="1">
      <c r="C375" s="701"/>
      <c r="D375" s="701"/>
    </row>
    <row r="376" spans="3:4" ht="15.75" customHeight="1">
      <c r="C376" s="701"/>
      <c r="D376" s="701"/>
    </row>
    <row r="377" spans="3:4" ht="15.75" customHeight="1">
      <c r="C377" s="701"/>
      <c r="D377" s="701"/>
    </row>
    <row r="378" spans="3:4" ht="15.75" customHeight="1">
      <c r="C378" s="701"/>
      <c r="D378" s="701"/>
    </row>
    <row r="379" spans="3:4" ht="15.75" customHeight="1">
      <c r="C379" s="701"/>
      <c r="D379" s="701"/>
    </row>
    <row r="380" spans="3:4" ht="15.75" customHeight="1">
      <c r="C380" s="701"/>
      <c r="D380" s="701"/>
    </row>
    <row r="381" spans="3:4" ht="15.75" customHeight="1">
      <c r="C381" s="701"/>
      <c r="D381" s="701"/>
    </row>
    <row r="382" spans="3:4" ht="15.75" customHeight="1">
      <c r="C382" s="701"/>
      <c r="D382" s="701"/>
    </row>
    <row r="383" spans="3:4" ht="15.75" customHeight="1">
      <c r="C383" s="701"/>
      <c r="D383" s="701"/>
    </row>
    <row r="384" spans="3:4" ht="15.75" customHeight="1">
      <c r="C384" s="701"/>
      <c r="D384" s="701"/>
    </row>
    <row r="385" spans="3:4" ht="15.75" customHeight="1">
      <c r="C385" s="701"/>
      <c r="D385" s="701"/>
    </row>
    <row r="386" spans="3:4" ht="15.75" customHeight="1">
      <c r="C386" s="701"/>
      <c r="D386" s="701"/>
    </row>
    <row r="387" spans="3:4" ht="15.75" customHeight="1">
      <c r="C387" s="701"/>
      <c r="D387" s="701"/>
    </row>
    <row r="388" spans="3:4" ht="15.75" customHeight="1">
      <c r="C388" s="701"/>
      <c r="D388" s="701"/>
    </row>
    <row r="389" spans="3:4" ht="15.75" customHeight="1">
      <c r="C389" s="701"/>
      <c r="D389" s="701"/>
    </row>
    <row r="390" spans="3:4" ht="15.75" customHeight="1">
      <c r="C390" s="701"/>
      <c r="D390" s="701"/>
    </row>
    <row r="391" spans="3:4" ht="15.75" customHeight="1">
      <c r="C391" s="701"/>
      <c r="D391" s="701"/>
    </row>
    <row r="392" spans="3:4" ht="15.75" customHeight="1">
      <c r="C392" s="701"/>
      <c r="D392" s="701"/>
    </row>
    <row r="393" spans="3:4" ht="15.75" customHeight="1">
      <c r="C393" s="701"/>
      <c r="D393" s="701"/>
    </row>
    <row r="394" spans="3:4" ht="15.75" customHeight="1">
      <c r="C394" s="701"/>
      <c r="D394" s="701"/>
    </row>
    <row r="395" spans="3:4" ht="15.75" customHeight="1">
      <c r="C395" s="701"/>
      <c r="D395" s="701"/>
    </row>
    <row r="396" spans="3:4" ht="15.75" customHeight="1">
      <c r="C396" s="701"/>
      <c r="D396" s="701"/>
    </row>
    <row r="397" spans="3:4" ht="15.75" customHeight="1">
      <c r="C397" s="701"/>
      <c r="D397" s="701"/>
    </row>
    <row r="398" spans="3:4" ht="15.75" customHeight="1">
      <c r="C398" s="701"/>
      <c r="D398" s="701"/>
    </row>
    <row r="399" spans="3:4" ht="15.75" customHeight="1">
      <c r="C399" s="701"/>
      <c r="D399" s="701"/>
    </row>
    <row r="400" spans="3:4" ht="15.75" customHeight="1">
      <c r="C400" s="701"/>
      <c r="D400" s="701"/>
    </row>
    <row r="401" spans="3:4" ht="15.75" customHeight="1">
      <c r="C401" s="701"/>
      <c r="D401" s="701"/>
    </row>
    <row r="402" spans="3:4" ht="15.75" customHeight="1">
      <c r="C402" s="701"/>
      <c r="D402" s="701"/>
    </row>
    <row r="403" spans="3:4" ht="15.75" customHeight="1">
      <c r="C403" s="701"/>
      <c r="D403" s="701"/>
    </row>
    <row r="404" spans="3:4" ht="15.75" customHeight="1">
      <c r="C404" s="701"/>
      <c r="D404" s="701"/>
    </row>
    <row r="405" spans="3:4" ht="15.75" customHeight="1">
      <c r="C405" s="701"/>
      <c r="D405" s="701"/>
    </row>
    <row r="406" spans="3:4" ht="15.75" customHeight="1">
      <c r="C406" s="701"/>
      <c r="D406" s="701"/>
    </row>
    <row r="407" spans="3:4" ht="15.75" customHeight="1">
      <c r="C407" s="701"/>
      <c r="D407" s="701"/>
    </row>
    <row r="408" spans="3:4" ht="15.75" customHeight="1">
      <c r="C408" s="701"/>
      <c r="D408" s="701"/>
    </row>
    <row r="409" spans="3:4" ht="15.75" customHeight="1">
      <c r="C409" s="701"/>
      <c r="D409" s="701"/>
    </row>
    <row r="410" spans="3:4" ht="15.75" customHeight="1">
      <c r="C410" s="701"/>
      <c r="D410" s="701"/>
    </row>
    <row r="411" spans="3:4" ht="15.75" customHeight="1">
      <c r="C411" s="701"/>
      <c r="D411" s="701"/>
    </row>
    <row r="412" spans="3:4" ht="15.75" customHeight="1">
      <c r="C412" s="701"/>
      <c r="D412" s="701"/>
    </row>
    <row r="413" spans="3:4" ht="15.75" customHeight="1">
      <c r="C413" s="701"/>
      <c r="D413" s="701"/>
    </row>
    <row r="414" spans="3:4" ht="15.75" customHeight="1">
      <c r="C414" s="701"/>
      <c r="D414" s="701"/>
    </row>
    <row r="415" spans="3:4" ht="15.75" customHeight="1">
      <c r="C415" s="701"/>
      <c r="D415" s="701"/>
    </row>
    <row r="416" spans="3:4" ht="15.75" customHeight="1">
      <c r="C416" s="701"/>
      <c r="D416" s="701"/>
    </row>
    <row r="417" spans="3:4" ht="15.75" customHeight="1">
      <c r="C417" s="701"/>
      <c r="D417" s="701"/>
    </row>
    <row r="418" spans="3:4" ht="15.75" customHeight="1">
      <c r="C418" s="701"/>
      <c r="D418" s="701"/>
    </row>
    <row r="419" spans="3:4" ht="15.75" customHeight="1">
      <c r="C419" s="701"/>
      <c r="D419" s="701"/>
    </row>
    <row r="420" spans="3:4" ht="15.75" customHeight="1">
      <c r="C420" s="701"/>
      <c r="D420" s="701"/>
    </row>
    <row r="421" spans="3:4" ht="15.75" customHeight="1">
      <c r="C421" s="701"/>
      <c r="D421" s="701"/>
    </row>
    <row r="422" spans="3:4" ht="15.75" customHeight="1">
      <c r="C422" s="701"/>
      <c r="D422" s="701"/>
    </row>
    <row r="423" spans="3:4" ht="15.75" customHeight="1">
      <c r="C423" s="701"/>
      <c r="D423" s="701"/>
    </row>
    <row r="424" spans="3:4" ht="15.75" customHeight="1">
      <c r="C424" s="701"/>
      <c r="D424" s="701"/>
    </row>
    <row r="425" spans="3:4" ht="15.75" customHeight="1">
      <c r="C425" s="701"/>
      <c r="D425" s="701"/>
    </row>
    <row r="426" spans="3:4" ht="15.75" customHeight="1">
      <c r="C426" s="701"/>
      <c r="D426" s="701"/>
    </row>
    <row r="427" spans="3:4" ht="15.75" customHeight="1">
      <c r="C427" s="701"/>
      <c r="D427" s="701"/>
    </row>
    <row r="428" spans="3:4" ht="15.75" customHeight="1">
      <c r="C428" s="701"/>
      <c r="D428" s="701"/>
    </row>
    <row r="429" spans="3:4" ht="15.75" customHeight="1">
      <c r="C429" s="701"/>
      <c r="D429" s="701"/>
    </row>
    <row r="430" spans="3:4" ht="15.75" customHeight="1">
      <c r="C430" s="701"/>
      <c r="D430" s="701"/>
    </row>
    <row r="431" spans="3:4" ht="15.75" customHeight="1">
      <c r="C431" s="701"/>
      <c r="D431" s="701"/>
    </row>
    <row r="432" spans="3:4" ht="15.75" customHeight="1">
      <c r="C432" s="701"/>
      <c r="D432" s="701"/>
    </row>
    <row r="433" spans="3:4" ht="15.75" customHeight="1">
      <c r="C433" s="701"/>
      <c r="D433" s="701"/>
    </row>
    <row r="434" spans="3:4" ht="15.75" customHeight="1">
      <c r="C434" s="701"/>
      <c r="D434" s="701"/>
    </row>
    <row r="435" spans="3:4" ht="15.75" customHeight="1">
      <c r="C435" s="701"/>
      <c r="D435" s="701"/>
    </row>
    <row r="436" spans="3:4" ht="15.75" customHeight="1">
      <c r="C436" s="701"/>
      <c r="D436" s="701"/>
    </row>
    <row r="437" spans="3:4" ht="15.75" customHeight="1">
      <c r="C437" s="701"/>
      <c r="D437" s="701"/>
    </row>
    <row r="438" spans="3:4" ht="15.75" customHeight="1">
      <c r="C438" s="701"/>
      <c r="D438" s="701"/>
    </row>
    <row r="439" spans="3:4" ht="15.75" customHeight="1">
      <c r="C439" s="701"/>
      <c r="D439" s="701"/>
    </row>
    <row r="440" spans="3:4" ht="15.75" customHeight="1">
      <c r="C440" s="701"/>
      <c r="D440" s="701"/>
    </row>
    <row r="441" spans="3:4" ht="15.75" customHeight="1">
      <c r="C441" s="701"/>
      <c r="D441" s="701"/>
    </row>
    <row r="442" spans="3:4" ht="15.75" customHeight="1">
      <c r="C442" s="701"/>
      <c r="D442" s="701"/>
    </row>
    <row r="443" spans="3:4" ht="15.75" customHeight="1">
      <c r="C443" s="701"/>
      <c r="D443" s="701"/>
    </row>
    <row r="444" spans="3:4" ht="15.75" customHeight="1">
      <c r="C444" s="701"/>
      <c r="D444" s="701"/>
    </row>
    <row r="445" spans="3:4" ht="15.75" customHeight="1">
      <c r="C445" s="701"/>
      <c r="D445" s="701"/>
    </row>
    <row r="446" spans="3:4" ht="15.75" customHeight="1">
      <c r="C446" s="701"/>
      <c r="D446" s="701"/>
    </row>
    <row r="447" spans="3:4" ht="15.75" customHeight="1">
      <c r="C447" s="701"/>
      <c r="D447" s="701"/>
    </row>
    <row r="448" spans="3:4" ht="15.75" customHeight="1">
      <c r="C448" s="701"/>
      <c r="D448" s="701"/>
    </row>
    <row r="449" spans="3:4" ht="15.75" customHeight="1">
      <c r="C449" s="701"/>
      <c r="D449" s="701"/>
    </row>
    <row r="450" spans="3:4" ht="15.75" customHeight="1">
      <c r="C450" s="701"/>
      <c r="D450" s="701"/>
    </row>
    <row r="451" spans="3:4" ht="15.75" customHeight="1">
      <c r="C451" s="701"/>
      <c r="D451" s="701"/>
    </row>
    <row r="452" spans="3:4" ht="15.75" customHeight="1">
      <c r="C452" s="701"/>
      <c r="D452" s="701"/>
    </row>
    <row r="453" spans="3:4" ht="15.75" customHeight="1">
      <c r="C453" s="701"/>
      <c r="D453" s="701"/>
    </row>
    <row r="454" spans="3:4" ht="15.75" customHeight="1">
      <c r="C454" s="701"/>
      <c r="D454" s="701"/>
    </row>
    <row r="455" spans="3:4" ht="15.75" customHeight="1">
      <c r="C455" s="701"/>
      <c r="D455" s="701"/>
    </row>
    <row r="456" spans="3:4" ht="15.75" customHeight="1">
      <c r="C456" s="701"/>
      <c r="D456" s="701"/>
    </row>
    <row r="457" spans="3:4" ht="15.75" customHeight="1">
      <c r="C457" s="701"/>
      <c r="D457" s="701"/>
    </row>
    <row r="458" spans="3:4" ht="15.75" customHeight="1">
      <c r="C458" s="701"/>
      <c r="D458" s="701"/>
    </row>
    <row r="459" spans="3:4" ht="15.75" customHeight="1">
      <c r="C459" s="701"/>
      <c r="D459" s="701"/>
    </row>
    <row r="460" spans="3:4" ht="15.75" customHeight="1">
      <c r="C460" s="701"/>
      <c r="D460" s="701"/>
    </row>
    <row r="461" spans="3:4" ht="15.75" customHeight="1">
      <c r="C461" s="701"/>
      <c r="D461" s="701"/>
    </row>
    <row r="462" spans="3:4" ht="15.75" customHeight="1">
      <c r="C462" s="701"/>
      <c r="D462" s="701"/>
    </row>
    <row r="463" spans="3:4" ht="15.75" customHeight="1">
      <c r="C463" s="701"/>
      <c r="D463" s="701"/>
    </row>
    <row r="464" spans="3:4" ht="15.75" customHeight="1">
      <c r="C464" s="701"/>
      <c r="D464" s="701"/>
    </row>
    <row r="465" spans="3:4" ht="15.75" customHeight="1">
      <c r="C465" s="701"/>
      <c r="D465" s="701"/>
    </row>
    <row r="466" spans="3:4" ht="15.75" customHeight="1">
      <c r="C466" s="701"/>
      <c r="D466" s="701"/>
    </row>
    <row r="467" spans="3:4" ht="15.75" customHeight="1">
      <c r="C467" s="701"/>
      <c r="D467" s="701"/>
    </row>
    <row r="468" spans="3:4" ht="15.75" customHeight="1">
      <c r="C468" s="701"/>
      <c r="D468" s="701"/>
    </row>
    <row r="469" spans="3:4" ht="15.75" customHeight="1">
      <c r="C469" s="701"/>
      <c r="D469" s="701"/>
    </row>
    <row r="470" spans="3:4" ht="15.75" customHeight="1">
      <c r="C470" s="701"/>
      <c r="D470" s="701"/>
    </row>
    <row r="471" spans="3:4" ht="15.75" customHeight="1">
      <c r="C471" s="701"/>
      <c r="D471" s="701"/>
    </row>
    <row r="472" spans="3:4" ht="15.75" customHeight="1">
      <c r="C472" s="701"/>
      <c r="D472" s="701"/>
    </row>
    <row r="473" spans="3:4" ht="15.75" customHeight="1">
      <c r="C473" s="701"/>
      <c r="D473" s="701"/>
    </row>
    <row r="474" spans="3:4" ht="15.75" customHeight="1">
      <c r="C474" s="701"/>
      <c r="D474" s="701"/>
    </row>
    <row r="475" spans="3:4" ht="15.75" customHeight="1">
      <c r="C475" s="701"/>
      <c r="D475" s="701"/>
    </row>
    <row r="476" spans="3:4" ht="15.75" customHeight="1">
      <c r="C476" s="701"/>
      <c r="D476" s="701"/>
    </row>
    <row r="477" spans="3:4" ht="15.75" customHeight="1">
      <c r="C477" s="701"/>
      <c r="D477" s="701"/>
    </row>
    <row r="478" spans="3:4" ht="15.75" customHeight="1">
      <c r="C478" s="701"/>
      <c r="D478" s="701"/>
    </row>
    <row r="479" spans="3:4" ht="15.75" customHeight="1">
      <c r="C479" s="701"/>
      <c r="D479" s="701"/>
    </row>
    <row r="480" spans="3:4" ht="15.75" customHeight="1">
      <c r="C480" s="701"/>
      <c r="D480" s="701"/>
    </row>
    <row r="481" spans="3:4" ht="15.75" customHeight="1">
      <c r="C481" s="701"/>
      <c r="D481" s="701"/>
    </row>
    <row r="482" spans="3:4" ht="15.75" customHeight="1">
      <c r="C482" s="701"/>
      <c r="D482" s="701"/>
    </row>
    <row r="483" spans="3:4" ht="15.75" customHeight="1">
      <c r="C483" s="701"/>
      <c r="D483" s="701"/>
    </row>
    <row r="484" spans="3:4" ht="15.75" customHeight="1">
      <c r="C484" s="701"/>
      <c r="D484" s="701"/>
    </row>
    <row r="485" spans="3:4" ht="15.75" customHeight="1">
      <c r="C485" s="701"/>
      <c r="D485" s="701"/>
    </row>
    <row r="486" spans="3:4" ht="15.75" customHeight="1">
      <c r="C486" s="701"/>
      <c r="D486" s="701"/>
    </row>
    <row r="487" spans="3:4" ht="15.75" customHeight="1">
      <c r="C487" s="701"/>
      <c r="D487" s="701"/>
    </row>
    <row r="488" spans="3:4" ht="15.75" customHeight="1">
      <c r="C488" s="701"/>
      <c r="D488" s="701"/>
    </row>
    <row r="489" spans="3:4" ht="15.75" customHeight="1">
      <c r="C489" s="701"/>
      <c r="D489" s="701"/>
    </row>
    <row r="490" spans="3:4" ht="15.75" customHeight="1">
      <c r="C490" s="701"/>
      <c r="D490" s="701"/>
    </row>
    <row r="491" spans="3:4" ht="15.75" customHeight="1">
      <c r="C491" s="701"/>
      <c r="D491" s="701"/>
    </row>
    <row r="492" spans="3:4" ht="15.75" customHeight="1">
      <c r="C492" s="701"/>
      <c r="D492" s="701"/>
    </row>
    <row r="493" spans="3:4" ht="15.75" customHeight="1">
      <c r="C493" s="701"/>
      <c r="D493" s="701"/>
    </row>
    <row r="494" spans="3:4" ht="15.75" customHeight="1">
      <c r="C494" s="701"/>
      <c r="D494" s="701"/>
    </row>
    <row r="495" spans="3:4" ht="15.75" customHeight="1">
      <c r="C495" s="701"/>
      <c r="D495" s="701"/>
    </row>
    <row r="496" spans="3:4" ht="15.75" customHeight="1">
      <c r="C496" s="701"/>
      <c r="D496" s="701"/>
    </row>
    <row r="497" spans="3:4" ht="15.75" customHeight="1">
      <c r="C497" s="701"/>
      <c r="D497" s="701"/>
    </row>
    <row r="498" spans="3:4" ht="15.75" customHeight="1">
      <c r="C498" s="701"/>
      <c r="D498" s="701"/>
    </row>
    <row r="499" spans="3:4" ht="15.75" customHeight="1">
      <c r="C499" s="701"/>
      <c r="D499" s="701"/>
    </row>
    <row r="500" spans="3:4" ht="15.75" customHeight="1">
      <c r="C500" s="701"/>
      <c r="D500" s="701"/>
    </row>
    <row r="501" spans="3:4" ht="15.75" customHeight="1">
      <c r="C501" s="701"/>
      <c r="D501" s="701"/>
    </row>
    <row r="502" spans="3:4" ht="15.75" customHeight="1">
      <c r="C502" s="701"/>
      <c r="D502" s="701"/>
    </row>
    <row r="503" spans="3:4" ht="15.75" customHeight="1">
      <c r="C503" s="701"/>
      <c r="D503" s="701"/>
    </row>
    <row r="504" spans="3:4" ht="15.75" customHeight="1">
      <c r="C504" s="701"/>
      <c r="D504" s="701"/>
    </row>
    <row r="505" spans="3:4" ht="15.75" customHeight="1">
      <c r="C505" s="701"/>
      <c r="D505" s="701"/>
    </row>
    <row r="506" spans="3:4" ht="15.75" customHeight="1">
      <c r="C506" s="701"/>
      <c r="D506" s="701"/>
    </row>
    <row r="507" spans="3:4" ht="15.75" customHeight="1">
      <c r="C507" s="701"/>
      <c r="D507" s="701"/>
    </row>
    <row r="508" spans="3:4" ht="15.75" customHeight="1">
      <c r="C508" s="701"/>
      <c r="D508" s="701"/>
    </row>
    <row r="509" spans="3:4" ht="15.75" customHeight="1">
      <c r="C509" s="701"/>
      <c r="D509" s="701"/>
    </row>
    <row r="510" spans="3:4" ht="15.75" customHeight="1">
      <c r="C510" s="701"/>
      <c r="D510" s="701"/>
    </row>
    <row r="511" spans="3:4" ht="15.75" customHeight="1">
      <c r="C511" s="701"/>
      <c r="D511" s="701"/>
    </row>
    <row r="512" spans="3:4" ht="15.75" customHeight="1">
      <c r="C512" s="701"/>
      <c r="D512" s="701"/>
    </row>
    <row r="513" spans="3:4" ht="15.75" customHeight="1">
      <c r="C513" s="701"/>
      <c r="D513" s="701"/>
    </row>
    <row r="514" spans="3:4" ht="15.75" customHeight="1">
      <c r="C514" s="701"/>
      <c r="D514" s="701"/>
    </row>
    <row r="515" spans="3:4" ht="15.75" customHeight="1">
      <c r="C515" s="701"/>
      <c r="D515" s="701"/>
    </row>
    <row r="516" spans="3:4" ht="15.75" customHeight="1">
      <c r="C516" s="701"/>
      <c r="D516" s="701"/>
    </row>
    <row r="517" spans="3:4" ht="15.75" customHeight="1">
      <c r="C517" s="701"/>
      <c r="D517" s="701"/>
    </row>
    <row r="518" spans="3:4" ht="15.75" customHeight="1">
      <c r="C518" s="701"/>
      <c r="D518" s="701"/>
    </row>
    <row r="519" spans="3:4" ht="15.75" customHeight="1">
      <c r="C519" s="701"/>
      <c r="D519" s="701"/>
    </row>
    <row r="520" spans="3:4" ht="15.75" customHeight="1">
      <c r="C520" s="701"/>
      <c r="D520" s="701"/>
    </row>
    <row r="521" spans="3:4" ht="15.75" customHeight="1">
      <c r="C521" s="701"/>
      <c r="D521" s="701"/>
    </row>
    <row r="522" spans="3:4" ht="15.75" customHeight="1">
      <c r="C522" s="701"/>
      <c r="D522" s="701"/>
    </row>
    <row r="523" spans="3:4" ht="15.75" customHeight="1">
      <c r="C523" s="701"/>
      <c r="D523" s="701"/>
    </row>
    <row r="524" spans="3:4" ht="15.75" customHeight="1">
      <c r="C524" s="701"/>
      <c r="D524" s="701"/>
    </row>
    <row r="525" spans="3:4" ht="15.75" customHeight="1">
      <c r="C525" s="701"/>
      <c r="D525" s="701"/>
    </row>
    <row r="526" spans="3:4" ht="15.75" customHeight="1">
      <c r="C526" s="701"/>
      <c r="D526" s="701"/>
    </row>
    <row r="527" spans="3:4" ht="15.75" customHeight="1">
      <c r="C527" s="701"/>
      <c r="D527" s="701"/>
    </row>
    <row r="528" spans="3:4" ht="15.75" customHeight="1">
      <c r="C528" s="701"/>
      <c r="D528" s="701"/>
    </row>
    <row r="529" spans="3:4" ht="15.75" customHeight="1">
      <c r="C529" s="701"/>
      <c r="D529" s="701"/>
    </row>
    <row r="530" spans="3:4" ht="15.75" customHeight="1">
      <c r="C530" s="701"/>
      <c r="D530" s="701"/>
    </row>
    <row r="531" spans="3:4" ht="15.75" customHeight="1">
      <c r="C531" s="701"/>
      <c r="D531" s="701"/>
    </row>
    <row r="532" spans="3:4" ht="15.75" customHeight="1">
      <c r="C532" s="701"/>
      <c r="D532" s="701"/>
    </row>
    <row r="533" spans="3:4" ht="15.75" customHeight="1">
      <c r="C533" s="701"/>
      <c r="D533" s="701"/>
    </row>
    <row r="534" spans="3:4" ht="15.75" customHeight="1">
      <c r="C534" s="701"/>
      <c r="D534" s="701"/>
    </row>
    <row r="535" spans="3:4" ht="15.75" customHeight="1">
      <c r="C535" s="701"/>
      <c r="D535" s="701"/>
    </row>
    <row r="536" spans="3:4" ht="15.75" customHeight="1">
      <c r="C536" s="701"/>
      <c r="D536" s="701"/>
    </row>
    <row r="537" spans="3:4" ht="15.75" customHeight="1">
      <c r="C537" s="701"/>
      <c r="D537" s="701"/>
    </row>
    <row r="538" spans="3:4" ht="15.75" customHeight="1">
      <c r="C538" s="701"/>
      <c r="D538" s="701"/>
    </row>
    <row r="539" spans="3:4" ht="15.75" customHeight="1">
      <c r="C539" s="701"/>
      <c r="D539" s="701"/>
    </row>
    <row r="540" spans="3:4" ht="15.75" customHeight="1">
      <c r="C540" s="701"/>
      <c r="D540" s="701"/>
    </row>
    <row r="541" spans="3:4" ht="15.75" customHeight="1">
      <c r="C541" s="701"/>
      <c r="D541" s="701"/>
    </row>
    <row r="542" spans="3:4" ht="15.75" customHeight="1">
      <c r="C542" s="701"/>
      <c r="D542" s="701"/>
    </row>
    <row r="543" spans="3:4" ht="15.75" customHeight="1">
      <c r="C543" s="701"/>
      <c r="D543" s="701"/>
    </row>
    <row r="544" spans="3:4" ht="15.75" customHeight="1">
      <c r="C544" s="701"/>
      <c r="D544" s="701"/>
    </row>
    <row r="545" spans="3:4" ht="15.75" customHeight="1">
      <c r="C545" s="701"/>
      <c r="D545" s="701"/>
    </row>
    <row r="546" spans="3:4" ht="15.75" customHeight="1">
      <c r="C546" s="701"/>
      <c r="D546" s="701"/>
    </row>
    <row r="547" spans="3:4" ht="15.75" customHeight="1">
      <c r="C547" s="701"/>
      <c r="D547" s="701"/>
    </row>
    <row r="548" spans="3:4" ht="15.75" customHeight="1">
      <c r="C548" s="701"/>
      <c r="D548" s="701"/>
    </row>
    <row r="549" spans="3:4" ht="15.75" customHeight="1">
      <c r="C549" s="701"/>
      <c r="D549" s="701"/>
    </row>
    <row r="550" spans="3:4" ht="15.75" customHeight="1">
      <c r="C550" s="701"/>
      <c r="D550" s="701"/>
    </row>
    <row r="551" spans="3:4" ht="15.75" customHeight="1">
      <c r="C551" s="701"/>
      <c r="D551" s="701"/>
    </row>
    <row r="552" spans="3:4" ht="15.75" customHeight="1">
      <c r="C552" s="701"/>
      <c r="D552" s="701"/>
    </row>
    <row r="553" spans="3:4" ht="15.75" customHeight="1">
      <c r="C553" s="701"/>
      <c r="D553" s="701"/>
    </row>
    <row r="554" spans="3:4" ht="15.75" customHeight="1">
      <c r="C554" s="701"/>
      <c r="D554" s="701"/>
    </row>
    <row r="555" spans="3:4" ht="15.75" customHeight="1">
      <c r="C555" s="701"/>
      <c r="D555" s="701"/>
    </row>
    <row r="556" spans="3:4" ht="15.75" customHeight="1">
      <c r="C556" s="701"/>
      <c r="D556" s="701"/>
    </row>
    <row r="557" spans="3:4" ht="15.75" customHeight="1">
      <c r="C557" s="701"/>
      <c r="D557" s="701"/>
    </row>
    <row r="558" spans="3:4" ht="15.75" customHeight="1">
      <c r="C558" s="701"/>
      <c r="D558" s="701"/>
    </row>
    <row r="559" spans="3:4" ht="15.75" customHeight="1">
      <c r="C559" s="701"/>
      <c r="D559" s="701"/>
    </row>
    <row r="560" spans="3:4" ht="15.75" customHeight="1">
      <c r="C560" s="701"/>
      <c r="D560" s="701"/>
    </row>
    <row r="561" spans="3:4" ht="15.75" customHeight="1">
      <c r="C561" s="701"/>
      <c r="D561" s="701"/>
    </row>
    <row r="562" spans="3:4" ht="15.75" customHeight="1">
      <c r="C562" s="701"/>
      <c r="D562" s="701"/>
    </row>
    <row r="563" spans="3:4" ht="15.75" customHeight="1">
      <c r="C563" s="701"/>
      <c r="D563" s="701"/>
    </row>
    <row r="564" spans="3:4" ht="15.75" customHeight="1">
      <c r="C564" s="701"/>
      <c r="D564" s="701"/>
    </row>
    <row r="565" spans="3:4" ht="15.75" customHeight="1">
      <c r="C565" s="701"/>
      <c r="D565" s="701"/>
    </row>
    <row r="566" spans="3:4" ht="15.75" customHeight="1">
      <c r="C566" s="701"/>
      <c r="D566" s="701"/>
    </row>
    <row r="567" spans="3:4" ht="15.75" customHeight="1">
      <c r="C567" s="701"/>
      <c r="D567" s="701"/>
    </row>
    <row r="568" spans="3:4" ht="15.75" customHeight="1">
      <c r="C568" s="701"/>
      <c r="D568" s="701"/>
    </row>
    <row r="569" spans="3:4" ht="15.75" customHeight="1">
      <c r="C569" s="701"/>
      <c r="D569" s="701"/>
    </row>
    <row r="570" spans="3:4" ht="15.75" customHeight="1">
      <c r="C570" s="701"/>
      <c r="D570" s="701"/>
    </row>
    <row r="571" spans="3:4" ht="15.75" customHeight="1">
      <c r="C571" s="701"/>
      <c r="D571" s="701"/>
    </row>
    <row r="572" spans="3:4" ht="15.75" customHeight="1">
      <c r="C572" s="701"/>
      <c r="D572" s="701"/>
    </row>
    <row r="573" spans="3:4" ht="15.75" customHeight="1">
      <c r="C573" s="701"/>
      <c r="D573" s="701"/>
    </row>
    <row r="574" spans="3:4" ht="15.75" customHeight="1">
      <c r="C574" s="701"/>
      <c r="D574" s="701"/>
    </row>
    <row r="575" spans="3:4" ht="15.75" customHeight="1">
      <c r="C575" s="701"/>
      <c r="D575" s="701"/>
    </row>
    <row r="576" spans="3:4" ht="15.75" customHeight="1">
      <c r="C576" s="701"/>
      <c r="D576" s="701"/>
    </row>
    <row r="577" spans="3:4" ht="15.75" customHeight="1">
      <c r="C577" s="701"/>
      <c r="D577" s="701"/>
    </row>
    <row r="578" spans="3:4" ht="15.75" customHeight="1">
      <c r="C578" s="701"/>
      <c r="D578" s="701"/>
    </row>
    <row r="579" spans="3:4" ht="15.75" customHeight="1">
      <c r="C579" s="701"/>
      <c r="D579" s="701"/>
    </row>
    <row r="580" spans="3:4" ht="15.75" customHeight="1">
      <c r="C580" s="701"/>
      <c r="D580" s="701"/>
    </row>
    <row r="581" spans="3:4" ht="15.75" customHeight="1">
      <c r="C581" s="701"/>
      <c r="D581" s="701"/>
    </row>
    <row r="582" spans="3:4" ht="15.75" customHeight="1">
      <c r="C582" s="701"/>
      <c r="D582" s="701"/>
    </row>
    <row r="583" spans="3:4" ht="15.75" customHeight="1">
      <c r="C583" s="701"/>
      <c r="D583" s="701"/>
    </row>
    <row r="584" spans="3:4" ht="15.75" customHeight="1">
      <c r="C584" s="701"/>
      <c r="D584" s="701"/>
    </row>
    <row r="585" spans="3:4" ht="15.75" customHeight="1">
      <c r="C585" s="701"/>
      <c r="D585" s="701"/>
    </row>
    <row r="586" spans="3:4" ht="15.75" customHeight="1">
      <c r="C586" s="701"/>
      <c r="D586" s="701"/>
    </row>
    <row r="587" spans="3:4" ht="15.75" customHeight="1">
      <c r="C587" s="701"/>
      <c r="D587" s="701"/>
    </row>
    <row r="588" spans="3:4" ht="15.75" customHeight="1">
      <c r="C588" s="701"/>
      <c r="D588" s="701"/>
    </row>
    <row r="589" spans="3:4" ht="15.75" customHeight="1">
      <c r="C589" s="701"/>
      <c r="D589" s="701"/>
    </row>
    <row r="590" spans="3:4" ht="15.75" customHeight="1">
      <c r="C590" s="701"/>
      <c r="D590" s="701"/>
    </row>
    <row r="591" spans="3:4" ht="15.75" customHeight="1">
      <c r="C591" s="701"/>
      <c r="D591" s="701"/>
    </row>
    <row r="592" spans="3:4" ht="15.75" customHeight="1">
      <c r="C592" s="701"/>
      <c r="D592" s="701"/>
    </row>
    <row r="593" spans="3:4" ht="15.75" customHeight="1">
      <c r="C593" s="701"/>
      <c r="D593" s="701"/>
    </row>
    <row r="594" spans="3:4" ht="15.75" customHeight="1">
      <c r="C594" s="701"/>
      <c r="D594" s="701"/>
    </row>
    <row r="595" spans="3:4" ht="15.75" customHeight="1">
      <c r="C595" s="701"/>
      <c r="D595" s="701"/>
    </row>
    <row r="596" spans="3:4" ht="15.75" customHeight="1">
      <c r="C596" s="701"/>
      <c r="D596" s="701"/>
    </row>
    <row r="597" spans="3:4" ht="15.75" customHeight="1">
      <c r="C597" s="701"/>
      <c r="D597" s="701"/>
    </row>
    <row r="598" spans="3:4" ht="15.75" customHeight="1">
      <c r="C598" s="701"/>
      <c r="D598" s="701"/>
    </row>
    <row r="599" spans="3:4" ht="15.75" customHeight="1">
      <c r="C599" s="701"/>
      <c r="D599" s="701"/>
    </row>
    <row r="600" spans="3:4" ht="15.75" customHeight="1">
      <c r="C600" s="701"/>
      <c r="D600" s="701"/>
    </row>
    <row r="601" spans="3:4" ht="15.75" customHeight="1">
      <c r="C601" s="701"/>
      <c r="D601" s="701"/>
    </row>
    <row r="602" spans="3:4" ht="15.75" customHeight="1">
      <c r="C602" s="701"/>
      <c r="D602" s="701"/>
    </row>
    <row r="603" spans="3:4" ht="15.75" customHeight="1">
      <c r="C603" s="701"/>
      <c r="D603" s="701"/>
    </row>
    <row r="604" spans="3:4" ht="15.75" customHeight="1">
      <c r="C604" s="701"/>
      <c r="D604" s="701"/>
    </row>
    <row r="605" spans="3:4" ht="15.75" customHeight="1">
      <c r="C605" s="701"/>
      <c r="D605" s="701"/>
    </row>
    <row r="606" spans="3:4" ht="15.75" customHeight="1">
      <c r="C606" s="701"/>
      <c r="D606" s="701"/>
    </row>
    <row r="607" spans="3:4" ht="15.75" customHeight="1">
      <c r="C607" s="701"/>
      <c r="D607" s="701"/>
    </row>
    <row r="608" spans="3:4" ht="15.75" customHeight="1">
      <c r="C608" s="701"/>
      <c r="D608" s="701"/>
    </row>
    <row r="609" spans="3:4" ht="15.75" customHeight="1">
      <c r="C609" s="701"/>
      <c r="D609" s="701"/>
    </row>
    <row r="610" spans="3:4" ht="15.75" customHeight="1">
      <c r="C610" s="701"/>
      <c r="D610" s="701"/>
    </row>
    <row r="611" spans="3:4" ht="15.75" customHeight="1">
      <c r="C611" s="701"/>
      <c r="D611" s="701"/>
    </row>
    <row r="612" spans="3:4" ht="15.75" customHeight="1">
      <c r="C612" s="701"/>
      <c r="D612" s="701"/>
    </row>
    <row r="613" spans="3:4" ht="15.75" customHeight="1">
      <c r="C613" s="701"/>
      <c r="D613" s="701"/>
    </row>
    <row r="614" spans="3:4" ht="15.75" customHeight="1">
      <c r="C614" s="701"/>
      <c r="D614" s="701"/>
    </row>
    <row r="615" spans="3:4" ht="15.75" customHeight="1">
      <c r="C615" s="701"/>
      <c r="D615" s="701"/>
    </row>
    <row r="616" spans="3:4" ht="15.75" customHeight="1">
      <c r="C616" s="701"/>
      <c r="D616" s="701"/>
    </row>
    <row r="617" spans="3:4" ht="15.75" customHeight="1">
      <c r="C617" s="701"/>
      <c r="D617" s="701"/>
    </row>
    <row r="618" spans="3:4" ht="15.75" customHeight="1">
      <c r="C618" s="701"/>
      <c r="D618" s="701"/>
    </row>
    <row r="619" spans="3:4" ht="15.75" customHeight="1">
      <c r="C619" s="701"/>
      <c r="D619" s="701"/>
    </row>
    <row r="620" spans="3:4" ht="15.75" customHeight="1">
      <c r="C620" s="701"/>
      <c r="D620" s="701"/>
    </row>
    <row r="621" spans="3:4" ht="15.75" customHeight="1">
      <c r="C621" s="701"/>
      <c r="D621" s="701"/>
    </row>
    <row r="622" spans="3:4" ht="15.75" customHeight="1">
      <c r="C622" s="701"/>
      <c r="D622" s="701"/>
    </row>
    <row r="623" spans="3:4" ht="15.75" customHeight="1">
      <c r="C623" s="701"/>
      <c r="D623" s="701"/>
    </row>
    <row r="624" spans="3:4" ht="15.75" customHeight="1">
      <c r="C624" s="701"/>
      <c r="D624" s="701"/>
    </row>
    <row r="625" spans="3:4" ht="15.75" customHeight="1">
      <c r="C625" s="701"/>
      <c r="D625" s="701"/>
    </row>
    <row r="626" spans="3:4" ht="15.75" customHeight="1">
      <c r="C626" s="701"/>
      <c r="D626" s="701"/>
    </row>
    <row r="627" spans="3:4" ht="15.75" customHeight="1">
      <c r="C627" s="701"/>
      <c r="D627" s="701"/>
    </row>
    <row r="628" spans="3:4" ht="15.75" customHeight="1">
      <c r="C628" s="701"/>
      <c r="D628" s="701"/>
    </row>
    <row r="629" spans="3:4" ht="15.75" customHeight="1">
      <c r="C629" s="701"/>
      <c r="D629" s="701"/>
    </row>
    <row r="630" spans="3:4" ht="15.75" customHeight="1">
      <c r="C630" s="701"/>
      <c r="D630" s="701"/>
    </row>
    <row r="631" spans="3:4" ht="15.75" customHeight="1">
      <c r="C631" s="701"/>
      <c r="D631" s="701"/>
    </row>
    <row r="632" spans="3:4" ht="15.75" customHeight="1">
      <c r="C632" s="701"/>
      <c r="D632" s="701"/>
    </row>
    <row r="633" spans="3:4" ht="15.75" customHeight="1">
      <c r="C633" s="701"/>
      <c r="D633" s="701"/>
    </row>
    <row r="634" spans="3:4" ht="15.75" customHeight="1">
      <c r="C634" s="701"/>
      <c r="D634" s="701"/>
    </row>
    <row r="635" spans="3:4" ht="15.75" customHeight="1">
      <c r="C635" s="701"/>
      <c r="D635" s="701"/>
    </row>
    <row r="636" spans="3:4" ht="15.75" customHeight="1">
      <c r="C636" s="701"/>
      <c r="D636" s="701"/>
    </row>
    <row r="637" spans="3:4" ht="15.75" customHeight="1">
      <c r="C637" s="701"/>
      <c r="D637" s="701"/>
    </row>
    <row r="638" spans="3:4" ht="15.75" customHeight="1">
      <c r="C638" s="701"/>
      <c r="D638" s="701"/>
    </row>
    <row r="639" spans="3:4" ht="15.75" customHeight="1">
      <c r="C639" s="701"/>
      <c r="D639" s="701"/>
    </row>
    <row r="640" spans="3:4" ht="15.75" customHeight="1">
      <c r="C640" s="701"/>
      <c r="D640" s="701"/>
    </row>
    <row r="641" spans="3:4" ht="15.75" customHeight="1">
      <c r="C641" s="701"/>
      <c r="D641" s="701"/>
    </row>
    <row r="642" spans="3:4" ht="15.75" customHeight="1">
      <c r="C642" s="701"/>
      <c r="D642" s="701"/>
    </row>
    <row r="643" spans="3:4" ht="15.75" customHeight="1">
      <c r="C643" s="701"/>
      <c r="D643" s="701"/>
    </row>
    <row r="644" spans="3:4" ht="15.75" customHeight="1">
      <c r="C644" s="701"/>
      <c r="D644" s="701"/>
    </row>
    <row r="645" spans="3:4" ht="15.75" customHeight="1">
      <c r="C645" s="701"/>
      <c r="D645" s="701"/>
    </row>
    <row r="646" spans="3:4" ht="15.75" customHeight="1">
      <c r="C646" s="701"/>
      <c r="D646" s="701"/>
    </row>
    <row r="647" spans="3:4" ht="15.75" customHeight="1">
      <c r="C647" s="701"/>
      <c r="D647" s="701"/>
    </row>
    <row r="648" spans="3:4" ht="15.75" customHeight="1">
      <c r="C648" s="701"/>
      <c r="D648" s="701"/>
    </row>
    <row r="649" spans="3:4" ht="15.75" customHeight="1">
      <c r="C649" s="701"/>
      <c r="D649" s="701"/>
    </row>
    <row r="650" spans="3:4" ht="15.75" customHeight="1">
      <c r="C650" s="701"/>
      <c r="D650" s="701"/>
    </row>
    <row r="651" spans="3:4" ht="15.75" customHeight="1">
      <c r="C651" s="701"/>
      <c r="D651" s="701"/>
    </row>
    <row r="652" spans="3:4" ht="15.75" customHeight="1">
      <c r="C652" s="701"/>
      <c r="D652" s="701"/>
    </row>
    <row r="653" spans="3:4" ht="15.75" customHeight="1">
      <c r="C653" s="701"/>
      <c r="D653" s="701"/>
    </row>
    <row r="654" spans="3:4" ht="15.75" customHeight="1">
      <c r="C654" s="701"/>
      <c r="D654" s="701"/>
    </row>
    <row r="655" spans="3:4" ht="15.75" customHeight="1">
      <c r="C655" s="701"/>
      <c r="D655" s="701"/>
    </row>
    <row r="656" spans="3:4" ht="15.75" customHeight="1">
      <c r="C656" s="701"/>
      <c r="D656" s="701"/>
    </row>
    <row r="657" spans="3:4" ht="15.75" customHeight="1">
      <c r="C657" s="701"/>
      <c r="D657" s="701"/>
    </row>
    <row r="658" spans="3:4" ht="15.75" customHeight="1">
      <c r="C658" s="701"/>
      <c r="D658" s="701"/>
    </row>
    <row r="659" spans="3:4" ht="15.75" customHeight="1">
      <c r="C659" s="701"/>
      <c r="D659" s="701"/>
    </row>
    <row r="660" spans="3:4" ht="15.75" customHeight="1">
      <c r="C660" s="701"/>
      <c r="D660" s="701"/>
    </row>
    <row r="661" spans="3:4" ht="15.75" customHeight="1">
      <c r="C661" s="701"/>
      <c r="D661" s="701"/>
    </row>
    <row r="662" spans="3:4" ht="15.75" customHeight="1">
      <c r="C662" s="701"/>
      <c r="D662" s="701"/>
    </row>
    <row r="663" spans="3:4" ht="15.75" customHeight="1">
      <c r="C663" s="701"/>
      <c r="D663" s="701"/>
    </row>
    <row r="664" spans="3:4" ht="15.75" customHeight="1">
      <c r="C664" s="701"/>
      <c r="D664" s="701"/>
    </row>
    <row r="665" spans="3:4" ht="15.75" customHeight="1">
      <c r="C665" s="701"/>
      <c r="D665" s="701"/>
    </row>
    <row r="666" spans="3:4" ht="15.75" customHeight="1">
      <c r="C666" s="701"/>
      <c r="D666" s="701"/>
    </row>
    <row r="667" spans="3:4" ht="15.75" customHeight="1">
      <c r="C667" s="701"/>
      <c r="D667" s="701"/>
    </row>
    <row r="668" spans="3:4" ht="15.75" customHeight="1">
      <c r="C668" s="701"/>
      <c r="D668" s="701"/>
    </row>
    <row r="669" spans="3:4" ht="15.75" customHeight="1">
      <c r="C669" s="701"/>
      <c r="D669" s="701"/>
    </row>
    <row r="670" spans="3:4" ht="15.75" customHeight="1">
      <c r="C670" s="701"/>
      <c r="D670" s="701"/>
    </row>
    <row r="671" spans="3:4" ht="15.75" customHeight="1">
      <c r="C671" s="701"/>
      <c r="D671" s="701"/>
    </row>
    <row r="672" spans="3:4" ht="15.75" customHeight="1">
      <c r="C672" s="701"/>
      <c r="D672" s="701"/>
    </row>
    <row r="673" spans="3:4" ht="15.75" customHeight="1">
      <c r="C673" s="701"/>
      <c r="D673" s="701"/>
    </row>
    <row r="674" spans="3:4" ht="15.75" customHeight="1">
      <c r="C674" s="701"/>
      <c r="D674" s="701"/>
    </row>
    <row r="675" spans="3:4" ht="15.75" customHeight="1">
      <c r="C675" s="701"/>
      <c r="D675" s="701"/>
    </row>
    <row r="676" spans="3:4" ht="15.75" customHeight="1">
      <c r="C676" s="701"/>
      <c r="D676" s="701"/>
    </row>
    <row r="677" spans="3:4" ht="15.75" customHeight="1">
      <c r="C677" s="701"/>
      <c r="D677" s="701"/>
    </row>
    <row r="678" spans="3:4" ht="15.75" customHeight="1">
      <c r="C678" s="701"/>
      <c r="D678" s="701"/>
    </row>
    <row r="679" spans="3:4" ht="15.75" customHeight="1">
      <c r="C679" s="701"/>
      <c r="D679" s="701"/>
    </row>
    <row r="680" spans="3:4" ht="15.75" customHeight="1">
      <c r="C680" s="701"/>
      <c r="D680" s="701"/>
    </row>
    <row r="681" spans="3:4" ht="15.75" customHeight="1">
      <c r="C681" s="701"/>
      <c r="D681" s="701"/>
    </row>
    <row r="682" spans="3:4" ht="15.75" customHeight="1">
      <c r="C682" s="701"/>
      <c r="D682" s="701"/>
    </row>
    <row r="683" spans="3:4" ht="15.75" customHeight="1">
      <c r="C683" s="701"/>
      <c r="D683" s="701"/>
    </row>
    <row r="684" spans="3:4" ht="15.75" customHeight="1">
      <c r="C684" s="701"/>
      <c r="D684" s="701"/>
    </row>
    <row r="685" spans="3:4" ht="15.75" customHeight="1">
      <c r="C685" s="701"/>
      <c r="D685" s="701"/>
    </row>
    <row r="686" spans="3:4" ht="15.75" customHeight="1">
      <c r="C686" s="701"/>
      <c r="D686" s="701"/>
    </row>
    <row r="687" spans="3:4" ht="15.75" customHeight="1">
      <c r="C687" s="701"/>
      <c r="D687" s="701"/>
    </row>
    <row r="688" spans="3:4" ht="15.75" customHeight="1">
      <c r="C688" s="701"/>
      <c r="D688" s="701"/>
    </row>
    <row r="689" spans="3:4" ht="15.75" customHeight="1">
      <c r="C689" s="701"/>
      <c r="D689" s="701"/>
    </row>
    <row r="690" spans="3:4" ht="15.75" customHeight="1">
      <c r="C690" s="701"/>
      <c r="D690" s="701"/>
    </row>
    <row r="691" spans="3:4" ht="15.75" customHeight="1">
      <c r="C691" s="701"/>
      <c r="D691" s="701"/>
    </row>
    <row r="692" spans="3:4" ht="15.75" customHeight="1">
      <c r="C692" s="701"/>
      <c r="D692" s="701"/>
    </row>
    <row r="693" spans="3:4" ht="15.75" customHeight="1">
      <c r="C693" s="701"/>
      <c r="D693" s="701"/>
    </row>
    <row r="694" spans="3:4" ht="15.75" customHeight="1">
      <c r="C694" s="701"/>
      <c r="D694" s="701"/>
    </row>
    <row r="695" spans="3:4" ht="15.75" customHeight="1">
      <c r="C695" s="701"/>
      <c r="D695" s="701"/>
    </row>
    <row r="696" spans="3:4" ht="15.75" customHeight="1">
      <c r="C696" s="701"/>
      <c r="D696" s="701"/>
    </row>
    <row r="697" spans="3:4" ht="15.75" customHeight="1">
      <c r="C697" s="701"/>
      <c r="D697" s="701"/>
    </row>
    <row r="698" spans="3:4" ht="15.75" customHeight="1">
      <c r="C698" s="701"/>
      <c r="D698" s="701"/>
    </row>
    <row r="699" spans="3:4" ht="15.75" customHeight="1">
      <c r="C699" s="701"/>
      <c r="D699" s="701"/>
    </row>
    <row r="700" spans="3:4" ht="15.75" customHeight="1">
      <c r="C700" s="701"/>
      <c r="D700" s="701"/>
    </row>
    <row r="701" spans="3:4" ht="15.75" customHeight="1">
      <c r="C701" s="701"/>
      <c r="D701" s="701"/>
    </row>
    <row r="702" spans="3:4" ht="15.75" customHeight="1">
      <c r="C702" s="701"/>
      <c r="D702" s="701"/>
    </row>
    <row r="703" spans="3:4" ht="15.75" customHeight="1">
      <c r="C703" s="701"/>
      <c r="D703" s="701"/>
    </row>
    <row r="704" spans="3:4" ht="15.75" customHeight="1">
      <c r="C704" s="701"/>
      <c r="D704" s="701"/>
    </row>
    <row r="705" spans="3:4" ht="15.75" customHeight="1">
      <c r="C705" s="701"/>
      <c r="D705" s="701"/>
    </row>
    <row r="706" spans="3:4" ht="15.75" customHeight="1">
      <c r="C706" s="701"/>
      <c r="D706" s="701"/>
    </row>
    <row r="707" spans="3:4" ht="15.75" customHeight="1">
      <c r="C707" s="701"/>
      <c r="D707" s="701"/>
    </row>
    <row r="708" spans="3:4" ht="15.75" customHeight="1">
      <c r="C708" s="701"/>
      <c r="D708" s="701"/>
    </row>
    <row r="709" spans="3:4" ht="15.75" customHeight="1">
      <c r="C709" s="701"/>
      <c r="D709" s="701"/>
    </row>
    <row r="710" spans="3:4" ht="15.75" customHeight="1">
      <c r="C710" s="701"/>
      <c r="D710" s="701"/>
    </row>
    <row r="711" spans="3:4" ht="15.75" customHeight="1">
      <c r="C711" s="701"/>
      <c r="D711" s="701"/>
    </row>
    <row r="712" spans="3:4" ht="15.75" customHeight="1">
      <c r="C712" s="701"/>
      <c r="D712" s="701"/>
    </row>
    <row r="713" spans="3:4" ht="15.75" customHeight="1">
      <c r="C713" s="701"/>
      <c r="D713" s="701"/>
    </row>
    <row r="714" spans="3:4" ht="15.75" customHeight="1">
      <c r="C714" s="701"/>
      <c r="D714" s="701"/>
    </row>
    <row r="715" spans="3:4" ht="15.75" customHeight="1">
      <c r="C715" s="701"/>
      <c r="D715" s="701"/>
    </row>
    <row r="716" spans="3:4" ht="15.75" customHeight="1">
      <c r="C716" s="701"/>
      <c r="D716" s="701"/>
    </row>
    <row r="717" spans="3:4" ht="15.75" customHeight="1">
      <c r="C717" s="701"/>
      <c r="D717" s="701"/>
    </row>
    <row r="718" spans="3:4" ht="15.75" customHeight="1">
      <c r="C718" s="701"/>
      <c r="D718" s="701"/>
    </row>
    <row r="719" spans="3:4" ht="15.75" customHeight="1">
      <c r="C719" s="701"/>
      <c r="D719" s="701"/>
    </row>
    <row r="720" spans="3:4" ht="15.75" customHeight="1">
      <c r="C720" s="701"/>
      <c r="D720" s="701"/>
    </row>
    <row r="721" spans="3:4" ht="15.75" customHeight="1">
      <c r="C721" s="701"/>
      <c r="D721" s="701"/>
    </row>
    <row r="722" spans="3:4" ht="15.75" customHeight="1">
      <c r="C722" s="701"/>
      <c r="D722" s="701"/>
    </row>
    <row r="723" spans="3:4" ht="15.75" customHeight="1">
      <c r="C723" s="701"/>
      <c r="D723" s="701"/>
    </row>
    <row r="724" spans="3:4" ht="15.75" customHeight="1">
      <c r="C724" s="701"/>
      <c r="D724" s="701"/>
    </row>
    <row r="725" spans="3:4" ht="15.75" customHeight="1">
      <c r="C725" s="701"/>
      <c r="D725" s="701"/>
    </row>
    <row r="726" spans="3:4" ht="15.75" customHeight="1">
      <c r="C726" s="701"/>
      <c r="D726" s="701"/>
    </row>
    <row r="727" spans="3:4" ht="15.75" customHeight="1">
      <c r="C727" s="701"/>
      <c r="D727" s="701"/>
    </row>
    <row r="728" spans="3:4" ht="15.75" customHeight="1">
      <c r="C728" s="701"/>
      <c r="D728" s="701"/>
    </row>
    <row r="729" spans="3:4" ht="15.75" customHeight="1">
      <c r="C729" s="701"/>
      <c r="D729" s="701"/>
    </row>
    <row r="730" spans="3:4" ht="15.75" customHeight="1">
      <c r="C730" s="701"/>
      <c r="D730" s="701"/>
    </row>
    <row r="731" spans="3:4" ht="15.75" customHeight="1">
      <c r="C731" s="701"/>
      <c r="D731" s="701"/>
    </row>
    <row r="732" spans="3:4" ht="15.75" customHeight="1">
      <c r="C732" s="701"/>
      <c r="D732" s="701"/>
    </row>
    <row r="733" spans="3:4" ht="15.75" customHeight="1">
      <c r="C733" s="701"/>
      <c r="D733" s="701"/>
    </row>
    <row r="734" spans="3:4" ht="15.75" customHeight="1">
      <c r="C734" s="701"/>
      <c r="D734" s="701"/>
    </row>
    <row r="735" spans="3:4" ht="15.75" customHeight="1">
      <c r="C735" s="701"/>
      <c r="D735" s="701"/>
    </row>
    <row r="736" spans="3:4" ht="15.75" customHeight="1">
      <c r="C736" s="701"/>
      <c r="D736" s="701"/>
    </row>
    <row r="737" spans="3:4" ht="15.75" customHeight="1">
      <c r="C737" s="701"/>
      <c r="D737" s="701"/>
    </row>
    <row r="738" spans="3:4" ht="15.75" customHeight="1">
      <c r="C738" s="701"/>
      <c r="D738" s="701"/>
    </row>
    <row r="739" spans="3:4" ht="15.75" customHeight="1">
      <c r="C739" s="701"/>
      <c r="D739" s="701"/>
    </row>
    <row r="740" spans="3:4" ht="15.75" customHeight="1">
      <c r="C740" s="701"/>
      <c r="D740" s="701"/>
    </row>
    <row r="741" spans="3:4" ht="15.75" customHeight="1">
      <c r="C741" s="701"/>
      <c r="D741" s="701"/>
    </row>
    <row r="742" spans="3:4" ht="15.75" customHeight="1">
      <c r="C742" s="701"/>
      <c r="D742" s="701"/>
    </row>
    <row r="743" spans="3:4" ht="15.75" customHeight="1">
      <c r="C743" s="701"/>
      <c r="D743" s="701"/>
    </row>
    <row r="744" spans="3:4" ht="15.75" customHeight="1">
      <c r="C744" s="701"/>
      <c r="D744" s="701"/>
    </row>
    <row r="745" spans="3:4" ht="15.75" customHeight="1">
      <c r="C745" s="701"/>
      <c r="D745" s="701"/>
    </row>
    <row r="746" spans="3:4" ht="15.75" customHeight="1">
      <c r="C746" s="701"/>
      <c r="D746" s="701"/>
    </row>
    <row r="747" spans="3:4" ht="15.75" customHeight="1">
      <c r="C747" s="701"/>
      <c r="D747" s="701"/>
    </row>
    <row r="748" spans="3:4" ht="15.75" customHeight="1">
      <c r="C748" s="701"/>
      <c r="D748" s="701"/>
    </row>
    <row r="749" spans="3:4" ht="15.75" customHeight="1">
      <c r="C749" s="701"/>
      <c r="D749" s="701"/>
    </row>
    <row r="750" spans="3:4" ht="15.75" customHeight="1">
      <c r="C750" s="701"/>
      <c r="D750" s="701"/>
    </row>
    <row r="751" spans="3:4" ht="15.75" customHeight="1">
      <c r="C751" s="701"/>
      <c r="D751" s="701"/>
    </row>
    <row r="752" spans="3:4" ht="15.75" customHeight="1">
      <c r="C752" s="701"/>
      <c r="D752" s="701"/>
    </row>
    <row r="753" spans="3:4" ht="15.75" customHeight="1">
      <c r="C753" s="701"/>
      <c r="D753" s="701"/>
    </row>
    <row r="754" spans="3:4" ht="15.75" customHeight="1">
      <c r="C754" s="701"/>
      <c r="D754" s="701"/>
    </row>
    <row r="755" spans="3:4" ht="15.75" customHeight="1">
      <c r="C755" s="701"/>
      <c r="D755" s="701"/>
    </row>
    <row r="756" spans="3:4" ht="15.75" customHeight="1">
      <c r="C756" s="701"/>
      <c r="D756" s="701"/>
    </row>
    <row r="757" spans="3:4" ht="15.75" customHeight="1">
      <c r="C757" s="701"/>
      <c r="D757" s="701"/>
    </row>
    <row r="758" spans="3:4" ht="15.75" customHeight="1">
      <c r="C758" s="701"/>
      <c r="D758" s="701"/>
    </row>
    <row r="759" spans="3:4" ht="15.75" customHeight="1">
      <c r="C759" s="701"/>
      <c r="D759" s="701"/>
    </row>
    <row r="760" spans="3:4" ht="15.75" customHeight="1">
      <c r="C760" s="701"/>
      <c r="D760" s="701"/>
    </row>
    <row r="761" spans="3:4" ht="15.75" customHeight="1">
      <c r="C761" s="701"/>
      <c r="D761" s="701"/>
    </row>
    <row r="762" spans="3:4" ht="15.75" customHeight="1">
      <c r="C762" s="701"/>
      <c r="D762" s="701"/>
    </row>
    <row r="763" spans="3:4" ht="15.75" customHeight="1">
      <c r="C763" s="701"/>
      <c r="D763" s="701"/>
    </row>
    <row r="764" spans="3:4" ht="15.75" customHeight="1">
      <c r="C764" s="701"/>
      <c r="D764" s="701"/>
    </row>
    <row r="765" spans="3:4" ht="15.75" customHeight="1">
      <c r="C765" s="701"/>
      <c r="D765" s="701"/>
    </row>
    <row r="766" spans="3:4" ht="15.75" customHeight="1">
      <c r="C766" s="701"/>
      <c r="D766" s="701"/>
    </row>
    <row r="767" spans="3:4" ht="15.75" customHeight="1">
      <c r="C767" s="701"/>
      <c r="D767" s="701"/>
    </row>
    <row r="768" spans="3:4" ht="15.75" customHeight="1">
      <c r="C768" s="701"/>
      <c r="D768" s="701"/>
    </row>
    <row r="769" spans="3:4" ht="15.75" customHeight="1">
      <c r="C769" s="701"/>
      <c r="D769" s="701"/>
    </row>
    <row r="770" spans="3:4" ht="15.75" customHeight="1">
      <c r="C770" s="701"/>
      <c r="D770" s="701"/>
    </row>
    <row r="771" spans="3:4" ht="15.75" customHeight="1">
      <c r="C771" s="701"/>
      <c r="D771" s="701"/>
    </row>
    <row r="772" spans="3:4" ht="15.75" customHeight="1">
      <c r="C772" s="701"/>
      <c r="D772" s="701"/>
    </row>
    <row r="773" spans="3:4" ht="15.75" customHeight="1">
      <c r="C773" s="701"/>
      <c r="D773" s="701"/>
    </row>
    <row r="774" spans="3:4" ht="15.75" customHeight="1">
      <c r="C774" s="701"/>
      <c r="D774" s="701"/>
    </row>
    <row r="775" spans="3:4" ht="15.75" customHeight="1">
      <c r="C775" s="701"/>
      <c r="D775" s="701"/>
    </row>
    <row r="776" spans="3:4" ht="15.75" customHeight="1">
      <c r="C776" s="701"/>
      <c r="D776" s="701"/>
    </row>
    <row r="777" spans="3:4" ht="15.75" customHeight="1">
      <c r="C777" s="701"/>
      <c r="D777" s="701"/>
    </row>
    <row r="778" spans="3:4" ht="15.75" customHeight="1">
      <c r="C778" s="701"/>
      <c r="D778" s="701"/>
    </row>
    <row r="779" spans="3:4" ht="15.75" customHeight="1">
      <c r="C779" s="701"/>
      <c r="D779" s="701"/>
    </row>
    <row r="780" spans="3:4" ht="15.75" customHeight="1">
      <c r="C780" s="701"/>
      <c r="D780" s="701"/>
    </row>
    <row r="781" spans="3:4" ht="15.75" customHeight="1">
      <c r="C781" s="701"/>
      <c r="D781" s="701"/>
    </row>
    <row r="782" spans="3:4" ht="15.75" customHeight="1">
      <c r="C782" s="701"/>
      <c r="D782" s="701"/>
    </row>
    <row r="783" spans="3:4" ht="15.75" customHeight="1">
      <c r="C783" s="701"/>
      <c r="D783" s="701"/>
    </row>
    <row r="784" spans="3:4" ht="15.75" customHeight="1">
      <c r="C784" s="701"/>
      <c r="D784" s="701"/>
    </row>
    <row r="785" spans="3:4" ht="15.75" customHeight="1">
      <c r="C785" s="701"/>
      <c r="D785" s="701"/>
    </row>
    <row r="786" spans="3:4" ht="15.75" customHeight="1">
      <c r="C786" s="701"/>
      <c r="D786" s="701"/>
    </row>
    <row r="787" spans="3:4" ht="15.75" customHeight="1">
      <c r="C787" s="701"/>
      <c r="D787" s="701"/>
    </row>
    <row r="788" spans="3:4" ht="15.75" customHeight="1">
      <c r="C788" s="701"/>
      <c r="D788" s="701"/>
    </row>
    <row r="789" spans="3:4" ht="15.75" customHeight="1">
      <c r="C789" s="701"/>
      <c r="D789" s="701"/>
    </row>
    <row r="790" spans="3:4" ht="15.75" customHeight="1">
      <c r="C790" s="701"/>
      <c r="D790" s="701"/>
    </row>
    <row r="791" spans="3:4" ht="15.75" customHeight="1">
      <c r="C791" s="701"/>
      <c r="D791" s="701"/>
    </row>
    <row r="792" spans="3:4" ht="15.75" customHeight="1">
      <c r="C792" s="701"/>
      <c r="D792" s="701"/>
    </row>
    <row r="793" spans="3:4" ht="15.75" customHeight="1">
      <c r="C793" s="701"/>
      <c r="D793" s="701"/>
    </row>
    <row r="794" spans="3:4" ht="15.75" customHeight="1">
      <c r="C794" s="701"/>
      <c r="D794" s="701"/>
    </row>
    <row r="795" spans="3:4" ht="15.75" customHeight="1">
      <c r="C795" s="701"/>
      <c r="D795" s="701"/>
    </row>
    <row r="796" spans="3:4" ht="15.75" customHeight="1">
      <c r="C796" s="701"/>
      <c r="D796" s="701"/>
    </row>
    <row r="797" spans="3:4" ht="15.75" customHeight="1">
      <c r="C797" s="701"/>
      <c r="D797" s="701"/>
    </row>
    <row r="798" spans="3:4" ht="15.75" customHeight="1">
      <c r="C798" s="701"/>
      <c r="D798" s="701"/>
    </row>
    <row r="799" spans="3:4" ht="15.75" customHeight="1">
      <c r="C799" s="701"/>
      <c r="D799" s="701"/>
    </row>
    <row r="800" spans="3:4" ht="15.75" customHeight="1">
      <c r="C800" s="701"/>
      <c r="D800" s="701"/>
    </row>
    <row r="801" spans="3:4" ht="15.75" customHeight="1">
      <c r="C801" s="701"/>
      <c r="D801" s="701"/>
    </row>
    <row r="802" spans="3:4" ht="15.75" customHeight="1">
      <c r="C802" s="701"/>
      <c r="D802" s="701"/>
    </row>
    <row r="803" spans="3:4" ht="15.75" customHeight="1">
      <c r="C803" s="701"/>
      <c r="D803" s="701"/>
    </row>
    <row r="804" spans="3:4" ht="15.75" customHeight="1">
      <c r="C804" s="701"/>
      <c r="D804" s="701"/>
    </row>
    <row r="805" spans="3:4" ht="15.75" customHeight="1">
      <c r="C805" s="701"/>
      <c r="D805" s="701"/>
    </row>
    <row r="806" spans="3:4" ht="15.75" customHeight="1">
      <c r="C806" s="701"/>
      <c r="D806" s="701"/>
    </row>
    <row r="807" spans="3:4" ht="15.75" customHeight="1">
      <c r="C807" s="701"/>
      <c r="D807" s="701"/>
    </row>
    <row r="808" spans="3:4" ht="15.75" customHeight="1">
      <c r="C808" s="701"/>
      <c r="D808" s="701"/>
    </row>
    <row r="809" spans="3:4" ht="15.75" customHeight="1">
      <c r="C809" s="701"/>
      <c r="D809" s="701"/>
    </row>
    <row r="810" spans="3:4" ht="15.75" customHeight="1">
      <c r="C810" s="701"/>
      <c r="D810" s="701"/>
    </row>
    <row r="811" spans="3:4" ht="15.75" customHeight="1">
      <c r="C811" s="701"/>
      <c r="D811" s="701"/>
    </row>
    <row r="812" spans="3:4" ht="15.75" customHeight="1">
      <c r="C812" s="701"/>
      <c r="D812" s="701"/>
    </row>
    <row r="813" spans="3:4" ht="15.75" customHeight="1">
      <c r="C813" s="701"/>
      <c r="D813" s="701"/>
    </row>
    <row r="814" spans="3:4" ht="15.75" customHeight="1">
      <c r="C814" s="701"/>
      <c r="D814" s="701"/>
    </row>
    <row r="815" spans="3:4" ht="15.75" customHeight="1">
      <c r="C815" s="701"/>
      <c r="D815" s="701"/>
    </row>
    <row r="816" spans="3:4" ht="15.75" customHeight="1">
      <c r="C816" s="701"/>
      <c r="D816" s="701"/>
    </row>
    <row r="817" spans="3:4" ht="15.75" customHeight="1">
      <c r="C817" s="701"/>
      <c r="D817" s="701"/>
    </row>
    <row r="818" spans="3:4" ht="15.75" customHeight="1">
      <c r="C818" s="701"/>
      <c r="D818" s="701"/>
    </row>
    <row r="819" spans="3:4" ht="15.75" customHeight="1">
      <c r="C819" s="701"/>
      <c r="D819" s="701"/>
    </row>
    <row r="820" spans="3:4" ht="15.75" customHeight="1">
      <c r="C820" s="701"/>
      <c r="D820" s="701"/>
    </row>
    <row r="821" spans="3:4" ht="15.75" customHeight="1">
      <c r="C821" s="701"/>
      <c r="D821" s="701"/>
    </row>
    <row r="822" spans="3:4" ht="15.75" customHeight="1">
      <c r="C822" s="701"/>
      <c r="D822" s="701"/>
    </row>
    <row r="823" spans="3:4" ht="15.75" customHeight="1">
      <c r="C823" s="701"/>
      <c r="D823" s="701"/>
    </row>
    <row r="824" spans="3:4" ht="15.75" customHeight="1">
      <c r="C824" s="701"/>
      <c r="D824" s="701"/>
    </row>
    <row r="825" spans="3:4" ht="15.75" customHeight="1">
      <c r="C825" s="701"/>
      <c r="D825" s="701"/>
    </row>
    <row r="826" spans="3:4" ht="15.75" customHeight="1">
      <c r="C826" s="701"/>
      <c r="D826" s="701"/>
    </row>
    <row r="827" spans="3:4" ht="15.75" customHeight="1">
      <c r="C827" s="701"/>
      <c r="D827" s="701"/>
    </row>
    <row r="828" spans="3:4" ht="15.75" customHeight="1">
      <c r="C828" s="701"/>
      <c r="D828" s="701"/>
    </row>
    <row r="829" spans="3:4" ht="15.75" customHeight="1">
      <c r="C829" s="701"/>
      <c r="D829" s="701"/>
    </row>
    <row r="830" spans="3:4" ht="15.75" customHeight="1">
      <c r="C830" s="701"/>
      <c r="D830" s="701"/>
    </row>
    <row r="831" spans="3:4" ht="15.75" customHeight="1">
      <c r="C831" s="701"/>
      <c r="D831" s="701"/>
    </row>
    <row r="832" spans="3:4" ht="15.75" customHeight="1">
      <c r="C832" s="701"/>
      <c r="D832" s="701"/>
    </row>
    <row r="833" spans="3:4" ht="15.75" customHeight="1">
      <c r="C833" s="701"/>
      <c r="D833" s="701"/>
    </row>
    <row r="834" spans="3:4" ht="15.75" customHeight="1">
      <c r="C834" s="701"/>
      <c r="D834" s="701"/>
    </row>
    <row r="835" spans="3:4" ht="15.75" customHeight="1">
      <c r="C835" s="701"/>
      <c r="D835" s="701"/>
    </row>
    <row r="836" spans="3:4" ht="15.75" customHeight="1">
      <c r="C836" s="701"/>
      <c r="D836" s="701"/>
    </row>
    <row r="837" spans="3:4" ht="15.75" customHeight="1">
      <c r="C837" s="701"/>
      <c r="D837" s="701"/>
    </row>
    <row r="838" spans="3:4" ht="15.75" customHeight="1">
      <c r="C838" s="701"/>
      <c r="D838" s="701"/>
    </row>
    <row r="839" spans="3:4" ht="15.75" customHeight="1">
      <c r="C839" s="701"/>
      <c r="D839" s="701"/>
    </row>
    <row r="840" spans="3:4" ht="15.75" customHeight="1">
      <c r="C840" s="701"/>
      <c r="D840" s="701"/>
    </row>
    <row r="841" spans="3:4" ht="15.75" customHeight="1">
      <c r="C841" s="701"/>
      <c r="D841" s="701"/>
    </row>
    <row r="842" spans="3:4" ht="15.75" customHeight="1">
      <c r="C842" s="701"/>
      <c r="D842" s="701"/>
    </row>
    <row r="843" spans="3:4" ht="15.75" customHeight="1">
      <c r="C843" s="701"/>
      <c r="D843" s="701"/>
    </row>
    <row r="844" spans="3:4" ht="15.75" customHeight="1">
      <c r="C844" s="701"/>
      <c r="D844" s="701"/>
    </row>
    <row r="845" spans="3:4" ht="15.75" customHeight="1">
      <c r="C845" s="701"/>
      <c r="D845" s="701"/>
    </row>
    <row r="846" spans="3:4" ht="15.75" customHeight="1">
      <c r="C846" s="701"/>
      <c r="D846" s="701"/>
    </row>
    <row r="847" spans="3:4" ht="15.75" customHeight="1">
      <c r="C847" s="701"/>
      <c r="D847" s="701"/>
    </row>
    <row r="848" spans="3:4" ht="15.75" customHeight="1">
      <c r="C848" s="701"/>
      <c r="D848" s="701"/>
    </row>
    <row r="849" spans="3:4" ht="15.75" customHeight="1">
      <c r="C849" s="701"/>
      <c r="D849" s="701"/>
    </row>
    <row r="850" spans="3:4" ht="15.75" customHeight="1">
      <c r="C850" s="701"/>
      <c r="D850" s="701"/>
    </row>
    <row r="851" spans="3:4" ht="15.75" customHeight="1">
      <c r="C851" s="701"/>
      <c r="D851" s="701"/>
    </row>
    <row r="852" spans="3:4" ht="15.75" customHeight="1">
      <c r="C852" s="701"/>
      <c r="D852" s="701"/>
    </row>
    <row r="853" spans="3:4" ht="15.75" customHeight="1">
      <c r="C853" s="701"/>
      <c r="D853" s="701"/>
    </row>
    <row r="854" spans="3:4" ht="15.75" customHeight="1">
      <c r="C854" s="701"/>
      <c r="D854" s="701"/>
    </row>
    <row r="855" spans="3:4" ht="15.75" customHeight="1">
      <c r="C855" s="701"/>
      <c r="D855" s="701"/>
    </row>
    <row r="856" spans="3:4" ht="15.75" customHeight="1">
      <c r="C856" s="701"/>
      <c r="D856" s="701"/>
    </row>
    <row r="857" spans="3:4" ht="15.75" customHeight="1">
      <c r="C857" s="701"/>
      <c r="D857" s="701"/>
    </row>
    <row r="858" spans="3:4" ht="15.75" customHeight="1">
      <c r="C858" s="701"/>
      <c r="D858" s="701"/>
    </row>
    <row r="859" spans="3:4" ht="15.75" customHeight="1">
      <c r="C859" s="701"/>
      <c r="D859" s="701"/>
    </row>
    <row r="860" spans="3:4" ht="15.75" customHeight="1">
      <c r="C860" s="701"/>
      <c r="D860" s="701"/>
    </row>
    <row r="861" spans="3:4" ht="15.75" customHeight="1">
      <c r="C861" s="701"/>
      <c r="D861" s="701"/>
    </row>
    <row r="862" spans="3:4" ht="15.75" customHeight="1">
      <c r="C862" s="701"/>
      <c r="D862" s="701"/>
    </row>
    <row r="863" spans="3:4" ht="15.75" customHeight="1">
      <c r="C863" s="701"/>
      <c r="D863" s="701"/>
    </row>
    <row r="864" spans="3:4" ht="15.75" customHeight="1">
      <c r="C864" s="701"/>
      <c r="D864" s="701"/>
    </row>
    <row r="865" spans="3:4" ht="15.75" customHeight="1">
      <c r="C865" s="701"/>
      <c r="D865" s="701"/>
    </row>
    <row r="866" spans="3:4" ht="15.75" customHeight="1">
      <c r="C866" s="701"/>
      <c r="D866" s="701"/>
    </row>
    <row r="867" spans="3:4" ht="15.75" customHeight="1">
      <c r="C867" s="701"/>
      <c r="D867" s="701"/>
    </row>
    <row r="868" spans="3:4" ht="15.75" customHeight="1">
      <c r="C868" s="701"/>
      <c r="D868" s="701"/>
    </row>
    <row r="869" spans="3:4" ht="15.75" customHeight="1">
      <c r="C869" s="701"/>
      <c r="D869" s="701"/>
    </row>
    <row r="870" spans="3:4" ht="15.75" customHeight="1">
      <c r="C870" s="701"/>
      <c r="D870" s="701"/>
    </row>
    <row r="871" spans="3:4" ht="15.75" customHeight="1">
      <c r="C871" s="701"/>
      <c r="D871" s="701"/>
    </row>
    <row r="872" spans="3:4" ht="15.75" customHeight="1">
      <c r="C872" s="701"/>
      <c r="D872" s="701"/>
    </row>
    <row r="873" spans="3:4" ht="15.75" customHeight="1">
      <c r="C873" s="701"/>
      <c r="D873" s="701"/>
    </row>
    <row r="874" spans="3:4" ht="15.75" customHeight="1">
      <c r="C874" s="701"/>
      <c r="D874" s="701"/>
    </row>
    <row r="875" spans="3:4" ht="15.75" customHeight="1">
      <c r="C875" s="701"/>
      <c r="D875" s="701"/>
    </row>
    <row r="876" spans="3:4" ht="15.75" customHeight="1">
      <c r="C876" s="701"/>
      <c r="D876" s="701"/>
    </row>
    <row r="877" spans="3:4" ht="15.75" customHeight="1">
      <c r="C877" s="701"/>
      <c r="D877" s="701"/>
    </row>
    <row r="878" spans="3:4" ht="15.75" customHeight="1">
      <c r="C878" s="701"/>
      <c r="D878" s="701"/>
    </row>
    <row r="879" spans="3:4" ht="15.75" customHeight="1">
      <c r="C879" s="701"/>
      <c r="D879" s="701"/>
    </row>
    <row r="880" spans="3:4" ht="15.75" customHeight="1">
      <c r="C880" s="701"/>
      <c r="D880" s="701"/>
    </row>
    <row r="881" spans="3:4" ht="15.75" customHeight="1">
      <c r="C881" s="701"/>
      <c r="D881" s="701"/>
    </row>
    <row r="882" spans="3:4" ht="15.75" customHeight="1">
      <c r="C882" s="701"/>
      <c r="D882" s="701"/>
    </row>
    <row r="883" spans="3:4" ht="15.75" customHeight="1">
      <c r="C883" s="701"/>
      <c r="D883" s="701"/>
    </row>
    <row r="884" spans="3:4" ht="15.75" customHeight="1">
      <c r="C884" s="701"/>
      <c r="D884" s="701"/>
    </row>
    <row r="885" spans="3:4" ht="15.75" customHeight="1">
      <c r="C885" s="701"/>
      <c r="D885" s="701"/>
    </row>
    <row r="886" spans="3:4" ht="15.75" customHeight="1">
      <c r="C886" s="701"/>
      <c r="D886" s="701"/>
    </row>
    <row r="887" spans="3:4" ht="15.75" customHeight="1">
      <c r="C887" s="701"/>
      <c r="D887" s="701"/>
    </row>
    <row r="888" spans="3:4" ht="15.75" customHeight="1">
      <c r="C888" s="701"/>
      <c r="D888" s="701"/>
    </row>
    <row r="889" spans="3:4" ht="15.75" customHeight="1">
      <c r="C889" s="701"/>
      <c r="D889" s="701"/>
    </row>
    <row r="890" spans="3:4" ht="15.75" customHeight="1">
      <c r="C890" s="701"/>
      <c r="D890" s="701"/>
    </row>
    <row r="891" spans="3:4" ht="15.75" customHeight="1">
      <c r="C891" s="701"/>
      <c r="D891" s="701"/>
    </row>
    <row r="892" spans="3:4" ht="15.75" customHeight="1">
      <c r="C892" s="701"/>
      <c r="D892" s="701"/>
    </row>
    <row r="893" spans="3:4" ht="15.75" customHeight="1">
      <c r="C893" s="701"/>
      <c r="D893" s="701"/>
    </row>
    <row r="894" spans="3:4" ht="15.75" customHeight="1">
      <c r="C894" s="701"/>
      <c r="D894" s="701"/>
    </row>
    <row r="895" spans="3:4" ht="15.75" customHeight="1">
      <c r="C895" s="701"/>
      <c r="D895" s="701"/>
    </row>
    <row r="896" spans="3:4" ht="15.75" customHeight="1">
      <c r="C896" s="701"/>
      <c r="D896" s="701"/>
    </row>
    <row r="897" spans="3:4" ht="15.75" customHeight="1">
      <c r="C897" s="701"/>
      <c r="D897" s="701"/>
    </row>
    <row r="898" spans="3:4" ht="15.75" customHeight="1">
      <c r="C898" s="701"/>
      <c r="D898" s="701"/>
    </row>
    <row r="899" spans="3:4" ht="15.75" customHeight="1">
      <c r="C899" s="701"/>
      <c r="D899" s="701"/>
    </row>
    <row r="900" spans="3:4" ht="15.75" customHeight="1">
      <c r="C900" s="701"/>
      <c r="D900" s="701"/>
    </row>
    <row r="901" spans="3:4" ht="15.75" customHeight="1">
      <c r="C901" s="701"/>
      <c r="D901" s="701"/>
    </row>
    <row r="902" spans="3:4" ht="15.75" customHeight="1">
      <c r="C902" s="701"/>
      <c r="D902" s="701"/>
    </row>
    <row r="903" spans="3:4" ht="15.75" customHeight="1">
      <c r="C903" s="701"/>
      <c r="D903" s="701"/>
    </row>
    <row r="904" spans="3:4" ht="15.75" customHeight="1">
      <c r="C904" s="701"/>
      <c r="D904" s="701"/>
    </row>
    <row r="905" spans="3:4" ht="15.75" customHeight="1">
      <c r="C905" s="701"/>
      <c r="D905" s="701"/>
    </row>
    <row r="906" spans="3:4" ht="15.75" customHeight="1">
      <c r="C906" s="701"/>
      <c r="D906" s="701"/>
    </row>
    <row r="907" spans="3:4" ht="15.75" customHeight="1">
      <c r="C907" s="701"/>
      <c r="D907" s="701"/>
    </row>
    <row r="908" spans="3:4" ht="15.75" customHeight="1">
      <c r="C908" s="701"/>
      <c r="D908" s="701"/>
    </row>
    <row r="909" spans="3:4" ht="15.75" customHeight="1">
      <c r="C909" s="701"/>
      <c r="D909" s="701"/>
    </row>
    <row r="910" spans="3:4" ht="15.75" customHeight="1">
      <c r="C910" s="701"/>
      <c r="D910" s="701"/>
    </row>
    <row r="911" spans="3:4" ht="15.75" customHeight="1">
      <c r="C911" s="701"/>
      <c r="D911" s="701"/>
    </row>
    <row r="912" spans="3:4" ht="15.75" customHeight="1">
      <c r="C912" s="701"/>
      <c r="D912" s="701"/>
    </row>
    <row r="913" spans="3:4" ht="15.75" customHeight="1">
      <c r="C913" s="701"/>
      <c r="D913" s="701"/>
    </row>
    <row r="914" spans="3:4" ht="15.75" customHeight="1">
      <c r="C914" s="701"/>
      <c r="D914" s="701"/>
    </row>
    <row r="915" spans="3:4" ht="15.75" customHeight="1">
      <c r="C915" s="701"/>
      <c r="D915" s="701"/>
    </row>
    <row r="916" spans="3:4" ht="15.75" customHeight="1">
      <c r="C916" s="701"/>
      <c r="D916" s="701"/>
    </row>
    <row r="917" spans="3:4" ht="15.75" customHeight="1">
      <c r="C917" s="701"/>
      <c r="D917" s="701"/>
    </row>
    <row r="918" spans="3:4" ht="15.75" customHeight="1">
      <c r="C918" s="701"/>
      <c r="D918" s="701"/>
    </row>
    <row r="919" spans="3:4" ht="15.75" customHeight="1">
      <c r="C919" s="701"/>
      <c r="D919" s="701"/>
    </row>
    <row r="920" spans="3:4" ht="15.75" customHeight="1">
      <c r="C920" s="701"/>
      <c r="D920" s="701"/>
    </row>
    <row r="921" spans="3:4" ht="15.75" customHeight="1">
      <c r="C921" s="701"/>
      <c r="D921" s="701"/>
    </row>
    <row r="922" spans="3:4" ht="15.75" customHeight="1">
      <c r="C922" s="701"/>
      <c r="D922" s="701"/>
    </row>
    <row r="923" spans="3:4" ht="15.75" customHeight="1">
      <c r="C923" s="701"/>
      <c r="D923" s="701"/>
    </row>
    <row r="924" spans="3:4" ht="15.75" customHeight="1">
      <c r="C924" s="701"/>
      <c r="D924" s="701"/>
    </row>
    <row r="925" spans="3:4" ht="15.75" customHeight="1">
      <c r="C925" s="701"/>
      <c r="D925" s="701"/>
    </row>
    <row r="926" spans="3:4" ht="15.75" customHeight="1">
      <c r="C926" s="701"/>
      <c r="D926" s="701"/>
    </row>
    <row r="927" spans="3:4" ht="15.75" customHeight="1">
      <c r="C927" s="701"/>
      <c r="D927" s="701"/>
    </row>
    <row r="928" spans="3:4" ht="15.75" customHeight="1">
      <c r="C928" s="701"/>
      <c r="D928" s="701"/>
    </row>
    <row r="929" spans="3:4" ht="15.75" customHeight="1">
      <c r="C929" s="701"/>
      <c r="D929" s="701"/>
    </row>
    <row r="930" spans="3:4" ht="15.75" customHeight="1">
      <c r="C930" s="701"/>
      <c r="D930" s="701"/>
    </row>
    <row r="931" spans="3:4" ht="15.75" customHeight="1">
      <c r="C931" s="701"/>
      <c r="D931" s="701"/>
    </row>
    <row r="932" spans="3:4" ht="15.75" customHeight="1">
      <c r="C932" s="701"/>
      <c r="D932" s="701"/>
    </row>
    <row r="933" spans="3:4" ht="15.75" customHeight="1">
      <c r="C933" s="701"/>
      <c r="D933" s="701"/>
    </row>
    <row r="934" spans="3:4" ht="15.75" customHeight="1">
      <c r="C934" s="701"/>
      <c r="D934" s="701"/>
    </row>
    <row r="935" spans="3:4" ht="15.75" customHeight="1">
      <c r="C935" s="701"/>
      <c r="D935" s="701"/>
    </row>
    <row r="936" spans="3:4" ht="15.75" customHeight="1">
      <c r="C936" s="701"/>
      <c r="D936" s="701"/>
    </row>
    <row r="937" spans="3:4" ht="15.75" customHeight="1">
      <c r="C937" s="701"/>
      <c r="D937" s="701"/>
    </row>
    <row r="938" spans="3:4" ht="15.75" customHeight="1">
      <c r="C938" s="701"/>
      <c r="D938" s="701"/>
    </row>
    <row r="939" spans="3:4" ht="15.75" customHeight="1">
      <c r="C939" s="701"/>
      <c r="D939" s="701"/>
    </row>
    <row r="940" spans="3:4" ht="15.75" customHeight="1">
      <c r="C940" s="701"/>
      <c r="D940" s="701"/>
    </row>
    <row r="941" spans="3:4" ht="15.75" customHeight="1">
      <c r="C941" s="701"/>
      <c r="D941" s="701"/>
    </row>
    <row r="942" spans="3:4" ht="15.75" customHeight="1">
      <c r="C942" s="701"/>
      <c r="D942" s="701"/>
    </row>
    <row r="943" spans="3:4" ht="15.75" customHeight="1">
      <c r="C943" s="701"/>
      <c r="D943" s="701"/>
    </row>
    <row r="944" spans="3:4" ht="15.75" customHeight="1">
      <c r="C944" s="701"/>
      <c r="D944" s="701"/>
    </row>
    <row r="945" spans="3:4" ht="15.75" customHeight="1">
      <c r="C945" s="701"/>
      <c r="D945" s="701"/>
    </row>
    <row r="946" spans="3:4" ht="15.75" customHeight="1">
      <c r="C946" s="701"/>
      <c r="D946" s="701"/>
    </row>
    <row r="947" spans="3:4" ht="15.75" customHeight="1">
      <c r="C947" s="701"/>
      <c r="D947" s="701"/>
    </row>
    <row r="948" spans="3:4" ht="15.75" customHeight="1">
      <c r="C948" s="701"/>
      <c r="D948" s="701"/>
    </row>
    <row r="949" spans="3:4" ht="15.75" customHeight="1">
      <c r="C949" s="701"/>
      <c r="D949" s="701"/>
    </row>
    <row r="950" spans="3:4" ht="15.75" customHeight="1">
      <c r="C950" s="701"/>
      <c r="D950" s="701"/>
    </row>
    <row r="951" spans="3:4" ht="15.75" customHeight="1">
      <c r="C951" s="701"/>
      <c r="D951" s="701"/>
    </row>
    <row r="952" spans="3:4" ht="15.75" customHeight="1">
      <c r="C952" s="701"/>
      <c r="D952" s="701"/>
    </row>
    <row r="953" spans="3:4" ht="15.75" customHeight="1">
      <c r="C953" s="701"/>
      <c r="D953" s="701"/>
    </row>
    <row r="954" spans="3:4" ht="15.75" customHeight="1">
      <c r="C954" s="701"/>
      <c r="D954" s="701"/>
    </row>
    <row r="955" spans="3:4" ht="15.75" customHeight="1">
      <c r="C955" s="701"/>
      <c r="D955" s="701"/>
    </row>
    <row r="956" spans="3:4" ht="15.75" customHeight="1">
      <c r="C956" s="701"/>
      <c r="D956" s="701"/>
    </row>
    <row r="957" spans="3:4" ht="15.75" customHeight="1">
      <c r="C957" s="701"/>
      <c r="D957" s="701"/>
    </row>
    <row r="958" spans="3:4" ht="15.75" customHeight="1">
      <c r="C958" s="701"/>
      <c r="D958" s="701"/>
    </row>
    <row r="959" spans="3:4" ht="15.75" customHeight="1">
      <c r="C959" s="701"/>
      <c r="D959" s="701"/>
    </row>
    <row r="960" spans="3:4" ht="15.75" customHeight="1">
      <c r="C960" s="701"/>
      <c r="D960" s="701"/>
    </row>
    <row r="961" spans="3:4" ht="15.75" customHeight="1">
      <c r="C961" s="701"/>
      <c r="D961" s="701"/>
    </row>
    <row r="962" spans="3:4" ht="15.75" customHeight="1">
      <c r="C962" s="701"/>
      <c r="D962" s="701"/>
    </row>
    <row r="963" spans="3:4" ht="15.75" customHeight="1">
      <c r="C963" s="701"/>
      <c r="D963" s="701"/>
    </row>
    <row r="964" spans="3:4" ht="15.75" customHeight="1">
      <c r="C964" s="701"/>
      <c r="D964" s="701"/>
    </row>
    <row r="965" spans="3:4" ht="15.75" customHeight="1">
      <c r="C965" s="701"/>
      <c r="D965" s="701"/>
    </row>
    <row r="966" spans="3:4" ht="15.75" customHeight="1">
      <c r="C966" s="701"/>
      <c r="D966" s="701"/>
    </row>
    <row r="967" spans="3:4" ht="15.75" customHeight="1">
      <c r="C967" s="701"/>
      <c r="D967" s="701"/>
    </row>
    <row r="968" spans="3:4" ht="15.75" customHeight="1">
      <c r="C968" s="701"/>
      <c r="D968" s="701"/>
    </row>
    <row r="969" spans="3:4" ht="15.75" customHeight="1">
      <c r="C969" s="701"/>
      <c r="D969" s="701"/>
    </row>
    <row r="970" spans="3:4" ht="15.75" customHeight="1">
      <c r="C970" s="701"/>
      <c r="D970" s="701"/>
    </row>
    <row r="971" spans="3:4" ht="15.75" customHeight="1">
      <c r="C971" s="701"/>
      <c r="D971" s="701"/>
    </row>
    <row r="972" spans="3:4" ht="15.75" customHeight="1">
      <c r="C972" s="701"/>
      <c r="D972" s="701"/>
    </row>
    <row r="973" spans="3:4" ht="15.75" customHeight="1">
      <c r="C973" s="701"/>
      <c r="D973" s="701"/>
    </row>
    <row r="974" spans="3:4" ht="15.75" customHeight="1">
      <c r="C974" s="701"/>
      <c r="D974" s="701"/>
    </row>
    <row r="975" spans="3:4" ht="15.75" customHeight="1">
      <c r="C975" s="701"/>
      <c r="D975" s="701"/>
    </row>
    <row r="976" spans="3:4" ht="15.75" customHeight="1">
      <c r="C976" s="701"/>
      <c r="D976" s="701"/>
    </row>
    <row r="977" spans="3:4" ht="15.75" customHeight="1">
      <c r="C977" s="701"/>
      <c r="D977" s="701"/>
    </row>
    <row r="978" spans="3:4" ht="15.75" customHeight="1">
      <c r="C978" s="701"/>
      <c r="D978" s="701"/>
    </row>
    <row r="979" spans="3:4" ht="15.75" customHeight="1">
      <c r="C979" s="701"/>
      <c r="D979" s="701"/>
    </row>
    <row r="980" spans="3:4" ht="15.75" customHeight="1">
      <c r="C980" s="701"/>
      <c r="D980" s="701"/>
    </row>
    <row r="981" spans="3:4" ht="15.75" customHeight="1">
      <c r="C981" s="701"/>
      <c r="D981" s="701"/>
    </row>
    <row r="982" spans="3:4" ht="15.75" customHeight="1">
      <c r="C982" s="701"/>
      <c r="D982" s="701"/>
    </row>
    <row r="983" spans="3:4" ht="15.75" customHeight="1">
      <c r="C983" s="701"/>
      <c r="D983" s="701"/>
    </row>
    <row r="984" spans="3:4" ht="15.75" customHeight="1">
      <c r="C984" s="701"/>
      <c r="D984" s="701"/>
    </row>
    <row r="985" spans="3:4" ht="15.75" customHeight="1">
      <c r="C985" s="701"/>
      <c r="D985" s="701"/>
    </row>
    <row r="986" spans="3:4" ht="15.75" customHeight="1">
      <c r="C986" s="701"/>
      <c r="D986" s="701"/>
    </row>
    <row r="987" spans="3:4" ht="15.75" customHeight="1">
      <c r="C987" s="701"/>
      <c r="D987" s="701"/>
    </row>
    <row r="988" spans="3:4" ht="15.75" customHeight="1">
      <c r="C988" s="701"/>
      <c r="D988" s="701"/>
    </row>
    <row r="989" spans="3:4" ht="15.75" customHeight="1">
      <c r="C989" s="701"/>
      <c r="D989" s="701"/>
    </row>
    <row r="990" spans="3:4" ht="15.75" customHeight="1">
      <c r="C990" s="701"/>
      <c r="D990" s="701"/>
    </row>
    <row r="991" spans="3:4" ht="15.75" customHeight="1">
      <c r="C991" s="701"/>
      <c r="D991" s="701"/>
    </row>
    <row r="992" spans="3:4" ht="15.75" customHeight="1">
      <c r="C992" s="701"/>
      <c r="D992" s="701"/>
    </row>
    <row r="993" spans="3:4" ht="15.75" customHeight="1">
      <c r="C993" s="701"/>
      <c r="D993" s="701"/>
    </row>
    <row r="994" spans="3:4" ht="15.75" customHeight="1">
      <c r="C994" s="701"/>
      <c r="D994" s="701"/>
    </row>
    <row r="995" spans="3:4" ht="15.75" customHeight="1">
      <c r="C995" s="701"/>
      <c r="D995" s="701"/>
    </row>
    <row r="996" spans="3:4" ht="15.75" customHeight="1">
      <c r="C996" s="701"/>
      <c r="D996" s="701"/>
    </row>
    <row r="997" spans="3:4" ht="15.75" customHeight="1">
      <c r="C997" s="701"/>
      <c r="D997" s="701"/>
    </row>
    <row r="998" spans="3:4" ht="15.75" customHeight="1">
      <c r="C998" s="701"/>
      <c r="D998" s="701"/>
    </row>
    <row r="999" spans="3:4" ht="15.75" customHeight="1">
      <c r="C999" s="701"/>
      <c r="D999" s="701"/>
    </row>
    <row r="1000" spans="3:4" ht="15.75" customHeight="1">
      <c r="C1000" s="701"/>
      <c r="D1000" s="701"/>
    </row>
    <row r="1001" spans="3:4" ht="15.75" customHeight="1">
      <c r="C1001" s="701"/>
      <c r="D1001" s="701"/>
    </row>
    <row r="1002" spans="3:4" ht="15.75" customHeight="1">
      <c r="C1002" s="701"/>
      <c r="D1002" s="701"/>
    </row>
    <row r="1003" spans="3:4" ht="15.75" customHeight="1">
      <c r="C1003" s="701"/>
      <c r="D1003" s="701"/>
    </row>
    <row r="1004" spans="3:4" ht="15.75" customHeight="1">
      <c r="C1004" s="701"/>
      <c r="D1004" s="701"/>
    </row>
    <row r="1005" spans="3:4" ht="15.75" customHeight="1">
      <c r="C1005" s="701"/>
      <c r="D1005" s="701"/>
    </row>
    <row r="1006" spans="3:4" ht="15.75" customHeight="1">
      <c r="C1006" s="701"/>
      <c r="D1006" s="701"/>
    </row>
    <row r="1007" spans="3:4" ht="15.75" customHeight="1">
      <c r="C1007" s="701"/>
      <c r="D1007" s="701"/>
    </row>
    <row r="1008" spans="3:4" ht="15.75" customHeight="1">
      <c r="C1008" s="701"/>
      <c r="D1008" s="701"/>
    </row>
    <row r="1009" spans="3:4" ht="15.75" customHeight="1">
      <c r="C1009" s="701"/>
      <c r="D1009" s="701"/>
    </row>
    <row r="1010" spans="3:4" ht="15.75" customHeight="1">
      <c r="C1010" s="701"/>
      <c r="D1010" s="701"/>
    </row>
    <row r="1011" spans="3:4" ht="15.75" customHeight="1">
      <c r="C1011" s="701"/>
      <c r="D1011" s="701"/>
    </row>
    <row r="1012" spans="3:4" ht="15.75" customHeight="1">
      <c r="C1012" s="701"/>
      <c r="D1012" s="701"/>
    </row>
    <row r="1013" spans="3:4" ht="15.75" customHeight="1">
      <c r="C1013" s="701"/>
      <c r="D1013" s="701"/>
    </row>
    <row r="1014" spans="3:4" ht="15.75" customHeight="1">
      <c r="C1014" s="701"/>
      <c r="D1014" s="701"/>
    </row>
    <row r="1015" spans="3:4" ht="15.75" customHeight="1">
      <c r="C1015" s="701"/>
      <c r="D1015" s="701"/>
    </row>
  </sheetData>
  <pageMargins left="0.7" right="0.7" top="0.75" bottom="0.75" header="0" footer="0"/>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80000"/>
  </sheetPr>
  <dimension ref="A1:AD1016"/>
  <sheetViews>
    <sheetView showGridLines="0" topLeftCell="A3" zoomScaleNormal="100" workbookViewId="0">
      <selection activeCell="B27" sqref="B27"/>
    </sheetView>
  </sheetViews>
  <sheetFormatPr defaultColWidth="14.44140625" defaultRowHeight="15" customHeight="1"/>
  <cols>
    <col min="1" max="1" width="1.5546875" style="151" customWidth="1"/>
    <col min="2" max="2" width="37.21875" style="151" customWidth="1"/>
    <col min="3" max="3" width="6.44140625" style="155" bestFit="1" customWidth="1"/>
    <col min="4" max="4" width="10.88671875" style="155" customWidth="1"/>
    <col min="5" max="5" width="9.88671875" style="155" customWidth="1"/>
    <col min="6" max="6" width="11.44140625" style="155" customWidth="1"/>
    <col min="7" max="7" width="29.88671875" style="151" customWidth="1"/>
    <col min="8" max="8" width="2.88671875" style="151" customWidth="1"/>
    <col min="9" max="30" width="8.88671875" style="151" customWidth="1"/>
    <col min="31" max="16384" width="14.44140625" style="151"/>
  </cols>
  <sheetData>
    <row r="1" spans="1:30" ht="13.8">
      <c r="A1" s="308"/>
      <c r="B1" s="308"/>
      <c r="C1" s="309"/>
      <c r="D1" s="309"/>
      <c r="E1" s="309"/>
      <c r="F1" s="309"/>
      <c r="G1" s="308"/>
      <c r="H1" s="308"/>
      <c r="I1" s="308"/>
      <c r="J1" s="308"/>
      <c r="K1" s="308"/>
      <c r="L1" s="308"/>
      <c r="M1" s="308"/>
      <c r="N1" s="308"/>
      <c r="O1" s="310"/>
      <c r="P1" s="310"/>
      <c r="Q1" s="308"/>
      <c r="R1" s="308"/>
      <c r="S1" s="308"/>
      <c r="T1" s="308"/>
      <c r="U1" s="308"/>
      <c r="V1" s="308"/>
      <c r="W1" s="308"/>
      <c r="X1" s="308"/>
      <c r="Y1" s="308"/>
      <c r="Z1" s="308"/>
      <c r="AA1" s="308"/>
      <c r="AB1" s="308"/>
      <c r="AC1" s="308"/>
      <c r="AD1" s="308"/>
    </row>
    <row r="2" spans="1:30" ht="13.8">
      <c r="A2" s="308"/>
      <c r="B2" s="311" t="s">
        <v>335</v>
      </c>
      <c r="C2" s="1188" t="s">
        <v>1377</v>
      </c>
      <c r="D2" s="1187" t="s">
        <v>336</v>
      </c>
      <c r="E2" s="1187" t="s">
        <v>337</v>
      </c>
      <c r="F2" s="1187" t="s">
        <v>5</v>
      </c>
      <c r="G2" s="1180" t="s">
        <v>338</v>
      </c>
      <c r="H2" s="308"/>
      <c r="I2" s="308"/>
      <c r="J2" s="308"/>
      <c r="K2" s="308"/>
      <c r="L2" s="308"/>
      <c r="M2" s="308"/>
      <c r="N2" s="308"/>
      <c r="O2" s="310"/>
      <c r="P2" s="310"/>
      <c r="Q2" s="308"/>
      <c r="R2" s="308"/>
      <c r="S2" s="308"/>
      <c r="T2" s="308"/>
      <c r="U2" s="308"/>
      <c r="V2" s="308"/>
      <c r="W2" s="308"/>
      <c r="X2" s="308"/>
      <c r="Y2" s="308"/>
      <c r="Z2" s="308"/>
      <c r="AA2" s="308"/>
      <c r="AB2" s="308"/>
      <c r="AC2" s="308"/>
      <c r="AD2" s="308"/>
    </row>
    <row r="3" spans="1:30" ht="27.6" customHeight="1">
      <c r="A3" s="308"/>
      <c r="B3" s="595" t="s">
        <v>483</v>
      </c>
      <c r="C3" s="691">
        <v>1</v>
      </c>
      <c r="D3" s="597">
        <v>4500</v>
      </c>
      <c r="E3" s="598">
        <v>350</v>
      </c>
      <c r="F3" s="599">
        <f>D3*E3*C3</f>
        <v>1575000</v>
      </c>
      <c r="G3" s="600" t="s">
        <v>339</v>
      </c>
      <c r="H3" s="308"/>
      <c r="I3" s="308"/>
      <c r="J3" s="152"/>
      <c r="K3" s="152"/>
      <c r="L3" s="152"/>
      <c r="M3" s="313"/>
      <c r="N3" s="308"/>
      <c r="O3" s="310"/>
      <c r="P3" s="310"/>
      <c r="Q3" s="308"/>
      <c r="R3" s="308"/>
      <c r="S3" s="308"/>
      <c r="T3" s="308"/>
      <c r="U3" s="308"/>
      <c r="V3" s="308"/>
      <c r="W3" s="308"/>
      <c r="X3" s="308"/>
      <c r="Y3" s="308"/>
      <c r="Z3" s="308"/>
      <c r="AA3" s="308"/>
      <c r="AB3" s="308"/>
      <c r="AC3" s="308"/>
      <c r="AD3" s="308"/>
    </row>
    <row r="4" spans="1:30" ht="14.4" customHeight="1">
      <c r="A4" s="308"/>
      <c r="B4" s="595" t="s">
        <v>481</v>
      </c>
      <c r="C4" s="691">
        <v>1</v>
      </c>
      <c r="D4" s="597">
        <v>1000</v>
      </c>
      <c r="E4" s="598">
        <v>250</v>
      </c>
      <c r="F4" s="599">
        <f>D4*E4*C4</f>
        <v>250000</v>
      </c>
      <c r="G4" s="600" t="s">
        <v>339</v>
      </c>
      <c r="H4" s="308"/>
      <c r="I4" s="308"/>
      <c r="J4" s="152"/>
      <c r="K4" s="152"/>
      <c r="L4" s="152"/>
      <c r="M4" s="313"/>
      <c r="N4" s="308"/>
      <c r="O4" s="310"/>
      <c r="P4" s="310"/>
      <c r="Q4" s="308"/>
      <c r="R4" s="308"/>
      <c r="S4" s="308"/>
      <c r="T4" s="308"/>
      <c r="U4" s="308"/>
      <c r="V4" s="308"/>
      <c r="W4" s="308"/>
      <c r="X4" s="308"/>
      <c r="Y4" s="308"/>
      <c r="Z4" s="308"/>
      <c r="AA4" s="308"/>
      <c r="AB4" s="308"/>
      <c r="AC4" s="308"/>
      <c r="AD4" s="308"/>
    </row>
    <row r="5" spans="1:30" ht="14.25" customHeight="1">
      <c r="A5" s="308"/>
      <c r="B5" s="601" t="s">
        <v>487</v>
      </c>
      <c r="C5" s="692">
        <v>1</v>
      </c>
      <c r="D5" s="602">
        <v>2000</v>
      </c>
      <c r="E5" s="603">
        <v>250</v>
      </c>
      <c r="F5" s="599">
        <f>D5*E5*C5</f>
        <v>500000</v>
      </c>
      <c r="G5" s="600" t="s">
        <v>482</v>
      </c>
      <c r="H5" s="308"/>
      <c r="I5" s="310"/>
      <c r="J5" s="313"/>
      <c r="K5" s="313"/>
      <c r="L5" s="313"/>
      <c r="M5" s="313"/>
      <c r="N5" s="314"/>
      <c r="O5" s="310"/>
      <c r="P5" s="310"/>
      <c r="Q5" s="308"/>
      <c r="R5" s="308"/>
      <c r="S5" s="308"/>
      <c r="T5" s="308"/>
      <c r="U5" s="308"/>
      <c r="V5" s="308"/>
      <c r="W5" s="308"/>
      <c r="X5" s="308"/>
      <c r="Y5" s="308"/>
      <c r="Z5" s="308"/>
      <c r="AA5" s="308"/>
      <c r="AB5" s="308"/>
      <c r="AC5" s="308"/>
      <c r="AD5" s="308"/>
    </row>
    <row r="6" spans="1:30" ht="14.25" customHeight="1">
      <c r="A6" s="308"/>
      <c r="B6" s="596"/>
      <c r="C6" s="691"/>
      <c r="D6" s="602"/>
      <c r="E6" s="603"/>
      <c r="F6" s="599"/>
      <c r="G6" s="600"/>
      <c r="H6" s="308"/>
      <c r="I6" s="310"/>
      <c r="J6" s="730" t="s">
        <v>577</v>
      </c>
      <c r="K6" s="313"/>
      <c r="L6" s="313"/>
      <c r="M6" s="313"/>
      <c r="N6" s="314"/>
      <c r="O6" s="310"/>
      <c r="P6" s="310"/>
      <c r="Q6" s="308"/>
      <c r="R6" s="308"/>
      <c r="S6" s="308"/>
      <c r="T6" s="308"/>
      <c r="U6" s="308"/>
      <c r="V6" s="308"/>
      <c r="W6" s="308"/>
      <c r="X6" s="308"/>
      <c r="Y6" s="308"/>
      <c r="Z6" s="308"/>
      <c r="AA6" s="308"/>
      <c r="AB6" s="308"/>
      <c r="AC6" s="308"/>
      <c r="AD6" s="308"/>
    </row>
    <row r="7" spans="1:30" ht="14.25" customHeight="1">
      <c r="A7" s="308"/>
      <c r="B7" s="601"/>
      <c r="C7" s="692"/>
      <c r="D7" s="602"/>
      <c r="E7" s="598"/>
      <c r="F7" s="599"/>
      <c r="G7" s="600"/>
      <c r="H7" s="308"/>
      <c r="I7" s="310"/>
      <c r="J7" s="313"/>
      <c r="K7" s="313"/>
      <c r="L7" s="313"/>
      <c r="M7" s="313"/>
      <c r="N7" s="314"/>
      <c r="O7" s="310"/>
      <c r="P7" s="310"/>
      <c r="Q7" s="308"/>
      <c r="R7" s="308"/>
      <c r="S7" s="308"/>
      <c r="T7" s="308"/>
      <c r="U7" s="308"/>
      <c r="V7" s="308"/>
      <c r="W7" s="308"/>
      <c r="X7" s="308"/>
      <c r="Y7" s="308"/>
      <c r="Z7" s="308"/>
      <c r="AA7" s="308"/>
      <c r="AB7" s="308"/>
      <c r="AC7" s="308"/>
      <c r="AD7" s="308"/>
    </row>
    <row r="8" spans="1:30" ht="14.25" customHeight="1">
      <c r="A8" s="308"/>
      <c r="B8" s="596"/>
      <c r="C8" s="691"/>
      <c r="D8" s="602"/>
      <c r="E8" s="603"/>
      <c r="F8" s="599"/>
      <c r="G8" s="690"/>
      <c r="H8" s="308"/>
      <c r="I8" s="67"/>
      <c r="J8" s="313"/>
      <c r="K8" s="313"/>
      <c r="L8" s="313"/>
      <c r="M8" s="313"/>
      <c r="N8" s="314"/>
      <c r="O8" s="310"/>
      <c r="P8" s="310"/>
      <c r="Q8" s="308"/>
      <c r="R8" s="308"/>
      <c r="S8" s="308"/>
      <c r="T8" s="308"/>
      <c r="U8" s="308"/>
      <c r="V8" s="308"/>
      <c r="W8" s="308"/>
      <c r="X8" s="308"/>
      <c r="Y8" s="308"/>
      <c r="Z8" s="308"/>
      <c r="AA8" s="308"/>
      <c r="AB8" s="308"/>
      <c r="AC8" s="308"/>
      <c r="AD8" s="308"/>
    </row>
    <row r="9" spans="1:30" ht="14.25" customHeight="1">
      <c r="A9" s="308"/>
      <c r="B9" s="596"/>
      <c r="C9" s="691"/>
      <c r="D9" s="602"/>
      <c r="E9" s="603"/>
      <c r="F9" s="599"/>
      <c r="G9" s="690"/>
      <c r="H9" s="308"/>
      <c r="I9" s="67"/>
      <c r="J9" s="313"/>
      <c r="K9" s="313"/>
      <c r="L9" s="313"/>
      <c r="M9" s="313"/>
      <c r="N9" s="314"/>
      <c r="O9" s="310"/>
      <c r="P9" s="310"/>
      <c r="Q9" s="308"/>
      <c r="R9" s="308"/>
      <c r="S9" s="308"/>
      <c r="T9" s="308"/>
      <c r="U9" s="308"/>
      <c r="V9" s="308"/>
      <c r="W9" s="308"/>
      <c r="X9" s="308"/>
      <c r="Y9" s="308"/>
      <c r="Z9" s="308"/>
      <c r="AA9" s="308"/>
      <c r="AB9" s="308"/>
      <c r="AC9" s="308"/>
      <c r="AD9" s="308"/>
    </row>
    <row r="10" spans="1:30" ht="14.25" customHeight="1">
      <c r="A10" s="308"/>
      <c r="B10" s="601"/>
      <c r="C10" s="692"/>
      <c r="D10" s="602"/>
      <c r="E10" s="603"/>
      <c r="F10" s="599"/>
      <c r="G10" s="600"/>
      <c r="H10" s="308"/>
      <c r="I10" s="310"/>
      <c r="J10" s="313"/>
      <c r="K10" s="313"/>
      <c r="L10" s="313"/>
      <c r="M10" s="313"/>
      <c r="N10" s="314"/>
      <c r="O10" s="310"/>
      <c r="P10" s="310"/>
      <c r="Q10" s="308"/>
      <c r="R10" s="308"/>
      <c r="S10" s="308"/>
      <c r="T10" s="308"/>
      <c r="U10" s="308"/>
      <c r="V10" s="308"/>
      <c r="W10" s="308"/>
      <c r="X10" s="308"/>
      <c r="Y10" s="308"/>
      <c r="Z10" s="308"/>
      <c r="AA10" s="308"/>
      <c r="AB10" s="308"/>
      <c r="AC10" s="308"/>
      <c r="AD10" s="308"/>
    </row>
    <row r="11" spans="1:30" ht="14.25" hidden="1" customHeight="1">
      <c r="A11" s="308"/>
      <c r="H11" s="308"/>
      <c r="I11" s="310"/>
      <c r="J11" s="313"/>
      <c r="K11" s="313"/>
      <c r="L11" s="313"/>
      <c r="M11" s="313"/>
      <c r="N11" s="314"/>
      <c r="O11" s="310"/>
      <c r="P11" s="310"/>
      <c r="Q11" s="308"/>
      <c r="R11" s="308"/>
      <c r="S11" s="308"/>
      <c r="T11" s="308"/>
      <c r="U11" s="308"/>
      <c r="V11" s="308"/>
      <c r="W11" s="308"/>
      <c r="X11" s="308"/>
      <c r="Y11" s="308"/>
      <c r="Z11" s="308"/>
      <c r="AA11" s="308"/>
      <c r="AB11" s="308"/>
      <c r="AC11" s="308"/>
      <c r="AD11" s="308"/>
    </row>
    <row r="12" spans="1:30" ht="14.25" hidden="1" customHeight="1">
      <c r="A12" s="308"/>
      <c r="B12" s="317"/>
      <c r="C12" s="693"/>
      <c r="D12" s="318"/>
      <c r="E12" s="312"/>
      <c r="F12" s="316"/>
      <c r="G12" s="67"/>
      <c r="H12" s="308"/>
      <c r="I12" s="310"/>
      <c r="J12" s="313"/>
      <c r="K12" s="313"/>
      <c r="L12" s="313"/>
      <c r="M12" s="313"/>
      <c r="N12" s="314"/>
      <c r="O12" s="310"/>
      <c r="P12" s="310"/>
      <c r="Q12" s="308"/>
      <c r="R12" s="308"/>
      <c r="S12" s="308"/>
      <c r="T12" s="308"/>
      <c r="U12" s="308"/>
      <c r="V12" s="308"/>
      <c r="W12" s="308"/>
      <c r="X12" s="308"/>
      <c r="Y12" s="308"/>
      <c r="Z12" s="308"/>
      <c r="AA12" s="308"/>
      <c r="AB12" s="308"/>
      <c r="AC12" s="308"/>
      <c r="AD12" s="308"/>
    </row>
    <row r="13" spans="1:30" ht="14.25" hidden="1" customHeight="1">
      <c r="A13" s="308"/>
      <c r="B13" s="308"/>
      <c r="C13" s="309"/>
      <c r="D13" s="319"/>
      <c r="E13" s="315"/>
      <c r="F13" s="315"/>
      <c r="G13" s="67"/>
      <c r="H13" s="308"/>
      <c r="I13" s="310"/>
      <c r="J13" s="313"/>
      <c r="K13" s="313"/>
      <c r="L13" s="313"/>
      <c r="M13" s="313"/>
      <c r="N13" s="314"/>
      <c r="O13" s="310"/>
      <c r="P13" s="310"/>
      <c r="Q13" s="308"/>
      <c r="R13" s="308"/>
      <c r="S13" s="308"/>
      <c r="T13" s="308"/>
      <c r="U13" s="308"/>
      <c r="V13" s="308"/>
      <c r="W13" s="308"/>
      <c r="X13" s="308"/>
      <c r="Y13" s="308"/>
      <c r="Z13" s="308"/>
      <c r="AA13" s="308"/>
      <c r="AB13" s="308"/>
      <c r="AC13" s="308"/>
      <c r="AD13" s="308"/>
    </row>
    <row r="14" spans="1:30" ht="14.25" hidden="1" customHeight="1">
      <c r="A14" s="308"/>
      <c r="B14" s="325"/>
      <c r="C14" s="694"/>
      <c r="D14" s="326"/>
      <c r="E14" s="510"/>
      <c r="F14" s="510"/>
      <c r="G14" s="67"/>
      <c r="H14" s="308"/>
      <c r="I14" s="310"/>
      <c r="J14" s="313"/>
      <c r="K14" s="313"/>
      <c r="L14" s="313"/>
      <c r="M14" s="313"/>
      <c r="N14" s="320"/>
      <c r="O14" s="68"/>
      <c r="P14" s="313"/>
      <c r="Q14" s="313"/>
      <c r="R14" s="313"/>
      <c r="S14" s="308"/>
      <c r="T14" s="308"/>
      <c r="U14" s="308"/>
      <c r="V14" s="308"/>
      <c r="W14" s="308"/>
      <c r="X14" s="308"/>
      <c r="Y14" s="308"/>
      <c r="Z14" s="308"/>
      <c r="AA14" s="308"/>
      <c r="AB14" s="308"/>
      <c r="AC14" s="308"/>
      <c r="AD14" s="308"/>
    </row>
    <row r="15" spans="1:30" ht="14.25" customHeight="1">
      <c r="A15" s="308"/>
      <c r="B15" s="511" t="s">
        <v>1282</v>
      </c>
      <c r="C15" s="695"/>
      <c r="D15" s="512"/>
      <c r="E15" s="513"/>
      <c r="F15" s="513">
        <f>SUM(F3:F14)</f>
        <v>2325000</v>
      </c>
      <c r="G15" s="729"/>
      <c r="H15" s="308"/>
      <c r="I15" s="310"/>
      <c r="J15" s="313"/>
      <c r="K15" s="313"/>
      <c r="L15" s="313"/>
      <c r="M15" s="313"/>
      <c r="N15" s="320"/>
      <c r="O15" s="310"/>
      <c r="P15" s="313"/>
      <c r="Q15" s="313"/>
      <c r="R15" s="313"/>
      <c r="S15" s="308"/>
      <c r="T15" s="308"/>
      <c r="U15" s="308"/>
      <c r="V15" s="308"/>
      <c r="W15" s="308"/>
      <c r="X15" s="308"/>
      <c r="Y15" s="308"/>
      <c r="Z15" s="308"/>
      <c r="AA15" s="308"/>
      <c r="AB15" s="308"/>
      <c r="AC15" s="308"/>
      <c r="AD15" s="308"/>
    </row>
    <row r="16" spans="1:30" ht="14.25" customHeight="1">
      <c r="A16" s="308"/>
      <c r="B16" s="321"/>
      <c r="C16" s="696"/>
      <c r="D16" s="322"/>
      <c r="E16" s="322"/>
      <c r="F16" s="322"/>
      <c r="G16" s="323"/>
      <c r="H16" s="308"/>
      <c r="I16" s="310"/>
      <c r="J16" s="903" t="s">
        <v>1101</v>
      </c>
      <c r="K16" s="313"/>
      <c r="L16" s="313"/>
      <c r="M16" s="313"/>
      <c r="N16" s="320"/>
      <c r="O16" s="310"/>
      <c r="P16" s="313"/>
      <c r="Q16" s="313"/>
      <c r="R16" s="313"/>
      <c r="S16" s="308"/>
      <c r="T16" s="308"/>
      <c r="U16" s="308"/>
      <c r="V16" s="308"/>
      <c r="W16" s="308"/>
      <c r="X16" s="308"/>
      <c r="Y16" s="308"/>
      <c r="Z16" s="308"/>
      <c r="AA16" s="308"/>
      <c r="AB16" s="308"/>
      <c r="AC16" s="308"/>
      <c r="AD16" s="308"/>
    </row>
    <row r="17" spans="1:30" ht="14.25" customHeight="1">
      <c r="A17" s="308"/>
      <c r="B17" s="1347" t="s">
        <v>1165</v>
      </c>
      <c r="C17" s="1347"/>
      <c r="D17" s="1347"/>
      <c r="E17" s="1347"/>
      <c r="F17" s="1347"/>
      <c r="G17" s="313"/>
      <c r="H17" s="308"/>
      <c r="I17" s="310"/>
      <c r="J17" s="313"/>
      <c r="K17" s="313"/>
      <c r="L17" s="313"/>
      <c r="M17" s="313"/>
      <c r="N17" s="314"/>
      <c r="O17" s="310"/>
      <c r="P17" s="313"/>
      <c r="Q17" s="313"/>
      <c r="R17" s="313"/>
      <c r="S17" s="308"/>
      <c r="T17" s="308"/>
      <c r="U17" s="308"/>
      <c r="V17" s="308"/>
      <c r="W17" s="308"/>
      <c r="X17" s="308"/>
      <c r="Y17" s="308"/>
      <c r="Z17" s="308"/>
      <c r="AA17" s="308"/>
      <c r="AB17" s="308"/>
      <c r="AC17" s="308"/>
      <c r="AD17" s="308"/>
    </row>
    <row r="18" spans="1:30" ht="38.4" customHeight="1">
      <c r="A18" s="308"/>
      <c r="B18" s="207" t="s">
        <v>340</v>
      </c>
      <c r="C18" s="697"/>
      <c r="D18" s="697" t="s">
        <v>341</v>
      </c>
      <c r="E18" s="1189" t="s">
        <v>342</v>
      </c>
      <c r="F18" s="1190" t="s">
        <v>343</v>
      </c>
      <c r="G18" s="313"/>
      <c r="H18" s="308"/>
      <c r="I18" s="310"/>
      <c r="J18" s="313"/>
      <c r="K18" s="313"/>
      <c r="L18" s="313"/>
      <c r="M18" s="313"/>
      <c r="N18" s="314"/>
      <c r="O18" s="310"/>
      <c r="P18" s="313"/>
      <c r="Q18" s="313"/>
      <c r="R18" s="313"/>
      <c r="S18" s="308"/>
      <c r="T18" s="308"/>
      <c r="U18" s="308"/>
      <c r="V18" s="308"/>
      <c r="W18" s="308"/>
      <c r="X18" s="308"/>
      <c r="Y18" s="308"/>
      <c r="Z18" s="308"/>
      <c r="AA18" s="308"/>
      <c r="AB18" s="308"/>
      <c r="AC18" s="308"/>
      <c r="AD18" s="308"/>
    </row>
    <row r="19" spans="1:30" ht="13.2" customHeight="1">
      <c r="A19" s="308"/>
      <c r="B19" s="313" t="str">
        <f>B15</f>
        <v>Total Add. Bldg. Improv.</v>
      </c>
      <c r="C19" s="319"/>
      <c r="D19" s="324">
        <f>F15+'Total Proj. Cost'!D5</f>
        <v>9168000</v>
      </c>
      <c r="E19" s="583">
        <v>40</v>
      </c>
      <c r="F19" s="324">
        <f>D19/E19</f>
        <v>229200</v>
      </c>
      <c r="G19" s="730" t="s">
        <v>579</v>
      </c>
      <c r="H19" s="308"/>
      <c r="I19" s="308"/>
      <c r="J19" s="308"/>
      <c r="K19" s="308"/>
      <c r="L19" s="308"/>
      <c r="M19" s="308"/>
      <c r="N19" s="308"/>
      <c r="O19" s="310"/>
      <c r="P19" s="313"/>
      <c r="Q19" s="313"/>
      <c r="R19" s="313"/>
      <c r="S19" s="308"/>
      <c r="T19" s="308"/>
      <c r="U19" s="308"/>
      <c r="V19" s="308"/>
      <c r="W19" s="308"/>
      <c r="X19" s="308"/>
      <c r="Y19" s="308"/>
      <c r="Z19" s="308"/>
      <c r="AA19" s="308"/>
      <c r="AB19" s="308"/>
      <c r="AC19" s="308"/>
      <c r="AD19" s="308"/>
    </row>
    <row r="20" spans="1:30" ht="14.25" customHeight="1">
      <c r="A20" s="308"/>
      <c r="B20" s="325" t="s">
        <v>344</v>
      </c>
      <c r="C20" s="694"/>
      <c r="D20" s="343">
        <f>'Total Proj. Cost'!D10</f>
        <v>290625</v>
      </c>
      <c r="E20" s="584">
        <v>8</v>
      </c>
      <c r="F20" s="237">
        <f>D20/E20</f>
        <v>36328.125</v>
      </c>
      <c r="G20" s="730" t="s">
        <v>560</v>
      </c>
      <c r="H20" s="308"/>
      <c r="I20" s="308"/>
      <c r="J20" s="308"/>
      <c r="K20" s="308"/>
      <c r="L20" s="308"/>
      <c r="M20" s="308"/>
      <c r="N20" s="308"/>
      <c r="O20" s="310"/>
      <c r="P20" s="313"/>
      <c r="Q20" s="313"/>
      <c r="R20" s="313"/>
      <c r="S20" s="308"/>
      <c r="T20" s="308"/>
      <c r="U20" s="308"/>
      <c r="V20" s="308"/>
      <c r="W20" s="308"/>
      <c r="X20" s="308"/>
      <c r="Y20" s="308"/>
      <c r="Z20" s="308"/>
      <c r="AA20" s="308"/>
      <c r="AB20" s="308"/>
      <c r="AC20" s="308"/>
      <c r="AD20" s="308"/>
    </row>
    <row r="21" spans="1:30" ht="14.25" customHeight="1">
      <c r="A21" s="308"/>
      <c r="B21" s="260"/>
      <c r="C21" s="261"/>
      <c r="D21" s="237"/>
      <c r="E21" s="285"/>
      <c r="F21" s="237"/>
      <c r="G21" s="730" t="s">
        <v>561</v>
      </c>
      <c r="H21" s="308"/>
      <c r="I21" s="308"/>
      <c r="J21" s="308"/>
      <c r="K21" s="308"/>
      <c r="L21" s="308"/>
      <c r="M21" s="308"/>
      <c r="N21" s="308"/>
      <c r="O21" s="310"/>
      <c r="P21" s="313"/>
      <c r="Q21" s="313"/>
      <c r="R21" s="313"/>
      <c r="S21" s="308"/>
      <c r="T21" s="308"/>
      <c r="U21" s="308"/>
      <c r="V21" s="308"/>
      <c r="W21" s="308"/>
      <c r="X21" s="308"/>
      <c r="Y21" s="308"/>
      <c r="Z21" s="308"/>
      <c r="AA21" s="308"/>
      <c r="AB21" s="308"/>
      <c r="AC21" s="308"/>
      <c r="AD21" s="308"/>
    </row>
    <row r="22" spans="1:30" ht="14.25" customHeight="1">
      <c r="A22" s="308"/>
      <c r="B22" s="325"/>
      <c r="C22" s="694"/>
      <c r="D22" s="326"/>
      <c r="E22" s="327"/>
      <c r="F22" s="326"/>
      <c r="G22" s="730" t="s">
        <v>562</v>
      </c>
      <c r="H22" s="308"/>
      <c r="I22" s="308"/>
      <c r="J22" s="308"/>
      <c r="K22" s="308"/>
      <c r="L22" s="308"/>
      <c r="M22" s="308"/>
      <c r="N22" s="308"/>
      <c r="O22" s="310"/>
      <c r="P22" s="313"/>
      <c r="Q22" s="313"/>
      <c r="R22" s="313"/>
      <c r="S22" s="308"/>
      <c r="T22" s="308"/>
      <c r="U22" s="308"/>
      <c r="V22" s="308"/>
      <c r="W22" s="308"/>
      <c r="X22" s="308"/>
      <c r="Y22" s="308"/>
      <c r="Z22" s="308"/>
      <c r="AA22" s="308"/>
      <c r="AB22" s="308"/>
      <c r="AC22" s="308"/>
      <c r="AD22" s="308"/>
    </row>
    <row r="23" spans="1:30" ht="14.25" customHeight="1">
      <c r="A23" s="308"/>
      <c r="B23" s="325"/>
      <c r="C23" s="694"/>
      <c r="D23" s="326"/>
      <c r="E23" s="327"/>
      <c r="F23" s="326"/>
      <c r="G23" s="730" t="s">
        <v>563</v>
      </c>
      <c r="H23" s="308"/>
      <c r="I23" s="308"/>
      <c r="J23" s="308"/>
      <c r="K23" s="308"/>
      <c r="L23" s="308"/>
      <c r="M23" s="308"/>
      <c r="N23" s="308"/>
      <c r="O23" s="310"/>
      <c r="P23" s="310"/>
      <c r="Q23" s="308"/>
      <c r="R23" s="308"/>
      <c r="S23" s="308"/>
      <c r="T23" s="308"/>
      <c r="U23" s="308"/>
      <c r="V23" s="308"/>
      <c r="W23" s="308"/>
      <c r="X23" s="308"/>
      <c r="Y23" s="308"/>
      <c r="Z23" s="308"/>
      <c r="AA23" s="308"/>
      <c r="AB23" s="308"/>
      <c r="AC23" s="308"/>
      <c r="AD23" s="308"/>
    </row>
    <row r="24" spans="1:30" ht="14.25" customHeight="1">
      <c r="A24" s="308"/>
      <c r="B24" s="328"/>
      <c r="C24" s="698"/>
      <c r="D24" s="329"/>
      <c r="E24" s="330"/>
      <c r="F24" s="329"/>
      <c r="G24" s="730" t="s">
        <v>564</v>
      </c>
      <c r="H24" s="308"/>
      <c r="I24" s="308"/>
      <c r="J24" s="308"/>
      <c r="K24" s="308"/>
      <c r="L24" s="308"/>
      <c r="M24" s="308"/>
      <c r="N24" s="308"/>
      <c r="O24" s="310"/>
      <c r="P24" s="310"/>
      <c r="Q24" s="308"/>
      <c r="R24" s="308"/>
      <c r="S24" s="308"/>
      <c r="T24" s="308"/>
      <c r="U24" s="308"/>
      <c r="V24" s="308"/>
      <c r="W24" s="308"/>
      <c r="X24" s="308"/>
      <c r="Y24" s="308"/>
      <c r="Z24" s="308"/>
      <c r="AA24" s="308"/>
      <c r="AB24" s="308"/>
      <c r="AC24" s="308"/>
      <c r="AD24" s="308"/>
    </row>
    <row r="25" spans="1:30" ht="14.25" customHeight="1">
      <c r="A25" s="308"/>
      <c r="B25" s="161" t="s">
        <v>345</v>
      </c>
      <c r="C25" s="699"/>
      <c r="D25" s="324"/>
      <c r="E25" s="331"/>
      <c r="F25" s="163">
        <f>SUM(F19:F24)</f>
        <v>265528.125</v>
      </c>
      <c r="G25" s="730" t="s">
        <v>565</v>
      </c>
      <c r="H25" s="308"/>
      <c r="I25" s="308"/>
      <c r="J25" s="308"/>
      <c r="K25" s="308"/>
      <c r="L25" s="308"/>
      <c r="M25" s="308"/>
      <c r="N25" s="308"/>
      <c r="O25" s="310"/>
      <c r="P25" s="310"/>
      <c r="Q25" s="308"/>
      <c r="R25" s="308"/>
      <c r="S25" s="308"/>
      <c r="T25" s="308"/>
      <c r="U25" s="308"/>
      <c r="V25" s="308"/>
      <c r="W25" s="308"/>
      <c r="X25" s="308"/>
      <c r="Y25" s="308"/>
      <c r="Z25" s="308"/>
      <c r="AA25" s="308"/>
      <c r="AB25" s="308"/>
      <c r="AC25" s="308"/>
      <c r="AD25" s="308"/>
    </row>
    <row r="26" spans="1:30" ht="14.25" customHeight="1">
      <c r="A26" s="308"/>
      <c r="B26" s="313"/>
      <c r="C26" s="319"/>
      <c r="D26" s="324"/>
      <c r="E26" s="332"/>
      <c r="F26" s="333"/>
      <c r="G26" s="323"/>
      <c r="H26" s="308"/>
      <c r="I26" s="308"/>
      <c r="J26" s="308"/>
      <c r="K26" s="308"/>
      <c r="L26" s="308"/>
      <c r="M26" s="308"/>
      <c r="N26" s="308"/>
      <c r="O26" s="310"/>
      <c r="P26" s="310"/>
      <c r="Q26" s="308"/>
      <c r="R26" s="308"/>
      <c r="S26" s="308"/>
      <c r="T26" s="308"/>
      <c r="U26" s="308"/>
      <c r="V26" s="308"/>
      <c r="W26" s="308"/>
      <c r="X26" s="308"/>
      <c r="Y26" s="308"/>
      <c r="Z26" s="308"/>
      <c r="AA26" s="308"/>
      <c r="AB26" s="308"/>
      <c r="AC26" s="308"/>
      <c r="AD26" s="308"/>
    </row>
    <row r="27" spans="1:30" ht="14.25" customHeight="1">
      <c r="A27" s="308"/>
      <c r="B27" s="1247" t="s">
        <v>1425</v>
      </c>
      <c r="C27" s="696"/>
      <c r="D27" s="322"/>
      <c r="E27" s="322"/>
      <c r="F27" s="322"/>
      <c r="G27" s="323"/>
      <c r="H27" s="308"/>
      <c r="I27" s="308"/>
      <c r="J27" s="308"/>
      <c r="K27" s="308"/>
      <c r="L27" s="308"/>
      <c r="M27" s="308"/>
      <c r="N27" s="308"/>
      <c r="O27" s="310"/>
      <c r="P27" s="310"/>
      <c r="Q27" s="308"/>
      <c r="R27" s="308"/>
      <c r="S27" s="308"/>
      <c r="T27" s="308"/>
      <c r="U27" s="308"/>
      <c r="V27" s="308"/>
      <c r="W27" s="308"/>
      <c r="X27" s="308"/>
      <c r="Y27" s="308"/>
      <c r="Z27" s="308"/>
      <c r="AA27" s="308"/>
      <c r="AB27" s="308"/>
      <c r="AC27" s="308"/>
      <c r="AD27" s="308"/>
    </row>
    <row r="28" spans="1:30" ht="14.25" customHeight="1">
      <c r="A28" s="308"/>
      <c r="B28" s="1346" t="s">
        <v>1085</v>
      </c>
      <c r="C28" s="1346"/>
      <c r="D28" s="1346"/>
      <c r="E28" s="1346"/>
      <c r="F28" s="1346"/>
      <c r="G28" s="323"/>
      <c r="H28" s="308"/>
      <c r="I28" s="308"/>
      <c r="J28" s="308"/>
      <c r="K28" s="308"/>
      <c r="L28" s="308"/>
      <c r="M28" s="308"/>
      <c r="N28" s="308"/>
      <c r="O28" s="310"/>
      <c r="P28" s="310"/>
      <c r="Q28" s="308"/>
      <c r="R28" s="308"/>
      <c r="S28" s="308"/>
      <c r="T28" s="308"/>
      <c r="U28" s="308"/>
      <c r="V28" s="308"/>
      <c r="W28" s="308"/>
      <c r="X28" s="308"/>
      <c r="Y28" s="308"/>
      <c r="Z28" s="308"/>
      <c r="AA28" s="308"/>
      <c r="AB28" s="308"/>
      <c r="AC28" s="308"/>
      <c r="AD28" s="308"/>
    </row>
    <row r="29" spans="1:30" ht="14.25" customHeight="1">
      <c r="A29" s="308"/>
      <c r="B29" s="1346"/>
      <c r="C29" s="1346"/>
      <c r="D29" s="1346"/>
      <c r="E29" s="1346"/>
      <c r="F29" s="1346"/>
      <c r="G29" s="323"/>
      <c r="H29" s="308"/>
      <c r="I29" s="308"/>
      <c r="J29" s="308"/>
      <c r="K29" s="308"/>
      <c r="L29" s="308"/>
      <c r="M29" s="308"/>
      <c r="N29" s="308"/>
      <c r="O29" s="310"/>
      <c r="P29" s="310"/>
      <c r="Q29" s="308"/>
      <c r="R29" s="308"/>
      <c r="S29" s="308"/>
      <c r="T29" s="308"/>
      <c r="U29" s="308"/>
      <c r="V29" s="308"/>
      <c r="W29" s="308"/>
      <c r="X29" s="308"/>
      <c r="Y29" s="308"/>
      <c r="Z29" s="308"/>
      <c r="AA29" s="308"/>
      <c r="AB29" s="308"/>
      <c r="AC29" s="308"/>
      <c r="AD29" s="308"/>
    </row>
    <row r="30" spans="1:30" ht="14.25" customHeight="1">
      <c r="A30" s="308"/>
      <c r="B30" s="1346"/>
      <c r="C30" s="1346"/>
      <c r="D30" s="1346"/>
      <c r="E30" s="1346"/>
      <c r="F30" s="1346"/>
      <c r="G30" s="323"/>
      <c r="H30" s="308"/>
      <c r="I30" s="308"/>
      <c r="J30" s="308"/>
      <c r="K30" s="308"/>
      <c r="L30" s="308"/>
      <c r="M30" s="308"/>
      <c r="N30" s="308"/>
      <c r="O30" s="310"/>
      <c r="P30" s="310"/>
      <c r="Q30" s="308"/>
      <c r="R30" s="308"/>
      <c r="S30" s="308"/>
      <c r="T30" s="308"/>
      <c r="U30" s="308"/>
      <c r="V30" s="308"/>
      <c r="W30" s="308"/>
      <c r="X30" s="308"/>
      <c r="Y30" s="308"/>
      <c r="Z30" s="308"/>
      <c r="AA30" s="308"/>
      <c r="AB30" s="308"/>
      <c r="AC30" s="308"/>
      <c r="AD30" s="308"/>
    </row>
    <row r="31" spans="1:30" ht="14.25" customHeight="1">
      <c r="A31" s="308"/>
      <c r="B31" s="1346"/>
      <c r="C31" s="1346"/>
      <c r="D31" s="1346"/>
      <c r="E31" s="1346"/>
      <c r="F31" s="1346"/>
      <c r="G31" s="323"/>
      <c r="H31" s="308"/>
      <c r="I31" s="308"/>
      <c r="J31" s="308"/>
      <c r="K31" s="308"/>
      <c r="L31" s="308"/>
      <c r="M31" s="308"/>
      <c r="N31" s="308"/>
      <c r="O31" s="310"/>
      <c r="P31" s="310"/>
      <c r="Q31" s="308"/>
      <c r="R31" s="308"/>
      <c r="S31" s="308"/>
      <c r="T31" s="308"/>
      <c r="U31" s="308"/>
      <c r="V31" s="308"/>
      <c r="W31" s="308"/>
      <c r="X31" s="308"/>
      <c r="Y31" s="308"/>
      <c r="Z31" s="308"/>
      <c r="AA31" s="308"/>
      <c r="AB31" s="308"/>
      <c r="AC31" s="308"/>
      <c r="AD31" s="308"/>
    </row>
    <row r="32" spans="1:30" ht="14.25" customHeight="1">
      <c r="A32" s="308"/>
      <c r="B32" s="1346"/>
      <c r="C32" s="1346"/>
      <c r="D32" s="1346"/>
      <c r="E32" s="1346"/>
      <c r="F32" s="1346"/>
      <c r="G32" s="323"/>
      <c r="H32" s="308"/>
      <c r="I32" s="308"/>
      <c r="J32" s="308"/>
      <c r="K32" s="308"/>
      <c r="L32" s="308"/>
      <c r="M32" s="308"/>
      <c r="N32" s="308"/>
      <c r="O32" s="310"/>
      <c r="P32" s="310"/>
      <c r="Q32" s="308"/>
      <c r="R32" s="308"/>
      <c r="S32" s="308"/>
      <c r="T32" s="308"/>
      <c r="U32" s="308"/>
      <c r="V32" s="308"/>
      <c r="W32" s="308"/>
      <c r="X32" s="308"/>
      <c r="Y32" s="308"/>
      <c r="Z32" s="308"/>
      <c r="AA32" s="308"/>
      <c r="AB32" s="308"/>
      <c r="AC32" s="308"/>
      <c r="AD32" s="308"/>
    </row>
    <row r="33" spans="1:30" ht="14.25" customHeight="1">
      <c r="A33" s="308"/>
      <c r="B33" s="1346"/>
      <c r="C33" s="1346"/>
      <c r="D33" s="1346"/>
      <c r="E33" s="1346"/>
      <c r="F33" s="1346"/>
      <c r="G33" s="323"/>
      <c r="H33" s="308"/>
      <c r="I33" s="308"/>
      <c r="J33" s="308"/>
      <c r="K33" s="308"/>
      <c r="L33" s="308"/>
      <c r="M33" s="308"/>
      <c r="N33" s="308"/>
      <c r="O33" s="153"/>
      <c r="P33" s="310"/>
      <c r="Q33" s="308"/>
      <c r="R33" s="308"/>
      <c r="S33" s="308"/>
      <c r="T33" s="308"/>
      <c r="U33" s="308"/>
      <c r="V33" s="308"/>
      <c r="W33" s="308"/>
      <c r="X33" s="308"/>
      <c r="Y33" s="308"/>
      <c r="Z33" s="308"/>
      <c r="AA33" s="308"/>
      <c r="AB33" s="308"/>
      <c r="AC33" s="308"/>
      <c r="AD33" s="308"/>
    </row>
    <row r="34" spans="1:30" ht="14.25" customHeight="1">
      <c r="A34" s="308"/>
      <c r="B34" s="1346"/>
      <c r="C34" s="1346"/>
      <c r="D34" s="1346"/>
      <c r="E34" s="1346"/>
      <c r="F34" s="1346"/>
      <c r="G34" s="323"/>
      <c r="H34" s="308"/>
      <c r="I34" s="308"/>
      <c r="J34" s="308"/>
      <c r="K34" s="308"/>
      <c r="L34" s="308"/>
      <c r="M34" s="308"/>
      <c r="N34" s="308"/>
      <c r="O34" s="310"/>
      <c r="P34" s="310"/>
      <c r="Q34" s="308"/>
      <c r="R34" s="308"/>
      <c r="S34" s="308"/>
      <c r="T34" s="308"/>
      <c r="U34" s="308"/>
      <c r="V34" s="308"/>
      <c r="W34" s="308"/>
      <c r="X34" s="308"/>
      <c r="Y34" s="308"/>
      <c r="Z34" s="308"/>
      <c r="AA34" s="308"/>
      <c r="AB34" s="308"/>
      <c r="AC34" s="308"/>
      <c r="AD34" s="308"/>
    </row>
    <row r="35" spans="1:30" ht="14.25" customHeight="1">
      <c r="A35" s="308"/>
      <c r="B35" s="1346"/>
      <c r="C35" s="1346"/>
      <c r="D35" s="1346"/>
      <c r="E35" s="1346"/>
      <c r="F35" s="1346"/>
      <c r="G35" s="323"/>
      <c r="H35" s="308"/>
      <c r="I35" s="308"/>
      <c r="J35" s="308"/>
      <c r="K35" s="308"/>
      <c r="L35" s="308"/>
      <c r="M35" s="308"/>
      <c r="N35" s="308"/>
      <c r="O35" s="310"/>
      <c r="P35" s="310"/>
      <c r="Q35" s="308"/>
      <c r="R35" s="308"/>
      <c r="S35" s="308"/>
      <c r="T35" s="308"/>
      <c r="U35" s="308"/>
      <c r="V35" s="308"/>
      <c r="W35" s="308"/>
      <c r="X35" s="308"/>
      <c r="Y35" s="308"/>
      <c r="Z35" s="308"/>
      <c r="AA35" s="308"/>
      <c r="AB35" s="308"/>
      <c r="AC35" s="308"/>
      <c r="AD35" s="308"/>
    </row>
    <row r="36" spans="1:30" ht="14.25" customHeight="1">
      <c r="A36" s="308"/>
      <c r="B36" s="308"/>
      <c r="C36" s="308"/>
      <c r="D36" s="308"/>
      <c r="E36" s="308"/>
      <c r="F36" s="308"/>
      <c r="G36" s="323"/>
      <c r="H36" s="308"/>
      <c r="I36" s="308"/>
      <c r="J36" s="308"/>
      <c r="K36" s="308"/>
      <c r="L36" s="308"/>
      <c r="M36" s="308"/>
      <c r="N36" s="308"/>
      <c r="O36" s="310"/>
      <c r="P36" s="310"/>
      <c r="Q36" s="308"/>
      <c r="R36" s="308"/>
      <c r="S36" s="308"/>
      <c r="T36" s="308"/>
      <c r="U36" s="308"/>
      <c r="V36" s="308"/>
      <c r="W36" s="308"/>
      <c r="X36" s="308"/>
      <c r="Y36" s="308"/>
      <c r="Z36" s="308"/>
      <c r="AA36" s="308"/>
      <c r="AB36" s="308"/>
      <c r="AC36" s="308"/>
      <c r="AD36" s="308"/>
    </row>
    <row r="37" spans="1:30" ht="14.25" customHeight="1">
      <c r="A37" s="308"/>
      <c r="B37" s="308"/>
      <c r="C37" s="308"/>
      <c r="D37" s="308"/>
      <c r="E37" s="308"/>
      <c r="F37" s="308"/>
      <c r="G37" s="323"/>
      <c r="H37" s="308"/>
      <c r="I37" s="308"/>
      <c r="J37" s="308"/>
      <c r="K37" s="308"/>
      <c r="L37" s="308"/>
      <c r="M37" s="308"/>
      <c r="N37" s="308"/>
      <c r="O37" s="310"/>
      <c r="P37" s="310"/>
      <c r="Q37" s="308"/>
      <c r="R37" s="308"/>
      <c r="S37" s="308"/>
      <c r="T37" s="308"/>
      <c r="U37" s="308"/>
      <c r="V37" s="308"/>
      <c r="W37" s="308"/>
      <c r="X37" s="308"/>
      <c r="Y37" s="308"/>
      <c r="Z37" s="308"/>
      <c r="AA37" s="308"/>
      <c r="AB37" s="308"/>
      <c r="AC37" s="308"/>
      <c r="AD37" s="308"/>
    </row>
    <row r="38" spans="1:30" ht="14.25" customHeight="1">
      <c r="A38" s="308"/>
      <c r="B38" s="308"/>
      <c r="C38" s="308"/>
      <c r="D38" s="308"/>
      <c r="E38" s="308"/>
      <c r="F38" s="308"/>
      <c r="G38" s="323"/>
      <c r="H38" s="308"/>
      <c r="I38" s="308"/>
      <c r="J38" s="308"/>
      <c r="K38" s="308"/>
      <c r="L38" s="308"/>
      <c r="M38" s="308"/>
      <c r="N38" s="308"/>
      <c r="O38" s="310"/>
      <c r="P38" s="310"/>
      <c r="Q38" s="308"/>
      <c r="R38" s="308"/>
      <c r="S38" s="308"/>
      <c r="T38" s="308"/>
      <c r="U38" s="308"/>
      <c r="V38" s="308"/>
      <c r="W38" s="308"/>
      <c r="X38" s="308"/>
      <c r="Y38" s="308"/>
      <c r="Z38" s="308"/>
      <c r="AA38" s="308"/>
      <c r="AB38" s="308"/>
      <c r="AC38" s="308"/>
      <c r="AD38" s="308"/>
    </row>
    <row r="39" spans="1:30" ht="14.25" customHeight="1">
      <c r="A39" s="308"/>
      <c r="B39" s="308"/>
      <c r="C39" s="308"/>
      <c r="D39" s="321" t="s">
        <v>1086</v>
      </c>
      <c r="E39" s="308"/>
      <c r="F39" s="308"/>
      <c r="G39" s="323"/>
      <c r="H39" s="308"/>
      <c r="I39" s="308"/>
      <c r="J39" s="308"/>
      <c r="K39" s="308"/>
      <c r="L39" s="308"/>
      <c r="M39" s="308"/>
      <c r="N39" s="308"/>
      <c r="O39" s="310"/>
      <c r="P39" s="310"/>
      <c r="Q39" s="154"/>
      <c r="R39" s="308"/>
      <c r="S39" s="308"/>
      <c r="T39" s="308"/>
      <c r="U39" s="308"/>
      <c r="V39" s="308"/>
      <c r="W39" s="308"/>
      <c r="X39" s="308"/>
      <c r="Y39" s="308"/>
      <c r="Z39" s="308"/>
      <c r="AA39" s="308"/>
      <c r="AB39" s="308"/>
      <c r="AC39" s="308"/>
      <c r="AD39" s="308"/>
    </row>
    <row r="40" spans="1:30" ht="14.25" customHeight="1">
      <c r="A40" s="308"/>
      <c r="B40" s="308"/>
      <c r="C40" s="308"/>
      <c r="D40" s="901" t="s">
        <v>1087</v>
      </c>
      <c r="E40" s="308"/>
      <c r="F40" s="308"/>
      <c r="G40" s="323"/>
      <c r="H40" s="308"/>
      <c r="I40" s="308"/>
      <c r="J40" s="308"/>
      <c r="K40" s="308"/>
      <c r="L40" s="308"/>
      <c r="M40" s="308"/>
      <c r="N40" s="308"/>
      <c r="O40" s="310"/>
      <c r="P40" s="310"/>
      <c r="Q40" s="308"/>
      <c r="R40" s="308"/>
      <c r="S40" s="308"/>
      <c r="T40" s="308"/>
      <c r="U40" s="308"/>
      <c r="V40" s="308"/>
      <c r="W40" s="308"/>
      <c r="X40" s="308"/>
      <c r="Y40" s="308"/>
      <c r="Z40" s="308"/>
      <c r="AA40" s="308"/>
      <c r="AB40" s="308"/>
      <c r="AC40" s="308"/>
      <c r="AD40" s="308"/>
    </row>
    <row r="41" spans="1:30" ht="14.25" customHeight="1">
      <c r="A41" s="308"/>
      <c r="B41" s="308"/>
      <c r="C41" s="308"/>
      <c r="D41" s="901" t="s">
        <v>1088</v>
      </c>
      <c r="E41" s="308"/>
      <c r="F41" s="308"/>
      <c r="G41" s="308"/>
      <c r="H41" s="308"/>
      <c r="I41" s="308"/>
      <c r="J41" s="308"/>
      <c r="K41" s="308"/>
      <c r="L41" s="308"/>
      <c r="M41" s="308"/>
      <c r="N41" s="308"/>
      <c r="O41" s="310"/>
      <c r="P41" s="310"/>
      <c r="Q41" s="308"/>
      <c r="R41" s="308"/>
      <c r="S41" s="308"/>
      <c r="T41" s="308"/>
      <c r="U41" s="308"/>
      <c r="V41" s="308"/>
      <c r="W41" s="308"/>
      <c r="X41" s="308"/>
      <c r="Y41" s="308"/>
      <c r="Z41" s="308"/>
      <c r="AA41" s="308"/>
      <c r="AB41" s="308"/>
      <c r="AC41" s="308"/>
      <c r="AD41" s="308"/>
    </row>
    <row r="42" spans="1:30" ht="14.25" customHeight="1">
      <c r="A42" s="308"/>
      <c r="B42" s="308"/>
      <c r="C42" s="308"/>
      <c r="D42" s="901" t="s">
        <v>1089</v>
      </c>
      <c r="E42" s="308"/>
      <c r="F42" s="308"/>
      <c r="G42" s="308"/>
      <c r="H42" s="308"/>
      <c r="I42" s="308"/>
      <c r="J42" s="308"/>
      <c r="K42" s="308"/>
      <c r="L42" s="308"/>
      <c r="M42" s="308"/>
      <c r="N42" s="308"/>
      <c r="O42" s="310"/>
      <c r="P42" s="310"/>
      <c r="Q42" s="308"/>
      <c r="R42" s="308"/>
      <c r="S42" s="308"/>
      <c r="T42" s="308"/>
      <c r="U42" s="308"/>
      <c r="V42" s="308"/>
      <c r="W42" s="308"/>
      <c r="X42" s="308"/>
      <c r="Y42" s="308"/>
      <c r="Z42" s="308"/>
      <c r="AA42" s="308"/>
      <c r="AB42" s="308"/>
      <c r="AC42" s="308"/>
      <c r="AD42" s="308"/>
    </row>
    <row r="43" spans="1:30" ht="14.25" customHeight="1">
      <c r="A43" s="308"/>
      <c r="B43" s="308"/>
      <c r="C43" s="308"/>
      <c r="D43" s="902" t="s">
        <v>1090</v>
      </c>
      <c r="E43" s="308"/>
      <c r="F43" s="308"/>
      <c r="G43" s="313"/>
      <c r="H43" s="308"/>
      <c r="I43" s="308"/>
      <c r="J43" s="308"/>
      <c r="K43" s="308"/>
      <c r="L43" s="308"/>
      <c r="M43" s="308"/>
      <c r="N43" s="308"/>
      <c r="O43" s="310"/>
      <c r="P43" s="310"/>
      <c r="Q43" s="308"/>
      <c r="R43" s="308"/>
      <c r="S43" s="308"/>
      <c r="T43" s="308"/>
      <c r="U43" s="308"/>
      <c r="V43" s="308"/>
      <c r="W43" s="308"/>
      <c r="X43" s="308"/>
      <c r="Y43" s="308"/>
      <c r="Z43" s="308"/>
      <c r="AA43" s="308"/>
      <c r="AB43" s="308"/>
      <c r="AC43" s="308"/>
      <c r="AD43" s="308"/>
    </row>
    <row r="44" spans="1:30" ht="14.25" customHeight="1">
      <c r="A44" s="308"/>
      <c r="B44" s="308"/>
      <c r="C44" s="308"/>
      <c r="D44" s="902" t="s">
        <v>1091</v>
      </c>
      <c r="E44" s="308"/>
      <c r="F44" s="308"/>
      <c r="G44" s="313"/>
      <c r="H44" s="308"/>
      <c r="I44" s="308"/>
      <c r="J44" s="308"/>
      <c r="K44" s="308"/>
      <c r="L44" s="308"/>
      <c r="M44" s="308"/>
      <c r="N44" s="308"/>
      <c r="O44" s="310"/>
      <c r="P44" s="310"/>
      <c r="Q44" s="308"/>
      <c r="R44" s="308"/>
      <c r="S44" s="308"/>
      <c r="T44" s="308"/>
      <c r="U44" s="308"/>
      <c r="V44" s="308"/>
      <c r="W44" s="308"/>
      <c r="X44" s="308"/>
      <c r="Y44" s="308"/>
      <c r="Z44" s="308"/>
      <c r="AA44" s="308"/>
      <c r="AB44" s="308"/>
      <c r="AC44" s="308"/>
      <c r="AD44" s="308"/>
    </row>
    <row r="45" spans="1:30" ht="14.25" customHeight="1">
      <c r="A45" s="308"/>
      <c r="B45" s="308"/>
      <c r="C45" s="308"/>
      <c r="D45" s="902" t="s">
        <v>1092</v>
      </c>
      <c r="E45" s="308"/>
      <c r="F45" s="308"/>
      <c r="G45" s="313"/>
      <c r="H45" s="308"/>
      <c r="I45" s="308"/>
      <c r="J45" s="308"/>
      <c r="K45" s="308"/>
      <c r="L45" s="308"/>
      <c r="M45" s="308"/>
      <c r="N45" s="308"/>
      <c r="O45" s="310"/>
      <c r="P45" s="310"/>
      <c r="Q45" s="308"/>
      <c r="R45" s="308"/>
      <c r="S45" s="308"/>
      <c r="T45" s="308"/>
      <c r="U45" s="308"/>
      <c r="V45" s="308"/>
      <c r="W45" s="308"/>
      <c r="X45" s="308"/>
      <c r="Y45" s="308"/>
      <c r="Z45" s="308"/>
      <c r="AA45" s="308"/>
      <c r="AB45" s="308"/>
      <c r="AC45" s="308"/>
      <c r="AD45" s="308"/>
    </row>
    <row r="46" spans="1:30" ht="14.25" customHeight="1">
      <c r="A46" s="308"/>
      <c r="B46" s="308"/>
      <c r="C46" s="308"/>
      <c r="D46" s="902" t="s">
        <v>1093</v>
      </c>
      <c r="E46" s="308"/>
      <c r="F46" s="308"/>
      <c r="G46" s="313"/>
      <c r="H46" s="308"/>
      <c r="I46" s="308"/>
      <c r="J46" s="308"/>
      <c r="K46" s="308"/>
      <c r="L46" s="308"/>
      <c r="M46" s="308"/>
      <c r="N46" s="308"/>
      <c r="O46" s="310"/>
      <c r="P46" s="310"/>
      <c r="Q46" s="308"/>
      <c r="R46" s="308"/>
      <c r="S46" s="308"/>
      <c r="T46" s="308"/>
      <c r="U46" s="308"/>
      <c r="V46" s="308"/>
      <c r="W46" s="308"/>
      <c r="X46" s="308"/>
      <c r="Y46" s="308"/>
      <c r="Z46" s="308"/>
      <c r="AA46" s="308"/>
      <c r="AB46" s="308"/>
      <c r="AC46" s="308"/>
      <c r="AD46" s="308"/>
    </row>
    <row r="47" spans="1:30" ht="14.25" customHeight="1">
      <c r="A47" s="308"/>
      <c r="B47" s="308"/>
      <c r="C47" s="308"/>
      <c r="D47" s="902" t="s">
        <v>1094</v>
      </c>
      <c r="E47" s="308"/>
      <c r="F47" s="308"/>
      <c r="G47" s="313"/>
      <c r="H47" s="308"/>
      <c r="I47" s="308"/>
      <c r="J47" s="308"/>
      <c r="K47" s="308"/>
      <c r="L47" s="308"/>
      <c r="M47" s="308"/>
      <c r="N47" s="308"/>
      <c r="O47" s="310"/>
      <c r="P47" s="310"/>
      <c r="Q47" s="308"/>
      <c r="R47" s="308"/>
      <c r="S47" s="308"/>
      <c r="T47" s="308"/>
      <c r="U47" s="308"/>
      <c r="V47" s="308"/>
      <c r="W47" s="308"/>
      <c r="X47" s="308"/>
      <c r="Y47" s="308"/>
      <c r="Z47" s="308"/>
      <c r="AA47" s="308"/>
      <c r="AB47" s="308"/>
      <c r="AC47" s="308"/>
      <c r="AD47" s="308"/>
    </row>
    <row r="48" spans="1:30" ht="14.25" customHeight="1">
      <c r="A48" s="308"/>
      <c r="B48" s="308"/>
      <c r="C48" s="308"/>
      <c r="D48" s="902" t="s">
        <v>1095</v>
      </c>
      <c r="E48" s="308"/>
      <c r="F48" s="308"/>
      <c r="G48" s="313"/>
      <c r="H48" s="308"/>
      <c r="I48" s="308"/>
      <c r="J48" s="308"/>
      <c r="K48" s="308"/>
      <c r="L48" s="308"/>
      <c r="M48" s="308"/>
      <c r="N48" s="308"/>
      <c r="O48" s="310"/>
      <c r="P48" s="310"/>
      <c r="Q48" s="308"/>
      <c r="R48" s="308"/>
      <c r="S48" s="308"/>
      <c r="T48" s="308"/>
      <c r="U48" s="308"/>
      <c r="V48" s="308"/>
      <c r="W48" s="308"/>
      <c r="X48" s="308"/>
      <c r="Y48" s="308"/>
      <c r="Z48" s="308"/>
      <c r="AA48" s="308"/>
      <c r="AB48" s="308"/>
      <c r="AC48" s="308"/>
      <c r="AD48" s="308"/>
    </row>
    <row r="49" spans="1:30" ht="14.25" customHeight="1">
      <c r="A49" s="308"/>
      <c r="B49" s="308"/>
      <c r="C49" s="308"/>
      <c r="D49" s="902" t="s">
        <v>1096</v>
      </c>
      <c r="E49" s="308"/>
      <c r="F49" s="308"/>
      <c r="G49" s="313"/>
      <c r="H49" s="308"/>
      <c r="I49" s="308"/>
      <c r="J49" s="308"/>
      <c r="K49" s="308"/>
      <c r="L49" s="308"/>
      <c r="M49" s="308"/>
      <c r="N49" s="308"/>
      <c r="O49" s="310"/>
      <c r="P49" s="310"/>
      <c r="Q49" s="308"/>
      <c r="R49" s="308"/>
      <c r="S49" s="308"/>
      <c r="T49" s="308"/>
      <c r="U49" s="308"/>
      <c r="V49" s="308"/>
      <c r="W49" s="308"/>
      <c r="X49" s="308"/>
      <c r="Y49" s="308"/>
      <c r="Z49" s="308"/>
      <c r="AA49" s="308"/>
      <c r="AB49" s="308"/>
      <c r="AC49" s="308"/>
      <c r="AD49" s="308"/>
    </row>
    <row r="50" spans="1:30" ht="14.25" customHeight="1">
      <c r="A50" s="308"/>
      <c r="B50" s="308"/>
      <c r="C50" s="308"/>
      <c r="D50" s="902" t="s">
        <v>1097</v>
      </c>
      <c r="E50" s="308"/>
      <c r="F50" s="308"/>
      <c r="G50" s="313"/>
      <c r="H50" s="308"/>
      <c r="I50" s="308"/>
      <c r="J50" s="308"/>
      <c r="K50" s="308"/>
      <c r="L50" s="308"/>
      <c r="M50" s="308"/>
      <c r="N50" s="308"/>
      <c r="O50" s="310"/>
      <c r="P50" s="310"/>
      <c r="Q50" s="308"/>
      <c r="R50" s="308"/>
      <c r="S50" s="308"/>
      <c r="T50" s="308"/>
      <c r="U50" s="308"/>
      <c r="V50" s="308"/>
      <c r="W50" s="308"/>
      <c r="X50" s="308"/>
      <c r="Y50" s="308"/>
      <c r="Z50" s="308"/>
      <c r="AA50" s="308"/>
      <c r="AB50" s="308"/>
      <c r="AC50" s="308"/>
      <c r="AD50" s="308"/>
    </row>
    <row r="51" spans="1:30" ht="14.25" customHeight="1">
      <c r="A51" s="308"/>
      <c r="B51" s="308"/>
      <c r="C51" s="308"/>
      <c r="D51" s="902" t="s">
        <v>1098</v>
      </c>
      <c r="E51" s="308"/>
      <c r="F51" s="308"/>
      <c r="G51" s="313"/>
      <c r="H51" s="308"/>
      <c r="I51" s="308"/>
      <c r="J51" s="308"/>
      <c r="K51" s="308"/>
      <c r="L51" s="308"/>
      <c r="M51" s="308"/>
      <c r="N51" s="308"/>
      <c r="O51" s="310"/>
      <c r="P51" s="310"/>
      <c r="Q51" s="308"/>
      <c r="R51" s="308"/>
      <c r="S51" s="308"/>
      <c r="T51" s="308"/>
      <c r="U51" s="308"/>
      <c r="V51" s="308"/>
      <c r="W51" s="308"/>
      <c r="X51" s="308"/>
      <c r="Y51" s="308"/>
      <c r="Z51" s="308"/>
      <c r="AA51" s="308"/>
      <c r="AB51" s="308"/>
      <c r="AC51" s="308"/>
      <c r="AD51" s="308"/>
    </row>
    <row r="52" spans="1:30" ht="14.25" customHeight="1">
      <c r="A52" s="308"/>
      <c r="B52" s="308"/>
      <c r="C52" s="308"/>
      <c r="D52" s="901" t="s">
        <v>1099</v>
      </c>
      <c r="E52" s="308"/>
      <c r="F52" s="308"/>
      <c r="G52" s="313"/>
      <c r="H52" s="308"/>
      <c r="I52" s="308"/>
      <c r="J52" s="308"/>
      <c r="K52" s="308"/>
      <c r="L52" s="308"/>
      <c r="M52" s="308"/>
      <c r="N52" s="308"/>
      <c r="O52" s="310"/>
      <c r="P52" s="310"/>
      <c r="Q52" s="308"/>
      <c r="R52" s="308"/>
      <c r="S52" s="308"/>
      <c r="T52" s="308"/>
      <c r="U52" s="308"/>
      <c r="V52" s="308"/>
      <c r="W52" s="308"/>
      <c r="X52" s="308"/>
      <c r="Y52" s="308"/>
      <c r="Z52" s="308"/>
      <c r="AA52" s="308"/>
      <c r="AB52" s="308"/>
      <c r="AC52" s="308"/>
      <c r="AD52" s="308"/>
    </row>
    <row r="53" spans="1:30" ht="14.25" customHeight="1">
      <c r="A53" s="308"/>
      <c r="B53" s="308"/>
      <c r="C53" s="308"/>
      <c r="D53" s="308" t="s">
        <v>1100</v>
      </c>
      <c r="E53" s="308"/>
      <c r="F53" s="308"/>
      <c r="G53" s="313"/>
      <c r="H53" s="308"/>
      <c r="I53" s="308"/>
      <c r="J53" s="308"/>
      <c r="K53" s="308"/>
      <c r="L53" s="308"/>
      <c r="M53" s="308"/>
      <c r="N53" s="308"/>
      <c r="O53" s="310"/>
      <c r="P53" s="310"/>
      <c r="Q53" s="308"/>
      <c r="R53" s="308"/>
      <c r="S53" s="308"/>
      <c r="T53" s="308"/>
      <c r="U53" s="308"/>
      <c r="V53" s="308"/>
      <c r="W53" s="308"/>
      <c r="X53" s="308"/>
      <c r="Y53" s="308"/>
      <c r="Z53" s="308"/>
      <c r="AA53" s="308"/>
      <c r="AB53" s="308"/>
      <c r="AC53" s="308"/>
      <c r="AD53" s="308"/>
    </row>
    <row r="54" spans="1:30" ht="14.25" customHeight="1">
      <c r="A54" s="308"/>
      <c r="B54" s="313"/>
      <c r="C54" s="319"/>
      <c r="D54" s="319"/>
      <c r="E54" s="319"/>
      <c r="F54" s="319"/>
      <c r="G54" s="313"/>
      <c r="H54" s="308"/>
      <c r="I54" s="308"/>
      <c r="J54" s="308"/>
      <c r="K54" s="308"/>
      <c r="L54" s="308"/>
      <c r="M54" s="308"/>
      <c r="N54" s="308"/>
      <c r="O54" s="310"/>
      <c r="P54" s="310"/>
      <c r="Q54" s="308"/>
      <c r="R54" s="308"/>
      <c r="S54" s="308"/>
      <c r="T54" s="308"/>
      <c r="U54" s="308"/>
      <c r="V54" s="308"/>
      <c r="W54" s="308"/>
      <c r="X54" s="308"/>
      <c r="Y54" s="308"/>
      <c r="Z54" s="308"/>
      <c r="AA54" s="308"/>
      <c r="AB54" s="308"/>
      <c r="AC54" s="308"/>
      <c r="AD54" s="308"/>
    </row>
    <row r="55" spans="1:30" ht="14.25" customHeight="1">
      <c r="A55" s="308"/>
      <c r="B55" s="313"/>
      <c r="C55" s="319"/>
      <c r="D55" s="319"/>
      <c r="E55" s="319"/>
      <c r="F55" s="319"/>
      <c r="G55" s="313"/>
      <c r="H55" s="308"/>
      <c r="I55" s="308"/>
      <c r="J55" s="308"/>
      <c r="K55" s="308"/>
      <c r="L55" s="308"/>
      <c r="M55" s="308"/>
      <c r="N55" s="308"/>
      <c r="O55" s="310"/>
      <c r="P55" s="310"/>
      <c r="Q55" s="308"/>
      <c r="R55" s="308"/>
      <c r="S55" s="308"/>
      <c r="T55" s="308"/>
      <c r="U55" s="308"/>
      <c r="V55" s="308"/>
      <c r="W55" s="308"/>
      <c r="X55" s="308"/>
      <c r="Y55" s="308"/>
      <c r="Z55" s="308"/>
      <c r="AA55" s="308"/>
      <c r="AB55" s="308"/>
      <c r="AC55" s="308"/>
      <c r="AD55" s="308"/>
    </row>
    <row r="56" spans="1:30" ht="14.25" customHeight="1">
      <c r="A56" s="308"/>
      <c r="B56" s="313"/>
      <c r="C56" s="319"/>
      <c r="D56" s="319"/>
      <c r="E56" s="319"/>
      <c r="F56" s="319"/>
      <c r="G56" s="313"/>
      <c r="H56" s="308"/>
      <c r="I56" s="308"/>
      <c r="J56" s="308"/>
      <c r="K56" s="308"/>
      <c r="L56" s="308"/>
      <c r="M56" s="308"/>
      <c r="N56" s="308"/>
      <c r="O56" s="310"/>
      <c r="P56" s="310"/>
      <c r="Q56" s="308"/>
      <c r="R56" s="308"/>
      <c r="S56" s="308"/>
      <c r="T56" s="308"/>
      <c r="U56" s="308"/>
      <c r="V56" s="308"/>
      <c r="W56" s="308"/>
      <c r="X56" s="308"/>
      <c r="Y56" s="308"/>
      <c r="Z56" s="308"/>
      <c r="AA56" s="308"/>
      <c r="AB56" s="308"/>
      <c r="AC56" s="308"/>
      <c r="AD56" s="308"/>
    </row>
    <row r="57" spans="1:30" ht="14.25" customHeight="1">
      <c r="A57" s="308"/>
      <c r="B57" s="313"/>
      <c r="C57" s="319"/>
      <c r="D57" s="319"/>
      <c r="E57" s="319"/>
      <c r="F57" s="319"/>
      <c r="G57" s="313"/>
      <c r="H57" s="308"/>
      <c r="I57" s="308"/>
      <c r="J57" s="308"/>
      <c r="K57" s="308"/>
      <c r="L57" s="308"/>
      <c r="M57" s="308"/>
      <c r="N57" s="308"/>
      <c r="O57" s="310"/>
      <c r="P57" s="310"/>
      <c r="Q57" s="308"/>
      <c r="R57" s="308"/>
      <c r="S57" s="308"/>
      <c r="T57" s="308"/>
      <c r="U57" s="308"/>
      <c r="V57" s="308"/>
      <c r="W57" s="308"/>
      <c r="X57" s="308"/>
      <c r="Y57" s="308"/>
      <c r="Z57" s="308"/>
      <c r="AA57" s="308"/>
      <c r="AB57" s="308"/>
      <c r="AC57" s="308"/>
      <c r="AD57" s="308"/>
    </row>
    <row r="58" spans="1:30" ht="14.25" customHeight="1">
      <c r="A58" s="308"/>
      <c r="B58" s="313"/>
      <c r="C58" s="319"/>
      <c r="D58" s="319"/>
      <c r="E58" s="319"/>
      <c r="F58" s="319"/>
      <c r="G58" s="313"/>
      <c r="H58" s="308"/>
      <c r="I58" s="308"/>
      <c r="J58" s="308"/>
      <c r="K58" s="308"/>
      <c r="L58" s="308"/>
      <c r="M58" s="308"/>
      <c r="N58" s="308"/>
      <c r="O58" s="310"/>
      <c r="P58" s="310"/>
      <c r="Q58" s="308"/>
      <c r="R58" s="308"/>
      <c r="S58" s="308"/>
      <c r="T58" s="308"/>
      <c r="U58" s="308"/>
      <c r="V58" s="308"/>
      <c r="W58" s="308"/>
      <c r="X58" s="308"/>
      <c r="Y58" s="308"/>
      <c r="Z58" s="308"/>
      <c r="AA58" s="308"/>
      <c r="AB58" s="308"/>
      <c r="AC58" s="308"/>
      <c r="AD58" s="308"/>
    </row>
    <row r="59" spans="1:30" ht="14.25" customHeight="1">
      <c r="A59" s="308"/>
      <c r="B59" s="313"/>
      <c r="C59" s="319"/>
      <c r="D59" s="319"/>
      <c r="E59" s="319"/>
      <c r="F59" s="319"/>
      <c r="G59" s="313"/>
      <c r="H59" s="308"/>
      <c r="I59" s="308"/>
      <c r="J59" s="308"/>
      <c r="K59" s="308"/>
      <c r="L59" s="308"/>
      <c r="M59" s="308"/>
      <c r="N59" s="308"/>
      <c r="O59" s="310"/>
      <c r="P59" s="310"/>
      <c r="Q59" s="308"/>
      <c r="R59" s="308"/>
      <c r="S59" s="308"/>
      <c r="T59" s="308"/>
      <c r="U59" s="308"/>
      <c r="V59" s="308"/>
      <c r="W59" s="308"/>
      <c r="X59" s="308"/>
      <c r="Y59" s="308"/>
      <c r="Z59" s="308"/>
      <c r="AA59" s="308"/>
      <c r="AB59" s="308"/>
      <c r="AC59" s="308"/>
      <c r="AD59" s="308"/>
    </row>
    <row r="60" spans="1:30" ht="14.25" customHeight="1">
      <c r="A60" s="308"/>
      <c r="B60" s="313"/>
      <c r="C60" s="319"/>
      <c r="D60" s="319"/>
      <c r="E60" s="319"/>
      <c r="F60" s="319"/>
      <c r="G60" s="313"/>
      <c r="H60" s="308"/>
      <c r="I60" s="308"/>
      <c r="J60" s="308"/>
      <c r="K60" s="308"/>
      <c r="L60" s="308"/>
      <c r="M60" s="308"/>
      <c r="N60" s="308"/>
      <c r="O60" s="310"/>
      <c r="P60" s="310"/>
      <c r="Q60" s="308"/>
      <c r="R60" s="308"/>
      <c r="S60" s="308"/>
      <c r="T60" s="308"/>
      <c r="U60" s="308"/>
      <c r="V60" s="308"/>
      <c r="W60" s="308"/>
      <c r="X60" s="308"/>
      <c r="Y60" s="308"/>
      <c r="Z60" s="308"/>
      <c r="AA60" s="308"/>
      <c r="AB60" s="308"/>
      <c r="AC60" s="308"/>
      <c r="AD60" s="308"/>
    </row>
    <row r="61" spans="1:30" ht="14.25" customHeight="1">
      <c r="A61" s="308"/>
      <c r="B61" s="313"/>
      <c r="C61" s="319"/>
      <c r="D61" s="319"/>
      <c r="E61" s="319"/>
      <c r="F61" s="319"/>
      <c r="G61" s="313"/>
      <c r="H61" s="308"/>
      <c r="I61" s="308"/>
      <c r="J61" s="308"/>
      <c r="K61" s="308"/>
      <c r="L61" s="308"/>
      <c r="M61" s="308"/>
      <c r="N61" s="308"/>
      <c r="O61" s="310"/>
      <c r="P61" s="310"/>
      <c r="Q61" s="308"/>
      <c r="R61" s="308"/>
      <c r="S61" s="308"/>
      <c r="T61" s="308"/>
      <c r="U61" s="308"/>
      <c r="V61" s="308"/>
      <c r="W61" s="308"/>
      <c r="X61" s="308"/>
      <c r="Y61" s="308"/>
      <c r="Z61" s="308"/>
      <c r="AA61" s="308"/>
      <c r="AB61" s="308"/>
      <c r="AC61" s="308"/>
      <c r="AD61" s="308"/>
    </row>
    <row r="62" spans="1:30" ht="14.25" customHeight="1">
      <c r="A62" s="308"/>
      <c r="B62" s="313"/>
      <c r="C62" s="319"/>
      <c r="D62" s="319"/>
      <c r="E62" s="319"/>
      <c r="F62" s="319"/>
      <c r="G62" s="313"/>
      <c r="H62" s="308"/>
      <c r="I62" s="308"/>
      <c r="J62" s="308"/>
      <c r="K62" s="308"/>
      <c r="L62" s="308"/>
      <c r="M62" s="308"/>
      <c r="N62" s="308"/>
      <c r="O62" s="310"/>
      <c r="P62" s="310"/>
      <c r="Q62" s="308"/>
      <c r="R62" s="308"/>
      <c r="S62" s="308"/>
      <c r="T62" s="308"/>
      <c r="U62" s="308"/>
      <c r="V62" s="308"/>
      <c r="W62" s="308"/>
      <c r="X62" s="308"/>
      <c r="Y62" s="308"/>
      <c r="Z62" s="308"/>
      <c r="AA62" s="308"/>
      <c r="AB62" s="308"/>
      <c r="AC62" s="308"/>
      <c r="AD62" s="308"/>
    </row>
    <row r="63" spans="1:30" ht="14.25" customHeight="1">
      <c r="A63" s="308"/>
      <c r="B63" s="321"/>
      <c r="C63" s="696"/>
      <c r="D63" s="322"/>
      <c r="E63" s="322"/>
      <c r="F63" s="322"/>
      <c r="G63" s="308"/>
      <c r="H63" s="308"/>
      <c r="I63" s="308"/>
      <c r="J63" s="308"/>
      <c r="K63" s="308"/>
      <c r="L63" s="308"/>
      <c r="M63" s="308"/>
      <c r="N63" s="308"/>
      <c r="O63" s="310"/>
      <c r="P63" s="310"/>
      <c r="Q63" s="308"/>
      <c r="R63" s="308"/>
      <c r="S63" s="308"/>
      <c r="T63" s="308"/>
      <c r="U63" s="308"/>
      <c r="V63" s="308"/>
      <c r="W63" s="308"/>
      <c r="X63" s="308"/>
      <c r="Y63" s="308"/>
      <c r="Z63" s="308"/>
      <c r="AA63" s="308"/>
      <c r="AB63" s="308"/>
      <c r="AC63" s="308"/>
      <c r="AD63" s="308"/>
    </row>
    <row r="64" spans="1:30" ht="9" customHeight="1">
      <c r="A64" s="308"/>
      <c r="B64" s="240"/>
      <c r="C64" s="341"/>
      <c r="D64" s="334"/>
      <c r="E64" s="334"/>
      <c r="F64" s="334"/>
      <c r="G64" s="68"/>
      <c r="H64" s="68"/>
      <c r="I64" s="240"/>
      <c r="J64" s="240"/>
      <c r="K64" s="308"/>
      <c r="L64" s="308"/>
      <c r="M64" s="308"/>
      <c r="N64" s="308"/>
      <c r="O64" s="310"/>
      <c r="P64" s="310"/>
      <c r="Q64" s="308"/>
      <c r="R64" s="308"/>
      <c r="S64" s="308"/>
      <c r="T64" s="308"/>
      <c r="U64" s="308"/>
      <c r="V64" s="308"/>
      <c r="W64" s="308"/>
      <c r="X64" s="308"/>
      <c r="Y64" s="308"/>
      <c r="Z64" s="308"/>
      <c r="AA64" s="308"/>
      <c r="AB64" s="308"/>
      <c r="AC64" s="308"/>
      <c r="AD64" s="308"/>
    </row>
    <row r="65" spans="1:30" ht="14.25" customHeight="1">
      <c r="A65" s="308"/>
      <c r="B65" s="1342"/>
      <c r="C65" s="1342"/>
      <c r="D65" s="1343"/>
      <c r="E65" s="1343"/>
      <c r="F65" s="1343"/>
      <c r="G65" s="1343"/>
      <c r="H65" s="1343"/>
      <c r="I65" s="240"/>
      <c r="J65" s="240"/>
      <c r="K65" s="308"/>
      <c r="L65" s="308"/>
      <c r="M65" s="308"/>
      <c r="N65" s="308"/>
      <c r="O65" s="310"/>
      <c r="P65" s="310"/>
      <c r="Q65" s="308"/>
      <c r="R65" s="308"/>
      <c r="S65" s="308"/>
      <c r="T65" s="308"/>
      <c r="U65" s="308"/>
      <c r="V65" s="308"/>
      <c r="W65" s="308"/>
      <c r="X65" s="308"/>
      <c r="Y65" s="308"/>
      <c r="Z65" s="308"/>
      <c r="AA65" s="308"/>
      <c r="AB65" s="308"/>
      <c r="AC65" s="308"/>
      <c r="AD65" s="308"/>
    </row>
    <row r="66" spans="1:30" ht="14.25" customHeight="1">
      <c r="A66" s="308"/>
      <c r="B66" s="335"/>
      <c r="C66" s="336"/>
      <c r="D66" s="336"/>
      <c r="E66" s="336"/>
      <c r="F66" s="336"/>
      <c r="G66" s="335"/>
      <c r="H66" s="335"/>
      <c r="I66" s="240"/>
      <c r="J66" s="240"/>
      <c r="K66" s="308"/>
      <c r="L66" s="308"/>
      <c r="M66" s="308"/>
      <c r="N66" s="308"/>
      <c r="O66" s="310"/>
      <c r="P66" s="310"/>
      <c r="Q66" s="308"/>
      <c r="R66" s="308"/>
      <c r="S66" s="308"/>
      <c r="T66" s="308"/>
      <c r="U66" s="308"/>
      <c r="V66" s="308"/>
      <c r="W66" s="308"/>
      <c r="X66" s="308"/>
      <c r="Y66" s="308"/>
      <c r="Z66" s="308"/>
      <c r="AA66" s="308"/>
      <c r="AB66" s="308"/>
      <c r="AC66" s="308"/>
      <c r="AD66" s="308"/>
    </row>
    <row r="67" spans="1:30" ht="14.25" customHeight="1">
      <c r="A67" s="308"/>
      <c r="B67" s="69"/>
      <c r="C67" s="341"/>
      <c r="D67" s="334"/>
      <c r="E67" s="334"/>
      <c r="F67" s="334"/>
      <c r="G67" s="68"/>
      <c r="H67" s="337"/>
      <c r="I67" s="240"/>
      <c r="J67" s="240"/>
      <c r="K67" s="308"/>
      <c r="L67" s="308"/>
      <c r="M67" s="308"/>
      <c r="N67" s="308"/>
      <c r="O67" s="310"/>
      <c r="P67" s="310"/>
      <c r="Q67" s="308"/>
      <c r="R67" s="308"/>
      <c r="S67" s="308"/>
      <c r="T67" s="308"/>
      <c r="U67" s="308"/>
      <c r="V67" s="308"/>
      <c r="W67" s="308"/>
      <c r="X67" s="308"/>
      <c r="Y67" s="308"/>
      <c r="Z67" s="308"/>
      <c r="AA67" s="308"/>
      <c r="AB67" s="308"/>
      <c r="AC67" s="308"/>
      <c r="AD67" s="308"/>
    </row>
    <row r="68" spans="1:30" ht="14.25" customHeight="1">
      <c r="A68" s="308"/>
      <c r="B68" s="69"/>
      <c r="C68" s="341"/>
      <c r="D68" s="334"/>
      <c r="E68" s="334"/>
      <c r="F68" s="334"/>
      <c r="G68" s="68"/>
      <c r="H68" s="337"/>
      <c r="I68" s="240"/>
      <c r="J68" s="240"/>
      <c r="K68" s="308"/>
      <c r="L68" s="308"/>
      <c r="M68" s="308"/>
      <c r="N68" s="308"/>
      <c r="O68" s="310"/>
      <c r="P68" s="310"/>
      <c r="Q68" s="308"/>
      <c r="R68" s="308"/>
      <c r="S68" s="308"/>
      <c r="T68" s="308"/>
      <c r="U68" s="308"/>
      <c r="V68" s="308"/>
      <c r="W68" s="308"/>
      <c r="X68" s="308"/>
      <c r="Y68" s="308"/>
      <c r="Z68" s="308"/>
      <c r="AA68" s="308"/>
      <c r="AB68" s="308"/>
      <c r="AC68" s="308"/>
      <c r="AD68" s="308"/>
    </row>
    <row r="69" spans="1:30" ht="14.25" customHeight="1">
      <c r="A69" s="308"/>
      <c r="B69" s="69"/>
      <c r="C69" s="341"/>
      <c r="D69" s="334"/>
      <c r="E69" s="334"/>
      <c r="F69" s="334"/>
      <c r="G69" s="68"/>
      <c r="H69" s="337"/>
      <c r="I69" s="240"/>
      <c r="J69" s="240"/>
      <c r="K69" s="308"/>
      <c r="L69" s="308"/>
      <c r="M69" s="308"/>
      <c r="N69" s="308"/>
      <c r="O69" s="310"/>
      <c r="P69" s="310"/>
      <c r="Q69" s="308"/>
      <c r="R69" s="308"/>
      <c r="S69" s="308"/>
      <c r="T69" s="308"/>
      <c r="U69" s="308"/>
      <c r="V69" s="308"/>
      <c r="W69" s="308"/>
      <c r="X69" s="308"/>
      <c r="Y69" s="308"/>
      <c r="Z69" s="308"/>
      <c r="AA69" s="308"/>
      <c r="AB69" s="308"/>
      <c r="AC69" s="308"/>
      <c r="AD69" s="308"/>
    </row>
    <row r="70" spans="1:30" ht="14.25" customHeight="1">
      <c r="A70" s="308"/>
      <c r="B70" s="69"/>
      <c r="C70" s="341"/>
      <c r="D70" s="334"/>
      <c r="E70" s="334"/>
      <c r="F70" s="334"/>
      <c r="G70" s="68"/>
      <c r="H70" s="337"/>
      <c r="I70" s="240"/>
      <c r="J70" s="240"/>
      <c r="K70" s="308"/>
      <c r="L70" s="308"/>
      <c r="M70" s="308"/>
      <c r="N70" s="308"/>
      <c r="O70" s="310"/>
      <c r="P70" s="310"/>
      <c r="Q70" s="308"/>
      <c r="R70" s="308"/>
      <c r="S70" s="308"/>
      <c r="T70" s="308"/>
      <c r="U70" s="308"/>
      <c r="V70" s="308"/>
      <c r="W70" s="308"/>
      <c r="X70" s="308"/>
      <c r="Y70" s="308"/>
      <c r="Z70" s="308"/>
      <c r="AA70" s="308"/>
      <c r="AB70" s="308"/>
      <c r="AC70" s="308"/>
      <c r="AD70" s="308"/>
    </row>
    <row r="71" spans="1:30" ht="14.25" customHeight="1">
      <c r="A71" s="308"/>
      <c r="B71" s="69"/>
      <c r="C71" s="341"/>
      <c r="D71" s="334"/>
      <c r="E71" s="334"/>
      <c r="F71" s="334"/>
      <c r="G71" s="68"/>
      <c r="H71" s="337"/>
      <c r="I71" s="240"/>
      <c r="J71" s="240"/>
      <c r="K71" s="308"/>
      <c r="L71" s="308"/>
      <c r="M71" s="308"/>
      <c r="N71" s="308"/>
      <c r="O71" s="310"/>
      <c r="P71" s="310"/>
      <c r="Q71" s="308"/>
      <c r="R71" s="308"/>
      <c r="S71" s="308"/>
      <c r="T71" s="308"/>
      <c r="U71" s="308"/>
      <c r="V71" s="308"/>
      <c r="W71" s="308"/>
      <c r="X71" s="308"/>
      <c r="Y71" s="308"/>
      <c r="Z71" s="308"/>
      <c r="AA71" s="308"/>
      <c r="AB71" s="308"/>
      <c r="AC71" s="308"/>
      <c r="AD71" s="308"/>
    </row>
    <row r="72" spans="1:30" ht="14.25" customHeight="1">
      <c r="A72" s="308"/>
      <c r="B72" s="69"/>
      <c r="C72" s="341"/>
      <c r="D72" s="334"/>
      <c r="E72" s="334"/>
      <c r="F72" s="334"/>
      <c r="G72" s="68"/>
      <c r="H72" s="338"/>
      <c r="I72" s="240"/>
      <c r="J72" s="240"/>
      <c r="K72" s="308"/>
      <c r="L72" s="308"/>
      <c r="M72" s="308"/>
      <c r="N72" s="308"/>
      <c r="O72" s="310"/>
      <c r="P72" s="310"/>
      <c r="Q72" s="308"/>
      <c r="R72" s="308"/>
      <c r="S72" s="308"/>
      <c r="T72" s="308"/>
      <c r="U72" s="308"/>
      <c r="V72" s="308"/>
      <c r="W72" s="308"/>
      <c r="X72" s="308"/>
      <c r="Y72" s="308"/>
      <c r="Z72" s="308"/>
      <c r="AA72" s="308"/>
      <c r="AB72" s="308"/>
      <c r="AC72" s="308"/>
      <c r="AD72" s="308"/>
    </row>
    <row r="73" spans="1:30" ht="14.25" customHeight="1">
      <c r="A73" s="308"/>
      <c r="B73" s="69"/>
      <c r="C73" s="341"/>
      <c r="D73" s="334"/>
      <c r="E73" s="334"/>
      <c r="F73" s="334"/>
      <c r="G73" s="68"/>
      <c r="H73" s="338"/>
      <c r="I73" s="240"/>
      <c r="J73" s="240"/>
      <c r="K73" s="308"/>
      <c r="L73" s="308"/>
      <c r="M73" s="308"/>
      <c r="N73" s="308"/>
      <c r="O73" s="310"/>
      <c r="P73" s="310"/>
      <c r="Q73" s="308"/>
      <c r="R73" s="308"/>
      <c r="S73" s="308"/>
      <c r="T73" s="308"/>
      <c r="U73" s="308"/>
      <c r="V73" s="308"/>
      <c r="W73" s="308"/>
      <c r="X73" s="308"/>
      <c r="Y73" s="308"/>
      <c r="Z73" s="308"/>
      <c r="AA73" s="308"/>
      <c r="AB73" s="308"/>
      <c r="AC73" s="308"/>
      <c r="AD73" s="308"/>
    </row>
    <row r="74" spans="1:30" ht="14.25" customHeight="1">
      <c r="A74" s="308"/>
      <c r="B74" s="69"/>
      <c r="C74" s="341"/>
      <c r="D74" s="334"/>
      <c r="E74" s="334"/>
      <c r="F74" s="334"/>
      <c r="G74" s="68"/>
      <c r="H74" s="338"/>
      <c r="I74" s="240"/>
      <c r="J74" s="240"/>
      <c r="K74" s="308"/>
      <c r="L74" s="308"/>
      <c r="M74" s="308"/>
      <c r="N74" s="308"/>
      <c r="O74" s="310"/>
      <c r="P74" s="310"/>
      <c r="Q74" s="308"/>
      <c r="R74" s="308"/>
      <c r="S74" s="308"/>
      <c r="T74" s="308"/>
      <c r="U74" s="308"/>
      <c r="V74" s="308"/>
      <c r="W74" s="308"/>
      <c r="X74" s="308"/>
      <c r="Y74" s="308"/>
      <c r="Z74" s="308"/>
      <c r="AA74" s="308"/>
      <c r="AB74" s="308"/>
      <c r="AC74" s="308"/>
      <c r="AD74" s="308"/>
    </row>
    <row r="75" spans="1:30" ht="14.25" customHeight="1">
      <c r="A75" s="308"/>
      <c r="B75" s="69"/>
      <c r="C75" s="341"/>
      <c r="D75" s="334"/>
      <c r="E75" s="334"/>
      <c r="F75" s="334"/>
      <c r="G75" s="68"/>
      <c r="H75" s="337"/>
      <c r="I75" s="240"/>
      <c r="J75" s="240"/>
      <c r="K75" s="308"/>
      <c r="L75" s="308"/>
      <c r="M75" s="308"/>
      <c r="N75" s="308"/>
      <c r="O75" s="310"/>
      <c r="P75" s="310"/>
      <c r="Q75" s="308"/>
      <c r="R75" s="308"/>
      <c r="S75" s="308"/>
      <c r="T75" s="308"/>
      <c r="U75" s="308"/>
      <c r="V75" s="308"/>
      <c r="W75" s="308"/>
      <c r="X75" s="308"/>
      <c r="Y75" s="308"/>
      <c r="Z75" s="308"/>
      <c r="AA75" s="308"/>
      <c r="AB75" s="308"/>
      <c r="AC75" s="308"/>
      <c r="AD75" s="308"/>
    </row>
    <row r="76" spans="1:30" ht="14.25" customHeight="1">
      <c r="A76" s="308"/>
      <c r="B76" s="69"/>
      <c r="C76" s="341"/>
      <c r="D76" s="334"/>
      <c r="E76" s="334"/>
      <c r="F76" s="334"/>
      <c r="G76" s="68"/>
      <c r="H76" s="337"/>
      <c r="I76" s="240"/>
      <c r="J76" s="240"/>
      <c r="K76" s="308"/>
      <c r="L76" s="308"/>
      <c r="M76" s="308"/>
      <c r="N76" s="308"/>
      <c r="O76" s="310"/>
      <c r="P76" s="310"/>
      <c r="Q76" s="308"/>
      <c r="R76" s="308"/>
      <c r="S76" s="308"/>
      <c r="T76" s="308"/>
      <c r="U76" s="308"/>
      <c r="V76" s="308"/>
      <c r="W76" s="308"/>
      <c r="X76" s="308"/>
      <c r="Y76" s="308"/>
      <c r="Z76" s="308"/>
      <c r="AA76" s="308"/>
      <c r="AB76" s="308"/>
      <c r="AC76" s="308"/>
      <c r="AD76" s="308"/>
    </row>
    <row r="77" spans="1:30" ht="14.25" customHeight="1">
      <c r="A77" s="308"/>
      <c r="B77" s="335"/>
      <c r="C77" s="336"/>
      <c r="D77" s="339"/>
      <c r="E77" s="339"/>
      <c r="F77" s="339"/>
      <c r="G77" s="340"/>
      <c r="H77" s="335"/>
      <c r="I77" s="240"/>
      <c r="J77" s="240"/>
      <c r="K77" s="308"/>
      <c r="L77" s="308"/>
      <c r="M77" s="308"/>
      <c r="N77" s="308"/>
      <c r="O77" s="310"/>
      <c r="P77" s="310"/>
      <c r="Q77" s="308"/>
      <c r="R77" s="308"/>
      <c r="S77" s="308"/>
      <c r="T77" s="308"/>
      <c r="U77" s="308"/>
      <c r="V77" s="308"/>
      <c r="W77" s="308"/>
      <c r="X77" s="308"/>
      <c r="Y77" s="308"/>
      <c r="Z77" s="308"/>
      <c r="AA77" s="308"/>
      <c r="AB77" s="308"/>
      <c r="AC77" s="308"/>
      <c r="AD77" s="308"/>
    </row>
    <row r="78" spans="1:30" ht="14.25" customHeight="1">
      <c r="A78" s="308"/>
      <c r="B78" s="240"/>
      <c r="C78" s="341"/>
      <c r="D78" s="341"/>
      <c r="E78" s="341"/>
      <c r="F78" s="341"/>
      <c r="G78" s="240"/>
      <c r="H78" s="240"/>
      <c r="I78" s="240"/>
      <c r="J78" s="240"/>
      <c r="K78" s="308"/>
      <c r="L78" s="308"/>
      <c r="M78" s="308"/>
      <c r="N78" s="308"/>
      <c r="O78" s="310"/>
      <c r="P78" s="310"/>
      <c r="Q78" s="308"/>
      <c r="R78" s="308"/>
      <c r="S78" s="308"/>
      <c r="T78" s="308"/>
      <c r="U78" s="308"/>
      <c r="V78" s="308"/>
      <c r="W78" s="308"/>
      <c r="X78" s="308"/>
      <c r="Y78" s="308"/>
      <c r="Z78" s="308"/>
      <c r="AA78" s="308"/>
      <c r="AB78" s="308"/>
      <c r="AC78" s="308"/>
      <c r="AD78" s="308"/>
    </row>
    <row r="79" spans="1:30" ht="14.25" customHeight="1">
      <c r="A79" s="308"/>
      <c r="B79" s="335"/>
      <c r="C79" s="336"/>
      <c r="D79" s="341"/>
      <c r="E79" s="341"/>
      <c r="F79" s="341"/>
      <c r="G79" s="240"/>
      <c r="H79" s="240"/>
      <c r="I79" s="240"/>
      <c r="J79" s="240"/>
      <c r="K79" s="308"/>
      <c r="L79" s="308"/>
      <c r="M79" s="308"/>
      <c r="N79" s="308"/>
      <c r="O79" s="310"/>
      <c r="P79" s="310"/>
      <c r="Q79" s="308"/>
      <c r="R79" s="308"/>
      <c r="S79" s="308"/>
      <c r="T79" s="308"/>
      <c r="U79" s="308"/>
      <c r="V79" s="308"/>
      <c r="W79" s="308"/>
      <c r="X79" s="308"/>
      <c r="Y79" s="308"/>
      <c r="Z79" s="308"/>
      <c r="AA79" s="308"/>
      <c r="AB79" s="308"/>
      <c r="AC79" s="308"/>
      <c r="AD79" s="308"/>
    </row>
    <row r="80" spans="1:30" ht="14.25" customHeight="1">
      <c r="A80" s="308"/>
      <c r="B80" s="69"/>
      <c r="C80" s="341"/>
      <c r="D80" s="334"/>
      <c r="E80" s="334"/>
      <c r="F80" s="341"/>
      <c r="G80" s="240"/>
      <c r="H80" s="240"/>
      <c r="I80" s="240"/>
      <c r="J80" s="240"/>
      <c r="K80" s="308"/>
      <c r="L80" s="308"/>
      <c r="M80" s="308"/>
      <c r="N80" s="308"/>
      <c r="O80" s="310"/>
      <c r="P80" s="310"/>
      <c r="Q80" s="308"/>
      <c r="R80" s="308"/>
      <c r="S80" s="308"/>
      <c r="T80" s="308"/>
      <c r="U80" s="308"/>
      <c r="V80" s="308"/>
      <c r="W80" s="308"/>
      <c r="X80" s="308"/>
      <c r="Y80" s="308"/>
      <c r="Z80" s="308"/>
      <c r="AA80" s="308"/>
      <c r="AB80" s="308"/>
      <c r="AC80" s="308"/>
      <c r="AD80" s="308"/>
    </row>
    <row r="81" spans="1:30" ht="14.25" customHeight="1">
      <c r="A81" s="308"/>
      <c r="B81" s="342"/>
      <c r="C81" s="309"/>
      <c r="D81" s="333"/>
      <c r="E81" s="333"/>
      <c r="F81" s="309"/>
      <c r="G81" s="308"/>
      <c r="H81" s="308"/>
      <c r="I81" s="308"/>
      <c r="J81" s="308"/>
      <c r="K81" s="308"/>
      <c r="L81" s="308"/>
      <c r="M81" s="308"/>
      <c r="N81" s="308"/>
      <c r="O81" s="310"/>
      <c r="P81" s="310"/>
      <c r="Q81" s="308"/>
      <c r="R81" s="308"/>
      <c r="S81" s="308"/>
      <c r="T81" s="308"/>
      <c r="U81" s="308"/>
      <c r="V81" s="308"/>
      <c r="W81" s="308"/>
      <c r="X81" s="308"/>
      <c r="Y81" s="308"/>
      <c r="Z81" s="308"/>
      <c r="AA81" s="308"/>
      <c r="AB81" s="308"/>
      <c r="AC81" s="308"/>
      <c r="AD81" s="308"/>
    </row>
    <row r="82" spans="1:30" ht="14.25" customHeight="1">
      <c r="A82" s="308"/>
      <c r="B82" s="342"/>
      <c r="C82" s="309"/>
      <c r="D82" s="333"/>
      <c r="E82" s="333"/>
      <c r="F82" s="309"/>
      <c r="G82" s="308"/>
      <c r="H82" s="308"/>
      <c r="I82" s="308"/>
      <c r="J82" s="308"/>
      <c r="K82" s="308"/>
      <c r="L82" s="308"/>
      <c r="M82" s="308"/>
      <c r="N82" s="308"/>
      <c r="O82" s="310"/>
      <c r="P82" s="310"/>
      <c r="Q82" s="308"/>
      <c r="R82" s="308"/>
      <c r="S82" s="308"/>
      <c r="T82" s="308"/>
      <c r="U82" s="308"/>
      <c r="V82" s="308"/>
      <c r="W82" s="308"/>
      <c r="X82" s="308"/>
      <c r="Y82" s="308"/>
      <c r="Z82" s="308"/>
      <c r="AA82" s="308"/>
      <c r="AB82" s="308"/>
      <c r="AC82" s="308"/>
      <c r="AD82" s="308"/>
    </row>
    <row r="83" spans="1:30" ht="14.25" customHeight="1">
      <c r="A83" s="308"/>
      <c r="B83" s="342"/>
      <c r="C83" s="309"/>
      <c r="D83" s="333"/>
      <c r="E83" s="333"/>
      <c r="F83" s="309"/>
      <c r="G83" s="308"/>
      <c r="H83" s="308"/>
      <c r="I83" s="308"/>
      <c r="J83" s="308"/>
      <c r="K83" s="308"/>
      <c r="L83" s="308"/>
      <c r="M83" s="308"/>
      <c r="N83" s="308"/>
      <c r="O83" s="310"/>
      <c r="P83" s="310"/>
      <c r="Q83" s="308"/>
      <c r="R83" s="308"/>
      <c r="S83" s="308"/>
      <c r="T83" s="308"/>
      <c r="U83" s="308"/>
      <c r="V83" s="308"/>
      <c r="W83" s="308"/>
      <c r="X83" s="308"/>
      <c r="Y83" s="308"/>
      <c r="Z83" s="308"/>
      <c r="AA83" s="308"/>
      <c r="AB83" s="308"/>
      <c r="AC83" s="308"/>
      <c r="AD83" s="308"/>
    </row>
    <row r="84" spans="1:30" ht="14.25" customHeight="1">
      <c r="A84" s="308"/>
      <c r="B84" s="342"/>
      <c r="C84" s="309"/>
      <c r="D84" s="333"/>
      <c r="E84" s="333"/>
      <c r="F84" s="309"/>
      <c r="G84" s="308"/>
      <c r="H84" s="308"/>
      <c r="I84" s="308"/>
      <c r="J84" s="308"/>
      <c r="K84" s="308"/>
      <c r="L84" s="308"/>
      <c r="M84" s="308"/>
      <c r="N84" s="308"/>
      <c r="O84" s="310"/>
      <c r="P84" s="310"/>
      <c r="Q84" s="308"/>
      <c r="R84" s="308"/>
      <c r="S84" s="308"/>
      <c r="T84" s="308"/>
      <c r="U84" s="308"/>
      <c r="V84" s="308"/>
      <c r="W84" s="308"/>
      <c r="X84" s="308"/>
      <c r="Y84" s="308"/>
      <c r="Z84" s="308"/>
      <c r="AA84" s="308"/>
      <c r="AB84" s="308"/>
      <c r="AC84" s="308"/>
      <c r="AD84" s="308"/>
    </row>
    <row r="85" spans="1:30" ht="14.25" customHeight="1">
      <c r="A85" s="308"/>
      <c r="B85" s="321"/>
      <c r="C85" s="696"/>
      <c r="D85" s="322"/>
      <c r="E85" s="322"/>
      <c r="F85" s="309"/>
      <c r="G85" s="308"/>
      <c r="H85" s="308"/>
      <c r="I85" s="308"/>
      <c r="J85" s="308"/>
      <c r="K85" s="308"/>
      <c r="L85" s="308"/>
      <c r="M85" s="308"/>
      <c r="N85" s="308"/>
      <c r="O85" s="310"/>
      <c r="P85" s="310"/>
      <c r="Q85" s="308"/>
      <c r="R85" s="308"/>
      <c r="S85" s="308"/>
      <c r="T85" s="308"/>
      <c r="U85" s="308"/>
      <c r="V85" s="308"/>
      <c r="W85" s="308"/>
      <c r="X85" s="308"/>
      <c r="Y85" s="308"/>
      <c r="Z85" s="308"/>
      <c r="AA85" s="308"/>
      <c r="AB85" s="308"/>
      <c r="AC85" s="308"/>
      <c r="AD85" s="308"/>
    </row>
    <row r="86" spans="1:30" ht="14.25" customHeight="1">
      <c r="A86" s="308"/>
      <c r="B86" s="308"/>
      <c r="C86" s="309"/>
      <c r="D86" s="309"/>
      <c r="E86" s="309"/>
      <c r="F86" s="309"/>
      <c r="G86" s="308"/>
      <c r="H86" s="308"/>
      <c r="I86" s="308"/>
      <c r="J86" s="308"/>
      <c r="K86" s="308"/>
      <c r="L86" s="308"/>
      <c r="M86" s="308"/>
      <c r="N86" s="308"/>
      <c r="O86" s="310"/>
      <c r="P86" s="310"/>
      <c r="Q86" s="308"/>
      <c r="R86" s="308"/>
      <c r="S86" s="308"/>
      <c r="T86" s="308"/>
      <c r="U86" s="308"/>
      <c r="V86" s="308"/>
      <c r="W86" s="308"/>
      <c r="X86" s="308"/>
      <c r="Y86" s="308"/>
      <c r="Z86" s="308"/>
      <c r="AA86" s="308"/>
      <c r="AB86" s="308"/>
      <c r="AC86" s="308"/>
      <c r="AD86" s="308"/>
    </row>
    <row r="87" spans="1:30" ht="14.25" customHeight="1">
      <c r="A87" s="308"/>
      <c r="B87" s="308"/>
      <c r="C87" s="309"/>
      <c r="D87" s="309"/>
      <c r="E87" s="309"/>
      <c r="F87" s="309"/>
      <c r="G87" s="308"/>
      <c r="H87" s="308"/>
      <c r="I87" s="308"/>
      <c r="J87" s="308"/>
      <c r="K87" s="308"/>
      <c r="L87" s="308"/>
      <c r="M87" s="308"/>
      <c r="N87" s="308"/>
      <c r="O87" s="310"/>
      <c r="P87" s="310"/>
      <c r="Q87" s="308"/>
      <c r="R87" s="308"/>
      <c r="S87" s="308"/>
      <c r="T87" s="308"/>
      <c r="U87" s="308"/>
      <c r="V87" s="308"/>
      <c r="W87" s="308"/>
      <c r="X87" s="308"/>
      <c r="Y87" s="308"/>
      <c r="Z87" s="308"/>
      <c r="AA87" s="308"/>
      <c r="AB87" s="308"/>
      <c r="AC87" s="308"/>
      <c r="AD87" s="308"/>
    </row>
    <row r="88" spans="1:30" ht="14.25" customHeight="1">
      <c r="A88" s="308"/>
      <c r="B88" s="313"/>
      <c r="C88" s="319"/>
      <c r="D88" s="319"/>
      <c r="E88" s="319"/>
      <c r="F88" s="309"/>
      <c r="G88" s="313"/>
      <c r="H88" s="313"/>
      <c r="I88" s="313"/>
      <c r="J88" s="313"/>
      <c r="K88" s="308"/>
      <c r="L88" s="308"/>
      <c r="M88" s="308"/>
      <c r="N88" s="308"/>
      <c r="O88" s="310"/>
      <c r="P88" s="310"/>
      <c r="Q88" s="308"/>
      <c r="R88" s="308"/>
      <c r="S88" s="308"/>
      <c r="T88" s="308"/>
      <c r="U88" s="308"/>
      <c r="V88" s="308"/>
      <c r="W88" s="308"/>
      <c r="X88" s="308"/>
      <c r="Y88" s="308"/>
      <c r="Z88" s="308"/>
      <c r="AA88" s="308"/>
      <c r="AB88" s="308"/>
      <c r="AC88" s="308"/>
      <c r="AD88" s="308"/>
    </row>
    <row r="89" spans="1:30" ht="14.25" customHeight="1">
      <c r="A89" s="308"/>
      <c r="B89" s="313"/>
      <c r="C89" s="319"/>
      <c r="D89" s="319"/>
      <c r="E89" s="319"/>
      <c r="F89" s="309"/>
      <c r="G89" s="313"/>
      <c r="H89" s="313"/>
      <c r="I89" s="313"/>
      <c r="J89" s="313"/>
      <c r="K89" s="308"/>
      <c r="L89" s="308"/>
      <c r="M89" s="308"/>
      <c r="N89" s="308"/>
      <c r="O89" s="310"/>
      <c r="P89" s="310"/>
      <c r="Q89" s="308"/>
      <c r="R89" s="308"/>
      <c r="S89" s="308"/>
      <c r="T89" s="308"/>
      <c r="U89" s="308"/>
      <c r="V89" s="308"/>
      <c r="W89" s="308"/>
      <c r="X89" s="308"/>
      <c r="Y89" s="308"/>
      <c r="Z89" s="308"/>
      <c r="AA89" s="308"/>
      <c r="AB89" s="308"/>
      <c r="AC89" s="308"/>
      <c r="AD89" s="308"/>
    </row>
    <row r="90" spans="1:30" ht="14.25" customHeight="1">
      <c r="A90" s="308"/>
      <c r="B90" s="313"/>
      <c r="C90" s="319"/>
      <c r="D90" s="319"/>
      <c r="E90" s="319"/>
      <c r="F90" s="309"/>
      <c r="G90" s="313"/>
      <c r="H90" s="313"/>
      <c r="I90" s="313"/>
      <c r="J90" s="313"/>
      <c r="K90" s="308"/>
      <c r="L90" s="308"/>
      <c r="M90" s="308"/>
      <c r="N90" s="308"/>
      <c r="O90" s="310"/>
      <c r="P90" s="310"/>
      <c r="Q90" s="308"/>
      <c r="R90" s="308"/>
      <c r="S90" s="308"/>
      <c r="T90" s="308"/>
      <c r="U90" s="308"/>
      <c r="V90" s="308"/>
      <c r="W90" s="308"/>
      <c r="X90" s="308"/>
      <c r="Y90" s="308"/>
      <c r="Z90" s="308"/>
      <c r="AA90" s="308"/>
      <c r="AB90" s="308"/>
      <c r="AC90" s="308"/>
      <c r="AD90" s="308"/>
    </row>
    <row r="91" spans="1:30" ht="14.25" customHeight="1">
      <c r="A91" s="308"/>
      <c r="B91" s="313"/>
      <c r="C91" s="319"/>
      <c r="D91" s="319"/>
      <c r="E91" s="319"/>
      <c r="F91" s="309"/>
      <c r="G91" s="313"/>
      <c r="H91" s="313"/>
      <c r="I91" s="313"/>
      <c r="J91" s="313"/>
      <c r="K91" s="308"/>
      <c r="L91" s="308"/>
      <c r="M91" s="308"/>
      <c r="N91" s="308"/>
      <c r="O91" s="310"/>
      <c r="P91" s="310"/>
      <c r="Q91" s="308"/>
      <c r="R91" s="308"/>
      <c r="S91" s="308"/>
      <c r="T91" s="308"/>
      <c r="U91" s="308"/>
      <c r="V91" s="308"/>
      <c r="W91" s="308"/>
      <c r="X91" s="308"/>
      <c r="Y91" s="308"/>
      <c r="Z91" s="308"/>
      <c r="AA91" s="308"/>
      <c r="AB91" s="308"/>
      <c r="AC91" s="308"/>
      <c r="AD91" s="308"/>
    </row>
    <row r="92" spans="1:30" ht="14.25" customHeight="1">
      <c r="A92" s="308"/>
      <c r="B92" s="313"/>
      <c r="C92" s="319"/>
      <c r="D92" s="319"/>
      <c r="E92" s="319"/>
      <c r="F92" s="309"/>
      <c r="G92" s="313"/>
      <c r="H92" s="313"/>
      <c r="I92" s="313"/>
      <c r="J92" s="313"/>
      <c r="K92" s="308"/>
      <c r="L92" s="308"/>
      <c r="M92" s="308"/>
      <c r="N92" s="308"/>
      <c r="O92" s="310"/>
      <c r="P92" s="310"/>
      <c r="Q92" s="308"/>
      <c r="R92" s="308"/>
      <c r="S92" s="308"/>
      <c r="T92" s="308"/>
      <c r="U92" s="308"/>
      <c r="V92" s="308"/>
      <c r="W92" s="308"/>
      <c r="X92" s="308"/>
      <c r="Y92" s="308"/>
      <c r="Z92" s="308"/>
      <c r="AA92" s="308"/>
      <c r="AB92" s="308"/>
      <c r="AC92" s="308"/>
      <c r="AD92" s="308"/>
    </row>
    <row r="93" spans="1:30" ht="14.25" customHeight="1">
      <c r="A93" s="308"/>
      <c r="B93" s="313"/>
      <c r="C93" s="319"/>
      <c r="D93" s="319"/>
      <c r="E93" s="319"/>
      <c r="F93" s="309"/>
      <c r="G93" s="313"/>
      <c r="H93" s="313"/>
      <c r="I93" s="313"/>
      <c r="J93" s="313"/>
      <c r="K93" s="308"/>
      <c r="L93" s="308"/>
      <c r="M93" s="308"/>
      <c r="N93" s="308"/>
      <c r="O93" s="310"/>
      <c r="P93" s="310"/>
      <c r="Q93" s="308"/>
      <c r="R93" s="308"/>
      <c r="S93" s="308"/>
      <c r="T93" s="308"/>
      <c r="U93" s="308"/>
      <c r="V93" s="308"/>
      <c r="W93" s="308"/>
      <c r="X93" s="308"/>
      <c r="Y93" s="308"/>
      <c r="Z93" s="308"/>
      <c r="AA93" s="308"/>
      <c r="AB93" s="308"/>
      <c r="AC93" s="308"/>
      <c r="AD93" s="308"/>
    </row>
    <row r="94" spans="1:30" ht="14.25" customHeight="1">
      <c r="A94" s="308"/>
      <c r="B94" s="308"/>
      <c r="C94" s="309"/>
      <c r="D94" s="309"/>
      <c r="E94" s="309"/>
      <c r="F94" s="309"/>
      <c r="G94" s="313"/>
      <c r="H94" s="313"/>
      <c r="I94" s="313"/>
      <c r="J94" s="313"/>
      <c r="K94" s="308"/>
      <c r="L94" s="308"/>
      <c r="M94" s="308"/>
      <c r="N94" s="308"/>
      <c r="O94" s="310"/>
      <c r="P94" s="310"/>
      <c r="Q94" s="308"/>
      <c r="R94" s="308"/>
      <c r="S94" s="308"/>
      <c r="T94" s="308"/>
      <c r="U94" s="308"/>
      <c r="V94" s="308"/>
      <c r="W94" s="308"/>
      <c r="X94" s="308"/>
      <c r="Y94" s="308"/>
      <c r="Z94" s="308"/>
      <c r="AA94" s="308"/>
      <c r="AB94" s="308"/>
      <c r="AC94" s="308"/>
      <c r="AD94" s="308"/>
    </row>
    <row r="95" spans="1:30" ht="14.25" customHeight="1">
      <c r="A95" s="308"/>
      <c r="B95" s="308"/>
      <c r="C95" s="309"/>
      <c r="D95" s="309"/>
      <c r="E95" s="309"/>
      <c r="F95" s="309"/>
      <c r="G95" s="313"/>
      <c r="H95" s="313"/>
      <c r="I95" s="313"/>
      <c r="J95" s="313"/>
      <c r="K95" s="308"/>
      <c r="L95" s="308"/>
      <c r="M95" s="308"/>
      <c r="N95" s="308"/>
      <c r="O95" s="310"/>
      <c r="P95" s="310"/>
      <c r="Q95" s="308"/>
      <c r="R95" s="308"/>
      <c r="S95" s="308"/>
      <c r="T95" s="308"/>
      <c r="U95" s="308"/>
      <c r="V95" s="308"/>
      <c r="W95" s="308"/>
      <c r="X95" s="308"/>
      <c r="Y95" s="308"/>
      <c r="Z95" s="308"/>
      <c r="AA95" s="308"/>
      <c r="AB95" s="308"/>
      <c r="AC95" s="308"/>
      <c r="AD95" s="308"/>
    </row>
    <row r="96" spans="1:30" ht="14.25" customHeight="1">
      <c r="A96" s="308"/>
      <c r="B96" s="308"/>
      <c r="C96" s="309"/>
      <c r="D96" s="309"/>
      <c r="E96" s="309"/>
      <c r="F96" s="309"/>
      <c r="G96" s="313"/>
      <c r="H96" s="313"/>
      <c r="I96" s="313"/>
      <c r="J96" s="313"/>
      <c r="K96" s="308"/>
      <c r="L96" s="308"/>
      <c r="M96" s="308"/>
      <c r="N96" s="308"/>
      <c r="O96" s="310"/>
      <c r="P96" s="310"/>
      <c r="Q96" s="308"/>
      <c r="R96" s="308"/>
      <c r="S96" s="308"/>
      <c r="T96" s="308"/>
      <c r="U96" s="308"/>
      <c r="V96" s="308"/>
      <c r="W96" s="308"/>
      <c r="X96" s="308"/>
      <c r="Y96" s="308"/>
      <c r="Z96" s="308"/>
      <c r="AA96" s="308"/>
      <c r="AB96" s="308"/>
      <c r="AC96" s="308"/>
      <c r="AD96" s="308"/>
    </row>
    <row r="97" spans="1:30" ht="14.25" customHeight="1">
      <c r="A97" s="308"/>
      <c r="B97" s="308"/>
      <c r="C97" s="309"/>
      <c r="D97" s="309"/>
      <c r="E97" s="309"/>
      <c r="F97" s="309"/>
      <c r="G97" s="308"/>
      <c r="H97" s="308"/>
      <c r="I97" s="308"/>
      <c r="J97" s="308"/>
      <c r="K97" s="308"/>
      <c r="L97" s="308"/>
      <c r="M97" s="308"/>
      <c r="N97" s="308"/>
      <c r="O97" s="310"/>
      <c r="P97" s="310"/>
      <c r="Q97" s="308"/>
      <c r="R97" s="308"/>
      <c r="S97" s="308"/>
      <c r="T97" s="308"/>
      <c r="U97" s="308"/>
      <c r="V97" s="308"/>
      <c r="W97" s="308"/>
      <c r="X97" s="308"/>
      <c r="Y97" s="308"/>
      <c r="Z97" s="308"/>
      <c r="AA97" s="308"/>
      <c r="AB97" s="308"/>
      <c r="AC97" s="308"/>
      <c r="AD97" s="308"/>
    </row>
    <row r="98" spans="1:30" ht="14.25" customHeight="1">
      <c r="A98" s="308"/>
      <c r="B98" s="308"/>
      <c r="C98" s="309"/>
      <c r="D98" s="309"/>
      <c r="E98" s="309"/>
      <c r="F98" s="309"/>
      <c r="G98" s="308"/>
      <c r="H98" s="308"/>
      <c r="I98" s="308"/>
      <c r="J98" s="308"/>
      <c r="K98" s="308"/>
      <c r="L98" s="308"/>
      <c r="M98" s="308"/>
      <c r="N98" s="308"/>
      <c r="O98" s="310"/>
      <c r="P98" s="310"/>
      <c r="Q98" s="308"/>
      <c r="R98" s="308"/>
      <c r="S98" s="308"/>
      <c r="T98" s="308"/>
      <c r="U98" s="308"/>
      <c r="V98" s="308"/>
      <c r="W98" s="308"/>
      <c r="X98" s="308"/>
      <c r="Y98" s="308"/>
      <c r="Z98" s="308"/>
      <c r="AA98" s="308"/>
      <c r="AB98" s="308"/>
      <c r="AC98" s="308"/>
      <c r="AD98" s="308"/>
    </row>
    <row r="99" spans="1:30" ht="14.25" customHeight="1">
      <c r="A99" s="308"/>
      <c r="B99" s="308"/>
      <c r="C99" s="309"/>
      <c r="D99" s="309"/>
      <c r="E99" s="309"/>
      <c r="F99" s="309"/>
      <c r="G99" s="308"/>
      <c r="H99" s="308"/>
      <c r="I99" s="308"/>
      <c r="J99" s="308"/>
      <c r="K99" s="308"/>
      <c r="L99" s="308"/>
      <c r="M99" s="308"/>
      <c r="N99" s="308"/>
      <c r="O99" s="310"/>
      <c r="P99" s="310"/>
      <c r="Q99" s="308"/>
      <c r="R99" s="308"/>
      <c r="S99" s="308"/>
      <c r="T99" s="308"/>
      <c r="U99" s="308"/>
      <c r="V99" s="308"/>
      <c r="W99" s="308"/>
      <c r="X99" s="308"/>
      <c r="Y99" s="308"/>
      <c r="Z99" s="308"/>
      <c r="AA99" s="308"/>
      <c r="AB99" s="308"/>
      <c r="AC99" s="308"/>
      <c r="AD99" s="308"/>
    </row>
    <row r="100" spans="1:30" ht="14.25" customHeight="1">
      <c r="A100" s="308"/>
      <c r="B100" s="308"/>
      <c r="C100" s="309"/>
      <c r="D100" s="309"/>
      <c r="E100" s="309"/>
      <c r="F100" s="309"/>
      <c r="G100" s="308"/>
      <c r="H100" s="308"/>
      <c r="I100" s="308"/>
      <c r="J100" s="308"/>
      <c r="K100" s="308"/>
      <c r="L100" s="308"/>
      <c r="M100" s="308"/>
      <c r="N100" s="308"/>
      <c r="O100" s="310"/>
      <c r="P100" s="310"/>
      <c r="Q100" s="308"/>
      <c r="R100" s="308"/>
      <c r="S100" s="308"/>
      <c r="T100" s="308"/>
      <c r="U100" s="308"/>
      <c r="V100" s="308"/>
      <c r="W100" s="308"/>
      <c r="X100" s="308"/>
      <c r="Y100" s="308"/>
      <c r="Z100" s="308"/>
      <c r="AA100" s="308"/>
      <c r="AB100" s="308"/>
      <c r="AC100" s="308"/>
      <c r="AD100" s="308"/>
    </row>
    <row r="101" spans="1:30" ht="14.25" customHeight="1">
      <c r="A101" s="308"/>
      <c r="B101" s="308"/>
      <c r="C101" s="309"/>
      <c r="D101" s="309"/>
      <c r="E101" s="309"/>
      <c r="F101" s="309"/>
      <c r="G101" s="308"/>
      <c r="H101" s="308"/>
      <c r="I101" s="308"/>
      <c r="J101" s="308"/>
      <c r="K101" s="308"/>
      <c r="L101" s="308"/>
      <c r="M101" s="308"/>
      <c r="N101" s="308"/>
      <c r="O101" s="310"/>
      <c r="P101" s="310"/>
      <c r="Q101" s="308"/>
      <c r="R101" s="308"/>
      <c r="S101" s="308"/>
      <c r="T101" s="308"/>
      <c r="U101" s="308"/>
      <c r="V101" s="308"/>
      <c r="W101" s="308"/>
      <c r="X101" s="308"/>
      <c r="Y101" s="308"/>
      <c r="Z101" s="308"/>
      <c r="AA101" s="308"/>
      <c r="AB101" s="308"/>
      <c r="AC101" s="308"/>
      <c r="AD101" s="308"/>
    </row>
    <row r="102" spans="1:30" ht="14.25" customHeight="1">
      <c r="A102" s="308"/>
      <c r="B102" s="308"/>
      <c r="C102" s="309"/>
      <c r="D102" s="309"/>
      <c r="E102" s="309"/>
      <c r="F102" s="309"/>
      <c r="G102" s="308"/>
      <c r="H102" s="308"/>
      <c r="I102" s="308"/>
      <c r="J102" s="308"/>
      <c r="K102" s="308"/>
      <c r="L102" s="308"/>
      <c r="M102" s="308"/>
      <c r="N102" s="308"/>
      <c r="O102" s="310"/>
      <c r="P102" s="310"/>
      <c r="Q102" s="308"/>
      <c r="R102" s="308"/>
      <c r="S102" s="308"/>
      <c r="T102" s="308"/>
      <c r="U102" s="308"/>
      <c r="V102" s="308"/>
      <c r="W102" s="308"/>
      <c r="X102" s="308"/>
      <c r="Y102" s="308"/>
      <c r="Z102" s="308"/>
      <c r="AA102" s="308"/>
      <c r="AB102" s="308"/>
      <c r="AC102" s="308"/>
      <c r="AD102" s="308"/>
    </row>
    <row r="103" spans="1:30" ht="14.25" customHeight="1">
      <c r="A103" s="308"/>
      <c r="B103" s="308"/>
      <c r="C103" s="309"/>
      <c r="D103" s="309"/>
      <c r="E103" s="309"/>
      <c r="F103" s="309"/>
      <c r="G103" s="308"/>
      <c r="H103" s="308"/>
      <c r="I103" s="308"/>
      <c r="J103" s="308"/>
      <c r="K103" s="308"/>
      <c r="L103" s="308"/>
      <c r="M103" s="308"/>
      <c r="N103" s="308"/>
      <c r="O103" s="310"/>
      <c r="P103" s="310"/>
      <c r="Q103" s="308"/>
      <c r="R103" s="308"/>
      <c r="S103" s="308"/>
      <c r="T103" s="308"/>
      <c r="U103" s="308"/>
      <c r="V103" s="308"/>
      <c r="W103" s="308"/>
      <c r="X103" s="308"/>
      <c r="Y103" s="308"/>
      <c r="Z103" s="308"/>
      <c r="AA103" s="308"/>
      <c r="AB103" s="308"/>
      <c r="AC103" s="308"/>
      <c r="AD103" s="308"/>
    </row>
    <row r="104" spans="1:30" ht="14.25" customHeight="1">
      <c r="A104" s="308"/>
      <c r="B104" s="308"/>
      <c r="C104" s="309"/>
      <c r="D104" s="309"/>
      <c r="E104" s="309"/>
      <c r="F104" s="309"/>
      <c r="G104" s="308"/>
      <c r="H104" s="308"/>
      <c r="I104" s="308"/>
      <c r="J104" s="308"/>
      <c r="K104" s="308"/>
      <c r="L104" s="308"/>
      <c r="M104" s="308"/>
      <c r="N104" s="308"/>
      <c r="O104" s="310"/>
      <c r="P104" s="310"/>
      <c r="Q104" s="308"/>
      <c r="R104" s="308"/>
      <c r="S104" s="308"/>
      <c r="T104" s="308"/>
      <c r="U104" s="308"/>
      <c r="V104" s="308"/>
      <c r="W104" s="308"/>
      <c r="X104" s="308"/>
      <c r="Y104" s="308"/>
      <c r="Z104" s="308"/>
      <c r="AA104" s="308"/>
      <c r="AB104" s="308"/>
      <c r="AC104" s="308"/>
      <c r="AD104" s="308"/>
    </row>
    <row r="105" spans="1:30" ht="14.25" customHeight="1">
      <c r="A105" s="308"/>
      <c r="B105" s="308"/>
      <c r="C105" s="309"/>
      <c r="D105" s="309"/>
      <c r="E105" s="309"/>
      <c r="F105" s="309"/>
      <c r="G105" s="308"/>
      <c r="H105" s="308"/>
      <c r="I105" s="308"/>
      <c r="J105" s="308"/>
      <c r="K105" s="308"/>
      <c r="L105" s="308"/>
      <c r="M105" s="308"/>
      <c r="N105" s="308"/>
      <c r="O105" s="310"/>
      <c r="P105" s="310"/>
      <c r="Q105" s="308"/>
      <c r="R105" s="308"/>
      <c r="S105" s="308"/>
      <c r="T105" s="308"/>
      <c r="U105" s="308"/>
      <c r="V105" s="308"/>
      <c r="W105" s="308"/>
      <c r="X105" s="308"/>
      <c r="Y105" s="308"/>
      <c r="Z105" s="308"/>
      <c r="AA105" s="308"/>
      <c r="AB105" s="308"/>
      <c r="AC105" s="308"/>
      <c r="AD105" s="308"/>
    </row>
    <row r="106" spans="1:30" ht="14.25" customHeight="1">
      <c r="A106" s="308"/>
      <c r="B106" s="308"/>
      <c r="C106" s="309"/>
      <c r="D106" s="309"/>
      <c r="E106" s="309"/>
      <c r="F106" s="309"/>
      <c r="G106" s="308"/>
      <c r="H106" s="308"/>
      <c r="I106" s="308"/>
      <c r="J106" s="308"/>
      <c r="K106" s="308"/>
      <c r="L106" s="308"/>
      <c r="M106" s="308"/>
      <c r="N106" s="308"/>
      <c r="O106" s="310"/>
      <c r="P106" s="310"/>
      <c r="Q106" s="308"/>
      <c r="R106" s="308"/>
      <c r="S106" s="308"/>
      <c r="T106" s="308"/>
      <c r="U106" s="308"/>
      <c r="V106" s="308"/>
      <c r="W106" s="308"/>
      <c r="X106" s="308"/>
      <c r="Y106" s="308"/>
      <c r="Z106" s="308"/>
      <c r="AA106" s="308"/>
      <c r="AB106" s="308"/>
      <c r="AC106" s="308"/>
      <c r="AD106" s="308"/>
    </row>
    <row r="107" spans="1:30" ht="14.25" customHeight="1">
      <c r="A107" s="308"/>
      <c r="B107" s="308"/>
      <c r="C107" s="309"/>
      <c r="D107" s="309"/>
      <c r="E107" s="309"/>
      <c r="F107" s="309"/>
      <c r="G107" s="308"/>
      <c r="H107" s="308"/>
      <c r="I107" s="308"/>
      <c r="J107" s="308"/>
      <c r="K107" s="308"/>
      <c r="L107" s="308"/>
      <c r="M107" s="308"/>
      <c r="N107" s="308"/>
      <c r="O107" s="310"/>
      <c r="P107" s="310"/>
      <c r="Q107" s="308"/>
      <c r="R107" s="308"/>
      <c r="S107" s="308"/>
      <c r="T107" s="308"/>
      <c r="U107" s="308"/>
      <c r="V107" s="308"/>
      <c r="W107" s="308"/>
      <c r="X107" s="308"/>
      <c r="Y107" s="308"/>
      <c r="Z107" s="308"/>
      <c r="AA107" s="308"/>
      <c r="AB107" s="308"/>
      <c r="AC107" s="308"/>
      <c r="AD107" s="308"/>
    </row>
    <row r="108" spans="1:30" ht="14.25" customHeight="1">
      <c r="A108" s="308"/>
      <c r="B108" s="308"/>
      <c r="C108" s="309"/>
      <c r="D108" s="309"/>
      <c r="E108" s="309"/>
      <c r="F108" s="309"/>
      <c r="G108" s="308"/>
      <c r="H108" s="308"/>
      <c r="I108" s="308"/>
      <c r="J108" s="308"/>
      <c r="K108" s="308"/>
      <c r="L108" s="308"/>
      <c r="M108" s="308"/>
      <c r="N108" s="308"/>
      <c r="O108" s="310"/>
      <c r="P108" s="310"/>
      <c r="Q108" s="308"/>
      <c r="R108" s="308"/>
      <c r="S108" s="308"/>
      <c r="T108" s="308"/>
      <c r="U108" s="308"/>
      <c r="V108" s="308"/>
      <c r="W108" s="308"/>
      <c r="X108" s="308"/>
      <c r="Y108" s="308"/>
      <c r="Z108" s="308"/>
      <c r="AA108" s="308"/>
      <c r="AB108" s="308"/>
      <c r="AC108" s="308"/>
      <c r="AD108" s="308"/>
    </row>
    <row r="109" spans="1:30" ht="14.25" customHeight="1">
      <c r="A109" s="308"/>
      <c r="B109" s="308"/>
      <c r="C109" s="309"/>
      <c r="D109" s="309"/>
      <c r="E109" s="309"/>
      <c r="F109" s="309"/>
      <c r="G109" s="308"/>
      <c r="H109" s="308"/>
      <c r="I109" s="308"/>
      <c r="J109" s="308"/>
      <c r="K109" s="308"/>
      <c r="L109" s="308"/>
      <c r="M109" s="308"/>
      <c r="N109" s="308"/>
      <c r="O109" s="310"/>
      <c r="P109" s="310"/>
      <c r="Q109" s="308"/>
      <c r="R109" s="308"/>
      <c r="S109" s="308"/>
      <c r="T109" s="308"/>
      <c r="U109" s="308"/>
      <c r="V109" s="308"/>
      <c r="W109" s="308"/>
      <c r="X109" s="308"/>
      <c r="Y109" s="308"/>
      <c r="Z109" s="308"/>
      <c r="AA109" s="308"/>
      <c r="AB109" s="308"/>
      <c r="AC109" s="308"/>
      <c r="AD109" s="308"/>
    </row>
    <row r="110" spans="1:30" ht="14.25" customHeight="1">
      <c r="A110" s="308"/>
      <c r="B110" s="308"/>
      <c r="C110" s="309"/>
      <c r="D110" s="309"/>
      <c r="E110" s="309"/>
      <c r="F110" s="309"/>
      <c r="G110" s="308"/>
      <c r="H110" s="308"/>
      <c r="I110" s="308"/>
      <c r="J110" s="308"/>
      <c r="K110" s="308"/>
      <c r="L110" s="308"/>
      <c r="M110" s="308"/>
      <c r="N110" s="308"/>
      <c r="O110" s="310"/>
      <c r="P110" s="310"/>
      <c r="Q110" s="308"/>
      <c r="R110" s="308"/>
      <c r="S110" s="308"/>
      <c r="T110" s="308"/>
      <c r="U110" s="308"/>
      <c r="V110" s="308"/>
      <c r="W110" s="308"/>
      <c r="X110" s="308"/>
      <c r="Y110" s="308"/>
      <c r="Z110" s="308"/>
      <c r="AA110" s="308"/>
      <c r="AB110" s="308"/>
      <c r="AC110" s="308"/>
      <c r="AD110" s="308"/>
    </row>
    <row r="111" spans="1:30" ht="14.25" customHeight="1">
      <c r="A111" s="308"/>
      <c r="B111" s="308"/>
      <c r="C111" s="309"/>
      <c r="D111" s="309"/>
      <c r="E111" s="309"/>
      <c r="F111" s="309"/>
      <c r="G111" s="308"/>
      <c r="H111" s="308"/>
      <c r="I111" s="308"/>
      <c r="J111" s="308"/>
      <c r="K111" s="308"/>
      <c r="L111" s="308"/>
      <c r="M111" s="308"/>
      <c r="N111" s="308"/>
      <c r="O111" s="310"/>
      <c r="P111" s="310"/>
      <c r="Q111" s="308"/>
      <c r="R111" s="308"/>
      <c r="S111" s="308"/>
      <c r="T111" s="308"/>
      <c r="U111" s="308"/>
      <c r="V111" s="308"/>
      <c r="W111" s="308"/>
      <c r="X111" s="308"/>
      <c r="Y111" s="308"/>
      <c r="Z111" s="308"/>
      <c r="AA111" s="308"/>
      <c r="AB111" s="308"/>
      <c r="AC111" s="308"/>
      <c r="AD111" s="308"/>
    </row>
    <row r="112" spans="1:30" ht="14.25" customHeight="1">
      <c r="A112" s="308"/>
      <c r="B112" s="308"/>
      <c r="C112" s="309"/>
      <c r="D112" s="309"/>
      <c r="E112" s="309"/>
      <c r="F112" s="309"/>
      <c r="G112" s="308"/>
      <c r="H112" s="308"/>
      <c r="I112" s="308"/>
      <c r="J112" s="308"/>
      <c r="K112" s="308"/>
      <c r="L112" s="308"/>
      <c r="M112" s="308"/>
      <c r="N112" s="308"/>
      <c r="O112" s="310"/>
      <c r="P112" s="310"/>
      <c r="Q112" s="308"/>
      <c r="R112" s="308"/>
      <c r="S112" s="308"/>
      <c r="T112" s="308"/>
      <c r="U112" s="308"/>
      <c r="V112" s="308"/>
      <c r="W112" s="308"/>
      <c r="X112" s="308"/>
      <c r="Y112" s="308"/>
      <c r="Z112" s="308"/>
      <c r="AA112" s="308"/>
      <c r="AB112" s="308"/>
      <c r="AC112" s="308"/>
      <c r="AD112" s="308"/>
    </row>
    <row r="113" spans="1:30" ht="14.25" customHeight="1">
      <c r="A113" s="308"/>
      <c r="B113" s="308"/>
      <c r="C113" s="309"/>
      <c r="D113" s="309"/>
      <c r="E113" s="309"/>
      <c r="F113" s="309"/>
      <c r="G113" s="308"/>
      <c r="H113" s="308"/>
      <c r="I113" s="308"/>
      <c r="J113" s="308"/>
      <c r="K113" s="308"/>
      <c r="L113" s="308"/>
      <c r="M113" s="308"/>
      <c r="N113" s="308"/>
      <c r="O113" s="310"/>
      <c r="P113" s="310"/>
      <c r="Q113" s="308"/>
      <c r="R113" s="308"/>
      <c r="S113" s="308"/>
      <c r="T113" s="308"/>
      <c r="U113" s="308"/>
      <c r="V113" s="308"/>
      <c r="W113" s="308"/>
      <c r="X113" s="308"/>
      <c r="Y113" s="308"/>
      <c r="Z113" s="308"/>
      <c r="AA113" s="308"/>
      <c r="AB113" s="308"/>
      <c r="AC113" s="308"/>
      <c r="AD113" s="308"/>
    </row>
    <row r="114" spans="1:30" ht="14.25" customHeight="1">
      <c r="A114" s="308"/>
      <c r="B114" s="308"/>
      <c r="C114" s="309"/>
      <c r="D114" s="309"/>
      <c r="E114" s="309"/>
      <c r="F114" s="309"/>
      <c r="G114" s="308"/>
      <c r="H114" s="308"/>
      <c r="I114" s="308"/>
      <c r="J114" s="308"/>
      <c r="K114" s="308"/>
      <c r="L114" s="308"/>
      <c r="M114" s="308"/>
      <c r="N114" s="308"/>
      <c r="O114" s="310"/>
      <c r="P114" s="310"/>
      <c r="Q114" s="308"/>
      <c r="R114" s="308"/>
      <c r="S114" s="308"/>
      <c r="T114" s="308"/>
      <c r="U114" s="308"/>
      <c r="V114" s="308"/>
      <c r="W114" s="308"/>
      <c r="X114" s="308"/>
      <c r="Y114" s="308"/>
      <c r="Z114" s="308"/>
      <c r="AA114" s="308"/>
      <c r="AB114" s="308"/>
      <c r="AC114" s="308"/>
      <c r="AD114" s="308"/>
    </row>
    <row r="115" spans="1:30" ht="14.25" customHeight="1">
      <c r="A115" s="308"/>
      <c r="B115" s="308"/>
      <c r="C115" s="309"/>
      <c r="D115" s="309"/>
      <c r="E115" s="309"/>
      <c r="F115" s="309"/>
      <c r="G115" s="308"/>
      <c r="H115" s="308"/>
      <c r="I115" s="308"/>
      <c r="J115" s="308"/>
      <c r="K115" s="308"/>
      <c r="L115" s="308"/>
      <c r="M115" s="308"/>
      <c r="N115" s="308"/>
      <c r="O115" s="310"/>
      <c r="P115" s="310"/>
      <c r="Q115" s="308"/>
      <c r="R115" s="308"/>
      <c r="S115" s="308"/>
      <c r="T115" s="308"/>
      <c r="U115" s="308"/>
      <c r="V115" s="308"/>
      <c r="W115" s="308"/>
      <c r="X115" s="308"/>
      <c r="Y115" s="308"/>
      <c r="Z115" s="308"/>
      <c r="AA115" s="308"/>
      <c r="AB115" s="308"/>
      <c r="AC115" s="308"/>
      <c r="AD115" s="308"/>
    </row>
    <row r="116" spans="1:30" ht="14.25" customHeight="1">
      <c r="A116" s="308"/>
      <c r="B116" s="308"/>
      <c r="C116" s="309"/>
      <c r="D116" s="309"/>
      <c r="E116" s="309"/>
      <c r="F116" s="309"/>
      <c r="G116" s="308"/>
      <c r="H116" s="308"/>
      <c r="I116" s="308"/>
      <c r="J116" s="308"/>
      <c r="K116" s="308"/>
      <c r="L116" s="308"/>
      <c r="M116" s="308"/>
      <c r="N116" s="308"/>
      <c r="O116" s="310"/>
      <c r="P116" s="310"/>
      <c r="Q116" s="308"/>
      <c r="R116" s="308"/>
      <c r="S116" s="308"/>
      <c r="T116" s="308"/>
      <c r="U116" s="308"/>
      <c r="V116" s="308"/>
      <c r="W116" s="308"/>
      <c r="X116" s="308"/>
      <c r="Y116" s="308"/>
      <c r="Z116" s="308"/>
      <c r="AA116" s="308"/>
      <c r="AB116" s="308"/>
      <c r="AC116" s="308"/>
      <c r="AD116" s="308"/>
    </row>
    <row r="117" spans="1:30" ht="14.25" customHeight="1">
      <c r="A117" s="308"/>
      <c r="B117" s="308"/>
      <c r="C117" s="309"/>
      <c r="D117" s="309"/>
      <c r="E117" s="309"/>
      <c r="F117" s="309"/>
      <c r="G117" s="308"/>
      <c r="H117" s="308"/>
      <c r="I117" s="308"/>
      <c r="J117" s="308"/>
      <c r="K117" s="308"/>
      <c r="L117" s="308"/>
      <c r="M117" s="308"/>
      <c r="N117" s="308"/>
      <c r="O117" s="310"/>
      <c r="P117" s="310"/>
      <c r="Q117" s="308"/>
      <c r="R117" s="308"/>
      <c r="S117" s="308"/>
      <c r="T117" s="308"/>
      <c r="U117" s="308"/>
      <c r="V117" s="308"/>
      <c r="W117" s="308"/>
      <c r="X117" s="308"/>
      <c r="Y117" s="308"/>
      <c r="Z117" s="308"/>
      <c r="AA117" s="308"/>
      <c r="AB117" s="308"/>
      <c r="AC117" s="308"/>
      <c r="AD117" s="308"/>
    </row>
    <row r="118" spans="1:30" ht="14.25" customHeight="1">
      <c r="A118" s="308"/>
      <c r="B118" s="308"/>
      <c r="C118" s="309"/>
      <c r="D118" s="309"/>
      <c r="E118" s="309"/>
      <c r="F118" s="309"/>
      <c r="G118" s="308"/>
      <c r="H118" s="308"/>
      <c r="I118" s="308"/>
      <c r="J118" s="308"/>
      <c r="K118" s="308"/>
      <c r="L118" s="308"/>
      <c r="M118" s="308"/>
      <c r="N118" s="308"/>
      <c r="O118" s="310"/>
      <c r="P118" s="310"/>
      <c r="Q118" s="308"/>
      <c r="R118" s="308"/>
      <c r="S118" s="308"/>
      <c r="T118" s="308"/>
      <c r="U118" s="308"/>
      <c r="V118" s="308"/>
      <c r="W118" s="308"/>
      <c r="X118" s="308"/>
      <c r="Y118" s="308"/>
      <c r="Z118" s="308"/>
      <c r="AA118" s="308"/>
      <c r="AB118" s="308"/>
      <c r="AC118" s="308"/>
      <c r="AD118" s="308"/>
    </row>
    <row r="119" spans="1:30" ht="14.25" customHeight="1">
      <c r="A119" s="308"/>
      <c r="B119" s="308"/>
      <c r="C119" s="309"/>
      <c r="D119" s="309"/>
      <c r="E119" s="309"/>
      <c r="F119" s="309"/>
      <c r="G119" s="308"/>
      <c r="H119" s="308"/>
      <c r="I119" s="308"/>
      <c r="J119" s="308"/>
      <c r="K119" s="308"/>
      <c r="L119" s="308"/>
      <c r="M119" s="308"/>
      <c r="N119" s="308"/>
      <c r="O119" s="310"/>
      <c r="P119" s="310"/>
      <c r="Q119" s="308"/>
      <c r="R119" s="308"/>
      <c r="S119" s="308"/>
      <c r="T119" s="308"/>
      <c r="U119" s="308"/>
      <c r="V119" s="308"/>
      <c r="W119" s="308"/>
      <c r="X119" s="308"/>
      <c r="Y119" s="308"/>
      <c r="Z119" s="308"/>
      <c r="AA119" s="308"/>
      <c r="AB119" s="308"/>
      <c r="AC119" s="308"/>
      <c r="AD119" s="308"/>
    </row>
    <row r="120" spans="1:30" ht="14.25" customHeight="1">
      <c r="A120" s="308"/>
      <c r="B120" s="308"/>
      <c r="C120" s="309"/>
      <c r="D120" s="309"/>
      <c r="E120" s="309"/>
      <c r="F120" s="309"/>
      <c r="G120" s="308"/>
      <c r="H120" s="308"/>
      <c r="I120" s="308"/>
      <c r="J120" s="308"/>
      <c r="K120" s="308"/>
      <c r="L120" s="308"/>
      <c r="M120" s="308"/>
      <c r="N120" s="308"/>
      <c r="O120" s="310"/>
      <c r="P120" s="310"/>
      <c r="Q120" s="308"/>
      <c r="R120" s="308"/>
      <c r="S120" s="308"/>
      <c r="T120" s="308"/>
      <c r="U120" s="308"/>
      <c r="V120" s="308"/>
      <c r="W120" s="308"/>
      <c r="X120" s="308"/>
      <c r="Y120" s="308"/>
      <c r="Z120" s="308"/>
      <c r="AA120" s="308"/>
      <c r="AB120" s="308"/>
      <c r="AC120" s="308"/>
      <c r="AD120" s="308"/>
    </row>
    <row r="121" spans="1:30" ht="14.25" customHeight="1">
      <c r="A121" s="308"/>
      <c r="B121" s="308"/>
      <c r="C121" s="309"/>
      <c r="D121" s="309"/>
      <c r="E121" s="309"/>
      <c r="F121" s="309"/>
      <c r="G121" s="308"/>
      <c r="H121" s="308"/>
      <c r="I121" s="308"/>
      <c r="J121" s="308"/>
      <c r="K121" s="308"/>
      <c r="L121" s="308"/>
      <c r="M121" s="308"/>
      <c r="N121" s="308"/>
      <c r="O121" s="310"/>
      <c r="P121" s="310"/>
      <c r="Q121" s="308"/>
      <c r="R121" s="308"/>
      <c r="S121" s="308"/>
      <c r="T121" s="308"/>
      <c r="U121" s="308"/>
      <c r="V121" s="308"/>
      <c r="W121" s="308"/>
      <c r="X121" s="308"/>
      <c r="Y121" s="308"/>
      <c r="Z121" s="308"/>
      <c r="AA121" s="308"/>
      <c r="AB121" s="308"/>
      <c r="AC121" s="308"/>
      <c r="AD121" s="308"/>
    </row>
    <row r="122" spans="1:30" ht="14.25" customHeight="1">
      <c r="A122" s="308"/>
      <c r="B122" s="308"/>
      <c r="C122" s="309"/>
      <c r="D122" s="309"/>
      <c r="E122" s="309"/>
      <c r="F122" s="309"/>
      <c r="G122" s="308"/>
      <c r="H122" s="308"/>
      <c r="I122" s="308"/>
      <c r="J122" s="308"/>
      <c r="K122" s="308"/>
      <c r="L122" s="308"/>
      <c r="M122" s="308"/>
      <c r="N122" s="308"/>
      <c r="O122" s="310"/>
      <c r="P122" s="310"/>
      <c r="Q122" s="308"/>
      <c r="R122" s="308"/>
      <c r="S122" s="308"/>
      <c r="T122" s="308"/>
      <c r="U122" s="308"/>
      <c r="V122" s="308"/>
      <c r="W122" s="308"/>
      <c r="X122" s="308"/>
      <c r="Y122" s="308"/>
      <c r="Z122" s="308"/>
      <c r="AA122" s="308"/>
      <c r="AB122" s="308"/>
      <c r="AC122" s="308"/>
      <c r="AD122" s="308"/>
    </row>
    <row r="123" spans="1:30" ht="14.25" customHeight="1">
      <c r="A123" s="308"/>
      <c r="B123" s="308"/>
      <c r="C123" s="309"/>
      <c r="D123" s="309"/>
      <c r="E123" s="309"/>
      <c r="F123" s="309"/>
      <c r="G123" s="308"/>
      <c r="H123" s="308"/>
      <c r="I123" s="308"/>
      <c r="J123" s="308"/>
      <c r="K123" s="308"/>
      <c r="L123" s="308"/>
      <c r="M123" s="308"/>
      <c r="N123" s="308"/>
      <c r="O123" s="310"/>
      <c r="P123" s="310"/>
      <c r="Q123" s="308"/>
      <c r="R123" s="308"/>
      <c r="S123" s="308"/>
      <c r="T123" s="308"/>
      <c r="U123" s="308"/>
      <c r="V123" s="308"/>
      <c r="W123" s="308"/>
      <c r="X123" s="308"/>
      <c r="Y123" s="308"/>
      <c r="Z123" s="308"/>
      <c r="AA123" s="308"/>
      <c r="AB123" s="308"/>
      <c r="AC123" s="308"/>
      <c r="AD123" s="308"/>
    </row>
    <row r="124" spans="1:30" ht="14.25" customHeight="1">
      <c r="A124" s="308"/>
      <c r="B124" s="308"/>
      <c r="C124" s="309"/>
      <c r="D124" s="309"/>
      <c r="E124" s="309"/>
      <c r="F124" s="309"/>
      <c r="G124" s="308"/>
      <c r="H124" s="308"/>
      <c r="I124" s="308"/>
      <c r="J124" s="308"/>
      <c r="K124" s="308"/>
      <c r="L124" s="308"/>
      <c r="M124" s="308"/>
      <c r="N124" s="308"/>
      <c r="O124" s="310"/>
      <c r="P124" s="310"/>
      <c r="Q124" s="308"/>
      <c r="R124" s="308"/>
      <c r="S124" s="308"/>
      <c r="T124" s="308"/>
      <c r="U124" s="308"/>
      <c r="V124" s="308"/>
      <c r="W124" s="308"/>
      <c r="X124" s="308"/>
      <c r="Y124" s="308"/>
      <c r="Z124" s="308"/>
      <c r="AA124" s="308"/>
      <c r="AB124" s="308"/>
      <c r="AC124" s="308"/>
      <c r="AD124" s="308"/>
    </row>
    <row r="125" spans="1:30" ht="14.25" customHeight="1">
      <c r="A125" s="308"/>
      <c r="B125" s="308"/>
      <c r="C125" s="309"/>
      <c r="D125" s="309"/>
      <c r="E125" s="309"/>
      <c r="F125" s="309"/>
      <c r="G125" s="308"/>
      <c r="H125" s="308"/>
      <c r="I125" s="308"/>
      <c r="J125" s="308"/>
      <c r="K125" s="308"/>
      <c r="L125" s="308"/>
      <c r="M125" s="308"/>
      <c r="N125" s="308"/>
      <c r="O125" s="310"/>
      <c r="P125" s="310"/>
      <c r="Q125" s="308"/>
      <c r="R125" s="308"/>
      <c r="S125" s="308"/>
      <c r="T125" s="308"/>
      <c r="U125" s="308"/>
      <c r="V125" s="308"/>
      <c r="W125" s="308"/>
      <c r="X125" s="308"/>
      <c r="Y125" s="308"/>
      <c r="Z125" s="308"/>
      <c r="AA125" s="308"/>
      <c r="AB125" s="308"/>
      <c r="AC125" s="308"/>
      <c r="AD125" s="308"/>
    </row>
    <row r="126" spans="1:30" ht="14.25" customHeight="1">
      <c r="A126" s="308"/>
      <c r="B126" s="308"/>
      <c r="C126" s="309"/>
      <c r="D126" s="309"/>
      <c r="E126" s="309"/>
      <c r="F126" s="309"/>
      <c r="G126" s="308"/>
      <c r="H126" s="308"/>
      <c r="I126" s="308"/>
      <c r="J126" s="308"/>
      <c r="K126" s="308"/>
      <c r="L126" s="308"/>
      <c r="M126" s="308"/>
      <c r="N126" s="308"/>
      <c r="O126" s="310"/>
      <c r="P126" s="310"/>
      <c r="Q126" s="308"/>
      <c r="R126" s="308"/>
      <c r="S126" s="308"/>
      <c r="T126" s="308"/>
      <c r="U126" s="308"/>
      <c r="V126" s="308"/>
      <c r="W126" s="308"/>
      <c r="X126" s="308"/>
      <c r="Y126" s="308"/>
      <c r="Z126" s="308"/>
      <c r="AA126" s="308"/>
      <c r="AB126" s="308"/>
      <c r="AC126" s="308"/>
      <c r="AD126" s="308"/>
    </row>
    <row r="127" spans="1:30" ht="14.25" customHeight="1">
      <c r="A127" s="308"/>
      <c r="B127" s="308"/>
      <c r="C127" s="309"/>
      <c r="D127" s="309"/>
      <c r="E127" s="309"/>
      <c r="F127" s="309"/>
      <c r="G127" s="308"/>
      <c r="H127" s="308"/>
      <c r="I127" s="308"/>
      <c r="J127" s="308"/>
      <c r="K127" s="308"/>
      <c r="L127" s="308"/>
      <c r="M127" s="308"/>
      <c r="N127" s="308"/>
      <c r="O127" s="310"/>
      <c r="P127" s="310"/>
      <c r="Q127" s="308"/>
      <c r="R127" s="308"/>
      <c r="S127" s="308"/>
      <c r="T127" s="308"/>
      <c r="U127" s="308"/>
      <c r="V127" s="308"/>
      <c r="W127" s="308"/>
      <c r="X127" s="308"/>
      <c r="Y127" s="308"/>
      <c r="Z127" s="308"/>
      <c r="AA127" s="308"/>
      <c r="AB127" s="308"/>
      <c r="AC127" s="308"/>
      <c r="AD127" s="308"/>
    </row>
    <row r="128" spans="1:30" ht="14.25" customHeight="1">
      <c r="A128" s="308"/>
      <c r="B128" s="308"/>
      <c r="C128" s="309"/>
      <c r="D128" s="309"/>
      <c r="E128" s="309"/>
      <c r="F128" s="309"/>
      <c r="G128" s="308"/>
      <c r="H128" s="308"/>
      <c r="I128" s="308"/>
      <c r="J128" s="308"/>
      <c r="K128" s="308"/>
      <c r="L128" s="308"/>
      <c r="M128" s="308"/>
      <c r="N128" s="308"/>
      <c r="O128" s="310"/>
      <c r="P128" s="310"/>
      <c r="Q128" s="308"/>
      <c r="R128" s="308"/>
      <c r="S128" s="308"/>
      <c r="T128" s="308"/>
      <c r="U128" s="308"/>
      <c r="V128" s="308"/>
      <c r="W128" s="308"/>
      <c r="X128" s="308"/>
      <c r="Y128" s="308"/>
      <c r="Z128" s="308"/>
      <c r="AA128" s="308"/>
      <c r="AB128" s="308"/>
      <c r="AC128" s="308"/>
      <c r="AD128" s="308"/>
    </row>
    <row r="129" spans="1:30" ht="14.25" customHeight="1">
      <c r="A129" s="308"/>
      <c r="B129" s="308"/>
      <c r="C129" s="309"/>
      <c r="D129" s="309"/>
      <c r="E129" s="309"/>
      <c r="F129" s="309"/>
      <c r="G129" s="308"/>
      <c r="H129" s="308"/>
      <c r="I129" s="308"/>
      <c r="J129" s="308"/>
      <c r="K129" s="308"/>
      <c r="L129" s="308"/>
      <c r="M129" s="308"/>
      <c r="N129" s="308"/>
      <c r="O129" s="310"/>
      <c r="P129" s="310"/>
      <c r="Q129" s="308"/>
      <c r="R129" s="308"/>
      <c r="S129" s="308"/>
      <c r="T129" s="308"/>
      <c r="U129" s="308"/>
      <c r="V129" s="308"/>
      <c r="W129" s="308"/>
      <c r="X129" s="308"/>
      <c r="Y129" s="308"/>
      <c r="Z129" s="308"/>
      <c r="AA129" s="308"/>
      <c r="AB129" s="308"/>
      <c r="AC129" s="308"/>
      <c r="AD129" s="308"/>
    </row>
    <row r="130" spans="1:30" ht="14.25" customHeight="1">
      <c r="A130" s="308"/>
      <c r="B130" s="308"/>
      <c r="C130" s="309"/>
      <c r="D130" s="309"/>
      <c r="E130" s="309"/>
      <c r="F130" s="309"/>
      <c r="G130" s="308"/>
      <c r="H130" s="308"/>
      <c r="I130" s="308"/>
      <c r="J130" s="308"/>
      <c r="K130" s="308"/>
      <c r="L130" s="308"/>
      <c r="M130" s="308"/>
      <c r="N130" s="308"/>
      <c r="O130" s="310"/>
      <c r="P130" s="310"/>
      <c r="Q130" s="308"/>
      <c r="R130" s="308"/>
      <c r="S130" s="308"/>
      <c r="T130" s="308"/>
      <c r="U130" s="308"/>
      <c r="V130" s="308"/>
      <c r="W130" s="308"/>
      <c r="X130" s="308"/>
      <c r="Y130" s="308"/>
      <c r="Z130" s="308"/>
      <c r="AA130" s="308"/>
      <c r="AB130" s="308"/>
      <c r="AC130" s="308"/>
      <c r="AD130" s="308"/>
    </row>
    <row r="131" spans="1:30" ht="14.25" customHeight="1">
      <c r="A131" s="308"/>
      <c r="B131" s="308"/>
      <c r="C131" s="309"/>
      <c r="D131" s="309"/>
      <c r="E131" s="309"/>
      <c r="F131" s="309"/>
      <c r="G131" s="308"/>
      <c r="H131" s="308"/>
      <c r="I131" s="308"/>
      <c r="J131" s="308"/>
      <c r="K131" s="308"/>
      <c r="L131" s="308"/>
      <c r="M131" s="308"/>
      <c r="N131" s="308"/>
      <c r="O131" s="310"/>
      <c r="P131" s="310"/>
      <c r="Q131" s="308"/>
      <c r="R131" s="308"/>
      <c r="S131" s="308"/>
      <c r="T131" s="308"/>
      <c r="U131" s="308"/>
      <c r="V131" s="308"/>
      <c r="W131" s="308"/>
      <c r="X131" s="308"/>
      <c r="Y131" s="308"/>
      <c r="Z131" s="308"/>
      <c r="AA131" s="308"/>
      <c r="AB131" s="308"/>
      <c r="AC131" s="308"/>
      <c r="AD131" s="308"/>
    </row>
    <row r="132" spans="1:30" ht="14.25" customHeight="1">
      <c r="A132" s="308"/>
      <c r="B132" s="308"/>
      <c r="C132" s="309"/>
      <c r="D132" s="309"/>
      <c r="E132" s="309"/>
      <c r="F132" s="309"/>
      <c r="G132" s="308"/>
      <c r="H132" s="308"/>
      <c r="I132" s="308"/>
      <c r="J132" s="308"/>
      <c r="K132" s="308"/>
      <c r="L132" s="308"/>
      <c r="M132" s="308"/>
      <c r="N132" s="308"/>
      <c r="O132" s="310"/>
      <c r="P132" s="310"/>
      <c r="Q132" s="308"/>
      <c r="R132" s="308"/>
      <c r="S132" s="308"/>
      <c r="T132" s="308"/>
      <c r="U132" s="308"/>
      <c r="V132" s="308"/>
      <c r="W132" s="308"/>
      <c r="X132" s="308"/>
      <c r="Y132" s="308"/>
      <c r="Z132" s="308"/>
      <c r="AA132" s="308"/>
      <c r="AB132" s="308"/>
      <c r="AC132" s="308"/>
      <c r="AD132" s="308"/>
    </row>
    <row r="133" spans="1:30" ht="14.25" customHeight="1">
      <c r="A133" s="308"/>
      <c r="B133" s="308"/>
      <c r="C133" s="309"/>
      <c r="D133" s="309"/>
      <c r="E133" s="309"/>
      <c r="F133" s="309"/>
      <c r="G133" s="308"/>
      <c r="H133" s="308"/>
      <c r="I133" s="308"/>
      <c r="J133" s="308"/>
      <c r="K133" s="308"/>
      <c r="L133" s="308"/>
      <c r="M133" s="308"/>
      <c r="N133" s="308"/>
      <c r="O133" s="310"/>
      <c r="P133" s="310"/>
      <c r="Q133" s="308"/>
      <c r="R133" s="308"/>
      <c r="S133" s="308"/>
      <c r="T133" s="308"/>
      <c r="U133" s="308"/>
      <c r="V133" s="308"/>
      <c r="W133" s="308"/>
      <c r="X133" s="308"/>
      <c r="Y133" s="308"/>
      <c r="Z133" s="308"/>
      <c r="AA133" s="308"/>
      <c r="AB133" s="308"/>
      <c r="AC133" s="308"/>
      <c r="AD133" s="308"/>
    </row>
    <row r="134" spans="1:30" ht="14.25" customHeight="1">
      <c r="A134" s="308"/>
      <c r="B134" s="308"/>
      <c r="C134" s="309"/>
      <c r="D134" s="309"/>
      <c r="E134" s="309"/>
      <c r="F134" s="309"/>
      <c r="G134" s="308"/>
      <c r="H134" s="308"/>
      <c r="I134" s="308"/>
      <c r="J134" s="308"/>
      <c r="K134" s="308"/>
      <c r="L134" s="308"/>
      <c r="M134" s="308"/>
      <c r="N134" s="308"/>
      <c r="O134" s="310"/>
      <c r="P134" s="310"/>
      <c r="Q134" s="308"/>
      <c r="R134" s="308"/>
      <c r="S134" s="308"/>
      <c r="T134" s="308"/>
      <c r="U134" s="308"/>
      <c r="V134" s="308"/>
      <c r="W134" s="308"/>
      <c r="X134" s="308"/>
      <c r="Y134" s="308"/>
      <c r="Z134" s="308"/>
      <c r="AA134" s="308"/>
      <c r="AB134" s="308"/>
      <c r="AC134" s="308"/>
      <c r="AD134" s="308"/>
    </row>
    <row r="135" spans="1:30" ht="14.25" customHeight="1">
      <c r="A135" s="308"/>
      <c r="B135" s="308"/>
      <c r="C135" s="309"/>
      <c r="D135" s="309"/>
      <c r="E135" s="309"/>
      <c r="F135" s="309"/>
      <c r="G135" s="308"/>
      <c r="H135" s="308"/>
      <c r="I135" s="308"/>
      <c r="J135" s="308"/>
      <c r="K135" s="308"/>
      <c r="L135" s="308"/>
      <c r="M135" s="308"/>
      <c r="N135" s="308"/>
      <c r="O135" s="310"/>
      <c r="P135" s="310"/>
      <c r="Q135" s="308"/>
      <c r="R135" s="308"/>
      <c r="S135" s="308"/>
      <c r="T135" s="308"/>
      <c r="U135" s="308"/>
      <c r="V135" s="308"/>
      <c r="W135" s="308"/>
      <c r="X135" s="308"/>
      <c r="Y135" s="308"/>
      <c r="Z135" s="308"/>
      <c r="AA135" s="308"/>
      <c r="AB135" s="308"/>
      <c r="AC135" s="308"/>
      <c r="AD135" s="308"/>
    </row>
    <row r="136" spans="1:30" ht="14.25" customHeight="1">
      <c r="A136" s="308"/>
      <c r="B136" s="308"/>
      <c r="C136" s="309"/>
      <c r="D136" s="309"/>
      <c r="E136" s="309"/>
      <c r="F136" s="309"/>
      <c r="G136" s="308"/>
      <c r="H136" s="308"/>
      <c r="I136" s="308"/>
      <c r="J136" s="308"/>
      <c r="K136" s="308"/>
      <c r="L136" s="308"/>
      <c r="M136" s="308"/>
      <c r="N136" s="308"/>
      <c r="O136" s="310"/>
      <c r="P136" s="310"/>
      <c r="Q136" s="308"/>
      <c r="R136" s="308"/>
      <c r="S136" s="308"/>
      <c r="T136" s="308"/>
      <c r="U136" s="308"/>
      <c r="V136" s="308"/>
      <c r="W136" s="308"/>
      <c r="X136" s="308"/>
      <c r="Y136" s="308"/>
      <c r="Z136" s="308"/>
      <c r="AA136" s="308"/>
      <c r="AB136" s="308"/>
      <c r="AC136" s="308"/>
      <c r="AD136" s="308"/>
    </row>
    <row r="137" spans="1:30" ht="14.25" customHeight="1">
      <c r="A137" s="308"/>
      <c r="B137" s="308"/>
      <c r="C137" s="309"/>
      <c r="D137" s="309"/>
      <c r="E137" s="309"/>
      <c r="F137" s="309"/>
      <c r="G137" s="308"/>
      <c r="H137" s="308"/>
      <c r="I137" s="308"/>
      <c r="J137" s="308"/>
      <c r="K137" s="308"/>
      <c r="L137" s="308"/>
      <c r="M137" s="308"/>
      <c r="N137" s="308"/>
      <c r="O137" s="310"/>
      <c r="P137" s="310"/>
      <c r="Q137" s="308"/>
      <c r="R137" s="308"/>
      <c r="S137" s="308"/>
      <c r="T137" s="308"/>
      <c r="U137" s="308"/>
      <c r="V137" s="308"/>
      <c r="W137" s="308"/>
      <c r="X137" s="308"/>
      <c r="Y137" s="308"/>
      <c r="Z137" s="308"/>
      <c r="AA137" s="308"/>
      <c r="AB137" s="308"/>
      <c r="AC137" s="308"/>
      <c r="AD137" s="308"/>
    </row>
    <row r="138" spans="1:30" ht="14.25" customHeight="1">
      <c r="A138" s="308"/>
      <c r="B138" s="308"/>
      <c r="C138" s="309"/>
      <c r="D138" s="309"/>
      <c r="E138" s="309"/>
      <c r="F138" s="309"/>
      <c r="G138" s="308"/>
      <c r="H138" s="308"/>
      <c r="I138" s="308"/>
      <c r="J138" s="308"/>
      <c r="K138" s="308"/>
      <c r="L138" s="308"/>
      <c r="M138" s="308"/>
      <c r="N138" s="308"/>
      <c r="O138" s="310"/>
      <c r="P138" s="310"/>
      <c r="Q138" s="308"/>
      <c r="R138" s="308"/>
      <c r="S138" s="308"/>
      <c r="T138" s="308"/>
      <c r="U138" s="308"/>
      <c r="V138" s="308"/>
      <c r="W138" s="308"/>
      <c r="X138" s="308"/>
      <c r="Y138" s="308"/>
      <c r="Z138" s="308"/>
      <c r="AA138" s="308"/>
      <c r="AB138" s="308"/>
      <c r="AC138" s="308"/>
      <c r="AD138" s="308"/>
    </row>
    <row r="139" spans="1:30" ht="14.25" customHeight="1">
      <c r="A139" s="308"/>
      <c r="B139" s="308"/>
      <c r="C139" s="309"/>
      <c r="D139" s="309"/>
      <c r="E139" s="309"/>
      <c r="F139" s="309"/>
      <c r="G139" s="308"/>
      <c r="H139" s="308"/>
      <c r="I139" s="308"/>
      <c r="J139" s="308"/>
      <c r="K139" s="308"/>
      <c r="L139" s="308"/>
      <c r="M139" s="308"/>
      <c r="N139" s="308"/>
      <c r="O139" s="310"/>
      <c r="P139" s="310"/>
      <c r="Q139" s="308"/>
      <c r="R139" s="308"/>
      <c r="S139" s="308"/>
      <c r="T139" s="308"/>
      <c r="U139" s="308"/>
      <c r="V139" s="308"/>
      <c r="W139" s="308"/>
      <c r="X139" s="308"/>
      <c r="Y139" s="308"/>
      <c r="Z139" s="308"/>
      <c r="AA139" s="308"/>
      <c r="AB139" s="308"/>
      <c r="AC139" s="308"/>
      <c r="AD139" s="308"/>
    </row>
    <row r="140" spans="1:30" ht="14.25" customHeight="1">
      <c r="A140" s="308"/>
      <c r="B140" s="308"/>
      <c r="C140" s="309"/>
      <c r="D140" s="309"/>
      <c r="E140" s="309"/>
      <c r="F140" s="309"/>
      <c r="G140" s="308"/>
      <c r="H140" s="308"/>
      <c r="I140" s="308"/>
      <c r="J140" s="308"/>
      <c r="K140" s="308"/>
      <c r="L140" s="308"/>
      <c r="M140" s="308"/>
      <c r="N140" s="308"/>
      <c r="O140" s="310"/>
      <c r="P140" s="310"/>
      <c r="Q140" s="308"/>
      <c r="R140" s="308"/>
      <c r="S140" s="308"/>
      <c r="T140" s="308"/>
      <c r="U140" s="308"/>
      <c r="V140" s="308"/>
      <c r="W140" s="308"/>
      <c r="X140" s="308"/>
      <c r="Y140" s="308"/>
      <c r="Z140" s="308"/>
      <c r="AA140" s="308"/>
      <c r="AB140" s="308"/>
      <c r="AC140" s="308"/>
      <c r="AD140" s="308"/>
    </row>
    <row r="141" spans="1:30" ht="14.25" customHeight="1">
      <c r="A141" s="308"/>
      <c r="B141" s="308"/>
      <c r="C141" s="309"/>
      <c r="D141" s="309"/>
      <c r="E141" s="309"/>
      <c r="F141" s="309"/>
      <c r="G141" s="308"/>
      <c r="H141" s="308"/>
      <c r="I141" s="308"/>
      <c r="J141" s="308"/>
      <c r="K141" s="308"/>
      <c r="L141" s="308"/>
      <c r="M141" s="308"/>
      <c r="N141" s="308"/>
      <c r="O141" s="310"/>
      <c r="P141" s="310"/>
      <c r="Q141" s="308"/>
      <c r="R141" s="308"/>
      <c r="S141" s="308"/>
      <c r="T141" s="308"/>
      <c r="U141" s="308"/>
      <c r="V141" s="308"/>
      <c r="W141" s="308"/>
      <c r="X141" s="308"/>
      <c r="Y141" s="308"/>
      <c r="Z141" s="308"/>
      <c r="AA141" s="308"/>
      <c r="AB141" s="308"/>
      <c r="AC141" s="308"/>
      <c r="AD141" s="308"/>
    </row>
    <row r="142" spans="1:30" ht="14.25" customHeight="1">
      <c r="A142" s="308"/>
      <c r="B142" s="308"/>
      <c r="C142" s="309"/>
      <c r="D142" s="309"/>
      <c r="E142" s="309"/>
      <c r="F142" s="309"/>
      <c r="G142" s="308"/>
      <c r="H142" s="308"/>
      <c r="I142" s="308"/>
      <c r="J142" s="308"/>
      <c r="K142" s="308"/>
      <c r="L142" s="308"/>
      <c r="M142" s="308"/>
      <c r="N142" s="308"/>
      <c r="O142" s="310"/>
      <c r="P142" s="310"/>
      <c r="Q142" s="308"/>
      <c r="R142" s="308"/>
      <c r="S142" s="308"/>
      <c r="T142" s="308"/>
      <c r="U142" s="308"/>
      <c r="V142" s="308"/>
      <c r="W142" s="308"/>
      <c r="X142" s="308"/>
      <c r="Y142" s="308"/>
      <c r="Z142" s="308"/>
      <c r="AA142" s="308"/>
      <c r="AB142" s="308"/>
      <c r="AC142" s="308"/>
      <c r="AD142" s="308"/>
    </row>
    <row r="143" spans="1:30" ht="14.25" customHeight="1">
      <c r="A143" s="308"/>
      <c r="B143" s="308"/>
      <c r="C143" s="309"/>
      <c r="D143" s="309"/>
      <c r="E143" s="309"/>
      <c r="F143" s="309"/>
      <c r="G143" s="308"/>
      <c r="H143" s="308"/>
      <c r="I143" s="308"/>
      <c r="J143" s="308"/>
      <c r="K143" s="308"/>
      <c r="L143" s="308"/>
      <c r="M143" s="308"/>
      <c r="N143" s="308"/>
      <c r="O143" s="310"/>
      <c r="P143" s="310"/>
      <c r="Q143" s="308"/>
      <c r="R143" s="308"/>
      <c r="S143" s="308"/>
      <c r="T143" s="308"/>
      <c r="U143" s="308"/>
      <c r="V143" s="308"/>
      <c r="W143" s="308"/>
      <c r="X143" s="308"/>
      <c r="Y143" s="308"/>
      <c r="Z143" s="308"/>
      <c r="AA143" s="308"/>
      <c r="AB143" s="308"/>
      <c r="AC143" s="308"/>
      <c r="AD143" s="308"/>
    </row>
    <row r="144" spans="1:30" ht="14.25" customHeight="1">
      <c r="A144" s="308"/>
      <c r="B144" s="308"/>
      <c r="C144" s="309"/>
      <c r="D144" s="309"/>
      <c r="E144" s="309"/>
      <c r="F144" s="309"/>
      <c r="G144" s="308"/>
      <c r="H144" s="308"/>
      <c r="I144" s="308"/>
      <c r="J144" s="308"/>
      <c r="K144" s="308"/>
      <c r="L144" s="308"/>
      <c r="M144" s="308"/>
      <c r="N144" s="308"/>
      <c r="O144" s="310"/>
      <c r="P144" s="310"/>
      <c r="Q144" s="308"/>
      <c r="R144" s="308"/>
      <c r="S144" s="308"/>
      <c r="T144" s="308"/>
      <c r="U144" s="308"/>
      <c r="V144" s="308"/>
      <c r="W144" s="308"/>
      <c r="X144" s="308"/>
      <c r="Y144" s="308"/>
      <c r="Z144" s="308"/>
      <c r="AA144" s="308"/>
      <c r="AB144" s="308"/>
      <c r="AC144" s="308"/>
      <c r="AD144" s="308"/>
    </row>
    <row r="145" spans="1:30" ht="14.25" customHeight="1">
      <c r="A145" s="308"/>
      <c r="B145" s="308"/>
      <c r="C145" s="309"/>
      <c r="D145" s="309"/>
      <c r="E145" s="309"/>
      <c r="F145" s="309"/>
      <c r="G145" s="308"/>
      <c r="H145" s="308"/>
      <c r="I145" s="308"/>
      <c r="J145" s="308"/>
      <c r="K145" s="308"/>
      <c r="L145" s="308"/>
      <c r="M145" s="308"/>
      <c r="N145" s="308"/>
      <c r="O145" s="310"/>
      <c r="P145" s="310"/>
      <c r="Q145" s="308"/>
      <c r="R145" s="308"/>
      <c r="S145" s="308"/>
      <c r="T145" s="308"/>
      <c r="U145" s="308"/>
      <c r="V145" s="308"/>
      <c r="W145" s="308"/>
      <c r="X145" s="308"/>
      <c r="Y145" s="308"/>
      <c r="Z145" s="308"/>
      <c r="AA145" s="308"/>
      <c r="AB145" s="308"/>
      <c r="AC145" s="308"/>
      <c r="AD145" s="308"/>
    </row>
    <row r="146" spans="1:30" ht="14.25" customHeight="1">
      <c r="A146" s="308"/>
      <c r="B146" s="308"/>
      <c r="C146" s="309"/>
      <c r="D146" s="309"/>
      <c r="E146" s="309"/>
      <c r="F146" s="309"/>
      <c r="G146" s="308"/>
      <c r="H146" s="308"/>
      <c r="I146" s="308"/>
      <c r="J146" s="308"/>
      <c r="K146" s="308"/>
      <c r="L146" s="308"/>
      <c r="M146" s="308"/>
      <c r="N146" s="308"/>
      <c r="O146" s="310"/>
      <c r="P146" s="310"/>
      <c r="Q146" s="308"/>
      <c r="R146" s="308"/>
      <c r="S146" s="308"/>
      <c r="T146" s="308"/>
      <c r="U146" s="308"/>
      <c r="V146" s="308"/>
      <c r="W146" s="308"/>
      <c r="X146" s="308"/>
      <c r="Y146" s="308"/>
      <c r="Z146" s="308"/>
      <c r="AA146" s="308"/>
      <c r="AB146" s="308"/>
      <c r="AC146" s="308"/>
      <c r="AD146" s="308"/>
    </row>
    <row r="147" spans="1:30" ht="14.25" customHeight="1">
      <c r="A147" s="308"/>
      <c r="B147" s="308"/>
      <c r="C147" s="309"/>
      <c r="D147" s="309"/>
      <c r="E147" s="309"/>
      <c r="F147" s="309"/>
      <c r="G147" s="308"/>
      <c r="H147" s="308"/>
      <c r="I147" s="308"/>
      <c r="J147" s="308"/>
      <c r="K147" s="308"/>
      <c r="L147" s="308"/>
      <c r="M147" s="308"/>
      <c r="N147" s="308"/>
      <c r="O147" s="310"/>
      <c r="P147" s="310"/>
      <c r="Q147" s="308"/>
      <c r="R147" s="308"/>
      <c r="S147" s="308"/>
      <c r="T147" s="308"/>
      <c r="U147" s="308"/>
      <c r="V147" s="308"/>
      <c r="W147" s="308"/>
      <c r="X147" s="308"/>
      <c r="Y147" s="308"/>
      <c r="Z147" s="308"/>
      <c r="AA147" s="308"/>
      <c r="AB147" s="308"/>
      <c r="AC147" s="308"/>
      <c r="AD147" s="308"/>
    </row>
    <row r="148" spans="1:30" ht="14.25" customHeight="1">
      <c r="A148" s="308"/>
      <c r="B148" s="308"/>
      <c r="C148" s="309"/>
      <c r="D148" s="309"/>
      <c r="E148" s="309"/>
      <c r="F148" s="309"/>
      <c r="G148" s="308"/>
      <c r="H148" s="308"/>
      <c r="I148" s="308"/>
      <c r="J148" s="308"/>
      <c r="K148" s="308"/>
      <c r="L148" s="308"/>
      <c r="M148" s="308"/>
      <c r="N148" s="308"/>
      <c r="O148" s="310"/>
      <c r="P148" s="310"/>
      <c r="Q148" s="308"/>
      <c r="R148" s="308"/>
      <c r="S148" s="308"/>
      <c r="T148" s="308"/>
      <c r="U148" s="308"/>
      <c r="V148" s="308"/>
      <c r="W148" s="308"/>
      <c r="X148" s="308"/>
      <c r="Y148" s="308"/>
      <c r="Z148" s="308"/>
      <c r="AA148" s="308"/>
      <c r="AB148" s="308"/>
      <c r="AC148" s="308"/>
      <c r="AD148" s="308"/>
    </row>
    <row r="149" spans="1:30" ht="14.25" customHeight="1">
      <c r="A149" s="308"/>
      <c r="B149" s="308"/>
      <c r="C149" s="309"/>
      <c r="D149" s="309"/>
      <c r="E149" s="309"/>
      <c r="F149" s="309"/>
      <c r="G149" s="308"/>
      <c r="H149" s="308"/>
      <c r="I149" s="308"/>
      <c r="J149" s="308"/>
      <c r="K149" s="308"/>
      <c r="L149" s="308"/>
      <c r="M149" s="308"/>
      <c r="N149" s="308"/>
      <c r="O149" s="310"/>
      <c r="P149" s="310"/>
      <c r="Q149" s="308"/>
      <c r="R149" s="308"/>
      <c r="S149" s="308"/>
      <c r="T149" s="308"/>
      <c r="U149" s="308"/>
      <c r="V149" s="308"/>
      <c r="W149" s="308"/>
      <c r="X149" s="308"/>
      <c r="Y149" s="308"/>
      <c r="Z149" s="308"/>
      <c r="AA149" s="308"/>
      <c r="AB149" s="308"/>
      <c r="AC149" s="308"/>
      <c r="AD149" s="308"/>
    </row>
    <row r="150" spans="1:30" ht="14.25" customHeight="1">
      <c r="A150" s="308"/>
      <c r="B150" s="308"/>
      <c r="C150" s="309"/>
      <c r="D150" s="309"/>
      <c r="E150" s="309"/>
      <c r="F150" s="309"/>
      <c r="G150" s="308"/>
      <c r="H150" s="308"/>
      <c r="I150" s="308"/>
      <c r="J150" s="308"/>
      <c r="K150" s="308"/>
      <c r="L150" s="308"/>
      <c r="M150" s="308"/>
      <c r="N150" s="308"/>
      <c r="O150" s="310"/>
      <c r="P150" s="310"/>
      <c r="Q150" s="308"/>
      <c r="R150" s="308"/>
      <c r="S150" s="308"/>
      <c r="T150" s="308"/>
      <c r="U150" s="308"/>
      <c r="V150" s="308"/>
      <c r="W150" s="308"/>
      <c r="X150" s="308"/>
      <c r="Y150" s="308"/>
      <c r="Z150" s="308"/>
      <c r="AA150" s="308"/>
      <c r="AB150" s="308"/>
      <c r="AC150" s="308"/>
      <c r="AD150" s="308"/>
    </row>
    <row r="151" spans="1:30" ht="14.25" customHeight="1">
      <c r="A151" s="308"/>
      <c r="B151" s="308"/>
      <c r="C151" s="309"/>
      <c r="D151" s="309"/>
      <c r="E151" s="309"/>
      <c r="F151" s="309"/>
      <c r="G151" s="308"/>
      <c r="H151" s="308"/>
      <c r="I151" s="308"/>
      <c r="J151" s="308"/>
      <c r="K151" s="308"/>
      <c r="L151" s="308"/>
      <c r="M151" s="308"/>
      <c r="N151" s="308"/>
      <c r="O151" s="310"/>
      <c r="P151" s="310"/>
      <c r="Q151" s="308"/>
      <c r="R151" s="308"/>
      <c r="S151" s="308"/>
      <c r="T151" s="308"/>
      <c r="U151" s="308"/>
      <c r="V151" s="308"/>
      <c r="W151" s="308"/>
      <c r="X151" s="308"/>
      <c r="Y151" s="308"/>
      <c r="Z151" s="308"/>
      <c r="AA151" s="308"/>
      <c r="AB151" s="308"/>
      <c r="AC151" s="308"/>
      <c r="AD151" s="308"/>
    </row>
    <row r="152" spans="1:30" ht="14.25" customHeight="1">
      <c r="A152" s="308"/>
      <c r="B152" s="308"/>
      <c r="C152" s="309"/>
      <c r="D152" s="309"/>
      <c r="E152" s="309"/>
      <c r="F152" s="309"/>
      <c r="G152" s="308"/>
      <c r="H152" s="308"/>
      <c r="I152" s="308"/>
      <c r="J152" s="308"/>
      <c r="K152" s="308"/>
      <c r="L152" s="308"/>
      <c r="M152" s="308"/>
      <c r="N152" s="308"/>
      <c r="O152" s="310"/>
      <c r="P152" s="310"/>
      <c r="Q152" s="308"/>
      <c r="R152" s="308"/>
      <c r="S152" s="308"/>
      <c r="T152" s="308"/>
      <c r="U152" s="308"/>
      <c r="V152" s="308"/>
      <c r="W152" s="308"/>
      <c r="X152" s="308"/>
      <c r="Y152" s="308"/>
      <c r="Z152" s="308"/>
      <c r="AA152" s="308"/>
      <c r="AB152" s="308"/>
      <c r="AC152" s="308"/>
      <c r="AD152" s="308"/>
    </row>
    <row r="153" spans="1:30" ht="14.25" customHeight="1">
      <c r="A153" s="308"/>
      <c r="B153" s="308"/>
      <c r="C153" s="309"/>
      <c r="D153" s="309"/>
      <c r="E153" s="309"/>
      <c r="F153" s="309"/>
      <c r="G153" s="308"/>
      <c r="H153" s="308"/>
      <c r="I153" s="308"/>
      <c r="J153" s="308"/>
      <c r="K153" s="308"/>
      <c r="L153" s="308"/>
      <c r="M153" s="308"/>
      <c r="N153" s="308"/>
      <c r="O153" s="310"/>
      <c r="P153" s="310"/>
      <c r="Q153" s="308"/>
      <c r="R153" s="308"/>
      <c r="S153" s="308"/>
      <c r="T153" s="308"/>
      <c r="U153" s="308"/>
      <c r="V153" s="308"/>
      <c r="W153" s="308"/>
      <c r="X153" s="308"/>
      <c r="Y153" s="308"/>
      <c r="Z153" s="308"/>
      <c r="AA153" s="308"/>
      <c r="AB153" s="308"/>
      <c r="AC153" s="308"/>
      <c r="AD153" s="308"/>
    </row>
    <row r="154" spans="1:30" ht="14.25" customHeight="1">
      <c r="A154" s="308"/>
      <c r="B154" s="308"/>
      <c r="C154" s="309"/>
      <c r="D154" s="309"/>
      <c r="E154" s="309"/>
      <c r="F154" s="309"/>
      <c r="G154" s="308"/>
      <c r="H154" s="308"/>
      <c r="I154" s="308"/>
      <c r="J154" s="308"/>
      <c r="K154" s="308"/>
      <c r="L154" s="308"/>
      <c r="M154" s="308"/>
      <c r="N154" s="308"/>
      <c r="O154" s="310"/>
      <c r="P154" s="310"/>
      <c r="Q154" s="308"/>
      <c r="R154" s="308"/>
      <c r="S154" s="308"/>
      <c r="T154" s="308"/>
      <c r="U154" s="308"/>
      <c r="V154" s="308"/>
      <c r="W154" s="308"/>
      <c r="X154" s="308"/>
      <c r="Y154" s="308"/>
      <c r="Z154" s="308"/>
      <c r="AA154" s="308"/>
      <c r="AB154" s="308"/>
      <c r="AC154" s="308"/>
      <c r="AD154" s="308"/>
    </row>
    <row r="155" spans="1:30" ht="14.25" customHeight="1">
      <c r="A155" s="308"/>
      <c r="B155" s="308"/>
      <c r="C155" s="309"/>
      <c r="D155" s="309"/>
      <c r="E155" s="309"/>
      <c r="F155" s="309"/>
      <c r="G155" s="308"/>
      <c r="H155" s="308"/>
      <c r="I155" s="308"/>
      <c r="J155" s="308"/>
      <c r="K155" s="308"/>
      <c r="L155" s="308"/>
      <c r="M155" s="308"/>
      <c r="N155" s="308"/>
      <c r="O155" s="310"/>
      <c r="P155" s="310"/>
      <c r="Q155" s="308"/>
      <c r="R155" s="308"/>
      <c r="S155" s="308"/>
      <c r="T155" s="308"/>
      <c r="U155" s="308"/>
      <c r="V155" s="308"/>
      <c r="W155" s="308"/>
      <c r="X155" s="308"/>
      <c r="Y155" s="308"/>
      <c r="Z155" s="308"/>
      <c r="AA155" s="308"/>
      <c r="AB155" s="308"/>
      <c r="AC155" s="308"/>
      <c r="AD155" s="308"/>
    </row>
    <row r="156" spans="1:30" ht="14.25" customHeight="1">
      <c r="A156" s="308"/>
      <c r="B156" s="308"/>
      <c r="C156" s="309"/>
      <c r="D156" s="309"/>
      <c r="E156" s="309"/>
      <c r="F156" s="309"/>
      <c r="G156" s="308"/>
      <c r="H156" s="308"/>
      <c r="I156" s="308"/>
      <c r="J156" s="308"/>
      <c r="K156" s="308"/>
      <c r="L156" s="308"/>
      <c r="M156" s="308"/>
      <c r="N156" s="308"/>
      <c r="O156" s="310"/>
      <c r="P156" s="310"/>
      <c r="Q156" s="308"/>
      <c r="R156" s="308"/>
      <c r="S156" s="308"/>
      <c r="T156" s="308"/>
      <c r="U156" s="308"/>
      <c r="V156" s="308"/>
      <c r="W156" s="308"/>
      <c r="X156" s="308"/>
      <c r="Y156" s="308"/>
      <c r="Z156" s="308"/>
      <c r="AA156" s="308"/>
      <c r="AB156" s="308"/>
      <c r="AC156" s="308"/>
      <c r="AD156" s="308"/>
    </row>
    <row r="157" spans="1:30" ht="14.25" customHeight="1">
      <c r="A157" s="308"/>
      <c r="B157" s="308"/>
      <c r="C157" s="309"/>
      <c r="D157" s="309"/>
      <c r="E157" s="309"/>
      <c r="F157" s="309"/>
      <c r="G157" s="308"/>
      <c r="H157" s="308"/>
      <c r="I157" s="308"/>
      <c r="J157" s="308"/>
      <c r="K157" s="308"/>
      <c r="L157" s="308"/>
      <c r="M157" s="308"/>
      <c r="N157" s="308"/>
      <c r="O157" s="310"/>
      <c r="P157" s="310"/>
      <c r="Q157" s="308"/>
      <c r="R157" s="308"/>
      <c r="S157" s="308"/>
      <c r="T157" s="308"/>
      <c r="U157" s="308"/>
      <c r="V157" s="308"/>
      <c r="W157" s="308"/>
      <c r="X157" s="308"/>
      <c r="Y157" s="308"/>
      <c r="Z157" s="308"/>
      <c r="AA157" s="308"/>
      <c r="AB157" s="308"/>
      <c r="AC157" s="308"/>
      <c r="AD157" s="308"/>
    </row>
    <row r="158" spans="1:30" ht="14.25" customHeight="1">
      <c r="A158" s="308"/>
      <c r="B158" s="308"/>
      <c r="C158" s="309"/>
      <c r="D158" s="309"/>
      <c r="E158" s="309"/>
      <c r="F158" s="309"/>
      <c r="G158" s="308"/>
      <c r="H158" s="308"/>
      <c r="I158" s="308"/>
      <c r="J158" s="308"/>
      <c r="K158" s="308"/>
      <c r="L158" s="308"/>
      <c r="M158" s="308"/>
      <c r="N158" s="308"/>
      <c r="O158" s="310"/>
      <c r="P158" s="310"/>
      <c r="Q158" s="308"/>
      <c r="R158" s="308"/>
      <c r="S158" s="308"/>
      <c r="T158" s="308"/>
      <c r="U158" s="308"/>
      <c r="V158" s="308"/>
      <c r="W158" s="308"/>
      <c r="X158" s="308"/>
      <c r="Y158" s="308"/>
      <c r="Z158" s="308"/>
      <c r="AA158" s="308"/>
      <c r="AB158" s="308"/>
      <c r="AC158" s="308"/>
      <c r="AD158" s="308"/>
    </row>
    <row r="159" spans="1:30" ht="14.25" customHeight="1">
      <c r="A159" s="308"/>
      <c r="B159" s="308"/>
      <c r="C159" s="309"/>
      <c r="D159" s="309"/>
      <c r="E159" s="309"/>
      <c r="F159" s="309"/>
      <c r="G159" s="308"/>
      <c r="H159" s="308"/>
      <c r="I159" s="308"/>
      <c r="J159" s="308"/>
      <c r="K159" s="308"/>
      <c r="L159" s="308"/>
      <c r="M159" s="308"/>
      <c r="N159" s="308"/>
      <c r="O159" s="310"/>
      <c r="P159" s="310"/>
      <c r="Q159" s="308"/>
      <c r="R159" s="308"/>
      <c r="S159" s="308"/>
      <c r="T159" s="308"/>
      <c r="U159" s="308"/>
      <c r="V159" s="308"/>
      <c r="W159" s="308"/>
      <c r="X159" s="308"/>
      <c r="Y159" s="308"/>
      <c r="Z159" s="308"/>
      <c r="AA159" s="308"/>
      <c r="AB159" s="308"/>
      <c r="AC159" s="308"/>
      <c r="AD159" s="308"/>
    </row>
    <row r="160" spans="1:30" ht="14.25" customHeight="1">
      <c r="A160" s="308"/>
      <c r="B160" s="308"/>
      <c r="C160" s="309"/>
      <c r="D160" s="309"/>
      <c r="E160" s="309"/>
      <c r="F160" s="309"/>
      <c r="G160" s="308"/>
      <c r="H160" s="308"/>
      <c r="I160" s="308"/>
      <c r="J160" s="308"/>
      <c r="K160" s="308"/>
      <c r="L160" s="308"/>
      <c r="M160" s="308"/>
      <c r="N160" s="308"/>
      <c r="O160" s="310"/>
      <c r="P160" s="310"/>
      <c r="Q160" s="308"/>
      <c r="R160" s="308"/>
      <c r="S160" s="308"/>
      <c r="T160" s="308"/>
      <c r="U160" s="308"/>
      <c r="V160" s="308"/>
      <c r="W160" s="308"/>
      <c r="X160" s="308"/>
      <c r="Y160" s="308"/>
      <c r="Z160" s="308"/>
      <c r="AA160" s="308"/>
      <c r="AB160" s="308"/>
      <c r="AC160" s="308"/>
      <c r="AD160" s="308"/>
    </row>
    <row r="161" spans="1:30" ht="14.25" customHeight="1">
      <c r="A161" s="308"/>
      <c r="B161" s="308"/>
      <c r="C161" s="309"/>
      <c r="D161" s="309"/>
      <c r="E161" s="309"/>
      <c r="F161" s="309"/>
      <c r="G161" s="308"/>
      <c r="H161" s="308"/>
      <c r="I161" s="308"/>
      <c r="J161" s="308"/>
      <c r="K161" s="308"/>
      <c r="L161" s="308"/>
      <c r="M161" s="308"/>
      <c r="N161" s="308"/>
      <c r="O161" s="310"/>
      <c r="P161" s="310"/>
      <c r="Q161" s="308"/>
      <c r="R161" s="308"/>
      <c r="S161" s="308"/>
      <c r="T161" s="308"/>
      <c r="U161" s="308"/>
      <c r="V161" s="308"/>
      <c r="W161" s="308"/>
      <c r="X161" s="308"/>
      <c r="Y161" s="308"/>
      <c r="Z161" s="308"/>
      <c r="AA161" s="308"/>
      <c r="AB161" s="308"/>
      <c r="AC161" s="308"/>
      <c r="AD161" s="308"/>
    </row>
    <row r="162" spans="1:30" ht="14.25" customHeight="1">
      <c r="A162" s="308"/>
      <c r="B162" s="308"/>
      <c r="C162" s="309"/>
      <c r="D162" s="309"/>
      <c r="E162" s="309"/>
      <c r="F162" s="309"/>
      <c r="G162" s="308"/>
      <c r="H162" s="308"/>
      <c r="I162" s="308"/>
      <c r="J162" s="308"/>
      <c r="K162" s="308"/>
      <c r="L162" s="308"/>
      <c r="M162" s="308"/>
      <c r="N162" s="308"/>
      <c r="O162" s="310"/>
      <c r="P162" s="310"/>
      <c r="Q162" s="308"/>
      <c r="R162" s="308"/>
      <c r="S162" s="308"/>
      <c r="T162" s="308"/>
      <c r="U162" s="308"/>
      <c r="V162" s="308"/>
      <c r="W162" s="308"/>
      <c r="X162" s="308"/>
      <c r="Y162" s="308"/>
      <c r="Z162" s="308"/>
      <c r="AA162" s="308"/>
      <c r="AB162" s="308"/>
      <c r="AC162" s="308"/>
      <c r="AD162" s="308"/>
    </row>
    <row r="163" spans="1:30" ht="14.25" customHeight="1">
      <c r="A163" s="308"/>
      <c r="B163" s="308"/>
      <c r="C163" s="309"/>
      <c r="D163" s="309"/>
      <c r="E163" s="309"/>
      <c r="F163" s="309"/>
      <c r="G163" s="308"/>
      <c r="H163" s="308"/>
      <c r="I163" s="308"/>
      <c r="J163" s="308"/>
      <c r="K163" s="308"/>
      <c r="L163" s="308"/>
      <c r="M163" s="308"/>
      <c r="N163" s="308"/>
      <c r="O163" s="310"/>
      <c r="P163" s="310"/>
      <c r="Q163" s="308"/>
      <c r="R163" s="308"/>
      <c r="S163" s="308"/>
      <c r="T163" s="308"/>
      <c r="U163" s="308"/>
      <c r="V163" s="308"/>
      <c r="W163" s="308"/>
      <c r="X163" s="308"/>
      <c r="Y163" s="308"/>
      <c r="Z163" s="308"/>
      <c r="AA163" s="308"/>
      <c r="AB163" s="308"/>
      <c r="AC163" s="308"/>
      <c r="AD163" s="308"/>
    </row>
    <row r="164" spans="1:30" ht="14.25" customHeight="1">
      <c r="A164" s="308"/>
      <c r="B164" s="308"/>
      <c r="C164" s="309"/>
      <c r="D164" s="309"/>
      <c r="E164" s="309"/>
      <c r="F164" s="309"/>
      <c r="G164" s="308"/>
      <c r="H164" s="308"/>
      <c r="I164" s="308"/>
      <c r="J164" s="308"/>
      <c r="K164" s="308"/>
      <c r="L164" s="308"/>
      <c r="M164" s="308"/>
      <c r="N164" s="308"/>
      <c r="O164" s="310"/>
      <c r="P164" s="310"/>
      <c r="Q164" s="308"/>
      <c r="R164" s="308"/>
      <c r="S164" s="308"/>
      <c r="T164" s="308"/>
      <c r="U164" s="308"/>
      <c r="V164" s="308"/>
      <c r="W164" s="308"/>
      <c r="X164" s="308"/>
      <c r="Y164" s="308"/>
      <c r="Z164" s="308"/>
      <c r="AA164" s="308"/>
      <c r="AB164" s="308"/>
      <c r="AC164" s="308"/>
      <c r="AD164" s="308"/>
    </row>
    <row r="165" spans="1:30" ht="14.25" customHeight="1">
      <c r="A165" s="308"/>
      <c r="B165" s="308"/>
      <c r="C165" s="309"/>
      <c r="D165" s="309"/>
      <c r="E165" s="309"/>
      <c r="F165" s="309"/>
      <c r="G165" s="308"/>
      <c r="H165" s="308"/>
      <c r="I165" s="308"/>
      <c r="J165" s="308"/>
      <c r="K165" s="308"/>
      <c r="L165" s="308"/>
      <c r="M165" s="308"/>
      <c r="N165" s="308"/>
      <c r="O165" s="310"/>
      <c r="P165" s="310"/>
      <c r="Q165" s="308"/>
      <c r="R165" s="308"/>
      <c r="S165" s="308"/>
      <c r="T165" s="308"/>
      <c r="U165" s="308"/>
      <c r="V165" s="308"/>
      <c r="W165" s="308"/>
      <c r="X165" s="308"/>
      <c r="Y165" s="308"/>
      <c r="Z165" s="308"/>
      <c r="AA165" s="308"/>
      <c r="AB165" s="308"/>
      <c r="AC165" s="308"/>
      <c r="AD165" s="308"/>
    </row>
    <row r="166" spans="1:30" ht="14.25" customHeight="1">
      <c r="A166" s="308"/>
      <c r="B166" s="308"/>
      <c r="C166" s="309"/>
      <c r="D166" s="309"/>
      <c r="E166" s="309"/>
      <c r="F166" s="309"/>
      <c r="G166" s="308"/>
      <c r="H166" s="308"/>
      <c r="I166" s="308"/>
      <c r="J166" s="308"/>
      <c r="K166" s="308"/>
      <c r="L166" s="308"/>
      <c r="M166" s="308"/>
      <c r="N166" s="308"/>
      <c r="O166" s="310"/>
      <c r="P166" s="310"/>
      <c r="Q166" s="308"/>
      <c r="R166" s="308"/>
      <c r="S166" s="308"/>
      <c r="T166" s="308"/>
      <c r="U166" s="308"/>
      <c r="V166" s="308"/>
      <c r="W166" s="308"/>
      <c r="X166" s="308"/>
      <c r="Y166" s="308"/>
      <c r="Z166" s="308"/>
      <c r="AA166" s="308"/>
      <c r="AB166" s="308"/>
      <c r="AC166" s="308"/>
      <c r="AD166" s="308"/>
    </row>
    <row r="167" spans="1:30" ht="14.25" customHeight="1">
      <c r="A167" s="308"/>
      <c r="B167" s="308"/>
      <c r="C167" s="309"/>
      <c r="D167" s="309"/>
      <c r="E167" s="309"/>
      <c r="F167" s="309"/>
      <c r="G167" s="308"/>
      <c r="H167" s="308"/>
      <c r="I167" s="308"/>
      <c r="J167" s="308"/>
      <c r="K167" s="308"/>
      <c r="L167" s="308"/>
      <c r="M167" s="308"/>
      <c r="N167" s="308"/>
      <c r="O167" s="310"/>
      <c r="P167" s="310"/>
      <c r="Q167" s="308"/>
      <c r="R167" s="308"/>
      <c r="S167" s="308"/>
      <c r="T167" s="308"/>
      <c r="U167" s="308"/>
      <c r="V167" s="308"/>
      <c r="W167" s="308"/>
      <c r="X167" s="308"/>
      <c r="Y167" s="308"/>
      <c r="Z167" s="308"/>
      <c r="AA167" s="308"/>
      <c r="AB167" s="308"/>
      <c r="AC167" s="308"/>
      <c r="AD167" s="308"/>
    </row>
    <row r="168" spans="1:30" ht="14.25" customHeight="1">
      <c r="A168" s="308"/>
      <c r="B168" s="308"/>
      <c r="C168" s="309"/>
      <c r="D168" s="309"/>
      <c r="E168" s="309"/>
      <c r="F168" s="309"/>
      <c r="G168" s="308"/>
      <c r="H168" s="308"/>
      <c r="I168" s="308"/>
      <c r="J168" s="308"/>
      <c r="K168" s="308"/>
      <c r="L168" s="308"/>
      <c r="M168" s="308"/>
      <c r="N168" s="308"/>
      <c r="O168" s="310"/>
      <c r="P168" s="310"/>
      <c r="Q168" s="308"/>
      <c r="R168" s="308"/>
      <c r="S168" s="308"/>
      <c r="T168" s="308"/>
      <c r="U168" s="308"/>
      <c r="V168" s="308"/>
      <c r="W168" s="308"/>
      <c r="X168" s="308"/>
      <c r="Y168" s="308"/>
      <c r="Z168" s="308"/>
      <c r="AA168" s="308"/>
      <c r="AB168" s="308"/>
      <c r="AC168" s="308"/>
      <c r="AD168" s="308"/>
    </row>
    <row r="169" spans="1:30" ht="14.25" customHeight="1">
      <c r="A169" s="308"/>
      <c r="B169" s="308"/>
      <c r="C169" s="309"/>
      <c r="D169" s="309"/>
      <c r="E169" s="309"/>
      <c r="F169" s="309"/>
      <c r="G169" s="308"/>
      <c r="H169" s="308"/>
      <c r="I169" s="308"/>
      <c r="J169" s="308"/>
      <c r="K169" s="308"/>
      <c r="L169" s="308"/>
      <c r="M169" s="308"/>
      <c r="N169" s="308"/>
      <c r="O169" s="310"/>
      <c r="P169" s="310"/>
      <c r="Q169" s="308"/>
      <c r="R169" s="308"/>
      <c r="S169" s="308"/>
      <c r="T169" s="308"/>
      <c r="U169" s="308"/>
      <c r="V169" s="308"/>
      <c r="W169" s="308"/>
      <c r="X169" s="308"/>
      <c r="Y169" s="308"/>
      <c r="Z169" s="308"/>
      <c r="AA169" s="308"/>
      <c r="AB169" s="308"/>
      <c r="AC169" s="308"/>
      <c r="AD169" s="308"/>
    </row>
    <row r="170" spans="1:30" ht="14.25" customHeight="1">
      <c r="A170" s="308"/>
      <c r="B170" s="308"/>
      <c r="C170" s="309"/>
      <c r="D170" s="309"/>
      <c r="E170" s="309"/>
      <c r="F170" s="309"/>
      <c r="G170" s="308"/>
      <c r="H170" s="308"/>
      <c r="I170" s="308"/>
      <c r="J170" s="308"/>
      <c r="K170" s="308"/>
      <c r="L170" s="308"/>
      <c r="M170" s="308"/>
      <c r="N170" s="308"/>
      <c r="O170" s="310"/>
      <c r="P170" s="310"/>
      <c r="Q170" s="308"/>
      <c r="R170" s="308"/>
      <c r="S170" s="308"/>
      <c r="T170" s="308"/>
      <c r="U170" s="308"/>
      <c r="V170" s="308"/>
      <c r="W170" s="308"/>
      <c r="X170" s="308"/>
      <c r="Y170" s="308"/>
      <c r="Z170" s="308"/>
      <c r="AA170" s="308"/>
      <c r="AB170" s="308"/>
      <c r="AC170" s="308"/>
      <c r="AD170" s="308"/>
    </row>
    <row r="171" spans="1:30" ht="14.25" customHeight="1">
      <c r="A171" s="308"/>
      <c r="B171" s="308"/>
      <c r="C171" s="309"/>
      <c r="D171" s="309"/>
      <c r="E171" s="309"/>
      <c r="F171" s="309"/>
      <c r="G171" s="308"/>
      <c r="H171" s="308"/>
      <c r="I171" s="308"/>
      <c r="J171" s="308"/>
      <c r="K171" s="308"/>
      <c r="L171" s="308"/>
      <c r="M171" s="308"/>
      <c r="N171" s="308"/>
      <c r="O171" s="310"/>
      <c r="P171" s="310"/>
      <c r="Q171" s="308"/>
      <c r="R171" s="308"/>
      <c r="S171" s="308"/>
      <c r="T171" s="308"/>
      <c r="U171" s="308"/>
      <c r="V171" s="308"/>
      <c r="W171" s="308"/>
      <c r="X171" s="308"/>
      <c r="Y171" s="308"/>
      <c r="Z171" s="308"/>
      <c r="AA171" s="308"/>
      <c r="AB171" s="308"/>
      <c r="AC171" s="308"/>
      <c r="AD171" s="308"/>
    </row>
    <row r="172" spans="1:30" ht="14.25" customHeight="1">
      <c r="A172" s="308"/>
      <c r="B172" s="308"/>
      <c r="C172" s="309"/>
      <c r="D172" s="309"/>
      <c r="E172" s="309"/>
      <c r="F172" s="309"/>
      <c r="G172" s="308"/>
      <c r="H172" s="308"/>
      <c r="I172" s="308"/>
      <c r="J172" s="308"/>
      <c r="K172" s="308"/>
      <c r="L172" s="308"/>
      <c r="M172" s="308"/>
      <c r="N172" s="308"/>
      <c r="O172" s="310"/>
      <c r="P172" s="310"/>
      <c r="Q172" s="308"/>
      <c r="R172" s="308"/>
      <c r="S172" s="308"/>
      <c r="T172" s="308"/>
      <c r="U172" s="308"/>
      <c r="V172" s="308"/>
      <c r="W172" s="308"/>
      <c r="X172" s="308"/>
      <c r="Y172" s="308"/>
      <c r="Z172" s="308"/>
      <c r="AA172" s="308"/>
      <c r="AB172" s="308"/>
      <c r="AC172" s="308"/>
      <c r="AD172" s="308"/>
    </row>
    <row r="173" spans="1:30" ht="14.25" customHeight="1">
      <c r="A173" s="308"/>
      <c r="B173" s="308"/>
      <c r="C173" s="309"/>
      <c r="D173" s="309"/>
      <c r="E173" s="309"/>
      <c r="F173" s="309"/>
      <c r="G173" s="308"/>
      <c r="H173" s="308"/>
      <c r="I173" s="308"/>
      <c r="J173" s="308"/>
      <c r="K173" s="308"/>
      <c r="L173" s="308"/>
      <c r="M173" s="308"/>
      <c r="N173" s="308"/>
      <c r="O173" s="310"/>
      <c r="P173" s="310"/>
      <c r="Q173" s="308"/>
      <c r="R173" s="308"/>
      <c r="S173" s="308"/>
      <c r="T173" s="308"/>
      <c r="U173" s="308"/>
      <c r="V173" s="308"/>
      <c r="W173" s="308"/>
      <c r="X173" s="308"/>
      <c r="Y173" s="308"/>
      <c r="Z173" s="308"/>
      <c r="AA173" s="308"/>
      <c r="AB173" s="308"/>
      <c r="AC173" s="308"/>
      <c r="AD173" s="308"/>
    </row>
    <row r="174" spans="1:30" ht="14.25" customHeight="1">
      <c r="A174" s="308"/>
      <c r="B174" s="308"/>
      <c r="C174" s="309"/>
      <c r="D174" s="309"/>
      <c r="E174" s="309"/>
      <c r="F174" s="309"/>
      <c r="G174" s="308"/>
      <c r="H174" s="308"/>
      <c r="I174" s="308"/>
      <c r="J174" s="308"/>
      <c r="K174" s="308"/>
      <c r="L174" s="308"/>
      <c r="M174" s="308"/>
      <c r="N174" s="308"/>
      <c r="O174" s="310"/>
      <c r="P174" s="310"/>
      <c r="Q174" s="308"/>
      <c r="R174" s="308"/>
      <c r="S174" s="308"/>
      <c r="T174" s="308"/>
      <c r="U174" s="308"/>
      <c r="V174" s="308"/>
      <c r="W174" s="308"/>
      <c r="X174" s="308"/>
      <c r="Y174" s="308"/>
      <c r="Z174" s="308"/>
      <c r="AA174" s="308"/>
      <c r="AB174" s="308"/>
      <c r="AC174" s="308"/>
      <c r="AD174" s="308"/>
    </row>
    <row r="175" spans="1:30" ht="14.25" customHeight="1">
      <c r="A175" s="308"/>
      <c r="B175" s="308"/>
      <c r="C175" s="309"/>
      <c r="D175" s="309"/>
      <c r="E175" s="309"/>
      <c r="F175" s="309"/>
      <c r="G175" s="308"/>
      <c r="H175" s="308"/>
      <c r="I175" s="308"/>
      <c r="J175" s="308"/>
      <c r="K175" s="308"/>
      <c r="L175" s="308"/>
      <c r="M175" s="308"/>
      <c r="N175" s="308"/>
      <c r="O175" s="310"/>
      <c r="P175" s="310"/>
      <c r="Q175" s="308"/>
      <c r="R175" s="308"/>
      <c r="S175" s="308"/>
      <c r="T175" s="308"/>
      <c r="U175" s="308"/>
      <c r="V175" s="308"/>
      <c r="W175" s="308"/>
      <c r="X175" s="308"/>
      <c r="Y175" s="308"/>
      <c r="Z175" s="308"/>
      <c r="AA175" s="308"/>
      <c r="AB175" s="308"/>
      <c r="AC175" s="308"/>
      <c r="AD175" s="308"/>
    </row>
    <row r="176" spans="1:30" ht="14.25" customHeight="1">
      <c r="A176" s="308"/>
      <c r="B176" s="308"/>
      <c r="C176" s="309"/>
      <c r="D176" s="309"/>
      <c r="E176" s="309"/>
      <c r="F176" s="309"/>
      <c r="G176" s="308"/>
      <c r="H176" s="308"/>
      <c r="I176" s="308"/>
      <c r="J176" s="308"/>
      <c r="K176" s="308"/>
      <c r="L176" s="308"/>
      <c r="M176" s="308"/>
      <c r="N176" s="308"/>
      <c r="O176" s="310"/>
      <c r="P176" s="310"/>
      <c r="Q176" s="308"/>
      <c r="R176" s="308"/>
      <c r="S176" s="308"/>
      <c r="T176" s="308"/>
      <c r="U176" s="308"/>
      <c r="V176" s="308"/>
      <c r="W176" s="308"/>
      <c r="X176" s="308"/>
      <c r="Y176" s="308"/>
      <c r="Z176" s="308"/>
      <c r="AA176" s="308"/>
      <c r="AB176" s="308"/>
      <c r="AC176" s="308"/>
      <c r="AD176" s="308"/>
    </row>
    <row r="177" spans="1:30" ht="14.25" customHeight="1">
      <c r="A177" s="308"/>
      <c r="B177" s="308"/>
      <c r="C177" s="309"/>
      <c r="D177" s="309"/>
      <c r="E177" s="309"/>
      <c r="F177" s="309"/>
      <c r="G177" s="308"/>
      <c r="H177" s="308"/>
      <c r="I177" s="308"/>
      <c r="J177" s="308"/>
      <c r="K177" s="308"/>
      <c r="L177" s="308"/>
      <c r="M177" s="308"/>
      <c r="N177" s="308"/>
      <c r="O177" s="310"/>
      <c r="P177" s="310"/>
      <c r="Q177" s="308"/>
      <c r="R177" s="308"/>
      <c r="S177" s="308"/>
      <c r="T177" s="308"/>
      <c r="U177" s="308"/>
      <c r="V177" s="308"/>
      <c r="W177" s="308"/>
      <c r="X177" s="308"/>
      <c r="Y177" s="308"/>
      <c r="Z177" s="308"/>
      <c r="AA177" s="308"/>
      <c r="AB177" s="308"/>
      <c r="AC177" s="308"/>
      <c r="AD177" s="308"/>
    </row>
    <row r="178" spans="1:30" ht="14.25" customHeight="1">
      <c r="A178" s="308"/>
      <c r="B178" s="308"/>
      <c r="C178" s="309"/>
      <c r="D178" s="309"/>
      <c r="E178" s="309"/>
      <c r="F178" s="309"/>
      <c r="G178" s="308"/>
      <c r="H178" s="308"/>
      <c r="I178" s="308"/>
      <c r="J178" s="308"/>
      <c r="K178" s="308"/>
      <c r="L178" s="308"/>
      <c r="M178" s="308"/>
      <c r="N178" s="308"/>
      <c r="O178" s="310"/>
      <c r="P178" s="310"/>
      <c r="Q178" s="308"/>
      <c r="R178" s="308"/>
      <c r="S178" s="308"/>
      <c r="T178" s="308"/>
      <c r="U178" s="308"/>
      <c r="V178" s="308"/>
      <c r="W178" s="308"/>
      <c r="X178" s="308"/>
      <c r="Y178" s="308"/>
      <c r="Z178" s="308"/>
      <c r="AA178" s="308"/>
      <c r="AB178" s="308"/>
      <c r="AC178" s="308"/>
      <c r="AD178" s="308"/>
    </row>
    <row r="179" spans="1:30" ht="14.25" customHeight="1">
      <c r="A179" s="308"/>
      <c r="B179" s="308"/>
      <c r="C179" s="309"/>
      <c r="D179" s="309"/>
      <c r="E179" s="309"/>
      <c r="F179" s="309"/>
      <c r="G179" s="308"/>
      <c r="H179" s="308"/>
      <c r="I179" s="308"/>
      <c r="J179" s="308"/>
      <c r="K179" s="308"/>
      <c r="L179" s="308"/>
      <c r="M179" s="308"/>
      <c r="N179" s="308"/>
      <c r="O179" s="310"/>
      <c r="P179" s="310"/>
      <c r="Q179" s="308"/>
      <c r="R179" s="308"/>
      <c r="S179" s="308"/>
      <c r="T179" s="308"/>
      <c r="U179" s="308"/>
      <c r="V179" s="308"/>
      <c r="W179" s="308"/>
      <c r="X179" s="308"/>
      <c r="Y179" s="308"/>
      <c r="Z179" s="308"/>
      <c r="AA179" s="308"/>
      <c r="AB179" s="308"/>
      <c r="AC179" s="308"/>
      <c r="AD179" s="308"/>
    </row>
    <row r="180" spans="1:30" ht="14.25" customHeight="1">
      <c r="A180" s="308"/>
      <c r="B180" s="308"/>
      <c r="C180" s="309"/>
      <c r="D180" s="309"/>
      <c r="E180" s="309"/>
      <c r="F180" s="309"/>
      <c r="G180" s="308"/>
      <c r="H180" s="308"/>
      <c r="I180" s="308"/>
      <c r="J180" s="308"/>
      <c r="K180" s="308"/>
      <c r="L180" s="308"/>
      <c r="M180" s="308"/>
      <c r="N180" s="308"/>
      <c r="O180" s="310"/>
      <c r="P180" s="310"/>
      <c r="Q180" s="308"/>
      <c r="R180" s="308"/>
      <c r="S180" s="308"/>
      <c r="T180" s="308"/>
      <c r="U180" s="308"/>
      <c r="V180" s="308"/>
      <c r="W180" s="308"/>
      <c r="X180" s="308"/>
      <c r="Y180" s="308"/>
      <c r="Z180" s="308"/>
      <c r="AA180" s="308"/>
      <c r="AB180" s="308"/>
      <c r="AC180" s="308"/>
      <c r="AD180" s="308"/>
    </row>
    <row r="181" spans="1:30" ht="14.25" customHeight="1">
      <c r="A181" s="308"/>
      <c r="B181" s="308"/>
      <c r="C181" s="309"/>
      <c r="D181" s="309"/>
      <c r="E181" s="309"/>
      <c r="F181" s="309"/>
      <c r="G181" s="308"/>
      <c r="H181" s="308"/>
      <c r="I181" s="308"/>
      <c r="J181" s="308"/>
      <c r="K181" s="308"/>
      <c r="L181" s="308"/>
      <c r="M181" s="308"/>
      <c r="N181" s="308"/>
      <c r="O181" s="310"/>
      <c r="P181" s="310"/>
      <c r="Q181" s="308"/>
      <c r="R181" s="308"/>
      <c r="S181" s="308"/>
      <c r="T181" s="308"/>
      <c r="U181" s="308"/>
      <c r="V181" s="308"/>
      <c r="W181" s="308"/>
      <c r="X181" s="308"/>
      <c r="Y181" s="308"/>
      <c r="Z181" s="308"/>
      <c r="AA181" s="308"/>
      <c r="AB181" s="308"/>
      <c r="AC181" s="308"/>
      <c r="AD181" s="308"/>
    </row>
    <row r="182" spans="1:30" ht="14.25" customHeight="1">
      <c r="A182" s="308"/>
      <c r="B182" s="308"/>
      <c r="C182" s="309"/>
      <c r="D182" s="309"/>
      <c r="E182" s="309"/>
      <c r="F182" s="309"/>
      <c r="G182" s="308"/>
      <c r="H182" s="308"/>
      <c r="I182" s="308"/>
      <c r="J182" s="308"/>
      <c r="K182" s="308"/>
      <c r="L182" s="308"/>
      <c r="M182" s="308"/>
      <c r="N182" s="308"/>
      <c r="O182" s="310"/>
      <c r="P182" s="310"/>
      <c r="Q182" s="308"/>
      <c r="R182" s="308"/>
      <c r="S182" s="308"/>
      <c r="T182" s="308"/>
      <c r="U182" s="308"/>
      <c r="V182" s="308"/>
      <c r="W182" s="308"/>
      <c r="X182" s="308"/>
      <c r="Y182" s="308"/>
      <c r="Z182" s="308"/>
      <c r="AA182" s="308"/>
      <c r="AB182" s="308"/>
      <c r="AC182" s="308"/>
      <c r="AD182" s="308"/>
    </row>
    <row r="183" spans="1:30" ht="14.25" customHeight="1">
      <c r="A183" s="308"/>
      <c r="B183" s="308"/>
      <c r="C183" s="309"/>
      <c r="D183" s="309"/>
      <c r="E183" s="309"/>
      <c r="F183" s="309"/>
      <c r="G183" s="308"/>
      <c r="H183" s="308"/>
      <c r="I183" s="308"/>
      <c r="J183" s="308"/>
      <c r="K183" s="308"/>
      <c r="L183" s="308"/>
      <c r="M183" s="308"/>
      <c r="N183" s="308"/>
      <c r="O183" s="310"/>
      <c r="P183" s="310"/>
      <c r="Q183" s="308"/>
      <c r="R183" s="308"/>
      <c r="S183" s="308"/>
      <c r="T183" s="308"/>
      <c r="U183" s="308"/>
      <c r="V183" s="308"/>
      <c r="W183" s="308"/>
      <c r="X183" s="308"/>
      <c r="Y183" s="308"/>
      <c r="Z183" s="308"/>
      <c r="AA183" s="308"/>
      <c r="AB183" s="308"/>
      <c r="AC183" s="308"/>
      <c r="AD183" s="308"/>
    </row>
    <row r="184" spans="1:30" ht="14.25" customHeight="1">
      <c r="A184" s="308"/>
      <c r="B184" s="308"/>
      <c r="C184" s="309"/>
      <c r="D184" s="309"/>
      <c r="E184" s="309"/>
      <c r="F184" s="309"/>
      <c r="G184" s="308"/>
      <c r="H184" s="308"/>
      <c r="I184" s="308"/>
      <c r="J184" s="308"/>
      <c r="K184" s="308"/>
      <c r="L184" s="308"/>
      <c r="M184" s="308"/>
      <c r="N184" s="308"/>
      <c r="O184" s="310"/>
      <c r="P184" s="310"/>
      <c r="Q184" s="308"/>
      <c r="R184" s="308"/>
      <c r="S184" s="308"/>
      <c r="T184" s="308"/>
      <c r="U184" s="308"/>
      <c r="V184" s="308"/>
      <c r="W184" s="308"/>
      <c r="X184" s="308"/>
      <c r="Y184" s="308"/>
      <c r="Z184" s="308"/>
      <c r="AA184" s="308"/>
      <c r="AB184" s="308"/>
      <c r="AC184" s="308"/>
      <c r="AD184" s="308"/>
    </row>
    <row r="185" spans="1:30" ht="14.25" customHeight="1">
      <c r="A185" s="308"/>
      <c r="B185" s="308"/>
      <c r="C185" s="309"/>
      <c r="D185" s="309"/>
      <c r="E185" s="309"/>
      <c r="F185" s="309"/>
      <c r="G185" s="308"/>
      <c r="H185" s="308"/>
      <c r="I185" s="308"/>
      <c r="J185" s="308"/>
      <c r="K185" s="308"/>
      <c r="L185" s="308"/>
      <c r="M185" s="308"/>
      <c r="N185" s="308"/>
      <c r="O185" s="310"/>
      <c r="P185" s="310"/>
      <c r="Q185" s="308"/>
      <c r="R185" s="308"/>
      <c r="S185" s="308"/>
      <c r="T185" s="308"/>
      <c r="U185" s="308"/>
      <c r="V185" s="308"/>
      <c r="W185" s="308"/>
      <c r="X185" s="308"/>
      <c r="Y185" s="308"/>
      <c r="Z185" s="308"/>
      <c r="AA185" s="308"/>
      <c r="AB185" s="308"/>
      <c r="AC185" s="308"/>
      <c r="AD185" s="308"/>
    </row>
    <row r="186" spans="1:30" ht="14.25" customHeight="1">
      <c r="A186" s="308"/>
      <c r="B186" s="308"/>
      <c r="C186" s="309"/>
      <c r="D186" s="309"/>
      <c r="E186" s="309"/>
      <c r="F186" s="309"/>
      <c r="G186" s="308"/>
      <c r="H186" s="308"/>
      <c r="I186" s="308"/>
      <c r="J186" s="308"/>
      <c r="K186" s="308"/>
      <c r="L186" s="308"/>
      <c r="M186" s="308"/>
      <c r="N186" s="308"/>
      <c r="O186" s="310"/>
      <c r="P186" s="310"/>
      <c r="Q186" s="308"/>
      <c r="R186" s="308"/>
      <c r="S186" s="308"/>
      <c r="T186" s="308"/>
      <c r="U186" s="308"/>
      <c r="V186" s="308"/>
      <c r="W186" s="308"/>
      <c r="X186" s="308"/>
      <c r="Y186" s="308"/>
      <c r="Z186" s="308"/>
      <c r="AA186" s="308"/>
      <c r="AB186" s="308"/>
      <c r="AC186" s="308"/>
      <c r="AD186" s="308"/>
    </row>
    <row r="187" spans="1:30" ht="14.25" customHeight="1">
      <c r="A187" s="308"/>
      <c r="B187" s="308"/>
      <c r="C187" s="309"/>
      <c r="D187" s="309"/>
      <c r="E187" s="309"/>
      <c r="F187" s="309"/>
      <c r="G187" s="308"/>
      <c r="H187" s="308"/>
      <c r="I187" s="308"/>
      <c r="J187" s="308"/>
      <c r="K187" s="308"/>
      <c r="L187" s="308"/>
      <c r="M187" s="308"/>
      <c r="N187" s="308"/>
      <c r="O187" s="310"/>
      <c r="P187" s="310"/>
      <c r="Q187" s="308"/>
      <c r="R187" s="308"/>
      <c r="S187" s="308"/>
      <c r="T187" s="308"/>
      <c r="U187" s="308"/>
      <c r="V187" s="308"/>
      <c r="W187" s="308"/>
      <c r="X187" s="308"/>
      <c r="Y187" s="308"/>
      <c r="Z187" s="308"/>
      <c r="AA187" s="308"/>
      <c r="AB187" s="308"/>
      <c r="AC187" s="308"/>
      <c r="AD187" s="308"/>
    </row>
    <row r="188" spans="1:30" ht="14.25" customHeight="1">
      <c r="A188" s="308"/>
      <c r="B188" s="308"/>
      <c r="C188" s="309"/>
      <c r="D188" s="309"/>
      <c r="E188" s="309"/>
      <c r="F188" s="309"/>
      <c r="G188" s="308"/>
      <c r="H188" s="308"/>
      <c r="I188" s="308"/>
      <c r="J188" s="308"/>
      <c r="K188" s="308"/>
      <c r="L188" s="308"/>
      <c r="M188" s="308"/>
      <c r="N188" s="308"/>
      <c r="O188" s="310"/>
      <c r="P188" s="310"/>
      <c r="Q188" s="308"/>
      <c r="R188" s="308"/>
      <c r="S188" s="308"/>
      <c r="T188" s="308"/>
      <c r="U188" s="308"/>
      <c r="V188" s="308"/>
      <c r="W188" s="308"/>
      <c r="X188" s="308"/>
      <c r="Y188" s="308"/>
      <c r="Z188" s="308"/>
      <c r="AA188" s="308"/>
      <c r="AB188" s="308"/>
      <c r="AC188" s="308"/>
      <c r="AD188" s="308"/>
    </row>
    <row r="189" spans="1:30" ht="14.25" customHeight="1">
      <c r="A189" s="308"/>
      <c r="B189" s="308"/>
      <c r="C189" s="309"/>
      <c r="D189" s="309"/>
      <c r="E189" s="309"/>
      <c r="F189" s="309"/>
      <c r="G189" s="308"/>
      <c r="H189" s="308"/>
      <c r="I189" s="308"/>
      <c r="J189" s="308"/>
      <c r="K189" s="308"/>
      <c r="L189" s="308"/>
      <c r="M189" s="308"/>
      <c r="N189" s="308"/>
      <c r="O189" s="310"/>
      <c r="P189" s="310"/>
      <c r="Q189" s="308"/>
      <c r="R189" s="308"/>
      <c r="S189" s="308"/>
      <c r="T189" s="308"/>
      <c r="U189" s="308"/>
      <c r="V189" s="308"/>
      <c r="W189" s="308"/>
      <c r="X189" s="308"/>
      <c r="Y189" s="308"/>
      <c r="Z189" s="308"/>
      <c r="AA189" s="308"/>
      <c r="AB189" s="308"/>
      <c r="AC189" s="308"/>
      <c r="AD189" s="308"/>
    </row>
    <row r="190" spans="1:30" ht="14.25" customHeight="1">
      <c r="A190" s="308"/>
      <c r="B190" s="308"/>
      <c r="C190" s="309"/>
      <c r="D190" s="309"/>
      <c r="E190" s="309"/>
      <c r="F190" s="309"/>
      <c r="G190" s="308"/>
      <c r="H190" s="308"/>
      <c r="I190" s="308"/>
      <c r="J190" s="308"/>
      <c r="K190" s="308"/>
      <c r="L190" s="308"/>
      <c r="M190" s="308"/>
      <c r="N190" s="308"/>
      <c r="O190" s="310"/>
      <c r="P190" s="310"/>
      <c r="Q190" s="308"/>
      <c r="R190" s="308"/>
      <c r="S190" s="308"/>
      <c r="T190" s="308"/>
      <c r="U190" s="308"/>
      <c r="V190" s="308"/>
      <c r="W190" s="308"/>
      <c r="X190" s="308"/>
      <c r="Y190" s="308"/>
      <c r="Z190" s="308"/>
      <c r="AA190" s="308"/>
      <c r="AB190" s="308"/>
      <c r="AC190" s="308"/>
      <c r="AD190" s="308"/>
    </row>
    <row r="191" spans="1:30" ht="14.25" customHeight="1">
      <c r="A191" s="308"/>
      <c r="B191" s="308"/>
      <c r="C191" s="309"/>
      <c r="D191" s="309"/>
      <c r="E191" s="309"/>
      <c r="F191" s="309"/>
      <c r="G191" s="308"/>
      <c r="H191" s="308"/>
      <c r="I191" s="308"/>
      <c r="J191" s="308"/>
      <c r="K191" s="308"/>
      <c r="L191" s="308"/>
      <c r="M191" s="308"/>
      <c r="N191" s="308"/>
      <c r="O191" s="310"/>
      <c r="P191" s="310"/>
      <c r="Q191" s="308"/>
      <c r="R191" s="308"/>
      <c r="S191" s="308"/>
      <c r="T191" s="308"/>
      <c r="U191" s="308"/>
      <c r="V191" s="308"/>
      <c r="W191" s="308"/>
      <c r="X191" s="308"/>
      <c r="Y191" s="308"/>
      <c r="Z191" s="308"/>
      <c r="AA191" s="308"/>
      <c r="AB191" s="308"/>
      <c r="AC191" s="308"/>
      <c r="AD191" s="308"/>
    </row>
    <row r="192" spans="1:30" ht="14.25" customHeight="1">
      <c r="A192" s="308"/>
      <c r="B192" s="308"/>
      <c r="C192" s="309"/>
      <c r="D192" s="309"/>
      <c r="E192" s="309"/>
      <c r="F192" s="309"/>
      <c r="G192" s="308"/>
      <c r="H192" s="308"/>
      <c r="I192" s="308"/>
      <c r="J192" s="308"/>
      <c r="K192" s="308"/>
      <c r="L192" s="308"/>
      <c r="M192" s="308"/>
      <c r="N192" s="308"/>
      <c r="O192" s="310"/>
      <c r="P192" s="310"/>
      <c r="Q192" s="308"/>
      <c r="R192" s="308"/>
      <c r="S192" s="308"/>
      <c r="T192" s="308"/>
      <c r="U192" s="308"/>
      <c r="V192" s="308"/>
      <c r="W192" s="308"/>
      <c r="X192" s="308"/>
      <c r="Y192" s="308"/>
      <c r="Z192" s="308"/>
      <c r="AA192" s="308"/>
      <c r="AB192" s="308"/>
      <c r="AC192" s="308"/>
      <c r="AD192" s="308"/>
    </row>
    <row r="193" spans="1:30" ht="14.25" customHeight="1">
      <c r="A193" s="308"/>
      <c r="B193" s="308"/>
      <c r="C193" s="309"/>
      <c r="D193" s="309"/>
      <c r="E193" s="309"/>
      <c r="F193" s="309"/>
      <c r="G193" s="308"/>
      <c r="H193" s="308"/>
      <c r="I193" s="308"/>
      <c r="J193" s="308"/>
      <c r="K193" s="308"/>
      <c r="L193" s="308"/>
      <c r="M193" s="308"/>
      <c r="N193" s="308"/>
      <c r="O193" s="310"/>
      <c r="P193" s="310"/>
      <c r="Q193" s="308"/>
      <c r="R193" s="308"/>
      <c r="S193" s="308"/>
      <c r="T193" s="308"/>
      <c r="U193" s="308"/>
      <c r="V193" s="308"/>
      <c r="W193" s="308"/>
      <c r="X193" s="308"/>
      <c r="Y193" s="308"/>
      <c r="Z193" s="308"/>
      <c r="AA193" s="308"/>
      <c r="AB193" s="308"/>
      <c r="AC193" s="308"/>
      <c r="AD193" s="308"/>
    </row>
    <row r="194" spans="1:30" ht="14.25" customHeight="1">
      <c r="A194" s="308"/>
      <c r="B194" s="308"/>
      <c r="C194" s="309"/>
      <c r="D194" s="309"/>
      <c r="E194" s="309"/>
      <c r="F194" s="309"/>
      <c r="G194" s="308"/>
      <c r="H194" s="308"/>
      <c r="I194" s="308"/>
      <c r="J194" s="308"/>
      <c r="K194" s="308"/>
      <c r="L194" s="308"/>
      <c r="M194" s="308"/>
      <c r="N194" s="308"/>
      <c r="O194" s="310"/>
      <c r="P194" s="310"/>
      <c r="Q194" s="308"/>
      <c r="R194" s="308"/>
      <c r="S194" s="308"/>
      <c r="T194" s="308"/>
      <c r="U194" s="308"/>
      <c r="V194" s="308"/>
      <c r="W194" s="308"/>
      <c r="X194" s="308"/>
      <c r="Y194" s="308"/>
      <c r="Z194" s="308"/>
      <c r="AA194" s="308"/>
      <c r="AB194" s="308"/>
      <c r="AC194" s="308"/>
      <c r="AD194" s="308"/>
    </row>
    <row r="195" spans="1:30" ht="14.25" customHeight="1">
      <c r="A195" s="308"/>
      <c r="B195" s="308"/>
      <c r="C195" s="309"/>
      <c r="D195" s="309"/>
      <c r="E195" s="309"/>
      <c r="F195" s="309"/>
      <c r="G195" s="308"/>
      <c r="H195" s="308"/>
      <c r="I195" s="308"/>
      <c r="J195" s="308"/>
      <c r="K195" s="308"/>
      <c r="L195" s="308"/>
      <c r="M195" s="308"/>
      <c r="N195" s="308"/>
      <c r="O195" s="310"/>
      <c r="P195" s="310"/>
      <c r="Q195" s="308"/>
      <c r="R195" s="308"/>
      <c r="S195" s="308"/>
      <c r="T195" s="308"/>
      <c r="U195" s="308"/>
      <c r="V195" s="308"/>
      <c r="W195" s="308"/>
      <c r="X195" s="308"/>
      <c r="Y195" s="308"/>
      <c r="Z195" s="308"/>
      <c r="AA195" s="308"/>
      <c r="AB195" s="308"/>
      <c r="AC195" s="308"/>
      <c r="AD195" s="308"/>
    </row>
    <row r="196" spans="1:30" ht="14.25" customHeight="1">
      <c r="A196" s="308"/>
      <c r="B196" s="308"/>
      <c r="C196" s="309"/>
      <c r="D196" s="309"/>
      <c r="E196" s="309"/>
      <c r="F196" s="309"/>
      <c r="G196" s="308"/>
      <c r="H196" s="308"/>
      <c r="I196" s="308"/>
      <c r="J196" s="308"/>
      <c r="K196" s="308"/>
      <c r="L196" s="308"/>
      <c r="M196" s="308"/>
      <c r="N196" s="308"/>
      <c r="O196" s="310"/>
      <c r="P196" s="310"/>
      <c r="Q196" s="308"/>
      <c r="R196" s="308"/>
      <c r="S196" s="308"/>
      <c r="T196" s="308"/>
      <c r="U196" s="308"/>
      <c r="V196" s="308"/>
      <c r="W196" s="308"/>
      <c r="X196" s="308"/>
      <c r="Y196" s="308"/>
      <c r="Z196" s="308"/>
      <c r="AA196" s="308"/>
      <c r="AB196" s="308"/>
      <c r="AC196" s="308"/>
      <c r="AD196" s="308"/>
    </row>
    <row r="197" spans="1:30" ht="14.25" customHeight="1">
      <c r="A197" s="308"/>
      <c r="B197" s="308"/>
      <c r="C197" s="309"/>
      <c r="D197" s="309"/>
      <c r="E197" s="309"/>
      <c r="F197" s="309"/>
      <c r="G197" s="308"/>
      <c r="H197" s="308"/>
      <c r="I197" s="308"/>
      <c r="J197" s="308"/>
      <c r="K197" s="308"/>
      <c r="L197" s="308"/>
      <c r="M197" s="308"/>
      <c r="N197" s="308"/>
      <c r="O197" s="310"/>
      <c r="P197" s="310"/>
      <c r="Q197" s="308"/>
      <c r="R197" s="308"/>
      <c r="S197" s="308"/>
      <c r="T197" s="308"/>
      <c r="U197" s="308"/>
      <c r="V197" s="308"/>
      <c r="W197" s="308"/>
      <c r="X197" s="308"/>
      <c r="Y197" s="308"/>
      <c r="Z197" s="308"/>
      <c r="AA197" s="308"/>
      <c r="AB197" s="308"/>
      <c r="AC197" s="308"/>
      <c r="AD197" s="308"/>
    </row>
    <row r="198" spans="1:30" ht="14.25" customHeight="1">
      <c r="A198" s="308"/>
      <c r="B198" s="308"/>
      <c r="C198" s="309"/>
      <c r="D198" s="309"/>
      <c r="E198" s="309"/>
      <c r="F198" s="309"/>
      <c r="G198" s="308"/>
      <c r="H198" s="308"/>
      <c r="I198" s="308"/>
      <c r="J198" s="308"/>
      <c r="K198" s="308"/>
      <c r="L198" s="308"/>
      <c r="M198" s="308"/>
      <c r="N198" s="308"/>
      <c r="O198" s="310"/>
      <c r="P198" s="310"/>
      <c r="Q198" s="308"/>
      <c r="R198" s="308"/>
      <c r="S198" s="308"/>
      <c r="T198" s="308"/>
      <c r="U198" s="308"/>
      <c r="V198" s="308"/>
      <c r="W198" s="308"/>
      <c r="X198" s="308"/>
      <c r="Y198" s="308"/>
      <c r="Z198" s="308"/>
      <c r="AA198" s="308"/>
      <c r="AB198" s="308"/>
      <c r="AC198" s="308"/>
      <c r="AD198" s="308"/>
    </row>
    <row r="199" spans="1:30" ht="14.25" customHeight="1">
      <c r="A199" s="308"/>
      <c r="B199" s="308"/>
      <c r="C199" s="309"/>
      <c r="D199" s="309"/>
      <c r="E199" s="309"/>
      <c r="F199" s="309"/>
      <c r="G199" s="308"/>
      <c r="H199" s="308"/>
      <c r="I199" s="308"/>
      <c r="J199" s="308"/>
      <c r="K199" s="308"/>
      <c r="L199" s="308"/>
      <c r="M199" s="308"/>
      <c r="N199" s="308"/>
      <c r="O199" s="310"/>
      <c r="P199" s="310"/>
      <c r="Q199" s="308"/>
      <c r="R199" s="308"/>
      <c r="S199" s="308"/>
      <c r="T199" s="308"/>
      <c r="U199" s="308"/>
      <c r="V199" s="308"/>
      <c r="W199" s="308"/>
      <c r="X199" s="308"/>
      <c r="Y199" s="308"/>
      <c r="Z199" s="308"/>
      <c r="AA199" s="308"/>
      <c r="AB199" s="308"/>
      <c r="AC199" s="308"/>
      <c r="AD199" s="308"/>
    </row>
    <row r="200" spans="1:30" ht="14.25" customHeight="1">
      <c r="A200" s="308"/>
      <c r="B200" s="308"/>
      <c r="C200" s="309"/>
      <c r="D200" s="309"/>
      <c r="E200" s="309"/>
      <c r="F200" s="309"/>
      <c r="G200" s="308"/>
      <c r="H200" s="308"/>
      <c r="I200" s="308"/>
      <c r="J200" s="308"/>
      <c r="K200" s="308"/>
      <c r="L200" s="308"/>
      <c r="M200" s="308"/>
      <c r="N200" s="308"/>
      <c r="O200" s="310"/>
      <c r="P200" s="310"/>
      <c r="Q200" s="308"/>
      <c r="R200" s="308"/>
      <c r="S200" s="308"/>
      <c r="T200" s="308"/>
      <c r="U200" s="308"/>
      <c r="V200" s="308"/>
      <c r="W200" s="308"/>
      <c r="X200" s="308"/>
      <c r="Y200" s="308"/>
      <c r="Z200" s="308"/>
      <c r="AA200" s="308"/>
      <c r="AB200" s="308"/>
      <c r="AC200" s="308"/>
      <c r="AD200" s="308"/>
    </row>
    <row r="201" spans="1:30" ht="14.25" customHeight="1">
      <c r="A201" s="308"/>
      <c r="B201" s="308"/>
      <c r="C201" s="309"/>
      <c r="D201" s="309"/>
      <c r="E201" s="309"/>
      <c r="F201" s="309"/>
      <c r="G201" s="308"/>
      <c r="H201" s="308"/>
      <c r="I201" s="308"/>
      <c r="J201" s="308"/>
      <c r="K201" s="308"/>
      <c r="L201" s="308"/>
      <c r="M201" s="308"/>
      <c r="N201" s="308"/>
      <c r="O201" s="310"/>
      <c r="P201" s="310"/>
      <c r="Q201" s="308"/>
      <c r="R201" s="308"/>
      <c r="S201" s="308"/>
      <c r="T201" s="308"/>
      <c r="U201" s="308"/>
      <c r="V201" s="308"/>
      <c r="W201" s="308"/>
      <c r="X201" s="308"/>
      <c r="Y201" s="308"/>
      <c r="Z201" s="308"/>
      <c r="AA201" s="308"/>
      <c r="AB201" s="308"/>
      <c r="AC201" s="308"/>
      <c r="AD201" s="308"/>
    </row>
    <row r="202" spans="1:30" ht="14.25" customHeight="1">
      <c r="A202" s="308"/>
      <c r="B202" s="308"/>
      <c r="C202" s="309"/>
      <c r="D202" s="309"/>
      <c r="E202" s="309"/>
      <c r="F202" s="309"/>
      <c r="G202" s="308"/>
      <c r="H202" s="308"/>
      <c r="I202" s="308"/>
      <c r="J202" s="308"/>
      <c r="K202" s="308"/>
      <c r="L202" s="308"/>
      <c r="M202" s="308"/>
      <c r="N202" s="308"/>
      <c r="O202" s="310"/>
      <c r="P202" s="310"/>
      <c r="Q202" s="308"/>
      <c r="R202" s="308"/>
      <c r="S202" s="308"/>
      <c r="T202" s="308"/>
      <c r="U202" s="308"/>
      <c r="V202" s="308"/>
      <c r="W202" s="308"/>
      <c r="X202" s="308"/>
      <c r="Y202" s="308"/>
      <c r="Z202" s="308"/>
      <c r="AA202" s="308"/>
      <c r="AB202" s="308"/>
      <c r="AC202" s="308"/>
      <c r="AD202" s="308"/>
    </row>
    <row r="203" spans="1:30" ht="14.25" customHeight="1">
      <c r="A203" s="308"/>
      <c r="B203" s="308"/>
      <c r="C203" s="309"/>
      <c r="D203" s="309"/>
      <c r="E203" s="309"/>
      <c r="F203" s="309"/>
      <c r="G203" s="308"/>
      <c r="H203" s="308"/>
      <c r="I203" s="308"/>
      <c r="J203" s="308"/>
      <c r="K203" s="308"/>
      <c r="L203" s="308"/>
      <c r="M203" s="308"/>
      <c r="N203" s="308"/>
      <c r="O203" s="310"/>
      <c r="P203" s="310"/>
      <c r="Q203" s="308"/>
      <c r="R203" s="308"/>
      <c r="S203" s="308"/>
      <c r="T203" s="308"/>
      <c r="U203" s="308"/>
      <c r="V203" s="308"/>
      <c r="W203" s="308"/>
      <c r="X203" s="308"/>
      <c r="Y203" s="308"/>
      <c r="Z203" s="308"/>
      <c r="AA203" s="308"/>
      <c r="AB203" s="308"/>
      <c r="AC203" s="308"/>
      <c r="AD203" s="308"/>
    </row>
    <row r="204" spans="1:30" ht="14.25" customHeight="1">
      <c r="A204" s="308"/>
      <c r="B204" s="308"/>
      <c r="C204" s="309"/>
      <c r="D204" s="309"/>
      <c r="E204" s="309"/>
      <c r="F204" s="309"/>
      <c r="G204" s="308"/>
      <c r="H204" s="308"/>
      <c r="I204" s="308"/>
      <c r="J204" s="308"/>
      <c r="K204" s="308"/>
      <c r="L204" s="308"/>
      <c r="M204" s="308"/>
      <c r="N204" s="308"/>
      <c r="O204" s="310"/>
      <c r="P204" s="310"/>
      <c r="Q204" s="308"/>
      <c r="R204" s="308"/>
      <c r="S204" s="308"/>
      <c r="T204" s="308"/>
      <c r="U204" s="308"/>
      <c r="V204" s="308"/>
      <c r="W204" s="308"/>
      <c r="X204" s="308"/>
      <c r="Y204" s="308"/>
      <c r="Z204" s="308"/>
      <c r="AA204" s="308"/>
      <c r="AB204" s="308"/>
      <c r="AC204" s="308"/>
      <c r="AD204" s="308"/>
    </row>
    <row r="205" spans="1:30" ht="14.25" customHeight="1">
      <c r="A205" s="308"/>
      <c r="B205" s="308"/>
      <c r="C205" s="309"/>
      <c r="D205" s="309"/>
      <c r="E205" s="309"/>
      <c r="F205" s="309"/>
      <c r="G205" s="308"/>
      <c r="H205" s="308"/>
      <c r="I205" s="308"/>
      <c r="J205" s="308"/>
      <c r="K205" s="308"/>
      <c r="L205" s="308"/>
      <c r="M205" s="308"/>
      <c r="N205" s="308"/>
      <c r="O205" s="310"/>
      <c r="P205" s="310"/>
      <c r="Q205" s="308"/>
      <c r="R205" s="308"/>
      <c r="S205" s="308"/>
      <c r="T205" s="308"/>
      <c r="U205" s="308"/>
      <c r="V205" s="308"/>
      <c r="W205" s="308"/>
      <c r="X205" s="308"/>
      <c r="Y205" s="308"/>
      <c r="Z205" s="308"/>
      <c r="AA205" s="308"/>
      <c r="AB205" s="308"/>
      <c r="AC205" s="308"/>
      <c r="AD205" s="308"/>
    </row>
    <row r="206" spans="1:30" ht="14.25" customHeight="1">
      <c r="A206" s="308"/>
      <c r="B206" s="308"/>
      <c r="C206" s="309"/>
      <c r="D206" s="309"/>
      <c r="E206" s="309"/>
      <c r="F206" s="309"/>
      <c r="G206" s="308"/>
      <c r="H206" s="308"/>
      <c r="I206" s="308"/>
      <c r="J206" s="308"/>
      <c r="K206" s="308"/>
      <c r="L206" s="308"/>
      <c r="M206" s="308"/>
      <c r="N206" s="308"/>
      <c r="O206" s="310"/>
      <c r="P206" s="310"/>
      <c r="Q206" s="308"/>
      <c r="R206" s="308"/>
      <c r="S206" s="308"/>
      <c r="T206" s="308"/>
      <c r="U206" s="308"/>
      <c r="V206" s="308"/>
      <c r="W206" s="308"/>
      <c r="X206" s="308"/>
      <c r="Y206" s="308"/>
      <c r="Z206" s="308"/>
      <c r="AA206" s="308"/>
      <c r="AB206" s="308"/>
      <c r="AC206" s="308"/>
      <c r="AD206" s="308"/>
    </row>
    <row r="207" spans="1:30" ht="14.25" customHeight="1">
      <c r="A207" s="308"/>
      <c r="B207" s="308"/>
      <c r="C207" s="309"/>
      <c r="D207" s="309"/>
      <c r="E207" s="309"/>
      <c r="F207" s="309"/>
      <c r="G207" s="308"/>
      <c r="H207" s="308"/>
      <c r="I207" s="308"/>
      <c r="J207" s="308"/>
      <c r="K207" s="308"/>
      <c r="L207" s="308"/>
      <c r="M207" s="308"/>
      <c r="N207" s="308"/>
      <c r="O207" s="310"/>
      <c r="P207" s="310"/>
      <c r="Q207" s="308"/>
      <c r="R207" s="308"/>
      <c r="S207" s="308"/>
      <c r="T207" s="308"/>
      <c r="U207" s="308"/>
      <c r="V207" s="308"/>
      <c r="W207" s="308"/>
      <c r="X207" s="308"/>
      <c r="Y207" s="308"/>
      <c r="Z207" s="308"/>
      <c r="AA207" s="308"/>
      <c r="AB207" s="308"/>
      <c r="AC207" s="308"/>
      <c r="AD207" s="308"/>
    </row>
    <row r="208" spans="1:30" ht="14.25" customHeight="1">
      <c r="A208" s="308"/>
      <c r="B208" s="308"/>
      <c r="C208" s="309"/>
      <c r="D208" s="309"/>
      <c r="E208" s="309"/>
      <c r="F208" s="309"/>
      <c r="G208" s="308"/>
      <c r="H208" s="308"/>
      <c r="I208" s="308"/>
      <c r="J208" s="308"/>
      <c r="K208" s="308"/>
      <c r="L208" s="308"/>
      <c r="M208" s="308"/>
      <c r="N208" s="308"/>
      <c r="O208" s="310"/>
      <c r="P208" s="310"/>
      <c r="Q208" s="308"/>
      <c r="R208" s="308"/>
      <c r="S208" s="308"/>
      <c r="T208" s="308"/>
      <c r="U208" s="308"/>
      <c r="V208" s="308"/>
      <c r="W208" s="308"/>
      <c r="X208" s="308"/>
      <c r="Y208" s="308"/>
      <c r="Z208" s="308"/>
      <c r="AA208" s="308"/>
      <c r="AB208" s="308"/>
      <c r="AC208" s="308"/>
      <c r="AD208" s="308"/>
    </row>
    <row r="209" spans="1:30" ht="14.25" customHeight="1">
      <c r="A209" s="308"/>
      <c r="B209" s="308"/>
      <c r="C209" s="309"/>
      <c r="D209" s="309"/>
      <c r="E209" s="309"/>
      <c r="F209" s="309"/>
      <c r="G209" s="308"/>
      <c r="H209" s="308"/>
      <c r="I209" s="308"/>
      <c r="J209" s="308"/>
      <c r="K209" s="308"/>
      <c r="L209" s="308"/>
      <c r="M209" s="308"/>
      <c r="N209" s="308"/>
      <c r="O209" s="310"/>
      <c r="P209" s="310"/>
      <c r="Q209" s="308"/>
      <c r="R209" s="308"/>
      <c r="S209" s="308"/>
      <c r="T209" s="308"/>
      <c r="U209" s="308"/>
      <c r="V209" s="308"/>
      <c r="W209" s="308"/>
      <c r="X209" s="308"/>
      <c r="Y209" s="308"/>
      <c r="Z209" s="308"/>
      <c r="AA209" s="308"/>
      <c r="AB209" s="308"/>
      <c r="AC209" s="308"/>
      <c r="AD209" s="308"/>
    </row>
    <row r="210" spans="1:30" ht="14.25" customHeight="1">
      <c r="A210" s="308"/>
      <c r="B210" s="308"/>
      <c r="C210" s="309"/>
      <c r="D210" s="309"/>
      <c r="E210" s="309"/>
      <c r="F210" s="309"/>
      <c r="G210" s="308"/>
      <c r="H210" s="308"/>
      <c r="I210" s="308"/>
      <c r="J210" s="308"/>
      <c r="K210" s="308"/>
      <c r="L210" s="308"/>
      <c r="M210" s="308"/>
      <c r="N210" s="308"/>
      <c r="O210" s="310"/>
      <c r="P210" s="310"/>
      <c r="Q210" s="308"/>
      <c r="R210" s="308"/>
      <c r="S210" s="308"/>
      <c r="T210" s="308"/>
      <c r="U210" s="308"/>
      <c r="V210" s="308"/>
      <c r="W210" s="308"/>
      <c r="X210" s="308"/>
      <c r="Y210" s="308"/>
      <c r="Z210" s="308"/>
      <c r="AA210" s="308"/>
      <c r="AB210" s="308"/>
      <c r="AC210" s="308"/>
      <c r="AD210" s="308"/>
    </row>
    <row r="211" spans="1:30" ht="14.25" customHeight="1">
      <c r="A211" s="308"/>
      <c r="B211" s="308"/>
      <c r="C211" s="309"/>
      <c r="D211" s="309"/>
      <c r="E211" s="309"/>
      <c r="F211" s="309"/>
      <c r="G211" s="308"/>
      <c r="H211" s="308"/>
      <c r="I211" s="308"/>
      <c r="J211" s="308"/>
      <c r="K211" s="308"/>
      <c r="L211" s="308"/>
      <c r="M211" s="308"/>
      <c r="N211" s="308"/>
      <c r="O211" s="310"/>
      <c r="P211" s="310"/>
      <c r="Q211" s="308"/>
      <c r="R211" s="308"/>
      <c r="S211" s="308"/>
      <c r="T211" s="308"/>
      <c r="U211" s="308"/>
      <c r="V211" s="308"/>
      <c r="W211" s="308"/>
      <c r="X211" s="308"/>
      <c r="Y211" s="308"/>
      <c r="Z211" s="308"/>
      <c r="AA211" s="308"/>
      <c r="AB211" s="308"/>
      <c r="AC211" s="308"/>
      <c r="AD211" s="308"/>
    </row>
    <row r="212" spans="1:30" ht="14.25" customHeight="1">
      <c r="A212" s="308"/>
      <c r="B212" s="308"/>
      <c r="C212" s="309"/>
      <c r="D212" s="309"/>
      <c r="E212" s="309"/>
      <c r="F212" s="309"/>
      <c r="G212" s="308"/>
      <c r="H212" s="308"/>
      <c r="I212" s="308"/>
      <c r="J212" s="308"/>
      <c r="K212" s="308"/>
      <c r="L212" s="308"/>
      <c r="M212" s="308"/>
      <c r="N212" s="308"/>
      <c r="O212" s="310"/>
      <c r="P212" s="310"/>
      <c r="Q212" s="308"/>
      <c r="R212" s="308"/>
      <c r="S212" s="308"/>
      <c r="T212" s="308"/>
      <c r="U212" s="308"/>
      <c r="V212" s="308"/>
      <c r="W212" s="308"/>
      <c r="X212" s="308"/>
      <c r="Y212" s="308"/>
      <c r="Z212" s="308"/>
      <c r="AA212" s="308"/>
      <c r="AB212" s="308"/>
      <c r="AC212" s="308"/>
      <c r="AD212" s="308"/>
    </row>
    <row r="213" spans="1:30" ht="14.25" customHeight="1">
      <c r="A213" s="308"/>
      <c r="B213" s="308"/>
      <c r="C213" s="309"/>
      <c r="D213" s="309"/>
      <c r="E213" s="309"/>
      <c r="F213" s="309"/>
      <c r="G213" s="308"/>
      <c r="H213" s="308"/>
      <c r="I213" s="308"/>
      <c r="J213" s="308"/>
      <c r="K213" s="308"/>
      <c r="L213" s="308"/>
      <c r="M213" s="308"/>
      <c r="N213" s="308"/>
      <c r="O213" s="310"/>
      <c r="P213" s="310"/>
      <c r="Q213" s="308"/>
      <c r="R213" s="308"/>
      <c r="S213" s="308"/>
      <c r="T213" s="308"/>
      <c r="U213" s="308"/>
      <c r="V213" s="308"/>
      <c r="W213" s="308"/>
      <c r="X213" s="308"/>
      <c r="Y213" s="308"/>
      <c r="Z213" s="308"/>
      <c r="AA213" s="308"/>
      <c r="AB213" s="308"/>
      <c r="AC213" s="308"/>
      <c r="AD213" s="308"/>
    </row>
    <row r="214" spans="1:30" ht="14.25" customHeight="1">
      <c r="A214" s="308"/>
      <c r="B214" s="308"/>
      <c r="C214" s="309"/>
      <c r="D214" s="309"/>
      <c r="E214" s="309"/>
      <c r="F214" s="309"/>
      <c r="G214" s="308"/>
      <c r="H214" s="308"/>
      <c r="I214" s="308"/>
      <c r="J214" s="308"/>
      <c r="K214" s="308"/>
      <c r="L214" s="308"/>
      <c r="M214" s="308"/>
      <c r="N214" s="308"/>
      <c r="O214" s="310"/>
      <c r="P214" s="310"/>
      <c r="Q214" s="308"/>
      <c r="R214" s="308"/>
      <c r="S214" s="308"/>
      <c r="T214" s="308"/>
      <c r="U214" s="308"/>
      <c r="V214" s="308"/>
      <c r="W214" s="308"/>
      <c r="X214" s="308"/>
      <c r="Y214" s="308"/>
      <c r="Z214" s="308"/>
      <c r="AA214" s="308"/>
      <c r="AB214" s="308"/>
      <c r="AC214" s="308"/>
      <c r="AD214" s="308"/>
    </row>
    <row r="215" spans="1:30" ht="14.25" customHeight="1">
      <c r="A215" s="308"/>
      <c r="B215" s="308"/>
      <c r="C215" s="309"/>
      <c r="D215" s="309"/>
      <c r="E215" s="309"/>
      <c r="F215" s="309"/>
      <c r="G215" s="308"/>
      <c r="H215" s="308"/>
      <c r="I215" s="308"/>
      <c r="J215" s="308"/>
      <c r="K215" s="308"/>
      <c r="L215" s="308"/>
      <c r="M215" s="308"/>
      <c r="N215" s="308"/>
      <c r="O215" s="310"/>
      <c r="P215" s="310"/>
      <c r="Q215" s="308"/>
      <c r="R215" s="308"/>
      <c r="S215" s="308"/>
      <c r="T215" s="308"/>
      <c r="U215" s="308"/>
      <c r="V215" s="308"/>
      <c r="W215" s="308"/>
      <c r="X215" s="308"/>
      <c r="Y215" s="308"/>
      <c r="Z215" s="308"/>
      <c r="AA215" s="308"/>
      <c r="AB215" s="308"/>
      <c r="AC215" s="308"/>
      <c r="AD215" s="308"/>
    </row>
    <row r="216" spans="1:30" ht="14.25" customHeight="1">
      <c r="A216" s="308"/>
      <c r="B216" s="308"/>
      <c r="C216" s="309"/>
      <c r="D216" s="309"/>
      <c r="E216" s="309"/>
      <c r="F216" s="309"/>
      <c r="G216" s="308"/>
      <c r="H216" s="308"/>
      <c r="I216" s="308"/>
      <c r="J216" s="308"/>
      <c r="K216" s="308"/>
      <c r="L216" s="308"/>
      <c r="M216" s="308"/>
      <c r="N216" s="308"/>
      <c r="O216" s="310"/>
      <c r="P216" s="310"/>
      <c r="Q216" s="308"/>
      <c r="R216" s="308"/>
      <c r="S216" s="308"/>
      <c r="T216" s="308"/>
      <c r="U216" s="308"/>
      <c r="V216" s="308"/>
      <c r="W216" s="308"/>
      <c r="X216" s="308"/>
      <c r="Y216" s="308"/>
      <c r="Z216" s="308"/>
      <c r="AA216" s="308"/>
      <c r="AB216" s="308"/>
      <c r="AC216" s="308"/>
      <c r="AD216" s="308"/>
    </row>
    <row r="217" spans="1:30" ht="14.25" customHeight="1">
      <c r="A217" s="308"/>
      <c r="B217" s="308"/>
      <c r="C217" s="309"/>
      <c r="D217" s="309"/>
      <c r="E217" s="309"/>
      <c r="F217" s="309"/>
      <c r="G217" s="308"/>
      <c r="H217" s="308"/>
      <c r="I217" s="308"/>
      <c r="J217" s="308"/>
      <c r="K217" s="308"/>
      <c r="L217" s="308"/>
      <c r="M217" s="308"/>
      <c r="N217" s="308"/>
      <c r="O217" s="310"/>
      <c r="P217" s="310"/>
      <c r="Q217" s="308"/>
      <c r="R217" s="308"/>
      <c r="S217" s="308"/>
      <c r="T217" s="308"/>
      <c r="U217" s="308"/>
      <c r="V217" s="308"/>
      <c r="W217" s="308"/>
      <c r="X217" s="308"/>
      <c r="Y217" s="308"/>
      <c r="Z217" s="308"/>
      <c r="AA217" s="308"/>
      <c r="AB217" s="308"/>
      <c r="AC217" s="308"/>
      <c r="AD217" s="308"/>
    </row>
    <row r="218" spans="1:30" ht="14.25" customHeight="1">
      <c r="A218" s="308"/>
      <c r="B218" s="308"/>
      <c r="C218" s="309"/>
      <c r="D218" s="309"/>
      <c r="E218" s="309"/>
      <c r="F218" s="309"/>
      <c r="G218" s="308"/>
      <c r="H218" s="308"/>
      <c r="I218" s="308"/>
      <c r="J218" s="308"/>
      <c r="K218" s="308"/>
      <c r="L218" s="308"/>
      <c r="M218" s="308"/>
      <c r="N218" s="308"/>
      <c r="O218" s="310"/>
      <c r="P218" s="310"/>
      <c r="Q218" s="308"/>
      <c r="R218" s="308"/>
      <c r="S218" s="308"/>
      <c r="T218" s="308"/>
      <c r="U218" s="308"/>
      <c r="V218" s="308"/>
      <c r="W218" s="308"/>
      <c r="X218" s="308"/>
      <c r="Y218" s="308"/>
      <c r="Z218" s="308"/>
      <c r="AA218" s="308"/>
      <c r="AB218" s="308"/>
      <c r="AC218" s="308"/>
      <c r="AD218" s="308"/>
    </row>
    <row r="219" spans="1:30" ht="14.25" customHeight="1">
      <c r="A219" s="308"/>
      <c r="B219" s="308"/>
      <c r="C219" s="309"/>
      <c r="D219" s="309"/>
      <c r="E219" s="309"/>
      <c r="F219" s="309"/>
      <c r="G219" s="308"/>
      <c r="H219" s="308"/>
      <c r="I219" s="308"/>
      <c r="J219" s="308"/>
      <c r="K219" s="308"/>
      <c r="L219" s="308"/>
      <c r="M219" s="308"/>
      <c r="N219" s="308"/>
      <c r="O219" s="310"/>
      <c r="P219" s="310"/>
      <c r="Q219" s="308"/>
      <c r="R219" s="308"/>
      <c r="S219" s="308"/>
      <c r="T219" s="308"/>
      <c r="U219" s="308"/>
      <c r="V219" s="308"/>
      <c r="W219" s="308"/>
      <c r="X219" s="308"/>
      <c r="Y219" s="308"/>
      <c r="Z219" s="308"/>
      <c r="AA219" s="308"/>
      <c r="AB219" s="308"/>
      <c r="AC219" s="308"/>
      <c r="AD219" s="308"/>
    </row>
    <row r="220" spans="1:30" ht="14.25" customHeight="1">
      <c r="A220" s="308"/>
      <c r="B220" s="308"/>
      <c r="C220" s="309"/>
      <c r="D220" s="309"/>
      <c r="E220" s="309"/>
      <c r="F220" s="309"/>
      <c r="G220" s="308"/>
      <c r="H220" s="308"/>
      <c r="I220" s="308"/>
      <c r="J220" s="308"/>
      <c r="K220" s="308"/>
      <c r="L220" s="308"/>
      <c r="M220" s="308"/>
      <c r="N220" s="308"/>
      <c r="O220" s="310"/>
      <c r="P220" s="310"/>
      <c r="Q220" s="308"/>
      <c r="R220" s="308"/>
      <c r="S220" s="308"/>
      <c r="T220" s="308"/>
      <c r="U220" s="308"/>
      <c r="V220" s="308"/>
      <c r="W220" s="308"/>
      <c r="X220" s="308"/>
      <c r="Y220" s="308"/>
      <c r="Z220" s="308"/>
      <c r="AA220" s="308"/>
      <c r="AB220" s="308"/>
      <c r="AC220" s="308"/>
      <c r="AD220" s="308"/>
    </row>
    <row r="221" spans="1:30" ht="14.25" customHeight="1">
      <c r="A221" s="308"/>
      <c r="B221" s="308"/>
      <c r="C221" s="309"/>
      <c r="D221" s="309"/>
      <c r="E221" s="309"/>
      <c r="F221" s="309"/>
      <c r="G221" s="308"/>
      <c r="H221" s="308"/>
      <c r="I221" s="308"/>
      <c r="J221" s="308"/>
      <c r="K221" s="308"/>
      <c r="L221" s="308"/>
      <c r="M221" s="308"/>
      <c r="N221" s="308"/>
      <c r="O221" s="310"/>
      <c r="P221" s="310"/>
      <c r="Q221" s="308"/>
      <c r="R221" s="308"/>
      <c r="S221" s="308"/>
      <c r="T221" s="308"/>
      <c r="U221" s="308"/>
      <c r="V221" s="308"/>
      <c r="W221" s="308"/>
      <c r="X221" s="308"/>
      <c r="Y221" s="308"/>
      <c r="Z221" s="308"/>
      <c r="AA221" s="308"/>
      <c r="AB221" s="308"/>
      <c r="AC221" s="308"/>
      <c r="AD221" s="308"/>
    </row>
    <row r="222" spans="1:30" ht="14.25" customHeight="1">
      <c r="A222" s="308"/>
      <c r="B222" s="308"/>
      <c r="C222" s="309"/>
      <c r="D222" s="309"/>
      <c r="E222" s="309"/>
      <c r="F222" s="309"/>
      <c r="G222" s="308"/>
      <c r="H222" s="308"/>
      <c r="I222" s="308"/>
      <c r="J222" s="308"/>
      <c r="K222" s="308"/>
      <c r="L222" s="308"/>
      <c r="M222" s="308"/>
      <c r="N222" s="308"/>
      <c r="O222" s="310"/>
      <c r="P222" s="310"/>
      <c r="Q222" s="308"/>
      <c r="R222" s="308"/>
      <c r="S222" s="308"/>
      <c r="T222" s="308"/>
      <c r="U222" s="308"/>
      <c r="V222" s="308"/>
      <c r="W222" s="308"/>
      <c r="X222" s="308"/>
      <c r="Y222" s="308"/>
      <c r="Z222" s="308"/>
      <c r="AA222" s="308"/>
      <c r="AB222" s="308"/>
      <c r="AC222" s="308"/>
      <c r="AD222" s="308"/>
    </row>
    <row r="223" spans="1:30" ht="14.25" customHeight="1">
      <c r="A223" s="308"/>
      <c r="B223" s="308"/>
      <c r="C223" s="309"/>
      <c r="D223" s="309"/>
      <c r="E223" s="309"/>
      <c r="F223" s="309"/>
      <c r="G223" s="308"/>
      <c r="H223" s="308"/>
      <c r="I223" s="308"/>
      <c r="J223" s="308"/>
      <c r="K223" s="308"/>
      <c r="L223" s="308"/>
      <c r="M223" s="308"/>
      <c r="N223" s="308"/>
      <c r="O223" s="310"/>
      <c r="P223" s="310"/>
      <c r="Q223" s="308"/>
      <c r="R223" s="308"/>
      <c r="S223" s="308"/>
      <c r="T223" s="308"/>
      <c r="U223" s="308"/>
      <c r="V223" s="308"/>
      <c r="W223" s="308"/>
      <c r="X223" s="308"/>
      <c r="Y223" s="308"/>
      <c r="Z223" s="308"/>
      <c r="AA223" s="308"/>
      <c r="AB223" s="308"/>
      <c r="AC223" s="308"/>
      <c r="AD223" s="308"/>
    </row>
    <row r="224" spans="1:30" ht="14.25" customHeight="1">
      <c r="A224" s="308"/>
      <c r="B224" s="308"/>
      <c r="C224" s="309"/>
      <c r="D224" s="309"/>
      <c r="E224" s="309"/>
      <c r="F224" s="309"/>
      <c r="G224" s="308"/>
      <c r="H224" s="308"/>
      <c r="I224" s="308"/>
      <c r="J224" s="308"/>
      <c r="K224" s="308"/>
      <c r="L224" s="308"/>
      <c r="M224" s="308"/>
      <c r="N224" s="308"/>
      <c r="O224" s="310"/>
      <c r="P224" s="310"/>
      <c r="Q224" s="308"/>
      <c r="R224" s="308"/>
      <c r="S224" s="308"/>
      <c r="T224" s="308"/>
      <c r="U224" s="308"/>
      <c r="V224" s="308"/>
      <c r="W224" s="308"/>
      <c r="X224" s="308"/>
      <c r="Y224" s="308"/>
      <c r="Z224" s="308"/>
      <c r="AA224" s="308"/>
      <c r="AB224" s="308"/>
      <c r="AC224" s="308"/>
      <c r="AD224" s="308"/>
    </row>
    <row r="225" spans="1:30" ht="14.25" customHeight="1">
      <c r="A225" s="308"/>
      <c r="B225" s="308"/>
      <c r="C225" s="309"/>
      <c r="D225" s="309"/>
      <c r="E225" s="309"/>
      <c r="F225" s="309"/>
      <c r="G225" s="308"/>
      <c r="H225" s="308"/>
      <c r="I225" s="308"/>
      <c r="J225" s="308"/>
      <c r="K225" s="308"/>
      <c r="L225" s="308"/>
      <c r="M225" s="308"/>
      <c r="N225" s="308"/>
      <c r="O225" s="310"/>
      <c r="P225" s="310"/>
      <c r="Q225" s="308"/>
      <c r="R225" s="308"/>
      <c r="S225" s="308"/>
      <c r="T225" s="308"/>
      <c r="U225" s="308"/>
      <c r="V225" s="308"/>
      <c r="W225" s="308"/>
      <c r="X225" s="308"/>
      <c r="Y225" s="308"/>
      <c r="Z225" s="308"/>
      <c r="AA225" s="308"/>
      <c r="AB225" s="308"/>
      <c r="AC225" s="308"/>
      <c r="AD225" s="308"/>
    </row>
    <row r="226" spans="1:30" ht="14.25" customHeight="1">
      <c r="A226" s="308"/>
      <c r="B226" s="308"/>
      <c r="C226" s="309"/>
      <c r="D226" s="309"/>
      <c r="E226" s="309"/>
      <c r="F226" s="309"/>
      <c r="G226" s="308"/>
      <c r="H226" s="308"/>
      <c r="I226" s="308"/>
      <c r="J226" s="308"/>
      <c r="K226" s="308"/>
      <c r="L226" s="308"/>
      <c r="M226" s="308"/>
      <c r="N226" s="308"/>
      <c r="O226" s="310"/>
      <c r="P226" s="310"/>
      <c r="Q226" s="308"/>
      <c r="R226" s="308"/>
      <c r="S226" s="308"/>
      <c r="T226" s="308"/>
      <c r="U226" s="308"/>
      <c r="V226" s="308"/>
      <c r="W226" s="308"/>
      <c r="X226" s="308"/>
      <c r="Y226" s="308"/>
      <c r="Z226" s="308"/>
      <c r="AA226" s="308"/>
      <c r="AB226" s="308"/>
      <c r="AC226" s="308"/>
      <c r="AD226" s="308"/>
    </row>
    <row r="227" spans="1:30" ht="14.25" customHeight="1">
      <c r="A227" s="308"/>
      <c r="B227" s="308"/>
      <c r="C227" s="309"/>
      <c r="D227" s="309"/>
      <c r="E227" s="309"/>
      <c r="F227" s="309"/>
      <c r="G227" s="308"/>
      <c r="H227" s="308"/>
      <c r="I227" s="308"/>
      <c r="J227" s="308"/>
      <c r="K227" s="308"/>
      <c r="L227" s="308"/>
      <c r="M227" s="308"/>
      <c r="N227" s="308"/>
      <c r="O227" s="310"/>
      <c r="P227" s="310"/>
      <c r="Q227" s="308"/>
      <c r="R227" s="308"/>
      <c r="S227" s="308"/>
      <c r="T227" s="308"/>
      <c r="U227" s="308"/>
      <c r="V227" s="308"/>
      <c r="W227" s="308"/>
      <c r="X227" s="308"/>
      <c r="Y227" s="308"/>
      <c r="Z227" s="308"/>
      <c r="AA227" s="308"/>
      <c r="AB227" s="308"/>
      <c r="AC227" s="308"/>
      <c r="AD227" s="308"/>
    </row>
    <row r="228" spans="1:30" ht="14.25" customHeight="1">
      <c r="A228" s="308"/>
      <c r="B228" s="308"/>
      <c r="C228" s="309"/>
      <c r="D228" s="309"/>
      <c r="E228" s="309"/>
      <c r="F228" s="309"/>
      <c r="G228" s="308"/>
      <c r="H228" s="308"/>
      <c r="I228" s="308"/>
      <c r="J228" s="308"/>
      <c r="K228" s="308"/>
      <c r="L228" s="308"/>
      <c r="M228" s="308"/>
      <c r="N228" s="308"/>
      <c r="O228" s="310"/>
      <c r="P228" s="310"/>
      <c r="Q228" s="308"/>
      <c r="R228" s="308"/>
      <c r="S228" s="308"/>
      <c r="T228" s="308"/>
      <c r="U228" s="308"/>
      <c r="V228" s="308"/>
      <c r="W228" s="308"/>
      <c r="X228" s="308"/>
      <c r="Y228" s="308"/>
      <c r="Z228" s="308"/>
      <c r="AA228" s="308"/>
      <c r="AB228" s="308"/>
      <c r="AC228" s="308"/>
      <c r="AD228" s="308"/>
    </row>
    <row r="229" spans="1:30" ht="14.25" customHeight="1">
      <c r="A229" s="308"/>
      <c r="B229" s="308"/>
      <c r="C229" s="309"/>
      <c r="D229" s="309"/>
      <c r="E229" s="309"/>
      <c r="F229" s="309"/>
      <c r="G229" s="308"/>
      <c r="H229" s="308"/>
      <c r="I229" s="308"/>
      <c r="J229" s="308"/>
      <c r="K229" s="308"/>
      <c r="L229" s="308"/>
      <c r="M229" s="308"/>
      <c r="N229" s="308"/>
      <c r="O229" s="310"/>
      <c r="P229" s="310"/>
      <c r="Q229" s="308"/>
      <c r="R229" s="308"/>
      <c r="S229" s="308"/>
      <c r="T229" s="308"/>
      <c r="U229" s="308"/>
      <c r="V229" s="308"/>
      <c r="W229" s="308"/>
      <c r="X229" s="308"/>
      <c r="Y229" s="308"/>
      <c r="Z229" s="308"/>
      <c r="AA229" s="308"/>
      <c r="AB229" s="308"/>
      <c r="AC229" s="308"/>
      <c r="AD229" s="308"/>
    </row>
    <row r="230" spans="1:30" ht="14.25" customHeight="1">
      <c r="A230" s="308"/>
      <c r="B230" s="308"/>
      <c r="C230" s="309"/>
      <c r="D230" s="309"/>
      <c r="E230" s="309"/>
      <c r="F230" s="309"/>
      <c r="G230" s="308"/>
      <c r="H230" s="308"/>
      <c r="I230" s="308"/>
      <c r="J230" s="308"/>
      <c r="K230" s="308"/>
      <c r="L230" s="308"/>
      <c r="M230" s="308"/>
      <c r="N230" s="308"/>
      <c r="O230" s="310"/>
      <c r="P230" s="310"/>
      <c r="Q230" s="308"/>
      <c r="R230" s="308"/>
      <c r="S230" s="308"/>
      <c r="T230" s="308"/>
      <c r="U230" s="308"/>
      <c r="V230" s="308"/>
      <c r="W230" s="308"/>
      <c r="X230" s="308"/>
      <c r="Y230" s="308"/>
      <c r="Z230" s="308"/>
      <c r="AA230" s="308"/>
      <c r="AB230" s="308"/>
      <c r="AC230" s="308"/>
      <c r="AD230" s="308"/>
    </row>
    <row r="231" spans="1:30" ht="14.25" customHeight="1">
      <c r="A231" s="308"/>
      <c r="B231" s="308"/>
      <c r="C231" s="309"/>
      <c r="D231" s="309"/>
      <c r="E231" s="309"/>
      <c r="F231" s="309"/>
      <c r="G231" s="308"/>
      <c r="H231" s="308"/>
      <c r="I231" s="308"/>
      <c r="J231" s="308"/>
      <c r="K231" s="308"/>
      <c r="L231" s="308"/>
      <c r="M231" s="308"/>
      <c r="N231" s="308"/>
      <c r="O231" s="310"/>
      <c r="P231" s="310"/>
      <c r="Q231" s="308"/>
      <c r="R231" s="308"/>
      <c r="S231" s="308"/>
      <c r="T231" s="308"/>
      <c r="U231" s="308"/>
      <c r="V231" s="308"/>
      <c r="W231" s="308"/>
      <c r="X231" s="308"/>
      <c r="Y231" s="308"/>
      <c r="Z231" s="308"/>
      <c r="AA231" s="308"/>
      <c r="AB231" s="308"/>
      <c r="AC231" s="308"/>
      <c r="AD231" s="308"/>
    </row>
    <row r="232" spans="1:30" ht="14.25" customHeight="1">
      <c r="A232" s="308"/>
      <c r="B232" s="308"/>
      <c r="C232" s="309"/>
      <c r="D232" s="309"/>
      <c r="E232" s="309"/>
      <c r="F232" s="309"/>
      <c r="G232" s="308"/>
      <c r="H232" s="308"/>
      <c r="I232" s="308"/>
      <c r="J232" s="308"/>
      <c r="K232" s="308"/>
      <c r="L232" s="308"/>
      <c r="M232" s="308"/>
      <c r="N232" s="308"/>
      <c r="O232" s="310"/>
      <c r="P232" s="310"/>
      <c r="Q232" s="308"/>
      <c r="R232" s="308"/>
      <c r="S232" s="308"/>
      <c r="T232" s="308"/>
      <c r="U232" s="308"/>
      <c r="V232" s="308"/>
      <c r="W232" s="308"/>
      <c r="X232" s="308"/>
      <c r="Y232" s="308"/>
      <c r="Z232" s="308"/>
      <c r="AA232" s="308"/>
      <c r="AB232" s="308"/>
      <c r="AC232" s="308"/>
      <c r="AD232" s="308"/>
    </row>
    <row r="233" spans="1:30" ht="14.25" customHeight="1">
      <c r="A233" s="308"/>
      <c r="B233" s="308"/>
      <c r="C233" s="309"/>
      <c r="D233" s="309"/>
      <c r="E233" s="309"/>
      <c r="F233" s="309"/>
      <c r="G233" s="308"/>
      <c r="H233" s="308"/>
      <c r="I233" s="308"/>
      <c r="J233" s="308"/>
      <c r="K233" s="308"/>
      <c r="L233" s="308"/>
      <c r="M233" s="308"/>
      <c r="N233" s="308"/>
      <c r="O233" s="310"/>
      <c r="P233" s="310"/>
      <c r="Q233" s="308"/>
      <c r="R233" s="308"/>
      <c r="S233" s="308"/>
      <c r="T233" s="308"/>
      <c r="U233" s="308"/>
      <c r="V233" s="308"/>
      <c r="W233" s="308"/>
      <c r="X233" s="308"/>
      <c r="Y233" s="308"/>
      <c r="Z233" s="308"/>
      <c r="AA233" s="308"/>
      <c r="AB233" s="308"/>
      <c r="AC233" s="308"/>
      <c r="AD233" s="308"/>
    </row>
    <row r="234" spans="1:30" ht="14.25" customHeight="1">
      <c r="A234" s="308"/>
      <c r="B234" s="308"/>
      <c r="C234" s="309"/>
      <c r="D234" s="309"/>
      <c r="E234" s="309"/>
      <c r="F234" s="309"/>
      <c r="G234" s="308"/>
      <c r="H234" s="308"/>
      <c r="I234" s="308"/>
      <c r="J234" s="308"/>
      <c r="K234" s="308"/>
      <c r="L234" s="308"/>
      <c r="M234" s="308"/>
      <c r="N234" s="308"/>
      <c r="O234" s="310"/>
      <c r="P234" s="310"/>
      <c r="Q234" s="308"/>
      <c r="R234" s="308"/>
      <c r="S234" s="308"/>
      <c r="T234" s="308"/>
      <c r="U234" s="308"/>
      <c r="V234" s="308"/>
      <c r="W234" s="308"/>
      <c r="X234" s="308"/>
      <c r="Y234" s="308"/>
      <c r="Z234" s="308"/>
      <c r="AA234" s="308"/>
      <c r="AB234" s="308"/>
      <c r="AC234" s="308"/>
      <c r="AD234" s="308"/>
    </row>
    <row r="235" spans="1:30" ht="14.25" customHeight="1">
      <c r="A235" s="308"/>
      <c r="B235" s="308"/>
      <c r="C235" s="309"/>
      <c r="D235" s="309"/>
      <c r="E235" s="309"/>
      <c r="F235" s="309"/>
      <c r="G235" s="308"/>
      <c r="H235" s="308"/>
      <c r="I235" s="308"/>
      <c r="J235" s="308"/>
      <c r="K235" s="308"/>
      <c r="L235" s="308"/>
      <c r="M235" s="308"/>
      <c r="N235" s="308"/>
      <c r="O235" s="310"/>
      <c r="P235" s="310"/>
      <c r="Q235" s="308"/>
      <c r="R235" s="308"/>
      <c r="S235" s="308"/>
      <c r="T235" s="308"/>
      <c r="U235" s="308"/>
      <c r="V235" s="308"/>
      <c r="W235" s="308"/>
      <c r="X235" s="308"/>
      <c r="Y235" s="308"/>
      <c r="Z235" s="308"/>
      <c r="AA235" s="308"/>
      <c r="AB235" s="308"/>
      <c r="AC235" s="308"/>
      <c r="AD235" s="308"/>
    </row>
    <row r="236" spans="1:30" ht="14.25" customHeight="1">
      <c r="A236" s="308"/>
      <c r="B236" s="308"/>
      <c r="C236" s="309"/>
      <c r="D236" s="309"/>
      <c r="E236" s="309"/>
      <c r="F236" s="309"/>
      <c r="G236" s="308"/>
      <c r="H236" s="308"/>
      <c r="I236" s="308"/>
      <c r="J236" s="308"/>
      <c r="K236" s="308"/>
      <c r="L236" s="308"/>
      <c r="M236" s="308"/>
      <c r="N236" s="308"/>
      <c r="O236" s="310"/>
      <c r="P236" s="310"/>
      <c r="Q236" s="308"/>
      <c r="R236" s="308"/>
      <c r="S236" s="308"/>
      <c r="T236" s="308"/>
      <c r="U236" s="308"/>
      <c r="V236" s="308"/>
      <c r="W236" s="308"/>
      <c r="X236" s="308"/>
      <c r="Y236" s="308"/>
      <c r="Z236" s="308"/>
      <c r="AA236" s="308"/>
      <c r="AB236" s="308"/>
      <c r="AC236" s="308"/>
      <c r="AD236" s="308"/>
    </row>
    <row r="237" spans="1:30" ht="14.25" customHeight="1">
      <c r="A237" s="308"/>
      <c r="B237" s="308"/>
      <c r="C237" s="309"/>
      <c r="D237" s="309"/>
      <c r="E237" s="309"/>
      <c r="F237" s="309"/>
      <c r="G237" s="308"/>
      <c r="H237" s="308"/>
      <c r="I237" s="308"/>
      <c r="J237" s="308"/>
      <c r="K237" s="308"/>
      <c r="L237" s="308"/>
      <c r="M237" s="308"/>
      <c r="N237" s="308"/>
      <c r="O237" s="310"/>
      <c r="P237" s="310"/>
      <c r="Q237" s="308"/>
      <c r="R237" s="308"/>
      <c r="S237" s="308"/>
      <c r="T237" s="308"/>
      <c r="U237" s="308"/>
      <c r="V237" s="308"/>
      <c r="W237" s="308"/>
      <c r="X237" s="308"/>
      <c r="Y237" s="308"/>
      <c r="Z237" s="308"/>
      <c r="AA237" s="308"/>
      <c r="AB237" s="308"/>
      <c r="AC237" s="308"/>
      <c r="AD237" s="308"/>
    </row>
    <row r="238" spans="1:30" ht="14.25" customHeight="1">
      <c r="A238" s="308"/>
      <c r="B238" s="308"/>
      <c r="C238" s="309"/>
      <c r="D238" s="309"/>
      <c r="E238" s="309"/>
      <c r="F238" s="309"/>
      <c r="G238" s="308"/>
      <c r="H238" s="308"/>
      <c r="I238" s="308"/>
      <c r="J238" s="308"/>
      <c r="K238" s="308"/>
      <c r="L238" s="308"/>
      <c r="M238" s="308"/>
      <c r="N238" s="308"/>
      <c r="O238" s="310"/>
      <c r="P238" s="310"/>
      <c r="Q238" s="308"/>
      <c r="R238" s="308"/>
      <c r="S238" s="308"/>
      <c r="T238" s="308"/>
      <c r="U238" s="308"/>
      <c r="V238" s="308"/>
      <c r="W238" s="308"/>
      <c r="X238" s="308"/>
      <c r="Y238" s="308"/>
      <c r="Z238" s="308"/>
      <c r="AA238" s="308"/>
      <c r="AB238" s="308"/>
      <c r="AC238" s="308"/>
      <c r="AD238" s="308"/>
    </row>
    <row r="239" spans="1:30" ht="14.25" customHeight="1">
      <c r="A239" s="308"/>
      <c r="B239" s="308"/>
      <c r="C239" s="309"/>
      <c r="D239" s="309"/>
      <c r="E239" s="309"/>
      <c r="F239" s="309"/>
      <c r="G239" s="308"/>
      <c r="H239" s="308"/>
      <c r="I239" s="308"/>
      <c r="J239" s="308"/>
      <c r="K239" s="308"/>
      <c r="L239" s="308"/>
      <c r="M239" s="308"/>
      <c r="N239" s="308"/>
      <c r="O239" s="310"/>
      <c r="P239" s="310"/>
      <c r="Q239" s="308"/>
      <c r="R239" s="308"/>
      <c r="S239" s="308"/>
      <c r="T239" s="308"/>
      <c r="U239" s="308"/>
      <c r="V239" s="308"/>
      <c r="W239" s="308"/>
      <c r="X239" s="308"/>
      <c r="Y239" s="308"/>
      <c r="Z239" s="308"/>
      <c r="AA239" s="308"/>
      <c r="AB239" s="308"/>
      <c r="AC239" s="308"/>
      <c r="AD239" s="308"/>
    </row>
    <row r="240" spans="1:30" ht="14.25" customHeight="1">
      <c r="A240" s="308"/>
      <c r="B240" s="308"/>
      <c r="C240" s="309"/>
      <c r="D240" s="309"/>
      <c r="E240" s="309"/>
      <c r="F240" s="309"/>
      <c r="G240" s="308"/>
      <c r="H240" s="308"/>
      <c r="I240" s="308"/>
      <c r="J240" s="308"/>
      <c r="K240" s="308"/>
      <c r="L240" s="308"/>
      <c r="M240" s="308"/>
      <c r="N240" s="308"/>
      <c r="O240" s="310"/>
      <c r="P240" s="310"/>
      <c r="Q240" s="308"/>
      <c r="R240" s="308"/>
      <c r="S240" s="308"/>
      <c r="T240" s="308"/>
      <c r="U240" s="308"/>
      <c r="V240" s="308"/>
      <c r="W240" s="308"/>
      <c r="X240" s="308"/>
      <c r="Y240" s="308"/>
      <c r="Z240" s="308"/>
      <c r="AA240" s="308"/>
      <c r="AB240" s="308"/>
      <c r="AC240" s="308"/>
      <c r="AD240" s="308"/>
    </row>
    <row r="241" spans="1:30" ht="14.25" customHeight="1">
      <c r="A241" s="308"/>
      <c r="B241" s="308"/>
      <c r="C241" s="309"/>
      <c r="D241" s="309"/>
      <c r="E241" s="309"/>
      <c r="F241" s="309"/>
      <c r="G241" s="308"/>
      <c r="H241" s="308"/>
      <c r="I241" s="308"/>
      <c r="J241" s="308"/>
      <c r="K241" s="308"/>
      <c r="L241" s="308"/>
      <c r="M241" s="308"/>
      <c r="N241" s="308"/>
      <c r="O241" s="310"/>
      <c r="P241" s="310"/>
      <c r="Q241" s="308"/>
      <c r="R241" s="308"/>
      <c r="S241" s="308"/>
      <c r="T241" s="308"/>
      <c r="U241" s="308"/>
      <c r="V241" s="308"/>
      <c r="W241" s="308"/>
      <c r="X241" s="308"/>
      <c r="Y241" s="308"/>
      <c r="Z241" s="308"/>
      <c r="AA241" s="308"/>
      <c r="AB241" s="308"/>
      <c r="AC241" s="308"/>
      <c r="AD241" s="308"/>
    </row>
    <row r="242" spans="1:30" ht="14.25" customHeight="1">
      <c r="A242" s="308"/>
      <c r="B242" s="308"/>
      <c r="C242" s="309"/>
      <c r="D242" s="309"/>
      <c r="E242" s="309"/>
      <c r="F242" s="309"/>
      <c r="G242" s="308"/>
      <c r="H242" s="308"/>
      <c r="I242" s="308"/>
      <c r="J242" s="308"/>
      <c r="K242" s="308"/>
      <c r="L242" s="308"/>
      <c r="M242" s="308"/>
      <c r="N242" s="308"/>
      <c r="O242" s="310"/>
      <c r="P242" s="310"/>
      <c r="Q242" s="308"/>
      <c r="R242" s="308"/>
      <c r="S242" s="308"/>
      <c r="T242" s="308"/>
      <c r="U242" s="308"/>
      <c r="V242" s="308"/>
      <c r="W242" s="308"/>
      <c r="X242" s="308"/>
      <c r="Y242" s="308"/>
      <c r="Z242" s="308"/>
      <c r="AA242" s="308"/>
      <c r="AB242" s="308"/>
      <c r="AC242" s="308"/>
      <c r="AD242" s="308"/>
    </row>
    <row r="243" spans="1:30" ht="14.25" customHeight="1">
      <c r="A243" s="308"/>
      <c r="B243" s="308"/>
      <c r="C243" s="309"/>
      <c r="D243" s="309"/>
      <c r="E243" s="309"/>
      <c r="F243" s="309"/>
      <c r="G243" s="308"/>
      <c r="H243" s="308"/>
      <c r="I243" s="308"/>
      <c r="J243" s="308"/>
      <c r="K243" s="308"/>
      <c r="L243" s="308"/>
      <c r="M243" s="308"/>
      <c r="N243" s="308"/>
      <c r="O243" s="310"/>
      <c r="P243" s="310"/>
      <c r="Q243" s="308"/>
      <c r="R243" s="308"/>
      <c r="S243" s="308"/>
      <c r="T243" s="308"/>
      <c r="U243" s="308"/>
      <c r="V243" s="308"/>
      <c r="W243" s="308"/>
      <c r="X243" s="308"/>
      <c r="Y243" s="308"/>
      <c r="Z243" s="308"/>
      <c r="AA243" s="308"/>
      <c r="AB243" s="308"/>
      <c r="AC243" s="308"/>
      <c r="AD243" s="308"/>
    </row>
    <row r="244" spans="1:30" ht="14.25" customHeight="1">
      <c r="A244" s="308"/>
      <c r="B244" s="308"/>
      <c r="C244" s="309"/>
      <c r="D244" s="309"/>
      <c r="E244" s="309"/>
      <c r="F244" s="309"/>
      <c r="G244" s="308"/>
      <c r="H244" s="308"/>
      <c r="I244" s="308"/>
      <c r="J244" s="308"/>
      <c r="K244" s="308"/>
      <c r="L244" s="308"/>
      <c r="M244" s="308"/>
      <c r="N244" s="308"/>
      <c r="O244" s="310"/>
      <c r="P244" s="310"/>
      <c r="Q244" s="308"/>
      <c r="R244" s="308"/>
      <c r="S244" s="308"/>
      <c r="T244" s="308"/>
      <c r="U244" s="308"/>
      <c r="V244" s="308"/>
      <c r="W244" s="308"/>
      <c r="X244" s="308"/>
      <c r="Y244" s="308"/>
      <c r="Z244" s="308"/>
      <c r="AA244" s="308"/>
      <c r="AB244" s="308"/>
      <c r="AC244" s="308"/>
      <c r="AD244" s="308"/>
    </row>
    <row r="245" spans="1:30" ht="14.25" customHeight="1">
      <c r="A245" s="308"/>
      <c r="B245" s="308"/>
      <c r="C245" s="309"/>
      <c r="D245" s="309"/>
      <c r="E245" s="309"/>
      <c r="F245" s="309"/>
      <c r="G245" s="308"/>
      <c r="H245" s="308"/>
      <c r="I245" s="308"/>
      <c r="J245" s="308"/>
      <c r="K245" s="308"/>
      <c r="L245" s="308"/>
      <c r="M245" s="308"/>
      <c r="N245" s="308"/>
      <c r="O245" s="310"/>
      <c r="P245" s="310"/>
      <c r="Q245" s="308"/>
      <c r="R245" s="308"/>
      <c r="S245" s="308"/>
      <c r="T245" s="308"/>
      <c r="U245" s="308"/>
      <c r="V245" s="308"/>
      <c r="W245" s="308"/>
      <c r="X245" s="308"/>
      <c r="Y245" s="308"/>
      <c r="Z245" s="308"/>
      <c r="AA245" s="308"/>
      <c r="AB245" s="308"/>
      <c r="AC245" s="308"/>
      <c r="AD245" s="308"/>
    </row>
    <row r="246" spans="1:30" ht="14.25" customHeight="1">
      <c r="A246" s="308"/>
      <c r="B246" s="308"/>
      <c r="C246" s="309"/>
      <c r="D246" s="309"/>
      <c r="E246" s="309"/>
      <c r="F246" s="309"/>
      <c r="G246" s="308"/>
      <c r="H246" s="308"/>
      <c r="I246" s="308"/>
      <c r="J246" s="308"/>
      <c r="K246" s="308"/>
      <c r="L246" s="308"/>
      <c r="M246" s="308"/>
      <c r="N246" s="308"/>
      <c r="O246" s="310"/>
      <c r="P246" s="310"/>
      <c r="Q246" s="308"/>
      <c r="R246" s="308"/>
      <c r="S246" s="308"/>
      <c r="T246" s="308"/>
      <c r="U246" s="308"/>
      <c r="V246" s="308"/>
      <c r="W246" s="308"/>
      <c r="X246" s="308"/>
      <c r="Y246" s="308"/>
      <c r="Z246" s="308"/>
      <c r="AA246" s="308"/>
      <c r="AB246" s="308"/>
      <c r="AC246" s="308"/>
      <c r="AD246" s="308"/>
    </row>
    <row r="247" spans="1:30" ht="14.25" customHeight="1">
      <c r="A247" s="308"/>
      <c r="B247" s="308"/>
      <c r="C247" s="309"/>
      <c r="D247" s="309"/>
      <c r="E247" s="309"/>
      <c r="F247" s="309"/>
      <c r="G247" s="308"/>
      <c r="H247" s="308"/>
      <c r="I247" s="308"/>
      <c r="J247" s="308"/>
      <c r="K247" s="308"/>
      <c r="L247" s="308"/>
      <c r="M247" s="308"/>
      <c r="N247" s="308"/>
      <c r="O247" s="310"/>
      <c r="P247" s="310"/>
      <c r="Q247" s="308"/>
      <c r="R247" s="308"/>
      <c r="S247" s="308"/>
      <c r="T247" s="308"/>
      <c r="U247" s="308"/>
      <c r="V247" s="308"/>
      <c r="W247" s="308"/>
      <c r="X247" s="308"/>
      <c r="Y247" s="308"/>
      <c r="Z247" s="308"/>
      <c r="AA247" s="308"/>
      <c r="AB247" s="308"/>
      <c r="AC247" s="308"/>
      <c r="AD247" s="308"/>
    </row>
    <row r="248" spans="1:30" ht="14.25" customHeight="1">
      <c r="A248" s="308"/>
      <c r="B248" s="308"/>
      <c r="C248" s="309"/>
      <c r="D248" s="309"/>
      <c r="E248" s="309"/>
      <c r="F248" s="309"/>
      <c r="G248" s="308"/>
      <c r="H248" s="308"/>
      <c r="I248" s="308"/>
      <c r="J248" s="308"/>
      <c r="K248" s="308"/>
      <c r="L248" s="308"/>
      <c r="M248" s="308"/>
      <c r="N248" s="308"/>
      <c r="O248" s="310"/>
      <c r="P248" s="310"/>
      <c r="Q248" s="308"/>
      <c r="R248" s="308"/>
      <c r="S248" s="308"/>
      <c r="T248" s="308"/>
      <c r="U248" s="308"/>
      <c r="V248" s="308"/>
      <c r="W248" s="308"/>
      <c r="X248" s="308"/>
      <c r="Y248" s="308"/>
      <c r="Z248" s="308"/>
      <c r="AA248" s="308"/>
      <c r="AB248" s="308"/>
      <c r="AC248" s="308"/>
      <c r="AD248" s="308"/>
    </row>
    <row r="249" spans="1:30" ht="14.25" customHeight="1">
      <c r="A249" s="308"/>
      <c r="B249" s="308"/>
      <c r="C249" s="309"/>
      <c r="D249" s="309"/>
      <c r="E249" s="309"/>
      <c r="F249" s="309"/>
      <c r="G249" s="308"/>
      <c r="H249" s="308"/>
      <c r="I249" s="308"/>
      <c r="J249" s="308"/>
      <c r="K249" s="308"/>
      <c r="L249" s="308"/>
      <c r="M249" s="308"/>
      <c r="N249" s="308"/>
      <c r="O249" s="310"/>
      <c r="P249" s="310"/>
      <c r="Q249" s="308"/>
      <c r="R249" s="308"/>
      <c r="S249" s="308"/>
      <c r="T249" s="308"/>
      <c r="U249" s="308"/>
      <c r="V249" s="308"/>
      <c r="W249" s="308"/>
      <c r="X249" s="308"/>
      <c r="Y249" s="308"/>
      <c r="Z249" s="308"/>
      <c r="AA249" s="308"/>
      <c r="AB249" s="308"/>
      <c r="AC249" s="308"/>
      <c r="AD249" s="308"/>
    </row>
    <row r="250" spans="1:30" ht="14.25" customHeight="1">
      <c r="A250" s="308"/>
      <c r="B250" s="308"/>
      <c r="C250" s="309"/>
      <c r="D250" s="309"/>
      <c r="E250" s="309"/>
      <c r="F250" s="309"/>
      <c r="G250" s="308"/>
      <c r="H250" s="308"/>
      <c r="I250" s="308"/>
      <c r="J250" s="308"/>
      <c r="K250" s="308"/>
      <c r="L250" s="308"/>
      <c r="M250" s="308"/>
      <c r="N250" s="308"/>
      <c r="O250" s="310"/>
      <c r="P250" s="310"/>
      <c r="Q250" s="308"/>
      <c r="R250" s="308"/>
      <c r="S250" s="308"/>
      <c r="T250" s="308"/>
      <c r="U250" s="308"/>
      <c r="V250" s="308"/>
      <c r="W250" s="308"/>
      <c r="X250" s="308"/>
      <c r="Y250" s="308"/>
      <c r="Z250" s="308"/>
      <c r="AA250" s="308"/>
      <c r="AB250" s="308"/>
      <c r="AC250" s="308"/>
      <c r="AD250" s="308"/>
    </row>
    <row r="251" spans="1:30" ht="14.25" customHeight="1">
      <c r="A251" s="308"/>
      <c r="B251" s="308"/>
      <c r="C251" s="309"/>
      <c r="D251" s="309"/>
      <c r="E251" s="309"/>
      <c r="F251" s="309"/>
      <c r="G251" s="308"/>
      <c r="H251" s="308"/>
      <c r="I251" s="308"/>
      <c r="J251" s="308"/>
      <c r="K251" s="308"/>
      <c r="L251" s="308"/>
      <c r="M251" s="308"/>
      <c r="N251" s="308"/>
      <c r="O251" s="310"/>
      <c r="P251" s="310"/>
      <c r="Q251" s="308"/>
      <c r="R251" s="308"/>
      <c r="S251" s="308"/>
      <c r="T251" s="308"/>
      <c r="U251" s="308"/>
      <c r="V251" s="308"/>
      <c r="W251" s="308"/>
      <c r="X251" s="308"/>
      <c r="Y251" s="308"/>
      <c r="Z251" s="308"/>
      <c r="AA251" s="308"/>
      <c r="AB251" s="308"/>
      <c r="AC251" s="308"/>
      <c r="AD251" s="308"/>
    </row>
    <row r="252" spans="1:30" ht="14.25" customHeight="1">
      <c r="A252" s="308"/>
      <c r="B252" s="308"/>
      <c r="C252" s="309"/>
      <c r="D252" s="309"/>
      <c r="E252" s="309"/>
      <c r="F252" s="309"/>
      <c r="G252" s="308"/>
      <c r="H252" s="308"/>
      <c r="I252" s="308"/>
      <c r="J252" s="308"/>
      <c r="K252" s="308"/>
      <c r="L252" s="308"/>
      <c r="M252" s="308"/>
      <c r="N252" s="308"/>
      <c r="O252" s="310"/>
      <c r="P252" s="310"/>
      <c r="Q252" s="308"/>
      <c r="R252" s="308"/>
      <c r="S252" s="308"/>
      <c r="T252" s="308"/>
      <c r="U252" s="308"/>
      <c r="V252" s="308"/>
      <c r="W252" s="308"/>
      <c r="X252" s="308"/>
      <c r="Y252" s="308"/>
      <c r="Z252" s="308"/>
      <c r="AA252" s="308"/>
      <c r="AB252" s="308"/>
      <c r="AC252" s="308"/>
      <c r="AD252" s="308"/>
    </row>
    <row r="253" spans="1:30" ht="14.25" customHeight="1">
      <c r="A253" s="308"/>
      <c r="B253" s="308"/>
      <c r="C253" s="309"/>
      <c r="D253" s="309"/>
      <c r="E253" s="309"/>
      <c r="F253" s="309"/>
      <c r="G253" s="308"/>
      <c r="H253" s="308"/>
      <c r="I253" s="308"/>
      <c r="J253" s="308"/>
      <c r="K253" s="308"/>
      <c r="L253" s="308"/>
      <c r="M253" s="308"/>
      <c r="N253" s="308"/>
      <c r="O253" s="310"/>
      <c r="P253" s="310"/>
      <c r="Q253" s="308"/>
      <c r="R253" s="308"/>
      <c r="S253" s="308"/>
      <c r="T253" s="308"/>
      <c r="U253" s="308"/>
      <c r="V253" s="308"/>
      <c r="W253" s="308"/>
      <c r="X253" s="308"/>
      <c r="Y253" s="308"/>
      <c r="Z253" s="308"/>
      <c r="AA253" s="308"/>
      <c r="AB253" s="308"/>
      <c r="AC253" s="308"/>
      <c r="AD253" s="308"/>
    </row>
    <row r="254" spans="1:30" ht="14.25" customHeight="1">
      <c r="A254" s="308"/>
      <c r="B254" s="308"/>
      <c r="C254" s="309"/>
      <c r="D254" s="309"/>
      <c r="E254" s="309"/>
      <c r="F254" s="309"/>
      <c r="G254" s="308"/>
      <c r="H254" s="308"/>
      <c r="I254" s="308"/>
      <c r="J254" s="308"/>
      <c r="K254" s="308"/>
      <c r="L254" s="308"/>
      <c r="M254" s="308"/>
      <c r="N254" s="308"/>
      <c r="O254" s="310"/>
      <c r="P254" s="310"/>
      <c r="Q254" s="308"/>
      <c r="R254" s="308"/>
      <c r="S254" s="308"/>
      <c r="T254" s="308"/>
      <c r="U254" s="308"/>
      <c r="V254" s="308"/>
      <c r="W254" s="308"/>
      <c r="X254" s="308"/>
      <c r="Y254" s="308"/>
      <c r="Z254" s="308"/>
      <c r="AA254" s="308"/>
      <c r="AB254" s="308"/>
      <c r="AC254" s="308"/>
      <c r="AD254" s="308"/>
    </row>
    <row r="255" spans="1:30" ht="14.25" customHeight="1">
      <c r="A255" s="308"/>
      <c r="B255" s="308"/>
      <c r="C255" s="309"/>
      <c r="D255" s="309"/>
      <c r="E255" s="309"/>
      <c r="F255" s="309"/>
      <c r="G255" s="308"/>
      <c r="H255" s="308"/>
      <c r="I255" s="308"/>
      <c r="J255" s="308"/>
      <c r="K255" s="308"/>
      <c r="L255" s="308"/>
      <c r="M255" s="308"/>
      <c r="N255" s="308"/>
      <c r="O255" s="310"/>
      <c r="P255" s="310"/>
      <c r="Q255" s="308"/>
      <c r="R255" s="308"/>
      <c r="S255" s="308"/>
      <c r="T255" s="308"/>
      <c r="U255" s="308"/>
      <c r="V255" s="308"/>
      <c r="W255" s="308"/>
      <c r="X255" s="308"/>
      <c r="Y255" s="308"/>
      <c r="Z255" s="308"/>
      <c r="AA255" s="308"/>
      <c r="AB255" s="308"/>
      <c r="AC255" s="308"/>
      <c r="AD255" s="308"/>
    </row>
    <row r="256" spans="1:30" ht="14.25" customHeight="1">
      <c r="A256" s="308"/>
      <c r="B256" s="308"/>
      <c r="C256" s="309"/>
      <c r="D256" s="309"/>
      <c r="E256" s="309"/>
      <c r="F256" s="309"/>
      <c r="G256" s="308"/>
      <c r="H256" s="308"/>
      <c r="I256" s="308"/>
      <c r="J256" s="308"/>
      <c r="K256" s="308"/>
      <c r="L256" s="308"/>
      <c r="M256" s="308"/>
      <c r="N256" s="308"/>
      <c r="O256" s="310"/>
      <c r="P256" s="310"/>
      <c r="Q256" s="308"/>
      <c r="R256" s="308"/>
      <c r="S256" s="308"/>
      <c r="T256" s="308"/>
      <c r="U256" s="308"/>
      <c r="V256" s="308"/>
      <c r="W256" s="308"/>
      <c r="X256" s="308"/>
      <c r="Y256" s="308"/>
      <c r="Z256" s="308"/>
      <c r="AA256" s="308"/>
      <c r="AB256" s="308"/>
      <c r="AC256" s="308"/>
      <c r="AD256" s="308"/>
    </row>
    <row r="257" spans="1:30" ht="14.25" customHeight="1">
      <c r="A257" s="308"/>
      <c r="B257" s="308"/>
      <c r="C257" s="309"/>
      <c r="D257" s="309"/>
      <c r="E257" s="309"/>
      <c r="F257" s="309"/>
      <c r="G257" s="308"/>
      <c r="H257" s="308"/>
      <c r="I257" s="308"/>
      <c r="J257" s="308"/>
      <c r="K257" s="308"/>
      <c r="L257" s="308"/>
      <c r="M257" s="308"/>
      <c r="N257" s="308"/>
      <c r="O257" s="310"/>
      <c r="P257" s="310"/>
      <c r="Q257" s="308"/>
      <c r="R257" s="308"/>
      <c r="S257" s="308"/>
      <c r="T257" s="308"/>
      <c r="U257" s="308"/>
      <c r="V257" s="308"/>
      <c r="W257" s="308"/>
      <c r="X257" s="308"/>
      <c r="Y257" s="308"/>
      <c r="Z257" s="308"/>
      <c r="AA257" s="308"/>
      <c r="AB257" s="308"/>
      <c r="AC257" s="308"/>
      <c r="AD257" s="308"/>
    </row>
    <row r="258" spans="1:30" ht="14.25" customHeight="1">
      <c r="A258" s="308"/>
      <c r="B258" s="308"/>
      <c r="C258" s="309"/>
      <c r="D258" s="309"/>
      <c r="E258" s="309"/>
      <c r="F258" s="309"/>
      <c r="G258" s="308"/>
      <c r="H258" s="308"/>
      <c r="I258" s="308"/>
      <c r="J258" s="308"/>
      <c r="K258" s="308"/>
      <c r="L258" s="308"/>
      <c r="M258" s="308"/>
      <c r="N258" s="308"/>
      <c r="O258" s="310"/>
      <c r="P258" s="310"/>
      <c r="Q258" s="308"/>
      <c r="R258" s="308"/>
      <c r="S258" s="308"/>
      <c r="T258" s="308"/>
      <c r="U258" s="308"/>
      <c r="V258" s="308"/>
      <c r="W258" s="308"/>
      <c r="X258" s="308"/>
      <c r="Y258" s="308"/>
      <c r="Z258" s="308"/>
      <c r="AA258" s="308"/>
      <c r="AB258" s="308"/>
      <c r="AC258" s="308"/>
      <c r="AD258" s="308"/>
    </row>
    <row r="259" spans="1:30" ht="14.25" customHeight="1">
      <c r="A259" s="308"/>
      <c r="B259" s="308"/>
      <c r="C259" s="309"/>
      <c r="D259" s="309"/>
      <c r="E259" s="309"/>
      <c r="F259" s="309"/>
      <c r="G259" s="308"/>
      <c r="H259" s="308"/>
      <c r="I259" s="308"/>
      <c r="J259" s="308"/>
      <c r="K259" s="308"/>
      <c r="L259" s="308"/>
      <c r="M259" s="308"/>
      <c r="N259" s="308"/>
      <c r="O259" s="310"/>
      <c r="P259" s="310"/>
      <c r="Q259" s="308"/>
      <c r="R259" s="308"/>
      <c r="S259" s="308"/>
      <c r="T259" s="308"/>
      <c r="U259" s="308"/>
      <c r="V259" s="308"/>
      <c r="W259" s="308"/>
      <c r="X259" s="308"/>
      <c r="Y259" s="308"/>
      <c r="Z259" s="308"/>
      <c r="AA259" s="308"/>
      <c r="AB259" s="308"/>
      <c r="AC259" s="308"/>
      <c r="AD259" s="308"/>
    </row>
    <row r="260" spans="1:30" ht="14.25" customHeight="1">
      <c r="A260" s="308"/>
      <c r="B260" s="308"/>
      <c r="C260" s="309"/>
      <c r="D260" s="309"/>
      <c r="E260" s="309"/>
      <c r="F260" s="309"/>
      <c r="G260" s="308"/>
      <c r="H260" s="308"/>
      <c r="I260" s="308"/>
      <c r="J260" s="308"/>
      <c r="K260" s="308"/>
      <c r="L260" s="308"/>
      <c r="M260" s="308"/>
      <c r="N260" s="308"/>
      <c r="O260" s="310"/>
      <c r="P260" s="310"/>
      <c r="Q260" s="308"/>
      <c r="R260" s="308"/>
      <c r="S260" s="308"/>
      <c r="T260" s="308"/>
      <c r="U260" s="308"/>
      <c r="V260" s="308"/>
      <c r="W260" s="308"/>
      <c r="X260" s="308"/>
      <c r="Y260" s="308"/>
      <c r="Z260" s="308"/>
      <c r="AA260" s="308"/>
      <c r="AB260" s="308"/>
      <c r="AC260" s="308"/>
      <c r="AD260" s="308"/>
    </row>
    <row r="261" spans="1:30" ht="14.25" customHeight="1">
      <c r="A261" s="308"/>
      <c r="B261" s="308"/>
      <c r="C261" s="309"/>
      <c r="D261" s="309"/>
      <c r="E261" s="309"/>
      <c r="F261" s="309"/>
      <c r="G261" s="308"/>
      <c r="H261" s="308"/>
      <c r="I261" s="308"/>
      <c r="J261" s="308"/>
      <c r="K261" s="308"/>
      <c r="L261" s="308"/>
      <c r="M261" s="308"/>
      <c r="N261" s="308"/>
      <c r="O261" s="310"/>
      <c r="P261" s="310"/>
      <c r="Q261" s="308"/>
      <c r="R261" s="308"/>
      <c r="S261" s="308"/>
      <c r="T261" s="308"/>
      <c r="U261" s="308"/>
      <c r="V261" s="308"/>
      <c r="W261" s="308"/>
      <c r="X261" s="308"/>
      <c r="Y261" s="308"/>
      <c r="Z261" s="308"/>
      <c r="AA261" s="308"/>
      <c r="AB261" s="308"/>
      <c r="AC261" s="308"/>
      <c r="AD261" s="308"/>
    </row>
    <row r="262" spans="1:30" ht="14.25" customHeight="1">
      <c r="A262" s="308"/>
      <c r="B262" s="308"/>
      <c r="C262" s="309"/>
      <c r="D262" s="309"/>
      <c r="E262" s="309"/>
      <c r="F262" s="309"/>
      <c r="G262" s="308"/>
      <c r="H262" s="308"/>
      <c r="I262" s="308"/>
      <c r="J262" s="308"/>
      <c r="K262" s="308"/>
      <c r="L262" s="308"/>
      <c r="M262" s="308"/>
      <c r="N262" s="308"/>
      <c r="O262" s="310"/>
      <c r="P262" s="310"/>
      <c r="Q262" s="308"/>
      <c r="R262" s="308"/>
      <c r="S262" s="308"/>
      <c r="T262" s="308"/>
      <c r="U262" s="308"/>
      <c r="V262" s="308"/>
      <c r="W262" s="308"/>
      <c r="X262" s="308"/>
      <c r="Y262" s="308"/>
      <c r="Z262" s="308"/>
      <c r="AA262" s="308"/>
      <c r="AB262" s="308"/>
      <c r="AC262" s="308"/>
      <c r="AD262" s="308"/>
    </row>
    <row r="263" spans="1:30" ht="14.25" customHeight="1">
      <c r="A263" s="308"/>
      <c r="B263" s="308"/>
      <c r="C263" s="309"/>
      <c r="D263" s="309"/>
      <c r="E263" s="309"/>
      <c r="F263" s="309"/>
      <c r="G263" s="308"/>
      <c r="H263" s="308"/>
      <c r="I263" s="308"/>
      <c r="J263" s="308"/>
      <c r="K263" s="308"/>
      <c r="L263" s="308"/>
      <c r="M263" s="308"/>
      <c r="N263" s="308"/>
      <c r="O263" s="310"/>
      <c r="P263" s="310"/>
      <c r="Q263" s="308"/>
      <c r="R263" s="308"/>
      <c r="S263" s="308"/>
      <c r="T263" s="308"/>
      <c r="U263" s="308"/>
      <c r="V263" s="308"/>
      <c r="W263" s="308"/>
      <c r="X263" s="308"/>
      <c r="Y263" s="308"/>
      <c r="Z263" s="308"/>
      <c r="AA263" s="308"/>
      <c r="AB263" s="308"/>
      <c r="AC263" s="308"/>
      <c r="AD263" s="308"/>
    </row>
    <row r="264" spans="1:30" ht="14.25" customHeight="1">
      <c r="A264" s="308"/>
      <c r="B264" s="308"/>
      <c r="C264" s="309"/>
      <c r="D264" s="309"/>
      <c r="E264" s="309"/>
      <c r="F264" s="309"/>
      <c r="G264" s="308"/>
      <c r="H264" s="308"/>
      <c r="I264" s="308"/>
      <c r="J264" s="308"/>
      <c r="K264" s="308"/>
      <c r="L264" s="308"/>
      <c r="M264" s="308"/>
      <c r="N264" s="308"/>
      <c r="O264" s="310"/>
      <c r="P264" s="310"/>
      <c r="Q264" s="308"/>
      <c r="R264" s="308"/>
      <c r="S264" s="308"/>
      <c r="T264" s="308"/>
      <c r="U264" s="308"/>
      <c r="V264" s="308"/>
      <c r="W264" s="308"/>
      <c r="X264" s="308"/>
      <c r="Y264" s="308"/>
      <c r="Z264" s="308"/>
      <c r="AA264" s="308"/>
      <c r="AB264" s="308"/>
      <c r="AC264" s="308"/>
      <c r="AD264" s="308"/>
    </row>
    <row r="265" spans="1:30" ht="14.25" customHeight="1">
      <c r="A265" s="308"/>
      <c r="B265" s="308"/>
      <c r="C265" s="309"/>
      <c r="D265" s="309"/>
      <c r="E265" s="309"/>
      <c r="F265" s="309"/>
      <c r="G265" s="308"/>
      <c r="H265" s="308"/>
      <c r="I265" s="308"/>
      <c r="J265" s="308"/>
      <c r="K265" s="308"/>
      <c r="L265" s="308"/>
      <c r="M265" s="308"/>
      <c r="N265" s="308"/>
      <c r="O265" s="310"/>
      <c r="P265" s="310"/>
      <c r="Q265" s="308"/>
      <c r="R265" s="308"/>
      <c r="S265" s="308"/>
      <c r="T265" s="308"/>
      <c r="U265" s="308"/>
      <c r="V265" s="308"/>
      <c r="W265" s="308"/>
      <c r="X265" s="308"/>
      <c r="Y265" s="308"/>
      <c r="Z265" s="308"/>
      <c r="AA265" s="308"/>
      <c r="AB265" s="308"/>
      <c r="AC265" s="308"/>
      <c r="AD265" s="308"/>
    </row>
    <row r="266" spans="1:30" ht="14.25" customHeight="1">
      <c r="A266" s="308"/>
      <c r="B266" s="308"/>
      <c r="C266" s="309"/>
      <c r="D266" s="309"/>
      <c r="E266" s="309"/>
      <c r="F266" s="309"/>
      <c r="G266" s="308"/>
      <c r="H266" s="308"/>
      <c r="I266" s="308"/>
      <c r="J266" s="308"/>
      <c r="K266" s="308"/>
      <c r="L266" s="308"/>
      <c r="M266" s="308"/>
      <c r="N266" s="308"/>
      <c r="O266" s="310"/>
      <c r="P266" s="310"/>
      <c r="Q266" s="308"/>
      <c r="R266" s="308"/>
      <c r="S266" s="308"/>
      <c r="T266" s="308"/>
      <c r="U266" s="308"/>
      <c r="V266" s="308"/>
      <c r="W266" s="308"/>
      <c r="X266" s="308"/>
      <c r="Y266" s="308"/>
      <c r="Z266" s="308"/>
      <c r="AA266" s="308"/>
      <c r="AB266" s="308"/>
      <c r="AC266" s="308"/>
      <c r="AD266" s="308"/>
    </row>
    <row r="267" spans="1:30" ht="14.25" customHeight="1">
      <c r="A267" s="308"/>
      <c r="B267" s="308"/>
      <c r="C267" s="309"/>
      <c r="D267" s="309"/>
      <c r="E267" s="309"/>
      <c r="F267" s="309"/>
      <c r="G267" s="308"/>
      <c r="H267" s="308"/>
      <c r="I267" s="308"/>
      <c r="J267" s="308"/>
      <c r="K267" s="308"/>
      <c r="L267" s="308"/>
      <c r="M267" s="308"/>
      <c r="N267" s="308"/>
      <c r="O267" s="310"/>
      <c r="P267" s="310"/>
      <c r="Q267" s="308"/>
      <c r="R267" s="308"/>
      <c r="S267" s="308"/>
      <c r="T267" s="308"/>
      <c r="U267" s="308"/>
      <c r="V267" s="308"/>
      <c r="W267" s="308"/>
      <c r="X267" s="308"/>
      <c r="Y267" s="308"/>
      <c r="Z267" s="308"/>
      <c r="AA267" s="308"/>
      <c r="AB267" s="308"/>
      <c r="AC267" s="308"/>
      <c r="AD267" s="308"/>
    </row>
    <row r="268" spans="1:30" ht="14.25" customHeight="1">
      <c r="A268" s="308"/>
      <c r="B268" s="308"/>
      <c r="C268" s="309"/>
      <c r="D268" s="309"/>
      <c r="E268" s="309"/>
      <c r="F268" s="309"/>
      <c r="G268" s="308"/>
      <c r="H268" s="308"/>
      <c r="I268" s="308"/>
      <c r="J268" s="308"/>
      <c r="K268" s="308"/>
      <c r="L268" s="308"/>
      <c r="M268" s="308"/>
      <c r="N268" s="308"/>
      <c r="O268" s="310"/>
      <c r="P268" s="310"/>
      <c r="Q268" s="308"/>
      <c r="R268" s="308"/>
      <c r="S268" s="308"/>
      <c r="T268" s="308"/>
      <c r="U268" s="308"/>
      <c r="V268" s="308"/>
      <c r="W268" s="308"/>
      <c r="X268" s="308"/>
      <c r="Y268" s="308"/>
      <c r="Z268" s="308"/>
      <c r="AA268" s="308"/>
      <c r="AB268" s="308"/>
      <c r="AC268" s="308"/>
      <c r="AD268" s="308"/>
    </row>
    <row r="269" spans="1:30" ht="14.25" customHeight="1">
      <c r="A269" s="308"/>
      <c r="B269" s="308"/>
      <c r="C269" s="309"/>
      <c r="D269" s="309"/>
      <c r="E269" s="309"/>
      <c r="F269" s="309"/>
      <c r="G269" s="308"/>
      <c r="H269" s="308"/>
      <c r="I269" s="308"/>
      <c r="J269" s="308"/>
      <c r="K269" s="308"/>
      <c r="L269" s="308"/>
      <c r="M269" s="308"/>
      <c r="N269" s="308"/>
      <c r="O269" s="310"/>
      <c r="P269" s="310"/>
      <c r="Q269" s="308"/>
      <c r="R269" s="308"/>
      <c r="S269" s="308"/>
      <c r="T269" s="308"/>
      <c r="U269" s="308"/>
      <c r="V269" s="308"/>
      <c r="W269" s="308"/>
      <c r="X269" s="308"/>
      <c r="Y269" s="308"/>
      <c r="Z269" s="308"/>
      <c r="AA269" s="308"/>
      <c r="AB269" s="308"/>
      <c r="AC269" s="308"/>
      <c r="AD269" s="308"/>
    </row>
    <row r="270" spans="1:30" ht="14.25" customHeight="1">
      <c r="A270" s="308"/>
      <c r="B270" s="308"/>
      <c r="C270" s="309"/>
      <c r="D270" s="309"/>
      <c r="E270" s="309"/>
      <c r="F270" s="309"/>
      <c r="G270" s="308"/>
      <c r="H270" s="308"/>
      <c r="I270" s="308"/>
      <c r="J270" s="308"/>
      <c r="K270" s="308"/>
      <c r="L270" s="308"/>
      <c r="M270" s="308"/>
      <c r="N270" s="308"/>
      <c r="O270" s="310"/>
      <c r="P270" s="310"/>
      <c r="Q270" s="308"/>
      <c r="R270" s="308"/>
      <c r="S270" s="308"/>
      <c r="T270" s="308"/>
      <c r="U270" s="308"/>
      <c r="V270" s="308"/>
      <c r="W270" s="308"/>
      <c r="X270" s="308"/>
      <c r="Y270" s="308"/>
      <c r="Z270" s="308"/>
      <c r="AA270" s="308"/>
      <c r="AB270" s="308"/>
      <c r="AC270" s="308"/>
      <c r="AD270" s="308"/>
    </row>
    <row r="271" spans="1:30" ht="14.25" customHeight="1">
      <c r="A271" s="308"/>
      <c r="B271" s="308"/>
      <c r="C271" s="309"/>
      <c r="D271" s="309"/>
      <c r="E271" s="309"/>
      <c r="F271" s="309"/>
      <c r="G271" s="308"/>
      <c r="H271" s="308"/>
      <c r="I271" s="308"/>
      <c r="J271" s="308"/>
      <c r="K271" s="308"/>
      <c r="L271" s="308"/>
      <c r="M271" s="308"/>
      <c r="N271" s="308"/>
      <c r="O271" s="310"/>
      <c r="P271" s="310"/>
      <c r="Q271" s="308"/>
      <c r="R271" s="308"/>
      <c r="S271" s="308"/>
      <c r="T271" s="308"/>
      <c r="U271" s="308"/>
      <c r="V271" s="308"/>
      <c r="W271" s="308"/>
      <c r="X271" s="308"/>
      <c r="Y271" s="308"/>
      <c r="Z271" s="308"/>
      <c r="AA271" s="308"/>
      <c r="AB271" s="308"/>
      <c r="AC271" s="308"/>
      <c r="AD271" s="308"/>
    </row>
    <row r="272" spans="1:30" ht="14.25" customHeight="1">
      <c r="A272" s="308"/>
      <c r="B272" s="308"/>
      <c r="C272" s="309"/>
      <c r="D272" s="309"/>
      <c r="E272" s="309"/>
      <c r="F272" s="309"/>
      <c r="G272" s="308"/>
      <c r="H272" s="308"/>
      <c r="I272" s="308"/>
      <c r="J272" s="308"/>
      <c r="K272" s="308"/>
      <c r="L272" s="308"/>
      <c r="M272" s="308"/>
      <c r="N272" s="308"/>
      <c r="O272" s="310"/>
      <c r="P272" s="310"/>
      <c r="Q272" s="308"/>
      <c r="R272" s="308"/>
      <c r="S272" s="308"/>
      <c r="T272" s="308"/>
      <c r="U272" s="308"/>
      <c r="V272" s="308"/>
      <c r="W272" s="308"/>
      <c r="X272" s="308"/>
      <c r="Y272" s="308"/>
      <c r="Z272" s="308"/>
      <c r="AA272" s="308"/>
      <c r="AB272" s="308"/>
      <c r="AC272" s="308"/>
      <c r="AD272" s="308"/>
    </row>
    <row r="273" spans="1:30" ht="14.25" customHeight="1">
      <c r="A273" s="308"/>
      <c r="B273" s="308"/>
      <c r="C273" s="309"/>
      <c r="D273" s="309"/>
      <c r="E273" s="309"/>
      <c r="F273" s="309"/>
      <c r="G273" s="308"/>
      <c r="H273" s="308"/>
      <c r="I273" s="308"/>
      <c r="J273" s="308"/>
      <c r="K273" s="308"/>
      <c r="L273" s="308"/>
      <c r="M273" s="308"/>
      <c r="N273" s="308"/>
      <c r="O273" s="310"/>
      <c r="P273" s="310"/>
      <c r="Q273" s="308"/>
      <c r="R273" s="308"/>
      <c r="S273" s="308"/>
      <c r="T273" s="308"/>
      <c r="U273" s="308"/>
      <c r="V273" s="308"/>
      <c r="W273" s="308"/>
      <c r="X273" s="308"/>
      <c r="Y273" s="308"/>
      <c r="Z273" s="308"/>
      <c r="AA273" s="308"/>
      <c r="AB273" s="308"/>
      <c r="AC273" s="308"/>
      <c r="AD273" s="308"/>
    </row>
    <row r="274" spans="1:30" ht="14.25" customHeight="1">
      <c r="A274" s="308"/>
      <c r="B274" s="308"/>
      <c r="C274" s="309"/>
      <c r="D274" s="309"/>
      <c r="E274" s="309"/>
      <c r="F274" s="309"/>
      <c r="G274" s="308"/>
      <c r="H274" s="308"/>
      <c r="I274" s="308"/>
      <c r="J274" s="308"/>
      <c r="K274" s="308"/>
      <c r="L274" s="308"/>
      <c r="M274" s="308"/>
      <c r="N274" s="308"/>
      <c r="O274" s="310"/>
      <c r="P274" s="310"/>
      <c r="Q274" s="308"/>
      <c r="R274" s="308"/>
      <c r="S274" s="308"/>
      <c r="T274" s="308"/>
      <c r="U274" s="308"/>
      <c r="V274" s="308"/>
      <c r="W274" s="308"/>
      <c r="X274" s="308"/>
      <c r="Y274" s="308"/>
      <c r="Z274" s="308"/>
      <c r="AA274" s="308"/>
      <c r="AB274" s="308"/>
      <c r="AC274" s="308"/>
      <c r="AD274" s="308"/>
    </row>
    <row r="275" spans="1:30" ht="14.25" customHeight="1">
      <c r="A275" s="308"/>
      <c r="B275" s="308"/>
      <c r="C275" s="309"/>
      <c r="D275" s="309"/>
      <c r="E275" s="309"/>
      <c r="F275" s="309"/>
      <c r="G275" s="308"/>
      <c r="H275" s="308"/>
      <c r="I275" s="308"/>
      <c r="J275" s="308"/>
      <c r="K275" s="308"/>
      <c r="L275" s="308"/>
      <c r="M275" s="308"/>
      <c r="N275" s="308"/>
      <c r="O275" s="310"/>
      <c r="P275" s="310"/>
      <c r="Q275" s="308"/>
      <c r="R275" s="308"/>
      <c r="S275" s="308"/>
      <c r="T275" s="308"/>
      <c r="U275" s="308"/>
      <c r="V275" s="308"/>
      <c r="W275" s="308"/>
      <c r="X275" s="308"/>
      <c r="Y275" s="308"/>
      <c r="Z275" s="308"/>
      <c r="AA275" s="308"/>
      <c r="AB275" s="308"/>
      <c r="AC275" s="308"/>
      <c r="AD275" s="308"/>
    </row>
    <row r="276" spans="1:30" ht="14.25" customHeight="1">
      <c r="A276" s="308"/>
      <c r="B276" s="308"/>
      <c r="C276" s="309"/>
      <c r="D276" s="309"/>
      <c r="E276" s="309"/>
      <c r="F276" s="309"/>
      <c r="G276" s="308"/>
      <c r="H276" s="308"/>
      <c r="I276" s="308"/>
      <c r="J276" s="308"/>
      <c r="K276" s="308"/>
      <c r="L276" s="308"/>
      <c r="M276" s="308"/>
      <c r="N276" s="308"/>
      <c r="O276" s="310"/>
      <c r="P276" s="310"/>
      <c r="Q276" s="308"/>
      <c r="R276" s="308"/>
      <c r="S276" s="308"/>
      <c r="T276" s="308"/>
      <c r="U276" s="308"/>
      <c r="V276" s="308"/>
      <c r="W276" s="308"/>
      <c r="X276" s="308"/>
      <c r="Y276" s="308"/>
      <c r="Z276" s="308"/>
      <c r="AA276" s="308"/>
      <c r="AB276" s="308"/>
      <c r="AC276" s="308"/>
      <c r="AD276" s="308"/>
    </row>
    <row r="277" spans="1:30" ht="14.25" customHeight="1">
      <c r="A277" s="308"/>
      <c r="B277" s="308"/>
      <c r="C277" s="309"/>
      <c r="D277" s="309"/>
      <c r="E277" s="309"/>
      <c r="F277" s="309"/>
      <c r="G277" s="308"/>
      <c r="H277" s="308"/>
      <c r="I277" s="308"/>
      <c r="J277" s="308"/>
      <c r="K277" s="308"/>
      <c r="L277" s="308"/>
      <c r="M277" s="308"/>
      <c r="N277" s="308"/>
      <c r="O277" s="310"/>
      <c r="P277" s="310"/>
      <c r="Q277" s="308"/>
      <c r="R277" s="308"/>
      <c r="S277" s="308"/>
      <c r="T277" s="308"/>
      <c r="U277" s="308"/>
      <c r="V277" s="308"/>
      <c r="W277" s="308"/>
      <c r="X277" s="308"/>
      <c r="Y277" s="308"/>
      <c r="Z277" s="308"/>
      <c r="AA277" s="308"/>
      <c r="AB277" s="308"/>
      <c r="AC277" s="308"/>
      <c r="AD277" s="308"/>
    </row>
    <row r="278" spans="1:30" ht="14.25" customHeight="1">
      <c r="A278" s="308"/>
      <c r="B278" s="308"/>
      <c r="C278" s="309"/>
      <c r="D278" s="309"/>
      <c r="E278" s="309"/>
      <c r="F278" s="309"/>
      <c r="G278" s="308"/>
      <c r="H278" s="308"/>
      <c r="I278" s="308"/>
      <c r="J278" s="308"/>
      <c r="K278" s="308"/>
      <c r="L278" s="308"/>
      <c r="M278" s="308"/>
      <c r="N278" s="308"/>
      <c r="O278" s="310"/>
      <c r="P278" s="310"/>
      <c r="Q278" s="308"/>
      <c r="R278" s="308"/>
      <c r="S278" s="308"/>
      <c r="T278" s="308"/>
      <c r="U278" s="308"/>
      <c r="V278" s="308"/>
      <c r="W278" s="308"/>
      <c r="X278" s="308"/>
      <c r="Y278" s="308"/>
      <c r="Z278" s="308"/>
      <c r="AA278" s="308"/>
      <c r="AB278" s="308"/>
      <c r="AC278" s="308"/>
      <c r="AD278" s="308"/>
    </row>
    <row r="279" spans="1:30" ht="14.25" customHeight="1">
      <c r="A279" s="308"/>
      <c r="B279" s="308"/>
      <c r="C279" s="309"/>
      <c r="D279" s="309"/>
      <c r="E279" s="309"/>
      <c r="F279" s="309"/>
      <c r="G279" s="308"/>
      <c r="H279" s="308"/>
      <c r="I279" s="308"/>
      <c r="J279" s="308"/>
      <c r="K279" s="308"/>
      <c r="L279" s="308"/>
      <c r="M279" s="308"/>
      <c r="N279" s="308"/>
      <c r="O279" s="310"/>
      <c r="P279" s="310"/>
      <c r="Q279" s="308"/>
      <c r="R279" s="308"/>
      <c r="S279" s="308"/>
      <c r="T279" s="308"/>
      <c r="U279" s="308"/>
      <c r="V279" s="308"/>
      <c r="W279" s="308"/>
      <c r="X279" s="308"/>
      <c r="Y279" s="308"/>
      <c r="Z279" s="308"/>
      <c r="AA279" s="308"/>
      <c r="AB279" s="308"/>
      <c r="AC279" s="308"/>
      <c r="AD279" s="308"/>
    </row>
    <row r="280" spans="1:30" ht="14.25" customHeight="1">
      <c r="A280" s="308"/>
      <c r="B280" s="308"/>
      <c r="C280" s="309"/>
      <c r="D280" s="309"/>
      <c r="E280" s="309"/>
      <c r="F280" s="309"/>
      <c r="G280" s="308"/>
      <c r="H280" s="308"/>
      <c r="I280" s="308"/>
      <c r="J280" s="308"/>
      <c r="K280" s="308"/>
      <c r="L280" s="308"/>
      <c r="M280" s="308"/>
      <c r="N280" s="308"/>
      <c r="O280" s="310"/>
      <c r="P280" s="310"/>
      <c r="Q280" s="308"/>
      <c r="R280" s="308"/>
      <c r="S280" s="308"/>
      <c r="T280" s="308"/>
      <c r="U280" s="308"/>
      <c r="V280" s="308"/>
      <c r="W280" s="308"/>
      <c r="X280" s="308"/>
      <c r="Y280" s="308"/>
      <c r="Z280" s="308"/>
      <c r="AA280" s="308"/>
      <c r="AB280" s="308"/>
      <c r="AC280" s="308"/>
      <c r="AD280" s="308"/>
    </row>
    <row r="281" spans="1:30" ht="14.25" customHeight="1">
      <c r="A281" s="308"/>
      <c r="B281" s="308"/>
      <c r="C281" s="309"/>
      <c r="D281" s="309"/>
      <c r="E281" s="309"/>
      <c r="F281" s="309"/>
      <c r="G281" s="308"/>
      <c r="H281" s="308"/>
      <c r="I281" s="308"/>
      <c r="J281" s="308"/>
      <c r="K281" s="308"/>
      <c r="L281" s="308"/>
      <c r="M281" s="308"/>
      <c r="N281" s="308"/>
      <c r="O281" s="310"/>
      <c r="P281" s="310"/>
      <c r="Q281" s="308"/>
      <c r="R281" s="308"/>
      <c r="S281" s="308"/>
      <c r="T281" s="308"/>
      <c r="U281" s="308"/>
      <c r="V281" s="308"/>
      <c r="W281" s="308"/>
      <c r="X281" s="308"/>
      <c r="Y281" s="308"/>
      <c r="Z281" s="308"/>
      <c r="AA281" s="308"/>
      <c r="AB281" s="308"/>
      <c r="AC281" s="308"/>
      <c r="AD281" s="308"/>
    </row>
    <row r="282" spans="1:30" ht="14.25" customHeight="1">
      <c r="A282" s="308"/>
      <c r="B282" s="308"/>
      <c r="C282" s="309"/>
      <c r="D282" s="309"/>
      <c r="E282" s="309"/>
      <c r="F282" s="309"/>
      <c r="G282" s="308"/>
      <c r="H282" s="308"/>
      <c r="I282" s="308"/>
      <c r="J282" s="308"/>
      <c r="K282" s="308"/>
      <c r="L282" s="308"/>
      <c r="M282" s="308"/>
      <c r="N282" s="308"/>
      <c r="O282" s="310"/>
      <c r="P282" s="310"/>
      <c r="Q282" s="308"/>
      <c r="R282" s="308"/>
      <c r="S282" s="308"/>
      <c r="T282" s="308"/>
      <c r="U282" s="308"/>
      <c r="V282" s="308"/>
      <c r="W282" s="308"/>
      <c r="X282" s="308"/>
      <c r="Y282" s="308"/>
      <c r="Z282" s="308"/>
      <c r="AA282" s="308"/>
      <c r="AB282" s="308"/>
      <c r="AC282" s="308"/>
      <c r="AD282" s="308"/>
    </row>
    <row r="283" spans="1:30" ht="14.25" customHeight="1">
      <c r="A283" s="308"/>
      <c r="B283" s="308"/>
      <c r="C283" s="309"/>
      <c r="D283" s="309"/>
      <c r="E283" s="309"/>
      <c r="F283" s="309"/>
      <c r="G283" s="308"/>
      <c r="H283" s="308"/>
      <c r="I283" s="308"/>
      <c r="J283" s="308"/>
      <c r="K283" s="308"/>
      <c r="L283" s="308"/>
      <c r="M283" s="308"/>
      <c r="N283" s="308"/>
      <c r="O283" s="310"/>
      <c r="P283" s="310"/>
      <c r="Q283" s="308"/>
      <c r="R283" s="308"/>
      <c r="S283" s="308"/>
      <c r="T283" s="308"/>
      <c r="U283" s="308"/>
      <c r="V283" s="308"/>
      <c r="W283" s="308"/>
      <c r="X283" s="308"/>
      <c r="Y283" s="308"/>
      <c r="Z283" s="308"/>
      <c r="AA283" s="308"/>
      <c r="AB283" s="308"/>
      <c r="AC283" s="308"/>
      <c r="AD283" s="308"/>
    </row>
    <row r="284" spans="1:30" ht="14.25" customHeight="1">
      <c r="A284" s="308"/>
      <c r="B284" s="308"/>
      <c r="C284" s="309"/>
      <c r="D284" s="309"/>
      <c r="E284" s="309"/>
      <c r="F284" s="309"/>
      <c r="G284" s="308"/>
      <c r="H284" s="308"/>
      <c r="I284" s="308"/>
      <c r="J284" s="308"/>
      <c r="K284" s="308"/>
      <c r="L284" s="308"/>
      <c r="M284" s="308"/>
      <c r="N284" s="308"/>
      <c r="O284" s="310"/>
      <c r="P284" s="310"/>
      <c r="Q284" s="308"/>
      <c r="R284" s="308"/>
      <c r="S284" s="308"/>
      <c r="T284" s="308"/>
      <c r="U284" s="308"/>
      <c r="V284" s="308"/>
      <c r="W284" s="308"/>
      <c r="X284" s="308"/>
      <c r="Y284" s="308"/>
      <c r="Z284" s="308"/>
      <c r="AA284" s="308"/>
      <c r="AB284" s="308"/>
      <c r="AC284" s="308"/>
      <c r="AD284" s="308"/>
    </row>
    <row r="285" spans="1:30" ht="14.25" customHeight="1">
      <c r="A285" s="308"/>
      <c r="B285" s="308"/>
      <c r="C285" s="309"/>
      <c r="D285" s="309"/>
      <c r="E285" s="309"/>
      <c r="F285" s="309"/>
      <c r="G285" s="308"/>
      <c r="H285" s="308"/>
      <c r="I285" s="308"/>
      <c r="J285" s="308"/>
      <c r="K285" s="308"/>
      <c r="L285" s="308"/>
      <c r="M285" s="308"/>
      <c r="N285" s="308"/>
      <c r="O285" s="310"/>
      <c r="P285" s="310"/>
      <c r="Q285" s="308"/>
      <c r="R285" s="308"/>
      <c r="S285" s="308"/>
      <c r="T285" s="308"/>
      <c r="U285" s="308"/>
      <c r="V285" s="308"/>
      <c r="W285" s="308"/>
      <c r="X285" s="308"/>
      <c r="Y285" s="308"/>
      <c r="Z285" s="308"/>
      <c r="AA285" s="308"/>
      <c r="AB285" s="308"/>
      <c r="AC285" s="308"/>
      <c r="AD285" s="308"/>
    </row>
    <row r="286" spans="1:30" ht="15.75" customHeight="1">
      <c r="A286" s="313"/>
      <c r="B286" s="313"/>
      <c r="C286" s="319"/>
      <c r="D286" s="319"/>
      <c r="E286" s="319"/>
      <c r="F286" s="319"/>
      <c r="G286" s="313"/>
      <c r="H286" s="313"/>
      <c r="I286" s="313"/>
      <c r="J286" s="313"/>
      <c r="K286" s="313"/>
      <c r="L286" s="313"/>
      <c r="M286" s="313"/>
      <c r="N286" s="313"/>
      <c r="O286" s="313"/>
      <c r="P286" s="313"/>
      <c r="Q286" s="313"/>
      <c r="R286" s="313"/>
      <c r="S286" s="313"/>
      <c r="T286" s="313"/>
      <c r="U286" s="313"/>
      <c r="V286" s="313"/>
      <c r="W286" s="313"/>
      <c r="X286" s="313"/>
      <c r="Y286" s="313"/>
      <c r="Z286" s="313"/>
      <c r="AA286" s="313"/>
      <c r="AB286" s="313"/>
      <c r="AC286" s="313"/>
      <c r="AD286" s="313"/>
    </row>
    <row r="287" spans="1:30" ht="15.75" customHeight="1">
      <c r="A287" s="313"/>
      <c r="B287" s="313"/>
      <c r="C287" s="319"/>
      <c r="D287" s="319"/>
      <c r="E287" s="319"/>
      <c r="F287" s="319"/>
      <c r="G287" s="313"/>
      <c r="H287" s="313"/>
      <c r="I287" s="313"/>
      <c r="J287" s="313"/>
      <c r="K287" s="313"/>
      <c r="L287" s="313"/>
      <c r="M287" s="313"/>
      <c r="N287" s="313"/>
      <c r="O287" s="313"/>
      <c r="P287" s="313"/>
      <c r="Q287" s="313"/>
      <c r="R287" s="313"/>
      <c r="S287" s="313"/>
      <c r="T287" s="313"/>
      <c r="U287" s="313"/>
      <c r="V287" s="313"/>
      <c r="W287" s="313"/>
      <c r="X287" s="313"/>
      <c r="Y287" s="313"/>
      <c r="Z287" s="313"/>
      <c r="AA287" s="313"/>
      <c r="AB287" s="313"/>
      <c r="AC287" s="313"/>
      <c r="AD287" s="313"/>
    </row>
    <row r="288" spans="1:30" ht="15.75" customHeight="1">
      <c r="A288" s="313"/>
      <c r="B288" s="313"/>
      <c r="C288" s="319"/>
      <c r="D288" s="319"/>
      <c r="E288" s="319"/>
      <c r="F288" s="319"/>
      <c r="G288" s="313"/>
      <c r="H288" s="313"/>
      <c r="I288" s="313"/>
      <c r="J288" s="313"/>
      <c r="K288" s="313"/>
      <c r="L288" s="313"/>
      <c r="M288" s="313"/>
      <c r="N288" s="313"/>
      <c r="O288" s="313"/>
      <c r="P288" s="313"/>
      <c r="Q288" s="313"/>
      <c r="R288" s="313"/>
      <c r="S288" s="313"/>
      <c r="T288" s="313"/>
      <c r="U288" s="313"/>
      <c r="V288" s="313"/>
      <c r="W288" s="313"/>
      <c r="X288" s="313"/>
      <c r="Y288" s="313"/>
      <c r="Z288" s="313"/>
      <c r="AA288" s="313"/>
      <c r="AB288" s="313"/>
      <c r="AC288" s="313"/>
      <c r="AD288" s="313"/>
    </row>
    <row r="289" spans="1:30" ht="15.75" customHeight="1">
      <c r="A289" s="313"/>
      <c r="B289" s="313"/>
      <c r="C289" s="319"/>
      <c r="D289" s="319"/>
      <c r="E289" s="319"/>
      <c r="F289" s="319"/>
      <c r="G289" s="313"/>
      <c r="H289" s="313"/>
      <c r="I289" s="313"/>
      <c r="J289" s="313"/>
      <c r="K289" s="313"/>
      <c r="L289" s="313"/>
      <c r="M289" s="313"/>
      <c r="N289" s="313"/>
      <c r="O289" s="313"/>
      <c r="P289" s="313"/>
      <c r="Q289" s="313"/>
      <c r="R289" s="313"/>
      <c r="S289" s="313"/>
      <c r="T289" s="313"/>
      <c r="U289" s="313"/>
      <c r="V289" s="313"/>
      <c r="W289" s="313"/>
      <c r="X289" s="313"/>
      <c r="Y289" s="313"/>
      <c r="Z289" s="313"/>
      <c r="AA289" s="313"/>
      <c r="AB289" s="313"/>
      <c r="AC289" s="313"/>
      <c r="AD289" s="313"/>
    </row>
    <row r="290" spans="1:30" ht="15.75" customHeight="1"/>
    <row r="291" spans="1:30" ht="15.75" customHeight="1"/>
    <row r="292" spans="1:30" ht="15.75" customHeight="1"/>
    <row r="293" spans="1:30" ht="15.75" customHeight="1"/>
    <row r="294" spans="1:30" ht="15.75" customHeight="1"/>
    <row r="295" spans="1:30" ht="15.75" customHeight="1"/>
    <row r="296" spans="1:30" ht="15.75" customHeight="1"/>
    <row r="297" spans="1:30" ht="15.75" customHeight="1"/>
    <row r="298" spans="1:30" ht="15.75" customHeight="1"/>
    <row r="299" spans="1:30" ht="15.75" customHeight="1"/>
    <row r="300" spans="1:30" ht="15.75" customHeight="1"/>
    <row r="301" spans="1:30" ht="15.75" customHeight="1"/>
    <row r="302" spans="1:30" ht="15.75" customHeight="1"/>
    <row r="303" spans="1:30" ht="15.75" customHeight="1"/>
    <row r="304" spans="1:30"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sheetData>
  <mergeCells count="3">
    <mergeCell ref="B65:H65"/>
    <mergeCell ref="B28:F35"/>
    <mergeCell ref="B17:F17"/>
  </mergeCells>
  <phoneticPr fontId="77" type="noConversion"/>
  <hyperlinks>
    <hyperlink ref="D43" r:id="rId1" display="https://www.zookcabins.com/cabin/pinecrest/" xr:uid="{EBA755BA-E3ED-4AA7-8833-4962BAB61D3E}"/>
    <hyperlink ref="D44" r:id="rId2" display="https://www.zookcabins.com/cabin/aspen/" xr:uid="{58EE1D77-26F5-4E8E-BFAA-9B18C328E990}"/>
    <hyperlink ref="D45" r:id="rId3" display="https://www.zookcabins.com/cabin/studio" xr:uid="{1468D643-9CC0-4FAB-AC60-0BAEB9DA44F8}"/>
    <hyperlink ref="D46" r:id="rId4" display="https://www.zookcabins.com/cabin/cascade" xr:uid="{C12426EE-E840-4913-ADDC-F36BD8A29E0B}"/>
    <hyperlink ref="D47" r:id="rId5" display="https://www.zookcabins.com/choose-your-cabin-style/log-cabins/park-model-homes/pocono-park-model-cabin/" xr:uid="{59B5D88D-B168-41A6-A96B-FB0D71FE0507}"/>
    <hyperlink ref="D48" r:id="rId6" display="https://www.zookcabins.com/cabin/luxury-park-model-home/" xr:uid="{22D2D142-901C-41E5-A4DE-14F217B87159}"/>
    <hyperlink ref="D49" r:id="rId7" display="https://www.zookcabins.com/cabin/alpine-park-model-rv/" xr:uid="{B97216C9-12D9-4C12-9E9D-E245BFE89E01}"/>
    <hyperlink ref="D50" r:id="rId8" display="https://www.zookcabins.com/cabin/a-frame-park-model-home/" xr:uid="{5FCCED02-9A95-472B-8B18-6D428902DFB3}"/>
    <hyperlink ref="D51" r:id="rId9" display="https://www.zookcabins.com/cabin/luna" xr:uid="{6001E571-FE93-4A5D-BC4A-49BF671F0655}"/>
  </hyperlinks>
  <pageMargins left="0.7" right="0.7" top="0.75" bottom="0.75" header="0" footer="0"/>
  <pageSetup orientation="portrait" r:id="rId10"/>
  <drawing r:id="rId1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80000"/>
  </sheetPr>
  <dimension ref="A1:AB1002"/>
  <sheetViews>
    <sheetView showGridLines="0" workbookViewId="0">
      <selection activeCell="C7" sqref="C7"/>
    </sheetView>
  </sheetViews>
  <sheetFormatPr defaultColWidth="14.44140625" defaultRowHeight="15" customHeight="1"/>
  <cols>
    <col min="1" max="1" width="1.5546875" style="313" customWidth="1"/>
    <col min="2" max="2" width="32.33203125" style="313" bestFit="1" customWidth="1"/>
    <col min="3" max="4" width="10.88671875" style="313" bestFit="1" customWidth="1"/>
    <col min="5" max="5" width="18.21875" style="313" bestFit="1" customWidth="1"/>
    <col min="6" max="6" width="2" style="313" customWidth="1"/>
    <col min="7" max="28" width="8.88671875" style="313" customWidth="1"/>
    <col min="29" max="16384" width="14.44140625" style="313"/>
  </cols>
  <sheetData>
    <row r="1" spans="1:28" ht="13.8">
      <c r="A1" s="308"/>
      <c r="B1" s="308"/>
      <c r="C1" s="308"/>
      <c r="D1" s="308"/>
      <c r="E1" s="308"/>
      <c r="F1" s="308"/>
      <c r="G1" s="308"/>
      <c r="H1" s="308"/>
      <c r="I1" s="308"/>
      <c r="J1" s="308"/>
      <c r="K1" s="308"/>
      <c r="L1" s="308"/>
      <c r="M1" s="310"/>
      <c r="N1" s="310"/>
      <c r="O1" s="308"/>
      <c r="P1" s="308"/>
      <c r="Q1" s="308"/>
      <c r="R1" s="308"/>
      <c r="S1" s="308"/>
      <c r="T1" s="308"/>
      <c r="U1" s="308"/>
      <c r="V1" s="308"/>
      <c r="W1" s="308"/>
      <c r="X1" s="308"/>
      <c r="Y1" s="308"/>
      <c r="Z1" s="308"/>
      <c r="AA1" s="308"/>
      <c r="AB1" s="308"/>
    </row>
    <row r="2" spans="1:28" ht="14.25" customHeight="1">
      <c r="A2" s="308"/>
      <c r="B2" s="311" t="s">
        <v>357</v>
      </c>
      <c r="C2" s="1186" t="s">
        <v>358</v>
      </c>
      <c r="D2" s="1187" t="s">
        <v>5</v>
      </c>
      <c r="E2" s="1180" t="s">
        <v>338</v>
      </c>
      <c r="F2" s="308"/>
      <c r="G2" s="308"/>
      <c r="H2" s="308"/>
      <c r="I2" s="308"/>
      <c r="J2" s="308"/>
      <c r="K2" s="308"/>
      <c r="L2" s="308"/>
      <c r="M2" s="310"/>
      <c r="N2" s="310"/>
      <c r="O2" s="308"/>
      <c r="P2" s="308"/>
      <c r="Q2" s="308"/>
      <c r="R2" s="308"/>
      <c r="S2" s="308"/>
      <c r="T2" s="308"/>
      <c r="U2" s="308"/>
      <c r="V2" s="308"/>
      <c r="W2" s="308"/>
      <c r="X2" s="308"/>
      <c r="Y2" s="308"/>
      <c r="Z2" s="308"/>
      <c r="AA2" s="308"/>
      <c r="AB2" s="308"/>
    </row>
    <row r="3" spans="1:28" ht="14.25" customHeight="1">
      <c r="A3" s="308"/>
      <c r="B3" s="313" t="s">
        <v>359</v>
      </c>
      <c r="C3" s="1125">
        <f>'Site Dev Cost'!C4</f>
        <v>39</v>
      </c>
      <c r="F3" s="308"/>
      <c r="G3" s="310"/>
      <c r="L3" s="314"/>
      <c r="M3" s="310"/>
      <c r="Q3" s="308"/>
      <c r="R3" s="308"/>
      <c r="S3" s="308"/>
      <c r="T3" s="308"/>
      <c r="U3" s="308"/>
      <c r="V3" s="308"/>
      <c r="W3" s="308"/>
      <c r="X3" s="308"/>
      <c r="Y3" s="308"/>
      <c r="Z3" s="308"/>
      <c r="AA3" s="308"/>
      <c r="AB3" s="308"/>
    </row>
    <row r="4" spans="1:28" ht="14.25" customHeight="1">
      <c r="A4" s="308"/>
      <c r="B4" s="313" t="s">
        <v>1201</v>
      </c>
      <c r="C4" s="324">
        <f>D4/C3</f>
        <v>30867.344234999997</v>
      </c>
      <c r="D4" s="324">
        <f>'Site Dev Cost'!E36</f>
        <v>1203826.4251649999</v>
      </c>
      <c r="F4" s="308"/>
      <c r="G4" s="310"/>
      <c r="L4" s="314"/>
      <c r="M4" s="310"/>
      <c r="Q4" s="308"/>
      <c r="R4" s="308"/>
      <c r="S4" s="308"/>
      <c r="T4" s="308"/>
      <c r="U4" s="308"/>
      <c r="V4" s="308"/>
      <c r="W4" s="308"/>
      <c r="X4" s="308"/>
      <c r="Y4" s="308"/>
      <c r="Z4" s="308"/>
      <c r="AA4" s="308"/>
      <c r="AB4" s="308"/>
    </row>
    <row r="5" spans="1:28" ht="14.25" customHeight="1">
      <c r="A5" s="308"/>
      <c r="B5" s="313" t="s">
        <v>578</v>
      </c>
      <c r="C5" s="324">
        <f>D5/C3</f>
        <v>175461.53846153847</v>
      </c>
      <c r="D5" s="324">
        <f>'Site Dev Cost'!E46</f>
        <v>6843000</v>
      </c>
      <c r="F5" s="308"/>
      <c r="G5" s="310"/>
      <c r="L5" s="314"/>
      <c r="M5" s="310"/>
      <c r="Q5" s="308"/>
      <c r="R5" s="308"/>
      <c r="S5" s="308"/>
      <c r="T5" s="308"/>
      <c r="U5" s="308"/>
      <c r="V5" s="308"/>
      <c r="W5" s="308"/>
      <c r="X5" s="308"/>
      <c r="Y5" s="308"/>
      <c r="Z5" s="308"/>
      <c r="AA5" s="308"/>
      <c r="AB5" s="308"/>
    </row>
    <row r="6" spans="1:28" ht="13.5" customHeight="1">
      <c r="A6" s="308"/>
      <c r="B6" s="1126" t="s">
        <v>360</v>
      </c>
      <c r="C6" s="1127">
        <f>D6/C3</f>
        <v>59615.384615384617</v>
      </c>
      <c r="D6" s="1127">
        <f>'Add. Bldg. Improv.'!F15</f>
        <v>2325000</v>
      </c>
      <c r="E6" s="1126"/>
      <c r="F6" s="308"/>
      <c r="G6" s="308"/>
      <c r="H6" s="308"/>
      <c r="I6" s="308"/>
      <c r="J6" s="308"/>
      <c r="K6" s="308"/>
      <c r="L6" s="308"/>
      <c r="M6" s="310"/>
      <c r="Q6" s="308"/>
      <c r="R6" s="308"/>
      <c r="S6" s="308"/>
      <c r="T6" s="308"/>
      <c r="U6" s="308"/>
      <c r="V6" s="308"/>
      <c r="W6" s="308"/>
      <c r="X6" s="308"/>
      <c r="Y6" s="308"/>
      <c r="Z6" s="308"/>
      <c r="AA6" s="308"/>
      <c r="AB6" s="308"/>
    </row>
    <row r="7" spans="1:28" ht="14.25" customHeight="1">
      <c r="A7" s="308"/>
      <c r="B7" s="321" t="s">
        <v>361</v>
      </c>
      <c r="C7" s="322">
        <f>D7/C3</f>
        <v>265944.26731192309</v>
      </c>
      <c r="D7" s="322">
        <f>SUM(D4:D6)</f>
        <v>10371826.425164999</v>
      </c>
      <c r="F7" s="308"/>
      <c r="G7" s="308"/>
      <c r="H7" s="308"/>
      <c r="I7" s="308"/>
      <c r="J7" s="308"/>
      <c r="K7" s="308"/>
      <c r="L7" s="308"/>
      <c r="M7" s="310"/>
      <c r="Q7" s="308"/>
      <c r="R7" s="308"/>
      <c r="S7" s="308"/>
      <c r="T7" s="308"/>
      <c r="U7" s="308"/>
      <c r="V7" s="308"/>
      <c r="W7" s="308"/>
      <c r="X7" s="308"/>
      <c r="Y7" s="308"/>
      <c r="Z7" s="308"/>
      <c r="AA7" s="308"/>
      <c r="AB7" s="308"/>
    </row>
    <row r="8" spans="1:28" ht="14.25" customHeight="1">
      <c r="A8" s="308"/>
      <c r="B8" s="321"/>
      <c r="C8" s="322"/>
      <c r="D8" s="322"/>
      <c r="F8" s="308"/>
      <c r="G8" s="308"/>
      <c r="H8" s="308"/>
      <c r="I8" s="308"/>
      <c r="J8" s="308"/>
      <c r="K8" s="308"/>
      <c r="L8" s="308"/>
      <c r="M8" s="310"/>
      <c r="Q8" s="308"/>
      <c r="R8" s="308"/>
      <c r="S8" s="308"/>
      <c r="T8" s="308"/>
      <c r="U8" s="308"/>
      <c r="V8" s="308"/>
      <c r="W8" s="308"/>
      <c r="X8" s="308"/>
      <c r="Y8" s="308"/>
      <c r="Z8" s="308"/>
      <c r="AA8" s="308"/>
      <c r="AB8" s="308"/>
    </row>
    <row r="9" spans="1:28" ht="14.25" customHeight="1">
      <c r="A9" s="308"/>
      <c r="B9" s="308" t="s">
        <v>1387</v>
      </c>
      <c r="C9" s="1128">
        <v>0.125</v>
      </c>
      <c r="D9" s="333">
        <f>C9*D5</f>
        <v>855375</v>
      </c>
      <c r="E9" s="323" t="s">
        <v>363</v>
      </c>
      <c r="F9" s="308"/>
      <c r="G9" s="308"/>
      <c r="H9" s="308"/>
      <c r="I9" s="308"/>
      <c r="J9" s="308"/>
      <c r="K9" s="308"/>
      <c r="L9" s="308"/>
      <c r="M9" s="310"/>
      <c r="Q9" s="308"/>
      <c r="R9" s="308"/>
      <c r="S9" s="308"/>
      <c r="T9" s="308"/>
      <c r="U9" s="308"/>
      <c r="V9" s="308"/>
      <c r="W9" s="308"/>
      <c r="X9" s="308"/>
      <c r="Y9" s="308"/>
      <c r="Z9" s="308"/>
      <c r="AA9" s="308"/>
      <c r="AB9" s="308"/>
    </row>
    <row r="10" spans="1:28" ht="14.25" customHeight="1">
      <c r="A10" s="308"/>
      <c r="B10" s="308" t="s">
        <v>362</v>
      </c>
      <c r="C10" s="1128">
        <v>0.125</v>
      </c>
      <c r="D10" s="333">
        <f>D6*C10</f>
        <v>290625</v>
      </c>
      <c r="E10" s="323" t="s">
        <v>363</v>
      </c>
      <c r="F10" s="308"/>
      <c r="G10" s="308"/>
      <c r="H10" s="308"/>
      <c r="I10" s="308"/>
      <c r="J10" s="308"/>
      <c r="K10" s="308"/>
      <c r="L10" s="308"/>
      <c r="M10" s="310"/>
      <c r="Q10" s="308"/>
      <c r="R10" s="308"/>
      <c r="S10" s="308"/>
      <c r="T10" s="308"/>
      <c r="U10" s="308"/>
      <c r="V10" s="308"/>
      <c r="W10" s="308"/>
      <c r="X10" s="308"/>
      <c r="Y10" s="308"/>
      <c r="Z10" s="308"/>
      <c r="AA10" s="308"/>
      <c r="AB10" s="308"/>
    </row>
    <row r="11" spans="1:28" ht="14.25" customHeight="1">
      <c r="A11" s="308"/>
      <c r="B11" s="308" t="s">
        <v>364</v>
      </c>
      <c r="C11" s="1129">
        <v>0.1</v>
      </c>
      <c r="D11" s="333">
        <f>C11*D7</f>
        <v>1037182.6425165</v>
      </c>
      <c r="E11" s="323" t="str">
        <f t="shared" ref="E11:E12" si="0">E12</f>
        <v>Industry Average</v>
      </c>
      <c r="F11" s="308"/>
      <c r="G11" s="308"/>
      <c r="H11" s="308"/>
      <c r="I11" s="308"/>
      <c r="J11" s="308"/>
      <c r="K11" s="308"/>
      <c r="L11" s="308"/>
      <c r="M11" s="310"/>
      <c r="Q11" s="308"/>
      <c r="R11" s="308"/>
      <c r="S11" s="308"/>
      <c r="T11" s="308"/>
      <c r="U11" s="308"/>
      <c r="V11" s="308"/>
      <c r="W11" s="308"/>
      <c r="X11" s="308"/>
      <c r="Y11" s="308"/>
      <c r="Z11" s="308"/>
      <c r="AA11" s="308"/>
      <c r="AB11" s="308"/>
    </row>
    <row r="12" spans="1:28" ht="14.25" customHeight="1">
      <c r="A12" s="308"/>
      <c r="B12" s="308" t="s">
        <v>365</v>
      </c>
      <c r="C12" s="1129">
        <v>0.1</v>
      </c>
      <c r="D12" s="326">
        <f>D7*C12</f>
        <v>1037182.6425165</v>
      </c>
      <c r="E12" s="323" t="str">
        <f t="shared" si="0"/>
        <v>Industry Average</v>
      </c>
      <c r="F12" s="308"/>
      <c r="G12" s="308"/>
      <c r="H12" s="308"/>
      <c r="I12" s="308"/>
      <c r="J12" s="308"/>
      <c r="K12" s="308"/>
      <c r="L12" s="308"/>
      <c r="M12" s="310"/>
      <c r="Q12" s="308"/>
      <c r="R12" s="308"/>
      <c r="S12" s="308"/>
      <c r="T12" s="308"/>
      <c r="U12" s="308"/>
      <c r="V12" s="308"/>
      <c r="W12" s="308"/>
      <c r="X12" s="308"/>
      <c r="Y12" s="308"/>
      <c r="Z12" s="308"/>
      <c r="AA12" s="308"/>
      <c r="AB12" s="308"/>
    </row>
    <row r="13" spans="1:28" ht="14.25" customHeight="1">
      <c r="A13" s="308"/>
      <c r="B13" s="308" t="s">
        <v>366</v>
      </c>
      <c r="C13" s="333">
        <f>D13/'Site Dev Cost'!C4</f>
        <v>2564.102564102564</v>
      </c>
      <c r="D13" s="1130">
        <v>100000</v>
      </c>
      <c r="E13" s="323" t="s">
        <v>363</v>
      </c>
      <c r="F13" s="308"/>
      <c r="G13" s="1131" t="s">
        <v>1103</v>
      </c>
      <c r="H13" s="308"/>
      <c r="I13" s="308"/>
      <c r="J13" s="308"/>
      <c r="K13" s="308"/>
      <c r="L13" s="308"/>
      <c r="M13" s="310"/>
      <c r="Q13" s="308"/>
      <c r="R13" s="308"/>
      <c r="S13" s="308"/>
      <c r="T13" s="308"/>
      <c r="U13" s="308"/>
      <c r="V13" s="308"/>
      <c r="W13" s="308"/>
      <c r="X13" s="308"/>
      <c r="Y13" s="308"/>
      <c r="Z13" s="308"/>
      <c r="AA13" s="308"/>
      <c r="AB13" s="308"/>
    </row>
    <row r="14" spans="1:28" ht="14.25" hidden="1" customHeight="1">
      <c r="A14" s="308"/>
      <c r="B14" s="308" t="s">
        <v>367</v>
      </c>
      <c r="C14" s="1132"/>
      <c r="D14" s="1133"/>
      <c r="E14" s="323" t="s">
        <v>436</v>
      </c>
      <c r="F14" s="308"/>
      <c r="G14" s="308"/>
      <c r="H14" s="308"/>
      <c r="I14" s="308"/>
      <c r="J14" s="308"/>
      <c r="K14" s="308"/>
      <c r="L14" s="308"/>
      <c r="M14" s="310"/>
      <c r="Q14" s="308"/>
      <c r="R14" s="308"/>
      <c r="S14" s="308"/>
      <c r="T14" s="308"/>
      <c r="U14" s="308"/>
      <c r="V14" s="308"/>
      <c r="W14" s="308"/>
      <c r="X14" s="308"/>
      <c r="Y14" s="308"/>
      <c r="Z14" s="308"/>
      <c r="AA14" s="308"/>
      <c r="AB14" s="308"/>
    </row>
    <row r="15" spans="1:28" ht="14.25" customHeight="1">
      <c r="A15" s="308"/>
      <c r="B15" s="1134" t="s">
        <v>489</v>
      </c>
      <c r="C15" s="1135">
        <f>D15/C3</f>
        <v>56410.256410256414</v>
      </c>
      <c r="D15" s="1135">
        <f>'ToT (Intake Form)'!C59</f>
        <v>2200000</v>
      </c>
      <c r="E15" s="1136" t="s">
        <v>368</v>
      </c>
      <c r="F15" s="308"/>
      <c r="G15" s="308"/>
      <c r="H15" s="308"/>
      <c r="I15" s="308"/>
      <c r="J15" s="308"/>
      <c r="K15" s="308"/>
      <c r="L15" s="308"/>
      <c r="M15" s="310"/>
      <c r="Q15" s="308"/>
      <c r="R15" s="308"/>
      <c r="S15" s="308"/>
      <c r="T15" s="308"/>
      <c r="U15" s="308"/>
      <c r="V15" s="308"/>
      <c r="W15" s="308"/>
      <c r="X15" s="308"/>
      <c r="Y15" s="308"/>
      <c r="Z15" s="308"/>
      <c r="AA15" s="308"/>
      <c r="AB15" s="308"/>
    </row>
    <row r="16" spans="1:28" ht="14.25" customHeight="1">
      <c r="A16" s="308"/>
      <c r="B16" s="321" t="s">
        <v>369</v>
      </c>
      <c r="C16" s="322">
        <f>D16/C3</f>
        <v>407492.09513328201</v>
      </c>
      <c r="D16" s="339">
        <f>SUM(D7:D15)</f>
        <v>15892191.710197998</v>
      </c>
      <c r="E16" s="323"/>
      <c r="F16" s="308"/>
      <c r="G16" s="308"/>
      <c r="H16" s="308"/>
      <c r="I16" s="308"/>
      <c r="J16" s="308"/>
      <c r="K16" s="308"/>
      <c r="L16" s="308"/>
      <c r="M16" s="310"/>
      <c r="N16" s="310"/>
      <c r="O16" s="308"/>
      <c r="P16" s="308"/>
      <c r="Q16" s="308"/>
      <c r="R16" s="308"/>
      <c r="S16" s="308"/>
      <c r="T16" s="308"/>
      <c r="U16" s="308"/>
      <c r="V16" s="308"/>
      <c r="W16" s="308"/>
      <c r="X16" s="308"/>
      <c r="Y16" s="308"/>
      <c r="Z16" s="308"/>
      <c r="AA16" s="308"/>
      <c r="AB16" s="308"/>
    </row>
    <row r="17" spans="1:28" ht="13.8">
      <c r="A17" s="308"/>
      <c r="B17" s="321"/>
      <c r="C17" s="322"/>
      <c r="D17" s="322"/>
      <c r="E17" s="323"/>
      <c r="F17" s="308"/>
      <c r="G17" s="308"/>
      <c r="H17" s="308"/>
      <c r="I17" s="308"/>
      <c r="J17" s="308"/>
      <c r="K17" s="308"/>
      <c r="L17" s="308"/>
      <c r="M17" s="310"/>
      <c r="N17" s="310"/>
      <c r="O17" s="308"/>
      <c r="P17" s="308"/>
      <c r="Q17" s="308"/>
      <c r="R17" s="308"/>
      <c r="S17" s="308"/>
      <c r="T17" s="308"/>
      <c r="U17" s="308"/>
      <c r="V17" s="308"/>
      <c r="W17" s="308"/>
      <c r="X17" s="308"/>
      <c r="Y17" s="308"/>
      <c r="Z17" s="308"/>
      <c r="AA17" s="308"/>
      <c r="AB17" s="308"/>
    </row>
    <row r="18" spans="1:28" ht="14.25" customHeight="1">
      <c r="A18" s="308"/>
      <c r="B18" s="314"/>
      <c r="C18" s="310"/>
      <c r="D18" s="310"/>
      <c r="E18" s="323"/>
      <c r="F18" s="308"/>
      <c r="G18" s="308"/>
      <c r="H18" s="308"/>
      <c r="I18" s="308"/>
      <c r="J18" s="308"/>
      <c r="K18" s="308"/>
      <c r="L18" s="308"/>
      <c r="M18" s="310"/>
      <c r="N18" s="310"/>
      <c r="O18" s="308"/>
      <c r="P18" s="308"/>
      <c r="Q18" s="308"/>
      <c r="R18" s="308"/>
      <c r="S18" s="308"/>
      <c r="T18" s="308"/>
      <c r="U18" s="308"/>
      <c r="V18" s="308"/>
      <c r="W18" s="308"/>
      <c r="X18" s="308"/>
      <c r="Y18" s="308"/>
      <c r="Z18" s="308"/>
      <c r="AA18" s="308"/>
      <c r="AB18" s="308"/>
    </row>
    <row r="19" spans="1:28" ht="14.25" customHeight="1">
      <c r="A19" s="308"/>
      <c r="B19" s="314"/>
      <c r="C19" s="310"/>
      <c r="D19" s="310"/>
      <c r="E19" s="323"/>
      <c r="F19" s="308"/>
      <c r="G19" s="308"/>
      <c r="H19" s="308"/>
      <c r="I19" s="308"/>
      <c r="J19" s="308"/>
      <c r="K19" s="308"/>
      <c r="L19" s="308"/>
      <c r="M19" s="153"/>
      <c r="N19" s="310"/>
      <c r="O19" s="308"/>
      <c r="P19" s="308"/>
      <c r="Q19" s="308"/>
      <c r="R19" s="308"/>
      <c r="S19" s="308"/>
      <c r="T19" s="308"/>
      <c r="U19" s="308"/>
      <c r="V19" s="308"/>
      <c r="W19" s="308"/>
      <c r="X19" s="308"/>
      <c r="Y19" s="308"/>
      <c r="Z19" s="308"/>
      <c r="AA19" s="308"/>
      <c r="AB19" s="308"/>
    </row>
    <row r="20" spans="1:28" ht="14.25" customHeight="1">
      <c r="A20" s="308"/>
      <c r="B20" s="314"/>
      <c r="C20" s="310"/>
      <c r="D20" s="310"/>
      <c r="E20" s="323"/>
      <c r="F20" s="308"/>
      <c r="G20" s="308"/>
      <c r="H20" s="308"/>
      <c r="I20" s="308"/>
      <c r="J20" s="308"/>
      <c r="K20" s="308"/>
      <c r="L20" s="308"/>
      <c r="M20" s="310"/>
      <c r="N20" s="310"/>
      <c r="O20" s="308"/>
      <c r="P20" s="308"/>
      <c r="Q20" s="308"/>
      <c r="R20" s="308"/>
      <c r="S20" s="308"/>
      <c r="T20" s="308"/>
      <c r="U20" s="308"/>
      <c r="V20" s="308"/>
      <c r="W20" s="308"/>
      <c r="X20" s="308"/>
      <c r="Y20" s="308"/>
      <c r="Z20" s="308"/>
      <c r="AA20" s="308"/>
      <c r="AB20" s="308"/>
    </row>
    <row r="21" spans="1:28" ht="14.25" customHeight="1">
      <c r="A21" s="308"/>
      <c r="B21" s="314"/>
      <c r="C21" s="310"/>
      <c r="D21" s="310"/>
      <c r="E21" s="323"/>
      <c r="F21" s="308"/>
      <c r="G21" s="308"/>
      <c r="H21" s="308"/>
      <c r="I21" s="308"/>
      <c r="J21" s="308"/>
      <c r="K21" s="308"/>
      <c r="L21" s="308"/>
      <c r="M21" s="310"/>
      <c r="N21" s="310"/>
      <c r="O21" s="308"/>
      <c r="P21" s="308"/>
      <c r="Q21" s="308"/>
      <c r="R21" s="308"/>
      <c r="S21" s="308"/>
      <c r="T21" s="308"/>
      <c r="U21" s="308"/>
      <c r="V21" s="308"/>
      <c r="W21" s="308"/>
      <c r="X21" s="308"/>
      <c r="Y21" s="308"/>
      <c r="Z21" s="308"/>
      <c r="AA21" s="308"/>
      <c r="AB21" s="308"/>
    </row>
    <row r="22" spans="1:28" ht="14.25" customHeight="1">
      <c r="A22" s="308"/>
      <c r="B22" s="320"/>
      <c r="C22" s="310"/>
      <c r="D22" s="310"/>
      <c r="E22" s="323"/>
      <c r="F22" s="308"/>
      <c r="G22" s="308"/>
      <c r="H22" s="308"/>
      <c r="I22" s="308"/>
      <c r="J22" s="308"/>
      <c r="K22" s="308"/>
      <c r="L22" s="308"/>
      <c r="M22" s="310"/>
      <c r="N22" s="310"/>
      <c r="O22" s="308"/>
      <c r="P22" s="308"/>
      <c r="Q22" s="308"/>
      <c r="R22" s="308"/>
      <c r="S22" s="308"/>
      <c r="T22" s="308"/>
      <c r="U22" s="308"/>
      <c r="V22" s="308"/>
      <c r="W22" s="308"/>
      <c r="X22" s="308"/>
      <c r="Y22" s="308"/>
      <c r="Z22" s="308"/>
      <c r="AA22" s="308"/>
      <c r="AB22" s="308"/>
    </row>
    <row r="23" spans="1:28" ht="14.25" customHeight="1">
      <c r="A23" s="308"/>
      <c r="B23" s="320"/>
      <c r="C23" s="310"/>
      <c r="D23" s="310"/>
      <c r="E23" s="323"/>
      <c r="F23" s="308"/>
      <c r="G23" s="308"/>
      <c r="H23" s="308"/>
      <c r="I23" s="308"/>
      <c r="J23" s="308"/>
      <c r="K23" s="308"/>
      <c r="L23" s="308"/>
      <c r="M23" s="310"/>
      <c r="N23" s="310"/>
      <c r="O23" s="308"/>
      <c r="P23" s="308"/>
      <c r="Q23" s="308"/>
      <c r="R23" s="308"/>
      <c r="S23" s="308"/>
      <c r="T23" s="308"/>
      <c r="U23" s="308"/>
      <c r="V23" s="308"/>
      <c r="W23" s="308"/>
      <c r="X23" s="308"/>
      <c r="Y23" s="308"/>
      <c r="Z23" s="308"/>
      <c r="AA23" s="308"/>
      <c r="AB23" s="308"/>
    </row>
    <row r="24" spans="1:28" ht="14.25" customHeight="1">
      <c r="A24" s="308"/>
      <c r="B24" s="320"/>
      <c r="C24" s="310"/>
      <c r="D24" s="310"/>
      <c r="E24" s="323"/>
      <c r="F24" s="308"/>
      <c r="G24" s="308"/>
      <c r="H24" s="308"/>
      <c r="I24" s="308"/>
      <c r="J24" s="308"/>
      <c r="K24" s="308"/>
      <c r="L24" s="308"/>
      <c r="M24" s="310"/>
      <c r="N24" s="310"/>
      <c r="O24" s="308"/>
      <c r="P24" s="308"/>
      <c r="Q24" s="308"/>
      <c r="R24" s="308"/>
      <c r="S24" s="308"/>
      <c r="T24" s="308"/>
      <c r="U24" s="308"/>
      <c r="V24" s="308"/>
      <c r="W24" s="308"/>
      <c r="X24" s="308"/>
      <c r="Y24" s="308"/>
      <c r="Z24" s="308"/>
      <c r="AA24" s="308"/>
      <c r="AB24" s="308"/>
    </row>
    <row r="25" spans="1:28" ht="14.25" customHeight="1">
      <c r="A25" s="308"/>
      <c r="B25" s="314"/>
      <c r="C25" s="310"/>
      <c r="D25" s="310"/>
      <c r="E25" s="323"/>
      <c r="F25" s="308"/>
      <c r="G25" s="308"/>
      <c r="H25" s="308"/>
      <c r="I25" s="308"/>
      <c r="J25" s="308"/>
      <c r="K25" s="308"/>
      <c r="L25" s="308"/>
      <c r="M25" s="310"/>
      <c r="N25" s="310"/>
      <c r="O25" s="154"/>
      <c r="P25" s="308"/>
      <c r="Q25" s="308"/>
      <c r="R25" s="308"/>
      <c r="S25" s="308"/>
      <c r="T25" s="308"/>
      <c r="U25" s="308"/>
      <c r="V25" s="308"/>
      <c r="W25" s="308"/>
      <c r="X25" s="308"/>
      <c r="Y25" s="308"/>
      <c r="Z25" s="308"/>
      <c r="AA25" s="308"/>
      <c r="AB25" s="308"/>
    </row>
    <row r="26" spans="1:28" ht="14.25" customHeight="1">
      <c r="A26" s="308"/>
      <c r="B26" s="314"/>
      <c r="C26" s="310"/>
      <c r="D26" s="310"/>
      <c r="E26" s="323"/>
      <c r="F26" s="308"/>
      <c r="G26" s="308"/>
      <c r="H26" s="308"/>
      <c r="I26" s="308"/>
      <c r="J26" s="308"/>
      <c r="K26" s="308"/>
      <c r="L26" s="308"/>
      <c r="M26" s="310"/>
      <c r="N26" s="310"/>
      <c r="O26" s="308"/>
      <c r="P26" s="308"/>
      <c r="Q26" s="308"/>
      <c r="R26" s="308"/>
      <c r="S26" s="308"/>
      <c r="T26" s="308"/>
      <c r="U26" s="308"/>
      <c r="V26" s="308"/>
      <c r="W26" s="308"/>
      <c r="X26" s="308"/>
      <c r="Y26" s="308"/>
      <c r="Z26" s="308"/>
      <c r="AA26" s="308"/>
      <c r="AB26" s="308"/>
    </row>
    <row r="27" spans="1:28" ht="14.25" customHeight="1">
      <c r="A27" s="308"/>
      <c r="B27" s="321"/>
      <c r="C27" s="1137"/>
      <c r="D27" s="1137"/>
      <c r="E27" s="308"/>
      <c r="F27" s="308"/>
      <c r="G27" s="308"/>
      <c r="H27" s="308"/>
      <c r="I27" s="308"/>
      <c r="J27" s="308"/>
      <c r="K27" s="308"/>
      <c r="L27" s="308"/>
      <c r="M27" s="310"/>
      <c r="N27" s="310"/>
      <c r="O27" s="308"/>
      <c r="P27" s="308"/>
      <c r="Q27" s="308"/>
      <c r="R27" s="308"/>
      <c r="S27" s="308"/>
      <c r="T27" s="308"/>
      <c r="U27" s="308"/>
      <c r="V27" s="308"/>
      <c r="W27" s="308"/>
      <c r="X27" s="308"/>
      <c r="Y27" s="308"/>
      <c r="Z27" s="308"/>
      <c r="AA27" s="308"/>
      <c r="AB27" s="308"/>
    </row>
    <row r="28" spans="1:28" ht="14.25" customHeight="1">
      <c r="A28" s="308"/>
      <c r="B28" s="321"/>
      <c r="C28" s="1137"/>
      <c r="D28" s="1137"/>
      <c r="E28" s="308"/>
      <c r="F28" s="308"/>
      <c r="G28" s="308"/>
      <c r="H28" s="308"/>
      <c r="I28" s="308"/>
      <c r="J28" s="308"/>
      <c r="K28" s="308"/>
      <c r="L28" s="308"/>
      <c r="M28" s="310"/>
      <c r="N28" s="310"/>
      <c r="O28" s="308"/>
      <c r="P28" s="308"/>
      <c r="Q28" s="308"/>
      <c r="R28" s="308"/>
      <c r="S28" s="308"/>
      <c r="T28" s="308"/>
      <c r="U28" s="308"/>
      <c r="V28" s="308"/>
      <c r="W28" s="308"/>
      <c r="X28" s="308"/>
      <c r="Y28" s="308"/>
      <c r="Z28" s="308"/>
      <c r="AA28" s="308"/>
      <c r="AB28" s="308"/>
    </row>
    <row r="29" spans="1:28" ht="14.25" customHeight="1">
      <c r="A29" s="308"/>
      <c r="F29" s="308"/>
      <c r="G29" s="308"/>
      <c r="H29" s="308"/>
      <c r="I29" s="308"/>
      <c r="J29" s="308"/>
      <c r="K29" s="308"/>
      <c r="L29" s="308"/>
      <c r="M29" s="310"/>
      <c r="N29" s="310"/>
      <c r="O29" s="308"/>
      <c r="P29" s="308"/>
      <c r="Q29" s="308"/>
      <c r="R29" s="308"/>
      <c r="S29" s="308"/>
      <c r="T29" s="308"/>
      <c r="U29" s="308"/>
      <c r="V29" s="308"/>
      <c r="W29" s="308"/>
      <c r="X29" s="308"/>
      <c r="Y29" s="308"/>
      <c r="Z29" s="308"/>
      <c r="AA29" s="308"/>
      <c r="AB29" s="308"/>
    </row>
    <row r="30" spans="1:28" ht="14.25" customHeight="1">
      <c r="A30" s="308"/>
      <c r="F30" s="308"/>
      <c r="G30" s="308"/>
      <c r="H30" s="308"/>
      <c r="I30" s="308"/>
      <c r="J30" s="308"/>
      <c r="K30" s="308"/>
      <c r="L30" s="308"/>
      <c r="M30" s="310"/>
      <c r="N30" s="310"/>
      <c r="O30" s="308"/>
      <c r="P30" s="308"/>
      <c r="Q30" s="308"/>
      <c r="R30" s="308"/>
      <c r="S30" s="308"/>
      <c r="T30" s="308"/>
      <c r="U30" s="308"/>
      <c r="V30" s="308"/>
      <c r="W30" s="308"/>
      <c r="X30" s="308"/>
      <c r="Y30" s="308"/>
      <c r="Z30" s="308"/>
      <c r="AA30" s="308"/>
      <c r="AB30" s="308"/>
    </row>
    <row r="31" spans="1:28" ht="14.25" customHeight="1">
      <c r="A31" s="308"/>
      <c r="F31" s="308"/>
      <c r="G31" s="308"/>
      <c r="H31" s="308"/>
      <c r="I31" s="308"/>
      <c r="J31" s="308"/>
      <c r="K31" s="308"/>
      <c r="L31" s="308"/>
      <c r="M31" s="310"/>
      <c r="N31" s="310"/>
      <c r="O31" s="308"/>
      <c r="P31" s="308"/>
      <c r="Q31" s="308"/>
      <c r="R31" s="308"/>
      <c r="S31" s="308"/>
      <c r="T31" s="308"/>
      <c r="U31" s="308"/>
      <c r="V31" s="308"/>
      <c r="W31" s="308"/>
      <c r="X31" s="308"/>
      <c r="Y31" s="308"/>
      <c r="Z31" s="308"/>
      <c r="AA31" s="308"/>
      <c r="AB31" s="308"/>
    </row>
    <row r="32" spans="1:28" ht="14.25" customHeight="1">
      <c r="A32" s="308"/>
      <c r="F32" s="308"/>
      <c r="G32" s="308"/>
      <c r="H32" s="308"/>
      <c r="I32" s="308"/>
      <c r="J32" s="308"/>
      <c r="K32" s="308"/>
      <c r="L32" s="308"/>
      <c r="M32" s="310"/>
      <c r="N32" s="310"/>
      <c r="O32" s="308"/>
      <c r="P32" s="308"/>
      <c r="Q32" s="308"/>
      <c r="R32" s="308"/>
      <c r="S32" s="308"/>
      <c r="T32" s="308"/>
      <c r="U32" s="308"/>
      <c r="V32" s="308"/>
      <c r="W32" s="308"/>
      <c r="X32" s="308"/>
      <c r="Y32" s="308"/>
      <c r="Z32" s="308"/>
      <c r="AA32" s="308"/>
      <c r="AB32" s="308"/>
    </row>
    <row r="33" spans="1:28" ht="14.25" customHeight="1">
      <c r="A33" s="308"/>
      <c r="F33" s="308"/>
      <c r="G33" s="308"/>
      <c r="H33" s="308"/>
      <c r="I33" s="308"/>
      <c r="J33" s="308"/>
      <c r="K33" s="308"/>
      <c r="L33" s="308"/>
      <c r="M33" s="310"/>
      <c r="N33" s="310"/>
      <c r="O33" s="308"/>
      <c r="P33" s="308"/>
      <c r="Q33" s="308"/>
      <c r="R33" s="308"/>
      <c r="S33" s="308"/>
      <c r="T33" s="308"/>
      <c r="U33" s="308"/>
      <c r="V33" s="308"/>
      <c r="W33" s="308"/>
      <c r="X33" s="308"/>
      <c r="Y33" s="308"/>
      <c r="Z33" s="308"/>
      <c r="AA33" s="308"/>
      <c r="AB33" s="308"/>
    </row>
    <row r="34" spans="1:28" ht="14.25" customHeight="1">
      <c r="A34" s="308"/>
      <c r="F34" s="308"/>
      <c r="G34" s="308"/>
      <c r="H34" s="308"/>
      <c r="I34" s="308"/>
      <c r="J34" s="308"/>
      <c r="K34" s="308"/>
      <c r="L34" s="308"/>
      <c r="M34" s="310"/>
      <c r="N34" s="310"/>
      <c r="O34" s="308"/>
      <c r="P34" s="308"/>
      <c r="Q34" s="308"/>
      <c r="R34" s="308"/>
      <c r="S34" s="308"/>
      <c r="T34" s="308"/>
      <c r="U34" s="308"/>
      <c r="V34" s="308"/>
      <c r="W34" s="308"/>
      <c r="X34" s="308"/>
      <c r="Y34" s="308"/>
      <c r="Z34" s="308"/>
      <c r="AA34" s="308"/>
      <c r="AB34" s="308"/>
    </row>
    <row r="35" spans="1:28" ht="14.25" customHeight="1">
      <c r="A35" s="308"/>
      <c r="F35" s="308"/>
      <c r="G35" s="308"/>
      <c r="H35" s="308"/>
      <c r="I35" s="308"/>
      <c r="J35" s="308"/>
      <c r="K35" s="308"/>
      <c r="L35" s="308"/>
      <c r="M35" s="310"/>
      <c r="N35" s="310"/>
      <c r="O35" s="308"/>
      <c r="P35" s="308"/>
      <c r="Q35" s="308"/>
      <c r="R35" s="308"/>
      <c r="S35" s="308"/>
      <c r="T35" s="308"/>
      <c r="U35" s="308"/>
      <c r="V35" s="308"/>
      <c r="W35" s="308"/>
      <c r="X35" s="308"/>
      <c r="Y35" s="308"/>
      <c r="Z35" s="308"/>
      <c r="AA35" s="308"/>
      <c r="AB35" s="308"/>
    </row>
    <row r="36" spans="1:28" ht="14.25" customHeight="1">
      <c r="A36" s="308"/>
      <c r="F36" s="308"/>
      <c r="G36" s="308"/>
      <c r="H36" s="308"/>
      <c r="I36" s="308"/>
      <c r="J36" s="308"/>
      <c r="K36" s="308"/>
      <c r="L36" s="308"/>
      <c r="M36" s="310"/>
      <c r="N36" s="310"/>
      <c r="O36" s="308"/>
      <c r="P36" s="308"/>
      <c r="Q36" s="308"/>
      <c r="R36" s="308"/>
      <c r="S36" s="308"/>
      <c r="T36" s="308"/>
      <c r="U36" s="308"/>
      <c r="V36" s="308"/>
      <c r="W36" s="308"/>
      <c r="X36" s="308"/>
      <c r="Y36" s="308"/>
      <c r="Z36" s="308"/>
      <c r="AA36" s="308"/>
      <c r="AB36" s="308"/>
    </row>
    <row r="37" spans="1:28" ht="14.25" customHeight="1">
      <c r="A37" s="308"/>
      <c r="F37" s="308"/>
      <c r="G37" s="308"/>
      <c r="H37" s="308"/>
      <c r="I37" s="308"/>
      <c r="J37" s="308"/>
      <c r="K37" s="308"/>
      <c r="L37" s="308"/>
      <c r="M37" s="310"/>
      <c r="N37" s="310"/>
      <c r="O37" s="308"/>
      <c r="P37" s="308"/>
      <c r="Q37" s="308"/>
      <c r="R37" s="308"/>
      <c r="S37" s="308"/>
      <c r="T37" s="308"/>
      <c r="U37" s="308"/>
      <c r="V37" s="308"/>
      <c r="W37" s="308"/>
      <c r="X37" s="308"/>
      <c r="Y37" s="308"/>
      <c r="Z37" s="308"/>
      <c r="AA37" s="308"/>
      <c r="AB37" s="308"/>
    </row>
    <row r="38" spans="1:28" ht="14.25" customHeight="1">
      <c r="A38" s="308"/>
      <c r="F38" s="308"/>
      <c r="G38" s="308"/>
      <c r="H38" s="308"/>
      <c r="I38" s="308"/>
      <c r="J38" s="308"/>
      <c r="K38" s="308"/>
      <c r="L38" s="308"/>
      <c r="M38" s="310"/>
      <c r="N38" s="310"/>
      <c r="O38" s="308"/>
      <c r="P38" s="308"/>
      <c r="Q38" s="308"/>
      <c r="R38" s="308"/>
      <c r="S38" s="308"/>
      <c r="T38" s="308"/>
      <c r="U38" s="308"/>
      <c r="V38" s="308"/>
      <c r="W38" s="308"/>
      <c r="X38" s="308"/>
      <c r="Y38" s="308"/>
      <c r="Z38" s="308"/>
      <c r="AA38" s="308"/>
      <c r="AB38" s="308"/>
    </row>
    <row r="39" spans="1:28" ht="14.25" customHeight="1">
      <c r="A39" s="308"/>
      <c r="F39" s="308"/>
      <c r="G39" s="308"/>
      <c r="H39" s="308"/>
      <c r="I39" s="308"/>
      <c r="J39" s="308"/>
      <c r="K39" s="308"/>
      <c r="L39" s="308"/>
      <c r="M39" s="310"/>
      <c r="N39" s="310"/>
      <c r="O39" s="308"/>
      <c r="P39" s="308"/>
      <c r="Q39" s="308"/>
      <c r="R39" s="308"/>
      <c r="S39" s="308"/>
      <c r="T39" s="308"/>
      <c r="U39" s="308"/>
      <c r="V39" s="308"/>
      <c r="W39" s="308"/>
      <c r="X39" s="308"/>
      <c r="Y39" s="308"/>
      <c r="Z39" s="308"/>
      <c r="AA39" s="308"/>
      <c r="AB39" s="308"/>
    </row>
    <row r="40" spans="1:28" ht="14.25" customHeight="1">
      <c r="A40" s="308"/>
      <c r="F40" s="308"/>
      <c r="G40" s="308"/>
      <c r="H40" s="308"/>
      <c r="I40" s="308"/>
      <c r="J40" s="308"/>
      <c r="K40" s="308"/>
      <c r="L40" s="308"/>
      <c r="M40" s="310"/>
      <c r="N40" s="310"/>
      <c r="O40" s="308"/>
      <c r="P40" s="308"/>
      <c r="Q40" s="308"/>
      <c r="R40" s="308"/>
      <c r="S40" s="308"/>
      <c r="T40" s="308"/>
      <c r="U40" s="308"/>
      <c r="V40" s="308"/>
      <c r="W40" s="308"/>
      <c r="X40" s="308"/>
      <c r="Y40" s="308"/>
      <c r="Z40" s="308"/>
      <c r="AA40" s="308"/>
      <c r="AB40" s="308"/>
    </row>
    <row r="41" spans="1:28" ht="14.25" customHeight="1">
      <c r="A41" s="308"/>
      <c r="F41" s="308"/>
      <c r="G41" s="308"/>
      <c r="H41" s="308"/>
      <c r="I41" s="308"/>
      <c r="J41" s="308"/>
      <c r="K41" s="308"/>
      <c r="L41" s="308"/>
      <c r="M41" s="310"/>
      <c r="N41" s="310"/>
      <c r="O41" s="308"/>
      <c r="P41" s="308"/>
      <c r="Q41" s="308"/>
      <c r="R41" s="308"/>
      <c r="S41" s="308"/>
      <c r="T41" s="308"/>
      <c r="U41" s="308"/>
      <c r="V41" s="308"/>
      <c r="W41" s="308"/>
      <c r="X41" s="308"/>
      <c r="Y41" s="308"/>
      <c r="Z41" s="308"/>
      <c r="AA41" s="308"/>
      <c r="AB41" s="308"/>
    </row>
    <row r="42" spans="1:28" ht="14.25" customHeight="1">
      <c r="A42" s="308"/>
      <c r="F42" s="308"/>
      <c r="G42" s="308"/>
      <c r="H42" s="308"/>
      <c r="I42" s="308"/>
      <c r="J42" s="308"/>
      <c r="K42" s="308"/>
      <c r="L42" s="308"/>
      <c r="M42" s="310"/>
      <c r="N42" s="310"/>
      <c r="O42" s="308"/>
      <c r="P42" s="308"/>
      <c r="Q42" s="308"/>
      <c r="R42" s="308"/>
      <c r="S42" s="308"/>
      <c r="T42" s="308"/>
      <c r="U42" s="308"/>
      <c r="V42" s="308"/>
      <c r="W42" s="308"/>
      <c r="X42" s="308"/>
      <c r="Y42" s="308"/>
      <c r="Z42" s="308"/>
      <c r="AA42" s="308"/>
      <c r="AB42" s="308"/>
    </row>
    <row r="43" spans="1:28" ht="14.25" customHeight="1">
      <c r="A43" s="308"/>
      <c r="F43" s="308"/>
      <c r="G43" s="308"/>
      <c r="H43" s="308"/>
      <c r="I43" s="308"/>
      <c r="J43" s="308"/>
      <c r="K43" s="308"/>
      <c r="L43" s="308"/>
      <c r="M43" s="310"/>
      <c r="N43" s="310"/>
      <c r="O43" s="308"/>
      <c r="P43" s="308"/>
      <c r="Q43" s="308"/>
      <c r="R43" s="308"/>
      <c r="S43" s="308"/>
      <c r="T43" s="308"/>
      <c r="U43" s="308"/>
      <c r="V43" s="308"/>
      <c r="W43" s="308"/>
      <c r="X43" s="308"/>
      <c r="Y43" s="308"/>
      <c r="Z43" s="308"/>
      <c r="AA43" s="308"/>
      <c r="AB43" s="308"/>
    </row>
    <row r="44" spans="1:28" ht="14.25" customHeight="1">
      <c r="A44" s="308"/>
      <c r="F44" s="308"/>
      <c r="G44" s="308"/>
      <c r="H44" s="308"/>
      <c r="I44" s="308"/>
      <c r="J44" s="308"/>
      <c r="K44" s="308"/>
      <c r="L44" s="308"/>
      <c r="M44" s="310"/>
      <c r="N44" s="310"/>
      <c r="O44" s="308"/>
      <c r="P44" s="308"/>
      <c r="Q44" s="308"/>
      <c r="R44" s="308"/>
      <c r="S44" s="308"/>
      <c r="T44" s="308"/>
      <c r="U44" s="308"/>
      <c r="V44" s="308"/>
      <c r="W44" s="308"/>
      <c r="X44" s="308"/>
      <c r="Y44" s="308"/>
      <c r="Z44" s="308"/>
      <c r="AA44" s="308"/>
      <c r="AB44" s="308"/>
    </row>
    <row r="45" spans="1:28" ht="14.25" customHeight="1">
      <c r="A45" s="308"/>
      <c r="F45" s="308"/>
      <c r="G45" s="308"/>
      <c r="H45" s="308"/>
      <c r="I45" s="308"/>
      <c r="J45" s="308"/>
      <c r="K45" s="308"/>
      <c r="L45" s="308"/>
      <c r="M45" s="310"/>
      <c r="N45" s="310"/>
      <c r="O45" s="308"/>
      <c r="P45" s="308"/>
      <c r="Q45" s="308"/>
      <c r="R45" s="308"/>
      <c r="S45" s="308"/>
      <c r="T45" s="308"/>
      <c r="U45" s="308"/>
      <c r="V45" s="308"/>
      <c r="W45" s="308"/>
      <c r="X45" s="308"/>
      <c r="Y45" s="308"/>
      <c r="Z45" s="308"/>
      <c r="AA45" s="308"/>
      <c r="AB45" s="308"/>
    </row>
    <row r="46" spans="1:28" ht="14.25" customHeight="1">
      <c r="A46" s="308"/>
      <c r="F46" s="308"/>
      <c r="G46" s="308"/>
      <c r="H46" s="308"/>
      <c r="I46" s="308"/>
      <c r="J46" s="308"/>
      <c r="K46" s="308"/>
      <c r="L46" s="308"/>
      <c r="M46" s="310"/>
      <c r="N46" s="310"/>
      <c r="O46" s="308"/>
      <c r="P46" s="308"/>
      <c r="Q46" s="308"/>
      <c r="R46" s="308"/>
      <c r="S46" s="308"/>
      <c r="T46" s="308"/>
      <c r="U46" s="308"/>
      <c r="V46" s="308"/>
      <c r="W46" s="308"/>
      <c r="X46" s="308"/>
      <c r="Y46" s="308"/>
      <c r="Z46" s="308"/>
      <c r="AA46" s="308"/>
      <c r="AB46" s="308"/>
    </row>
    <row r="47" spans="1:28" ht="14.25" customHeight="1">
      <c r="A47" s="308"/>
      <c r="F47" s="308"/>
      <c r="G47" s="308"/>
      <c r="H47" s="308"/>
      <c r="I47" s="308"/>
      <c r="J47" s="308"/>
      <c r="K47" s="308"/>
      <c r="L47" s="308"/>
      <c r="M47" s="310"/>
      <c r="N47" s="310"/>
      <c r="O47" s="308"/>
      <c r="P47" s="308"/>
      <c r="Q47" s="308"/>
      <c r="R47" s="308"/>
      <c r="S47" s="308"/>
      <c r="T47" s="308"/>
      <c r="U47" s="308"/>
      <c r="V47" s="308"/>
      <c r="W47" s="308"/>
      <c r="X47" s="308"/>
      <c r="Y47" s="308"/>
      <c r="Z47" s="308"/>
      <c r="AA47" s="308"/>
      <c r="AB47" s="308"/>
    </row>
    <row r="48" spans="1:28" ht="14.25" customHeight="1">
      <c r="A48" s="308"/>
      <c r="F48" s="308"/>
      <c r="G48" s="308"/>
      <c r="H48" s="308"/>
      <c r="I48" s="308"/>
      <c r="J48" s="308"/>
      <c r="K48" s="308"/>
      <c r="L48" s="308"/>
      <c r="M48" s="310"/>
      <c r="N48" s="310"/>
      <c r="O48" s="308"/>
      <c r="P48" s="308"/>
      <c r="Q48" s="308"/>
      <c r="R48" s="308"/>
      <c r="S48" s="308"/>
      <c r="T48" s="308"/>
      <c r="U48" s="308"/>
      <c r="V48" s="308"/>
      <c r="W48" s="308"/>
      <c r="X48" s="308"/>
      <c r="Y48" s="308"/>
      <c r="Z48" s="308"/>
      <c r="AA48" s="308"/>
      <c r="AB48" s="308"/>
    </row>
    <row r="49" spans="1:28" ht="14.25" customHeight="1">
      <c r="A49" s="308"/>
      <c r="B49" s="321"/>
      <c r="C49" s="1137"/>
      <c r="D49" s="1137"/>
      <c r="E49" s="308"/>
      <c r="F49" s="308"/>
      <c r="G49" s="308"/>
      <c r="H49" s="308"/>
      <c r="I49" s="308"/>
      <c r="J49" s="308"/>
      <c r="K49" s="308"/>
      <c r="L49" s="308"/>
      <c r="M49" s="310"/>
      <c r="N49" s="310"/>
      <c r="O49" s="308"/>
      <c r="P49" s="308"/>
      <c r="Q49" s="308"/>
      <c r="R49" s="308"/>
      <c r="S49" s="308"/>
      <c r="T49" s="308"/>
      <c r="U49" s="308"/>
      <c r="V49" s="308"/>
      <c r="W49" s="308"/>
      <c r="X49" s="308"/>
      <c r="Y49" s="308"/>
      <c r="Z49" s="308"/>
      <c r="AA49" s="308"/>
      <c r="AB49" s="308"/>
    </row>
    <row r="50" spans="1:28" ht="9" customHeight="1">
      <c r="A50" s="308"/>
      <c r="B50" s="240"/>
      <c r="C50" s="68"/>
      <c r="D50" s="68"/>
      <c r="E50" s="68"/>
      <c r="F50" s="68"/>
      <c r="G50" s="240"/>
      <c r="H50" s="240"/>
      <c r="I50" s="308"/>
      <c r="J50" s="308"/>
      <c r="K50" s="308"/>
      <c r="L50" s="308"/>
      <c r="M50" s="310"/>
      <c r="N50" s="310"/>
      <c r="O50" s="308"/>
      <c r="P50" s="308"/>
      <c r="Q50" s="308"/>
      <c r="R50" s="308"/>
      <c r="S50" s="308"/>
      <c r="T50" s="308"/>
      <c r="U50" s="308"/>
      <c r="V50" s="308"/>
      <c r="W50" s="308"/>
      <c r="X50" s="308"/>
      <c r="Y50" s="308"/>
      <c r="Z50" s="308"/>
      <c r="AA50" s="308"/>
      <c r="AB50" s="308"/>
    </row>
    <row r="51" spans="1:28" ht="14.25" customHeight="1">
      <c r="A51" s="308"/>
      <c r="B51" s="1342"/>
      <c r="C51" s="1343"/>
      <c r="D51" s="1343"/>
      <c r="E51" s="1343"/>
      <c r="F51" s="1343"/>
      <c r="G51" s="240"/>
      <c r="H51" s="240"/>
      <c r="I51" s="308"/>
      <c r="J51" s="308"/>
      <c r="K51" s="308"/>
      <c r="L51" s="308"/>
      <c r="M51" s="310"/>
      <c r="N51" s="310"/>
      <c r="O51" s="308"/>
      <c r="P51" s="308"/>
      <c r="Q51" s="308"/>
      <c r="R51" s="308"/>
      <c r="S51" s="308"/>
      <c r="T51" s="308"/>
      <c r="U51" s="308"/>
      <c r="V51" s="308"/>
      <c r="W51" s="308"/>
      <c r="X51" s="308"/>
      <c r="Y51" s="308"/>
      <c r="Z51" s="308"/>
      <c r="AA51" s="308"/>
      <c r="AB51" s="308"/>
    </row>
    <row r="52" spans="1:28" ht="14.25" customHeight="1">
      <c r="A52" s="308"/>
      <c r="B52" s="335"/>
      <c r="C52" s="336"/>
      <c r="D52" s="336"/>
      <c r="E52" s="335"/>
      <c r="F52" s="335"/>
      <c r="G52" s="240"/>
      <c r="H52" s="240"/>
      <c r="I52" s="308"/>
      <c r="J52" s="308"/>
      <c r="K52" s="308"/>
      <c r="L52" s="308"/>
      <c r="M52" s="310"/>
      <c r="N52" s="310"/>
      <c r="O52" s="308"/>
      <c r="P52" s="308"/>
      <c r="Q52" s="308"/>
      <c r="R52" s="308"/>
      <c r="S52" s="308"/>
      <c r="T52" s="308"/>
      <c r="U52" s="308"/>
      <c r="V52" s="308"/>
      <c r="W52" s="308"/>
      <c r="X52" s="308"/>
      <c r="Y52" s="308"/>
      <c r="Z52" s="308"/>
      <c r="AA52" s="308"/>
      <c r="AB52" s="308"/>
    </row>
    <row r="53" spans="1:28" ht="14.25" customHeight="1">
      <c r="A53" s="308"/>
      <c r="B53" s="69"/>
      <c r="C53" s="68"/>
      <c r="D53" s="68"/>
      <c r="E53" s="68"/>
      <c r="F53" s="337"/>
      <c r="G53" s="240"/>
      <c r="H53" s="240"/>
      <c r="I53" s="308"/>
      <c r="J53" s="308"/>
      <c r="K53" s="308"/>
      <c r="L53" s="308"/>
      <c r="M53" s="310"/>
      <c r="N53" s="310"/>
      <c r="O53" s="308"/>
      <c r="P53" s="308"/>
      <c r="Q53" s="308"/>
      <c r="R53" s="308"/>
      <c r="S53" s="308"/>
      <c r="T53" s="308"/>
      <c r="U53" s="308"/>
      <c r="V53" s="308"/>
      <c r="W53" s="308"/>
      <c r="X53" s="308"/>
      <c r="Y53" s="308"/>
      <c r="Z53" s="308"/>
      <c r="AA53" s="308"/>
      <c r="AB53" s="308"/>
    </row>
    <row r="54" spans="1:28" ht="14.25" customHeight="1">
      <c r="A54" s="308"/>
      <c r="B54" s="69"/>
      <c r="C54" s="68"/>
      <c r="D54" s="68"/>
      <c r="E54" s="68"/>
      <c r="F54" s="337"/>
      <c r="G54" s="240"/>
      <c r="H54" s="240"/>
      <c r="I54" s="308"/>
      <c r="J54" s="308"/>
      <c r="K54" s="308"/>
      <c r="L54" s="308"/>
      <c r="M54" s="310"/>
      <c r="N54" s="310"/>
      <c r="O54" s="308"/>
      <c r="P54" s="308"/>
      <c r="Q54" s="308"/>
      <c r="R54" s="308"/>
      <c r="S54" s="308"/>
      <c r="T54" s="308"/>
      <c r="U54" s="308"/>
      <c r="V54" s="308"/>
      <c r="W54" s="308"/>
      <c r="X54" s="308"/>
      <c r="Y54" s="308"/>
      <c r="Z54" s="308"/>
      <c r="AA54" s="308"/>
      <c r="AB54" s="308"/>
    </row>
    <row r="55" spans="1:28" ht="14.25" customHeight="1">
      <c r="A55" s="308"/>
      <c r="B55" s="69"/>
      <c r="C55" s="68"/>
      <c r="D55" s="68"/>
      <c r="E55" s="68"/>
      <c r="F55" s="337"/>
      <c r="G55" s="240"/>
      <c r="H55" s="240"/>
      <c r="I55" s="308"/>
      <c r="J55" s="308"/>
      <c r="K55" s="308"/>
      <c r="L55" s="308"/>
      <c r="M55" s="310"/>
      <c r="N55" s="310"/>
      <c r="O55" s="308"/>
      <c r="P55" s="308"/>
      <c r="Q55" s="308"/>
      <c r="R55" s="308"/>
      <c r="S55" s="308"/>
      <c r="T55" s="308"/>
      <c r="U55" s="308"/>
      <c r="V55" s="308"/>
      <c r="W55" s="308"/>
      <c r="X55" s="308"/>
      <c r="Y55" s="308"/>
      <c r="Z55" s="308"/>
      <c r="AA55" s="308"/>
      <c r="AB55" s="308"/>
    </row>
    <row r="56" spans="1:28" ht="14.25" customHeight="1">
      <c r="A56" s="308"/>
      <c r="B56" s="69"/>
      <c r="C56" s="68"/>
      <c r="D56" s="68"/>
      <c r="E56" s="68"/>
      <c r="F56" s="337"/>
      <c r="G56" s="240"/>
      <c r="H56" s="240"/>
      <c r="I56" s="308"/>
      <c r="J56" s="308"/>
      <c r="K56" s="308"/>
      <c r="L56" s="308"/>
      <c r="M56" s="310"/>
      <c r="N56" s="310"/>
      <c r="O56" s="308"/>
      <c r="P56" s="308"/>
      <c r="Q56" s="308"/>
      <c r="R56" s="308"/>
      <c r="S56" s="308"/>
      <c r="T56" s="308"/>
      <c r="U56" s="308"/>
      <c r="V56" s="308"/>
      <c r="W56" s="308"/>
      <c r="X56" s="308"/>
      <c r="Y56" s="308"/>
      <c r="Z56" s="308"/>
      <c r="AA56" s="308"/>
      <c r="AB56" s="308"/>
    </row>
    <row r="57" spans="1:28" ht="14.25" customHeight="1">
      <c r="A57" s="308"/>
      <c r="B57" s="69"/>
      <c r="C57" s="68"/>
      <c r="D57" s="68"/>
      <c r="E57" s="68"/>
      <c r="F57" s="337"/>
      <c r="G57" s="240"/>
      <c r="H57" s="240"/>
      <c r="I57" s="308"/>
      <c r="J57" s="308"/>
      <c r="K57" s="308"/>
      <c r="L57" s="308"/>
      <c r="M57" s="310"/>
      <c r="N57" s="310"/>
      <c r="O57" s="308"/>
      <c r="P57" s="308"/>
      <c r="Q57" s="308"/>
      <c r="R57" s="308"/>
      <c r="S57" s="308"/>
      <c r="T57" s="308"/>
      <c r="U57" s="308"/>
      <c r="V57" s="308"/>
      <c r="W57" s="308"/>
      <c r="X57" s="308"/>
      <c r="Y57" s="308"/>
      <c r="Z57" s="308"/>
      <c r="AA57" s="308"/>
      <c r="AB57" s="308"/>
    </row>
    <row r="58" spans="1:28" ht="14.25" customHeight="1">
      <c r="A58" s="308"/>
      <c r="B58" s="69"/>
      <c r="C58" s="68"/>
      <c r="D58" s="68"/>
      <c r="E58" s="68"/>
      <c r="F58" s="338"/>
      <c r="G58" s="240"/>
      <c r="H58" s="240"/>
      <c r="I58" s="308"/>
      <c r="J58" s="308"/>
      <c r="K58" s="308"/>
      <c r="L58" s="308"/>
      <c r="M58" s="310"/>
      <c r="N58" s="310"/>
      <c r="O58" s="308"/>
      <c r="P58" s="308"/>
      <c r="Q58" s="308"/>
      <c r="R58" s="308"/>
      <c r="S58" s="308"/>
      <c r="T58" s="308"/>
      <c r="U58" s="308"/>
      <c r="V58" s="308"/>
      <c r="W58" s="308"/>
      <c r="X58" s="308"/>
      <c r="Y58" s="308"/>
      <c r="Z58" s="308"/>
      <c r="AA58" s="308"/>
      <c r="AB58" s="308"/>
    </row>
    <row r="59" spans="1:28" ht="14.25" customHeight="1">
      <c r="A59" s="308"/>
      <c r="B59" s="69"/>
      <c r="C59" s="68"/>
      <c r="D59" s="68"/>
      <c r="E59" s="68"/>
      <c r="F59" s="338"/>
      <c r="G59" s="240"/>
      <c r="H59" s="240"/>
      <c r="I59" s="308"/>
      <c r="J59" s="308"/>
      <c r="K59" s="308"/>
      <c r="L59" s="308"/>
      <c r="M59" s="310"/>
      <c r="N59" s="310"/>
      <c r="O59" s="308"/>
      <c r="P59" s="308"/>
      <c r="Q59" s="308"/>
      <c r="R59" s="308"/>
      <c r="S59" s="308"/>
      <c r="T59" s="308"/>
      <c r="U59" s="308"/>
      <c r="V59" s="308"/>
      <c r="W59" s="308"/>
      <c r="X59" s="308"/>
      <c r="Y59" s="308"/>
      <c r="Z59" s="308"/>
      <c r="AA59" s="308"/>
      <c r="AB59" s="308"/>
    </row>
    <row r="60" spans="1:28" ht="14.25" customHeight="1">
      <c r="A60" s="308"/>
      <c r="B60" s="69"/>
      <c r="C60" s="68"/>
      <c r="D60" s="68"/>
      <c r="E60" s="68"/>
      <c r="F60" s="338"/>
      <c r="G60" s="240"/>
      <c r="H60" s="240"/>
      <c r="I60" s="308"/>
      <c r="J60" s="308"/>
      <c r="K60" s="308"/>
      <c r="L60" s="308"/>
      <c r="M60" s="310"/>
      <c r="N60" s="310"/>
      <c r="O60" s="308"/>
      <c r="P60" s="308"/>
      <c r="Q60" s="308"/>
      <c r="R60" s="308"/>
      <c r="S60" s="308"/>
      <c r="T60" s="308"/>
      <c r="U60" s="308"/>
      <c r="V60" s="308"/>
      <c r="W60" s="308"/>
      <c r="X60" s="308"/>
      <c r="Y60" s="308"/>
      <c r="Z60" s="308"/>
      <c r="AA60" s="308"/>
      <c r="AB60" s="308"/>
    </row>
    <row r="61" spans="1:28" ht="14.25" customHeight="1">
      <c r="A61" s="308"/>
      <c r="B61" s="69"/>
      <c r="C61" s="68"/>
      <c r="D61" s="68"/>
      <c r="E61" s="68"/>
      <c r="F61" s="337"/>
      <c r="G61" s="240"/>
      <c r="H61" s="240"/>
      <c r="I61" s="308"/>
      <c r="J61" s="308"/>
      <c r="K61" s="308"/>
      <c r="L61" s="308"/>
      <c r="M61" s="310"/>
      <c r="N61" s="310"/>
      <c r="O61" s="308"/>
      <c r="P61" s="308"/>
      <c r="Q61" s="308"/>
      <c r="R61" s="308"/>
      <c r="S61" s="308"/>
      <c r="T61" s="308"/>
      <c r="U61" s="308"/>
      <c r="V61" s="308"/>
      <c r="W61" s="308"/>
      <c r="X61" s="308"/>
      <c r="Y61" s="308"/>
      <c r="Z61" s="308"/>
      <c r="AA61" s="308"/>
      <c r="AB61" s="308"/>
    </row>
    <row r="62" spans="1:28" ht="14.25" customHeight="1">
      <c r="A62" s="308"/>
      <c r="B62" s="69"/>
      <c r="C62" s="68"/>
      <c r="D62" s="68"/>
      <c r="E62" s="68"/>
      <c r="F62" s="337"/>
      <c r="G62" s="240"/>
      <c r="H62" s="240"/>
      <c r="I62" s="308"/>
      <c r="J62" s="308"/>
      <c r="K62" s="308"/>
      <c r="L62" s="308"/>
      <c r="M62" s="310"/>
      <c r="N62" s="310"/>
      <c r="O62" s="308"/>
      <c r="P62" s="308"/>
      <c r="Q62" s="308"/>
      <c r="R62" s="308"/>
      <c r="S62" s="308"/>
      <c r="T62" s="308"/>
      <c r="U62" s="308"/>
      <c r="V62" s="308"/>
      <c r="W62" s="308"/>
      <c r="X62" s="308"/>
      <c r="Y62" s="308"/>
      <c r="Z62" s="308"/>
      <c r="AA62" s="308"/>
      <c r="AB62" s="308"/>
    </row>
    <row r="63" spans="1:28" ht="14.25" customHeight="1">
      <c r="A63" s="308"/>
      <c r="B63" s="335"/>
      <c r="C63" s="340"/>
      <c r="D63" s="340"/>
      <c r="E63" s="340"/>
      <c r="F63" s="335"/>
      <c r="G63" s="240"/>
      <c r="H63" s="240"/>
      <c r="I63" s="308"/>
      <c r="J63" s="308"/>
      <c r="K63" s="308"/>
      <c r="L63" s="308"/>
      <c r="M63" s="310"/>
      <c r="N63" s="310"/>
      <c r="O63" s="308"/>
      <c r="P63" s="308"/>
      <c r="Q63" s="308"/>
      <c r="R63" s="308"/>
      <c r="S63" s="308"/>
      <c r="T63" s="308"/>
      <c r="U63" s="308"/>
      <c r="V63" s="308"/>
      <c r="W63" s="308"/>
      <c r="X63" s="308"/>
      <c r="Y63" s="308"/>
      <c r="Z63" s="308"/>
      <c r="AA63" s="308"/>
      <c r="AB63" s="308"/>
    </row>
    <row r="64" spans="1:28" ht="14.25" customHeight="1">
      <c r="A64" s="308"/>
      <c r="B64" s="240"/>
      <c r="C64" s="240"/>
      <c r="D64" s="240"/>
      <c r="E64" s="240"/>
      <c r="F64" s="240"/>
      <c r="G64" s="240"/>
      <c r="H64" s="240"/>
      <c r="I64" s="308"/>
      <c r="J64" s="308"/>
      <c r="K64" s="308"/>
      <c r="L64" s="308"/>
      <c r="M64" s="310"/>
      <c r="N64" s="310"/>
      <c r="O64" s="308"/>
      <c r="P64" s="308"/>
      <c r="Q64" s="308"/>
      <c r="R64" s="308"/>
      <c r="S64" s="308"/>
      <c r="T64" s="308"/>
      <c r="U64" s="308"/>
      <c r="V64" s="308"/>
      <c r="W64" s="308"/>
      <c r="X64" s="308"/>
      <c r="Y64" s="308"/>
      <c r="Z64" s="308"/>
      <c r="AA64" s="308"/>
      <c r="AB64" s="308"/>
    </row>
    <row r="65" spans="1:28" ht="14.25" customHeight="1">
      <c r="A65" s="308"/>
      <c r="B65" s="335"/>
      <c r="C65" s="240"/>
      <c r="D65" s="240"/>
      <c r="E65" s="240"/>
      <c r="F65" s="240"/>
      <c r="G65" s="240"/>
      <c r="H65" s="240"/>
      <c r="I65" s="308"/>
      <c r="J65" s="308"/>
      <c r="K65" s="308"/>
      <c r="L65" s="308"/>
      <c r="M65" s="310"/>
      <c r="N65" s="310"/>
      <c r="O65" s="308"/>
      <c r="P65" s="308"/>
      <c r="Q65" s="308"/>
      <c r="R65" s="308"/>
      <c r="S65" s="308"/>
      <c r="T65" s="308"/>
      <c r="U65" s="308"/>
      <c r="V65" s="308"/>
      <c r="W65" s="308"/>
      <c r="X65" s="308"/>
      <c r="Y65" s="308"/>
      <c r="Z65" s="308"/>
      <c r="AA65" s="308"/>
      <c r="AB65" s="308"/>
    </row>
    <row r="66" spans="1:28" ht="14.25" customHeight="1">
      <c r="A66" s="308"/>
      <c r="B66" s="69"/>
      <c r="C66" s="68"/>
      <c r="D66" s="240"/>
      <c r="E66" s="240"/>
      <c r="F66" s="240"/>
      <c r="G66" s="240"/>
      <c r="H66" s="240"/>
      <c r="I66" s="308"/>
      <c r="J66" s="308"/>
      <c r="K66" s="308"/>
      <c r="L66" s="308"/>
      <c r="M66" s="310"/>
      <c r="N66" s="310"/>
      <c r="O66" s="308"/>
      <c r="P66" s="308"/>
      <c r="Q66" s="308"/>
      <c r="R66" s="308"/>
      <c r="S66" s="308"/>
      <c r="T66" s="308"/>
      <c r="U66" s="308"/>
      <c r="V66" s="308"/>
      <c r="W66" s="308"/>
      <c r="X66" s="308"/>
      <c r="Y66" s="308"/>
      <c r="Z66" s="308"/>
      <c r="AA66" s="308"/>
      <c r="AB66" s="308"/>
    </row>
    <row r="67" spans="1:28" ht="14.25" customHeight="1">
      <c r="A67" s="308"/>
      <c r="B67" s="342"/>
      <c r="C67" s="310"/>
      <c r="D67" s="308"/>
      <c r="E67" s="308"/>
      <c r="F67" s="308"/>
      <c r="G67" s="308"/>
      <c r="H67" s="308"/>
      <c r="I67" s="308"/>
      <c r="J67" s="308"/>
      <c r="K67" s="308"/>
      <c r="L67" s="308"/>
      <c r="M67" s="310"/>
      <c r="N67" s="310"/>
      <c r="O67" s="308"/>
      <c r="P67" s="308"/>
      <c r="Q67" s="308"/>
      <c r="R67" s="308"/>
      <c r="S67" s="308"/>
      <c r="T67" s="308"/>
      <c r="U67" s="308"/>
      <c r="V67" s="308"/>
      <c r="W67" s="308"/>
      <c r="X67" s="308"/>
      <c r="Y67" s="308"/>
      <c r="Z67" s="308"/>
      <c r="AA67" s="308"/>
      <c r="AB67" s="308"/>
    </row>
    <row r="68" spans="1:28" ht="14.25" customHeight="1">
      <c r="A68" s="308"/>
      <c r="B68" s="342"/>
      <c r="C68" s="310"/>
      <c r="D68" s="308"/>
      <c r="E68" s="308"/>
      <c r="F68" s="308"/>
      <c r="G68" s="308"/>
      <c r="H68" s="308"/>
      <c r="I68" s="308"/>
      <c r="J68" s="308"/>
      <c r="K68" s="308"/>
      <c r="L68" s="308"/>
      <c r="M68" s="310"/>
      <c r="N68" s="310"/>
      <c r="O68" s="308"/>
      <c r="P68" s="308"/>
      <c r="Q68" s="308"/>
      <c r="R68" s="308"/>
      <c r="S68" s="308"/>
      <c r="T68" s="308"/>
      <c r="U68" s="308"/>
      <c r="V68" s="308"/>
      <c r="W68" s="308"/>
      <c r="X68" s="308"/>
      <c r="Y68" s="308"/>
      <c r="Z68" s="308"/>
      <c r="AA68" s="308"/>
      <c r="AB68" s="308"/>
    </row>
    <row r="69" spans="1:28" ht="14.25" customHeight="1">
      <c r="A69" s="308"/>
      <c r="B69" s="342"/>
      <c r="C69" s="310"/>
      <c r="D69" s="308"/>
      <c r="E69" s="308"/>
      <c r="F69" s="308"/>
      <c r="G69" s="308"/>
      <c r="H69" s="308"/>
      <c r="I69" s="308"/>
      <c r="J69" s="308"/>
      <c r="K69" s="308"/>
      <c r="L69" s="308"/>
      <c r="M69" s="310"/>
      <c r="N69" s="310"/>
      <c r="O69" s="308"/>
      <c r="P69" s="308"/>
      <c r="Q69" s="308"/>
      <c r="R69" s="308"/>
      <c r="S69" s="308"/>
      <c r="T69" s="308"/>
      <c r="U69" s="308"/>
      <c r="V69" s="308"/>
      <c r="W69" s="308"/>
      <c r="X69" s="308"/>
      <c r="Y69" s="308"/>
      <c r="Z69" s="308"/>
      <c r="AA69" s="308"/>
      <c r="AB69" s="308"/>
    </row>
    <row r="70" spans="1:28" ht="14.25" customHeight="1">
      <c r="A70" s="308"/>
      <c r="B70" s="342"/>
      <c r="C70" s="310"/>
      <c r="D70" s="308"/>
      <c r="E70" s="308"/>
      <c r="F70" s="308"/>
      <c r="G70" s="308"/>
      <c r="H70" s="308"/>
      <c r="I70" s="308"/>
      <c r="J70" s="308"/>
      <c r="K70" s="308"/>
      <c r="L70" s="308"/>
      <c r="M70" s="310"/>
      <c r="N70" s="310"/>
      <c r="O70" s="308"/>
      <c r="P70" s="308"/>
      <c r="Q70" s="308"/>
      <c r="R70" s="308"/>
      <c r="S70" s="308"/>
      <c r="T70" s="308"/>
      <c r="U70" s="308"/>
      <c r="V70" s="308"/>
      <c r="W70" s="308"/>
      <c r="X70" s="308"/>
      <c r="Y70" s="308"/>
      <c r="Z70" s="308"/>
      <c r="AA70" s="308"/>
      <c r="AB70" s="308"/>
    </row>
    <row r="71" spans="1:28" ht="14.25" customHeight="1">
      <c r="A71" s="308"/>
      <c r="B71" s="321"/>
      <c r="C71" s="1137"/>
      <c r="D71" s="308"/>
      <c r="E71" s="308"/>
      <c r="F71" s="308"/>
      <c r="G71" s="308"/>
      <c r="H71" s="308"/>
      <c r="I71" s="308"/>
      <c r="J71" s="308"/>
      <c r="K71" s="308"/>
      <c r="L71" s="308"/>
      <c r="M71" s="310"/>
      <c r="N71" s="310"/>
      <c r="O71" s="308"/>
      <c r="P71" s="308"/>
      <c r="Q71" s="308"/>
      <c r="R71" s="308"/>
      <c r="S71" s="308"/>
      <c r="T71" s="308"/>
      <c r="U71" s="308"/>
      <c r="V71" s="308"/>
      <c r="W71" s="308"/>
      <c r="X71" s="308"/>
      <c r="Y71" s="308"/>
      <c r="Z71" s="308"/>
      <c r="AA71" s="308"/>
      <c r="AB71" s="308"/>
    </row>
    <row r="72" spans="1:28" ht="14.25" customHeight="1">
      <c r="A72" s="308"/>
      <c r="B72" s="308"/>
      <c r="C72" s="308"/>
      <c r="D72" s="308"/>
      <c r="E72" s="308"/>
      <c r="F72" s="308"/>
      <c r="G72" s="308"/>
      <c r="H72" s="308"/>
      <c r="I72" s="308"/>
      <c r="J72" s="308"/>
      <c r="K72" s="308"/>
      <c r="L72" s="308"/>
      <c r="M72" s="310"/>
      <c r="N72" s="310"/>
      <c r="O72" s="308"/>
      <c r="P72" s="308"/>
      <c r="Q72" s="308"/>
      <c r="R72" s="308"/>
      <c r="S72" s="308"/>
      <c r="T72" s="308"/>
      <c r="U72" s="308"/>
      <c r="V72" s="308"/>
      <c r="W72" s="308"/>
      <c r="X72" s="308"/>
      <c r="Y72" s="308"/>
      <c r="Z72" s="308"/>
      <c r="AA72" s="308"/>
      <c r="AB72" s="308"/>
    </row>
    <row r="73" spans="1:28" ht="14.25" customHeight="1">
      <c r="A73" s="308"/>
      <c r="B73" s="308"/>
      <c r="C73" s="308"/>
      <c r="D73" s="308"/>
      <c r="E73" s="308"/>
      <c r="F73" s="308"/>
      <c r="G73" s="308"/>
      <c r="H73" s="308"/>
      <c r="I73" s="308"/>
      <c r="J73" s="308"/>
      <c r="K73" s="308"/>
      <c r="L73" s="308"/>
      <c r="M73" s="310"/>
      <c r="N73" s="310"/>
      <c r="O73" s="308"/>
      <c r="P73" s="308"/>
      <c r="Q73" s="308"/>
      <c r="R73" s="308"/>
      <c r="S73" s="308"/>
      <c r="T73" s="308"/>
      <c r="U73" s="308"/>
      <c r="V73" s="308"/>
      <c r="W73" s="308"/>
      <c r="X73" s="308"/>
      <c r="Y73" s="308"/>
      <c r="Z73" s="308"/>
      <c r="AA73" s="308"/>
      <c r="AB73" s="308"/>
    </row>
    <row r="74" spans="1:28" ht="14.25" customHeight="1">
      <c r="A74" s="308"/>
      <c r="D74" s="308"/>
      <c r="I74" s="308"/>
      <c r="J74" s="308"/>
      <c r="K74" s="308"/>
      <c r="L74" s="308"/>
      <c r="M74" s="310"/>
      <c r="N74" s="310"/>
      <c r="O74" s="308"/>
      <c r="P74" s="308"/>
      <c r="Q74" s="308"/>
      <c r="R74" s="308"/>
      <c r="S74" s="308"/>
      <c r="T74" s="308"/>
      <c r="U74" s="308"/>
      <c r="V74" s="308"/>
      <c r="W74" s="308"/>
      <c r="X74" s="308"/>
      <c r="Y74" s="308"/>
      <c r="Z74" s="308"/>
      <c r="AA74" s="308"/>
      <c r="AB74" s="308"/>
    </row>
    <row r="75" spans="1:28" ht="14.25" customHeight="1">
      <c r="A75" s="308"/>
      <c r="D75" s="308"/>
      <c r="I75" s="308"/>
      <c r="J75" s="308"/>
      <c r="K75" s="308"/>
      <c r="L75" s="308"/>
      <c r="M75" s="310"/>
      <c r="N75" s="310"/>
      <c r="O75" s="308"/>
      <c r="P75" s="308"/>
      <c r="Q75" s="308"/>
      <c r="R75" s="308"/>
      <c r="S75" s="308"/>
      <c r="T75" s="308"/>
      <c r="U75" s="308"/>
      <c r="V75" s="308"/>
      <c r="W75" s="308"/>
      <c r="X75" s="308"/>
      <c r="Y75" s="308"/>
      <c r="Z75" s="308"/>
      <c r="AA75" s="308"/>
      <c r="AB75" s="308"/>
    </row>
    <row r="76" spans="1:28" ht="14.25" customHeight="1">
      <c r="A76" s="308"/>
      <c r="D76" s="308"/>
      <c r="I76" s="308"/>
      <c r="J76" s="308"/>
      <c r="K76" s="308"/>
      <c r="L76" s="308"/>
      <c r="M76" s="310"/>
      <c r="N76" s="310"/>
      <c r="O76" s="308"/>
      <c r="P76" s="308"/>
      <c r="Q76" s="308"/>
      <c r="R76" s="308"/>
      <c r="S76" s="308"/>
      <c r="T76" s="308"/>
      <c r="U76" s="308"/>
      <c r="V76" s="308"/>
      <c r="W76" s="308"/>
      <c r="X76" s="308"/>
      <c r="Y76" s="308"/>
      <c r="Z76" s="308"/>
      <c r="AA76" s="308"/>
      <c r="AB76" s="308"/>
    </row>
    <row r="77" spans="1:28" ht="14.25" customHeight="1">
      <c r="A77" s="308"/>
      <c r="D77" s="308"/>
      <c r="I77" s="308"/>
      <c r="J77" s="308"/>
      <c r="K77" s="308"/>
      <c r="L77" s="308"/>
      <c r="M77" s="310"/>
      <c r="N77" s="310"/>
      <c r="O77" s="308"/>
      <c r="P77" s="308"/>
      <c r="Q77" s="308"/>
      <c r="R77" s="308"/>
      <c r="S77" s="308"/>
      <c r="T77" s="308"/>
      <c r="U77" s="308"/>
      <c r="V77" s="308"/>
      <c r="W77" s="308"/>
      <c r="X77" s="308"/>
      <c r="Y77" s="308"/>
      <c r="Z77" s="308"/>
      <c r="AA77" s="308"/>
      <c r="AB77" s="308"/>
    </row>
    <row r="78" spans="1:28" ht="14.25" customHeight="1">
      <c r="A78" s="308"/>
      <c r="D78" s="308"/>
      <c r="I78" s="308"/>
      <c r="J78" s="308"/>
      <c r="K78" s="308"/>
      <c r="L78" s="308"/>
      <c r="M78" s="310"/>
      <c r="N78" s="310"/>
      <c r="O78" s="308"/>
      <c r="P78" s="308"/>
      <c r="Q78" s="308"/>
      <c r="R78" s="308"/>
      <c r="S78" s="308"/>
      <c r="T78" s="308"/>
      <c r="U78" s="308"/>
      <c r="V78" s="308"/>
      <c r="W78" s="308"/>
      <c r="X78" s="308"/>
      <c r="Y78" s="308"/>
      <c r="Z78" s="308"/>
      <c r="AA78" s="308"/>
      <c r="AB78" s="308"/>
    </row>
    <row r="79" spans="1:28" ht="14.25" customHeight="1">
      <c r="A79" s="308"/>
      <c r="D79" s="308"/>
      <c r="I79" s="308"/>
      <c r="J79" s="308"/>
      <c r="K79" s="308"/>
      <c r="L79" s="308"/>
      <c r="M79" s="310"/>
      <c r="N79" s="310"/>
      <c r="O79" s="308"/>
      <c r="P79" s="308"/>
      <c r="Q79" s="308"/>
      <c r="R79" s="308"/>
      <c r="S79" s="308"/>
      <c r="T79" s="308"/>
      <c r="U79" s="308"/>
      <c r="V79" s="308"/>
      <c r="W79" s="308"/>
      <c r="X79" s="308"/>
      <c r="Y79" s="308"/>
      <c r="Z79" s="308"/>
      <c r="AA79" s="308"/>
      <c r="AB79" s="308"/>
    </row>
    <row r="80" spans="1:28" ht="14.25" customHeight="1">
      <c r="A80" s="308"/>
      <c r="B80" s="308"/>
      <c r="C80" s="308"/>
      <c r="D80" s="308"/>
      <c r="I80" s="308"/>
      <c r="J80" s="308"/>
      <c r="K80" s="308"/>
      <c r="L80" s="308"/>
      <c r="M80" s="310"/>
      <c r="N80" s="310"/>
      <c r="O80" s="308"/>
      <c r="P80" s="308"/>
      <c r="Q80" s="308"/>
      <c r="R80" s="308"/>
      <c r="S80" s="308"/>
      <c r="T80" s="308"/>
      <c r="U80" s="308"/>
      <c r="V80" s="308"/>
      <c r="W80" s="308"/>
      <c r="X80" s="308"/>
      <c r="Y80" s="308"/>
      <c r="Z80" s="308"/>
      <c r="AA80" s="308"/>
      <c r="AB80" s="308"/>
    </row>
    <row r="81" spans="1:28" ht="14.25" customHeight="1">
      <c r="A81" s="308"/>
      <c r="B81" s="308"/>
      <c r="C81" s="308"/>
      <c r="D81" s="308"/>
      <c r="I81" s="308"/>
      <c r="J81" s="308"/>
      <c r="K81" s="308"/>
      <c r="L81" s="308"/>
      <c r="M81" s="310"/>
      <c r="N81" s="310"/>
      <c r="O81" s="308"/>
      <c r="P81" s="308"/>
      <c r="Q81" s="308"/>
      <c r="R81" s="308"/>
      <c r="S81" s="308"/>
      <c r="T81" s="308"/>
      <c r="U81" s="308"/>
      <c r="V81" s="308"/>
      <c r="W81" s="308"/>
      <c r="X81" s="308"/>
      <c r="Y81" s="308"/>
      <c r="Z81" s="308"/>
      <c r="AA81" s="308"/>
      <c r="AB81" s="308"/>
    </row>
    <row r="82" spans="1:28" ht="14.25" customHeight="1">
      <c r="A82" s="308"/>
      <c r="B82" s="308"/>
      <c r="C82" s="308"/>
      <c r="D82" s="308"/>
      <c r="I82" s="308"/>
      <c r="J82" s="308"/>
      <c r="K82" s="308"/>
      <c r="L82" s="308"/>
      <c r="M82" s="310"/>
      <c r="N82" s="310"/>
      <c r="O82" s="308"/>
      <c r="P82" s="308"/>
      <c r="Q82" s="308"/>
      <c r="R82" s="308"/>
      <c r="S82" s="308"/>
      <c r="T82" s="308"/>
      <c r="U82" s="308"/>
      <c r="V82" s="308"/>
      <c r="W82" s="308"/>
      <c r="X82" s="308"/>
      <c r="Y82" s="308"/>
      <c r="Z82" s="308"/>
      <c r="AA82" s="308"/>
      <c r="AB82" s="308"/>
    </row>
    <row r="83" spans="1:28" ht="14.25" customHeight="1">
      <c r="A83" s="308"/>
      <c r="B83" s="308"/>
      <c r="C83" s="308"/>
      <c r="D83" s="308"/>
      <c r="E83" s="308"/>
      <c r="F83" s="308"/>
      <c r="G83" s="308"/>
      <c r="H83" s="308"/>
      <c r="I83" s="308"/>
      <c r="J83" s="308"/>
      <c r="K83" s="308"/>
      <c r="L83" s="308"/>
      <c r="M83" s="310"/>
      <c r="N83" s="310"/>
      <c r="O83" s="308"/>
      <c r="P83" s="308"/>
      <c r="Q83" s="308"/>
      <c r="R83" s="308"/>
      <c r="S83" s="308"/>
      <c r="T83" s="308"/>
      <c r="U83" s="308"/>
      <c r="V83" s="308"/>
      <c r="W83" s="308"/>
      <c r="X83" s="308"/>
      <c r="Y83" s="308"/>
      <c r="Z83" s="308"/>
      <c r="AA83" s="308"/>
      <c r="AB83" s="308"/>
    </row>
    <row r="84" spans="1:28" ht="14.25" customHeight="1">
      <c r="A84" s="308"/>
      <c r="B84" s="308"/>
      <c r="C84" s="308"/>
      <c r="D84" s="308"/>
      <c r="E84" s="308"/>
      <c r="F84" s="308"/>
      <c r="G84" s="308"/>
      <c r="H84" s="308"/>
      <c r="I84" s="308"/>
      <c r="J84" s="308"/>
      <c r="K84" s="308"/>
      <c r="L84" s="308"/>
      <c r="M84" s="310"/>
      <c r="N84" s="310"/>
      <c r="O84" s="308"/>
      <c r="P84" s="308"/>
      <c r="Q84" s="308"/>
      <c r="R84" s="308"/>
      <c r="S84" s="308"/>
      <c r="T84" s="308"/>
      <c r="U84" s="308"/>
      <c r="V84" s="308"/>
      <c r="W84" s="308"/>
      <c r="X84" s="308"/>
      <c r="Y84" s="308"/>
      <c r="Z84" s="308"/>
      <c r="AA84" s="308"/>
      <c r="AB84" s="308"/>
    </row>
    <row r="85" spans="1:28" ht="14.25" customHeight="1">
      <c r="A85" s="308"/>
      <c r="B85" s="308"/>
      <c r="C85" s="308"/>
      <c r="D85" s="308"/>
      <c r="E85" s="308"/>
      <c r="F85" s="308"/>
      <c r="G85" s="308"/>
      <c r="H85" s="308"/>
      <c r="I85" s="308"/>
      <c r="J85" s="308"/>
      <c r="K85" s="308"/>
      <c r="L85" s="308"/>
      <c r="M85" s="310"/>
      <c r="N85" s="310"/>
      <c r="O85" s="308"/>
      <c r="P85" s="308"/>
      <c r="Q85" s="308"/>
      <c r="R85" s="308"/>
      <c r="S85" s="308"/>
      <c r="T85" s="308"/>
      <c r="U85" s="308"/>
      <c r="V85" s="308"/>
      <c r="W85" s="308"/>
      <c r="X85" s="308"/>
      <c r="Y85" s="308"/>
      <c r="Z85" s="308"/>
      <c r="AA85" s="308"/>
      <c r="AB85" s="308"/>
    </row>
    <row r="86" spans="1:28" ht="14.25" customHeight="1">
      <c r="A86" s="308"/>
      <c r="B86" s="308"/>
      <c r="C86" s="308"/>
      <c r="D86" s="308"/>
      <c r="E86" s="308"/>
      <c r="F86" s="308"/>
      <c r="G86" s="308"/>
      <c r="H86" s="308"/>
      <c r="I86" s="308"/>
      <c r="J86" s="308"/>
      <c r="K86" s="308"/>
      <c r="L86" s="308"/>
      <c r="M86" s="310"/>
      <c r="N86" s="310"/>
      <c r="O86" s="308"/>
      <c r="P86" s="308"/>
      <c r="Q86" s="308"/>
      <c r="R86" s="308"/>
      <c r="S86" s="308"/>
      <c r="T86" s="308"/>
      <c r="U86" s="308"/>
      <c r="V86" s="308"/>
      <c r="W86" s="308"/>
      <c r="X86" s="308"/>
      <c r="Y86" s="308"/>
      <c r="Z86" s="308"/>
      <c r="AA86" s="308"/>
      <c r="AB86" s="308"/>
    </row>
    <row r="87" spans="1:28" ht="14.25" customHeight="1">
      <c r="A87" s="308"/>
      <c r="B87" s="308"/>
      <c r="C87" s="308"/>
      <c r="D87" s="308"/>
      <c r="E87" s="308"/>
      <c r="F87" s="308"/>
      <c r="G87" s="308"/>
      <c r="H87" s="308"/>
      <c r="I87" s="308"/>
      <c r="J87" s="308"/>
      <c r="K87" s="308"/>
      <c r="L87" s="308"/>
      <c r="M87" s="310"/>
      <c r="N87" s="310"/>
      <c r="O87" s="308"/>
      <c r="P87" s="308"/>
      <c r="Q87" s="308"/>
      <c r="R87" s="308"/>
      <c r="S87" s="308"/>
      <c r="T87" s="308"/>
      <c r="U87" s="308"/>
      <c r="V87" s="308"/>
      <c r="W87" s="308"/>
      <c r="X87" s="308"/>
      <c r="Y87" s="308"/>
      <c r="Z87" s="308"/>
      <c r="AA87" s="308"/>
      <c r="AB87" s="308"/>
    </row>
    <row r="88" spans="1:28" ht="14.25" customHeight="1">
      <c r="A88" s="308"/>
      <c r="B88" s="308"/>
      <c r="C88" s="308"/>
      <c r="D88" s="308"/>
      <c r="E88" s="308"/>
      <c r="F88" s="308"/>
      <c r="G88" s="308"/>
      <c r="H88" s="308"/>
      <c r="I88" s="308"/>
      <c r="J88" s="308"/>
      <c r="K88" s="308"/>
      <c r="L88" s="308"/>
      <c r="M88" s="310"/>
      <c r="N88" s="310"/>
      <c r="O88" s="308"/>
      <c r="P88" s="308"/>
      <c r="Q88" s="308"/>
      <c r="R88" s="308"/>
      <c r="S88" s="308"/>
      <c r="T88" s="308"/>
      <c r="U88" s="308"/>
      <c r="V88" s="308"/>
      <c r="W88" s="308"/>
      <c r="X88" s="308"/>
      <c r="Y88" s="308"/>
      <c r="Z88" s="308"/>
      <c r="AA88" s="308"/>
      <c r="AB88" s="308"/>
    </row>
    <row r="89" spans="1:28" ht="14.25" customHeight="1">
      <c r="A89" s="308"/>
      <c r="B89" s="308"/>
      <c r="C89" s="308"/>
      <c r="D89" s="308"/>
      <c r="E89" s="308"/>
      <c r="F89" s="308"/>
      <c r="G89" s="308"/>
      <c r="H89" s="308"/>
      <c r="I89" s="308"/>
      <c r="J89" s="308"/>
      <c r="K89" s="308"/>
      <c r="L89" s="308"/>
      <c r="M89" s="310"/>
      <c r="N89" s="310"/>
      <c r="O89" s="308"/>
      <c r="P89" s="308"/>
      <c r="Q89" s="308"/>
      <c r="R89" s="308"/>
      <c r="S89" s="308"/>
      <c r="T89" s="308"/>
      <c r="U89" s="308"/>
      <c r="V89" s="308"/>
      <c r="W89" s="308"/>
      <c r="X89" s="308"/>
      <c r="Y89" s="308"/>
      <c r="Z89" s="308"/>
      <c r="AA89" s="308"/>
      <c r="AB89" s="308"/>
    </row>
    <row r="90" spans="1:28" ht="14.25" customHeight="1">
      <c r="A90" s="308"/>
      <c r="B90" s="308"/>
      <c r="C90" s="308"/>
      <c r="D90" s="308"/>
      <c r="E90" s="308"/>
      <c r="F90" s="308"/>
      <c r="G90" s="308"/>
      <c r="H90" s="308"/>
      <c r="I90" s="308"/>
      <c r="J90" s="308"/>
      <c r="K90" s="308"/>
      <c r="L90" s="308"/>
      <c r="M90" s="310"/>
      <c r="N90" s="310"/>
      <c r="O90" s="308"/>
      <c r="P90" s="308"/>
      <c r="Q90" s="308"/>
      <c r="R90" s="308"/>
      <c r="S90" s="308"/>
      <c r="T90" s="308"/>
      <c r="U90" s="308"/>
      <c r="V90" s="308"/>
      <c r="W90" s="308"/>
      <c r="X90" s="308"/>
      <c r="Y90" s="308"/>
      <c r="Z90" s="308"/>
      <c r="AA90" s="308"/>
      <c r="AB90" s="308"/>
    </row>
    <row r="91" spans="1:28" ht="14.25" customHeight="1">
      <c r="A91" s="308"/>
      <c r="B91" s="308"/>
      <c r="C91" s="308"/>
      <c r="D91" s="308"/>
      <c r="E91" s="308"/>
      <c r="F91" s="308"/>
      <c r="G91" s="308"/>
      <c r="H91" s="308"/>
      <c r="I91" s="308"/>
      <c r="J91" s="308"/>
      <c r="K91" s="308"/>
      <c r="L91" s="308"/>
      <c r="M91" s="310"/>
      <c r="N91" s="310"/>
      <c r="O91" s="308"/>
      <c r="P91" s="308"/>
      <c r="Q91" s="308"/>
      <c r="R91" s="308"/>
      <c r="S91" s="308"/>
      <c r="T91" s="308"/>
      <c r="U91" s="308"/>
      <c r="V91" s="308"/>
      <c r="W91" s="308"/>
      <c r="X91" s="308"/>
      <c r="Y91" s="308"/>
      <c r="Z91" s="308"/>
      <c r="AA91" s="308"/>
      <c r="AB91" s="308"/>
    </row>
    <row r="92" spans="1:28" ht="14.25" customHeight="1">
      <c r="A92" s="308"/>
      <c r="B92" s="308"/>
      <c r="C92" s="308"/>
      <c r="D92" s="308"/>
      <c r="E92" s="308"/>
      <c r="F92" s="308"/>
      <c r="G92" s="308"/>
      <c r="H92" s="308"/>
      <c r="I92" s="308"/>
      <c r="J92" s="308"/>
      <c r="K92" s="308"/>
      <c r="L92" s="308"/>
      <c r="M92" s="310"/>
      <c r="N92" s="310"/>
      <c r="O92" s="308"/>
      <c r="P92" s="308"/>
      <c r="Q92" s="308"/>
      <c r="R92" s="308"/>
      <c r="S92" s="308"/>
      <c r="T92" s="308"/>
      <c r="U92" s="308"/>
      <c r="V92" s="308"/>
      <c r="W92" s="308"/>
      <c r="X92" s="308"/>
      <c r="Y92" s="308"/>
      <c r="Z92" s="308"/>
      <c r="AA92" s="308"/>
      <c r="AB92" s="308"/>
    </row>
    <row r="93" spans="1:28" ht="14.25" customHeight="1">
      <c r="A93" s="308"/>
      <c r="B93" s="308"/>
      <c r="C93" s="308"/>
      <c r="D93" s="308"/>
      <c r="E93" s="308"/>
      <c r="F93" s="308"/>
      <c r="G93" s="308"/>
      <c r="H93" s="308"/>
      <c r="I93" s="308"/>
      <c r="J93" s="308"/>
      <c r="K93" s="308"/>
      <c r="L93" s="308"/>
      <c r="M93" s="310"/>
      <c r="N93" s="310"/>
      <c r="O93" s="308"/>
      <c r="P93" s="308"/>
      <c r="Q93" s="308"/>
      <c r="R93" s="308"/>
      <c r="S93" s="308"/>
      <c r="T93" s="308"/>
      <c r="U93" s="308"/>
      <c r="V93" s="308"/>
      <c r="W93" s="308"/>
      <c r="X93" s="308"/>
      <c r="Y93" s="308"/>
      <c r="Z93" s="308"/>
      <c r="AA93" s="308"/>
      <c r="AB93" s="308"/>
    </row>
    <row r="94" spans="1:28" ht="14.25" customHeight="1">
      <c r="A94" s="308"/>
      <c r="B94" s="308"/>
      <c r="C94" s="308"/>
      <c r="D94" s="308"/>
      <c r="E94" s="308"/>
      <c r="F94" s="308"/>
      <c r="G94" s="308"/>
      <c r="H94" s="308"/>
      <c r="I94" s="308"/>
      <c r="J94" s="308"/>
      <c r="K94" s="308"/>
      <c r="L94" s="308"/>
      <c r="M94" s="310"/>
      <c r="N94" s="310"/>
      <c r="O94" s="308"/>
      <c r="P94" s="308"/>
      <c r="Q94" s="308"/>
      <c r="R94" s="308"/>
      <c r="S94" s="308"/>
      <c r="T94" s="308"/>
      <c r="U94" s="308"/>
      <c r="V94" s="308"/>
      <c r="W94" s="308"/>
      <c r="X94" s="308"/>
      <c r="Y94" s="308"/>
      <c r="Z94" s="308"/>
      <c r="AA94" s="308"/>
      <c r="AB94" s="308"/>
    </row>
    <row r="95" spans="1:28" ht="14.25" customHeight="1">
      <c r="A95" s="308"/>
      <c r="B95" s="308"/>
      <c r="C95" s="308"/>
      <c r="D95" s="308"/>
      <c r="E95" s="308"/>
      <c r="F95" s="308"/>
      <c r="G95" s="308"/>
      <c r="H95" s="308"/>
      <c r="I95" s="308"/>
      <c r="J95" s="308"/>
      <c r="K95" s="308"/>
      <c r="L95" s="308"/>
      <c r="M95" s="310"/>
      <c r="N95" s="310"/>
      <c r="O95" s="308"/>
      <c r="P95" s="308"/>
      <c r="Q95" s="308"/>
      <c r="R95" s="308"/>
      <c r="S95" s="308"/>
      <c r="T95" s="308"/>
      <c r="U95" s="308"/>
      <c r="V95" s="308"/>
      <c r="W95" s="308"/>
      <c r="X95" s="308"/>
      <c r="Y95" s="308"/>
      <c r="Z95" s="308"/>
      <c r="AA95" s="308"/>
      <c r="AB95" s="308"/>
    </row>
    <row r="96" spans="1:28" ht="14.25" customHeight="1">
      <c r="A96" s="308"/>
      <c r="B96" s="308"/>
      <c r="C96" s="308"/>
      <c r="D96" s="308"/>
      <c r="E96" s="308"/>
      <c r="F96" s="308"/>
      <c r="G96" s="308"/>
      <c r="H96" s="308"/>
      <c r="I96" s="308"/>
      <c r="J96" s="308"/>
      <c r="K96" s="308"/>
      <c r="L96" s="308"/>
      <c r="M96" s="310"/>
      <c r="N96" s="310"/>
      <c r="O96" s="308"/>
      <c r="P96" s="308"/>
      <c r="Q96" s="308"/>
      <c r="R96" s="308"/>
      <c r="S96" s="308"/>
      <c r="T96" s="308"/>
      <c r="U96" s="308"/>
      <c r="V96" s="308"/>
      <c r="W96" s="308"/>
      <c r="X96" s="308"/>
      <c r="Y96" s="308"/>
      <c r="Z96" s="308"/>
      <c r="AA96" s="308"/>
      <c r="AB96" s="308"/>
    </row>
    <row r="97" spans="1:28" ht="14.25" customHeight="1">
      <c r="A97" s="308"/>
      <c r="B97" s="308"/>
      <c r="C97" s="308"/>
      <c r="D97" s="308"/>
      <c r="E97" s="308"/>
      <c r="F97" s="308"/>
      <c r="G97" s="308"/>
      <c r="H97" s="308"/>
      <c r="I97" s="308"/>
      <c r="J97" s="308"/>
      <c r="K97" s="308"/>
      <c r="L97" s="308"/>
      <c r="M97" s="310"/>
      <c r="N97" s="310"/>
      <c r="O97" s="308"/>
      <c r="P97" s="308"/>
      <c r="Q97" s="308"/>
      <c r="R97" s="308"/>
      <c r="S97" s="308"/>
      <c r="T97" s="308"/>
      <c r="U97" s="308"/>
      <c r="V97" s="308"/>
      <c r="W97" s="308"/>
      <c r="X97" s="308"/>
      <c r="Y97" s="308"/>
      <c r="Z97" s="308"/>
      <c r="AA97" s="308"/>
      <c r="AB97" s="308"/>
    </row>
    <row r="98" spans="1:28" ht="14.25" customHeight="1">
      <c r="A98" s="308"/>
      <c r="B98" s="308"/>
      <c r="C98" s="308"/>
      <c r="D98" s="308"/>
      <c r="E98" s="308"/>
      <c r="F98" s="308"/>
      <c r="G98" s="308"/>
      <c r="H98" s="308"/>
      <c r="I98" s="308"/>
      <c r="J98" s="308"/>
      <c r="K98" s="308"/>
      <c r="L98" s="308"/>
      <c r="M98" s="310"/>
      <c r="N98" s="310"/>
      <c r="O98" s="308"/>
      <c r="P98" s="308"/>
      <c r="Q98" s="308"/>
      <c r="R98" s="308"/>
      <c r="S98" s="308"/>
      <c r="T98" s="308"/>
      <c r="U98" s="308"/>
      <c r="V98" s="308"/>
      <c r="W98" s="308"/>
      <c r="X98" s="308"/>
      <c r="Y98" s="308"/>
      <c r="Z98" s="308"/>
      <c r="AA98" s="308"/>
      <c r="AB98" s="308"/>
    </row>
    <row r="99" spans="1:28" ht="14.25" customHeight="1">
      <c r="A99" s="308"/>
      <c r="B99" s="308"/>
      <c r="C99" s="308"/>
      <c r="D99" s="308"/>
      <c r="E99" s="308"/>
      <c r="F99" s="308"/>
      <c r="G99" s="308"/>
      <c r="H99" s="308"/>
      <c r="I99" s="308"/>
      <c r="J99" s="308"/>
      <c r="K99" s="308"/>
      <c r="L99" s="308"/>
      <c r="M99" s="310"/>
      <c r="N99" s="310"/>
      <c r="O99" s="308"/>
      <c r="P99" s="308"/>
      <c r="Q99" s="308"/>
      <c r="R99" s="308"/>
      <c r="S99" s="308"/>
      <c r="T99" s="308"/>
      <c r="U99" s="308"/>
      <c r="V99" s="308"/>
      <c r="W99" s="308"/>
      <c r="X99" s="308"/>
      <c r="Y99" s="308"/>
      <c r="Z99" s="308"/>
      <c r="AA99" s="308"/>
      <c r="AB99" s="308"/>
    </row>
    <row r="100" spans="1:28" ht="14.25" customHeight="1">
      <c r="A100" s="308"/>
      <c r="B100" s="308"/>
      <c r="C100" s="308"/>
      <c r="D100" s="308"/>
      <c r="E100" s="308"/>
      <c r="F100" s="308"/>
      <c r="G100" s="308"/>
      <c r="H100" s="308"/>
      <c r="I100" s="308"/>
      <c r="J100" s="308"/>
      <c r="K100" s="308"/>
      <c r="L100" s="308"/>
      <c r="M100" s="310"/>
      <c r="N100" s="310"/>
      <c r="O100" s="308"/>
      <c r="P100" s="308"/>
      <c r="Q100" s="308"/>
      <c r="R100" s="308"/>
      <c r="S100" s="308"/>
      <c r="T100" s="308"/>
      <c r="U100" s="308"/>
      <c r="V100" s="308"/>
      <c r="W100" s="308"/>
      <c r="X100" s="308"/>
      <c r="Y100" s="308"/>
      <c r="Z100" s="308"/>
      <c r="AA100" s="308"/>
      <c r="AB100" s="308"/>
    </row>
    <row r="101" spans="1:28" ht="14.25" customHeight="1">
      <c r="A101" s="308"/>
      <c r="B101" s="308"/>
      <c r="C101" s="308"/>
      <c r="D101" s="308"/>
      <c r="E101" s="308"/>
      <c r="F101" s="308"/>
      <c r="G101" s="308"/>
      <c r="H101" s="308"/>
      <c r="I101" s="308"/>
      <c r="J101" s="308"/>
      <c r="K101" s="308"/>
      <c r="L101" s="308"/>
      <c r="M101" s="310"/>
      <c r="N101" s="310"/>
      <c r="O101" s="308"/>
      <c r="P101" s="308"/>
      <c r="Q101" s="308"/>
      <c r="R101" s="308"/>
      <c r="S101" s="308"/>
      <c r="T101" s="308"/>
      <c r="U101" s="308"/>
      <c r="V101" s="308"/>
      <c r="W101" s="308"/>
      <c r="X101" s="308"/>
      <c r="Y101" s="308"/>
      <c r="Z101" s="308"/>
      <c r="AA101" s="308"/>
      <c r="AB101" s="308"/>
    </row>
    <row r="102" spans="1:28" ht="14.25" customHeight="1">
      <c r="A102" s="308"/>
      <c r="B102" s="308"/>
      <c r="C102" s="308"/>
      <c r="D102" s="308"/>
      <c r="E102" s="308"/>
      <c r="F102" s="308"/>
      <c r="G102" s="308"/>
      <c r="H102" s="308"/>
      <c r="I102" s="308"/>
      <c r="J102" s="308"/>
      <c r="K102" s="308"/>
      <c r="L102" s="308"/>
      <c r="M102" s="310"/>
      <c r="N102" s="310"/>
      <c r="O102" s="308"/>
      <c r="P102" s="308"/>
      <c r="Q102" s="308"/>
      <c r="R102" s="308"/>
      <c r="S102" s="308"/>
      <c r="T102" s="308"/>
      <c r="U102" s="308"/>
      <c r="V102" s="308"/>
      <c r="W102" s="308"/>
      <c r="X102" s="308"/>
      <c r="Y102" s="308"/>
      <c r="Z102" s="308"/>
      <c r="AA102" s="308"/>
      <c r="AB102" s="308"/>
    </row>
    <row r="103" spans="1:28" ht="14.25" customHeight="1">
      <c r="A103" s="308"/>
      <c r="B103" s="308"/>
      <c r="C103" s="308"/>
      <c r="D103" s="308"/>
      <c r="E103" s="308"/>
      <c r="F103" s="308"/>
      <c r="G103" s="308"/>
      <c r="H103" s="308"/>
      <c r="I103" s="308"/>
      <c r="J103" s="308"/>
      <c r="K103" s="308"/>
      <c r="L103" s="308"/>
      <c r="M103" s="310"/>
      <c r="N103" s="310"/>
      <c r="O103" s="308"/>
      <c r="P103" s="308"/>
      <c r="Q103" s="308"/>
      <c r="R103" s="308"/>
      <c r="S103" s="308"/>
      <c r="T103" s="308"/>
      <c r="U103" s="308"/>
      <c r="V103" s="308"/>
      <c r="W103" s="308"/>
      <c r="X103" s="308"/>
      <c r="Y103" s="308"/>
      <c r="Z103" s="308"/>
      <c r="AA103" s="308"/>
      <c r="AB103" s="308"/>
    </row>
    <row r="104" spans="1:28" ht="14.25" customHeight="1">
      <c r="A104" s="308"/>
      <c r="B104" s="308"/>
      <c r="C104" s="308"/>
      <c r="D104" s="308"/>
      <c r="E104" s="308"/>
      <c r="F104" s="308"/>
      <c r="G104" s="308"/>
      <c r="H104" s="308"/>
      <c r="I104" s="308"/>
      <c r="J104" s="308"/>
      <c r="K104" s="308"/>
      <c r="L104" s="308"/>
      <c r="M104" s="310"/>
      <c r="N104" s="310"/>
      <c r="O104" s="308"/>
      <c r="P104" s="308"/>
      <c r="Q104" s="308"/>
      <c r="R104" s="308"/>
      <c r="S104" s="308"/>
      <c r="T104" s="308"/>
      <c r="U104" s="308"/>
      <c r="V104" s="308"/>
      <c r="W104" s="308"/>
      <c r="X104" s="308"/>
      <c r="Y104" s="308"/>
      <c r="Z104" s="308"/>
      <c r="AA104" s="308"/>
      <c r="AB104" s="308"/>
    </row>
    <row r="105" spans="1:28" ht="14.25" customHeight="1">
      <c r="A105" s="308"/>
      <c r="B105" s="308"/>
      <c r="C105" s="308"/>
      <c r="D105" s="308"/>
      <c r="E105" s="308"/>
      <c r="F105" s="308"/>
      <c r="G105" s="308"/>
      <c r="H105" s="308"/>
      <c r="I105" s="308"/>
      <c r="J105" s="308"/>
      <c r="K105" s="308"/>
      <c r="L105" s="308"/>
      <c r="M105" s="310"/>
      <c r="N105" s="310"/>
      <c r="O105" s="308"/>
      <c r="P105" s="308"/>
      <c r="Q105" s="308"/>
      <c r="R105" s="308"/>
      <c r="S105" s="308"/>
      <c r="T105" s="308"/>
      <c r="U105" s="308"/>
      <c r="V105" s="308"/>
      <c r="W105" s="308"/>
      <c r="X105" s="308"/>
      <c r="Y105" s="308"/>
      <c r="Z105" s="308"/>
      <c r="AA105" s="308"/>
      <c r="AB105" s="308"/>
    </row>
    <row r="106" spans="1:28" ht="14.25" customHeight="1">
      <c r="A106" s="308"/>
      <c r="B106" s="308"/>
      <c r="C106" s="308"/>
      <c r="D106" s="308"/>
      <c r="E106" s="308"/>
      <c r="F106" s="308"/>
      <c r="G106" s="308"/>
      <c r="H106" s="308"/>
      <c r="I106" s="308"/>
      <c r="J106" s="308"/>
      <c r="K106" s="308"/>
      <c r="L106" s="308"/>
      <c r="M106" s="310"/>
      <c r="N106" s="310"/>
      <c r="O106" s="308"/>
      <c r="P106" s="308"/>
      <c r="Q106" s="308"/>
      <c r="R106" s="308"/>
      <c r="S106" s="308"/>
      <c r="T106" s="308"/>
      <c r="U106" s="308"/>
      <c r="V106" s="308"/>
      <c r="W106" s="308"/>
      <c r="X106" s="308"/>
      <c r="Y106" s="308"/>
      <c r="Z106" s="308"/>
      <c r="AA106" s="308"/>
      <c r="AB106" s="308"/>
    </row>
    <row r="107" spans="1:28" ht="14.25" customHeight="1">
      <c r="A107" s="308"/>
      <c r="B107" s="308"/>
      <c r="C107" s="308"/>
      <c r="D107" s="308"/>
      <c r="E107" s="308"/>
      <c r="F107" s="308"/>
      <c r="G107" s="308"/>
      <c r="H107" s="308"/>
      <c r="I107" s="308"/>
      <c r="J107" s="308"/>
      <c r="K107" s="308"/>
      <c r="L107" s="308"/>
      <c r="M107" s="310"/>
      <c r="N107" s="310"/>
      <c r="O107" s="308"/>
      <c r="P107" s="308"/>
      <c r="Q107" s="308"/>
      <c r="R107" s="308"/>
      <c r="S107" s="308"/>
      <c r="T107" s="308"/>
      <c r="U107" s="308"/>
      <c r="V107" s="308"/>
      <c r="W107" s="308"/>
      <c r="X107" s="308"/>
      <c r="Y107" s="308"/>
      <c r="Z107" s="308"/>
      <c r="AA107" s="308"/>
      <c r="AB107" s="308"/>
    </row>
    <row r="108" spans="1:28" ht="14.25" customHeight="1">
      <c r="A108" s="308"/>
      <c r="B108" s="308"/>
      <c r="C108" s="308"/>
      <c r="D108" s="308"/>
      <c r="E108" s="308"/>
      <c r="F108" s="308"/>
      <c r="G108" s="308"/>
      <c r="H108" s="308"/>
      <c r="I108" s="308"/>
      <c r="J108" s="308"/>
      <c r="K108" s="308"/>
      <c r="L108" s="308"/>
      <c r="M108" s="310"/>
      <c r="N108" s="310"/>
      <c r="O108" s="308"/>
      <c r="P108" s="308"/>
      <c r="Q108" s="308"/>
      <c r="R108" s="308"/>
      <c r="S108" s="308"/>
      <c r="T108" s="308"/>
      <c r="U108" s="308"/>
      <c r="V108" s="308"/>
      <c r="W108" s="308"/>
      <c r="X108" s="308"/>
      <c r="Y108" s="308"/>
      <c r="Z108" s="308"/>
      <c r="AA108" s="308"/>
      <c r="AB108" s="308"/>
    </row>
    <row r="109" spans="1:28" ht="14.25" customHeight="1">
      <c r="A109" s="308"/>
      <c r="B109" s="308"/>
      <c r="C109" s="308"/>
      <c r="D109" s="308"/>
      <c r="E109" s="308"/>
      <c r="F109" s="308"/>
      <c r="G109" s="308"/>
      <c r="H109" s="308"/>
      <c r="I109" s="308"/>
      <c r="J109" s="308"/>
      <c r="K109" s="308"/>
      <c r="L109" s="308"/>
      <c r="M109" s="310"/>
      <c r="N109" s="310"/>
      <c r="O109" s="308"/>
      <c r="P109" s="308"/>
      <c r="Q109" s="308"/>
      <c r="R109" s="308"/>
      <c r="S109" s="308"/>
      <c r="T109" s="308"/>
      <c r="U109" s="308"/>
      <c r="V109" s="308"/>
      <c r="W109" s="308"/>
      <c r="X109" s="308"/>
      <c r="Y109" s="308"/>
      <c r="Z109" s="308"/>
      <c r="AA109" s="308"/>
      <c r="AB109" s="308"/>
    </row>
    <row r="110" spans="1:28" ht="14.25" customHeight="1">
      <c r="A110" s="308"/>
      <c r="B110" s="308"/>
      <c r="C110" s="308"/>
      <c r="D110" s="308"/>
      <c r="E110" s="308"/>
      <c r="F110" s="308"/>
      <c r="G110" s="308"/>
      <c r="H110" s="308"/>
      <c r="I110" s="308"/>
      <c r="J110" s="308"/>
      <c r="K110" s="308"/>
      <c r="L110" s="308"/>
      <c r="M110" s="310"/>
      <c r="N110" s="310"/>
      <c r="O110" s="308"/>
      <c r="P110" s="308"/>
      <c r="Q110" s="308"/>
      <c r="R110" s="308"/>
      <c r="S110" s="308"/>
      <c r="T110" s="308"/>
      <c r="U110" s="308"/>
      <c r="V110" s="308"/>
      <c r="W110" s="308"/>
      <c r="X110" s="308"/>
      <c r="Y110" s="308"/>
      <c r="Z110" s="308"/>
      <c r="AA110" s="308"/>
      <c r="AB110" s="308"/>
    </row>
    <row r="111" spans="1:28" ht="14.25" customHeight="1">
      <c r="A111" s="308"/>
      <c r="B111" s="308"/>
      <c r="C111" s="308"/>
      <c r="D111" s="308"/>
      <c r="E111" s="308"/>
      <c r="F111" s="308"/>
      <c r="G111" s="308"/>
      <c r="H111" s="308"/>
      <c r="I111" s="308"/>
      <c r="J111" s="308"/>
      <c r="K111" s="308"/>
      <c r="L111" s="308"/>
      <c r="M111" s="310"/>
      <c r="N111" s="310"/>
      <c r="O111" s="308"/>
      <c r="P111" s="308"/>
      <c r="Q111" s="308"/>
      <c r="R111" s="308"/>
      <c r="S111" s="308"/>
      <c r="T111" s="308"/>
      <c r="U111" s="308"/>
      <c r="V111" s="308"/>
      <c r="W111" s="308"/>
      <c r="X111" s="308"/>
      <c r="Y111" s="308"/>
      <c r="Z111" s="308"/>
      <c r="AA111" s="308"/>
      <c r="AB111" s="308"/>
    </row>
    <row r="112" spans="1:28" ht="14.25" customHeight="1">
      <c r="A112" s="308"/>
      <c r="B112" s="308"/>
      <c r="C112" s="308"/>
      <c r="D112" s="308"/>
      <c r="E112" s="308"/>
      <c r="F112" s="308"/>
      <c r="G112" s="308"/>
      <c r="H112" s="308"/>
      <c r="I112" s="308"/>
      <c r="J112" s="308"/>
      <c r="K112" s="308"/>
      <c r="L112" s="308"/>
      <c r="M112" s="310"/>
      <c r="N112" s="310"/>
      <c r="O112" s="308"/>
      <c r="P112" s="308"/>
      <c r="Q112" s="308"/>
      <c r="R112" s="308"/>
      <c r="S112" s="308"/>
      <c r="T112" s="308"/>
      <c r="U112" s="308"/>
      <c r="V112" s="308"/>
      <c r="W112" s="308"/>
      <c r="X112" s="308"/>
      <c r="Y112" s="308"/>
      <c r="Z112" s="308"/>
      <c r="AA112" s="308"/>
      <c r="AB112" s="308"/>
    </row>
    <row r="113" spans="1:28" ht="14.25" customHeight="1">
      <c r="A113" s="308"/>
      <c r="B113" s="308"/>
      <c r="C113" s="308"/>
      <c r="D113" s="308"/>
      <c r="E113" s="308"/>
      <c r="F113" s="308"/>
      <c r="G113" s="308"/>
      <c r="H113" s="308"/>
      <c r="I113" s="308"/>
      <c r="J113" s="308"/>
      <c r="K113" s="308"/>
      <c r="L113" s="308"/>
      <c r="M113" s="310"/>
      <c r="N113" s="310"/>
      <c r="O113" s="308"/>
      <c r="P113" s="308"/>
      <c r="Q113" s="308"/>
      <c r="R113" s="308"/>
      <c r="S113" s="308"/>
      <c r="T113" s="308"/>
      <c r="U113" s="308"/>
      <c r="V113" s="308"/>
      <c r="W113" s="308"/>
      <c r="X113" s="308"/>
      <c r="Y113" s="308"/>
      <c r="Z113" s="308"/>
      <c r="AA113" s="308"/>
      <c r="AB113" s="308"/>
    </row>
    <row r="114" spans="1:28" ht="14.25" customHeight="1">
      <c r="A114" s="308"/>
      <c r="B114" s="308"/>
      <c r="C114" s="308"/>
      <c r="D114" s="308"/>
      <c r="E114" s="308"/>
      <c r="F114" s="308"/>
      <c r="G114" s="308"/>
      <c r="H114" s="308"/>
      <c r="I114" s="308"/>
      <c r="J114" s="308"/>
      <c r="K114" s="308"/>
      <c r="L114" s="308"/>
      <c r="M114" s="310"/>
      <c r="N114" s="310"/>
      <c r="O114" s="308"/>
      <c r="P114" s="308"/>
      <c r="Q114" s="308"/>
      <c r="R114" s="308"/>
      <c r="S114" s="308"/>
      <c r="T114" s="308"/>
      <c r="U114" s="308"/>
      <c r="V114" s="308"/>
      <c r="W114" s="308"/>
      <c r="X114" s="308"/>
      <c r="Y114" s="308"/>
      <c r="Z114" s="308"/>
      <c r="AA114" s="308"/>
      <c r="AB114" s="308"/>
    </row>
    <row r="115" spans="1:28" ht="14.25" customHeight="1">
      <c r="A115" s="308"/>
      <c r="B115" s="308"/>
      <c r="C115" s="308"/>
      <c r="D115" s="308"/>
      <c r="E115" s="308"/>
      <c r="F115" s="308"/>
      <c r="G115" s="308"/>
      <c r="H115" s="308"/>
      <c r="I115" s="308"/>
      <c r="J115" s="308"/>
      <c r="K115" s="308"/>
      <c r="L115" s="308"/>
      <c r="M115" s="310"/>
      <c r="N115" s="310"/>
      <c r="O115" s="308"/>
      <c r="P115" s="308"/>
      <c r="Q115" s="308"/>
      <c r="R115" s="308"/>
      <c r="S115" s="308"/>
      <c r="T115" s="308"/>
      <c r="U115" s="308"/>
      <c r="V115" s="308"/>
      <c r="W115" s="308"/>
      <c r="X115" s="308"/>
      <c r="Y115" s="308"/>
      <c r="Z115" s="308"/>
      <c r="AA115" s="308"/>
      <c r="AB115" s="308"/>
    </row>
    <row r="116" spans="1:28" ht="14.25" customHeight="1">
      <c r="A116" s="308"/>
      <c r="B116" s="308"/>
      <c r="C116" s="308"/>
      <c r="D116" s="308"/>
      <c r="E116" s="308"/>
      <c r="F116" s="308"/>
      <c r="G116" s="308"/>
      <c r="H116" s="308"/>
      <c r="I116" s="308"/>
      <c r="J116" s="308"/>
      <c r="K116" s="308"/>
      <c r="L116" s="308"/>
      <c r="M116" s="310"/>
      <c r="N116" s="310"/>
      <c r="O116" s="308"/>
      <c r="P116" s="308"/>
      <c r="Q116" s="308"/>
      <c r="R116" s="308"/>
      <c r="S116" s="308"/>
      <c r="T116" s="308"/>
      <c r="U116" s="308"/>
      <c r="V116" s="308"/>
      <c r="W116" s="308"/>
      <c r="X116" s="308"/>
      <c r="Y116" s="308"/>
      <c r="Z116" s="308"/>
      <c r="AA116" s="308"/>
      <c r="AB116" s="308"/>
    </row>
    <row r="117" spans="1:28" ht="14.25" customHeight="1">
      <c r="A117" s="308"/>
      <c r="B117" s="308"/>
      <c r="C117" s="308"/>
      <c r="D117" s="308"/>
      <c r="E117" s="308"/>
      <c r="F117" s="308"/>
      <c r="G117" s="308"/>
      <c r="H117" s="308"/>
      <c r="I117" s="308"/>
      <c r="J117" s="308"/>
      <c r="K117" s="308"/>
      <c r="L117" s="308"/>
      <c r="M117" s="310"/>
      <c r="N117" s="310"/>
      <c r="O117" s="308"/>
      <c r="P117" s="308"/>
      <c r="Q117" s="308"/>
      <c r="R117" s="308"/>
      <c r="S117" s="308"/>
      <c r="T117" s="308"/>
      <c r="U117" s="308"/>
      <c r="V117" s="308"/>
      <c r="W117" s="308"/>
      <c r="X117" s="308"/>
      <c r="Y117" s="308"/>
      <c r="Z117" s="308"/>
      <c r="AA117" s="308"/>
      <c r="AB117" s="308"/>
    </row>
    <row r="118" spans="1:28" ht="14.25" customHeight="1">
      <c r="A118" s="308"/>
      <c r="B118" s="308"/>
      <c r="C118" s="308"/>
      <c r="D118" s="308"/>
      <c r="E118" s="308"/>
      <c r="F118" s="308"/>
      <c r="G118" s="308"/>
      <c r="H118" s="308"/>
      <c r="I118" s="308"/>
      <c r="J118" s="308"/>
      <c r="K118" s="308"/>
      <c r="L118" s="308"/>
      <c r="M118" s="310"/>
      <c r="N118" s="310"/>
      <c r="O118" s="308"/>
      <c r="P118" s="308"/>
      <c r="Q118" s="308"/>
      <c r="R118" s="308"/>
      <c r="S118" s="308"/>
      <c r="T118" s="308"/>
      <c r="U118" s="308"/>
      <c r="V118" s="308"/>
      <c r="W118" s="308"/>
      <c r="X118" s="308"/>
      <c r="Y118" s="308"/>
      <c r="Z118" s="308"/>
      <c r="AA118" s="308"/>
      <c r="AB118" s="308"/>
    </row>
    <row r="119" spans="1:28" ht="14.25" customHeight="1">
      <c r="A119" s="308"/>
      <c r="B119" s="308"/>
      <c r="C119" s="308"/>
      <c r="D119" s="308"/>
      <c r="E119" s="308"/>
      <c r="F119" s="308"/>
      <c r="G119" s="308"/>
      <c r="H119" s="308"/>
      <c r="I119" s="308"/>
      <c r="J119" s="308"/>
      <c r="K119" s="308"/>
      <c r="L119" s="308"/>
      <c r="M119" s="310"/>
      <c r="N119" s="310"/>
      <c r="O119" s="308"/>
      <c r="P119" s="308"/>
      <c r="Q119" s="308"/>
      <c r="R119" s="308"/>
      <c r="S119" s="308"/>
      <c r="T119" s="308"/>
      <c r="U119" s="308"/>
      <c r="V119" s="308"/>
      <c r="W119" s="308"/>
      <c r="X119" s="308"/>
      <c r="Y119" s="308"/>
      <c r="Z119" s="308"/>
      <c r="AA119" s="308"/>
      <c r="AB119" s="308"/>
    </row>
    <row r="120" spans="1:28" ht="14.25" customHeight="1">
      <c r="A120" s="308"/>
      <c r="B120" s="308"/>
      <c r="C120" s="308"/>
      <c r="D120" s="308"/>
      <c r="E120" s="308"/>
      <c r="F120" s="308"/>
      <c r="G120" s="308"/>
      <c r="H120" s="308"/>
      <c r="I120" s="308"/>
      <c r="J120" s="308"/>
      <c r="K120" s="308"/>
      <c r="L120" s="308"/>
      <c r="M120" s="310"/>
      <c r="N120" s="310"/>
      <c r="O120" s="308"/>
      <c r="P120" s="308"/>
      <c r="Q120" s="308"/>
      <c r="R120" s="308"/>
      <c r="S120" s="308"/>
      <c r="T120" s="308"/>
      <c r="U120" s="308"/>
      <c r="V120" s="308"/>
      <c r="W120" s="308"/>
      <c r="X120" s="308"/>
      <c r="Y120" s="308"/>
      <c r="Z120" s="308"/>
      <c r="AA120" s="308"/>
      <c r="AB120" s="308"/>
    </row>
    <row r="121" spans="1:28" ht="14.25" customHeight="1">
      <c r="A121" s="308"/>
      <c r="B121" s="308"/>
      <c r="C121" s="308"/>
      <c r="D121" s="308"/>
      <c r="E121" s="308"/>
      <c r="F121" s="308"/>
      <c r="G121" s="308"/>
      <c r="H121" s="308"/>
      <c r="I121" s="308"/>
      <c r="J121" s="308"/>
      <c r="K121" s="308"/>
      <c r="L121" s="308"/>
      <c r="M121" s="310"/>
      <c r="N121" s="310"/>
      <c r="O121" s="308"/>
      <c r="P121" s="308"/>
      <c r="Q121" s="308"/>
      <c r="R121" s="308"/>
      <c r="S121" s="308"/>
      <c r="T121" s="308"/>
      <c r="U121" s="308"/>
      <c r="V121" s="308"/>
      <c r="W121" s="308"/>
      <c r="X121" s="308"/>
      <c r="Y121" s="308"/>
      <c r="Z121" s="308"/>
      <c r="AA121" s="308"/>
      <c r="AB121" s="308"/>
    </row>
    <row r="122" spans="1:28" ht="14.25" customHeight="1">
      <c r="A122" s="308"/>
      <c r="B122" s="308"/>
      <c r="C122" s="308"/>
      <c r="D122" s="308"/>
      <c r="E122" s="308"/>
      <c r="F122" s="308"/>
      <c r="G122" s="308"/>
      <c r="H122" s="308"/>
      <c r="I122" s="308"/>
      <c r="J122" s="308"/>
      <c r="K122" s="308"/>
      <c r="L122" s="308"/>
      <c r="M122" s="310"/>
      <c r="N122" s="310"/>
      <c r="O122" s="308"/>
      <c r="P122" s="308"/>
      <c r="Q122" s="308"/>
      <c r="R122" s="308"/>
      <c r="S122" s="308"/>
      <c r="T122" s="308"/>
      <c r="U122" s="308"/>
      <c r="V122" s="308"/>
      <c r="W122" s="308"/>
      <c r="X122" s="308"/>
      <c r="Y122" s="308"/>
      <c r="Z122" s="308"/>
      <c r="AA122" s="308"/>
      <c r="AB122" s="308"/>
    </row>
    <row r="123" spans="1:28" ht="14.25" customHeight="1">
      <c r="A123" s="308"/>
      <c r="B123" s="308"/>
      <c r="C123" s="308"/>
      <c r="D123" s="308"/>
      <c r="E123" s="308"/>
      <c r="F123" s="308"/>
      <c r="G123" s="308"/>
      <c r="H123" s="308"/>
      <c r="I123" s="308"/>
      <c r="J123" s="308"/>
      <c r="K123" s="308"/>
      <c r="L123" s="308"/>
      <c r="M123" s="310"/>
      <c r="N123" s="310"/>
      <c r="O123" s="308"/>
      <c r="P123" s="308"/>
      <c r="Q123" s="308"/>
      <c r="R123" s="308"/>
      <c r="S123" s="308"/>
      <c r="T123" s="308"/>
      <c r="U123" s="308"/>
      <c r="V123" s="308"/>
      <c r="W123" s="308"/>
      <c r="X123" s="308"/>
      <c r="Y123" s="308"/>
      <c r="Z123" s="308"/>
      <c r="AA123" s="308"/>
      <c r="AB123" s="308"/>
    </row>
    <row r="124" spans="1:28" ht="14.25" customHeight="1">
      <c r="A124" s="308"/>
      <c r="B124" s="308"/>
      <c r="C124" s="308"/>
      <c r="D124" s="308"/>
      <c r="E124" s="308"/>
      <c r="F124" s="308"/>
      <c r="G124" s="308"/>
      <c r="H124" s="308"/>
      <c r="I124" s="308"/>
      <c r="J124" s="308"/>
      <c r="K124" s="308"/>
      <c r="L124" s="308"/>
      <c r="M124" s="310"/>
      <c r="N124" s="310"/>
      <c r="O124" s="308"/>
      <c r="P124" s="308"/>
      <c r="Q124" s="308"/>
      <c r="R124" s="308"/>
      <c r="S124" s="308"/>
      <c r="T124" s="308"/>
      <c r="U124" s="308"/>
      <c r="V124" s="308"/>
      <c r="W124" s="308"/>
      <c r="X124" s="308"/>
      <c r="Y124" s="308"/>
      <c r="Z124" s="308"/>
      <c r="AA124" s="308"/>
      <c r="AB124" s="308"/>
    </row>
    <row r="125" spans="1:28" ht="14.25" customHeight="1">
      <c r="A125" s="308"/>
      <c r="B125" s="308"/>
      <c r="C125" s="308"/>
      <c r="D125" s="308"/>
      <c r="E125" s="308"/>
      <c r="F125" s="308"/>
      <c r="G125" s="308"/>
      <c r="H125" s="308"/>
      <c r="I125" s="308"/>
      <c r="J125" s="308"/>
      <c r="K125" s="308"/>
      <c r="L125" s="308"/>
      <c r="M125" s="310"/>
      <c r="N125" s="310"/>
      <c r="O125" s="308"/>
      <c r="P125" s="308"/>
      <c r="Q125" s="308"/>
      <c r="R125" s="308"/>
      <c r="S125" s="308"/>
      <c r="T125" s="308"/>
      <c r="U125" s="308"/>
      <c r="V125" s="308"/>
      <c r="W125" s="308"/>
      <c r="X125" s="308"/>
      <c r="Y125" s="308"/>
      <c r="Z125" s="308"/>
      <c r="AA125" s="308"/>
      <c r="AB125" s="308"/>
    </row>
    <row r="126" spans="1:28" ht="14.25" customHeight="1">
      <c r="A126" s="308"/>
      <c r="B126" s="308"/>
      <c r="C126" s="308"/>
      <c r="D126" s="308"/>
      <c r="E126" s="308"/>
      <c r="F126" s="308"/>
      <c r="G126" s="308"/>
      <c r="H126" s="308"/>
      <c r="I126" s="308"/>
      <c r="J126" s="308"/>
      <c r="K126" s="308"/>
      <c r="L126" s="308"/>
      <c r="M126" s="310"/>
      <c r="N126" s="310"/>
      <c r="O126" s="308"/>
      <c r="P126" s="308"/>
      <c r="Q126" s="308"/>
      <c r="R126" s="308"/>
      <c r="S126" s="308"/>
      <c r="T126" s="308"/>
      <c r="U126" s="308"/>
      <c r="V126" s="308"/>
      <c r="W126" s="308"/>
      <c r="X126" s="308"/>
      <c r="Y126" s="308"/>
      <c r="Z126" s="308"/>
      <c r="AA126" s="308"/>
      <c r="AB126" s="308"/>
    </row>
    <row r="127" spans="1:28" ht="14.25" customHeight="1">
      <c r="A127" s="308"/>
      <c r="B127" s="308"/>
      <c r="C127" s="308"/>
      <c r="D127" s="308"/>
      <c r="E127" s="308"/>
      <c r="F127" s="308"/>
      <c r="G127" s="308"/>
      <c r="H127" s="308"/>
      <c r="I127" s="308"/>
      <c r="J127" s="308"/>
      <c r="K127" s="308"/>
      <c r="L127" s="308"/>
      <c r="M127" s="310"/>
      <c r="N127" s="310"/>
      <c r="O127" s="308"/>
      <c r="P127" s="308"/>
      <c r="Q127" s="308"/>
      <c r="R127" s="308"/>
      <c r="S127" s="308"/>
      <c r="T127" s="308"/>
      <c r="U127" s="308"/>
      <c r="V127" s="308"/>
      <c r="W127" s="308"/>
      <c r="X127" s="308"/>
      <c r="Y127" s="308"/>
      <c r="Z127" s="308"/>
      <c r="AA127" s="308"/>
      <c r="AB127" s="308"/>
    </row>
    <row r="128" spans="1:28" ht="14.25" customHeight="1">
      <c r="A128" s="308"/>
      <c r="B128" s="308"/>
      <c r="C128" s="308"/>
      <c r="D128" s="308"/>
      <c r="E128" s="308"/>
      <c r="F128" s="308"/>
      <c r="G128" s="308"/>
      <c r="H128" s="308"/>
      <c r="I128" s="308"/>
      <c r="J128" s="308"/>
      <c r="K128" s="308"/>
      <c r="L128" s="308"/>
      <c r="M128" s="310"/>
      <c r="N128" s="310"/>
      <c r="O128" s="308"/>
      <c r="P128" s="308"/>
      <c r="Q128" s="308"/>
      <c r="R128" s="308"/>
      <c r="S128" s="308"/>
      <c r="T128" s="308"/>
      <c r="U128" s="308"/>
      <c r="V128" s="308"/>
      <c r="W128" s="308"/>
      <c r="X128" s="308"/>
      <c r="Y128" s="308"/>
      <c r="Z128" s="308"/>
      <c r="AA128" s="308"/>
      <c r="AB128" s="308"/>
    </row>
    <row r="129" spans="1:28" ht="14.25" customHeight="1">
      <c r="A129" s="308"/>
      <c r="B129" s="308"/>
      <c r="C129" s="308"/>
      <c r="D129" s="308"/>
      <c r="E129" s="308"/>
      <c r="F129" s="308"/>
      <c r="G129" s="308"/>
      <c r="H129" s="308"/>
      <c r="I129" s="308"/>
      <c r="J129" s="308"/>
      <c r="K129" s="308"/>
      <c r="L129" s="308"/>
      <c r="M129" s="310"/>
      <c r="N129" s="310"/>
      <c r="O129" s="308"/>
      <c r="P129" s="308"/>
      <c r="Q129" s="308"/>
      <c r="R129" s="308"/>
      <c r="S129" s="308"/>
      <c r="T129" s="308"/>
      <c r="U129" s="308"/>
      <c r="V129" s="308"/>
      <c r="W129" s="308"/>
      <c r="X129" s="308"/>
      <c r="Y129" s="308"/>
      <c r="Z129" s="308"/>
      <c r="AA129" s="308"/>
      <c r="AB129" s="308"/>
    </row>
    <row r="130" spans="1:28" ht="14.25" customHeight="1">
      <c r="A130" s="308"/>
      <c r="B130" s="308"/>
      <c r="C130" s="308"/>
      <c r="D130" s="308"/>
      <c r="E130" s="308"/>
      <c r="F130" s="308"/>
      <c r="G130" s="308"/>
      <c r="H130" s="308"/>
      <c r="I130" s="308"/>
      <c r="J130" s="308"/>
      <c r="K130" s="308"/>
      <c r="L130" s="308"/>
      <c r="M130" s="310"/>
      <c r="N130" s="310"/>
      <c r="O130" s="308"/>
      <c r="P130" s="308"/>
      <c r="Q130" s="308"/>
      <c r="R130" s="308"/>
      <c r="S130" s="308"/>
      <c r="T130" s="308"/>
      <c r="U130" s="308"/>
      <c r="V130" s="308"/>
      <c r="W130" s="308"/>
      <c r="X130" s="308"/>
      <c r="Y130" s="308"/>
      <c r="Z130" s="308"/>
      <c r="AA130" s="308"/>
      <c r="AB130" s="308"/>
    </row>
    <row r="131" spans="1:28" ht="14.25" customHeight="1">
      <c r="A131" s="308"/>
      <c r="B131" s="308"/>
      <c r="C131" s="308"/>
      <c r="D131" s="308"/>
      <c r="E131" s="308"/>
      <c r="F131" s="308"/>
      <c r="G131" s="308"/>
      <c r="H131" s="308"/>
      <c r="I131" s="308"/>
      <c r="J131" s="308"/>
      <c r="K131" s="308"/>
      <c r="L131" s="308"/>
      <c r="M131" s="310"/>
      <c r="N131" s="310"/>
      <c r="O131" s="308"/>
      <c r="P131" s="308"/>
      <c r="Q131" s="308"/>
      <c r="R131" s="308"/>
      <c r="S131" s="308"/>
      <c r="T131" s="308"/>
      <c r="U131" s="308"/>
      <c r="V131" s="308"/>
      <c r="W131" s="308"/>
      <c r="X131" s="308"/>
      <c r="Y131" s="308"/>
      <c r="Z131" s="308"/>
      <c r="AA131" s="308"/>
      <c r="AB131" s="308"/>
    </row>
    <row r="132" spans="1:28" ht="14.25" customHeight="1">
      <c r="A132" s="308"/>
      <c r="B132" s="308"/>
      <c r="C132" s="308"/>
      <c r="D132" s="308"/>
      <c r="E132" s="308"/>
      <c r="F132" s="308"/>
      <c r="G132" s="308"/>
      <c r="H132" s="308"/>
      <c r="I132" s="308"/>
      <c r="J132" s="308"/>
      <c r="K132" s="308"/>
      <c r="L132" s="308"/>
      <c r="M132" s="310"/>
      <c r="N132" s="310"/>
      <c r="O132" s="308"/>
      <c r="P132" s="308"/>
      <c r="Q132" s="308"/>
      <c r="R132" s="308"/>
      <c r="S132" s="308"/>
      <c r="T132" s="308"/>
      <c r="U132" s="308"/>
      <c r="V132" s="308"/>
      <c r="W132" s="308"/>
      <c r="X132" s="308"/>
      <c r="Y132" s="308"/>
      <c r="Z132" s="308"/>
      <c r="AA132" s="308"/>
      <c r="AB132" s="308"/>
    </row>
    <row r="133" spans="1:28" ht="14.25" customHeight="1">
      <c r="A133" s="308"/>
      <c r="B133" s="308"/>
      <c r="C133" s="308"/>
      <c r="D133" s="308"/>
      <c r="E133" s="308"/>
      <c r="F133" s="308"/>
      <c r="G133" s="308"/>
      <c r="H133" s="308"/>
      <c r="I133" s="308"/>
      <c r="J133" s="308"/>
      <c r="K133" s="308"/>
      <c r="L133" s="308"/>
      <c r="M133" s="310"/>
      <c r="N133" s="310"/>
      <c r="O133" s="308"/>
      <c r="P133" s="308"/>
      <c r="Q133" s="308"/>
      <c r="R133" s="308"/>
      <c r="S133" s="308"/>
      <c r="T133" s="308"/>
      <c r="U133" s="308"/>
      <c r="V133" s="308"/>
      <c r="W133" s="308"/>
      <c r="X133" s="308"/>
      <c r="Y133" s="308"/>
      <c r="Z133" s="308"/>
      <c r="AA133" s="308"/>
      <c r="AB133" s="308"/>
    </row>
    <row r="134" spans="1:28" ht="14.25" customHeight="1">
      <c r="A134" s="308"/>
      <c r="B134" s="308"/>
      <c r="C134" s="308"/>
      <c r="D134" s="308"/>
      <c r="E134" s="308"/>
      <c r="F134" s="308"/>
      <c r="G134" s="308"/>
      <c r="H134" s="308"/>
      <c r="I134" s="308"/>
      <c r="J134" s="308"/>
      <c r="K134" s="308"/>
      <c r="L134" s="308"/>
      <c r="M134" s="310"/>
      <c r="N134" s="310"/>
      <c r="O134" s="308"/>
      <c r="P134" s="308"/>
      <c r="Q134" s="308"/>
      <c r="R134" s="308"/>
      <c r="S134" s="308"/>
      <c r="T134" s="308"/>
      <c r="U134" s="308"/>
      <c r="V134" s="308"/>
      <c r="W134" s="308"/>
      <c r="X134" s="308"/>
      <c r="Y134" s="308"/>
      <c r="Z134" s="308"/>
      <c r="AA134" s="308"/>
      <c r="AB134" s="308"/>
    </row>
    <row r="135" spans="1:28" ht="14.25" customHeight="1">
      <c r="A135" s="308"/>
      <c r="B135" s="308"/>
      <c r="C135" s="308"/>
      <c r="D135" s="308"/>
      <c r="E135" s="308"/>
      <c r="F135" s="308"/>
      <c r="G135" s="308"/>
      <c r="H135" s="308"/>
      <c r="I135" s="308"/>
      <c r="J135" s="308"/>
      <c r="K135" s="308"/>
      <c r="L135" s="308"/>
      <c r="M135" s="310"/>
      <c r="N135" s="310"/>
      <c r="O135" s="308"/>
      <c r="P135" s="308"/>
      <c r="Q135" s="308"/>
      <c r="R135" s="308"/>
      <c r="S135" s="308"/>
      <c r="T135" s="308"/>
      <c r="U135" s="308"/>
      <c r="V135" s="308"/>
      <c r="W135" s="308"/>
      <c r="X135" s="308"/>
      <c r="Y135" s="308"/>
      <c r="Z135" s="308"/>
      <c r="AA135" s="308"/>
      <c r="AB135" s="308"/>
    </row>
    <row r="136" spans="1:28" ht="14.25" customHeight="1">
      <c r="A136" s="308"/>
      <c r="B136" s="308"/>
      <c r="C136" s="308"/>
      <c r="D136" s="308"/>
      <c r="E136" s="308"/>
      <c r="F136" s="308"/>
      <c r="G136" s="308"/>
      <c r="H136" s="308"/>
      <c r="I136" s="308"/>
      <c r="J136" s="308"/>
      <c r="K136" s="308"/>
      <c r="L136" s="308"/>
      <c r="M136" s="310"/>
      <c r="N136" s="310"/>
      <c r="O136" s="308"/>
      <c r="P136" s="308"/>
      <c r="Q136" s="308"/>
      <c r="R136" s="308"/>
      <c r="S136" s="308"/>
      <c r="T136" s="308"/>
      <c r="U136" s="308"/>
      <c r="V136" s="308"/>
      <c r="W136" s="308"/>
      <c r="X136" s="308"/>
      <c r="Y136" s="308"/>
      <c r="Z136" s="308"/>
      <c r="AA136" s="308"/>
      <c r="AB136" s="308"/>
    </row>
    <row r="137" spans="1:28" ht="14.25" customHeight="1">
      <c r="A137" s="308"/>
      <c r="B137" s="308"/>
      <c r="C137" s="308"/>
      <c r="D137" s="308"/>
      <c r="E137" s="308"/>
      <c r="F137" s="308"/>
      <c r="G137" s="308"/>
      <c r="H137" s="308"/>
      <c r="I137" s="308"/>
      <c r="J137" s="308"/>
      <c r="K137" s="308"/>
      <c r="L137" s="308"/>
      <c r="M137" s="310"/>
      <c r="N137" s="310"/>
      <c r="O137" s="308"/>
      <c r="P137" s="308"/>
      <c r="Q137" s="308"/>
      <c r="R137" s="308"/>
      <c r="S137" s="308"/>
      <c r="T137" s="308"/>
      <c r="U137" s="308"/>
      <c r="V137" s="308"/>
      <c r="W137" s="308"/>
      <c r="X137" s="308"/>
      <c r="Y137" s="308"/>
      <c r="Z137" s="308"/>
      <c r="AA137" s="308"/>
      <c r="AB137" s="308"/>
    </row>
    <row r="138" spans="1:28" ht="14.25" customHeight="1">
      <c r="A138" s="308"/>
      <c r="B138" s="308"/>
      <c r="C138" s="308"/>
      <c r="D138" s="308"/>
      <c r="E138" s="308"/>
      <c r="F138" s="308"/>
      <c r="G138" s="308"/>
      <c r="H138" s="308"/>
      <c r="I138" s="308"/>
      <c r="J138" s="308"/>
      <c r="K138" s="308"/>
      <c r="L138" s="308"/>
      <c r="M138" s="310"/>
      <c r="N138" s="310"/>
      <c r="O138" s="308"/>
      <c r="P138" s="308"/>
      <c r="Q138" s="308"/>
      <c r="R138" s="308"/>
      <c r="S138" s="308"/>
      <c r="T138" s="308"/>
      <c r="U138" s="308"/>
      <c r="V138" s="308"/>
      <c r="W138" s="308"/>
      <c r="X138" s="308"/>
      <c r="Y138" s="308"/>
      <c r="Z138" s="308"/>
      <c r="AA138" s="308"/>
      <c r="AB138" s="308"/>
    </row>
    <row r="139" spans="1:28" ht="14.25" customHeight="1">
      <c r="A139" s="308"/>
      <c r="B139" s="308"/>
      <c r="C139" s="308"/>
      <c r="D139" s="308"/>
      <c r="E139" s="308"/>
      <c r="F139" s="308"/>
      <c r="G139" s="308"/>
      <c r="H139" s="308"/>
      <c r="I139" s="308"/>
      <c r="J139" s="308"/>
      <c r="K139" s="308"/>
      <c r="L139" s="308"/>
      <c r="M139" s="310"/>
      <c r="N139" s="310"/>
      <c r="O139" s="308"/>
      <c r="P139" s="308"/>
      <c r="Q139" s="308"/>
      <c r="R139" s="308"/>
      <c r="S139" s="308"/>
      <c r="T139" s="308"/>
      <c r="U139" s="308"/>
      <c r="V139" s="308"/>
      <c r="W139" s="308"/>
      <c r="X139" s="308"/>
      <c r="Y139" s="308"/>
      <c r="Z139" s="308"/>
      <c r="AA139" s="308"/>
      <c r="AB139" s="308"/>
    </row>
    <row r="140" spans="1:28" ht="14.25" customHeight="1">
      <c r="A140" s="308"/>
      <c r="B140" s="308"/>
      <c r="C140" s="308"/>
      <c r="D140" s="308"/>
      <c r="E140" s="308"/>
      <c r="F140" s="308"/>
      <c r="G140" s="308"/>
      <c r="H140" s="308"/>
      <c r="I140" s="308"/>
      <c r="J140" s="308"/>
      <c r="K140" s="308"/>
      <c r="L140" s="308"/>
      <c r="M140" s="310"/>
      <c r="N140" s="310"/>
      <c r="O140" s="308"/>
      <c r="P140" s="308"/>
      <c r="Q140" s="308"/>
      <c r="R140" s="308"/>
      <c r="S140" s="308"/>
      <c r="T140" s="308"/>
      <c r="U140" s="308"/>
      <c r="V140" s="308"/>
      <c r="W140" s="308"/>
      <c r="X140" s="308"/>
      <c r="Y140" s="308"/>
      <c r="Z140" s="308"/>
      <c r="AA140" s="308"/>
      <c r="AB140" s="308"/>
    </row>
    <row r="141" spans="1:28" ht="14.25" customHeight="1">
      <c r="A141" s="308"/>
      <c r="B141" s="308"/>
      <c r="C141" s="308"/>
      <c r="D141" s="308"/>
      <c r="E141" s="308"/>
      <c r="F141" s="308"/>
      <c r="G141" s="308"/>
      <c r="H141" s="308"/>
      <c r="I141" s="308"/>
      <c r="J141" s="308"/>
      <c r="K141" s="308"/>
      <c r="L141" s="308"/>
      <c r="M141" s="310"/>
      <c r="N141" s="310"/>
      <c r="O141" s="308"/>
      <c r="P141" s="308"/>
      <c r="Q141" s="308"/>
      <c r="R141" s="308"/>
      <c r="S141" s="308"/>
      <c r="T141" s="308"/>
      <c r="U141" s="308"/>
      <c r="V141" s="308"/>
      <c r="W141" s="308"/>
      <c r="X141" s="308"/>
      <c r="Y141" s="308"/>
      <c r="Z141" s="308"/>
      <c r="AA141" s="308"/>
      <c r="AB141" s="308"/>
    </row>
    <row r="142" spans="1:28" ht="14.25" customHeight="1">
      <c r="A142" s="308"/>
      <c r="B142" s="308"/>
      <c r="C142" s="308"/>
      <c r="D142" s="308"/>
      <c r="E142" s="308"/>
      <c r="F142" s="308"/>
      <c r="G142" s="308"/>
      <c r="H142" s="308"/>
      <c r="I142" s="308"/>
      <c r="J142" s="308"/>
      <c r="K142" s="308"/>
      <c r="L142" s="308"/>
      <c r="M142" s="310"/>
      <c r="N142" s="310"/>
      <c r="O142" s="308"/>
      <c r="P142" s="308"/>
      <c r="Q142" s="308"/>
      <c r="R142" s="308"/>
      <c r="S142" s="308"/>
      <c r="T142" s="308"/>
      <c r="U142" s="308"/>
      <c r="V142" s="308"/>
      <c r="W142" s="308"/>
      <c r="X142" s="308"/>
      <c r="Y142" s="308"/>
      <c r="Z142" s="308"/>
      <c r="AA142" s="308"/>
      <c r="AB142" s="308"/>
    </row>
    <row r="143" spans="1:28" ht="14.25" customHeight="1">
      <c r="A143" s="308"/>
      <c r="B143" s="308"/>
      <c r="C143" s="308"/>
      <c r="D143" s="308"/>
      <c r="E143" s="308"/>
      <c r="F143" s="308"/>
      <c r="G143" s="308"/>
      <c r="H143" s="308"/>
      <c r="I143" s="308"/>
      <c r="J143" s="308"/>
      <c r="K143" s="308"/>
      <c r="L143" s="308"/>
      <c r="M143" s="310"/>
      <c r="N143" s="310"/>
      <c r="O143" s="308"/>
      <c r="P143" s="308"/>
      <c r="Q143" s="308"/>
      <c r="R143" s="308"/>
      <c r="S143" s="308"/>
      <c r="T143" s="308"/>
      <c r="U143" s="308"/>
      <c r="V143" s="308"/>
      <c r="W143" s="308"/>
      <c r="X143" s="308"/>
      <c r="Y143" s="308"/>
      <c r="Z143" s="308"/>
      <c r="AA143" s="308"/>
      <c r="AB143" s="308"/>
    </row>
    <row r="144" spans="1:28" ht="14.25" customHeight="1">
      <c r="A144" s="308"/>
      <c r="B144" s="308"/>
      <c r="C144" s="308"/>
      <c r="D144" s="308"/>
      <c r="E144" s="308"/>
      <c r="F144" s="308"/>
      <c r="G144" s="308"/>
      <c r="H144" s="308"/>
      <c r="I144" s="308"/>
      <c r="J144" s="308"/>
      <c r="K144" s="308"/>
      <c r="L144" s="308"/>
      <c r="M144" s="310"/>
      <c r="N144" s="310"/>
      <c r="O144" s="308"/>
      <c r="P144" s="308"/>
      <c r="Q144" s="308"/>
      <c r="R144" s="308"/>
      <c r="S144" s="308"/>
      <c r="T144" s="308"/>
      <c r="U144" s="308"/>
      <c r="V144" s="308"/>
      <c r="W144" s="308"/>
      <c r="X144" s="308"/>
      <c r="Y144" s="308"/>
      <c r="Z144" s="308"/>
      <c r="AA144" s="308"/>
      <c r="AB144" s="308"/>
    </row>
    <row r="145" spans="1:28" ht="14.25" customHeight="1">
      <c r="A145" s="308"/>
      <c r="B145" s="308"/>
      <c r="C145" s="308"/>
      <c r="D145" s="308"/>
      <c r="E145" s="308"/>
      <c r="F145" s="308"/>
      <c r="G145" s="308"/>
      <c r="H145" s="308"/>
      <c r="I145" s="308"/>
      <c r="J145" s="308"/>
      <c r="K145" s="308"/>
      <c r="L145" s="308"/>
      <c r="M145" s="310"/>
      <c r="N145" s="310"/>
      <c r="O145" s="308"/>
      <c r="P145" s="308"/>
      <c r="Q145" s="308"/>
      <c r="R145" s="308"/>
      <c r="S145" s="308"/>
      <c r="T145" s="308"/>
      <c r="U145" s="308"/>
      <c r="V145" s="308"/>
      <c r="W145" s="308"/>
      <c r="X145" s="308"/>
      <c r="Y145" s="308"/>
      <c r="Z145" s="308"/>
      <c r="AA145" s="308"/>
      <c r="AB145" s="308"/>
    </row>
    <row r="146" spans="1:28" ht="14.25" customHeight="1">
      <c r="A146" s="308"/>
      <c r="B146" s="308"/>
      <c r="C146" s="308"/>
      <c r="D146" s="308"/>
      <c r="E146" s="308"/>
      <c r="F146" s="308"/>
      <c r="G146" s="308"/>
      <c r="H146" s="308"/>
      <c r="I146" s="308"/>
      <c r="J146" s="308"/>
      <c r="K146" s="308"/>
      <c r="L146" s="308"/>
      <c r="M146" s="310"/>
      <c r="N146" s="310"/>
      <c r="O146" s="308"/>
      <c r="P146" s="308"/>
      <c r="Q146" s="308"/>
      <c r="R146" s="308"/>
      <c r="S146" s="308"/>
      <c r="T146" s="308"/>
      <c r="U146" s="308"/>
      <c r="V146" s="308"/>
      <c r="W146" s="308"/>
      <c r="X146" s="308"/>
      <c r="Y146" s="308"/>
      <c r="Z146" s="308"/>
      <c r="AA146" s="308"/>
      <c r="AB146" s="308"/>
    </row>
    <row r="147" spans="1:28" ht="14.25" customHeight="1">
      <c r="A147" s="308"/>
      <c r="B147" s="308"/>
      <c r="C147" s="308"/>
      <c r="D147" s="308"/>
      <c r="E147" s="308"/>
      <c r="F147" s="308"/>
      <c r="G147" s="308"/>
      <c r="H147" s="308"/>
      <c r="I147" s="308"/>
      <c r="J147" s="308"/>
      <c r="K147" s="308"/>
      <c r="L147" s="308"/>
      <c r="M147" s="310"/>
      <c r="N147" s="310"/>
      <c r="O147" s="308"/>
      <c r="P147" s="308"/>
      <c r="Q147" s="308"/>
      <c r="R147" s="308"/>
      <c r="S147" s="308"/>
      <c r="T147" s="308"/>
      <c r="U147" s="308"/>
      <c r="V147" s="308"/>
      <c r="W147" s="308"/>
      <c r="X147" s="308"/>
      <c r="Y147" s="308"/>
      <c r="Z147" s="308"/>
      <c r="AA147" s="308"/>
      <c r="AB147" s="308"/>
    </row>
    <row r="148" spans="1:28" ht="14.25" customHeight="1">
      <c r="A148" s="308"/>
      <c r="B148" s="308"/>
      <c r="C148" s="308"/>
      <c r="D148" s="308"/>
      <c r="E148" s="308"/>
      <c r="F148" s="308"/>
      <c r="G148" s="308"/>
      <c r="H148" s="308"/>
      <c r="I148" s="308"/>
      <c r="J148" s="308"/>
      <c r="K148" s="308"/>
      <c r="L148" s="308"/>
      <c r="M148" s="310"/>
      <c r="N148" s="310"/>
      <c r="O148" s="308"/>
      <c r="P148" s="308"/>
      <c r="Q148" s="308"/>
      <c r="R148" s="308"/>
      <c r="S148" s="308"/>
      <c r="T148" s="308"/>
      <c r="U148" s="308"/>
      <c r="V148" s="308"/>
      <c r="W148" s="308"/>
      <c r="X148" s="308"/>
      <c r="Y148" s="308"/>
      <c r="Z148" s="308"/>
      <c r="AA148" s="308"/>
      <c r="AB148" s="308"/>
    </row>
    <row r="149" spans="1:28" ht="14.25" customHeight="1">
      <c r="A149" s="308"/>
      <c r="B149" s="308"/>
      <c r="C149" s="308"/>
      <c r="D149" s="308"/>
      <c r="E149" s="308"/>
      <c r="F149" s="308"/>
      <c r="G149" s="308"/>
      <c r="H149" s="308"/>
      <c r="I149" s="308"/>
      <c r="J149" s="308"/>
      <c r="K149" s="308"/>
      <c r="L149" s="308"/>
      <c r="M149" s="310"/>
      <c r="N149" s="310"/>
      <c r="O149" s="308"/>
      <c r="P149" s="308"/>
      <c r="Q149" s="308"/>
      <c r="R149" s="308"/>
      <c r="S149" s="308"/>
      <c r="T149" s="308"/>
      <c r="U149" s="308"/>
      <c r="V149" s="308"/>
      <c r="W149" s="308"/>
      <c r="X149" s="308"/>
      <c r="Y149" s="308"/>
      <c r="Z149" s="308"/>
      <c r="AA149" s="308"/>
      <c r="AB149" s="308"/>
    </row>
    <row r="150" spans="1:28" ht="14.25" customHeight="1">
      <c r="A150" s="308"/>
      <c r="B150" s="308"/>
      <c r="C150" s="308"/>
      <c r="D150" s="308"/>
      <c r="E150" s="308"/>
      <c r="F150" s="308"/>
      <c r="G150" s="308"/>
      <c r="H150" s="308"/>
      <c r="I150" s="308"/>
      <c r="J150" s="308"/>
      <c r="K150" s="308"/>
      <c r="L150" s="308"/>
      <c r="M150" s="310"/>
      <c r="N150" s="310"/>
      <c r="O150" s="308"/>
      <c r="P150" s="308"/>
      <c r="Q150" s="308"/>
      <c r="R150" s="308"/>
      <c r="S150" s="308"/>
      <c r="T150" s="308"/>
      <c r="U150" s="308"/>
      <c r="V150" s="308"/>
      <c r="W150" s="308"/>
      <c r="X150" s="308"/>
      <c r="Y150" s="308"/>
      <c r="Z150" s="308"/>
      <c r="AA150" s="308"/>
      <c r="AB150" s="308"/>
    </row>
    <row r="151" spans="1:28" ht="14.25" customHeight="1">
      <c r="A151" s="308"/>
      <c r="B151" s="308"/>
      <c r="C151" s="308"/>
      <c r="D151" s="308"/>
      <c r="E151" s="308"/>
      <c r="F151" s="308"/>
      <c r="G151" s="308"/>
      <c r="H151" s="308"/>
      <c r="I151" s="308"/>
      <c r="J151" s="308"/>
      <c r="K151" s="308"/>
      <c r="L151" s="308"/>
      <c r="M151" s="310"/>
      <c r="N151" s="310"/>
      <c r="O151" s="308"/>
      <c r="P151" s="308"/>
      <c r="Q151" s="308"/>
      <c r="R151" s="308"/>
      <c r="S151" s="308"/>
      <c r="T151" s="308"/>
      <c r="U151" s="308"/>
      <c r="V151" s="308"/>
      <c r="W151" s="308"/>
      <c r="X151" s="308"/>
      <c r="Y151" s="308"/>
      <c r="Z151" s="308"/>
      <c r="AA151" s="308"/>
      <c r="AB151" s="308"/>
    </row>
    <row r="152" spans="1:28" ht="14.25" customHeight="1">
      <c r="A152" s="308"/>
      <c r="B152" s="308"/>
      <c r="C152" s="308"/>
      <c r="D152" s="308"/>
      <c r="E152" s="308"/>
      <c r="F152" s="308"/>
      <c r="G152" s="308"/>
      <c r="H152" s="308"/>
      <c r="I152" s="308"/>
      <c r="J152" s="308"/>
      <c r="K152" s="308"/>
      <c r="L152" s="308"/>
      <c r="M152" s="310"/>
      <c r="N152" s="310"/>
      <c r="O152" s="308"/>
      <c r="P152" s="308"/>
      <c r="Q152" s="308"/>
      <c r="R152" s="308"/>
      <c r="S152" s="308"/>
      <c r="T152" s="308"/>
      <c r="U152" s="308"/>
      <c r="V152" s="308"/>
      <c r="W152" s="308"/>
      <c r="X152" s="308"/>
      <c r="Y152" s="308"/>
      <c r="Z152" s="308"/>
      <c r="AA152" s="308"/>
      <c r="AB152" s="308"/>
    </row>
    <row r="153" spans="1:28" ht="14.25" customHeight="1">
      <c r="A153" s="308"/>
      <c r="B153" s="308"/>
      <c r="C153" s="308"/>
      <c r="D153" s="308"/>
      <c r="E153" s="308"/>
      <c r="F153" s="308"/>
      <c r="G153" s="308"/>
      <c r="H153" s="308"/>
      <c r="I153" s="308"/>
      <c r="J153" s="308"/>
      <c r="K153" s="308"/>
      <c r="L153" s="308"/>
      <c r="M153" s="310"/>
      <c r="N153" s="310"/>
      <c r="O153" s="308"/>
      <c r="P153" s="308"/>
      <c r="Q153" s="308"/>
      <c r="R153" s="308"/>
      <c r="S153" s="308"/>
      <c r="T153" s="308"/>
      <c r="U153" s="308"/>
      <c r="V153" s="308"/>
      <c r="W153" s="308"/>
      <c r="X153" s="308"/>
      <c r="Y153" s="308"/>
      <c r="Z153" s="308"/>
      <c r="AA153" s="308"/>
      <c r="AB153" s="308"/>
    </row>
    <row r="154" spans="1:28" ht="14.25" customHeight="1">
      <c r="A154" s="308"/>
      <c r="B154" s="308"/>
      <c r="C154" s="308"/>
      <c r="D154" s="308"/>
      <c r="E154" s="308"/>
      <c r="F154" s="308"/>
      <c r="G154" s="308"/>
      <c r="H154" s="308"/>
      <c r="I154" s="308"/>
      <c r="J154" s="308"/>
      <c r="K154" s="308"/>
      <c r="L154" s="308"/>
      <c r="M154" s="310"/>
      <c r="N154" s="310"/>
      <c r="O154" s="308"/>
      <c r="P154" s="308"/>
      <c r="Q154" s="308"/>
      <c r="R154" s="308"/>
      <c r="S154" s="308"/>
      <c r="T154" s="308"/>
      <c r="U154" s="308"/>
      <c r="V154" s="308"/>
      <c r="W154" s="308"/>
      <c r="X154" s="308"/>
      <c r="Y154" s="308"/>
      <c r="Z154" s="308"/>
      <c r="AA154" s="308"/>
      <c r="AB154" s="308"/>
    </row>
    <row r="155" spans="1:28" ht="14.25" customHeight="1">
      <c r="A155" s="308"/>
      <c r="B155" s="308"/>
      <c r="C155" s="308"/>
      <c r="D155" s="308"/>
      <c r="E155" s="308"/>
      <c r="F155" s="308"/>
      <c r="G155" s="308"/>
      <c r="H155" s="308"/>
      <c r="I155" s="308"/>
      <c r="J155" s="308"/>
      <c r="K155" s="308"/>
      <c r="L155" s="308"/>
      <c r="M155" s="310"/>
      <c r="N155" s="310"/>
      <c r="O155" s="308"/>
      <c r="P155" s="308"/>
      <c r="Q155" s="308"/>
      <c r="R155" s="308"/>
      <c r="S155" s="308"/>
      <c r="T155" s="308"/>
      <c r="U155" s="308"/>
      <c r="V155" s="308"/>
      <c r="W155" s="308"/>
      <c r="X155" s="308"/>
      <c r="Y155" s="308"/>
      <c r="Z155" s="308"/>
      <c r="AA155" s="308"/>
      <c r="AB155" s="308"/>
    </row>
    <row r="156" spans="1:28" ht="14.25" customHeight="1">
      <c r="A156" s="308"/>
      <c r="B156" s="308"/>
      <c r="C156" s="308"/>
      <c r="D156" s="308"/>
      <c r="E156" s="308"/>
      <c r="F156" s="308"/>
      <c r="G156" s="308"/>
      <c r="H156" s="308"/>
      <c r="I156" s="308"/>
      <c r="J156" s="308"/>
      <c r="K156" s="308"/>
      <c r="L156" s="308"/>
      <c r="M156" s="310"/>
      <c r="N156" s="310"/>
      <c r="O156" s="308"/>
      <c r="P156" s="308"/>
      <c r="Q156" s="308"/>
      <c r="R156" s="308"/>
      <c r="S156" s="308"/>
      <c r="T156" s="308"/>
      <c r="U156" s="308"/>
      <c r="V156" s="308"/>
      <c r="W156" s="308"/>
      <c r="X156" s="308"/>
      <c r="Y156" s="308"/>
      <c r="Z156" s="308"/>
      <c r="AA156" s="308"/>
      <c r="AB156" s="308"/>
    </row>
    <row r="157" spans="1:28" ht="14.25" customHeight="1">
      <c r="A157" s="308"/>
      <c r="B157" s="308"/>
      <c r="C157" s="308"/>
      <c r="D157" s="308"/>
      <c r="E157" s="308"/>
      <c r="F157" s="308"/>
      <c r="G157" s="308"/>
      <c r="H157" s="308"/>
      <c r="I157" s="308"/>
      <c r="J157" s="308"/>
      <c r="K157" s="308"/>
      <c r="L157" s="308"/>
      <c r="M157" s="310"/>
      <c r="N157" s="310"/>
      <c r="O157" s="308"/>
      <c r="P157" s="308"/>
      <c r="Q157" s="308"/>
      <c r="R157" s="308"/>
      <c r="S157" s="308"/>
      <c r="T157" s="308"/>
      <c r="U157" s="308"/>
      <c r="V157" s="308"/>
      <c r="W157" s="308"/>
      <c r="X157" s="308"/>
      <c r="Y157" s="308"/>
      <c r="Z157" s="308"/>
      <c r="AA157" s="308"/>
      <c r="AB157" s="308"/>
    </row>
    <row r="158" spans="1:28" ht="14.25" customHeight="1">
      <c r="A158" s="308"/>
      <c r="B158" s="308"/>
      <c r="C158" s="308"/>
      <c r="D158" s="308"/>
      <c r="E158" s="308"/>
      <c r="F158" s="308"/>
      <c r="G158" s="308"/>
      <c r="H158" s="308"/>
      <c r="I158" s="308"/>
      <c r="J158" s="308"/>
      <c r="K158" s="308"/>
      <c r="L158" s="308"/>
      <c r="M158" s="310"/>
      <c r="N158" s="310"/>
      <c r="O158" s="308"/>
      <c r="P158" s="308"/>
      <c r="Q158" s="308"/>
      <c r="R158" s="308"/>
      <c r="S158" s="308"/>
      <c r="T158" s="308"/>
      <c r="U158" s="308"/>
      <c r="V158" s="308"/>
      <c r="W158" s="308"/>
      <c r="X158" s="308"/>
      <c r="Y158" s="308"/>
      <c r="Z158" s="308"/>
      <c r="AA158" s="308"/>
      <c r="AB158" s="308"/>
    </row>
    <row r="159" spans="1:28" ht="14.25" customHeight="1">
      <c r="A159" s="308"/>
      <c r="B159" s="308"/>
      <c r="C159" s="308"/>
      <c r="D159" s="308"/>
      <c r="E159" s="308"/>
      <c r="F159" s="308"/>
      <c r="G159" s="308"/>
      <c r="H159" s="308"/>
      <c r="I159" s="308"/>
      <c r="J159" s="308"/>
      <c r="K159" s="308"/>
      <c r="L159" s="308"/>
      <c r="M159" s="310"/>
      <c r="N159" s="310"/>
      <c r="O159" s="308"/>
      <c r="P159" s="308"/>
      <c r="Q159" s="308"/>
      <c r="R159" s="308"/>
      <c r="S159" s="308"/>
      <c r="T159" s="308"/>
      <c r="U159" s="308"/>
      <c r="V159" s="308"/>
      <c r="W159" s="308"/>
      <c r="X159" s="308"/>
      <c r="Y159" s="308"/>
      <c r="Z159" s="308"/>
      <c r="AA159" s="308"/>
      <c r="AB159" s="308"/>
    </row>
    <row r="160" spans="1:28" ht="14.25" customHeight="1">
      <c r="A160" s="308"/>
      <c r="B160" s="308"/>
      <c r="C160" s="308"/>
      <c r="D160" s="308"/>
      <c r="E160" s="308"/>
      <c r="F160" s="308"/>
      <c r="G160" s="308"/>
      <c r="H160" s="308"/>
      <c r="I160" s="308"/>
      <c r="J160" s="308"/>
      <c r="K160" s="308"/>
      <c r="L160" s="308"/>
      <c r="M160" s="310"/>
      <c r="N160" s="310"/>
      <c r="O160" s="308"/>
      <c r="P160" s="308"/>
      <c r="Q160" s="308"/>
      <c r="R160" s="308"/>
      <c r="S160" s="308"/>
      <c r="T160" s="308"/>
      <c r="U160" s="308"/>
      <c r="V160" s="308"/>
      <c r="W160" s="308"/>
      <c r="X160" s="308"/>
      <c r="Y160" s="308"/>
      <c r="Z160" s="308"/>
      <c r="AA160" s="308"/>
      <c r="AB160" s="308"/>
    </row>
    <row r="161" spans="1:28" ht="14.25" customHeight="1">
      <c r="A161" s="308"/>
      <c r="B161" s="308"/>
      <c r="C161" s="308"/>
      <c r="D161" s="308"/>
      <c r="E161" s="308"/>
      <c r="F161" s="308"/>
      <c r="G161" s="308"/>
      <c r="H161" s="308"/>
      <c r="I161" s="308"/>
      <c r="J161" s="308"/>
      <c r="K161" s="308"/>
      <c r="L161" s="308"/>
      <c r="M161" s="310"/>
      <c r="N161" s="310"/>
      <c r="O161" s="308"/>
      <c r="P161" s="308"/>
      <c r="Q161" s="308"/>
      <c r="R161" s="308"/>
      <c r="S161" s="308"/>
      <c r="T161" s="308"/>
      <c r="U161" s="308"/>
      <c r="V161" s="308"/>
      <c r="W161" s="308"/>
      <c r="X161" s="308"/>
      <c r="Y161" s="308"/>
      <c r="Z161" s="308"/>
      <c r="AA161" s="308"/>
      <c r="AB161" s="308"/>
    </row>
    <row r="162" spans="1:28" ht="14.25" customHeight="1">
      <c r="A162" s="308"/>
      <c r="B162" s="308"/>
      <c r="C162" s="308"/>
      <c r="D162" s="308"/>
      <c r="E162" s="308"/>
      <c r="F162" s="308"/>
      <c r="G162" s="308"/>
      <c r="H162" s="308"/>
      <c r="I162" s="308"/>
      <c r="J162" s="308"/>
      <c r="K162" s="308"/>
      <c r="L162" s="308"/>
      <c r="M162" s="310"/>
      <c r="N162" s="310"/>
      <c r="O162" s="308"/>
      <c r="P162" s="308"/>
      <c r="Q162" s="308"/>
      <c r="R162" s="308"/>
      <c r="S162" s="308"/>
      <c r="T162" s="308"/>
      <c r="U162" s="308"/>
      <c r="V162" s="308"/>
      <c r="W162" s="308"/>
      <c r="X162" s="308"/>
      <c r="Y162" s="308"/>
      <c r="Z162" s="308"/>
      <c r="AA162" s="308"/>
      <c r="AB162" s="308"/>
    </row>
    <row r="163" spans="1:28" ht="14.25" customHeight="1">
      <c r="A163" s="308"/>
      <c r="B163" s="308"/>
      <c r="C163" s="308"/>
      <c r="D163" s="308"/>
      <c r="E163" s="308"/>
      <c r="F163" s="308"/>
      <c r="G163" s="308"/>
      <c r="H163" s="308"/>
      <c r="I163" s="308"/>
      <c r="J163" s="308"/>
      <c r="K163" s="308"/>
      <c r="L163" s="308"/>
      <c r="M163" s="310"/>
      <c r="N163" s="310"/>
      <c r="O163" s="308"/>
      <c r="P163" s="308"/>
      <c r="Q163" s="308"/>
      <c r="R163" s="308"/>
      <c r="S163" s="308"/>
      <c r="T163" s="308"/>
      <c r="U163" s="308"/>
      <c r="V163" s="308"/>
      <c r="W163" s="308"/>
      <c r="X163" s="308"/>
      <c r="Y163" s="308"/>
      <c r="Z163" s="308"/>
      <c r="AA163" s="308"/>
      <c r="AB163" s="308"/>
    </row>
    <row r="164" spans="1:28" ht="14.25" customHeight="1">
      <c r="A164" s="308"/>
      <c r="B164" s="308"/>
      <c r="C164" s="308"/>
      <c r="D164" s="308"/>
      <c r="E164" s="308"/>
      <c r="F164" s="308"/>
      <c r="G164" s="308"/>
      <c r="H164" s="308"/>
      <c r="I164" s="308"/>
      <c r="J164" s="308"/>
      <c r="K164" s="308"/>
      <c r="L164" s="308"/>
      <c r="M164" s="310"/>
      <c r="N164" s="310"/>
      <c r="O164" s="308"/>
      <c r="P164" s="308"/>
      <c r="Q164" s="308"/>
      <c r="R164" s="308"/>
      <c r="S164" s="308"/>
      <c r="T164" s="308"/>
      <c r="U164" s="308"/>
      <c r="V164" s="308"/>
      <c r="W164" s="308"/>
      <c r="X164" s="308"/>
      <c r="Y164" s="308"/>
      <c r="Z164" s="308"/>
      <c r="AA164" s="308"/>
      <c r="AB164" s="308"/>
    </row>
    <row r="165" spans="1:28" ht="14.25" customHeight="1">
      <c r="A165" s="308"/>
      <c r="B165" s="308"/>
      <c r="C165" s="308"/>
      <c r="D165" s="308"/>
      <c r="E165" s="308"/>
      <c r="F165" s="308"/>
      <c r="G165" s="308"/>
      <c r="H165" s="308"/>
      <c r="I165" s="308"/>
      <c r="J165" s="308"/>
      <c r="K165" s="308"/>
      <c r="L165" s="308"/>
      <c r="M165" s="310"/>
      <c r="N165" s="310"/>
      <c r="O165" s="308"/>
      <c r="P165" s="308"/>
      <c r="Q165" s="308"/>
      <c r="R165" s="308"/>
      <c r="S165" s="308"/>
      <c r="T165" s="308"/>
      <c r="U165" s="308"/>
      <c r="V165" s="308"/>
      <c r="W165" s="308"/>
      <c r="X165" s="308"/>
      <c r="Y165" s="308"/>
      <c r="Z165" s="308"/>
      <c r="AA165" s="308"/>
      <c r="AB165" s="308"/>
    </row>
    <row r="166" spans="1:28" ht="14.25" customHeight="1">
      <c r="A166" s="308"/>
      <c r="B166" s="308"/>
      <c r="C166" s="308"/>
      <c r="D166" s="308"/>
      <c r="E166" s="308"/>
      <c r="F166" s="308"/>
      <c r="G166" s="308"/>
      <c r="H166" s="308"/>
      <c r="I166" s="308"/>
      <c r="J166" s="308"/>
      <c r="K166" s="308"/>
      <c r="L166" s="308"/>
      <c r="M166" s="310"/>
      <c r="N166" s="310"/>
      <c r="O166" s="308"/>
      <c r="P166" s="308"/>
      <c r="Q166" s="308"/>
      <c r="R166" s="308"/>
      <c r="S166" s="308"/>
      <c r="T166" s="308"/>
      <c r="U166" s="308"/>
      <c r="V166" s="308"/>
      <c r="W166" s="308"/>
      <c r="X166" s="308"/>
      <c r="Y166" s="308"/>
      <c r="Z166" s="308"/>
      <c r="AA166" s="308"/>
      <c r="AB166" s="308"/>
    </row>
    <row r="167" spans="1:28" ht="14.25" customHeight="1">
      <c r="A167" s="308"/>
      <c r="B167" s="308"/>
      <c r="C167" s="308"/>
      <c r="D167" s="308"/>
      <c r="E167" s="308"/>
      <c r="F167" s="308"/>
      <c r="G167" s="308"/>
      <c r="H167" s="308"/>
      <c r="I167" s="308"/>
      <c r="J167" s="308"/>
      <c r="K167" s="308"/>
      <c r="L167" s="308"/>
      <c r="M167" s="310"/>
      <c r="N167" s="310"/>
      <c r="O167" s="308"/>
      <c r="P167" s="308"/>
      <c r="Q167" s="308"/>
      <c r="R167" s="308"/>
      <c r="S167" s="308"/>
      <c r="T167" s="308"/>
      <c r="U167" s="308"/>
      <c r="V167" s="308"/>
      <c r="W167" s="308"/>
      <c r="X167" s="308"/>
      <c r="Y167" s="308"/>
      <c r="Z167" s="308"/>
      <c r="AA167" s="308"/>
      <c r="AB167" s="308"/>
    </row>
    <row r="168" spans="1:28" ht="14.25" customHeight="1">
      <c r="A168" s="308"/>
      <c r="B168" s="308"/>
      <c r="C168" s="308"/>
      <c r="D168" s="308"/>
      <c r="E168" s="308"/>
      <c r="F168" s="308"/>
      <c r="G168" s="308"/>
      <c r="H168" s="308"/>
      <c r="I168" s="308"/>
      <c r="J168" s="308"/>
      <c r="K168" s="308"/>
      <c r="L168" s="308"/>
      <c r="M168" s="310"/>
      <c r="N168" s="310"/>
      <c r="O168" s="308"/>
      <c r="P168" s="308"/>
      <c r="Q168" s="308"/>
      <c r="R168" s="308"/>
      <c r="S168" s="308"/>
      <c r="T168" s="308"/>
      <c r="U168" s="308"/>
      <c r="V168" s="308"/>
      <c r="W168" s="308"/>
      <c r="X168" s="308"/>
      <c r="Y168" s="308"/>
      <c r="Z168" s="308"/>
      <c r="AA168" s="308"/>
      <c r="AB168" s="308"/>
    </row>
    <row r="169" spans="1:28" ht="14.25" customHeight="1">
      <c r="A169" s="308"/>
      <c r="B169" s="308"/>
      <c r="C169" s="308"/>
      <c r="D169" s="308"/>
      <c r="E169" s="308"/>
      <c r="F169" s="308"/>
      <c r="G169" s="308"/>
      <c r="H169" s="308"/>
      <c r="I169" s="308"/>
      <c r="J169" s="308"/>
      <c r="K169" s="308"/>
      <c r="L169" s="308"/>
      <c r="M169" s="310"/>
      <c r="N169" s="310"/>
      <c r="O169" s="308"/>
      <c r="P169" s="308"/>
      <c r="Q169" s="308"/>
      <c r="R169" s="308"/>
      <c r="S169" s="308"/>
      <c r="T169" s="308"/>
      <c r="U169" s="308"/>
      <c r="V169" s="308"/>
      <c r="W169" s="308"/>
      <c r="X169" s="308"/>
      <c r="Y169" s="308"/>
      <c r="Z169" s="308"/>
      <c r="AA169" s="308"/>
      <c r="AB169" s="308"/>
    </row>
    <row r="170" spans="1:28" ht="14.25" customHeight="1">
      <c r="A170" s="308"/>
      <c r="B170" s="308"/>
      <c r="C170" s="308"/>
      <c r="D170" s="308"/>
      <c r="E170" s="308"/>
      <c r="F170" s="308"/>
      <c r="G170" s="308"/>
      <c r="H170" s="308"/>
      <c r="I170" s="308"/>
      <c r="J170" s="308"/>
      <c r="K170" s="308"/>
      <c r="L170" s="308"/>
      <c r="M170" s="310"/>
      <c r="N170" s="310"/>
      <c r="O170" s="308"/>
      <c r="P170" s="308"/>
      <c r="Q170" s="308"/>
      <c r="R170" s="308"/>
      <c r="S170" s="308"/>
      <c r="T170" s="308"/>
      <c r="U170" s="308"/>
      <c r="V170" s="308"/>
      <c r="W170" s="308"/>
      <c r="X170" s="308"/>
      <c r="Y170" s="308"/>
      <c r="Z170" s="308"/>
      <c r="AA170" s="308"/>
      <c r="AB170" s="308"/>
    </row>
    <row r="171" spans="1:28" ht="14.25" customHeight="1">
      <c r="A171" s="308"/>
      <c r="B171" s="308"/>
      <c r="C171" s="308"/>
      <c r="D171" s="308"/>
      <c r="E171" s="308"/>
      <c r="F171" s="308"/>
      <c r="G171" s="308"/>
      <c r="H171" s="308"/>
      <c r="I171" s="308"/>
      <c r="J171" s="308"/>
      <c r="K171" s="308"/>
      <c r="L171" s="308"/>
      <c r="M171" s="310"/>
      <c r="N171" s="310"/>
      <c r="O171" s="308"/>
      <c r="P171" s="308"/>
      <c r="Q171" s="308"/>
      <c r="R171" s="308"/>
      <c r="S171" s="308"/>
      <c r="T171" s="308"/>
      <c r="U171" s="308"/>
      <c r="V171" s="308"/>
      <c r="W171" s="308"/>
      <c r="X171" s="308"/>
      <c r="Y171" s="308"/>
      <c r="Z171" s="308"/>
      <c r="AA171" s="308"/>
      <c r="AB171" s="308"/>
    </row>
    <row r="172" spans="1:28" ht="14.25" customHeight="1">
      <c r="A172" s="308"/>
      <c r="B172" s="308"/>
      <c r="C172" s="308"/>
      <c r="D172" s="308"/>
      <c r="E172" s="308"/>
      <c r="F172" s="308"/>
      <c r="G172" s="308"/>
      <c r="H172" s="308"/>
      <c r="I172" s="308"/>
      <c r="J172" s="308"/>
      <c r="K172" s="308"/>
      <c r="L172" s="308"/>
      <c r="M172" s="310"/>
      <c r="N172" s="310"/>
      <c r="O172" s="308"/>
      <c r="P172" s="308"/>
      <c r="Q172" s="308"/>
      <c r="R172" s="308"/>
      <c r="S172" s="308"/>
      <c r="T172" s="308"/>
      <c r="U172" s="308"/>
      <c r="V172" s="308"/>
      <c r="W172" s="308"/>
      <c r="X172" s="308"/>
      <c r="Y172" s="308"/>
      <c r="Z172" s="308"/>
      <c r="AA172" s="308"/>
      <c r="AB172" s="308"/>
    </row>
    <row r="173" spans="1:28" ht="14.25" customHeight="1">
      <c r="A173" s="308"/>
      <c r="B173" s="308"/>
      <c r="C173" s="308"/>
      <c r="D173" s="308"/>
      <c r="E173" s="308"/>
      <c r="F173" s="308"/>
      <c r="G173" s="308"/>
      <c r="H173" s="308"/>
      <c r="I173" s="308"/>
      <c r="J173" s="308"/>
      <c r="K173" s="308"/>
      <c r="L173" s="308"/>
      <c r="M173" s="310"/>
      <c r="N173" s="310"/>
      <c r="O173" s="308"/>
      <c r="P173" s="308"/>
      <c r="Q173" s="308"/>
      <c r="R173" s="308"/>
      <c r="S173" s="308"/>
      <c r="T173" s="308"/>
      <c r="U173" s="308"/>
      <c r="V173" s="308"/>
      <c r="W173" s="308"/>
      <c r="X173" s="308"/>
      <c r="Y173" s="308"/>
      <c r="Z173" s="308"/>
      <c r="AA173" s="308"/>
      <c r="AB173" s="308"/>
    </row>
    <row r="174" spans="1:28" ht="14.25" customHeight="1">
      <c r="A174" s="308"/>
      <c r="B174" s="308"/>
      <c r="C174" s="308"/>
      <c r="D174" s="308"/>
      <c r="E174" s="308"/>
      <c r="F174" s="308"/>
      <c r="G174" s="308"/>
      <c r="H174" s="308"/>
      <c r="I174" s="308"/>
      <c r="J174" s="308"/>
      <c r="K174" s="308"/>
      <c r="L174" s="308"/>
      <c r="M174" s="310"/>
      <c r="N174" s="310"/>
      <c r="O174" s="308"/>
      <c r="P174" s="308"/>
      <c r="Q174" s="308"/>
      <c r="R174" s="308"/>
      <c r="S174" s="308"/>
      <c r="T174" s="308"/>
      <c r="U174" s="308"/>
      <c r="V174" s="308"/>
      <c r="W174" s="308"/>
      <c r="X174" s="308"/>
      <c r="Y174" s="308"/>
      <c r="Z174" s="308"/>
      <c r="AA174" s="308"/>
      <c r="AB174" s="308"/>
    </row>
    <row r="175" spans="1:28" ht="14.25" customHeight="1">
      <c r="A175" s="308"/>
      <c r="B175" s="308"/>
      <c r="C175" s="308"/>
      <c r="D175" s="308"/>
      <c r="E175" s="308"/>
      <c r="F175" s="308"/>
      <c r="G175" s="308"/>
      <c r="H175" s="308"/>
      <c r="I175" s="308"/>
      <c r="J175" s="308"/>
      <c r="K175" s="308"/>
      <c r="L175" s="308"/>
      <c r="M175" s="310"/>
      <c r="N175" s="310"/>
      <c r="O175" s="308"/>
      <c r="P175" s="308"/>
      <c r="Q175" s="308"/>
      <c r="R175" s="308"/>
      <c r="S175" s="308"/>
      <c r="T175" s="308"/>
      <c r="U175" s="308"/>
      <c r="V175" s="308"/>
      <c r="W175" s="308"/>
      <c r="X175" s="308"/>
      <c r="Y175" s="308"/>
      <c r="Z175" s="308"/>
      <c r="AA175" s="308"/>
      <c r="AB175" s="308"/>
    </row>
    <row r="176" spans="1:28" ht="14.25" customHeight="1">
      <c r="A176" s="308"/>
      <c r="B176" s="308"/>
      <c r="C176" s="308"/>
      <c r="D176" s="308"/>
      <c r="E176" s="308"/>
      <c r="F176" s="308"/>
      <c r="G176" s="308"/>
      <c r="H176" s="308"/>
      <c r="I176" s="308"/>
      <c r="J176" s="308"/>
      <c r="K176" s="308"/>
      <c r="L176" s="308"/>
      <c r="M176" s="310"/>
      <c r="N176" s="310"/>
      <c r="O176" s="308"/>
      <c r="P176" s="308"/>
      <c r="Q176" s="308"/>
      <c r="R176" s="308"/>
      <c r="S176" s="308"/>
      <c r="T176" s="308"/>
      <c r="U176" s="308"/>
      <c r="V176" s="308"/>
      <c r="W176" s="308"/>
      <c r="X176" s="308"/>
      <c r="Y176" s="308"/>
      <c r="Z176" s="308"/>
      <c r="AA176" s="308"/>
      <c r="AB176" s="308"/>
    </row>
    <row r="177" spans="1:28" ht="14.25" customHeight="1">
      <c r="A177" s="308"/>
      <c r="B177" s="308"/>
      <c r="C177" s="308"/>
      <c r="D177" s="308"/>
      <c r="E177" s="308"/>
      <c r="F177" s="308"/>
      <c r="G177" s="308"/>
      <c r="H177" s="308"/>
      <c r="I177" s="308"/>
      <c r="J177" s="308"/>
      <c r="K177" s="308"/>
      <c r="L177" s="308"/>
      <c r="M177" s="310"/>
      <c r="N177" s="310"/>
      <c r="O177" s="308"/>
      <c r="P177" s="308"/>
      <c r="Q177" s="308"/>
      <c r="R177" s="308"/>
      <c r="S177" s="308"/>
      <c r="T177" s="308"/>
      <c r="U177" s="308"/>
      <c r="V177" s="308"/>
      <c r="W177" s="308"/>
      <c r="X177" s="308"/>
      <c r="Y177" s="308"/>
      <c r="Z177" s="308"/>
      <c r="AA177" s="308"/>
      <c r="AB177" s="308"/>
    </row>
    <row r="178" spans="1:28" ht="14.25" customHeight="1">
      <c r="A178" s="308"/>
      <c r="B178" s="308"/>
      <c r="C178" s="308"/>
      <c r="D178" s="308"/>
      <c r="E178" s="308"/>
      <c r="F178" s="308"/>
      <c r="G178" s="308"/>
      <c r="H178" s="308"/>
      <c r="I178" s="308"/>
      <c r="J178" s="308"/>
      <c r="K178" s="308"/>
      <c r="L178" s="308"/>
      <c r="M178" s="310"/>
      <c r="N178" s="310"/>
      <c r="O178" s="308"/>
      <c r="P178" s="308"/>
      <c r="Q178" s="308"/>
      <c r="R178" s="308"/>
      <c r="S178" s="308"/>
      <c r="T178" s="308"/>
      <c r="U178" s="308"/>
      <c r="V178" s="308"/>
      <c r="W178" s="308"/>
      <c r="X178" s="308"/>
      <c r="Y178" s="308"/>
      <c r="Z178" s="308"/>
      <c r="AA178" s="308"/>
      <c r="AB178" s="308"/>
    </row>
    <row r="179" spans="1:28" ht="14.25" customHeight="1">
      <c r="A179" s="308"/>
      <c r="B179" s="308"/>
      <c r="C179" s="308"/>
      <c r="D179" s="308"/>
      <c r="E179" s="308"/>
      <c r="F179" s="308"/>
      <c r="G179" s="308"/>
      <c r="H179" s="308"/>
      <c r="I179" s="308"/>
      <c r="J179" s="308"/>
      <c r="K179" s="308"/>
      <c r="L179" s="308"/>
      <c r="M179" s="310"/>
      <c r="N179" s="310"/>
      <c r="O179" s="308"/>
      <c r="P179" s="308"/>
      <c r="Q179" s="308"/>
      <c r="R179" s="308"/>
      <c r="S179" s="308"/>
      <c r="T179" s="308"/>
      <c r="U179" s="308"/>
      <c r="V179" s="308"/>
      <c r="W179" s="308"/>
      <c r="X179" s="308"/>
      <c r="Y179" s="308"/>
      <c r="Z179" s="308"/>
      <c r="AA179" s="308"/>
      <c r="AB179" s="308"/>
    </row>
    <row r="180" spans="1:28" ht="14.25" customHeight="1">
      <c r="A180" s="308"/>
      <c r="B180" s="308"/>
      <c r="C180" s="308"/>
      <c r="D180" s="308"/>
      <c r="E180" s="308"/>
      <c r="F180" s="308"/>
      <c r="G180" s="308"/>
      <c r="H180" s="308"/>
      <c r="I180" s="308"/>
      <c r="J180" s="308"/>
      <c r="K180" s="308"/>
      <c r="L180" s="308"/>
      <c r="M180" s="310"/>
      <c r="N180" s="310"/>
      <c r="O180" s="308"/>
      <c r="P180" s="308"/>
      <c r="Q180" s="308"/>
      <c r="R180" s="308"/>
      <c r="S180" s="308"/>
      <c r="T180" s="308"/>
      <c r="U180" s="308"/>
      <c r="V180" s="308"/>
      <c r="W180" s="308"/>
      <c r="X180" s="308"/>
      <c r="Y180" s="308"/>
      <c r="Z180" s="308"/>
      <c r="AA180" s="308"/>
      <c r="AB180" s="308"/>
    </row>
    <row r="181" spans="1:28" ht="14.25" customHeight="1">
      <c r="A181" s="308"/>
      <c r="B181" s="308"/>
      <c r="C181" s="308"/>
      <c r="D181" s="308"/>
      <c r="E181" s="308"/>
      <c r="F181" s="308"/>
      <c r="G181" s="308"/>
      <c r="H181" s="308"/>
      <c r="I181" s="308"/>
      <c r="J181" s="308"/>
      <c r="K181" s="308"/>
      <c r="L181" s="308"/>
      <c r="M181" s="310"/>
      <c r="N181" s="310"/>
      <c r="O181" s="308"/>
      <c r="P181" s="308"/>
      <c r="Q181" s="308"/>
      <c r="R181" s="308"/>
      <c r="S181" s="308"/>
      <c r="T181" s="308"/>
      <c r="U181" s="308"/>
      <c r="V181" s="308"/>
      <c r="W181" s="308"/>
      <c r="X181" s="308"/>
      <c r="Y181" s="308"/>
      <c r="Z181" s="308"/>
      <c r="AA181" s="308"/>
      <c r="AB181" s="308"/>
    </row>
    <row r="182" spans="1:28" ht="14.25" customHeight="1">
      <c r="A182" s="308"/>
      <c r="B182" s="308"/>
      <c r="C182" s="308"/>
      <c r="D182" s="308"/>
      <c r="E182" s="308"/>
      <c r="F182" s="308"/>
      <c r="G182" s="308"/>
      <c r="H182" s="308"/>
      <c r="I182" s="308"/>
      <c r="J182" s="308"/>
      <c r="K182" s="308"/>
      <c r="L182" s="308"/>
      <c r="M182" s="310"/>
      <c r="N182" s="310"/>
      <c r="O182" s="308"/>
      <c r="P182" s="308"/>
      <c r="Q182" s="308"/>
      <c r="R182" s="308"/>
      <c r="S182" s="308"/>
      <c r="T182" s="308"/>
      <c r="U182" s="308"/>
      <c r="V182" s="308"/>
      <c r="W182" s="308"/>
      <c r="X182" s="308"/>
      <c r="Y182" s="308"/>
      <c r="Z182" s="308"/>
      <c r="AA182" s="308"/>
      <c r="AB182" s="308"/>
    </row>
    <row r="183" spans="1:28" ht="14.25" customHeight="1">
      <c r="A183" s="308"/>
      <c r="B183" s="308"/>
      <c r="C183" s="308"/>
      <c r="D183" s="308"/>
      <c r="E183" s="308"/>
      <c r="F183" s="308"/>
      <c r="G183" s="308"/>
      <c r="H183" s="308"/>
      <c r="I183" s="308"/>
      <c r="J183" s="308"/>
      <c r="K183" s="308"/>
      <c r="L183" s="308"/>
      <c r="M183" s="310"/>
      <c r="N183" s="310"/>
      <c r="O183" s="308"/>
      <c r="P183" s="308"/>
      <c r="Q183" s="308"/>
      <c r="R183" s="308"/>
      <c r="S183" s="308"/>
      <c r="T183" s="308"/>
      <c r="U183" s="308"/>
      <c r="V183" s="308"/>
      <c r="W183" s="308"/>
      <c r="X183" s="308"/>
      <c r="Y183" s="308"/>
      <c r="Z183" s="308"/>
      <c r="AA183" s="308"/>
      <c r="AB183" s="308"/>
    </row>
    <row r="184" spans="1:28" ht="14.25" customHeight="1">
      <c r="A184" s="308"/>
      <c r="B184" s="308"/>
      <c r="C184" s="308"/>
      <c r="D184" s="308"/>
      <c r="E184" s="308"/>
      <c r="F184" s="308"/>
      <c r="G184" s="308"/>
      <c r="H184" s="308"/>
      <c r="I184" s="308"/>
      <c r="J184" s="308"/>
      <c r="K184" s="308"/>
      <c r="L184" s="308"/>
      <c r="M184" s="310"/>
      <c r="N184" s="310"/>
      <c r="O184" s="308"/>
      <c r="P184" s="308"/>
      <c r="Q184" s="308"/>
      <c r="R184" s="308"/>
      <c r="S184" s="308"/>
      <c r="T184" s="308"/>
      <c r="U184" s="308"/>
      <c r="V184" s="308"/>
      <c r="W184" s="308"/>
      <c r="X184" s="308"/>
      <c r="Y184" s="308"/>
      <c r="Z184" s="308"/>
      <c r="AA184" s="308"/>
      <c r="AB184" s="308"/>
    </row>
    <row r="185" spans="1:28" ht="14.25" customHeight="1">
      <c r="A185" s="308"/>
      <c r="B185" s="308"/>
      <c r="C185" s="308"/>
      <c r="D185" s="308"/>
      <c r="E185" s="308"/>
      <c r="F185" s="308"/>
      <c r="G185" s="308"/>
      <c r="H185" s="308"/>
      <c r="I185" s="308"/>
      <c r="J185" s="308"/>
      <c r="K185" s="308"/>
      <c r="L185" s="308"/>
      <c r="M185" s="310"/>
      <c r="N185" s="310"/>
      <c r="O185" s="308"/>
      <c r="P185" s="308"/>
      <c r="Q185" s="308"/>
      <c r="R185" s="308"/>
      <c r="S185" s="308"/>
      <c r="T185" s="308"/>
      <c r="U185" s="308"/>
      <c r="V185" s="308"/>
      <c r="W185" s="308"/>
      <c r="X185" s="308"/>
      <c r="Y185" s="308"/>
      <c r="Z185" s="308"/>
      <c r="AA185" s="308"/>
      <c r="AB185" s="308"/>
    </row>
    <row r="186" spans="1:28" ht="14.25" customHeight="1">
      <c r="A186" s="308"/>
      <c r="B186" s="308"/>
      <c r="C186" s="308"/>
      <c r="D186" s="308"/>
      <c r="E186" s="308"/>
      <c r="F186" s="308"/>
      <c r="G186" s="308"/>
      <c r="H186" s="308"/>
      <c r="I186" s="308"/>
      <c r="J186" s="308"/>
      <c r="K186" s="308"/>
      <c r="L186" s="308"/>
      <c r="M186" s="310"/>
      <c r="N186" s="310"/>
      <c r="O186" s="308"/>
      <c r="P186" s="308"/>
      <c r="Q186" s="308"/>
      <c r="R186" s="308"/>
      <c r="S186" s="308"/>
      <c r="T186" s="308"/>
      <c r="U186" s="308"/>
      <c r="V186" s="308"/>
      <c r="W186" s="308"/>
      <c r="X186" s="308"/>
      <c r="Y186" s="308"/>
      <c r="Z186" s="308"/>
      <c r="AA186" s="308"/>
      <c r="AB186" s="308"/>
    </row>
    <row r="187" spans="1:28" ht="14.25" customHeight="1">
      <c r="A187" s="308"/>
      <c r="B187" s="308"/>
      <c r="C187" s="308"/>
      <c r="D187" s="308"/>
      <c r="E187" s="308"/>
      <c r="F187" s="308"/>
      <c r="G187" s="308"/>
      <c r="H187" s="308"/>
      <c r="I187" s="308"/>
      <c r="J187" s="308"/>
      <c r="K187" s="308"/>
      <c r="L187" s="308"/>
      <c r="M187" s="310"/>
      <c r="N187" s="310"/>
      <c r="O187" s="308"/>
      <c r="P187" s="308"/>
      <c r="Q187" s="308"/>
      <c r="R187" s="308"/>
      <c r="S187" s="308"/>
      <c r="T187" s="308"/>
      <c r="U187" s="308"/>
      <c r="V187" s="308"/>
      <c r="W187" s="308"/>
      <c r="X187" s="308"/>
      <c r="Y187" s="308"/>
      <c r="Z187" s="308"/>
      <c r="AA187" s="308"/>
      <c r="AB187" s="308"/>
    </row>
    <row r="188" spans="1:28" ht="14.25" customHeight="1">
      <c r="A188" s="308"/>
      <c r="B188" s="308"/>
      <c r="C188" s="308"/>
      <c r="D188" s="308"/>
      <c r="E188" s="308"/>
      <c r="F188" s="308"/>
      <c r="G188" s="308"/>
      <c r="H188" s="308"/>
      <c r="I188" s="308"/>
      <c r="J188" s="308"/>
      <c r="K188" s="308"/>
      <c r="L188" s="308"/>
      <c r="M188" s="310"/>
      <c r="N188" s="310"/>
      <c r="O188" s="308"/>
      <c r="P188" s="308"/>
      <c r="Q188" s="308"/>
      <c r="R188" s="308"/>
      <c r="S188" s="308"/>
      <c r="T188" s="308"/>
      <c r="U188" s="308"/>
      <c r="V188" s="308"/>
      <c r="W188" s="308"/>
      <c r="X188" s="308"/>
      <c r="Y188" s="308"/>
      <c r="Z188" s="308"/>
      <c r="AA188" s="308"/>
      <c r="AB188" s="308"/>
    </row>
    <row r="189" spans="1:28" ht="14.25" customHeight="1">
      <c r="A189" s="308"/>
      <c r="B189" s="308"/>
      <c r="C189" s="308"/>
      <c r="D189" s="308"/>
      <c r="E189" s="308"/>
      <c r="F189" s="308"/>
      <c r="G189" s="308"/>
      <c r="H189" s="308"/>
      <c r="I189" s="308"/>
      <c r="J189" s="308"/>
      <c r="K189" s="308"/>
      <c r="L189" s="308"/>
      <c r="M189" s="310"/>
      <c r="N189" s="310"/>
      <c r="O189" s="308"/>
      <c r="P189" s="308"/>
      <c r="Q189" s="308"/>
      <c r="R189" s="308"/>
      <c r="S189" s="308"/>
      <c r="T189" s="308"/>
      <c r="U189" s="308"/>
      <c r="V189" s="308"/>
      <c r="W189" s="308"/>
      <c r="X189" s="308"/>
      <c r="Y189" s="308"/>
      <c r="Z189" s="308"/>
      <c r="AA189" s="308"/>
      <c r="AB189" s="308"/>
    </row>
    <row r="190" spans="1:28" ht="14.25" customHeight="1">
      <c r="A190" s="308"/>
      <c r="B190" s="308"/>
      <c r="C190" s="308"/>
      <c r="D190" s="308"/>
      <c r="E190" s="308"/>
      <c r="F190" s="308"/>
      <c r="G190" s="308"/>
      <c r="H190" s="308"/>
      <c r="I190" s="308"/>
      <c r="J190" s="308"/>
      <c r="K190" s="308"/>
      <c r="L190" s="308"/>
      <c r="M190" s="310"/>
      <c r="N190" s="310"/>
      <c r="O190" s="308"/>
      <c r="P190" s="308"/>
      <c r="Q190" s="308"/>
      <c r="R190" s="308"/>
      <c r="S190" s="308"/>
      <c r="T190" s="308"/>
      <c r="U190" s="308"/>
      <c r="V190" s="308"/>
      <c r="W190" s="308"/>
      <c r="X190" s="308"/>
      <c r="Y190" s="308"/>
      <c r="Z190" s="308"/>
      <c r="AA190" s="308"/>
      <c r="AB190" s="308"/>
    </row>
    <row r="191" spans="1:28" ht="14.25" customHeight="1">
      <c r="A191" s="308"/>
      <c r="B191" s="308"/>
      <c r="C191" s="308"/>
      <c r="D191" s="308"/>
      <c r="E191" s="308"/>
      <c r="F191" s="308"/>
      <c r="G191" s="308"/>
      <c r="H191" s="308"/>
      <c r="I191" s="308"/>
      <c r="J191" s="308"/>
      <c r="K191" s="308"/>
      <c r="L191" s="308"/>
      <c r="M191" s="310"/>
      <c r="N191" s="310"/>
      <c r="O191" s="308"/>
      <c r="P191" s="308"/>
      <c r="Q191" s="308"/>
      <c r="R191" s="308"/>
      <c r="S191" s="308"/>
      <c r="T191" s="308"/>
      <c r="U191" s="308"/>
      <c r="V191" s="308"/>
      <c r="W191" s="308"/>
      <c r="X191" s="308"/>
      <c r="Y191" s="308"/>
      <c r="Z191" s="308"/>
      <c r="AA191" s="308"/>
      <c r="AB191" s="308"/>
    </row>
    <row r="192" spans="1:28" ht="14.25" customHeight="1">
      <c r="A192" s="308"/>
      <c r="B192" s="308"/>
      <c r="C192" s="308"/>
      <c r="D192" s="308"/>
      <c r="E192" s="308"/>
      <c r="F192" s="308"/>
      <c r="G192" s="308"/>
      <c r="H192" s="308"/>
      <c r="I192" s="308"/>
      <c r="J192" s="308"/>
      <c r="K192" s="308"/>
      <c r="L192" s="308"/>
      <c r="M192" s="310"/>
      <c r="N192" s="310"/>
      <c r="O192" s="308"/>
      <c r="P192" s="308"/>
      <c r="Q192" s="308"/>
      <c r="R192" s="308"/>
      <c r="S192" s="308"/>
      <c r="T192" s="308"/>
      <c r="U192" s="308"/>
      <c r="V192" s="308"/>
      <c r="W192" s="308"/>
      <c r="X192" s="308"/>
      <c r="Y192" s="308"/>
      <c r="Z192" s="308"/>
      <c r="AA192" s="308"/>
      <c r="AB192" s="308"/>
    </row>
    <row r="193" spans="1:28" ht="14.25" customHeight="1">
      <c r="A193" s="308"/>
      <c r="B193" s="308"/>
      <c r="C193" s="308"/>
      <c r="D193" s="308"/>
      <c r="E193" s="308"/>
      <c r="F193" s="308"/>
      <c r="G193" s="308"/>
      <c r="H193" s="308"/>
      <c r="I193" s="308"/>
      <c r="J193" s="308"/>
      <c r="K193" s="308"/>
      <c r="L193" s="308"/>
      <c r="M193" s="310"/>
      <c r="N193" s="310"/>
      <c r="O193" s="308"/>
      <c r="P193" s="308"/>
      <c r="Q193" s="308"/>
      <c r="R193" s="308"/>
      <c r="S193" s="308"/>
      <c r="T193" s="308"/>
      <c r="U193" s="308"/>
      <c r="V193" s="308"/>
      <c r="W193" s="308"/>
      <c r="X193" s="308"/>
      <c r="Y193" s="308"/>
      <c r="Z193" s="308"/>
      <c r="AA193" s="308"/>
      <c r="AB193" s="308"/>
    </row>
    <row r="194" spans="1:28" ht="14.25" customHeight="1">
      <c r="A194" s="308"/>
      <c r="B194" s="308"/>
      <c r="C194" s="308"/>
      <c r="D194" s="308"/>
      <c r="E194" s="308"/>
      <c r="F194" s="308"/>
      <c r="G194" s="308"/>
      <c r="H194" s="308"/>
      <c r="I194" s="308"/>
      <c r="J194" s="308"/>
      <c r="K194" s="308"/>
      <c r="L194" s="308"/>
      <c r="M194" s="310"/>
      <c r="N194" s="310"/>
      <c r="O194" s="308"/>
      <c r="P194" s="308"/>
      <c r="Q194" s="308"/>
      <c r="R194" s="308"/>
      <c r="S194" s="308"/>
      <c r="T194" s="308"/>
      <c r="U194" s="308"/>
      <c r="V194" s="308"/>
      <c r="W194" s="308"/>
      <c r="X194" s="308"/>
      <c r="Y194" s="308"/>
      <c r="Z194" s="308"/>
      <c r="AA194" s="308"/>
      <c r="AB194" s="308"/>
    </row>
    <row r="195" spans="1:28" ht="14.25" customHeight="1">
      <c r="A195" s="308"/>
      <c r="B195" s="308"/>
      <c r="C195" s="308"/>
      <c r="D195" s="308"/>
      <c r="E195" s="308"/>
      <c r="F195" s="308"/>
      <c r="G195" s="308"/>
      <c r="H195" s="308"/>
      <c r="I195" s="308"/>
      <c r="J195" s="308"/>
      <c r="K195" s="308"/>
      <c r="L195" s="308"/>
      <c r="M195" s="310"/>
      <c r="N195" s="310"/>
      <c r="O195" s="308"/>
      <c r="P195" s="308"/>
      <c r="Q195" s="308"/>
      <c r="R195" s="308"/>
      <c r="S195" s="308"/>
      <c r="T195" s="308"/>
      <c r="U195" s="308"/>
      <c r="V195" s="308"/>
      <c r="W195" s="308"/>
      <c r="X195" s="308"/>
      <c r="Y195" s="308"/>
      <c r="Z195" s="308"/>
      <c r="AA195" s="308"/>
      <c r="AB195" s="308"/>
    </row>
    <row r="196" spans="1:28" ht="14.25" customHeight="1">
      <c r="A196" s="308"/>
      <c r="B196" s="308"/>
      <c r="C196" s="308"/>
      <c r="D196" s="308"/>
      <c r="E196" s="308"/>
      <c r="F196" s="308"/>
      <c r="G196" s="308"/>
      <c r="H196" s="308"/>
      <c r="I196" s="308"/>
      <c r="J196" s="308"/>
      <c r="K196" s="308"/>
      <c r="L196" s="308"/>
      <c r="M196" s="310"/>
      <c r="N196" s="310"/>
      <c r="O196" s="308"/>
      <c r="P196" s="308"/>
      <c r="Q196" s="308"/>
      <c r="R196" s="308"/>
      <c r="S196" s="308"/>
      <c r="T196" s="308"/>
      <c r="U196" s="308"/>
      <c r="V196" s="308"/>
      <c r="W196" s="308"/>
      <c r="X196" s="308"/>
      <c r="Y196" s="308"/>
      <c r="Z196" s="308"/>
      <c r="AA196" s="308"/>
      <c r="AB196" s="308"/>
    </row>
    <row r="197" spans="1:28" ht="14.25" customHeight="1">
      <c r="A197" s="308"/>
      <c r="B197" s="308"/>
      <c r="C197" s="308"/>
      <c r="D197" s="308"/>
      <c r="E197" s="308"/>
      <c r="F197" s="308"/>
      <c r="G197" s="308"/>
      <c r="H197" s="308"/>
      <c r="I197" s="308"/>
      <c r="J197" s="308"/>
      <c r="K197" s="308"/>
      <c r="L197" s="308"/>
      <c r="M197" s="310"/>
      <c r="N197" s="310"/>
      <c r="O197" s="308"/>
      <c r="P197" s="308"/>
      <c r="Q197" s="308"/>
      <c r="R197" s="308"/>
      <c r="S197" s="308"/>
      <c r="T197" s="308"/>
      <c r="U197" s="308"/>
      <c r="V197" s="308"/>
      <c r="W197" s="308"/>
      <c r="X197" s="308"/>
      <c r="Y197" s="308"/>
      <c r="Z197" s="308"/>
      <c r="AA197" s="308"/>
      <c r="AB197" s="308"/>
    </row>
    <row r="198" spans="1:28" ht="14.25" customHeight="1">
      <c r="A198" s="308"/>
      <c r="B198" s="308"/>
      <c r="C198" s="308"/>
      <c r="D198" s="308"/>
      <c r="E198" s="308"/>
      <c r="F198" s="308"/>
      <c r="G198" s="308"/>
      <c r="H198" s="308"/>
      <c r="I198" s="308"/>
      <c r="J198" s="308"/>
      <c r="K198" s="308"/>
      <c r="L198" s="308"/>
      <c r="M198" s="310"/>
      <c r="N198" s="310"/>
      <c r="O198" s="308"/>
      <c r="P198" s="308"/>
      <c r="Q198" s="308"/>
      <c r="R198" s="308"/>
      <c r="S198" s="308"/>
      <c r="T198" s="308"/>
      <c r="U198" s="308"/>
      <c r="V198" s="308"/>
      <c r="W198" s="308"/>
      <c r="X198" s="308"/>
      <c r="Y198" s="308"/>
      <c r="Z198" s="308"/>
      <c r="AA198" s="308"/>
      <c r="AB198" s="308"/>
    </row>
    <row r="199" spans="1:28" ht="14.25" customHeight="1">
      <c r="A199" s="308"/>
      <c r="B199" s="308"/>
      <c r="C199" s="308"/>
      <c r="D199" s="308"/>
      <c r="E199" s="308"/>
      <c r="F199" s="308"/>
      <c r="G199" s="308"/>
      <c r="H199" s="308"/>
      <c r="I199" s="308"/>
      <c r="J199" s="308"/>
      <c r="K199" s="308"/>
      <c r="L199" s="308"/>
      <c r="M199" s="310"/>
      <c r="N199" s="310"/>
      <c r="O199" s="308"/>
      <c r="P199" s="308"/>
      <c r="Q199" s="308"/>
      <c r="R199" s="308"/>
      <c r="S199" s="308"/>
      <c r="T199" s="308"/>
      <c r="U199" s="308"/>
      <c r="V199" s="308"/>
      <c r="W199" s="308"/>
      <c r="X199" s="308"/>
      <c r="Y199" s="308"/>
      <c r="Z199" s="308"/>
      <c r="AA199" s="308"/>
      <c r="AB199" s="308"/>
    </row>
    <row r="200" spans="1:28" ht="14.25" customHeight="1">
      <c r="A200" s="308"/>
      <c r="B200" s="308"/>
      <c r="C200" s="308"/>
      <c r="D200" s="308"/>
      <c r="E200" s="308"/>
      <c r="F200" s="308"/>
      <c r="G200" s="308"/>
      <c r="H200" s="308"/>
      <c r="I200" s="308"/>
      <c r="J200" s="308"/>
      <c r="K200" s="308"/>
      <c r="L200" s="308"/>
      <c r="M200" s="310"/>
      <c r="N200" s="310"/>
      <c r="O200" s="308"/>
      <c r="P200" s="308"/>
      <c r="Q200" s="308"/>
      <c r="R200" s="308"/>
      <c r="S200" s="308"/>
      <c r="T200" s="308"/>
      <c r="U200" s="308"/>
      <c r="V200" s="308"/>
      <c r="W200" s="308"/>
      <c r="X200" s="308"/>
      <c r="Y200" s="308"/>
      <c r="Z200" s="308"/>
      <c r="AA200" s="308"/>
      <c r="AB200" s="308"/>
    </row>
    <row r="201" spans="1:28" ht="14.25" customHeight="1">
      <c r="A201" s="308"/>
      <c r="B201" s="308"/>
      <c r="C201" s="308"/>
      <c r="D201" s="308"/>
      <c r="E201" s="308"/>
      <c r="F201" s="308"/>
      <c r="G201" s="308"/>
      <c r="H201" s="308"/>
      <c r="I201" s="308"/>
      <c r="J201" s="308"/>
      <c r="K201" s="308"/>
      <c r="L201" s="308"/>
      <c r="M201" s="310"/>
      <c r="N201" s="310"/>
      <c r="O201" s="308"/>
      <c r="P201" s="308"/>
      <c r="Q201" s="308"/>
      <c r="R201" s="308"/>
      <c r="S201" s="308"/>
      <c r="T201" s="308"/>
      <c r="U201" s="308"/>
      <c r="V201" s="308"/>
      <c r="W201" s="308"/>
      <c r="X201" s="308"/>
      <c r="Y201" s="308"/>
      <c r="Z201" s="308"/>
      <c r="AA201" s="308"/>
      <c r="AB201" s="308"/>
    </row>
    <row r="202" spans="1:28" ht="14.25" customHeight="1">
      <c r="A202" s="308"/>
      <c r="B202" s="308"/>
      <c r="C202" s="308"/>
      <c r="D202" s="308"/>
      <c r="E202" s="308"/>
      <c r="F202" s="308"/>
      <c r="G202" s="308"/>
      <c r="H202" s="308"/>
      <c r="I202" s="308"/>
      <c r="J202" s="308"/>
      <c r="K202" s="308"/>
      <c r="L202" s="308"/>
      <c r="M202" s="310"/>
      <c r="N202" s="310"/>
      <c r="O202" s="308"/>
      <c r="P202" s="308"/>
      <c r="Q202" s="308"/>
      <c r="R202" s="308"/>
      <c r="S202" s="308"/>
      <c r="T202" s="308"/>
      <c r="U202" s="308"/>
      <c r="V202" s="308"/>
      <c r="W202" s="308"/>
      <c r="X202" s="308"/>
      <c r="Y202" s="308"/>
      <c r="Z202" s="308"/>
      <c r="AA202" s="308"/>
      <c r="AB202" s="308"/>
    </row>
    <row r="203" spans="1:28" ht="14.25" customHeight="1">
      <c r="A203" s="308"/>
      <c r="B203" s="308"/>
      <c r="C203" s="308"/>
      <c r="D203" s="308"/>
      <c r="E203" s="308"/>
      <c r="F203" s="308"/>
      <c r="G203" s="308"/>
      <c r="H203" s="308"/>
      <c r="I203" s="308"/>
      <c r="J203" s="308"/>
      <c r="K203" s="308"/>
      <c r="L203" s="308"/>
      <c r="M203" s="310"/>
      <c r="N203" s="310"/>
      <c r="O203" s="308"/>
      <c r="P203" s="308"/>
      <c r="Q203" s="308"/>
      <c r="R203" s="308"/>
      <c r="S203" s="308"/>
      <c r="T203" s="308"/>
      <c r="U203" s="308"/>
      <c r="V203" s="308"/>
      <c r="W203" s="308"/>
      <c r="X203" s="308"/>
      <c r="Y203" s="308"/>
      <c r="Z203" s="308"/>
      <c r="AA203" s="308"/>
      <c r="AB203" s="308"/>
    </row>
    <row r="204" spans="1:28" ht="14.25" customHeight="1">
      <c r="A204" s="308"/>
      <c r="B204" s="308"/>
      <c r="C204" s="308"/>
      <c r="D204" s="308"/>
      <c r="E204" s="308"/>
      <c r="F204" s="308"/>
      <c r="G204" s="308"/>
      <c r="H204" s="308"/>
      <c r="I204" s="308"/>
      <c r="J204" s="308"/>
      <c r="K204" s="308"/>
      <c r="L204" s="308"/>
      <c r="M204" s="310"/>
      <c r="N204" s="310"/>
      <c r="O204" s="308"/>
      <c r="P204" s="308"/>
      <c r="Q204" s="308"/>
      <c r="R204" s="308"/>
      <c r="S204" s="308"/>
      <c r="T204" s="308"/>
      <c r="U204" s="308"/>
      <c r="V204" s="308"/>
      <c r="W204" s="308"/>
      <c r="X204" s="308"/>
      <c r="Y204" s="308"/>
      <c r="Z204" s="308"/>
      <c r="AA204" s="308"/>
      <c r="AB204" s="308"/>
    </row>
    <row r="205" spans="1:28" ht="14.25" customHeight="1">
      <c r="A205" s="308"/>
      <c r="B205" s="308"/>
      <c r="C205" s="308"/>
      <c r="D205" s="308"/>
      <c r="E205" s="308"/>
      <c r="F205" s="308"/>
      <c r="G205" s="308"/>
      <c r="H205" s="308"/>
      <c r="I205" s="308"/>
      <c r="J205" s="308"/>
      <c r="K205" s="308"/>
      <c r="L205" s="308"/>
      <c r="M205" s="310"/>
      <c r="N205" s="310"/>
      <c r="O205" s="308"/>
      <c r="P205" s="308"/>
      <c r="Q205" s="308"/>
      <c r="R205" s="308"/>
      <c r="S205" s="308"/>
      <c r="T205" s="308"/>
      <c r="U205" s="308"/>
      <c r="V205" s="308"/>
      <c r="W205" s="308"/>
      <c r="X205" s="308"/>
      <c r="Y205" s="308"/>
      <c r="Z205" s="308"/>
      <c r="AA205" s="308"/>
      <c r="AB205" s="308"/>
    </row>
    <row r="206" spans="1:28" ht="14.25" customHeight="1">
      <c r="A206" s="308"/>
      <c r="B206" s="308"/>
      <c r="C206" s="308"/>
      <c r="D206" s="308"/>
      <c r="E206" s="308"/>
      <c r="F206" s="308"/>
      <c r="G206" s="308"/>
      <c r="H206" s="308"/>
      <c r="I206" s="308"/>
      <c r="J206" s="308"/>
      <c r="K206" s="308"/>
      <c r="L206" s="308"/>
      <c r="M206" s="310"/>
      <c r="N206" s="310"/>
      <c r="O206" s="308"/>
      <c r="P206" s="308"/>
      <c r="Q206" s="308"/>
      <c r="R206" s="308"/>
      <c r="S206" s="308"/>
      <c r="T206" s="308"/>
      <c r="U206" s="308"/>
      <c r="V206" s="308"/>
      <c r="W206" s="308"/>
      <c r="X206" s="308"/>
      <c r="Y206" s="308"/>
      <c r="Z206" s="308"/>
      <c r="AA206" s="308"/>
      <c r="AB206" s="308"/>
    </row>
    <row r="207" spans="1:28" ht="14.25" customHeight="1">
      <c r="A207" s="308"/>
      <c r="B207" s="308"/>
      <c r="C207" s="308"/>
      <c r="D207" s="308"/>
      <c r="E207" s="308"/>
      <c r="F207" s="308"/>
      <c r="G207" s="308"/>
      <c r="H207" s="308"/>
      <c r="I207" s="308"/>
      <c r="J207" s="308"/>
      <c r="K207" s="308"/>
      <c r="L207" s="308"/>
      <c r="M207" s="310"/>
      <c r="N207" s="310"/>
      <c r="O207" s="308"/>
      <c r="P207" s="308"/>
      <c r="Q207" s="308"/>
      <c r="R207" s="308"/>
      <c r="S207" s="308"/>
      <c r="T207" s="308"/>
      <c r="U207" s="308"/>
      <c r="V207" s="308"/>
      <c r="W207" s="308"/>
      <c r="X207" s="308"/>
      <c r="Y207" s="308"/>
      <c r="Z207" s="308"/>
      <c r="AA207" s="308"/>
      <c r="AB207" s="308"/>
    </row>
    <row r="208" spans="1:28" ht="14.25" customHeight="1">
      <c r="A208" s="308"/>
      <c r="B208" s="308"/>
      <c r="C208" s="308"/>
      <c r="D208" s="308"/>
      <c r="E208" s="308"/>
      <c r="F208" s="308"/>
      <c r="G208" s="308"/>
      <c r="H208" s="308"/>
      <c r="I208" s="308"/>
      <c r="J208" s="308"/>
      <c r="K208" s="308"/>
      <c r="L208" s="308"/>
      <c r="M208" s="310"/>
      <c r="N208" s="310"/>
      <c r="O208" s="308"/>
      <c r="P208" s="308"/>
      <c r="Q208" s="308"/>
      <c r="R208" s="308"/>
      <c r="S208" s="308"/>
      <c r="T208" s="308"/>
      <c r="U208" s="308"/>
      <c r="V208" s="308"/>
      <c r="W208" s="308"/>
      <c r="X208" s="308"/>
      <c r="Y208" s="308"/>
      <c r="Z208" s="308"/>
      <c r="AA208" s="308"/>
      <c r="AB208" s="308"/>
    </row>
    <row r="209" spans="1:28" ht="14.25" customHeight="1">
      <c r="A209" s="308"/>
      <c r="B209" s="308"/>
      <c r="C209" s="308"/>
      <c r="D209" s="308"/>
      <c r="E209" s="308"/>
      <c r="F209" s="308"/>
      <c r="G209" s="308"/>
      <c r="H209" s="308"/>
      <c r="I209" s="308"/>
      <c r="J209" s="308"/>
      <c r="K209" s="308"/>
      <c r="L209" s="308"/>
      <c r="M209" s="310"/>
      <c r="N209" s="310"/>
      <c r="O209" s="308"/>
      <c r="P209" s="308"/>
      <c r="Q209" s="308"/>
      <c r="R209" s="308"/>
      <c r="S209" s="308"/>
      <c r="T209" s="308"/>
      <c r="U209" s="308"/>
      <c r="V209" s="308"/>
      <c r="W209" s="308"/>
      <c r="X209" s="308"/>
      <c r="Y209" s="308"/>
      <c r="Z209" s="308"/>
      <c r="AA209" s="308"/>
      <c r="AB209" s="308"/>
    </row>
    <row r="210" spans="1:28" ht="14.25" customHeight="1">
      <c r="A210" s="308"/>
      <c r="B210" s="308"/>
      <c r="C210" s="308"/>
      <c r="D210" s="308"/>
      <c r="E210" s="308"/>
      <c r="F210" s="308"/>
      <c r="G210" s="308"/>
      <c r="H210" s="308"/>
      <c r="I210" s="308"/>
      <c r="J210" s="308"/>
      <c r="K210" s="308"/>
      <c r="L210" s="308"/>
      <c r="M210" s="310"/>
      <c r="N210" s="310"/>
      <c r="O210" s="308"/>
      <c r="P210" s="308"/>
      <c r="Q210" s="308"/>
      <c r="R210" s="308"/>
      <c r="S210" s="308"/>
      <c r="T210" s="308"/>
      <c r="U210" s="308"/>
      <c r="V210" s="308"/>
      <c r="W210" s="308"/>
      <c r="X210" s="308"/>
      <c r="Y210" s="308"/>
      <c r="Z210" s="308"/>
      <c r="AA210" s="308"/>
      <c r="AB210" s="308"/>
    </row>
    <row r="211" spans="1:28" ht="14.25" customHeight="1">
      <c r="A211" s="308"/>
      <c r="B211" s="308"/>
      <c r="C211" s="308"/>
      <c r="D211" s="308"/>
      <c r="E211" s="308"/>
      <c r="F211" s="308"/>
      <c r="G211" s="308"/>
      <c r="H211" s="308"/>
      <c r="I211" s="308"/>
      <c r="J211" s="308"/>
      <c r="K211" s="308"/>
      <c r="L211" s="308"/>
      <c r="M211" s="310"/>
      <c r="N211" s="310"/>
      <c r="O211" s="308"/>
      <c r="P211" s="308"/>
      <c r="Q211" s="308"/>
      <c r="R211" s="308"/>
      <c r="S211" s="308"/>
      <c r="T211" s="308"/>
      <c r="U211" s="308"/>
      <c r="V211" s="308"/>
      <c r="W211" s="308"/>
      <c r="X211" s="308"/>
      <c r="Y211" s="308"/>
      <c r="Z211" s="308"/>
      <c r="AA211" s="308"/>
      <c r="AB211" s="308"/>
    </row>
    <row r="212" spans="1:28" ht="14.25" customHeight="1">
      <c r="A212" s="308"/>
      <c r="B212" s="308"/>
      <c r="C212" s="308"/>
      <c r="D212" s="308"/>
      <c r="E212" s="308"/>
      <c r="F212" s="308"/>
      <c r="G212" s="308"/>
      <c r="H212" s="308"/>
      <c r="I212" s="308"/>
      <c r="J212" s="308"/>
      <c r="K212" s="308"/>
      <c r="L212" s="308"/>
      <c r="M212" s="310"/>
      <c r="N212" s="310"/>
      <c r="O212" s="308"/>
      <c r="P212" s="308"/>
      <c r="Q212" s="308"/>
      <c r="R212" s="308"/>
      <c r="S212" s="308"/>
      <c r="T212" s="308"/>
      <c r="U212" s="308"/>
      <c r="V212" s="308"/>
      <c r="W212" s="308"/>
      <c r="X212" s="308"/>
      <c r="Y212" s="308"/>
      <c r="Z212" s="308"/>
      <c r="AA212" s="308"/>
      <c r="AB212" s="308"/>
    </row>
    <row r="213" spans="1:28" ht="14.25" customHeight="1">
      <c r="A213" s="308"/>
      <c r="B213" s="308"/>
      <c r="C213" s="308"/>
      <c r="D213" s="308"/>
      <c r="E213" s="308"/>
      <c r="F213" s="308"/>
      <c r="G213" s="308"/>
      <c r="H213" s="308"/>
      <c r="I213" s="308"/>
      <c r="J213" s="308"/>
      <c r="K213" s="308"/>
      <c r="L213" s="308"/>
      <c r="M213" s="310"/>
      <c r="N213" s="310"/>
      <c r="O213" s="308"/>
      <c r="P213" s="308"/>
      <c r="Q213" s="308"/>
      <c r="R213" s="308"/>
      <c r="S213" s="308"/>
      <c r="T213" s="308"/>
      <c r="U213" s="308"/>
      <c r="V213" s="308"/>
      <c r="W213" s="308"/>
      <c r="X213" s="308"/>
      <c r="Y213" s="308"/>
      <c r="Z213" s="308"/>
      <c r="AA213" s="308"/>
      <c r="AB213" s="308"/>
    </row>
    <row r="214" spans="1:28" ht="14.25" customHeight="1">
      <c r="A214" s="308"/>
      <c r="B214" s="308"/>
      <c r="C214" s="308"/>
      <c r="D214" s="308"/>
      <c r="E214" s="308"/>
      <c r="F214" s="308"/>
      <c r="G214" s="308"/>
      <c r="H214" s="308"/>
      <c r="I214" s="308"/>
      <c r="J214" s="308"/>
      <c r="K214" s="308"/>
      <c r="L214" s="308"/>
      <c r="M214" s="310"/>
      <c r="N214" s="310"/>
      <c r="O214" s="308"/>
      <c r="P214" s="308"/>
      <c r="Q214" s="308"/>
      <c r="R214" s="308"/>
      <c r="S214" s="308"/>
      <c r="T214" s="308"/>
      <c r="U214" s="308"/>
      <c r="V214" s="308"/>
      <c r="W214" s="308"/>
      <c r="X214" s="308"/>
      <c r="Y214" s="308"/>
      <c r="Z214" s="308"/>
      <c r="AA214" s="308"/>
      <c r="AB214" s="308"/>
    </row>
    <row r="215" spans="1:28" ht="14.25" customHeight="1">
      <c r="A215" s="308"/>
      <c r="B215" s="308"/>
      <c r="C215" s="308"/>
      <c r="D215" s="308"/>
      <c r="E215" s="308"/>
      <c r="F215" s="308"/>
      <c r="G215" s="308"/>
      <c r="H215" s="308"/>
      <c r="I215" s="308"/>
      <c r="J215" s="308"/>
      <c r="K215" s="308"/>
      <c r="L215" s="308"/>
      <c r="M215" s="310"/>
      <c r="N215" s="310"/>
      <c r="O215" s="308"/>
      <c r="P215" s="308"/>
      <c r="Q215" s="308"/>
      <c r="R215" s="308"/>
      <c r="S215" s="308"/>
      <c r="T215" s="308"/>
      <c r="U215" s="308"/>
      <c r="V215" s="308"/>
      <c r="W215" s="308"/>
      <c r="X215" s="308"/>
      <c r="Y215" s="308"/>
      <c r="Z215" s="308"/>
      <c r="AA215" s="308"/>
      <c r="AB215" s="308"/>
    </row>
    <row r="216" spans="1:28" ht="14.25" customHeight="1">
      <c r="A216" s="308"/>
      <c r="B216" s="308"/>
      <c r="C216" s="308"/>
      <c r="D216" s="308"/>
      <c r="E216" s="308"/>
      <c r="F216" s="308"/>
      <c r="G216" s="308"/>
      <c r="H216" s="308"/>
      <c r="I216" s="308"/>
      <c r="J216" s="308"/>
      <c r="K216" s="308"/>
      <c r="L216" s="308"/>
      <c r="M216" s="310"/>
      <c r="N216" s="310"/>
      <c r="O216" s="308"/>
      <c r="P216" s="308"/>
      <c r="Q216" s="308"/>
      <c r="R216" s="308"/>
      <c r="S216" s="308"/>
      <c r="T216" s="308"/>
      <c r="U216" s="308"/>
      <c r="V216" s="308"/>
      <c r="W216" s="308"/>
      <c r="X216" s="308"/>
      <c r="Y216" s="308"/>
      <c r="Z216" s="308"/>
      <c r="AA216" s="308"/>
      <c r="AB216" s="308"/>
    </row>
    <row r="217" spans="1:28" ht="14.25" customHeight="1">
      <c r="A217" s="308"/>
      <c r="B217" s="308"/>
      <c r="C217" s="308"/>
      <c r="D217" s="308"/>
      <c r="E217" s="308"/>
      <c r="F217" s="308"/>
      <c r="G217" s="308"/>
      <c r="H217" s="308"/>
      <c r="I217" s="308"/>
      <c r="J217" s="308"/>
      <c r="K217" s="308"/>
      <c r="L217" s="308"/>
      <c r="M217" s="310"/>
      <c r="N217" s="310"/>
      <c r="O217" s="308"/>
      <c r="P217" s="308"/>
      <c r="Q217" s="308"/>
      <c r="R217" s="308"/>
      <c r="S217" s="308"/>
      <c r="T217" s="308"/>
      <c r="U217" s="308"/>
      <c r="V217" s="308"/>
      <c r="W217" s="308"/>
      <c r="X217" s="308"/>
      <c r="Y217" s="308"/>
      <c r="Z217" s="308"/>
      <c r="AA217" s="308"/>
      <c r="AB217" s="308"/>
    </row>
    <row r="218" spans="1:28" ht="14.25" customHeight="1">
      <c r="A218" s="308"/>
      <c r="B218" s="308"/>
      <c r="C218" s="308"/>
      <c r="D218" s="308"/>
      <c r="E218" s="308"/>
      <c r="F218" s="308"/>
      <c r="G218" s="308"/>
      <c r="H218" s="308"/>
      <c r="I218" s="308"/>
      <c r="J218" s="308"/>
      <c r="K218" s="308"/>
      <c r="L218" s="308"/>
      <c r="M218" s="310"/>
      <c r="N218" s="310"/>
      <c r="O218" s="308"/>
      <c r="P218" s="308"/>
      <c r="Q218" s="308"/>
      <c r="R218" s="308"/>
      <c r="S218" s="308"/>
      <c r="T218" s="308"/>
      <c r="U218" s="308"/>
      <c r="V218" s="308"/>
      <c r="W218" s="308"/>
      <c r="X218" s="308"/>
      <c r="Y218" s="308"/>
      <c r="Z218" s="308"/>
      <c r="AA218" s="308"/>
      <c r="AB218" s="308"/>
    </row>
    <row r="219" spans="1:28" ht="14.25" customHeight="1">
      <c r="A219" s="308"/>
      <c r="B219" s="308"/>
      <c r="C219" s="308"/>
      <c r="D219" s="308"/>
      <c r="E219" s="308"/>
      <c r="F219" s="308"/>
      <c r="G219" s="308"/>
      <c r="H219" s="308"/>
      <c r="I219" s="308"/>
      <c r="J219" s="308"/>
      <c r="K219" s="308"/>
      <c r="L219" s="308"/>
      <c r="M219" s="310"/>
      <c r="N219" s="310"/>
      <c r="O219" s="308"/>
      <c r="P219" s="308"/>
      <c r="Q219" s="308"/>
      <c r="R219" s="308"/>
      <c r="S219" s="308"/>
      <c r="T219" s="308"/>
      <c r="U219" s="308"/>
      <c r="V219" s="308"/>
      <c r="W219" s="308"/>
      <c r="X219" s="308"/>
      <c r="Y219" s="308"/>
      <c r="Z219" s="308"/>
      <c r="AA219" s="308"/>
      <c r="AB219" s="308"/>
    </row>
    <row r="220" spans="1:28" ht="14.25" customHeight="1">
      <c r="A220" s="308"/>
      <c r="B220" s="308"/>
      <c r="C220" s="308"/>
      <c r="D220" s="308"/>
      <c r="E220" s="308"/>
      <c r="F220" s="308"/>
      <c r="G220" s="308"/>
      <c r="H220" s="308"/>
      <c r="I220" s="308"/>
      <c r="J220" s="308"/>
      <c r="K220" s="308"/>
      <c r="L220" s="308"/>
      <c r="M220" s="310"/>
      <c r="N220" s="310"/>
      <c r="O220" s="308"/>
      <c r="P220" s="308"/>
      <c r="Q220" s="308"/>
      <c r="R220" s="308"/>
      <c r="S220" s="308"/>
      <c r="T220" s="308"/>
      <c r="U220" s="308"/>
      <c r="V220" s="308"/>
      <c r="W220" s="308"/>
      <c r="X220" s="308"/>
      <c r="Y220" s="308"/>
      <c r="Z220" s="308"/>
      <c r="AA220" s="308"/>
      <c r="AB220" s="308"/>
    </row>
    <row r="221" spans="1:28" ht="14.25" customHeight="1">
      <c r="A221" s="308"/>
      <c r="B221" s="308"/>
      <c r="C221" s="308"/>
      <c r="D221" s="308"/>
      <c r="E221" s="308"/>
      <c r="F221" s="308"/>
      <c r="G221" s="308"/>
      <c r="H221" s="308"/>
      <c r="I221" s="308"/>
      <c r="J221" s="308"/>
      <c r="K221" s="308"/>
      <c r="L221" s="308"/>
      <c r="M221" s="310"/>
      <c r="N221" s="310"/>
      <c r="O221" s="308"/>
      <c r="P221" s="308"/>
      <c r="Q221" s="308"/>
      <c r="R221" s="308"/>
      <c r="S221" s="308"/>
      <c r="T221" s="308"/>
      <c r="U221" s="308"/>
      <c r="V221" s="308"/>
      <c r="W221" s="308"/>
      <c r="X221" s="308"/>
      <c r="Y221" s="308"/>
      <c r="Z221" s="308"/>
      <c r="AA221" s="308"/>
      <c r="AB221" s="308"/>
    </row>
    <row r="222" spans="1:28" ht="14.25" customHeight="1">
      <c r="A222" s="308"/>
      <c r="B222" s="308"/>
      <c r="C222" s="308"/>
      <c r="D222" s="308"/>
      <c r="E222" s="308"/>
      <c r="F222" s="308"/>
      <c r="G222" s="308"/>
      <c r="H222" s="308"/>
      <c r="I222" s="308"/>
      <c r="J222" s="308"/>
      <c r="K222" s="308"/>
      <c r="L222" s="308"/>
      <c r="M222" s="310"/>
      <c r="N222" s="310"/>
      <c r="O222" s="308"/>
      <c r="P222" s="308"/>
      <c r="Q222" s="308"/>
      <c r="R222" s="308"/>
      <c r="S222" s="308"/>
      <c r="T222" s="308"/>
      <c r="U222" s="308"/>
      <c r="V222" s="308"/>
      <c r="W222" s="308"/>
      <c r="X222" s="308"/>
      <c r="Y222" s="308"/>
      <c r="Z222" s="308"/>
      <c r="AA222" s="308"/>
      <c r="AB222" s="308"/>
    </row>
    <row r="223" spans="1:28" ht="14.25" customHeight="1">
      <c r="A223" s="308"/>
      <c r="B223" s="308"/>
      <c r="C223" s="308"/>
      <c r="D223" s="308"/>
      <c r="E223" s="308"/>
      <c r="F223" s="308"/>
      <c r="G223" s="308"/>
      <c r="H223" s="308"/>
      <c r="I223" s="308"/>
      <c r="J223" s="308"/>
      <c r="K223" s="308"/>
      <c r="L223" s="308"/>
      <c r="M223" s="310"/>
      <c r="N223" s="310"/>
      <c r="O223" s="308"/>
      <c r="P223" s="308"/>
      <c r="Q223" s="308"/>
      <c r="R223" s="308"/>
      <c r="S223" s="308"/>
      <c r="T223" s="308"/>
      <c r="U223" s="308"/>
      <c r="V223" s="308"/>
      <c r="W223" s="308"/>
      <c r="X223" s="308"/>
      <c r="Y223" s="308"/>
      <c r="Z223" s="308"/>
      <c r="AA223" s="308"/>
      <c r="AB223" s="308"/>
    </row>
    <row r="224" spans="1:28" ht="14.25" customHeight="1">
      <c r="A224" s="308"/>
      <c r="B224" s="308"/>
      <c r="C224" s="308"/>
      <c r="D224" s="308"/>
      <c r="E224" s="308"/>
      <c r="F224" s="308"/>
      <c r="G224" s="308"/>
      <c r="H224" s="308"/>
      <c r="I224" s="308"/>
      <c r="J224" s="308"/>
      <c r="K224" s="308"/>
      <c r="L224" s="308"/>
      <c r="M224" s="310"/>
      <c r="N224" s="310"/>
      <c r="O224" s="308"/>
      <c r="P224" s="308"/>
      <c r="Q224" s="308"/>
      <c r="R224" s="308"/>
      <c r="S224" s="308"/>
      <c r="T224" s="308"/>
      <c r="U224" s="308"/>
      <c r="V224" s="308"/>
      <c r="W224" s="308"/>
      <c r="X224" s="308"/>
      <c r="Y224" s="308"/>
      <c r="Z224" s="308"/>
      <c r="AA224" s="308"/>
      <c r="AB224" s="308"/>
    </row>
    <row r="225" spans="1:28" ht="14.25" customHeight="1">
      <c r="A225" s="308"/>
      <c r="B225" s="308"/>
      <c r="C225" s="308"/>
      <c r="D225" s="308"/>
      <c r="E225" s="308"/>
      <c r="F225" s="308"/>
      <c r="G225" s="308"/>
      <c r="H225" s="308"/>
      <c r="I225" s="308"/>
      <c r="J225" s="308"/>
      <c r="K225" s="308"/>
      <c r="L225" s="308"/>
      <c r="M225" s="310"/>
      <c r="N225" s="310"/>
      <c r="O225" s="308"/>
      <c r="P225" s="308"/>
      <c r="Q225" s="308"/>
      <c r="R225" s="308"/>
      <c r="S225" s="308"/>
      <c r="T225" s="308"/>
      <c r="U225" s="308"/>
      <c r="V225" s="308"/>
      <c r="W225" s="308"/>
      <c r="X225" s="308"/>
      <c r="Y225" s="308"/>
      <c r="Z225" s="308"/>
      <c r="AA225" s="308"/>
      <c r="AB225" s="308"/>
    </row>
    <row r="226" spans="1:28" ht="14.25" customHeight="1">
      <c r="A226" s="308"/>
      <c r="B226" s="308"/>
      <c r="C226" s="308"/>
      <c r="D226" s="308"/>
      <c r="E226" s="308"/>
      <c r="F226" s="308"/>
      <c r="G226" s="308"/>
      <c r="H226" s="308"/>
      <c r="I226" s="308"/>
      <c r="J226" s="308"/>
      <c r="K226" s="308"/>
      <c r="L226" s="308"/>
      <c r="M226" s="310"/>
      <c r="N226" s="310"/>
      <c r="O226" s="308"/>
      <c r="P226" s="308"/>
      <c r="Q226" s="308"/>
      <c r="R226" s="308"/>
      <c r="S226" s="308"/>
      <c r="T226" s="308"/>
      <c r="U226" s="308"/>
      <c r="V226" s="308"/>
      <c r="W226" s="308"/>
      <c r="X226" s="308"/>
      <c r="Y226" s="308"/>
      <c r="Z226" s="308"/>
      <c r="AA226" s="308"/>
      <c r="AB226" s="308"/>
    </row>
    <row r="227" spans="1:28" ht="14.25" customHeight="1">
      <c r="A227" s="308"/>
      <c r="B227" s="308"/>
      <c r="C227" s="308"/>
      <c r="D227" s="308"/>
      <c r="E227" s="308"/>
      <c r="F227" s="308"/>
      <c r="G227" s="308"/>
      <c r="H227" s="308"/>
      <c r="I227" s="308"/>
      <c r="J227" s="308"/>
      <c r="K227" s="308"/>
      <c r="L227" s="308"/>
      <c r="M227" s="310"/>
      <c r="N227" s="310"/>
      <c r="O227" s="308"/>
      <c r="P227" s="308"/>
      <c r="Q227" s="308"/>
      <c r="R227" s="308"/>
      <c r="S227" s="308"/>
      <c r="T227" s="308"/>
      <c r="U227" s="308"/>
      <c r="V227" s="308"/>
      <c r="W227" s="308"/>
      <c r="X227" s="308"/>
      <c r="Y227" s="308"/>
      <c r="Z227" s="308"/>
      <c r="AA227" s="308"/>
      <c r="AB227" s="308"/>
    </row>
    <row r="228" spans="1:28" ht="14.25" customHeight="1">
      <c r="A228" s="308"/>
      <c r="B228" s="308"/>
      <c r="C228" s="308"/>
      <c r="D228" s="308"/>
      <c r="E228" s="308"/>
      <c r="F228" s="308"/>
      <c r="G228" s="308"/>
      <c r="H228" s="308"/>
      <c r="I228" s="308"/>
      <c r="J228" s="308"/>
      <c r="K228" s="308"/>
      <c r="L228" s="308"/>
      <c r="M228" s="310"/>
      <c r="N228" s="310"/>
      <c r="O228" s="308"/>
      <c r="P228" s="308"/>
      <c r="Q228" s="308"/>
      <c r="R228" s="308"/>
      <c r="S228" s="308"/>
      <c r="T228" s="308"/>
      <c r="U228" s="308"/>
      <c r="V228" s="308"/>
      <c r="W228" s="308"/>
      <c r="X228" s="308"/>
      <c r="Y228" s="308"/>
      <c r="Z228" s="308"/>
      <c r="AA228" s="308"/>
      <c r="AB228" s="308"/>
    </row>
    <row r="229" spans="1:28" ht="14.25" customHeight="1">
      <c r="A229" s="308"/>
      <c r="B229" s="308"/>
      <c r="C229" s="308"/>
      <c r="D229" s="308"/>
      <c r="E229" s="308"/>
      <c r="F229" s="308"/>
      <c r="G229" s="308"/>
      <c r="H229" s="308"/>
      <c r="I229" s="308"/>
      <c r="J229" s="308"/>
      <c r="K229" s="308"/>
      <c r="L229" s="308"/>
      <c r="M229" s="310"/>
      <c r="N229" s="310"/>
      <c r="O229" s="308"/>
      <c r="P229" s="308"/>
      <c r="Q229" s="308"/>
      <c r="R229" s="308"/>
      <c r="S229" s="308"/>
      <c r="T229" s="308"/>
      <c r="U229" s="308"/>
      <c r="V229" s="308"/>
      <c r="W229" s="308"/>
      <c r="X229" s="308"/>
      <c r="Y229" s="308"/>
      <c r="Z229" s="308"/>
      <c r="AA229" s="308"/>
      <c r="AB229" s="308"/>
    </row>
    <row r="230" spans="1:28" ht="14.25" customHeight="1">
      <c r="A230" s="308"/>
      <c r="B230" s="308"/>
      <c r="C230" s="308"/>
      <c r="D230" s="308"/>
      <c r="E230" s="308"/>
      <c r="F230" s="308"/>
      <c r="G230" s="308"/>
      <c r="H230" s="308"/>
      <c r="I230" s="308"/>
      <c r="J230" s="308"/>
      <c r="K230" s="308"/>
      <c r="L230" s="308"/>
      <c r="M230" s="310"/>
      <c r="N230" s="310"/>
      <c r="O230" s="308"/>
      <c r="P230" s="308"/>
      <c r="Q230" s="308"/>
      <c r="R230" s="308"/>
      <c r="S230" s="308"/>
      <c r="T230" s="308"/>
      <c r="U230" s="308"/>
      <c r="V230" s="308"/>
      <c r="W230" s="308"/>
      <c r="X230" s="308"/>
      <c r="Y230" s="308"/>
      <c r="Z230" s="308"/>
      <c r="AA230" s="308"/>
      <c r="AB230" s="308"/>
    </row>
    <row r="231" spans="1:28" ht="14.25" customHeight="1">
      <c r="A231" s="308"/>
      <c r="B231" s="308"/>
      <c r="C231" s="308"/>
      <c r="D231" s="308"/>
      <c r="E231" s="308"/>
      <c r="F231" s="308"/>
      <c r="G231" s="308"/>
      <c r="H231" s="308"/>
      <c r="I231" s="308"/>
      <c r="J231" s="308"/>
      <c r="K231" s="308"/>
      <c r="L231" s="308"/>
      <c r="M231" s="310"/>
      <c r="N231" s="310"/>
      <c r="O231" s="308"/>
      <c r="P231" s="308"/>
      <c r="Q231" s="308"/>
      <c r="R231" s="308"/>
      <c r="S231" s="308"/>
      <c r="T231" s="308"/>
      <c r="U231" s="308"/>
      <c r="V231" s="308"/>
      <c r="W231" s="308"/>
      <c r="X231" s="308"/>
      <c r="Y231" s="308"/>
      <c r="Z231" s="308"/>
      <c r="AA231" s="308"/>
      <c r="AB231" s="308"/>
    </row>
    <row r="232" spans="1:28" ht="14.25" customHeight="1">
      <c r="A232" s="308"/>
      <c r="B232" s="308"/>
      <c r="C232" s="308"/>
      <c r="D232" s="308"/>
      <c r="E232" s="308"/>
      <c r="F232" s="308"/>
      <c r="G232" s="308"/>
      <c r="H232" s="308"/>
      <c r="I232" s="308"/>
      <c r="J232" s="308"/>
      <c r="K232" s="308"/>
      <c r="L232" s="308"/>
      <c r="M232" s="310"/>
      <c r="N232" s="310"/>
      <c r="O232" s="308"/>
      <c r="P232" s="308"/>
      <c r="Q232" s="308"/>
      <c r="R232" s="308"/>
      <c r="S232" s="308"/>
      <c r="T232" s="308"/>
      <c r="U232" s="308"/>
      <c r="V232" s="308"/>
      <c r="W232" s="308"/>
      <c r="X232" s="308"/>
      <c r="Y232" s="308"/>
      <c r="Z232" s="308"/>
      <c r="AA232" s="308"/>
      <c r="AB232" s="308"/>
    </row>
    <row r="233" spans="1:28" ht="14.25" customHeight="1">
      <c r="A233" s="308"/>
      <c r="B233" s="308"/>
      <c r="C233" s="308"/>
      <c r="D233" s="308"/>
      <c r="E233" s="308"/>
      <c r="F233" s="308"/>
      <c r="G233" s="308"/>
      <c r="H233" s="308"/>
      <c r="I233" s="308"/>
      <c r="J233" s="308"/>
      <c r="K233" s="308"/>
      <c r="L233" s="308"/>
      <c r="M233" s="310"/>
      <c r="N233" s="310"/>
      <c r="O233" s="308"/>
      <c r="P233" s="308"/>
      <c r="Q233" s="308"/>
      <c r="R233" s="308"/>
      <c r="S233" s="308"/>
      <c r="T233" s="308"/>
      <c r="U233" s="308"/>
      <c r="V233" s="308"/>
      <c r="W233" s="308"/>
      <c r="X233" s="308"/>
      <c r="Y233" s="308"/>
      <c r="Z233" s="308"/>
      <c r="AA233" s="308"/>
      <c r="AB233" s="308"/>
    </row>
    <row r="234" spans="1:28" ht="14.25" customHeight="1">
      <c r="A234" s="308"/>
      <c r="B234" s="308"/>
      <c r="C234" s="308"/>
      <c r="D234" s="308"/>
      <c r="E234" s="308"/>
      <c r="F234" s="308"/>
      <c r="G234" s="308"/>
      <c r="H234" s="308"/>
      <c r="I234" s="308"/>
      <c r="J234" s="308"/>
      <c r="K234" s="308"/>
      <c r="L234" s="308"/>
      <c r="M234" s="310"/>
      <c r="N234" s="310"/>
      <c r="O234" s="308"/>
      <c r="P234" s="308"/>
      <c r="Q234" s="308"/>
      <c r="R234" s="308"/>
      <c r="S234" s="308"/>
      <c r="T234" s="308"/>
      <c r="U234" s="308"/>
      <c r="V234" s="308"/>
      <c r="W234" s="308"/>
      <c r="X234" s="308"/>
      <c r="Y234" s="308"/>
      <c r="Z234" s="308"/>
      <c r="AA234" s="308"/>
      <c r="AB234" s="308"/>
    </row>
    <row r="235" spans="1:28" ht="14.25" customHeight="1">
      <c r="A235" s="308"/>
      <c r="B235" s="308"/>
      <c r="C235" s="308"/>
      <c r="D235" s="308"/>
      <c r="E235" s="308"/>
      <c r="F235" s="308"/>
      <c r="G235" s="308"/>
      <c r="H235" s="308"/>
      <c r="I235" s="308"/>
      <c r="J235" s="308"/>
      <c r="K235" s="308"/>
      <c r="L235" s="308"/>
      <c r="M235" s="310"/>
      <c r="N235" s="310"/>
      <c r="O235" s="308"/>
      <c r="P235" s="308"/>
      <c r="Q235" s="308"/>
      <c r="R235" s="308"/>
      <c r="S235" s="308"/>
      <c r="T235" s="308"/>
      <c r="U235" s="308"/>
      <c r="V235" s="308"/>
      <c r="W235" s="308"/>
      <c r="X235" s="308"/>
      <c r="Y235" s="308"/>
      <c r="Z235" s="308"/>
      <c r="AA235" s="308"/>
      <c r="AB235" s="308"/>
    </row>
    <row r="236" spans="1:28" ht="14.25" customHeight="1">
      <c r="A236" s="308"/>
      <c r="B236" s="308"/>
      <c r="C236" s="308"/>
      <c r="D236" s="308"/>
      <c r="E236" s="308"/>
      <c r="F236" s="308"/>
      <c r="G236" s="308"/>
      <c r="H236" s="308"/>
      <c r="I236" s="308"/>
      <c r="J236" s="308"/>
      <c r="K236" s="308"/>
      <c r="L236" s="308"/>
      <c r="M236" s="310"/>
      <c r="N236" s="310"/>
      <c r="O236" s="308"/>
      <c r="P236" s="308"/>
      <c r="Q236" s="308"/>
      <c r="R236" s="308"/>
      <c r="S236" s="308"/>
      <c r="T236" s="308"/>
      <c r="U236" s="308"/>
      <c r="V236" s="308"/>
      <c r="W236" s="308"/>
      <c r="X236" s="308"/>
      <c r="Y236" s="308"/>
      <c r="Z236" s="308"/>
      <c r="AA236" s="308"/>
      <c r="AB236" s="308"/>
    </row>
    <row r="237" spans="1:28" ht="14.25" customHeight="1">
      <c r="A237" s="308"/>
      <c r="B237" s="308"/>
      <c r="C237" s="308"/>
      <c r="D237" s="308"/>
      <c r="E237" s="308"/>
      <c r="F237" s="308"/>
      <c r="G237" s="308"/>
      <c r="H237" s="308"/>
      <c r="I237" s="308"/>
      <c r="J237" s="308"/>
      <c r="K237" s="308"/>
      <c r="L237" s="308"/>
      <c r="M237" s="310"/>
      <c r="N237" s="310"/>
      <c r="O237" s="308"/>
      <c r="P237" s="308"/>
      <c r="Q237" s="308"/>
      <c r="R237" s="308"/>
      <c r="S237" s="308"/>
      <c r="T237" s="308"/>
      <c r="U237" s="308"/>
      <c r="V237" s="308"/>
      <c r="W237" s="308"/>
      <c r="X237" s="308"/>
      <c r="Y237" s="308"/>
      <c r="Z237" s="308"/>
      <c r="AA237" s="308"/>
      <c r="AB237" s="308"/>
    </row>
    <row r="238" spans="1:28" ht="14.25" customHeight="1">
      <c r="A238" s="308"/>
      <c r="B238" s="308"/>
      <c r="C238" s="308"/>
      <c r="D238" s="308"/>
      <c r="E238" s="308"/>
      <c r="F238" s="308"/>
      <c r="G238" s="308"/>
      <c r="H238" s="308"/>
      <c r="I238" s="308"/>
      <c r="J238" s="308"/>
      <c r="K238" s="308"/>
      <c r="L238" s="308"/>
      <c r="M238" s="310"/>
      <c r="N238" s="310"/>
      <c r="O238" s="308"/>
      <c r="P238" s="308"/>
      <c r="Q238" s="308"/>
      <c r="R238" s="308"/>
      <c r="S238" s="308"/>
      <c r="T238" s="308"/>
      <c r="U238" s="308"/>
      <c r="V238" s="308"/>
      <c r="W238" s="308"/>
      <c r="X238" s="308"/>
      <c r="Y238" s="308"/>
      <c r="Z238" s="308"/>
      <c r="AA238" s="308"/>
      <c r="AB238" s="308"/>
    </row>
    <row r="239" spans="1:28" ht="14.25" customHeight="1">
      <c r="A239" s="308"/>
      <c r="B239" s="308"/>
      <c r="C239" s="308"/>
      <c r="D239" s="308"/>
      <c r="E239" s="308"/>
      <c r="F239" s="308"/>
      <c r="G239" s="308"/>
      <c r="H239" s="308"/>
      <c r="I239" s="308"/>
      <c r="J239" s="308"/>
      <c r="K239" s="308"/>
      <c r="L239" s="308"/>
      <c r="M239" s="310"/>
      <c r="N239" s="310"/>
      <c r="O239" s="308"/>
      <c r="P239" s="308"/>
      <c r="Q239" s="308"/>
      <c r="R239" s="308"/>
      <c r="S239" s="308"/>
      <c r="T239" s="308"/>
      <c r="U239" s="308"/>
      <c r="V239" s="308"/>
      <c r="W239" s="308"/>
      <c r="X239" s="308"/>
      <c r="Y239" s="308"/>
      <c r="Z239" s="308"/>
      <c r="AA239" s="308"/>
      <c r="AB239" s="308"/>
    </row>
    <row r="240" spans="1:28" ht="14.25" customHeight="1">
      <c r="A240" s="308"/>
      <c r="B240" s="308"/>
      <c r="C240" s="308"/>
      <c r="D240" s="308"/>
      <c r="E240" s="308"/>
      <c r="F240" s="308"/>
      <c r="G240" s="308"/>
      <c r="H240" s="308"/>
      <c r="I240" s="308"/>
      <c r="J240" s="308"/>
      <c r="K240" s="308"/>
      <c r="L240" s="308"/>
      <c r="M240" s="310"/>
      <c r="N240" s="310"/>
      <c r="O240" s="308"/>
      <c r="P240" s="308"/>
      <c r="Q240" s="308"/>
      <c r="R240" s="308"/>
      <c r="S240" s="308"/>
      <c r="T240" s="308"/>
      <c r="U240" s="308"/>
      <c r="V240" s="308"/>
      <c r="W240" s="308"/>
      <c r="X240" s="308"/>
      <c r="Y240" s="308"/>
      <c r="Z240" s="308"/>
      <c r="AA240" s="308"/>
      <c r="AB240" s="308"/>
    </row>
    <row r="241" spans="1:28" ht="14.25" customHeight="1">
      <c r="A241" s="308"/>
      <c r="B241" s="308"/>
      <c r="C241" s="308"/>
      <c r="D241" s="308"/>
      <c r="E241" s="308"/>
      <c r="F241" s="308"/>
      <c r="G241" s="308"/>
      <c r="H241" s="308"/>
      <c r="I241" s="308"/>
      <c r="J241" s="308"/>
      <c r="K241" s="308"/>
      <c r="L241" s="308"/>
      <c r="M241" s="310"/>
      <c r="N241" s="310"/>
      <c r="O241" s="308"/>
      <c r="P241" s="308"/>
      <c r="Q241" s="308"/>
      <c r="R241" s="308"/>
      <c r="S241" s="308"/>
      <c r="T241" s="308"/>
      <c r="U241" s="308"/>
      <c r="V241" s="308"/>
      <c r="W241" s="308"/>
      <c r="X241" s="308"/>
      <c r="Y241" s="308"/>
      <c r="Z241" s="308"/>
      <c r="AA241" s="308"/>
      <c r="AB241" s="308"/>
    </row>
    <row r="242" spans="1:28" ht="14.25" customHeight="1">
      <c r="A242" s="308"/>
      <c r="B242" s="308"/>
      <c r="C242" s="308"/>
      <c r="D242" s="308"/>
      <c r="E242" s="308"/>
      <c r="F242" s="308"/>
      <c r="G242" s="308"/>
      <c r="H242" s="308"/>
      <c r="I242" s="308"/>
      <c r="J242" s="308"/>
      <c r="K242" s="308"/>
      <c r="L242" s="308"/>
      <c r="M242" s="310"/>
      <c r="N242" s="310"/>
      <c r="O242" s="308"/>
      <c r="P242" s="308"/>
      <c r="Q242" s="308"/>
      <c r="R242" s="308"/>
      <c r="S242" s="308"/>
      <c r="T242" s="308"/>
      <c r="U242" s="308"/>
      <c r="V242" s="308"/>
      <c r="W242" s="308"/>
      <c r="X242" s="308"/>
      <c r="Y242" s="308"/>
      <c r="Z242" s="308"/>
      <c r="AA242" s="308"/>
      <c r="AB242" s="308"/>
    </row>
    <row r="243" spans="1:28" ht="14.25" customHeight="1">
      <c r="A243" s="308"/>
      <c r="B243" s="308"/>
      <c r="C243" s="308"/>
      <c r="D243" s="308"/>
      <c r="E243" s="308"/>
      <c r="F243" s="308"/>
      <c r="G243" s="308"/>
      <c r="H243" s="308"/>
      <c r="I243" s="308"/>
      <c r="J243" s="308"/>
      <c r="K243" s="308"/>
      <c r="L243" s="308"/>
      <c r="M243" s="310"/>
      <c r="N243" s="310"/>
      <c r="O243" s="308"/>
      <c r="P243" s="308"/>
      <c r="Q243" s="308"/>
      <c r="R243" s="308"/>
      <c r="S243" s="308"/>
      <c r="T243" s="308"/>
      <c r="U243" s="308"/>
      <c r="V243" s="308"/>
      <c r="W243" s="308"/>
      <c r="X243" s="308"/>
      <c r="Y243" s="308"/>
      <c r="Z243" s="308"/>
      <c r="AA243" s="308"/>
      <c r="AB243" s="308"/>
    </row>
    <row r="244" spans="1:28" ht="14.25" customHeight="1">
      <c r="A244" s="308"/>
      <c r="B244" s="308"/>
      <c r="C244" s="308"/>
      <c r="D244" s="308"/>
      <c r="E244" s="308"/>
      <c r="F244" s="308"/>
      <c r="G244" s="308"/>
      <c r="H244" s="308"/>
      <c r="I244" s="308"/>
      <c r="J244" s="308"/>
      <c r="K244" s="308"/>
      <c r="L244" s="308"/>
      <c r="M244" s="310"/>
      <c r="N244" s="310"/>
      <c r="O244" s="308"/>
      <c r="P244" s="308"/>
      <c r="Q244" s="308"/>
      <c r="R244" s="308"/>
      <c r="S244" s="308"/>
      <c r="T244" s="308"/>
      <c r="U244" s="308"/>
      <c r="V244" s="308"/>
      <c r="W244" s="308"/>
      <c r="X244" s="308"/>
      <c r="Y244" s="308"/>
      <c r="Z244" s="308"/>
      <c r="AA244" s="308"/>
      <c r="AB244" s="308"/>
    </row>
    <row r="245" spans="1:28" ht="14.25" customHeight="1">
      <c r="A245" s="308"/>
      <c r="B245" s="308"/>
      <c r="C245" s="308"/>
      <c r="D245" s="308"/>
      <c r="E245" s="308"/>
      <c r="F245" s="308"/>
      <c r="G245" s="308"/>
      <c r="H245" s="308"/>
      <c r="I245" s="308"/>
      <c r="J245" s="308"/>
      <c r="K245" s="308"/>
      <c r="L245" s="308"/>
      <c r="M245" s="310"/>
      <c r="N245" s="310"/>
      <c r="O245" s="308"/>
      <c r="P245" s="308"/>
      <c r="Q245" s="308"/>
      <c r="R245" s="308"/>
      <c r="S245" s="308"/>
      <c r="T245" s="308"/>
      <c r="U245" s="308"/>
      <c r="V245" s="308"/>
      <c r="W245" s="308"/>
      <c r="X245" s="308"/>
      <c r="Y245" s="308"/>
      <c r="Z245" s="308"/>
      <c r="AA245" s="308"/>
      <c r="AB245" s="308"/>
    </row>
    <row r="246" spans="1:28" ht="14.25" customHeight="1">
      <c r="A246" s="308"/>
      <c r="B246" s="308"/>
      <c r="C246" s="308"/>
      <c r="D246" s="308"/>
      <c r="E246" s="308"/>
      <c r="F246" s="308"/>
      <c r="G246" s="308"/>
      <c r="H246" s="308"/>
      <c r="I246" s="308"/>
      <c r="J246" s="308"/>
      <c r="K246" s="308"/>
      <c r="L246" s="308"/>
      <c r="M246" s="310"/>
      <c r="N246" s="310"/>
      <c r="O246" s="308"/>
      <c r="P246" s="308"/>
      <c r="Q246" s="308"/>
      <c r="R246" s="308"/>
      <c r="S246" s="308"/>
      <c r="T246" s="308"/>
      <c r="U246" s="308"/>
      <c r="V246" s="308"/>
      <c r="W246" s="308"/>
      <c r="X246" s="308"/>
      <c r="Y246" s="308"/>
      <c r="Z246" s="308"/>
      <c r="AA246" s="308"/>
      <c r="AB246" s="308"/>
    </row>
    <row r="247" spans="1:28" ht="14.25" customHeight="1">
      <c r="A247" s="308"/>
      <c r="B247" s="308"/>
      <c r="C247" s="308"/>
      <c r="D247" s="308"/>
      <c r="E247" s="308"/>
      <c r="F247" s="308"/>
      <c r="G247" s="308"/>
      <c r="H247" s="308"/>
      <c r="I247" s="308"/>
      <c r="J247" s="308"/>
      <c r="K247" s="308"/>
      <c r="L247" s="308"/>
      <c r="M247" s="310"/>
      <c r="N247" s="310"/>
      <c r="O247" s="308"/>
      <c r="P247" s="308"/>
      <c r="Q247" s="308"/>
      <c r="R247" s="308"/>
      <c r="S247" s="308"/>
      <c r="T247" s="308"/>
      <c r="U247" s="308"/>
      <c r="V247" s="308"/>
      <c r="W247" s="308"/>
      <c r="X247" s="308"/>
      <c r="Y247" s="308"/>
      <c r="Z247" s="308"/>
      <c r="AA247" s="308"/>
      <c r="AB247" s="308"/>
    </row>
    <row r="248" spans="1:28" ht="14.25" customHeight="1">
      <c r="A248" s="308"/>
      <c r="B248" s="308"/>
      <c r="C248" s="308"/>
      <c r="D248" s="308"/>
      <c r="E248" s="308"/>
      <c r="F248" s="308"/>
      <c r="G248" s="308"/>
      <c r="H248" s="308"/>
      <c r="I248" s="308"/>
      <c r="J248" s="308"/>
      <c r="K248" s="308"/>
      <c r="L248" s="308"/>
      <c r="M248" s="310"/>
      <c r="N248" s="310"/>
      <c r="O248" s="308"/>
      <c r="P248" s="308"/>
      <c r="Q248" s="308"/>
      <c r="R248" s="308"/>
      <c r="S248" s="308"/>
      <c r="T248" s="308"/>
      <c r="U248" s="308"/>
      <c r="V248" s="308"/>
      <c r="W248" s="308"/>
      <c r="X248" s="308"/>
      <c r="Y248" s="308"/>
      <c r="Z248" s="308"/>
      <c r="AA248" s="308"/>
      <c r="AB248" s="308"/>
    </row>
    <row r="249" spans="1:28" ht="14.25" customHeight="1">
      <c r="A249" s="308"/>
      <c r="B249" s="308"/>
      <c r="C249" s="308"/>
      <c r="D249" s="308"/>
      <c r="E249" s="308"/>
      <c r="F249" s="308"/>
      <c r="G249" s="308"/>
      <c r="H249" s="308"/>
      <c r="I249" s="308"/>
      <c r="J249" s="308"/>
      <c r="K249" s="308"/>
      <c r="L249" s="308"/>
      <c r="M249" s="310"/>
      <c r="N249" s="310"/>
      <c r="O249" s="308"/>
      <c r="P249" s="308"/>
      <c r="Q249" s="308"/>
      <c r="R249" s="308"/>
      <c r="S249" s="308"/>
      <c r="T249" s="308"/>
      <c r="U249" s="308"/>
      <c r="V249" s="308"/>
      <c r="W249" s="308"/>
      <c r="X249" s="308"/>
      <c r="Y249" s="308"/>
      <c r="Z249" s="308"/>
      <c r="AA249" s="308"/>
      <c r="AB249" s="308"/>
    </row>
    <row r="250" spans="1:28" ht="14.25" customHeight="1">
      <c r="A250" s="308"/>
      <c r="B250" s="308"/>
      <c r="C250" s="308"/>
      <c r="D250" s="308"/>
      <c r="E250" s="308"/>
      <c r="F250" s="308"/>
      <c r="G250" s="308"/>
      <c r="H250" s="308"/>
      <c r="I250" s="308"/>
      <c r="J250" s="308"/>
      <c r="K250" s="308"/>
      <c r="L250" s="308"/>
      <c r="M250" s="310"/>
      <c r="N250" s="310"/>
      <c r="O250" s="308"/>
      <c r="P250" s="308"/>
      <c r="Q250" s="308"/>
      <c r="R250" s="308"/>
      <c r="S250" s="308"/>
      <c r="T250" s="308"/>
      <c r="U250" s="308"/>
      <c r="V250" s="308"/>
      <c r="W250" s="308"/>
      <c r="X250" s="308"/>
      <c r="Y250" s="308"/>
      <c r="Z250" s="308"/>
      <c r="AA250" s="308"/>
      <c r="AB250" s="308"/>
    </row>
    <row r="251" spans="1:28" ht="14.25" customHeight="1">
      <c r="A251" s="308"/>
      <c r="B251" s="308"/>
      <c r="C251" s="308"/>
      <c r="D251" s="308"/>
      <c r="E251" s="308"/>
      <c r="F251" s="308"/>
      <c r="G251" s="308"/>
      <c r="H251" s="308"/>
      <c r="I251" s="308"/>
      <c r="J251" s="308"/>
      <c r="K251" s="308"/>
      <c r="L251" s="308"/>
      <c r="M251" s="310"/>
      <c r="N251" s="310"/>
      <c r="O251" s="308"/>
      <c r="P251" s="308"/>
      <c r="Q251" s="308"/>
      <c r="R251" s="308"/>
      <c r="S251" s="308"/>
      <c r="T251" s="308"/>
      <c r="U251" s="308"/>
      <c r="V251" s="308"/>
      <c r="W251" s="308"/>
      <c r="X251" s="308"/>
      <c r="Y251" s="308"/>
      <c r="Z251" s="308"/>
      <c r="AA251" s="308"/>
      <c r="AB251" s="308"/>
    </row>
    <row r="252" spans="1:28" ht="14.25" customHeight="1">
      <c r="A252" s="308"/>
      <c r="B252" s="308"/>
      <c r="C252" s="308"/>
      <c r="D252" s="308"/>
      <c r="E252" s="308"/>
      <c r="F252" s="308"/>
      <c r="G252" s="308"/>
      <c r="H252" s="308"/>
      <c r="I252" s="308"/>
      <c r="J252" s="308"/>
      <c r="K252" s="308"/>
      <c r="L252" s="308"/>
      <c r="M252" s="310"/>
      <c r="N252" s="310"/>
      <c r="O252" s="308"/>
      <c r="P252" s="308"/>
      <c r="Q252" s="308"/>
      <c r="R252" s="308"/>
      <c r="S252" s="308"/>
      <c r="T252" s="308"/>
      <c r="U252" s="308"/>
      <c r="V252" s="308"/>
      <c r="W252" s="308"/>
      <c r="X252" s="308"/>
      <c r="Y252" s="308"/>
      <c r="Z252" s="308"/>
      <c r="AA252" s="308"/>
      <c r="AB252" s="308"/>
    </row>
    <row r="253" spans="1:28" ht="14.25" customHeight="1">
      <c r="A253" s="308"/>
      <c r="B253" s="308"/>
      <c r="C253" s="308"/>
      <c r="D253" s="308"/>
      <c r="E253" s="308"/>
      <c r="F253" s="308"/>
      <c r="G253" s="308"/>
      <c r="H253" s="308"/>
      <c r="I253" s="308"/>
      <c r="J253" s="308"/>
      <c r="K253" s="308"/>
      <c r="L253" s="308"/>
      <c r="M253" s="310"/>
      <c r="N253" s="310"/>
      <c r="O253" s="308"/>
      <c r="P253" s="308"/>
      <c r="Q253" s="308"/>
      <c r="R253" s="308"/>
      <c r="S253" s="308"/>
      <c r="T253" s="308"/>
      <c r="U253" s="308"/>
      <c r="V253" s="308"/>
      <c r="W253" s="308"/>
      <c r="X253" s="308"/>
      <c r="Y253" s="308"/>
      <c r="Z253" s="308"/>
      <c r="AA253" s="308"/>
      <c r="AB253" s="308"/>
    </row>
    <row r="254" spans="1:28" ht="14.25" customHeight="1">
      <c r="A254" s="308"/>
      <c r="B254" s="308"/>
      <c r="C254" s="308"/>
      <c r="D254" s="308"/>
      <c r="E254" s="308"/>
      <c r="F254" s="308"/>
      <c r="G254" s="308"/>
      <c r="H254" s="308"/>
      <c r="I254" s="308"/>
      <c r="J254" s="308"/>
      <c r="K254" s="308"/>
      <c r="L254" s="308"/>
      <c r="M254" s="310"/>
      <c r="N254" s="310"/>
      <c r="O254" s="308"/>
      <c r="P254" s="308"/>
      <c r="Q254" s="308"/>
      <c r="R254" s="308"/>
      <c r="S254" s="308"/>
      <c r="T254" s="308"/>
      <c r="U254" s="308"/>
      <c r="V254" s="308"/>
      <c r="W254" s="308"/>
      <c r="X254" s="308"/>
      <c r="Y254" s="308"/>
      <c r="Z254" s="308"/>
      <c r="AA254" s="308"/>
      <c r="AB254" s="308"/>
    </row>
    <row r="255" spans="1:28" ht="14.25" customHeight="1">
      <c r="A255" s="308"/>
      <c r="B255" s="308"/>
      <c r="C255" s="308"/>
      <c r="D255" s="308"/>
      <c r="E255" s="308"/>
      <c r="F255" s="308"/>
      <c r="G255" s="308"/>
      <c r="H255" s="308"/>
      <c r="I255" s="308"/>
      <c r="J255" s="308"/>
      <c r="K255" s="308"/>
      <c r="L255" s="308"/>
      <c r="M255" s="310"/>
      <c r="N255" s="310"/>
      <c r="O255" s="308"/>
      <c r="P255" s="308"/>
      <c r="Q255" s="308"/>
      <c r="R255" s="308"/>
      <c r="S255" s="308"/>
      <c r="T255" s="308"/>
      <c r="U255" s="308"/>
      <c r="V255" s="308"/>
      <c r="W255" s="308"/>
      <c r="X255" s="308"/>
      <c r="Y255" s="308"/>
      <c r="Z255" s="308"/>
      <c r="AA255" s="308"/>
      <c r="AB255" s="308"/>
    </row>
    <row r="256" spans="1:28" ht="14.25" customHeight="1">
      <c r="A256" s="308"/>
      <c r="B256" s="308"/>
      <c r="C256" s="308"/>
      <c r="D256" s="308"/>
      <c r="E256" s="308"/>
      <c r="F256" s="308"/>
      <c r="G256" s="308"/>
      <c r="H256" s="308"/>
      <c r="I256" s="308"/>
      <c r="J256" s="308"/>
      <c r="K256" s="308"/>
      <c r="L256" s="308"/>
      <c r="M256" s="310"/>
      <c r="N256" s="310"/>
      <c r="O256" s="308"/>
      <c r="P256" s="308"/>
      <c r="Q256" s="308"/>
      <c r="R256" s="308"/>
      <c r="S256" s="308"/>
      <c r="T256" s="308"/>
      <c r="U256" s="308"/>
      <c r="V256" s="308"/>
      <c r="W256" s="308"/>
      <c r="X256" s="308"/>
      <c r="Y256" s="308"/>
      <c r="Z256" s="308"/>
      <c r="AA256" s="308"/>
      <c r="AB256" s="308"/>
    </row>
    <row r="257" spans="1:28" ht="14.25" customHeight="1">
      <c r="A257" s="308"/>
      <c r="B257" s="308"/>
      <c r="C257" s="308"/>
      <c r="D257" s="308"/>
      <c r="E257" s="308"/>
      <c r="F257" s="308"/>
      <c r="G257" s="308"/>
      <c r="H257" s="308"/>
      <c r="I257" s="308"/>
      <c r="J257" s="308"/>
      <c r="K257" s="308"/>
      <c r="L257" s="308"/>
      <c r="M257" s="310"/>
      <c r="N257" s="310"/>
      <c r="O257" s="308"/>
      <c r="P257" s="308"/>
      <c r="Q257" s="308"/>
      <c r="R257" s="308"/>
      <c r="S257" s="308"/>
      <c r="T257" s="308"/>
      <c r="U257" s="308"/>
      <c r="V257" s="308"/>
      <c r="W257" s="308"/>
      <c r="X257" s="308"/>
      <c r="Y257" s="308"/>
      <c r="Z257" s="308"/>
      <c r="AA257" s="308"/>
      <c r="AB257" s="308"/>
    </row>
    <row r="258" spans="1:28" ht="14.25" customHeight="1">
      <c r="A258" s="308"/>
      <c r="B258" s="308"/>
      <c r="C258" s="308"/>
      <c r="D258" s="308"/>
      <c r="E258" s="308"/>
      <c r="F258" s="308"/>
      <c r="G258" s="308"/>
      <c r="H258" s="308"/>
      <c r="I258" s="308"/>
      <c r="J258" s="308"/>
      <c r="K258" s="308"/>
      <c r="L258" s="308"/>
      <c r="M258" s="310"/>
      <c r="N258" s="310"/>
      <c r="O258" s="308"/>
      <c r="P258" s="308"/>
      <c r="Q258" s="308"/>
      <c r="R258" s="308"/>
      <c r="S258" s="308"/>
      <c r="T258" s="308"/>
      <c r="U258" s="308"/>
      <c r="V258" s="308"/>
      <c r="W258" s="308"/>
      <c r="X258" s="308"/>
      <c r="Y258" s="308"/>
      <c r="Z258" s="308"/>
      <c r="AA258" s="308"/>
      <c r="AB258" s="308"/>
    </row>
    <row r="259" spans="1:28" ht="14.25" customHeight="1">
      <c r="A259" s="308"/>
      <c r="B259" s="308"/>
      <c r="C259" s="308"/>
      <c r="D259" s="308"/>
      <c r="E259" s="308"/>
      <c r="F259" s="308"/>
      <c r="G259" s="308"/>
      <c r="H259" s="308"/>
      <c r="I259" s="308"/>
      <c r="J259" s="308"/>
      <c r="K259" s="308"/>
      <c r="L259" s="308"/>
      <c r="M259" s="310"/>
      <c r="N259" s="310"/>
      <c r="O259" s="308"/>
      <c r="P259" s="308"/>
      <c r="Q259" s="308"/>
      <c r="R259" s="308"/>
      <c r="S259" s="308"/>
      <c r="T259" s="308"/>
      <c r="U259" s="308"/>
      <c r="V259" s="308"/>
      <c r="W259" s="308"/>
      <c r="X259" s="308"/>
      <c r="Y259" s="308"/>
      <c r="Z259" s="308"/>
      <c r="AA259" s="308"/>
      <c r="AB259" s="308"/>
    </row>
    <row r="260" spans="1:28" ht="14.25" customHeight="1">
      <c r="A260" s="308"/>
      <c r="B260" s="308"/>
      <c r="C260" s="308"/>
      <c r="D260" s="308"/>
      <c r="E260" s="308"/>
      <c r="F260" s="308"/>
      <c r="G260" s="308"/>
      <c r="H260" s="308"/>
      <c r="I260" s="308"/>
      <c r="J260" s="308"/>
      <c r="K260" s="308"/>
      <c r="L260" s="308"/>
      <c r="M260" s="310"/>
      <c r="N260" s="310"/>
      <c r="O260" s="308"/>
      <c r="P260" s="308"/>
      <c r="Q260" s="308"/>
      <c r="R260" s="308"/>
      <c r="S260" s="308"/>
      <c r="T260" s="308"/>
      <c r="U260" s="308"/>
      <c r="V260" s="308"/>
      <c r="W260" s="308"/>
      <c r="X260" s="308"/>
      <c r="Y260" s="308"/>
      <c r="Z260" s="308"/>
      <c r="AA260" s="308"/>
      <c r="AB260" s="308"/>
    </row>
    <row r="261" spans="1:28" ht="14.25" customHeight="1">
      <c r="A261" s="308"/>
      <c r="B261" s="308"/>
      <c r="C261" s="308"/>
      <c r="D261" s="308"/>
      <c r="E261" s="308"/>
      <c r="F261" s="308"/>
      <c r="G261" s="308"/>
      <c r="H261" s="308"/>
      <c r="I261" s="308"/>
      <c r="J261" s="308"/>
      <c r="K261" s="308"/>
      <c r="L261" s="308"/>
      <c r="M261" s="310"/>
      <c r="N261" s="310"/>
      <c r="O261" s="308"/>
      <c r="P261" s="308"/>
      <c r="Q261" s="308"/>
      <c r="R261" s="308"/>
      <c r="S261" s="308"/>
      <c r="T261" s="308"/>
      <c r="U261" s="308"/>
      <c r="V261" s="308"/>
      <c r="W261" s="308"/>
      <c r="X261" s="308"/>
      <c r="Y261" s="308"/>
      <c r="Z261" s="308"/>
      <c r="AA261" s="308"/>
      <c r="AB261" s="308"/>
    </row>
    <row r="262" spans="1:28" ht="14.25" customHeight="1">
      <c r="A262" s="308"/>
      <c r="B262" s="308"/>
      <c r="C262" s="308"/>
      <c r="D262" s="308"/>
      <c r="E262" s="308"/>
      <c r="F262" s="308"/>
      <c r="G262" s="308"/>
      <c r="H262" s="308"/>
      <c r="I262" s="308"/>
      <c r="J262" s="308"/>
      <c r="K262" s="308"/>
      <c r="L262" s="308"/>
      <c r="M262" s="310"/>
      <c r="N262" s="310"/>
      <c r="O262" s="308"/>
      <c r="P262" s="308"/>
      <c r="Q262" s="308"/>
      <c r="R262" s="308"/>
      <c r="S262" s="308"/>
      <c r="T262" s="308"/>
      <c r="U262" s="308"/>
      <c r="V262" s="308"/>
      <c r="W262" s="308"/>
      <c r="X262" s="308"/>
      <c r="Y262" s="308"/>
      <c r="Z262" s="308"/>
      <c r="AA262" s="308"/>
      <c r="AB262" s="308"/>
    </row>
    <row r="263" spans="1:28" ht="14.25" customHeight="1">
      <c r="A263" s="308"/>
      <c r="B263" s="308"/>
      <c r="C263" s="308"/>
      <c r="D263" s="308"/>
      <c r="E263" s="308"/>
      <c r="F263" s="308"/>
      <c r="G263" s="308"/>
      <c r="H263" s="308"/>
      <c r="I263" s="308"/>
      <c r="J263" s="308"/>
      <c r="K263" s="308"/>
      <c r="L263" s="308"/>
      <c r="M263" s="310"/>
      <c r="N263" s="310"/>
      <c r="O263" s="308"/>
      <c r="P263" s="308"/>
      <c r="Q263" s="308"/>
      <c r="R263" s="308"/>
      <c r="S263" s="308"/>
      <c r="T263" s="308"/>
      <c r="U263" s="308"/>
      <c r="V263" s="308"/>
      <c r="W263" s="308"/>
      <c r="X263" s="308"/>
      <c r="Y263" s="308"/>
      <c r="Z263" s="308"/>
      <c r="AA263" s="308"/>
      <c r="AB263" s="308"/>
    </row>
    <row r="264" spans="1:28" ht="14.25" customHeight="1">
      <c r="A264" s="308"/>
      <c r="B264" s="308"/>
      <c r="C264" s="308"/>
      <c r="D264" s="308"/>
      <c r="E264" s="308"/>
      <c r="F264" s="308"/>
      <c r="G264" s="308"/>
      <c r="H264" s="308"/>
      <c r="I264" s="308"/>
      <c r="J264" s="308"/>
      <c r="K264" s="308"/>
      <c r="L264" s="308"/>
      <c r="M264" s="310"/>
      <c r="N264" s="310"/>
      <c r="O264" s="308"/>
      <c r="P264" s="308"/>
      <c r="Q264" s="308"/>
      <c r="R264" s="308"/>
      <c r="S264" s="308"/>
      <c r="T264" s="308"/>
      <c r="U264" s="308"/>
      <c r="V264" s="308"/>
      <c r="W264" s="308"/>
      <c r="X264" s="308"/>
      <c r="Y264" s="308"/>
      <c r="Z264" s="308"/>
      <c r="AA264" s="308"/>
      <c r="AB264" s="308"/>
    </row>
    <row r="265" spans="1:28" ht="14.25" customHeight="1">
      <c r="A265" s="308"/>
      <c r="B265" s="308"/>
      <c r="C265" s="308"/>
      <c r="D265" s="308"/>
      <c r="E265" s="308"/>
      <c r="F265" s="308"/>
      <c r="G265" s="308"/>
      <c r="H265" s="308"/>
      <c r="I265" s="308"/>
      <c r="J265" s="308"/>
      <c r="K265" s="308"/>
      <c r="L265" s="308"/>
      <c r="M265" s="310"/>
      <c r="N265" s="310"/>
      <c r="O265" s="308"/>
      <c r="P265" s="308"/>
      <c r="Q265" s="308"/>
      <c r="R265" s="308"/>
      <c r="S265" s="308"/>
      <c r="T265" s="308"/>
      <c r="U265" s="308"/>
      <c r="V265" s="308"/>
      <c r="W265" s="308"/>
      <c r="X265" s="308"/>
      <c r="Y265" s="308"/>
      <c r="Z265" s="308"/>
      <c r="AA265" s="308"/>
      <c r="AB265" s="308"/>
    </row>
    <row r="266" spans="1:28" ht="14.25" customHeight="1">
      <c r="A266" s="308"/>
      <c r="B266" s="308"/>
      <c r="C266" s="308"/>
      <c r="D266" s="308"/>
      <c r="E266" s="308"/>
      <c r="F266" s="308"/>
      <c r="G266" s="308"/>
      <c r="H266" s="308"/>
      <c r="I266" s="308"/>
      <c r="J266" s="308"/>
      <c r="K266" s="308"/>
      <c r="L266" s="308"/>
      <c r="M266" s="310"/>
      <c r="N266" s="310"/>
      <c r="O266" s="308"/>
      <c r="P266" s="308"/>
      <c r="Q266" s="308"/>
      <c r="R266" s="308"/>
      <c r="S266" s="308"/>
      <c r="T266" s="308"/>
      <c r="U266" s="308"/>
      <c r="V266" s="308"/>
      <c r="W266" s="308"/>
      <c r="X266" s="308"/>
      <c r="Y266" s="308"/>
      <c r="Z266" s="308"/>
      <c r="AA266" s="308"/>
      <c r="AB266" s="308"/>
    </row>
    <row r="267" spans="1:28" ht="14.25" customHeight="1">
      <c r="A267" s="308"/>
      <c r="B267" s="308"/>
      <c r="C267" s="308"/>
      <c r="D267" s="308"/>
      <c r="E267" s="308"/>
      <c r="F267" s="308"/>
      <c r="G267" s="308"/>
      <c r="H267" s="308"/>
      <c r="I267" s="308"/>
      <c r="J267" s="308"/>
      <c r="K267" s="308"/>
      <c r="L267" s="308"/>
      <c r="M267" s="310"/>
      <c r="N267" s="310"/>
      <c r="O267" s="308"/>
      <c r="P267" s="308"/>
      <c r="Q267" s="308"/>
      <c r="R267" s="308"/>
      <c r="S267" s="308"/>
      <c r="T267" s="308"/>
      <c r="U267" s="308"/>
      <c r="V267" s="308"/>
      <c r="W267" s="308"/>
      <c r="X267" s="308"/>
      <c r="Y267" s="308"/>
      <c r="Z267" s="308"/>
      <c r="AA267" s="308"/>
      <c r="AB267" s="308"/>
    </row>
    <row r="268" spans="1:28" ht="14.25" customHeight="1">
      <c r="A268" s="308"/>
      <c r="B268" s="308"/>
      <c r="C268" s="308"/>
      <c r="D268" s="308"/>
      <c r="E268" s="308"/>
      <c r="F268" s="308"/>
      <c r="G268" s="308"/>
      <c r="H268" s="308"/>
      <c r="I268" s="308"/>
      <c r="J268" s="308"/>
      <c r="K268" s="308"/>
      <c r="L268" s="308"/>
      <c r="M268" s="310"/>
      <c r="N268" s="310"/>
      <c r="O268" s="308"/>
      <c r="P268" s="308"/>
      <c r="Q268" s="308"/>
      <c r="R268" s="308"/>
      <c r="S268" s="308"/>
      <c r="T268" s="308"/>
      <c r="U268" s="308"/>
      <c r="V268" s="308"/>
      <c r="W268" s="308"/>
      <c r="X268" s="308"/>
      <c r="Y268" s="308"/>
      <c r="Z268" s="308"/>
      <c r="AA268" s="308"/>
      <c r="AB268" s="308"/>
    </row>
    <row r="269" spans="1:28" ht="14.25" customHeight="1">
      <c r="A269" s="308"/>
      <c r="B269" s="308"/>
      <c r="C269" s="308"/>
      <c r="D269" s="308"/>
      <c r="E269" s="308"/>
      <c r="F269" s="308"/>
      <c r="G269" s="308"/>
      <c r="H269" s="308"/>
      <c r="I269" s="308"/>
      <c r="J269" s="308"/>
      <c r="K269" s="308"/>
      <c r="L269" s="308"/>
      <c r="M269" s="310"/>
      <c r="N269" s="310"/>
      <c r="O269" s="308"/>
      <c r="P269" s="308"/>
      <c r="Q269" s="308"/>
      <c r="R269" s="308"/>
      <c r="S269" s="308"/>
      <c r="T269" s="308"/>
      <c r="U269" s="308"/>
      <c r="V269" s="308"/>
      <c r="W269" s="308"/>
      <c r="X269" s="308"/>
      <c r="Y269" s="308"/>
      <c r="Z269" s="308"/>
      <c r="AA269" s="308"/>
      <c r="AB269" s="308"/>
    </row>
    <row r="270" spans="1:28" ht="14.25" customHeight="1">
      <c r="A270" s="308"/>
      <c r="B270" s="308"/>
      <c r="C270" s="308"/>
      <c r="D270" s="308"/>
      <c r="E270" s="308"/>
      <c r="F270" s="308"/>
      <c r="G270" s="308"/>
      <c r="H270" s="308"/>
      <c r="I270" s="308"/>
      <c r="J270" s="308"/>
      <c r="K270" s="308"/>
      <c r="L270" s="308"/>
      <c r="M270" s="310"/>
      <c r="N270" s="310"/>
      <c r="O270" s="308"/>
      <c r="P270" s="308"/>
      <c r="Q270" s="308"/>
      <c r="R270" s="308"/>
      <c r="S270" s="308"/>
      <c r="T270" s="308"/>
      <c r="U270" s="308"/>
      <c r="V270" s="308"/>
      <c r="W270" s="308"/>
      <c r="X270" s="308"/>
      <c r="Y270" s="308"/>
      <c r="Z270" s="308"/>
      <c r="AA270" s="308"/>
      <c r="AB270" s="308"/>
    </row>
    <row r="271" spans="1:28" ht="14.25" customHeight="1">
      <c r="A271" s="308"/>
      <c r="B271" s="308"/>
      <c r="C271" s="308"/>
      <c r="D271" s="308"/>
      <c r="E271" s="308"/>
      <c r="F271" s="308"/>
      <c r="G271" s="308"/>
      <c r="H271" s="308"/>
      <c r="I271" s="308"/>
      <c r="J271" s="308"/>
      <c r="K271" s="308"/>
      <c r="L271" s="308"/>
      <c r="M271" s="310"/>
      <c r="N271" s="310"/>
      <c r="O271" s="308"/>
      <c r="P271" s="308"/>
      <c r="Q271" s="308"/>
      <c r="R271" s="308"/>
      <c r="S271" s="308"/>
      <c r="T271" s="308"/>
      <c r="U271" s="308"/>
      <c r="V271" s="308"/>
      <c r="W271" s="308"/>
      <c r="X271" s="308"/>
      <c r="Y271" s="308"/>
      <c r="Z271" s="308"/>
      <c r="AA271" s="308"/>
      <c r="AB271" s="308"/>
    </row>
    <row r="272" spans="1:28"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1">
    <mergeCell ref="B51:F51"/>
  </mergeCells>
  <pageMargins left="0.7" right="0.7" top="0.75" bottom="0.75" header="0" footer="0"/>
  <pageSetup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97C3E-599C-4666-829C-AFC6AAF46CDD}">
  <sheetPr>
    <tabColor rgb="FF92D050"/>
  </sheetPr>
  <dimension ref="A1"/>
  <sheetViews>
    <sheetView workbookViewId="0"/>
  </sheetViews>
  <sheetFormatPr defaultRowHeight="14.4"/>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92D050"/>
  </sheetPr>
  <dimension ref="A1:AO1005"/>
  <sheetViews>
    <sheetView showGridLines="0" topLeftCell="E1" workbookViewId="0">
      <selection activeCell="N6" sqref="N6:O6"/>
    </sheetView>
  </sheetViews>
  <sheetFormatPr defaultColWidth="14.44140625" defaultRowHeight="15" customHeight="1"/>
  <cols>
    <col min="1" max="3" width="8.88671875" customWidth="1"/>
    <col min="4" max="4" width="10.44140625" customWidth="1"/>
    <col min="5" max="5" width="2.88671875" customWidth="1"/>
    <col min="6" max="6" width="22.109375" customWidth="1"/>
    <col min="7" max="7" width="3.5546875" customWidth="1"/>
    <col min="8" max="12" width="13.5546875" style="166" customWidth="1"/>
    <col min="13" max="13" width="4.88671875" customWidth="1"/>
    <col min="14" max="14" width="31.88671875" customWidth="1"/>
    <col min="15" max="15" width="13.44140625" customWidth="1"/>
    <col min="16" max="16" width="14.109375" customWidth="1"/>
    <col min="17" max="17" width="13.109375" customWidth="1"/>
    <col min="18" max="18" width="8.88671875" customWidth="1"/>
    <col min="19" max="19" width="3.109375" customWidth="1"/>
    <col min="20" max="20" width="9.109375" customWidth="1"/>
    <col min="21" max="26" width="8.88671875" customWidth="1"/>
    <col min="27" max="27" width="15.109375" customWidth="1"/>
    <col min="28" max="30" width="8.88671875" customWidth="1"/>
    <col min="31" max="31" width="10.88671875" customWidth="1"/>
    <col min="32" max="32" width="12.109375" customWidth="1"/>
    <col min="33" max="33" width="2.88671875" customWidth="1"/>
    <col min="34" max="34" width="30" customWidth="1"/>
    <col min="35" max="36" width="8.88671875" customWidth="1"/>
    <col min="37" max="37" width="0.88671875" customWidth="1"/>
    <col min="38" max="38" width="19.109375" customWidth="1"/>
    <col min="39" max="39" width="3.109375" customWidth="1"/>
    <col min="40" max="40" width="8.88671875" customWidth="1"/>
    <col min="41" max="41" width="11.88671875" customWidth="1"/>
  </cols>
  <sheetData>
    <row r="1" spans="1:41" ht="15" customHeight="1">
      <c r="A1" s="240"/>
      <c r="B1" s="240"/>
      <c r="C1" s="240"/>
      <c r="D1" s="240"/>
      <c r="E1" s="240"/>
      <c r="F1" s="1349" t="s">
        <v>370</v>
      </c>
      <c r="G1" s="1349"/>
      <c r="H1" s="1349"/>
      <c r="I1" s="1349"/>
      <c r="J1" s="1349"/>
      <c r="K1" s="1349"/>
      <c r="L1" s="1349"/>
      <c r="M1" s="400"/>
      <c r="N1" s="121"/>
      <c r="O1" s="121"/>
      <c r="P1" s="121"/>
      <c r="Q1" s="121"/>
      <c r="R1" s="122"/>
      <c r="S1" s="240"/>
      <c r="T1" s="123"/>
      <c r="U1" s="240"/>
      <c r="V1" s="240"/>
      <c r="W1" s="240"/>
      <c r="X1" s="240"/>
      <c r="Y1" s="240"/>
      <c r="Z1" s="240"/>
      <c r="AA1" s="240"/>
      <c r="AB1" s="240"/>
      <c r="AC1" s="240"/>
      <c r="AD1" s="240"/>
      <c r="AE1" s="240"/>
      <c r="AF1" s="240"/>
      <c r="AG1" s="240"/>
      <c r="AH1" s="240"/>
      <c r="AI1" s="240"/>
      <c r="AJ1" s="240"/>
      <c r="AK1" s="240"/>
      <c r="AL1" s="240"/>
      <c r="AM1" s="240"/>
      <c r="AN1" s="240"/>
      <c r="AO1" s="240"/>
    </row>
    <row r="2" spans="1:41" ht="13.5" customHeight="1">
      <c r="A2" s="240" t="s">
        <v>178</v>
      </c>
      <c r="B2" s="240"/>
      <c r="C2" s="240"/>
      <c r="D2" s="240"/>
      <c r="E2" s="240"/>
      <c r="F2" s="484" t="s">
        <v>371</v>
      </c>
      <c r="G2" s="484"/>
      <c r="H2" s="486">
        <v>1</v>
      </c>
      <c r="I2" s="486">
        <v>2</v>
      </c>
      <c r="J2" s="486">
        <f t="shared" ref="J2:L2" si="0">I2+1</f>
        <v>3</v>
      </c>
      <c r="K2" s="486">
        <f t="shared" si="0"/>
        <v>4</v>
      </c>
      <c r="L2" s="486">
        <f t="shared" si="0"/>
        <v>5</v>
      </c>
      <c r="M2" s="164"/>
      <c r="N2" s="240"/>
      <c r="O2" s="240"/>
      <c r="P2" s="240"/>
      <c r="Q2" s="240"/>
      <c r="R2" s="124"/>
      <c r="S2" s="240"/>
      <c r="T2" s="240"/>
      <c r="U2" s="240"/>
      <c r="V2" s="240"/>
      <c r="W2" s="240"/>
      <c r="X2" s="240"/>
      <c r="Y2" s="240"/>
      <c r="Z2" s="240"/>
      <c r="AA2" s="240"/>
      <c r="AB2" s="240"/>
      <c r="AC2" s="240"/>
      <c r="AD2" s="240"/>
      <c r="AE2" s="240"/>
      <c r="AF2" s="240"/>
      <c r="AG2" s="240"/>
      <c r="AH2" s="240"/>
      <c r="AI2" s="240"/>
      <c r="AJ2" s="240"/>
      <c r="AK2" s="240"/>
      <c r="AL2" s="240"/>
      <c r="AM2" s="240"/>
      <c r="AN2" s="240"/>
      <c r="AO2" s="240"/>
    </row>
    <row r="3" spans="1:41" ht="13.5" customHeight="1">
      <c r="A3" s="240" t="s">
        <v>178</v>
      </c>
      <c r="B3" s="240"/>
      <c r="C3" s="240"/>
      <c r="D3" s="240"/>
      <c r="E3" s="240"/>
      <c r="F3" s="164" t="s">
        <v>372</v>
      </c>
      <c r="G3" s="164"/>
      <c r="H3" s="343">
        <f>'10 yr PF'!D62</f>
        <v>1325093.3324846854</v>
      </c>
      <c r="I3" s="343">
        <f>'10 yr PF'!E62</f>
        <v>1560630.9481132557</v>
      </c>
      <c r="J3" s="343">
        <f>'10 yr PF'!F62</f>
        <v>2063804.0095710282</v>
      </c>
      <c r="K3" s="343">
        <f>'10 yr PF'!G62</f>
        <v>2372985.2750384905</v>
      </c>
      <c r="L3" s="343">
        <f>'10 yr PF'!H62</f>
        <v>2536301.2057344657</v>
      </c>
      <c r="M3" s="164"/>
      <c r="N3" s="240"/>
      <c r="O3" s="240"/>
      <c r="P3" s="240"/>
      <c r="Q3" s="240"/>
      <c r="R3" s="125"/>
      <c r="S3" s="240"/>
      <c r="T3" s="68"/>
      <c r="U3" s="240"/>
      <c r="V3" s="240"/>
      <c r="W3" s="240"/>
      <c r="X3" s="240"/>
      <c r="Y3" s="240"/>
      <c r="Z3" s="240"/>
      <c r="AA3" s="240"/>
      <c r="AB3" s="240"/>
      <c r="AC3" s="240"/>
      <c r="AD3" s="240"/>
      <c r="AE3" s="240"/>
      <c r="AF3" s="240"/>
      <c r="AG3" s="240"/>
      <c r="AH3" s="240"/>
      <c r="AI3" s="240"/>
      <c r="AJ3" s="240"/>
      <c r="AK3" s="240"/>
      <c r="AL3" s="240"/>
      <c r="AM3" s="240"/>
      <c r="AN3" s="240"/>
      <c r="AO3" s="240"/>
    </row>
    <row r="4" spans="1:41" ht="13.5" customHeight="1">
      <c r="A4" s="240"/>
      <c r="B4" s="240"/>
      <c r="C4" s="240"/>
      <c r="D4" s="240"/>
      <c r="E4" s="240"/>
      <c r="F4" s="397" t="s">
        <v>373</v>
      </c>
      <c r="G4" s="397"/>
      <c r="H4" s="402">
        <f>O39</f>
        <v>1249645.9347896241</v>
      </c>
      <c r="I4" s="402">
        <f t="shared" ref="I4:L4" si="1">$O$39</f>
        <v>1249645.9347896241</v>
      </c>
      <c r="J4" s="402">
        <f t="shared" si="1"/>
        <v>1249645.9347896241</v>
      </c>
      <c r="K4" s="402">
        <f t="shared" si="1"/>
        <v>1249645.9347896241</v>
      </c>
      <c r="L4" s="402">
        <f t="shared" si="1"/>
        <v>1249645.9347896241</v>
      </c>
      <c r="M4" s="164"/>
      <c r="N4" s="240"/>
      <c r="O4" s="240"/>
      <c r="P4" s="240"/>
      <c r="Q4" s="240"/>
      <c r="R4" s="126"/>
      <c r="S4" s="240"/>
      <c r="T4" s="240"/>
      <c r="U4" s="240"/>
      <c r="V4" s="240"/>
      <c r="W4" s="240"/>
      <c r="X4" s="240"/>
      <c r="Y4" s="240"/>
      <c r="Z4" s="240"/>
      <c r="AA4" s="240"/>
      <c r="AB4" s="240"/>
      <c r="AC4" s="240"/>
      <c r="AD4" s="240"/>
      <c r="AE4" s="240"/>
      <c r="AF4" s="240"/>
      <c r="AG4" s="240"/>
      <c r="AH4" s="240"/>
      <c r="AI4" s="240"/>
      <c r="AJ4" s="240"/>
      <c r="AK4" s="240"/>
      <c r="AL4" s="240"/>
      <c r="AM4" s="240"/>
      <c r="AN4" s="240"/>
      <c r="AO4" s="240"/>
    </row>
    <row r="5" spans="1:41" ht="13.5" customHeight="1">
      <c r="A5" s="240"/>
      <c r="B5" s="240"/>
      <c r="C5" s="240"/>
      <c r="D5" s="240"/>
      <c r="E5" s="240"/>
      <c r="F5" s="398" t="s">
        <v>374</v>
      </c>
      <c r="G5" s="398"/>
      <c r="H5" s="356">
        <f t="shared" ref="H5:L5" si="2">H3-H4</f>
        <v>75447.397695061285</v>
      </c>
      <c r="I5" s="356">
        <f t="shared" si="2"/>
        <v>310985.0133236316</v>
      </c>
      <c r="J5" s="356">
        <f t="shared" si="2"/>
        <v>814158.07478140411</v>
      </c>
      <c r="K5" s="356">
        <f t="shared" si="2"/>
        <v>1123339.3402488665</v>
      </c>
      <c r="L5" s="356">
        <f t="shared" si="2"/>
        <v>1286655.2709448417</v>
      </c>
      <c r="M5" s="164"/>
      <c r="N5" s="240"/>
      <c r="O5" s="240"/>
      <c r="P5" s="240"/>
      <c r="Q5" s="240"/>
      <c r="R5" s="126"/>
      <c r="S5" s="240"/>
      <c r="T5" s="240"/>
      <c r="U5" s="240"/>
      <c r="V5" s="240"/>
      <c r="W5" s="240"/>
      <c r="X5" s="240"/>
      <c r="Y5" s="240"/>
      <c r="Z5" s="240"/>
      <c r="AA5" s="240"/>
      <c r="AB5" s="240"/>
      <c r="AC5" s="240"/>
      <c r="AD5" s="240"/>
      <c r="AE5" s="240"/>
      <c r="AF5" s="240"/>
      <c r="AG5" s="240"/>
      <c r="AH5" s="240"/>
      <c r="AI5" s="240"/>
      <c r="AJ5" s="240"/>
      <c r="AK5" s="240"/>
      <c r="AL5" s="240"/>
      <c r="AM5" s="240"/>
      <c r="AN5" s="240"/>
      <c r="AO5" s="240"/>
    </row>
    <row r="6" spans="1:41" ht="13.5" customHeight="1">
      <c r="A6" s="240"/>
      <c r="B6" s="240"/>
      <c r="C6" s="240"/>
      <c r="D6" s="240"/>
      <c r="E6" s="240"/>
      <c r="F6" s="398" t="s">
        <v>375</v>
      </c>
      <c r="G6" s="398"/>
      <c r="H6" s="344">
        <f t="shared" ref="H6:L6" si="3">H3/H4</f>
        <v>1.0603750195112367</v>
      </c>
      <c r="I6" s="344">
        <f t="shared" si="3"/>
        <v>1.2488585003687347</v>
      </c>
      <c r="J6" s="344">
        <f t="shared" si="3"/>
        <v>1.6515110017290349</v>
      </c>
      <c r="K6" s="344">
        <f t="shared" si="3"/>
        <v>1.898926094964634</v>
      </c>
      <c r="L6" s="344">
        <f t="shared" si="3"/>
        <v>2.0296158576800782</v>
      </c>
      <c r="M6" s="164"/>
      <c r="N6" s="951" t="s">
        <v>1255</v>
      </c>
      <c r="O6" s="953"/>
      <c r="P6" s="240"/>
      <c r="Q6" s="240"/>
      <c r="R6" s="126"/>
      <c r="S6" s="240"/>
      <c r="T6" s="240"/>
      <c r="U6" s="240"/>
      <c r="V6" s="240"/>
      <c r="W6" s="240"/>
      <c r="X6" s="240"/>
      <c r="Y6" s="240"/>
      <c r="Z6" s="240"/>
      <c r="AA6" s="240"/>
      <c r="AB6" s="240"/>
      <c r="AC6" s="240"/>
      <c r="AD6" s="240"/>
      <c r="AE6" s="240"/>
      <c r="AF6" s="240"/>
      <c r="AG6" s="240"/>
      <c r="AH6" s="240"/>
      <c r="AI6" s="240"/>
      <c r="AJ6" s="240"/>
      <c r="AK6" s="240"/>
      <c r="AL6" s="240"/>
      <c r="AM6" s="240"/>
      <c r="AN6" s="240"/>
      <c r="AO6" s="240"/>
    </row>
    <row r="7" spans="1:41" ht="13.5" customHeight="1">
      <c r="A7" s="240"/>
      <c r="B7" s="240"/>
      <c r="C7" s="240"/>
      <c r="D7" s="240"/>
      <c r="E7" s="240"/>
      <c r="F7" s="398" t="s">
        <v>376</v>
      </c>
      <c r="G7" s="398"/>
      <c r="H7" s="345">
        <f>H5/$H$21</f>
        <v>1.8989803060743795E-2</v>
      </c>
      <c r="I7" s="345">
        <f>I5/$H$21</f>
        <v>7.827366268784007E-2</v>
      </c>
      <c r="J7" s="345">
        <f>J5/$H$21</f>
        <v>0.20492027522143716</v>
      </c>
      <c r="K7" s="345">
        <f>K5/$H$21</f>
        <v>0.2827399419119821</v>
      </c>
      <c r="L7" s="345">
        <f>L5/$H$21</f>
        <v>0.32384589725763163</v>
      </c>
      <c r="M7" s="164"/>
      <c r="N7" s="240"/>
      <c r="O7" s="240"/>
      <c r="P7" s="240"/>
      <c r="Q7" s="240"/>
      <c r="R7" s="126"/>
      <c r="S7" s="240"/>
      <c r="T7" s="240"/>
      <c r="U7" s="240"/>
      <c r="V7" s="240"/>
      <c r="W7" s="240"/>
      <c r="X7" s="240"/>
      <c r="Y7" s="240"/>
      <c r="Z7" s="240"/>
      <c r="AA7" s="240"/>
      <c r="AB7" s="240"/>
      <c r="AC7" s="240"/>
      <c r="AD7" s="240"/>
      <c r="AE7" s="240"/>
      <c r="AF7" s="240"/>
      <c r="AG7" s="240"/>
      <c r="AH7" s="240"/>
      <c r="AI7" s="240"/>
      <c r="AJ7" s="240"/>
      <c r="AK7" s="240"/>
      <c r="AL7" s="240"/>
      <c r="AM7" s="240"/>
      <c r="AN7" s="240"/>
      <c r="AO7" s="240"/>
    </row>
    <row r="8" spans="1:41" ht="13.5" customHeight="1">
      <c r="A8" s="240"/>
      <c r="B8" s="240"/>
      <c r="C8" s="240"/>
      <c r="D8" s="240"/>
      <c r="E8" s="240"/>
      <c r="F8" s="390" t="s">
        <v>377</v>
      </c>
      <c r="G8" s="390"/>
      <c r="H8" s="401">
        <f>H5</f>
        <v>75447.397695061285</v>
      </c>
      <c r="I8" s="401">
        <f t="shared" ref="I8:L8" si="4">I5+H8</f>
        <v>386432.41101869289</v>
      </c>
      <c r="J8" s="401">
        <f t="shared" si="4"/>
        <v>1200590.485800097</v>
      </c>
      <c r="K8" s="401">
        <f t="shared" si="4"/>
        <v>2323929.8260489637</v>
      </c>
      <c r="L8" s="401">
        <f t="shared" si="4"/>
        <v>3610585.0969938054</v>
      </c>
      <c r="M8" s="164"/>
      <c r="N8" s="240"/>
      <c r="O8" s="240"/>
      <c r="P8" s="240"/>
      <c r="Q8" s="240"/>
      <c r="R8" s="126"/>
      <c r="S8" s="240"/>
      <c r="T8" s="240"/>
      <c r="U8" s="240"/>
      <c r="V8" s="240"/>
      <c r="W8" s="240"/>
      <c r="X8" s="240"/>
      <c r="Y8" s="240"/>
      <c r="Z8" s="240"/>
      <c r="AA8" s="240"/>
      <c r="AB8" s="240"/>
      <c r="AC8" s="240"/>
      <c r="AD8" s="240"/>
      <c r="AE8" s="240"/>
      <c r="AF8" s="240"/>
      <c r="AG8" s="240"/>
      <c r="AH8" s="240"/>
      <c r="AI8" s="240"/>
      <c r="AJ8" s="240"/>
      <c r="AK8" s="240"/>
      <c r="AL8" s="240"/>
      <c r="AM8" s="240"/>
      <c r="AN8" s="240"/>
      <c r="AO8" s="240"/>
    </row>
    <row r="9" spans="1:41" ht="13.5" hidden="1" customHeight="1">
      <c r="A9" s="240"/>
      <c r="B9" s="240"/>
      <c r="C9" s="240"/>
      <c r="D9" s="240"/>
      <c r="E9" s="240"/>
      <c r="F9" s="398"/>
      <c r="G9" s="398"/>
      <c r="H9" s="346"/>
      <c r="I9" s="347"/>
      <c r="J9" s="347"/>
      <c r="K9" s="347"/>
      <c r="L9" s="347"/>
      <c r="M9" s="164"/>
      <c r="N9" s="240"/>
      <c r="O9" s="240"/>
      <c r="P9" s="240"/>
      <c r="Q9" s="240"/>
      <c r="R9" s="126"/>
      <c r="S9" s="240"/>
      <c r="T9" s="240"/>
      <c r="U9" s="240"/>
      <c r="V9" s="240"/>
      <c r="W9" s="240"/>
      <c r="X9" s="240"/>
      <c r="Y9" s="240"/>
      <c r="Z9" s="240"/>
      <c r="AA9" s="240"/>
      <c r="AB9" s="240"/>
      <c r="AC9" s="240"/>
      <c r="AD9" s="240"/>
      <c r="AE9" s="240"/>
      <c r="AF9" s="240"/>
      <c r="AG9" s="240"/>
      <c r="AH9" s="240"/>
      <c r="AI9" s="240"/>
      <c r="AJ9" s="240"/>
      <c r="AK9" s="240"/>
      <c r="AL9" s="240"/>
      <c r="AM9" s="240"/>
      <c r="AN9" s="240"/>
      <c r="AO9" s="240"/>
    </row>
    <row r="10" spans="1:41" ht="13.5" hidden="1" customHeight="1">
      <c r="A10" s="240"/>
      <c r="B10" s="240"/>
      <c r="C10" s="240"/>
      <c r="D10" s="240"/>
      <c r="E10" s="240"/>
      <c r="F10" s="164"/>
      <c r="G10" s="164"/>
      <c r="H10" s="348"/>
      <c r="I10" s="349"/>
      <c r="J10" s="349"/>
      <c r="K10" s="349"/>
      <c r="L10" s="349"/>
      <c r="M10" s="164"/>
      <c r="N10" s="240"/>
      <c r="O10" s="240"/>
      <c r="P10" s="240"/>
      <c r="Q10" s="240"/>
      <c r="R10" s="130"/>
      <c r="S10" s="240"/>
      <c r="T10" s="240"/>
      <c r="U10" s="240"/>
      <c r="V10" s="240"/>
      <c r="W10" s="240"/>
      <c r="X10" s="240"/>
      <c r="Y10" s="240"/>
      <c r="Z10" s="240"/>
      <c r="AA10" s="240"/>
      <c r="AB10" s="240"/>
      <c r="AC10" s="240"/>
      <c r="AD10" s="240"/>
      <c r="AE10" s="240"/>
      <c r="AF10" s="240"/>
      <c r="AG10" s="240"/>
      <c r="AH10" s="240"/>
      <c r="AI10" s="240"/>
      <c r="AJ10" s="240"/>
      <c r="AK10" s="240"/>
      <c r="AL10" s="240"/>
      <c r="AM10" s="240"/>
      <c r="AN10" s="240"/>
      <c r="AO10" s="240"/>
    </row>
    <row r="11" spans="1:41" ht="14.4" hidden="1">
      <c r="A11" s="240"/>
      <c r="B11" s="240"/>
      <c r="C11" s="240"/>
      <c r="D11" s="240"/>
      <c r="E11" s="240"/>
      <c r="F11" s="164"/>
      <c r="G11" s="164"/>
      <c r="H11" s="346"/>
      <c r="I11" s="350"/>
      <c r="J11" s="350"/>
      <c r="K11" s="350"/>
      <c r="L11" s="350"/>
      <c r="M11" s="164"/>
      <c r="N11" s="240"/>
      <c r="O11" s="240"/>
      <c r="P11" s="240"/>
      <c r="Q11" s="240"/>
      <c r="R11" s="124"/>
      <c r="S11" s="240"/>
      <c r="T11" s="240"/>
      <c r="U11" s="240"/>
      <c r="V11" s="240"/>
      <c r="W11" s="240"/>
      <c r="X11" s="240"/>
      <c r="Y11" s="240"/>
      <c r="Z11" s="240"/>
      <c r="AA11" s="240"/>
      <c r="AB11" s="240"/>
      <c r="AC11" s="240"/>
      <c r="AD11" s="240"/>
      <c r="AE11" s="240"/>
      <c r="AF11" s="240"/>
      <c r="AG11" s="240"/>
      <c r="AH11" s="240"/>
      <c r="AI11" s="240"/>
      <c r="AJ11" s="240"/>
      <c r="AK11" s="240"/>
      <c r="AL11" s="240"/>
      <c r="AM11" s="240"/>
      <c r="AN11" s="240"/>
      <c r="AO11" s="240"/>
    </row>
    <row r="12" spans="1:41" ht="13.5" customHeight="1">
      <c r="A12" s="240"/>
      <c r="B12" s="240"/>
      <c r="C12" s="240"/>
      <c r="D12" s="240"/>
      <c r="E12" s="240"/>
      <c r="F12" s="164"/>
      <c r="G12" s="164"/>
      <c r="H12" s="346"/>
      <c r="I12" s="346"/>
      <c r="J12" s="346"/>
      <c r="K12" s="346"/>
      <c r="L12" s="346"/>
      <c r="M12" s="164"/>
      <c r="N12" s="240"/>
      <c r="O12" s="240"/>
      <c r="P12" s="240"/>
      <c r="Q12" s="240"/>
      <c r="R12" s="67"/>
      <c r="S12" s="240"/>
      <c r="T12" s="240"/>
      <c r="U12" s="240"/>
      <c r="V12" s="240"/>
      <c r="W12" s="240"/>
      <c r="X12" s="240"/>
      <c r="Y12" s="240"/>
      <c r="Z12" s="240"/>
      <c r="AA12" s="240"/>
      <c r="AB12" s="240"/>
      <c r="AC12" s="240"/>
      <c r="AD12" s="240"/>
      <c r="AE12" s="240"/>
      <c r="AF12" s="240"/>
      <c r="AG12" s="240"/>
      <c r="AH12" s="240"/>
      <c r="AI12" s="240"/>
      <c r="AJ12" s="240"/>
      <c r="AK12" s="240"/>
      <c r="AL12" s="240"/>
      <c r="AM12" s="240"/>
      <c r="AN12" s="240"/>
      <c r="AO12" s="240"/>
    </row>
    <row r="13" spans="1:41" ht="13.5" customHeight="1">
      <c r="A13" s="240"/>
      <c r="B13" s="240"/>
      <c r="C13" s="240"/>
      <c r="D13" s="240"/>
      <c r="E13" s="240"/>
      <c r="F13" s="484" t="s">
        <v>371</v>
      </c>
      <c r="G13" s="484"/>
      <c r="H13" s="485">
        <f>L2+1</f>
        <v>6</v>
      </c>
      <c r="I13" s="485">
        <f t="shared" ref="I13:J13" si="5">H13+1</f>
        <v>7</v>
      </c>
      <c r="J13" s="485">
        <f t="shared" si="5"/>
        <v>8</v>
      </c>
      <c r="K13" s="485">
        <v>9</v>
      </c>
      <c r="L13" s="485">
        <v>10</v>
      </c>
      <c r="M13" s="164"/>
      <c r="N13" s="240"/>
      <c r="O13" s="240"/>
      <c r="P13" s="240"/>
      <c r="Q13" s="240"/>
      <c r="R13" s="67"/>
      <c r="S13" s="240"/>
      <c r="T13" s="240"/>
      <c r="U13" s="240"/>
      <c r="V13" s="240"/>
      <c r="W13" s="240"/>
      <c r="X13" s="240"/>
      <c r="Y13" s="240"/>
      <c r="Z13" s="240"/>
      <c r="AA13" s="240"/>
      <c r="AB13" s="240"/>
      <c r="AC13" s="240"/>
      <c r="AD13" s="240"/>
      <c r="AE13" s="240"/>
      <c r="AF13" s="240"/>
      <c r="AG13" s="240"/>
      <c r="AH13" s="240"/>
      <c r="AI13" s="240"/>
      <c r="AJ13" s="240"/>
      <c r="AK13" s="240"/>
      <c r="AL13" s="240"/>
      <c r="AM13" s="240"/>
      <c r="AN13" s="240"/>
      <c r="AO13" s="240"/>
    </row>
    <row r="14" spans="1:41" ht="12.75" customHeight="1">
      <c r="A14" s="240"/>
      <c r="B14" s="240"/>
      <c r="C14" s="240"/>
      <c r="D14" s="240"/>
      <c r="E14" s="240"/>
      <c r="F14" s="164" t="s">
        <v>372</v>
      </c>
      <c r="G14" s="164"/>
      <c r="H14" s="343">
        <f>'10 yr PF'!I62</f>
        <v>2618410.3325466877</v>
      </c>
      <c r="I14" s="343">
        <f>'10 yr PF'!J62</f>
        <v>2703133.23542928</v>
      </c>
      <c r="J14" s="343">
        <f>'10 yr PF'!K62</f>
        <v>2790552.0902210055</v>
      </c>
      <c r="K14" s="343">
        <f>'10 yr PF'!L62</f>
        <v>2880751.6320997048</v>
      </c>
      <c r="L14" s="343">
        <f>'10 yr PF'!M62</f>
        <v>2973819.2347140657</v>
      </c>
      <c r="M14" s="164"/>
      <c r="N14" s="240"/>
      <c r="O14" s="240"/>
      <c r="P14" s="240"/>
      <c r="Q14" s="240"/>
      <c r="R14" s="67"/>
      <c r="S14" s="240"/>
      <c r="T14" s="240"/>
      <c r="U14" s="240"/>
      <c r="V14" s="240"/>
      <c r="W14" s="240"/>
      <c r="X14" s="240"/>
      <c r="Y14" s="240"/>
      <c r="Z14" s="240"/>
      <c r="AA14" s="240"/>
      <c r="AB14" s="240"/>
      <c r="AC14" s="240"/>
      <c r="AD14" s="240"/>
      <c r="AE14" s="240"/>
      <c r="AF14" s="240"/>
      <c r="AG14" s="240"/>
      <c r="AH14" s="1348"/>
      <c r="AI14" s="1340"/>
      <c r="AJ14" s="1340"/>
      <c r="AK14" s="1340"/>
      <c r="AL14" s="1340"/>
      <c r="AM14" s="240"/>
      <c r="AN14" s="240"/>
      <c r="AO14" s="240"/>
    </row>
    <row r="15" spans="1:41" ht="12.75" customHeight="1">
      <c r="A15" s="240"/>
      <c r="B15" s="240"/>
      <c r="C15" s="240"/>
      <c r="D15" s="240"/>
      <c r="E15" s="240"/>
      <c r="F15" s="397" t="s">
        <v>378</v>
      </c>
      <c r="G15" s="397"/>
      <c r="H15" s="402">
        <f t="shared" ref="H15:L15" si="6">$O$39</f>
        <v>1249645.9347896241</v>
      </c>
      <c r="I15" s="402">
        <f t="shared" si="6"/>
        <v>1249645.9347896241</v>
      </c>
      <c r="J15" s="402">
        <f t="shared" si="6"/>
        <v>1249645.9347896241</v>
      </c>
      <c r="K15" s="402">
        <f t="shared" si="6"/>
        <v>1249645.9347896241</v>
      </c>
      <c r="L15" s="402">
        <f t="shared" si="6"/>
        <v>1249645.9347896241</v>
      </c>
      <c r="M15" s="164"/>
      <c r="N15" s="240"/>
      <c r="O15" s="240"/>
      <c r="P15" s="240"/>
      <c r="Q15" s="240"/>
      <c r="R15" s="67"/>
      <c r="S15" s="240"/>
      <c r="T15" s="240"/>
      <c r="U15" s="240"/>
      <c r="V15" s="240"/>
      <c r="W15" s="240"/>
      <c r="X15" s="240"/>
      <c r="Y15" s="240"/>
      <c r="Z15" s="240"/>
      <c r="AA15" s="240"/>
      <c r="AB15" s="240"/>
      <c r="AC15" s="240"/>
      <c r="AD15" s="240"/>
      <c r="AE15" s="240"/>
      <c r="AF15" s="240"/>
      <c r="AG15" s="240"/>
      <c r="AH15" s="240"/>
      <c r="AI15" s="240"/>
      <c r="AJ15" s="240"/>
      <c r="AK15" s="240"/>
      <c r="AL15" s="240"/>
      <c r="AM15" s="240"/>
      <c r="AN15" s="240"/>
      <c r="AO15" s="240"/>
    </row>
    <row r="16" spans="1:41" ht="12.75" customHeight="1">
      <c r="A16" s="240"/>
      <c r="B16" s="240"/>
      <c r="C16" s="240"/>
      <c r="D16" s="240"/>
      <c r="E16" s="240"/>
      <c r="F16" s="398" t="s">
        <v>374</v>
      </c>
      <c r="G16" s="398"/>
      <c r="H16" s="356">
        <f t="shared" ref="H16:L16" si="7">H14-H15</f>
        <v>1368764.3977570636</v>
      </c>
      <c r="I16" s="356">
        <f t="shared" si="7"/>
        <v>1453487.3006396559</v>
      </c>
      <c r="J16" s="356">
        <f t="shared" si="7"/>
        <v>1540906.1554313814</v>
      </c>
      <c r="K16" s="356">
        <f t="shared" si="7"/>
        <v>1631105.6973100808</v>
      </c>
      <c r="L16" s="356">
        <f t="shared" si="7"/>
        <v>1724173.2999244416</v>
      </c>
      <c r="M16" s="164"/>
      <c r="N16" s="240"/>
      <c r="O16" s="240"/>
      <c r="P16" s="240"/>
      <c r="Q16" s="240"/>
      <c r="R16" s="67"/>
      <c r="S16" s="240"/>
      <c r="T16" s="240"/>
      <c r="U16" s="240"/>
      <c r="V16" s="240"/>
      <c r="W16" s="240"/>
      <c r="X16" s="240"/>
      <c r="Y16" s="240"/>
      <c r="Z16" s="240"/>
      <c r="AA16" s="240"/>
      <c r="AB16" s="240"/>
      <c r="AC16" s="240"/>
      <c r="AD16" s="240"/>
      <c r="AE16" s="240"/>
      <c r="AF16" s="240"/>
      <c r="AG16" s="240"/>
      <c r="AH16" s="240"/>
      <c r="AI16" s="240"/>
      <c r="AJ16" s="240"/>
      <c r="AK16" s="240"/>
      <c r="AL16" s="240"/>
      <c r="AM16" s="240"/>
      <c r="AN16" s="240"/>
      <c r="AO16" s="240"/>
    </row>
    <row r="17" spans="1:41" ht="12.75" customHeight="1">
      <c r="A17" s="240"/>
      <c r="B17" s="240"/>
      <c r="C17" s="240"/>
      <c r="D17" s="240"/>
      <c r="E17" s="240"/>
      <c r="F17" s="398" t="s">
        <v>375</v>
      </c>
      <c r="G17" s="398"/>
      <c r="H17" s="344">
        <f t="shared" ref="H17:L17" si="8">H14/H15</f>
        <v>2.0953217704721241</v>
      </c>
      <c r="I17" s="344">
        <f t="shared" si="8"/>
        <v>2.1631192965744721</v>
      </c>
      <c r="J17" s="344">
        <f t="shared" si="8"/>
        <v>2.2330741952845954</v>
      </c>
      <c r="K17" s="344">
        <f t="shared" si="8"/>
        <v>2.3052542739513453</v>
      </c>
      <c r="L17" s="344">
        <f t="shared" si="8"/>
        <v>2.379729451298302</v>
      </c>
      <c r="M17" s="164"/>
      <c r="N17" s="240"/>
      <c r="O17" s="240"/>
      <c r="P17" s="240"/>
      <c r="Q17" s="240"/>
      <c r="R17" s="67"/>
      <c r="S17" s="240"/>
      <c r="T17" s="240"/>
      <c r="U17" s="240"/>
      <c r="V17" s="240"/>
      <c r="W17" s="240"/>
      <c r="X17" s="240"/>
      <c r="Y17" s="240"/>
      <c r="Z17" s="240"/>
      <c r="AA17" s="240"/>
      <c r="AB17" s="240"/>
      <c r="AC17" s="240"/>
      <c r="AD17" s="240"/>
      <c r="AE17" s="240"/>
      <c r="AF17" s="240"/>
      <c r="AG17" s="240"/>
      <c r="AH17" s="240"/>
      <c r="AI17" s="240"/>
      <c r="AJ17" s="240"/>
      <c r="AK17" s="240"/>
      <c r="AL17" s="240"/>
      <c r="AM17" s="240"/>
      <c r="AN17" s="240"/>
      <c r="AO17" s="240"/>
    </row>
    <row r="18" spans="1:41" ht="12.75" customHeight="1">
      <c r="A18" s="240"/>
      <c r="B18" s="240"/>
      <c r="C18" s="240"/>
      <c r="D18" s="240"/>
      <c r="E18" s="240"/>
      <c r="F18" s="398" t="s">
        <v>376</v>
      </c>
      <c r="G18" s="398"/>
      <c r="H18" s="345">
        <f t="shared" ref="H18:L18" si="9">H16/$H$21</f>
        <v>0.34451243043556518</v>
      </c>
      <c r="I18" s="345">
        <f t="shared" si="9"/>
        <v>0.36583684041690862</v>
      </c>
      <c r="J18" s="345">
        <f t="shared" si="9"/>
        <v>0.38783981052596639</v>
      </c>
      <c r="K18" s="345">
        <f t="shared" si="9"/>
        <v>0.41054266826227681</v>
      </c>
      <c r="L18" s="345">
        <f t="shared" si="9"/>
        <v>0.43396740521775651</v>
      </c>
      <c r="M18" s="164"/>
      <c r="N18" s="240"/>
      <c r="O18" s="240"/>
      <c r="P18" s="240"/>
      <c r="Q18" s="240"/>
      <c r="R18" s="67"/>
      <c r="S18" s="240"/>
      <c r="T18" s="240"/>
      <c r="U18" s="240"/>
      <c r="V18" s="240"/>
      <c r="W18" s="240"/>
      <c r="X18" s="240"/>
      <c r="Y18" s="240"/>
      <c r="Z18" s="240"/>
      <c r="AA18" s="240"/>
      <c r="AB18" s="240"/>
      <c r="AC18" s="240"/>
      <c r="AD18" s="240"/>
      <c r="AE18" s="240"/>
      <c r="AF18" s="240"/>
      <c r="AG18" s="240"/>
      <c r="AH18" s="240"/>
      <c r="AI18" s="240"/>
      <c r="AJ18" s="240"/>
      <c r="AK18" s="240"/>
      <c r="AL18" s="240"/>
      <c r="AM18" s="240"/>
      <c r="AN18" s="240"/>
      <c r="AO18" s="240"/>
    </row>
    <row r="19" spans="1:41" ht="12.75" customHeight="1">
      <c r="A19" s="240"/>
      <c r="B19" s="240"/>
      <c r="C19" s="240"/>
      <c r="D19" s="240"/>
      <c r="E19" s="240"/>
      <c r="F19" s="390" t="s">
        <v>377</v>
      </c>
      <c r="G19" s="390"/>
      <c r="H19" s="401">
        <f>H16+L8</f>
        <v>4979349.4947508685</v>
      </c>
      <c r="I19" s="401">
        <f t="shared" ref="I19:L19" si="10">I16+H19</f>
        <v>6432836.795390524</v>
      </c>
      <c r="J19" s="401">
        <f t="shared" si="10"/>
        <v>7973742.9508219054</v>
      </c>
      <c r="K19" s="401">
        <f t="shared" si="10"/>
        <v>9604848.6481319852</v>
      </c>
      <c r="L19" s="401">
        <f t="shared" si="10"/>
        <v>11329021.948056426</v>
      </c>
      <c r="M19" s="164"/>
      <c r="N19" s="240"/>
      <c r="O19" s="240"/>
      <c r="P19" s="240"/>
      <c r="Q19" s="240"/>
      <c r="R19" s="67"/>
      <c r="S19" s="240"/>
      <c r="T19" s="240"/>
      <c r="U19" s="240"/>
      <c r="V19" s="240"/>
      <c r="W19" s="240"/>
      <c r="X19" s="240"/>
      <c r="Y19" s="240"/>
      <c r="Z19" s="240"/>
      <c r="AA19" s="240"/>
      <c r="AB19" s="240"/>
      <c r="AC19" s="240"/>
      <c r="AD19" s="240"/>
      <c r="AE19" s="240"/>
      <c r="AF19" s="240"/>
      <c r="AG19" s="240"/>
      <c r="AH19" s="131"/>
      <c r="AI19" s="240"/>
      <c r="AJ19" s="240"/>
      <c r="AK19" s="240"/>
      <c r="AL19" s="132"/>
      <c r="AM19" s="240"/>
      <c r="AN19" s="240"/>
      <c r="AO19" s="240"/>
    </row>
    <row r="20" spans="1:41" ht="13.5" customHeight="1">
      <c r="A20" s="240"/>
      <c r="B20" s="240"/>
      <c r="C20" s="240"/>
      <c r="D20" s="240"/>
      <c r="E20" s="240"/>
      <c r="F20" s="398" t="s">
        <v>379</v>
      </c>
      <c r="G20" s="398"/>
      <c r="H20" s="217">
        <f>IF(H8&gt;H21,1,IF(I8&gt;H21,2,IF(J8&gt;H21,3,IF(K8&gt;H21,4,IF(L8&gt;H21,5,IF(H19&gt;H21,6,IF(I19&gt;H21,7,IF(J19&gt;H21,8,IF(K19&gt;H21,9,IF(L19&gt;H21,10,F26))))))))))</f>
        <v>6</v>
      </c>
      <c r="I20" s="351" t="s">
        <v>178</v>
      </c>
      <c r="J20" s="347"/>
      <c r="K20" s="347"/>
      <c r="L20" s="347"/>
      <c r="M20" s="164"/>
      <c r="N20" s="240"/>
      <c r="O20" s="240"/>
      <c r="P20" s="240"/>
      <c r="Q20" s="240"/>
      <c r="R20" s="67"/>
      <c r="S20" s="240"/>
      <c r="T20" s="240"/>
      <c r="U20" s="240"/>
      <c r="V20" s="240"/>
      <c r="W20" s="240"/>
      <c r="X20" s="240"/>
      <c r="Y20" s="240"/>
      <c r="Z20" s="240"/>
      <c r="AA20" s="240"/>
      <c r="AB20" s="240"/>
      <c r="AC20" s="240"/>
      <c r="AD20" s="240"/>
      <c r="AE20" s="240"/>
      <c r="AF20" s="240"/>
      <c r="AG20" s="240"/>
      <c r="AH20" s="120"/>
      <c r="AI20" s="240"/>
      <c r="AJ20" s="240"/>
      <c r="AK20" s="240"/>
      <c r="AL20" s="133"/>
      <c r="AM20" s="240"/>
      <c r="AN20" s="240"/>
      <c r="AO20" s="134"/>
    </row>
    <row r="21" spans="1:41" ht="13.5" customHeight="1">
      <c r="A21" s="240"/>
      <c r="B21" s="240"/>
      <c r="C21" s="240"/>
      <c r="D21" s="240"/>
      <c r="E21" s="240"/>
      <c r="F21" s="398" t="s">
        <v>380</v>
      </c>
      <c r="G21" s="398"/>
      <c r="H21" s="356">
        <f>O35</f>
        <v>3973047.9275495</v>
      </c>
      <c r="I21" s="347"/>
      <c r="J21" s="347"/>
      <c r="K21" s="347"/>
      <c r="L21" s="347"/>
      <c r="M21" s="164"/>
      <c r="N21" s="240"/>
      <c r="O21" s="240"/>
      <c r="P21" s="240"/>
      <c r="Q21" s="240"/>
      <c r="R21" s="67"/>
      <c r="S21" s="240"/>
      <c r="T21" s="240"/>
      <c r="U21" s="240"/>
      <c r="V21" s="240"/>
      <c r="W21" s="240"/>
      <c r="X21" s="240"/>
      <c r="Y21" s="240"/>
      <c r="Z21" s="240"/>
      <c r="AA21" s="240"/>
      <c r="AB21" s="240"/>
      <c r="AC21" s="240"/>
      <c r="AD21" s="240"/>
      <c r="AE21" s="240" t="s">
        <v>178</v>
      </c>
      <c r="AF21" s="240"/>
      <c r="AG21" s="240"/>
      <c r="AH21" s="120"/>
      <c r="AI21" s="240"/>
      <c r="AJ21" s="240"/>
      <c r="AK21" s="240"/>
      <c r="AL21" s="133"/>
      <c r="AM21" s="240"/>
      <c r="AN21" s="240"/>
      <c r="AO21" s="134"/>
    </row>
    <row r="22" spans="1:41" ht="13.5" customHeight="1">
      <c r="A22" s="240"/>
      <c r="B22" s="240"/>
      <c r="C22" s="240"/>
      <c r="D22" s="240"/>
      <c r="E22" s="240"/>
      <c r="F22" s="390" t="s">
        <v>381</v>
      </c>
      <c r="G22" s="164"/>
      <c r="H22" s="164"/>
      <c r="I22" s="164"/>
      <c r="J22" s="164"/>
      <c r="K22" s="164"/>
      <c r="L22" s="164"/>
      <c r="M22" s="164"/>
      <c r="N22" s="240"/>
      <c r="O22" s="240"/>
      <c r="P22" s="240"/>
      <c r="Q22" s="240"/>
      <c r="R22" s="67"/>
      <c r="S22" s="240"/>
      <c r="T22" s="240"/>
      <c r="U22" s="240"/>
      <c r="V22" s="240"/>
      <c r="W22" s="240"/>
      <c r="X22" s="240"/>
      <c r="Y22" s="240"/>
      <c r="Z22" s="240"/>
      <c r="AA22" s="240"/>
      <c r="AB22" s="240"/>
      <c r="AC22" s="240"/>
      <c r="AD22" s="240"/>
      <c r="AE22" s="240"/>
      <c r="AF22" s="240"/>
      <c r="AG22" s="240"/>
      <c r="AH22" s="240"/>
      <c r="AI22" s="240"/>
      <c r="AJ22" s="240"/>
      <c r="AK22" s="240"/>
      <c r="AL22" s="240"/>
      <c r="AM22" s="240"/>
      <c r="AN22" s="240"/>
      <c r="AO22" s="240"/>
    </row>
    <row r="23" spans="1:41" ht="13.5" customHeight="1">
      <c r="A23" s="240"/>
      <c r="B23" s="240"/>
      <c r="C23" s="240"/>
      <c r="D23" s="240"/>
      <c r="E23" s="240"/>
      <c r="F23" s="164"/>
      <c r="G23" s="164"/>
      <c r="H23" s="164"/>
      <c r="I23" s="164"/>
      <c r="J23" s="164"/>
      <c r="K23" s="164"/>
      <c r="L23" s="164"/>
      <c r="M23" s="164"/>
      <c r="N23" s="240"/>
      <c r="O23" s="240"/>
      <c r="P23" s="240"/>
      <c r="Q23" s="240"/>
      <c r="R23" s="67"/>
      <c r="S23" s="240"/>
      <c r="T23" s="240"/>
      <c r="U23" s="240"/>
      <c r="V23" s="240"/>
      <c r="W23" s="240"/>
      <c r="X23" s="240"/>
      <c r="Y23" s="240"/>
      <c r="Z23" s="240"/>
      <c r="AA23" s="240"/>
      <c r="AB23" s="240"/>
      <c r="AC23" s="240"/>
      <c r="AD23" s="240"/>
      <c r="AE23" s="240"/>
      <c r="AF23" s="240"/>
      <c r="AG23" s="240"/>
      <c r="AH23" s="240"/>
      <c r="AI23" s="240"/>
      <c r="AJ23" s="240"/>
      <c r="AK23" s="240"/>
      <c r="AL23" s="240"/>
      <c r="AM23" s="240"/>
      <c r="AN23" s="240"/>
      <c r="AO23" s="240"/>
    </row>
    <row r="24" spans="1:41" ht="13.5" customHeight="1">
      <c r="A24" s="240"/>
      <c r="B24" s="240"/>
      <c r="C24" s="240"/>
      <c r="D24" s="240"/>
      <c r="E24" s="240"/>
      <c r="F24" s="240"/>
      <c r="G24" s="240"/>
      <c r="H24" s="352"/>
      <c r="I24" s="164"/>
      <c r="J24" s="164"/>
      <c r="K24" s="164"/>
      <c r="L24" s="164"/>
      <c r="M24" s="240"/>
      <c r="N24" s="240"/>
      <c r="O24" s="240"/>
      <c r="P24" s="240"/>
      <c r="Q24" s="240"/>
      <c r="R24" s="67"/>
      <c r="S24" s="240"/>
      <c r="T24" s="240"/>
      <c r="U24" s="240"/>
      <c r="V24" s="240"/>
      <c r="W24" s="240"/>
      <c r="X24" s="240"/>
      <c r="Y24" s="240"/>
      <c r="Z24" s="240"/>
      <c r="AA24" s="240"/>
      <c r="AB24" s="240"/>
      <c r="AC24" s="240"/>
      <c r="AD24" s="240"/>
      <c r="AE24" s="240"/>
      <c r="AF24" s="240"/>
      <c r="AG24" s="240"/>
      <c r="AH24" s="240"/>
      <c r="AI24" s="240"/>
      <c r="AJ24" s="240"/>
      <c r="AK24" s="240"/>
      <c r="AL24" s="240"/>
      <c r="AM24" s="240"/>
      <c r="AN24" s="240"/>
      <c r="AO24" s="240"/>
    </row>
    <row r="25" spans="1:41" ht="13.5" customHeight="1">
      <c r="A25" s="240"/>
      <c r="B25" s="240"/>
      <c r="C25" s="240"/>
      <c r="D25" s="240"/>
      <c r="E25" s="240"/>
      <c r="F25" s="240"/>
      <c r="G25" s="240"/>
      <c r="H25" s="165"/>
      <c r="I25" s="164"/>
      <c r="J25" s="164"/>
      <c r="K25" s="164"/>
      <c r="L25" s="164"/>
      <c r="M25" s="164"/>
      <c r="N25" s="164"/>
      <c r="O25" s="164"/>
      <c r="P25" s="164"/>
      <c r="Q25" s="240"/>
      <c r="R25" s="67"/>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row>
    <row r="26" spans="1:41" ht="13.5" customHeight="1">
      <c r="A26" s="240"/>
      <c r="B26" s="240"/>
      <c r="C26" s="240"/>
      <c r="D26" s="240"/>
      <c r="E26" s="240"/>
      <c r="F26" s="240" t="s">
        <v>382</v>
      </c>
      <c r="G26" s="240" t="s">
        <v>383</v>
      </c>
      <c r="H26" s="165"/>
      <c r="I26" s="164"/>
      <c r="J26" s="164"/>
      <c r="K26" s="164"/>
      <c r="L26" s="164"/>
      <c r="M26" s="164"/>
      <c r="N26" s="164"/>
      <c r="O26" s="164"/>
      <c r="P26" s="164"/>
      <c r="Q26" s="240"/>
      <c r="R26" s="67"/>
      <c r="S26" s="240"/>
      <c r="T26" s="240"/>
      <c r="U26" s="240"/>
      <c r="V26" s="240"/>
      <c r="W26" s="240"/>
      <c r="X26" s="240"/>
      <c r="Y26" s="240"/>
      <c r="Z26" s="240"/>
      <c r="AA26" s="240"/>
      <c r="AB26" s="240"/>
      <c r="AC26" s="240"/>
      <c r="AD26" s="240"/>
      <c r="AE26" s="240"/>
      <c r="AF26" s="240"/>
      <c r="AG26" s="240"/>
      <c r="AH26" s="240"/>
      <c r="AI26" s="240"/>
      <c r="AJ26" s="240"/>
      <c r="AK26" s="240"/>
      <c r="AL26" s="240"/>
      <c r="AM26" s="240"/>
      <c r="AN26" s="240"/>
      <c r="AO26" s="240"/>
    </row>
    <row r="27" spans="1:41" ht="13.5" customHeight="1">
      <c r="A27" s="240"/>
      <c r="B27" s="240"/>
      <c r="C27" s="240"/>
      <c r="D27" s="240"/>
      <c r="E27" s="240"/>
      <c r="F27" s="240"/>
      <c r="G27" s="240"/>
      <c r="H27" s="165"/>
      <c r="I27" s="164"/>
      <c r="J27" s="164"/>
      <c r="K27" s="164"/>
      <c r="L27" s="164"/>
      <c r="M27" s="164"/>
      <c r="N27" s="487" t="s">
        <v>384</v>
      </c>
      <c r="O27" s="488"/>
      <c r="P27" s="904"/>
      <c r="Q27" s="240"/>
      <c r="R27" s="67"/>
      <c r="S27" s="240"/>
      <c r="T27" s="240"/>
      <c r="U27" s="240"/>
      <c r="V27" s="240"/>
      <c r="W27" s="240"/>
      <c r="X27" s="240"/>
      <c r="Y27" s="240"/>
      <c r="Z27" s="240"/>
      <c r="AA27" s="240"/>
      <c r="AB27" s="240"/>
      <c r="AC27" s="240"/>
      <c r="AD27" s="240"/>
      <c r="AE27" s="240"/>
      <c r="AF27" s="240"/>
      <c r="AG27" s="240"/>
      <c r="AH27" s="240"/>
      <c r="AI27" s="240"/>
      <c r="AJ27" s="240"/>
      <c r="AK27" s="240"/>
      <c r="AL27" s="240"/>
      <c r="AM27" s="240"/>
      <c r="AN27" s="240"/>
      <c r="AO27" s="240"/>
    </row>
    <row r="28" spans="1:41" ht="13.5" customHeight="1">
      <c r="A28" s="240"/>
      <c r="B28" s="240"/>
      <c r="C28" s="240"/>
      <c r="D28" s="240"/>
      <c r="E28" s="240"/>
      <c r="F28" s="240"/>
      <c r="G28" s="240"/>
      <c r="H28" s="164"/>
      <c r="I28" s="164"/>
      <c r="J28" s="164"/>
      <c r="K28" s="164"/>
      <c r="L28" s="164"/>
      <c r="M28" s="135"/>
      <c r="N28" s="164" t="s">
        <v>385</v>
      </c>
      <c r="O28" s="519">
        <f>'ToT (Intake Form)'!C65</f>
        <v>9.5000000000000001E-2</v>
      </c>
      <c r="Q28" s="164" t="s">
        <v>495</v>
      </c>
      <c r="R28" s="67"/>
      <c r="S28" s="240"/>
      <c r="T28" s="240"/>
      <c r="U28" s="240"/>
      <c r="V28" s="240"/>
      <c r="W28" s="240"/>
      <c r="X28" s="240"/>
      <c r="Y28" s="240"/>
      <c r="Z28" s="240"/>
      <c r="AA28" s="240"/>
      <c r="AB28" s="240"/>
      <c r="AC28" s="240"/>
      <c r="AD28" s="240"/>
      <c r="AE28" s="240"/>
      <c r="AF28" s="240"/>
      <c r="AG28" s="240"/>
      <c r="AH28" s="240"/>
      <c r="AI28" s="240"/>
      <c r="AJ28" s="240"/>
      <c r="AK28" s="240"/>
      <c r="AL28" s="240"/>
      <c r="AM28" s="240"/>
      <c r="AN28" s="240"/>
      <c r="AO28" s="240"/>
    </row>
    <row r="29" spans="1:41" ht="13.5" customHeight="1">
      <c r="A29" s="240"/>
      <c r="B29" s="240"/>
      <c r="C29" s="240"/>
      <c r="D29" s="240"/>
      <c r="E29" s="240"/>
      <c r="F29" s="240"/>
      <c r="G29" s="240"/>
      <c r="H29" s="164"/>
      <c r="I29" s="164"/>
      <c r="J29" s="164"/>
      <c r="K29" s="164"/>
      <c r="L29" s="164"/>
      <c r="M29" s="135"/>
      <c r="N29" s="164" t="s">
        <v>386</v>
      </c>
      <c r="O29" s="519">
        <f>O28/12</f>
        <v>7.9166666666666673E-3</v>
      </c>
      <c r="Q29" s="164"/>
      <c r="R29" s="67"/>
      <c r="S29" s="240"/>
      <c r="T29" s="240"/>
      <c r="U29" s="240"/>
      <c r="V29" s="240"/>
      <c r="W29" s="240"/>
      <c r="X29" s="240"/>
      <c r="Y29" s="240"/>
      <c r="Z29" s="240"/>
      <c r="AA29" s="240"/>
      <c r="AB29" s="240"/>
      <c r="AC29" s="240"/>
      <c r="AD29" s="240"/>
      <c r="AE29" s="240"/>
      <c r="AF29" s="240"/>
      <c r="AG29" s="240"/>
      <c r="AH29" s="240"/>
      <c r="AI29" s="240"/>
      <c r="AJ29" s="240"/>
      <c r="AK29" s="240"/>
      <c r="AL29" s="240"/>
      <c r="AM29" s="240"/>
      <c r="AN29" s="240"/>
      <c r="AO29" s="240"/>
    </row>
    <row r="30" spans="1:41" ht="13.5" customHeight="1">
      <c r="A30" s="240"/>
      <c r="B30" s="240"/>
      <c r="C30" s="240"/>
      <c r="D30" s="240"/>
      <c r="E30" s="240"/>
      <c r="F30" s="240"/>
      <c r="G30" s="240"/>
      <c r="H30" s="164"/>
      <c r="I30" s="164"/>
      <c r="J30" s="164"/>
      <c r="K30" s="164"/>
      <c r="L30" s="164"/>
      <c r="M30" s="135"/>
      <c r="N30" s="164" t="s">
        <v>387</v>
      </c>
      <c r="O30" s="520">
        <f>'ToT (Intake Form)'!C66</f>
        <v>25</v>
      </c>
      <c r="Q30" s="164" t="s">
        <v>495</v>
      </c>
      <c r="R30" s="67"/>
      <c r="S30" s="240"/>
      <c r="T30" s="240"/>
      <c r="U30" s="240"/>
      <c r="V30" s="240"/>
      <c r="W30" s="240"/>
      <c r="X30" s="240"/>
      <c r="Y30" s="240"/>
      <c r="Z30" s="240"/>
      <c r="AA30" s="240"/>
      <c r="AB30" s="240"/>
      <c r="AC30" s="240"/>
      <c r="AD30" s="240"/>
      <c r="AE30" s="240"/>
      <c r="AF30" s="240"/>
      <c r="AG30" s="240"/>
      <c r="AH30" s="240"/>
      <c r="AI30" s="240"/>
      <c r="AJ30" s="240"/>
      <c r="AK30" s="240"/>
      <c r="AL30" s="240"/>
      <c r="AM30" s="240"/>
      <c r="AN30" s="240"/>
      <c r="AO30" s="240"/>
    </row>
    <row r="31" spans="1:41" ht="13.5" customHeight="1">
      <c r="A31" s="240"/>
      <c r="B31" s="240"/>
      <c r="C31" s="240"/>
      <c r="D31" s="240"/>
      <c r="E31" s="240"/>
      <c r="F31" s="240"/>
      <c r="G31" s="240"/>
      <c r="H31" s="164"/>
      <c r="I31" s="164"/>
      <c r="J31" s="164"/>
      <c r="K31" s="164"/>
      <c r="L31" s="164"/>
      <c r="M31" s="135"/>
      <c r="N31" s="164" t="s">
        <v>388</v>
      </c>
      <c r="O31" s="393">
        <f>'Total Proj. Cost'!D16-O32</f>
        <v>13692191.710197998</v>
      </c>
      <c r="Q31" s="164"/>
      <c r="R31" s="67"/>
      <c r="S31" s="240"/>
      <c r="T31" s="240"/>
      <c r="U31" s="240"/>
      <c r="V31" s="240"/>
      <c r="W31" s="240"/>
      <c r="X31" s="240"/>
      <c r="Y31" s="240"/>
      <c r="Z31" s="240"/>
      <c r="AA31" s="240"/>
      <c r="AB31" s="240"/>
      <c r="AC31" s="240"/>
      <c r="AD31" s="240"/>
      <c r="AE31" s="240"/>
      <c r="AF31" s="240"/>
      <c r="AG31" s="240"/>
      <c r="AH31" s="240"/>
      <c r="AI31" s="240"/>
      <c r="AJ31" s="240"/>
      <c r="AK31" s="240"/>
      <c r="AL31" s="240"/>
      <c r="AM31" s="240"/>
      <c r="AN31" s="240"/>
      <c r="AO31" s="240"/>
    </row>
    <row r="32" spans="1:41" ht="13.5" customHeight="1">
      <c r="A32" s="240"/>
      <c r="B32" s="240"/>
      <c r="C32" s="240"/>
      <c r="D32" s="240"/>
      <c r="E32" s="240"/>
      <c r="F32" s="240"/>
      <c r="G32" s="240"/>
      <c r="H32" s="164"/>
      <c r="I32" s="164"/>
      <c r="J32" s="164"/>
      <c r="K32" s="164"/>
      <c r="L32" s="164"/>
      <c r="M32" s="164"/>
      <c r="N32" s="397" t="s">
        <v>389</v>
      </c>
      <c r="O32" s="521">
        <f>'Total Proj. Cost'!D15</f>
        <v>2200000</v>
      </c>
      <c r="Q32" s="164"/>
      <c r="R32" s="67"/>
      <c r="S32" s="240"/>
      <c r="T32" s="240"/>
      <c r="U32" s="240"/>
      <c r="V32" s="240"/>
      <c r="W32" s="240"/>
      <c r="X32" s="240"/>
      <c r="Y32" s="240"/>
      <c r="Z32" s="240"/>
      <c r="AA32" s="240"/>
      <c r="AB32" s="240"/>
      <c r="AC32" s="240"/>
      <c r="AD32" s="240"/>
      <c r="AE32" s="240"/>
      <c r="AF32" s="240"/>
      <c r="AG32" s="240"/>
      <c r="AH32" s="240"/>
      <c r="AI32" s="240"/>
      <c r="AJ32" s="240"/>
      <c r="AK32" s="240"/>
      <c r="AL32" s="240"/>
      <c r="AM32" s="240"/>
      <c r="AN32" s="240"/>
      <c r="AO32" s="240"/>
    </row>
    <row r="33" spans="1:41" ht="13.5" customHeight="1">
      <c r="A33" s="240"/>
      <c r="B33" s="240"/>
      <c r="C33" s="240"/>
      <c r="D33" s="240"/>
      <c r="E33" s="240"/>
      <c r="F33" s="240"/>
      <c r="G33" s="240"/>
      <c r="H33" s="164"/>
      <c r="I33" s="164"/>
      <c r="J33" s="164"/>
      <c r="K33" s="164"/>
      <c r="L33" s="164"/>
      <c r="M33" s="164"/>
      <c r="N33" s="398" t="s">
        <v>433</v>
      </c>
      <c r="O33" s="399">
        <f>'Total Proj. Cost'!D16</f>
        <v>15892191.710197998</v>
      </c>
      <c r="Q33" s="164"/>
      <c r="R33" s="67"/>
      <c r="S33" s="240"/>
      <c r="T33" s="240"/>
      <c r="U33" s="240"/>
      <c r="V33" s="240"/>
      <c r="W33" s="240"/>
      <c r="X33" s="240"/>
      <c r="Y33" s="240"/>
      <c r="Z33" s="240"/>
      <c r="AA33" s="240"/>
      <c r="AB33" s="240"/>
      <c r="AC33" s="240"/>
      <c r="AD33" s="240"/>
      <c r="AE33" s="240"/>
      <c r="AF33" s="240"/>
      <c r="AG33" s="240"/>
      <c r="AH33" s="240"/>
      <c r="AI33" s="240"/>
      <c r="AJ33" s="240"/>
      <c r="AK33" s="240"/>
      <c r="AL33" s="240"/>
      <c r="AM33" s="240"/>
      <c r="AN33" s="240"/>
      <c r="AO33" s="240"/>
    </row>
    <row r="34" spans="1:41" ht="13.5" customHeight="1">
      <c r="A34" s="240"/>
      <c r="B34" s="240"/>
      <c r="C34" s="240"/>
      <c r="D34" s="240"/>
      <c r="E34" s="240"/>
      <c r="F34" s="240"/>
      <c r="G34" s="240"/>
      <c r="H34" s="164"/>
      <c r="I34" s="164"/>
      <c r="J34" s="164"/>
      <c r="K34" s="164"/>
      <c r="L34" s="164"/>
      <c r="M34" s="164"/>
      <c r="N34" s="397" t="s">
        <v>390</v>
      </c>
      <c r="O34" s="522">
        <f>1-O36</f>
        <v>0.25</v>
      </c>
      <c r="Q34" s="164"/>
      <c r="R34" s="67"/>
      <c r="S34" s="240"/>
      <c r="T34" s="240"/>
      <c r="U34" s="240"/>
      <c r="V34" s="240"/>
      <c r="W34" s="240"/>
      <c r="X34" s="240"/>
      <c r="Y34" s="240"/>
      <c r="Z34" s="240"/>
      <c r="AA34" s="240"/>
      <c r="AB34" s="240"/>
      <c r="AC34" s="240"/>
      <c r="AD34" s="240"/>
      <c r="AE34" s="240"/>
      <c r="AF34" s="240"/>
      <c r="AG34" s="240"/>
      <c r="AH34" s="240"/>
      <c r="AI34" s="240"/>
      <c r="AJ34" s="240"/>
      <c r="AK34" s="240"/>
      <c r="AL34" s="240"/>
      <c r="AM34" s="240"/>
      <c r="AN34" s="240"/>
      <c r="AO34" s="240"/>
    </row>
    <row r="35" spans="1:41" ht="13.5" customHeight="1">
      <c r="A35" s="240"/>
      <c r="B35" s="240"/>
      <c r="C35" s="240"/>
      <c r="D35" s="240"/>
      <c r="E35" s="240"/>
      <c r="F35" s="240"/>
      <c r="G35" s="240"/>
      <c r="H35" s="164"/>
      <c r="I35" s="164"/>
      <c r="J35" s="164"/>
      <c r="K35" s="164"/>
      <c r="L35" s="164"/>
      <c r="M35" s="164"/>
      <c r="N35" s="398" t="s">
        <v>390</v>
      </c>
      <c r="O35" s="399">
        <f>O33-O37</f>
        <v>3973047.9275495</v>
      </c>
      <c r="Q35" s="164"/>
      <c r="R35" s="67"/>
      <c r="S35" s="240"/>
      <c r="T35" s="240"/>
      <c r="U35" s="240"/>
      <c r="V35" s="240"/>
      <c r="W35" s="240"/>
      <c r="X35" s="240"/>
      <c r="Y35" s="240"/>
      <c r="Z35" s="240"/>
      <c r="AA35" s="240"/>
      <c r="AB35" s="240"/>
      <c r="AC35" s="240"/>
      <c r="AD35" s="240"/>
      <c r="AE35" s="240"/>
      <c r="AF35" s="240"/>
      <c r="AG35" s="240"/>
      <c r="AH35" s="240"/>
      <c r="AI35" s="240"/>
      <c r="AJ35" s="240"/>
      <c r="AK35" s="240"/>
      <c r="AL35" s="240"/>
      <c r="AM35" s="240"/>
      <c r="AN35" s="240"/>
      <c r="AO35" s="240"/>
    </row>
    <row r="36" spans="1:41" ht="13.5" customHeight="1">
      <c r="A36" s="240"/>
      <c r="B36" s="240"/>
      <c r="C36" s="240"/>
      <c r="D36" s="240"/>
      <c r="E36" s="240"/>
      <c r="F36" s="240"/>
      <c r="G36" s="240"/>
      <c r="H36" s="164"/>
      <c r="I36" s="164"/>
      <c r="J36" s="164"/>
      <c r="K36" s="164"/>
      <c r="L36" s="164"/>
      <c r="M36" s="135"/>
      <c r="N36" s="397" t="s">
        <v>391</v>
      </c>
      <c r="O36" s="522">
        <f>'ToT (Intake Form)'!C62</f>
        <v>0.75</v>
      </c>
      <c r="Q36" s="164" t="s">
        <v>495</v>
      </c>
      <c r="R36" s="67"/>
      <c r="S36" s="240"/>
      <c r="T36" s="240"/>
      <c r="U36" s="240"/>
      <c r="V36" s="240"/>
      <c r="W36" s="240"/>
      <c r="X36" s="240"/>
      <c r="Y36" s="240"/>
      <c r="Z36" s="240"/>
      <c r="AA36" s="240"/>
      <c r="AB36" s="240"/>
      <c r="AC36" s="240"/>
      <c r="AD36" s="240"/>
      <c r="AE36" s="240"/>
      <c r="AF36" s="240"/>
      <c r="AG36" s="240"/>
      <c r="AH36" s="240"/>
      <c r="AI36" s="240"/>
      <c r="AJ36" s="240"/>
      <c r="AK36" s="240"/>
      <c r="AL36" s="240"/>
      <c r="AM36" s="240"/>
      <c r="AN36" s="240"/>
      <c r="AO36" s="240"/>
    </row>
    <row r="37" spans="1:41" ht="13.5" customHeight="1">
      <c r="A37" s="240"/>
      <c r="B37" s="240"/>
      <c r="C37" s="240"/>
      <c r="D37" s="240"/>
      <c r="E37" s="240"/>
      <c r="F37" s="240"/>
      <c r="G37" s="240"/>
      <c r="H37" s="164"/>
      <c r="I37" s="164"/>
      <c r="J37" s="164"/>
      <c r="K37" s="164"/>
      <c r="L37" s="164"/>
      <c r="M37" s="164"/>
      <c r="N37" s="398" t="s">
        <v>392</v>
      </c>
      <c r="O37" s="399">
        <f>O33*O36</f>
        <v>11919143.782648498</v>
      </c>
      <c r="P37" s="164"/>
      <c r="Q37" s="240"/>
      <c r="R37" s="67"/>
      <c r="S37" s="240"/>
      <c r="T37" s="240"/>
      <c r="U37" s="240"/>
      <c r="V37" s="240"/>
      <c r="W37" s="240"/>
      <c r="X37" s="240"/>
      <c r="Y37" s="240"/>
      <c r="Z37" s="240"/>
      <c r="AA37" s="240"/>
      <c r="AB37" s="240"/>
      <c r="AC37" s="240"/>
      <c r="AD37" s="240"/>
      <c r="AE37" s="240"/>
      <c r="AF37" s="240"/>
      <c r="AG37" s="240"/>
      <c r="AH37" s="240"/>
      <c r="AI37" s="240"/>
      <c r="AJ37" s="240"/>
      <c r="AK37" s="240"/>
      <c r="AL37" s="240"/>
      <c r="AM37" s="240"/>
      <c r="AN37" s="240"/>
      <c r="AO37" s="240"/>
    </row>
    <row r="38" spans="1:41" ht="13.5" customHeight="1">
      <c r="A38" s="240"/>
      <c r="B38" s="240"/>
      <c r="C38" s="240"/>
      <c r="D38" s="240"/>
      <c r="E38" s="240"/>
      <c r="F38" s="240"/>
      <c r="G38" s="240"/>
      <c r="H38" s="164"/>
      <c r="I38" s="164"/>
      <c r="J38" s="164"/>
      <c r="K38" s="164"/>
      <c r="L38" s="164"/>
      <c r="M38" s="164"/>
      <c r="N38" s="164" t="s">
        <v>393</v>
      </c>
      <c r="O38" s="393">
        <f>-PMT(O29,P43*12,O37,0)</f>
        <v>104137.16123246867</v>
      </c>
      <c r="P38" s="164"/>
      <c r="Q38" s="240"/>
      <c r="R38" s="67"/>
      <c r="S38" s="240"/>
      <c r="T38" s="240"/>
      <c r="U38" s="240"/>
      <c r="V38" s="240"/>
      <c r="W38" s="240"/>
      <c r="X38" s="240"/>
      <c r="Y38" s="240"/>
      <c r="Z38" s="240"/>
      <c r="AA38" s="240"/>
      <c r="AB38" s="240"/>
      <c r="AC38" s="240"/>
      <c r="AD38" s="240"/>
      <c r="AE38" s="240"/>
      <c r="AF38" s="240"/>
      <c r="AG38" s="240"/>
      <c r="AH38" s="240"/>
      <c r="AI38" s="240"/>
      <c r="AJ38" s="240"/>
      <c r="AK38" s="240"/>
      <c r="AL38" s="240"/>
      <c r="AM38" s="240"/>
      <c r="AN38" s="240"/>
      <c r="AO38" s="240"/>
    </row>
    <row r="39" spans="1:41" ht="13.5" customHeight="1">
      <c r="A39" s="240"/>
      <c r="B39" s="240"/>
      <c r="C39" s="240"/>
      <c r="D39" s="240"/>
      <c r="E39" s="240"/>
      <c r="F39" s="240"/>
      <c r="G39" s="240"/>
      <c r="H39" s="164"/>
      <c r="I39" s="164"/>
      <c r="J39" s="164"/>
      <c r="K39" s="164"/>
      <c r="L39" s="164"/>
      <c r="M39" s="164"/>
      <c r="N39" s="398" t="s">
        <v>394</v>
      </c>
      <c r="O39" s="399">
        <f>O38*12</f>
        <v>1249645.9347896241</v>
      </c>
      <c r="P39" s="164"/>
      <c r="Q39" s="240"/>
      <c r="R39" s="67"/>
      <c r="S39" s="240"/>
      <c r="T39" s="240"/>
      <c r="U39" s="240"/>
      <c r="V39" s="240"/>
      <c r="W39" s="240"/>
      <c r="X39" s="240"/>
      <c r="Y39" s="240"/>
      <c r="Z39" s="240"/>
      <c r="AA39" s="240"/>
      <c r="AB39" s="240"/>
      <c r="AC39" s="240"/>
      <c r="AD39" s="240"/>
      <c r="AE39" s="240"/>
      <c r="AF39" s="240"/>
      <c r="AG39" s="240"/>
      <c r="AH39" s="240"/>
      <c r="AI39" s="240"/>
      <c r="AJ39" s="240"/>
      <c r="AK39" s="240"/>
      <c r="AL39" s="240"/>
      <c r="AM39" s="240"/>
      <c r="AN39" s="240"/>
      <c r="AO39" s="240"/>
    </row>
    <row r="40" spans="1:41" ht="13.5" customHeight="1">
      <c r="A40" s="240"/>
      <c r="B40" s="240"/>
      <c r="C40" s="240"/>
      <c r="D40" s="240"/>
      <c r="E40" s="240"/>
      <c r="F40" s="240"/>
      <c r="G40" s="240"/>
      <c r="H40" s="164"/>
      <c r="I40" s="164"/>
      <c r="J40" s="164"/>
      <c r="K40" s="164"/>
      <c r="L40" s="164"/>
      <c r="M40" s="164"/>
      <c r="N40" s="164"/>
      <c r="O40" s="164"/>
      <c r="P40" s="164"/>
      <c r="Q40" s="240"/>
      <c r="R40" s="67"/>
      <c r="S40" s="240"/>
      <c r="T40" s="240"/>
      <c r="U40" s="240"/>
      <c r="V40" s="240"/>
      <c r="W40" s="240"/>
      <c r="X40" s="240"/>
      <c r="Y40" s="240"/>
      <c r="Z40" s="240"/>
      <c r="AA40" s="240"/>
      <c r="AB40" s="240"/>
      <c r="AC40" s="240"/>
      <c r="AD40" s="240"/>
      <c r="AE40" s="240"/>
      <c r="AF40" s="240"/>
      <c r="AG40" s="240"/>
      <c r="AH40" s="240"/>
      <c r="AI40" s="240"/>
      <c r="AJ40" s="240"/>
      <c r="AK40" s="240"/>
      <c r="AL40" s="240"/>
      <c r="AM40" s="240"/>
      <c r="AN40" s="240"/>
      <c r="AO40" s="240"/>
    </row>
    <row r="41" spans="1:41" ht="13.5" customHeight="1">
      <c r="A41" s="240"/>
      <c r="B41" s="240"/>
      <c r="C41" s="240"/>
      <c r="D41" s="69"/>
      <c r="E41" s="69"/>
      <c r="F41" s="240"/>
      <c r="G41" s="240"/>
      <c r="H41" s="164"/>
      <c r="I41" s="164"/>
      <c r="J41" s="164"/>
      <c r="K41" s="164"/>
      <c r="L41" s="164"/>
      <c r="M41" s="164"/>
      <c r="N41" s="394" t="s">
        <v>395</v>
      </c>
      <c r="O41" s="394"/>
      <c r="P41" s="394"/>
      <c r="Q41" s="240"/>
      <c r="R41" s="67"/>
      <c r="S41" s="240"/>
      <c r="T41" s="240"/>
      <c r="U41" s="240"/>
      <c r="V41" s="240"/>
      <c r="W41" s="240"/>
      <c r="X41" s="240"/>
      <c r="Y41" s="240"/>
      <c r="Z41" s="240"/>
      <c r="AA41" s="240"/>
      <c r="AB41" s="240"/>
      <c r="AC41" s="240"/>
      <c r="AD41" s="240"/>
      <c r="AE41" s="240"/>
      <c r="AF41" s="240"/>
      <c r="AG41" s="240"/>
      <c r="AH41" s="240"/>
      <c r="AI41" s="240"/>
      <c r="AJ41" s="240"/>
      <c r="AK41" s="240"/>
      <c r="AL41" s="240"/>
      <c r="AM41" s="240"/>
      <c r="AN41" s="240"/>
      <c r="AO41" s="240"/>
    </row>
    <row r="42" spans="1:41" ht="14.4">
      <c r="A42" s="240"/>
      <c r="B42" s="240"/>
      <c r="C42" s="240"/>
      <c r="D42" s="240"/>
      <c r="E42" s="240"/>
      <c r="F42" s="240"/>
      <c r="G42" s="240"/>
      <c r="H42" s="164"/>
      <c r="I42" s="164"/>
      <c r="J42" s="164"/>
      <c r="K42" s="164"/>
      <c r="L42" s="164"/>
      <c r="M42" s="164"/>
      <c r="N42" s="395" t="s">
        <v>396</v>
      </c>
      <c r="O42" s="381" t="s">
        <v>397</v>
      </c>
      <c r="P42" s="381" t="s">
        <v>398</v>
      </c>
      <c r="Q42" s="240"/>
      <c r="R42" s="67"/>
      <c r="S42" s="240"/>
      <c r="T42" s="240"/>
      <c r="U42" s="240"/>
      <c r="V42" s="240"/>
      <c r="W42" s="240"/>
      <c r="X42" s="240"/>
      <c r="Y42" s="240"/>
      <c r="Z42" s="240"/>
      <c r="AA42" s="240"/>
      <c r="AB42" s="240"/>
      <c r="AC42" s="240"/>
      <c r="AD42" s="240"/>
      <c r="AE42" s="240"/>
      <c r="AF42" s="240"/>
      <c r="AG42" s="240"/>
      <c r="AH42" s="240"/>
      <c r="AI42" s="240"/>
      <c r="AJ42" s="240"/>
      <c r="AK42" s="240"/>
      <c r="AL42" s="240"/>
      <c r="AM42" s="240"/>
      <c r="AN42" s="240"/>
      <c r="AO42" s="240"/>
    </row>
    <row r="43" spans="1:41" ht="13.5" customHeight="1">
      <c r="A43" s="240"/>
      <c r="B43" s="240"/>
      <c r="C43" s="240"/>
      <c r="D43" s="240"/>
      <c r="E43" s="240"/>
      <c r="F43" s="240"/>
      <c r="G43" s="240"/>
      <c r="H43" s="164" t="s">
        <v>178</v>
      </c>
      <c r="I43" s="164"/>
      <c r="J43" s="164"/>
      <c r="K43" s="164"/>
      <c r="L43" s="164"/>
      <c r="M43" s="164"/>
      <c r="N43" s="381">
        <f>12*(O43/12)/(1-(1/(1+(O43/12))^(P43*12)))</f>
        <v>0.10484359930356926</v>
      </c>
      <c r="O43" s="396">
        <f>O28</f>
        <v>9.5000000000000001E-2</v>
      </c>
      <c r="P43" s="386">
        <f>O30</f>
        <v>25</v>
      </c>
      <c r="Q43" s="240"/>
      <c r="R43" s="67"/>
      <c r="S43" s="240"/>
      <c r="T43" s="240"/>
      <c r="U43" s="240"/>
      <c r="V43" s="240"/>
      <c r="W43" s="240"/>
      <c r="X43" s="240"/>
      <c r="Y43" s="240"/>
      <c r="Z43" s="240"/>
      <c r="AA43" s="240"/>
      <c r="AB43" s="240"/>
      <c r="AC43" s="240"/>
      <c r="AD43" s="240"/>
      <c r="AE43" s="240"/>
      <c r="AF43" s="240"/>
      <c r="AG43" s="240"/>
      <c r="AH43" s="240"/>
      <c r="AI43" s="240"/>
      <c r="AJ43" s="240"/>
      <c r="AK43" s="240"/>
      <c r="AL43" s="240"/>
      <c r="AM43" s="240"/>
      <c r="AN43" s="240"/>
      <c r="AO43" s="240"/>
    </row>
    <row r="44" spans="1:41" ht="13.5" customHeight="1">
      <c r="A44" s="240"/>
      <c r="B44" s="240"/>
      <c r="C44" s="240"/>
      <c r="D44" s="240"/>
      <c r="E44" s="240"/>
      <c r="F44" s="240" t="s">
        <v>178</v>
      </c>
      <c r="G44" s="240"/>
      <c r="H44" s="164"/>
      <c r="I44" s="164"/>
      <c r="J44" s="164"/>
      <c r="K44" s="164"/>
      <c r="L44" s="164"/>
      <c r="M44" s="164"/>
      <c r="N44" s="390" t="s">
        <v>399</v>
      </c>
      <c r="O44" s="164"/>
      <c r="P44" s="164"/>
      <c r="Q44" s="240"/>
      <c r="R44" s="67"/>
      <c r="S44" s="240"/>
      <c r="T44" s="240"/>
      <c r="U44" s="240"/>
      <c r="V44" s="240"/>
      <c r="W44" s="240"/>
      <c r="X44" s="240"/>
      <c r="Y44" s="240"/>
      <c r="Z44" s="240"/>
      <c r="AA44" s="240"/>
      <c r="AB44" s="240"/>
      <c r="AC44" s="240"/>
      <c r="AD44" s="240"/>
      <c r="AE44" s="240"/>
      <c r="AF44" s="240"/>
      <c r="AG44" s="240"/>
      <c r="AH44" s="240"/>
      <c r="AI44" s="240"/>
      <c r="AJ44" s="240"/>
      <c r="AK44" s="240"/>
      <c r="AL44" s="240"/>
      <c r="AM44" s="240"/>
      <c r="AN44" s="240"/>
      <c r="AO44" s="240"/>
    </row>
    <row r="45" spans="1:41" ht="13.5" customHeight="1">
      <c r="A45" s="240"/>
      <c r="B45" s="240"/>
      <c r="C45" s="240"/>
      <c r="D45" s="240"/>
      <c r="E45" s="240"/>
      <c r="F45" s="240"/>
      <c r="G45" s="240"/>
      <c r="H45" s="164"/>
      <c r="I45" s="164"/>
      <c r="J45" s="164"/>
      <c r="K45" s="164"/>
      <c r="L45" s="164"/>
      <c r="M45" s="164"/>
      <c r="N45" s="164"/>
      <c r="O45" s="164"/>
      <c r="P45" s="164"/>
      <c r="Q45" s="240"/>
      <c r="R45" s="67"/>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row>
    <row r="46" spans="1:41" ht="13.5" customHeight="1">
      <c r="A46" s="240"/>
      <c r="B46" s="240"/>
      <c r="C46" s="240"/>
      <c r="D46" s="240"/>
      <c r="E46" s="240"/>
      <c r="F46" s="240"/>
      <c r="G46" s="240"/>
      <c r="H46" s="164"/>
      <c r="I46" s="164"/>
      <c r="J46" s="164"/>
      <c r="K46" s="164"/>
      <c r="L46" s="164"/>
      <c r="M46" s="240"/>
      <c r="N46" s="240"/>
      <c r="O46" s="240"/>
      <c r="P46" s="240"/>
      <c r="Q46" s="240"/>
      <c r="R46" s="67"/>
      <c r="S46" s="240"/>
      <c r="T46" s="240"/>
      <c r="U46" s="240"/>
      <c r="V46" s="240"/>
      <c r="W46" s="240"/>
      <c r="X46" s="240"/>
      <c r="Y46" s="240"/>
      <c r="Z46" s="240"/>
      <c r="AA46" s="240"/>
      <c r="AB46" s="240"/>
      <c r="AC46" s="240"/>
      <c r="AD46" s="240"/>
      <c r="AE46" s="240"/>
      <c r="AF46" s="240"/>
      <c r="AG46" s="240"/>
      <c r="AH46" s="240"/>
      <c r="AI46" s="240"/>
      <c r="AJ46" s="240"/>
      <c r="AK46" s="240"/>
      <c r="AL46" s="240"/>
      <c r="AM46" s="240"/>
      <c r="AN46" s="240"/>
      <c r="AO46" s="240"/>
    </row>
    <row r="47" spans="1:41" ht="13.5" customHeight="1">
      <c r="A47" s="240"/>
      <c r="B47" s="240"/>
      <c r="C47" s="240"/>
      <c r="D47" s="240"/>
      <c r="E47" s="240"/>
      <c r="F47" s="240"/>
      <c r="G47" s="240"/>
      <c r="H47" s="164"/>
      <c r="I47" s="164"/>
      <c r="J47" s="164"/>
      <c r="K47" s="164"/>
      <c r="L47" s="164"/>
      <c r="M47" s="240"/>
      <c r="N47" s="240"/>
      <c r="O47" s="240"/>
      <c r="P47" s="240"/>
      <c r="Q47" s="240"/>
      <c r="R47" s="67"/>
      <c r="S47" s="240"/>
      <c r="T47" s="240"/>
      <c r="U47" s="240"/>
      <c r="V47" s="240"/>
      <c r="W47" s="240"/>
      <c r="X47" s="240"/>
      <c r="Y47" s="240"/>
      <c r="Z47" s="240"/>
      <c r="AA47" s="240"/>
      <c r="AB47" s="240"/>
      <c r="AC47" s="240"/>
      <c r="AD47" s="240"/>
      <c r="AE47" s="240"/>
      <c r="AF47" s="240"/>
      <c r="AG47" s="240"/>
      <c r="AH47" s="240"/>
      <c r="AI47" s="240"/>
      <c r="AJ47" s="240"/>
      <c r="AK47" s="240"/>
      <c r="AL47" s="240"/>
      <c r="AM47" s="240"/>
      <c r="AN47" s="240"/>
      <c r="AO47" s="240"/>
    </row>
    <row r="48" spans="1:41" ht="13.5" customHeight="1">
      <c r="A48" s="240"/>
      <c r="B48" s="240"/>
      <c r="C48" s="240"/>
      <c r="D48" s="240"/>
      <c r="E48" s="240"/>
      <c r="F48" s="335"/>
      <c r="G48" s="335"/>
      <c r="H48" s="346"/>
      <c r="I48" s="347"/>
      <c r="J48" s="347"/>
      <c r="K48" s="347"/>
      <c r="L48" s="347"/>
      <c r="M48" s="240"/>
      <c r="N48" s="240"/>
      <c r="O48" s="240"/>
      <c r="P48" s="240"/>
      <c r="Q48" s="240"/>
      <c r="R48" s="126"/>
      <c r="S48" s="240"/>
      <c r="T48" s="240"/>
      <c r="U48" s="240"/>
      <c r="V48" s="240"/>
      <c r="W48" s="240"/>
      <c r="X48" s="240"/>
      <c r="Y48" s="240"/>
      <c r="Z48" s="240"/>
      <c r="AA48" s="240"/>
      <c r="AB48" s="240"/>
      <c r="AC48" s="240"/>
      <c r="AD48" s="240"/>
      <c r="AE48" s="240"/>
      <c r="AF48" s="240"/>
      <c r="AG48" s="240"/>
      <c r="AH48" s="240"/>
      <c r="AI48" s="240"/>
      <c r="AJ48" s="240"/>
      <c r="AK48" s="240"/>
      <c r="AL48" s="240"/>
      <c r="AM48" s="240"/>
      <c r="AN48" s="240"/>
      <c r="AO48" s="240"/>
    </row>
    <row r="49" spans="1:41" ht="13.5" customHeight="1">
      <c r="A49" s="240"/>
      <c r="B49" s="240"/>
      <c r="C49" s="240"/>
      <c r="D49" s="240"/>
      <c r="E49" s="240"/>
      <c r="F49" s="335"/>
      <c r="G49" s="335"/>
      <c r="H49" s="353"/>
      <c r="I49" s="353"/>
      <c r="J49" s="353"/>
      <c r="K49" s="353"/>
      <c r="L49" s="353"/>
      <c r="M49" s="240"/>
      <c r="N49" s="240"/>
      <c r="O49" s="240"/>
      <c r="P49" s="240"/>
      <c r="Q49" s="240"/>
      <c r="R49" s="127"/>
      <c r="S49" s="240"/>
      <c r="T49" s="240"/>
      <c r="U49" s="240"/>
      <c r="V49" s="240"/>
      <c r="W49" s="240"/>
      <c r="X49" s="240"/>
      <c r="Y49" s="240"/>
      <c r="Z49" s="240"/>
      <c r="AA49" s="240"/>
      <c r="AB49" s="240"/>
      <c r="AC49" s="240"/>
      <c r="AD49" s="240"/>
      <c r="AE49" s="240"/>
      <c r="AF49" s="240"/>
      <c r="AG49" s="240"/>
      <c r="AH49" s="240"/>
      <c r="AI49" s="240"/>
      <c r="AJ49" s="240"/>
      <c r="AK49" s="240"/>
      <c r="AL49" s="240"/>
      <c r="AM49" s="240"/>
      <c r="AN49" s="240"/>
      <c r="AO49" s="240"/>
    </row>
    <row r="50" spans="1:41" ht="12" customHeight="1">
      <c r="A50" s="240"/>
      <c r="B50" s="240"/>
      <c r="C50" s="240"/>
      <c r="D50" s="240"/>
      <c r="E50" s="240"/>
      <c r="F50" s="354"/>
      <c r="G50" s="335"/>
      <c r="H50" s="343"/>
      <c r="I50" s="343"/>
      <c r="J50" s="343"/>
      <c r="K50" s="343"/>
      <c r="L50" s="343"/>
      <c r="M50" s="240"/>
      <c r="N50" s="240"/>
      <c r="O50" s="240"/>
      <c r="P50" s="240"/>
      <c r="Q50" s="240"/>
      <c r="R50" s="127"/>
      <c r="S50" s="240"/>
      <c r="T50" s="240"/>
      <c r="U50" s="240"/>
      <c r="V50" s="240"/>
      <c r="W50" s="240"/>
      <c r="X50" s="240"/>
      <c r="Y50" s="240"/>
      <c r="Z50" s="240"/>
      <c r="AA50" s="240"/>
      <c r="AB50" s="240"/>
      <c r="AC50" s="240"/>
      <c r="AD50" s="240"/>
      <c r="AE50" s="240"/>
      <c r="AF50" s="240"/>
      <c r="AG50" s="240"/>
      <c r="AH50" s="240"/>
      <c r="AI50" s="240"/>
      <c r="AJ50" s="240"/>
      <c r="AK50" s="240"/>
      <c r="AL50" s="240"/>
      <c r="AM50" s="240"/>
      <c r="AN50" s="240"/>
      <c r="AO50" s="240"/>
    </row>
    <row r="51" spans="1:41" ht="13.5" customHeight="1">
      <c r="A51" s="240"/>
      <c r="B51" s="240"/>
      <c r="C51" s="240"/>
      <c r="D51" s="240"/>
      <c r="E51" s="240"/>
      <c r="F51" s="335"/>
      <c r="G51" s="335"/>
      <c r="H51" s="343"/>
      <c r="I51" s="355"/>
      <c r="J51" s="355"/>
      <c r="K51" s="355"/>
      <c r="L51" s="355"/>
      <c r="M51" s="240"/>
      <c r="N51" s="240"/>
      <c r="O51" s="240"/>
      <c r="P51" s="240"/>
      <c r="Q51" s="240"/>
      <c r="R51" s="128"/>
      <c r="S51" s="240"/>
      <c r="T51" s="240"/>
      <c r="U51" s="240"/>
      <c r="V51" s="240"/>
      <c r="W51" s="240"/>
      <c r="X51" s="240"/>
      <c r="Y51" s="240"/>
      <c r="Z51" s="240"/>
      <c r="AA51" s="240"/>
      <c r="AB51" s="240"/>
      <c r="AC51" s="240"/>
      <c r="AD51" s="240"/>
      <c r="AE51" s="240"/>
      <c r="AF51" s="240"/>
      <c r="AG51" s="240"/>
      <c r="AH51" s="240"/>
      <c r="AI51" s="240"/>
      <c r="AJ51" s="240"/>
      <c r="AK51" s="240"/>
      <c r="AL51" s="240"/>
      <c r="AM51" s="240"/>
      <c r="AN51" s="240"/>
      <c r="AO51" s="240"/>
    </row>
    <row r="52" spans="1:41" ht="13.5" customHeight="1">
      <c r="A52" s="240"/>
      <c r="B52" s="240"/>
      <c r="C52" s="240"/>
      <c r="D52" s="240"/>
      <c r="E52" s="240"/>
      <c r="F52" s="335"/>
      <c r="G52" s="335"/>
      <c r="H52" s="356"/>
      <c r="I52" s="355"/>
      <c r="J52" s="357"/>
      <c r="K52" s="355"/>
      <c r="L52" s="355"/>
      <c r="M52" s="240"/>
      <c r="N52" s="240"/>
      <c r="O52" s="240"/>
      <c r="P52" s="240"/>
      <c r="Q52" s="240"/>
      <c r="R52" s="128"/>
      <c r="S52" s="240"/>
      <c r="T52" s="240"/>
      <c r="U52" s="240"/>
      <c r="V52" s="240"/>
      <c r="W52" s="240"/>
      <c r="X52" s="240"/>
      <c r="Y52" s="240"/>
      <c r="Z52" s="240"/>
      <c r="AA52" s="240"/>
      <c r="AB52" s="240"/>
      <c r="AC52" s="240"/>
      <c r="AD52" s="240"/>
      <c r="AE52" s="240"/>
      <c r="AF52" s="240"/>
      <c r="AG52" s="240"/>
      <c r="AH52" s="240"/>
      <c r="AI52" s="240"/>
      <c r="AJ52" s="240"/>
      <c r="AK52" s="240"/>
      <c r="AL52" s="240"/>
      <c r="AM52" s="240"/>
      <c r="AN52" s="240"/>
      <c r="AO52" s="240"/>
    </row>
    <row r="53" spans="1:41" ht="13.5" customHeight="1">
      <c r="A53" s="240"/>
      <c r="B53" s="240"/>
      <c r="C53" s="240"/>
      <c r="D53" s="240"/>
      <c r="E53" s="240"/>
      <c r="F53" s="240"/>
      <c r="G53" s="240"/>
      <c r="H53" s="356"/>
      <c r="I53" s="358"/>
      <c r="J53" s="359"/>
      <c r="K53" s="349"/>
      <c r="L53" s="349"/>
      <c r="M53" s="240"/>
      <c r="N53" s="240"/>
      <c r="O53" s="240"/>
      <c r="P53" s="240"/>
      <c r="Q53" s="240"/>
      <c r="R53" s="129"/>
      <c r="S53" s="240"/>
      <c r="T53" s="240"/>
      <c r="U53" s="240"/>
      <c r="V53" s="240"/>
      <c r="W53" s="240"/>
      <c r="X53" s="240"/>
      <c r="Y53" s="240"/>
      <c r="Z53" s="240"/>
      <c r="AA53" s="240"/>
      <c r="AB53" s="240"/>
      <c r="AC53" s="240"/>
      <c r="AD53" s="240"/>
      <c r="AE53" s="240"/>
      <c r="AF53" s="240"/>
      <c r="AG53" s="240"/>
      <c r="AH53" s="240"/>
      <c r="AI53" s="240"/>
      <c r="AJ53" s="240"/>
      <c r="AK53" s="240"/>
      <c r="AL53" s="240"/>
      <c r="AM53" s="240"/>
      <c r="AN53" s="240"/>
      <c r="AO53" s="240"/>
    </row>
    <row r="54" spans="1:41" ht="13.5" customHeight="1">
      <c r="A54" s="240"/>
      <c r="B54" s="240"/>
      <c r="C54" s="240"/>
      <c r="D54" s="240"/>
      <c r="E54" s="240"/>
      <c r="F54" s="240"/>
      <c r="G54" s="240"/>
      <c r="H54" s="360"/>
      <c r="I54" s="349"/>
      <c r="J54" s="349"/>
      <c r="K54" s="349"/>
      <c r="L54" s="349"/>
      <c r="M54" s="240"/>
      <c r="N54" s="240"/>
      <c r="O54" s="240"/>
      <c r="P54" s="240"/>
      <c r="Q54" s="240"/>
      <c r="R54" s="129"/>
      <c r="S54" s="240"/>
      <c r="T54" s="240"/>
      <c r="U54" s="240"/>
      <c r="V54" s="240"/>
      <c r="W54" s="240"/>
      <c r="X54" s="240"/>
      <c r="Y54" s="240"/>
      <c r="Z54" s="240"/>
      <c r="AA54" s="240"/>
      <c r="AB54" s="240"/>
      <c r="AC54" s="240"/>
      <c r="AD54" s="240"/>
      <c r="AE54" s="240"/>
      <c r="AF54" s="240"/>
      <c r="AG54" s="240"/>
      <c r="AH54" s="240"/>
      <c r="AI54" s="240"/>
      <c r="AJ54" s="240"/>
      <c r="AK54" s="240"/>
      <c r="AL54" s="240"/>
      <c r="AM54" s="240"/>
      <c r="AN54" s="240"/>
      <c r="AO54" s="240"/>
    </row>
    <row r="55" spans="1:41" ht="13.5" customHeight="1">
      <c r="A55" s="240"/>
      <c r="B55" s="240"/>
      <c r="C55" s="240"/>
      <c r="D55" s="240"/>
      <c r="E55" s="240"/>
      <c r="F55" s="240"/>
      <c r="G55" s="240"/>
      <c r="H55" s="164"/>
      <c r="I55" s="164"/>
      <c r="J55" s="164"/>
      <c r="K55" s="164"/>
      <c r="L55" s="164"/>
      <c r="M55" s="240"/>
      <c r="N55" s="240"/>
      <c r="O55" s="240"/>
      <c r="P55" s="240"/>
      <c r="Q55" s="240"/>
      <c r="R55" s="67"/>
      <c r="S55" s="240"/>
      <c r="T55" s="240"/>
      <c r="U55" s="240"/>
      <c r="V55" s="240"/>
      <c r="W55" s="240"/>
      <c r="X55" s="240"/>
      <c r="Y55" s="240"/>
      <c r="Z55" s="240"/>
      <c r="AA55" s="240"/>
      <c r="AB55" s="240"/>
      <c r="AC55" s="240"/>
      <c r="AD55" s="240"/>
      <c r="AE55" s="240"/>
      <c r="AF55" s="240"/>
      <c r="AG55" s="240"/>
      <c r="AH55" s="240"/>
      <c r="AI55" s="240"/>
      <c r="AJ55" s="240"/>
      <c r="AK55" s="240"/>
      <c r="AL55" s="240"/>
      <c r="AM55" s="240"/>
      <c r="AN55" s="240"/>
      <c r="AO55" s="240"/>
    </row>
    <row r="56" spans="1:41" ht="13.5" customHeight="1">
      <c r="A56" s="240"/>
      <c r="B56" s="240"/>
      <c r="C56" s="240"/>
      <c r="D56" s="240"/>
      <c r="E56" s="240"/>
      <c r="F56" s="240"/>
      <c r="G56" s="240"/>
      <c r="H56" s="164"/>
      <c r="I56" s="164"/>
      <c r="J56" s="164"/>
      <c r="K56" s="164"/>
      <c r="L56" s="164"/>
      <c r="M56" s="240"/>
      <c r="N56" s="240"/>
      <c r="O56" s="240"/>
      <c r="P56" s="240"/>
      <c r="Q56" s="240"/>
      <c r="R56" s="67"/>
      <c r="S56" s="240"/>
      <c r="T56" s="240"/>
      <c r="U56" s="240"/>
      <c r="V56" s="240"/>
      <c r="W56" s="240"/>
      <c r="X56" s="240"/>
      <c r="Y56" s="240"/>
      <c r="Z56" s="240"/>
      <c r="AA56" s="240"/>
      <c r="AB56" s="240"/>
      <c r="AC56" s="240"/>
      <c r="AD56" s="240"/>
      <c r="AE56" s="240"/>
      <c r="AF56" s="240"/>
      <c r="AG56" s="240"/>
      <c r="AH56" s="240"/>
      <c r="AI56" s="240"/>
      <c r="AJ56" s="240"/>
      <c r="AK56" s="240"/>
      <c r="AL56" s="240"/>
      <c r="AM56" s="240"/>
      <c r="AN56" s="240"/>
      <c r="AO56" s="240"/>
    </row>
    <row r="57" spans="1:41" ht="13.5" customHeight="1">
      <c r="A57" s="240"/>
      <c r="B57" s="240"/>
      <c r="C57" s="240"/>
      <c r="D57" s="240"/>
      <c r="E57" s="240"/>
      <c r="F57" s="240"/>
      <c r="G57" s="240"/>
      <c r="H57" s="164"/>
      <c r="I57" s="164"/>
      <c r="J57" s="164"/>
      <c r="K57" s="164"/>
      <c r="L57" s="164"/>
      <c r="M57" s="240"/>
      <c r="N57" s="240"/>
      <c r="O57" s="240"/>
      <c r="P57" s="240"/>
      <c r="Q57" s="240"/>
      <c r="R57" s="67"/>
      <c r="S57" s="240"/>
      <c r="T57" s="240"/>
      <c r="U57" s="240"/>
      <c r="V57" s="240"/>
      <c r="W57" s="240"/>
      <c r="X57" s="240"/>
      <c r="Y57" s="240"/>
      <c r="Z57" s="240"/>
      <c r="AA57" s="240"/>
      <c r="AB57" s="240"/>
      <c r="AC57" s="240"/>
      <c r="AD57" s="240"/>
      <c r="AE57" s="240"/>
      <c r="AF57" s="240"/>
      <c r="AG57" s="240"/>
      <c r="AH57" s="240"/>
      <c r="AI57" s="240"/>
      <c r="AJ57" s="240"/>
      <c r="AK57" s="240"/>
      <c r="AL57" s="240"/>
      <c r="AM57" s="240"/>
      <c r="AN57" s="240"/>
      <c r="AO57" s="240"/>
    </row>
    <row r="58" spans="1:41" ht="13.5" customHeight="1">
      <c r="A58" s="240"/>
      <c r="B58" s="240"/>
      <c r="C58" s="240"/>
      <c r="D58" s="240"/>
      <c r="E58" s="240"/>
      <c r="F58" s="240"/>
      <c r="G58" s="240"/>
      <c r="H58" s="164"/>
      <c r="I58" s="164"/>
      <c r="J58" s="164"/>
      <c r="K58" s="164"/>
      <c r="L58" s="164"/>
      <c r="M58" s="240"/>
      <c r="N58" s="240"/>
      <c r="O58" s="240"/>
      <c r="P58" s="240"/>
      <c r="Q58" s="240"/>
      <c r="R58" s="67"/>
      <c r="S58" s="240"/>
      <c r="T58" s="240"/>
      <c r="U58" s="240"/>
      <c r="V58" s="240"/>
      <c r="W58" s="240"/>
      <c r="X58" s="240"/>
      <c r="Y58" s="240"/>
      <c r="Z58" s="240"/>
      <c r="AA58" s="240"/>
      <c r="AB58" s="240"/>
      <c r="AC58" s="240"/>
      <c r="AD58" s="240"/>
      <c r="AE58" s="240"/>
      <c r="AF58" s="240"/>
      <c r="AG58" s="240"/>
      <c r="AH58" s="240"/>
      <c r="AI58" s="240"/>
      <c r="AJ58" s="240"/>
      <c r="AK58" s="240"/>
      <c r="AL58" s="240"/>
      <c r="AM58" s="240"/>
      <c r="AN58" s="240"/>
      <c r="AO58" s="240"/>
    </row>
    <row r="59" spans="1:41" ht="13.5" customHeight="1">
      <c r="A59" s="240"/>
      <c r="B59" s="240"/>
      <c r="C59" s="240"/>
      <c r="D59" s="240"/>
      <c r="E59" s="240"/>
      <c r="F59" s="240"/>
      <c r="G59" s="240"/>
      <c r="H59" s="164"/>
      <c r="I59" s="164"/>
      <c r="J59" s="164"/>
      <c r="K59" s="164"/>
      <c r="L59" s="164"/>
      <c r="M59" s="240"/>
      <c r="N59" s="240"/>
      <c r="O59" s="240"/>
      <c r="P59" s="240"/>
      <c r="Q59" s="240"/>
      <c r="R59" s="67"/>
      <c r="S59" s="240"/>
      <c r="T59" s="240"/>
      <c r="U59" s="240"/>
      <c r="V59" s="240"/>
      <c r="W59" s="240"/>
      <c r="X59" s="240"/>
      <c r="Y59" s="240"/>
      <c r="Z59" s="240"/>
      <c r="AA59" s="240"/>
      <c r="AB59" s="240"/>
      <c r="AC59" s="240"/>
      <c r="AD59" s="240"/>
      <c r="AE59" s="240"/>
      <c r="AF59" s="240"/>
      <c r="AG59" s="240"/>
      <c r="AH59" s="240"/>
      <c r="AI59" s="240"/>
      <c r="AJ59" s="240"/>
      <c r="AK59" s="240"/>
      <c r="AL59" s="240"/>
      <c r="AM59" s="240"/>
      <c r="AN59" s="240"/>
      <c r="AO59" s="240"/>
    </row>
    <row r="60" spans="1:41" ht="13.5" customHeight="1">
      <c r="A60" s="240"/>
      <c r="B60" s="240"/>
      <c r="C60" s="240"/>
      <c r="D60" s="240"/>
      <c r="E60" s="240"/>
      <c r="F60" s="240"/>
      <c r="G60" s="240"/>
      <c r="H60" s="164"/>
      <c r="I60" s="164"/>
      <c r="J60" s="164"/>
      <c r="K60" s="164"/>
      <c r="L60" s="164"/>
      <c r="M60" s="240"/>
      <c r="N60" s="240"/>
      <c r="O60" s="240"/>
      <c r="P60" s="240"/>
      <c r="Q60" s="240"/>
      <c r="R60" s="67"/>
      <c r="S60" s="240"/>
      <c r="T60" s="240"/>
      <c r="U60" s="240"/>
      <c r="V60" s="240"/>
      <c r="W60" s="240"/>
      <c r="X60" s="240"/>
      <c r="Y60" s="240"/>
      <c r="Z60" s="240"/>
      <c r="AA60" s="240"/>
      <c r="AB60" s="240"/>
      <c r="AC60" s="240"/>
      <c r="AD60" s="240"/>
      <c r="AE60" s="240"/>
      <c r="AF60" s="240"/>
      <c r="AG60" s="240"/>
      <c r="AH60" s="240"/>
      <c r="AI60" s="240"/>
      <c r="AJ60" s="240"/>
      <c r="AK60" s="240"/>
      <c r="AL60" s="240"/>
      <c r="AM60" s="240"/>
      <c r="AN60" s="240"/>
      <c r="AO60" s="240"/>
    </row>
    <row r="61" spans="1:41" ht="13.5" customHeight="1">
      <c r="A61" s="240"/>
      <c r="B61" s="240"/>
      <c r="C61" s="240"/>
      <c r="D61" s="240"/>
      <c r="E61" s="240"/>
      <c r="F61" s="240"/>
      <c r="G61" s="240"/>
      <c r="H61" s="164"/>
      <c r="I61" s="164"/>
      <c r="J61" s="164"/>
      <c r="K61" s="164"/>
      <c r="L61" s="164"/>
      <c r="M61" s="240"/>
      <c r="N61" s="240"/>
      <c r="O61" s="240"/>
      <c r="P61" s="240"/>
      <c r="Q61" s="240"/>
      <c r="R61" s="67"/>
      <c r="S61" s="240"/>
      <c r="T61" s="240"/>
      <c r="U61" s="240"/>
      <c r="V61" s="240"/>
      <c r="W61" s="240"/>
      <c r="X61" s="240"/>
      <c r="Y61" s="240"/>
      <c r="Z61" s="240"/>
      <c r="AA61" s="240"/>
      <c r="AB61" s="240"/>
      <c r="AC61" s="240"/>
      <c r="AD61" s="240"/>
      <c r="AE61" s="240"/>
      <c r="AF61" s="240"/>
      <c r="AG61" s="240"/>
      <c r="AH61" s="240"/>
      <c r="AI61" s="240"/>
      <c r="AJ61" s="240"/>
      <c r="AK61" s="240"/>
      <c r="AL61" s="240"/>
      <c r="AM61" s="240"/>
      <c r="AN61" s="240"/>
      <c r="AO61" s="240"/>
    </row>
    <row r="62" spans="1:41" ht="13.5" customHeight="1">
      <c r="A62" s="240"/>
      <c r="B62" s="240"/>
      <c r="C62" s="240"/>
      <c r="D62" s="240"/>
      <c r="E62" s="240"/>
      <c r="F62" s="240"/>
      <c r="G62" s="240"/>
      <c r="H62" s="164"/>
      <c r="I62" s="164"/>
      <c r="J62" s="164"/>
      <c r="K62" s="164"/>
      <c r="L62" s="164"/>
      <c r="M62" s="240"/>
      <c r="N62" s="240"/>
      <c r="O62" s="240"/>
      <c r="P62" s="240"/>
      <c r="Q62" s="240"/>
      <c r="R62" s="67"/>
      <c r="S62" s="240"/>
      <c r="T62" s="240"/>
      <c r="U62" s="240"/>
      <c r="V62" s="240"/>
      <c r="W62" s="240"/>
      <c r="X62" s="240"/>
      <c r="Y62" s="240"/>
      <c r="Z62" s="240"/>
      <c r="AA62" s="240"/>
      <c r="AB62" s="240"/>
      <c r="AC62" s="240"/>
      <c r="AD62" s="240"/>
      <c r="AE62" s="240"/>
      <c r="AF62" s="240"/>
      <c r="AG62" s="240"/>
      <c r="AH62" s="240"/>
      <c r="AI62" s="240"/>
      <c r="AJ62" s="240"/>
      <c r="AK62" s="240"/>
      <c r="AL62" s="240"/>
      <c r="AM62" s="240"/>
      <c r="AN62" s="240"/>
      <c r="AO62" s="240"/>
    </row>
    <row r="63" spans="1:41" ht="13.5" customHeight="1">
      <c r="A63" s="240"/>
      <c r="B63" s="240"/>
      <c r="C63" s="240"/>
      <c r="D63" s="240"/>
      <c r="E63" s="240"/>
      <c r="F63" s="240"/>
      <c r="G63" s="240"/>
      <c r="H63" s="164"/>
      <c r="I63" s="164"/>
      <c r="J63" s="164"/>
      <c r="K63" s="164"/>
      <c r="L63" s="164"/>
      <c r="M63" s="240"/>
      <c r="N63" s="240"/>
      <c r="O63" s="240"/>
      <c r="P63" s="240"/>
      <c r="Q63" s="240"/>
      <c r="R63" s="67"/>
      <c r="S63" s="240"/>
      <c r="T63" s="240"/>
      <c r="U63" s="240"/>
      <c r="V63" s="240"/>
      <c r="W63" s="240"/>
      <c r="X63" s="240"/>
      <c r="Y63" s="240"/>
      <c r="Z63" s="240"/>
      <c r="AA63" s="240"/>
      <c r="AB63" s="240"/>
      <c r="AC63" s="240"/>
      <c r="AD63" s="240"/>
      <c r="AE63" s="240"/>
      <c r="AF63" s="240"/>
      <c r="AG63" s="240"/>
      <c r="AH63" s="240"/>
      <c r="AI63" s="240"/>
      <c r="AJ63" s="240"/>
      <c r="AK63" s="240"/>
      <c r="AL63" s="240"/>
      <c r="AM63" s="240"/>
      <c r="AN63" s="240"/>
      <c r="AO63" s="240"/>
    </row>
    <row r="64" spans="1:41" ht="13.5" customHeight="1">
      <c r="A64" s="240"/>
      <c r="B64" s="240"/>
      <c r="C64" s="240"/>
      <c r="D64" s="240"/>
      <c r="E64" s="240"/>
      <c r="F64" s="240"/>
      <c r="G64" s="240"/>
      <c r="H64" s="164"/>
      <c r="I64" s="164"/>
      <c r="J64" s="164"/>
      <c r="K64" s="164"/>
      <c r="L64" s="164"/>
      <c r="M64" s="240"/>
      <c r="N64" s="240"/>
      <c r="O64" s="240"/>
      <c r="P64" s="240"/>
      <c r="Q64" s="240"/>
      <c r="R64" s="67"/>
      <c r="S64" s="240"/>
      <c r="T64" s="240"/>
      <c r="U64" s="240"/>
      <c r="V64" s="240"/>
      <c r="W64" s="240"/>
      <c r="X64" s="240"/>
      <c r="Y64" s="240"/>
      <c r="Z64" s="240"/>
      <c r="AA64" s="240"/>
      <c r="AB64" s="240"/>
      <c r="AC64" s="240"/>
      <c r="AD64" s="240"/>
      <c r="AE64" s="240"/>
      <c r="AF64" s="240"/>
      <c r="AG64" s="240"/>
      <c r="AH64" s="240"/>
      <c r="AI64" s="240"/>
      <c r="AJ64" s="240"/>
      <c r="AK64" s="240"/>
      <c r="AL64" s="240"/>
      <c r="AM64" s="240"/>
      <c r="AN64" s="240"/>
      <c r="AO64" s="240"/>
    </row>
    <row r="65" spans="1:41" ht="13.5" customHeight="1">
      <c r="A65" s="240"/>
      <c r="B65" s="240"/>
      <c r="C65" s="240"/>
      <c r="D65" s="240"/>
      <c r="E65" s="240"/>
      <c r="F65" s="240"/>
      <c r="G65" s="240"/>
      <c r="H65" s="164"/>
      <c r="I65" s="164"/>
      <c r="J65" s="164"/>
      <c r="K65" s="164"/>
      <c r="L65" s="164"/>
      <c r="M65" s="240"/>
      <c r="N65" s="240"/>
      <c r="O65" s="240"/>
      <c r="P65" s="240"/>
      <c r="Q65" s="240"/>
      <c r="R65" s="67"/>
      <c r="S65" s="240"/>
      <c r="T65" s="240"/>
      <c r="U65" s="240"/>
      <c r="V65" s="240"/>
      <c r="W65" s="240"/>
      <c r="X65" s="240"/>
      <c r="Y65" s="240"/>
      <c r="Z65" s="240"/>
      <c r="AA65" s="240"/>
      <c r="AB65" s="240"/>
      <c r="AC65" s="240"/>
      <c r="AD65" s="240"/>
      <c r="AE65" s="240"/>
      <c r="AF65" s="240"/>
      <c r="AG65" s="240"/>
      <c r="AH65" s="240"/>
      <c r="AI65" s="240"/>
      <c r="AJ65" s="240"/>
      <c r="AK65" s="240"/>
      <c r="AL65" s="240"/>
      <c r="AM65" s="240"/>
      <c r="AN65" s="240"/>
      <c r="AO65" s="240"/>
    </row>
    <row r="66" spans="1:41" ht="13.5" customHeight="1">
      <c r="A66" s="240"/>
      <c r="B66" s="240"/>
      <c r="C66" s="240"/>
      <c r="D66" s="240"/>
      <c r="E66" s="240"/>
      <c r="F66" s="240"/>
      <c r="G66" s="240"/>
      <c r="H66" s="164"/>
      <c r="I66" s="164"/>
      <c r="J66" s="164"/>
      <c r="K66" s="164"/>
      <c r="L66" s="164"/>
      <c r="M66" s="240"/>
      <c r="N66" s="240"/>
      <c r="O66" s="240"/>
      <c r="P66" s="240"/>
      <c r="Q66" s="240"/>
      <c r="R66" s="67"/>
      <c r="S66" s="240"/>
      <c r="T66" s="240"/>
      <c r="U66" s="240"/>
      <c r="V66" s="240"/>
      <c r="W66" s="240"/>
      <c r="X66" s="240"/>
      <c r="Y66" s="240"/>
      <c r="Z66" s="240"/>
      <c r="AA66" s="240"/>
      <c r="AB66" s="240"/>
      <c r="AC66" s="240"/>
      <c r="AD66" s="240"/>
      <c r="AE66" s="240"/>
      <c r="AF66" s="240"/>
      <c r="AG66" s="240"/>
      <c r="AH66" s="240"/>
      <c r="AI66" s="240"/>
      <c r="AJ66" s="240"/>
      <c r="AK66" s="240"/>
      <c r="AL66" s="240"/>
      <c r="AM66" s="240"/>
      <c r="AN66" s="240"/>
      <c r="AO66" s="240"/>
    </row>
    <row r="67" spans="1:41" ht="13.5" customHeight="1">
      <c r="A67" s="240"/>
      <c r="B67" s="240"/>
      <c r="C67" s="240"/>
      <c r="D67" s="240"/>
      <c r="E67" s="240"/>
      <c r="F67" s="240"/>
      <c r="G67" s="240"/>
      <c r="H67" s="164"/>
      <c r="I67" s="164"/>
      <c r="J67" s="164"/>
      <c r="K67" s="164"/>
      <c r="L67" s="164"/>
      <c r="M67" s="240"/>
      <c r="N67" s="240"/>
      <c r="O67" s="240"/>
      <c r="P67" s="240"/>
      <c r="Q67" s="240"/>
      <c r="R67" s="67"/>
      <c r="S67" s="240"/>
      <c r="T67" s="240"/>
      <c r="U67" s="240"/>
      <c r="V67" s="240"/>
      <c r="W67" s="240"/>
      <c r="X67" s="240"/>
      <c r="Y67" s="240"/>
      <c r="Z67" s="240"/>
      <c r="AA67" s="240"/>
      <c r="AB67" s="240"/>
      <c r="AC67" s="240"/>
      <c r="AD67" s="240"/>
      <c r="AE67" s="240"/>
      <c r="AF67" s="240"/>
      <c r="AG67" s="240"/>
      <c r="AH67" s="240"/>
      <c r="AI67" s="240"/>
      <c r="AJ67" s="240"/>
      <c r="AK67" s="240"/>
      <c r="AL67" s="240"/>
      <c r="AM67" s="240"/>
      <c r="AN67" s="240"/>
      <c r="AO67" s="240"/>
    </row>
    <row r="68" spans="1:41" ht="13.5" customHeight="1">
      <c r="A68" s="240"/>
      <c r="B68" s="240"/>
      <c r="C68" s="240"/>
      <c r="D68" s="240"/>
      <c r="E68" s="240"/>
      <c r="F68" s="240"/>
      <c r="G68" s="240"/>
      <c r="H68" s="164"/>
      <c r="I68" s="164"/>
      <c r="J68" s="164"/>
      <c r="K68" s="164"/>
      <c r="L68" s="164"/>
      <c r="M68" s="240"/>
      <c r="N68" s="240"/>
      <c r="O68" s="240"/>
      <c r="P68" s="240"/>
      <c r="Q68" s="240"/>
      <c r="R68" s="67"/>
      <c r="S68" s="240"/>
      <c r="T68" s="240"/>
      <c r="U68" s="240"/>
      <c r="V68" s="240"/>
      <c r="W68" s="240"/>
      <c r="X68" s="240"/>
      <c r="Y68" s="240"/>
      <c r="Z68" s="240"/>
      <c r="AA68" s="240"/>
      <c r="AB68" s="240"/>
      <c r="AC68" s="240"/>
      <c r="AD68" s="240"/>
      <c r="AE68" s="240"/>
      <c r="AF68" s="240"/>
      <c r="AG68" s="240"/>
      <c r="AH68" s="240"/>
      <c r="AI68" s="240"/>
      <c r="AJ68" s="240"/>
      <c r="AK68" s="240"/>
      <c r="AL68" s="240"/>
      <c r="AM68" s="240"/>
      <c r="AN68" s="240"/>
      <c r="AO68" s="240"/>
    </row>
    <row r="69" spans="1:41" ht="13.5" customHeight="1">
      <c r="A69" s="240"/>
      <c r="B69" s="240"/>
      <c r="C69" s="240"/>
      <c r="D69" s="240"/>
      <c r="E69" s="240"/>
      <c r="F69" s="240"/>
      <c r="G69" s="240"/>
      <c r="H69" s="164"/>
      <c r="I69" s="164"/>
      <c r="J69" s="164"/>
      <c r="K69" s="164"/>
      <c r="L69" s="164"/>
      <c r="M69" s="240"/>
      <c r="N69" s="240"/>
      <c r="O69" s="240"/>
      <c r="P69" s="240"/>
      <c r="Q69" s="240"/>
      <c r="R69" s="67"/>
      <c r="S69" s="240"/>
      <c r="T69" s="240"/>
      <c r="U69" s="240"/>
      <c r="V69" s="240"/>
      <c r="W69" s="240"/>
      <c r="X69" s="240"/>
      <c r="Y69" s="240"/>
      <c r="Z69" s="240"/>
      <c r="AA69" s="240"/>
      <c r="AB69" s="240"/>
      <c r="AC69" s="240"/>
      <c r="AD69" s="240"/>
      <c r="AE69" s="240"/>
      <c r="AF69" s="240"/>
      <c r="AG69" s="240"/>
      <c r="AH69" s="240"/>
      <c r="AI69" s="240"/>
      <c r="AJ69" s="240"/>
      <c r="AK69" s="240"/>
      <c r="AL69" s="240"/>
      <c r="AM69" s="240"/>
      <c r="AN69" s="240"/>
      <c r="AO69" s="240"/>
    </row>
    <row r="70" spans="1:41" ht="13.5" customHeight="1">
      <c r="A70" s="240"/>
      <c r="B70" s="240"/>
      <c r="C70" s="240"/>
      <c r="D70" s="240"/>
      <c r="E70" s="240"/>
      <c r="F70" s="240"/>
      <c r="G70" s="240"/>
      <c r="H70" s="164"/>
      <c r="I70" s="164"/>
      <c r="J70" s="164"/>
      <c r="K70" s="164"/>
      <c r="L70" s="164"/>
      <c r="M70" s="240"/>
      <c r="N70" s="240"/>
      <c r="O70" s="240"/>
      <c r="P70" s="240"/>
      <c r="Q70" s="240"/>
      <c r="R70" s="67"/>
      <c r="S70" s="240"/>
      <c r="T70" s="240"/>
      <c r="U70" s="240"/>
      <c r="V70" s="240"/>
      <c r="W70" s="240"/>
      <c r="X70" s="240"/>
      <c r="Y70" s="240"/>
      <c r="Z70" s="240"/>
      <c r="AA70" s="240"/>
      <c r="AB70" s="240"/>
      <c r="AC70" s="240"/>
      <c r="AD70" s="240"/>
      <c r="AE70" s="240"/>
      <c r="AF70" s="240"/>
      <c r="AG70" s="240"/>
      <c r="AH70" s="240"/>
      <c r="AI70" s="240"/>
      <c r="AJ70" s="240"/>
      <c r="AK70" s="240"/>
      <c r="AL70" s="240"/>
      <c r="AM70" s="240"/>
      <c r="AN70" s="240"/>
      <c r="AO70" s="240"/>
    </row>
    <row r="71" spans="1:41" ht="13.5" customHeight="1">
      <c r="A71" s="240"/>
      <c r="B71" s="240"/>
      <c r="C71" s="240"/>
      <c r="D71" s="240"/>
      <c r="E71" s="240"/>
      <c r="F71" s="240"/>
      <c r="G71" s="240"/>
      <c r="H71" s="164"/>
      <c r="I71" s="164"/>
      <c r="J71" s="164"/>
      <c r="K71" s="164"/>
      <c r="L71" s="164"/>
      <c r="M71" s="240"/>
      <c r="N71" s="240"/>
      <c r="O71" s="240"/>
      <c r="P71" s="240"/>
      <c r="Q71" s="240"/>
      <c r="R71" s="67"/>
      <c r="S71" s="240"/>
      <c r="T71" s="240"/>
      <c r="U71" s="240"/>
      <c r="V71" s="240"/>
      <c r="W71" s="240"/>
      <c r="X71" s="240"/>
      <c r="Y71" s="240"/>
      <c r="Z71" s="240"/>
      <c r="AA71" s="240"/>
      <c r="AB71" s="240"/>
      <c r="AC71" s="240"/>
      <c r="AD71" s="240"/>
      <c r="AE71" s="240"/>
      <c r="AF71" s="240"/>
      <c r="AG71" s="240"/>
      <c r="AH71" s="240"/>
      <c r="AI71" s="240"/>
      <c r="AJ71" s="240"/>
      <c r="AK71" s="240"/>
      <c r="AL71" s="240"/>
      <c r="AM71" s="240"/>
      <c r="AN71" s="240"/>
      <c r="AO71" s="240"/>
    </row>
    <row r="72" spans="1:41" ht="13.5" customHeight="1">
      <c r="A72" s="240"/>
      <c r="B72" s="240"/>
      <c r="C72" s="240"/>
      <c r="D72" s="240"/>
      <c r="E72" s="240"/>
      <c r="F72" s="240"/>
      <c r="G72" s="240"/>
      <c r="H72" s="164"/>
      <c r="I72" s="164"/>
      <c r="J72" s="164"/>
      <c r="K72" s="164"/>
      <c r="L72" s="164"/>
      <c r="M72" s="240"/>
      <c r="N72" s="240"/>
      <c r="O72" s="240"/>
      <c r="P72" s="240"/>
      <c r="Q72" s="240"/>
      <c r="R72" s="67"/>
      <c r="S72" s="240"/>
      <c r="T72" s="240"/>
      <c r="U72" s="240"/>
      <c r="V72" s="240"/>
      <c r="W72" s="240"/>
      <c r="X72" s="240"/>
      <c r="Y72" s="240"/>
      <c r="Z72" s="240"/>
      <c r="AA72" s="240"/>
      <c r="AB72" s="240"/>
      <c r="AC72" s="240"/>
      <c r="AD72" s="240"/>
      <c r="AE72" s="240"/>
      <c r="AF72" s="240"/>
      <c r="AG72" s="240"/>
      <c r="AH72" s="240"/>
      <c r="AI72" s="240"/>
      <c r="AJ72" s="240"/>
      <c r="AK72" s="240"/>
      <c r="AL72" s="240"/>
      <c r="AM72" s="240"/>
      <c r="AN72" s="240"/>
      <c r="AO72" s="240"/>
    </row>
    <row r="73" spans="1:41" ht="13.5" customHeight="1">
      <c r="A73" s="240"/>
      <c r="B73" s="240"/>
      <c r="C73" s="240"/>
      <c r="D73" s="240"/>
      <c r="E73" s="240"/>
      <c r="F73" s="240"/>
      <c r="G73" s="240"/>
      <c r="H73" s="164"/>
      <c r="I73" s="164"/>
      <c r="J73" s="164"/>
      <c r="K73" s="164"/>
      <c r="L73" s="164"/>
      <c r="M73" s="240"/>
      <c r="N73" s="240"/>
      <c r="O73" s="240"/>
      <c r="P73" s="240"/>
      <c r="Q73" s="240"/>
      <c r="R73" s="67"/>
      <c r="S73" s="240"/>
      <c r="T73" s="240"/>
      <c r="U73" s="240"/>
      <c r="V73" s="240"/>
      <c r="W73" s="240"/>
      <c r="X73" s="240"/>
      <c r="Y73" s="240"/>
      <c r="Z73" s="240"/>
      <c r="AA73" s="240"/>
      <c r="AB73" s="240"/>
      <c r="AC73" s="240"/>
      <c r="AD73" s="240"/>
      <c r="AE73" s="240"/>
      <c r="AF73" s="240"/>
      <c r="AG73" s="240"/>
      <c r="AH73" s="240"/>
      <c r="AI73" s="240"/>
      <c r="AJ73" s="240"/>
      <c r="AK73" s="240"/>
      <c r="AL73" s="240"/>
      <c r="AM73" s="240"/>
      <c r="AN73" s="240"/>
      <c r="AO73" s="240"/>
    </row>
    <row r="74" spans="1:41" ht="13.5" customHeight="1">
      <c r="A74" s="240"/>
      <c r="B74" s="240"/>
      <c r="C74" s="240"/>
      <c r="D74" s="240"/>
      <c r="E74" s="240"/>
      <c r="F74" s="240"/>
      <c r="G74" s="240"/>
      <c r="H74" s="164"/>
      <c r="I74" s="164"/>
      <c r="J74" s="164"/>
      <c r="K74" s="164"/>
      <c r="L74" s="164"/>
      <c r="M74" s="240"/>
      <c r="N74" s="240"/>
      <c r="O74" s="240"/>
      <c r="P74" s="240"/>
      <c r="Q74" s="240"/>
      <c r="R74" s="67"/>
      <c r="S74" s="240"/>
      <c r="T74" s="240"/>
      <c r="U74" s="240"/>
      <c r="V74" s="240"/>
      <c r="W74" s="240"/>
      <c r="X74" s="240"/>
      <c r="Y74" s="240"/>
      <c r="Z74" s="240"/>
      <c r="AA74" s="240"/>
      <c r="AB74" s="240"/>
      <c r="AC74" s="240"/>
      <c r="AD74" s="240"/>
      <c r="AE74" s="240"/>
      <c r="AF74" s="240"/>
      <c r="AG74" s="240"/>
      <c r="AH74" s="240"/>
      <c r="AI74" s="240"/>
      <c r="AJ74" s="240"/>
      <c r="AK74" s="240"/>
      <c r="AL74" s="240"/>
      <c r="AM74" s="240"/>
      <c r="AN74" s="240"/>
      <c r="AO74" s="240"/>
    </row>
    <row r="75" spans="1:41" ht="13.5" customHeight="1">
      <c r="A75" s="240"/>
      <c r="B75" s="240"/>
      <c r="C75" s="240"/>
      <c r="D75" s="240"/>
      <c r="E75" s="240"/>
      <c r="F75" s="240"/>
      <c r="G75" s="240"/>
      <c r="H75" s="164"/>
      <c r="I75" s="164"/>
      <c r="J75" s="164"/>
      <c r="K75" s="164"/>
      <c r="L75" s="164"/>
      <c r="M75" s="240"/>
      <c r="N75" s="240"/>
      <c r="O75" s="240"/>
      <c r="P75" s="240"/>
      <c r="Q75" s="240"/>
      <c r="R75" s="67"/>
      <c r="S75" s="240"/>
      <c r="T75" s="240"/>
      <c r="U75" s="240"/>
      <c r="V75" s="240"/>
      <c r="W75" s="240"/>
      <c r="X75" s="240"/>
      <c r="Y75" s="240"/>
      <c r="Z75" s="240"/>
      <c r="AA75" s="240"/>
      <c r="AB75" s="240"/>
      <c r="AC75" s="240"/>
      <c r="AD75" s="240"/>
      <c r="AE75" s="240"/>
      <c r="AF75" s="240"/>
      <c r="AG75" s="240"/>
      <c r="AH75" s="240"/>
      <c r="AI75" s="240"/>
      <c r="AJ75" s="240"/>
      <c r="AK75" s="240"/>
      <c r="AL75" s="240"/>
      <c r="AM75" s="240"/>
      <c r="AN75" s="240"/>
      <c r="AO75" s="240"/>
    </row>
    <row r="76" spans="1:41" ht="13.5" customHeight="1">
      <c r="A76" s="240"/>
      <c r="B76" s="240"/>
      <c r="C76" s="240"/>
      <c r="D76" s="240"/>
      <c r="E76" s="240"/>
      <c r="F76" s="240"/>
      <c r="G76" s="240"/>
      <c r="H76" s="164"/>
      <c r="I76" s="164"/>
      <c r="J76" s="164"/>
      <c r="K76" s="164"/>
      <c r="L76" s="164"/>
      <c r="M76" s="240"/>
      <c r="N76" s="240"/>
      <c r="O76" s="240"/>
      <c r="P76" s="240"/>
      <c r="Q76" s="240"/>
      <c r="R76" s="67"/>
      <c r="S76" s="240"/>
      <c r="T76" s="240"/>
      <c r="U76" s="240"/>
      <c r="V76" s="240"/>
      <c r="W76" s="240"/>
      <c r="X76" s="240"/>
      <c r="Y76" s="240"/>
      <c r="Z76" s="240"/>
      <c r="AA76" s="240"/>
      <c r="AB76" s="240"/>
      <c r="AC76" s="240"/>
      <c r="AD76" s="240"/>
      <c r="AE76" s="240"/>
      <c r="AF76" s="240"/>
      <c r="AG76" s="240"/>
      <c r="AH76" s="240"/>
      <c r="AI76" s="240"/>
      <c r="AJ76" s="240"/>
      <c r="AK76" s="240"/>
      <c r="AL76" s="240"/>
      <c r="AM76" s="240"/>
      <c r="AN76" s="240"/>
      <c r="AO76" s="240"/>
    </row>
    <row r="77" spans="1:41" ht="13.5" customHeight="1">
      <c r="A77" s="240"/>
      <c r="B77" s="240"/>
      <c r="C77" s="240"/>
      <c r="D77" s="240"/>
      <c r="E77" s="240"/>
      <c r="F77" s="240"/>
      <c r="G77" s="240"/>
      <c r="H77" s="164"/>
      <c r="I77" s="164"/>
      <c r="J77" s="164"/>
      <c r="K77" s="164"/>
      <c r="L77" s="164"/>
      <c r="M77" s="240"/>
      <c r="N77" s="240"/>
      <c r="O77" s="240"/>
      <c r="P77" s="240"/>
      <c r="Q77" s="240"/>
      <c r="R77" s="67"/>
      <c r="S77" s="240"/>
      <c r="T77" s="240"/>
      <c r="U77" s="240"/>
      <c r="V77" s="240"/>
      <c r="W77" s="240"/>
      <c r="X77" s="240"/>
      <c r="Y77" s="240"/>
      <c r="Z77" s="240"/>
      <c r="AA77" s="240"/>
      <c r="AB77" s="240"/>
      <c r="AC77" s="240"/>
      <c r="AD77" s="240"/>
      <c r="AE77" s="240"/>
      <c r="AF77" s="240"/>
      <c r="AG77" s="240"/>
      <c r="AH77" s="240"/>
      <c r="AI77" s="240"/>
      <c r="AJ77" s="240"/>
      <c r="AK77" s="240"/>
      <c r="AL77" s="240"/>
      <c r="AM77" s="240"/>
      <c r="AN77" s="240"/>
      <c r="AO77" s="240"/>
    </row>
    <row r="78" spans="1:41" ht="13.5" customHeight="1">
      <c r="A78" s="240"/>
      <c r="B78" s="240"/>
      <c r="C78" s="240"/>
      <c r="D78" s="240"/>
      <c r="E78" s="240"/>
      <c r="F78" s="240"/>
      <c r="G78" s="240"/>
      <c r="H78" s="164"/>
      <c r="I78" s="164"/>
      <c r="J78" s="164"/>
      <c r="K78" s="164"/>
      <c r="L78" s="164"/>
      <c r="M78" s="240"/>
      <c r="N78" s="240"/>
      <c r="O78" s="240"/>
      <c r="P78" s="240"/>
      <c r="Q78" s="240"/>
      <c r="R78" s="67"/>
      <c r="S78" s="240"/>
      <c r="T78" s="240"/>
      <c r="U78" s="240"/>
      <c r="V78" s="240"/>
      <c r="W78" s="240"/>
      <c r="X78" s="240"/>
      <c r="Y78" s="240"/>
      <c r="Z78" s="240"/>
      <c r="AA78" s="240"/>
      <c r="AB78" s="240"/>
      <c r="AC78" s="240"/>
      <c r="AD78" s="240"/>
      <c r="AE78" s="240"/>
      <c r="AF78" s="240"/>
      <c r="AG78" s="240"/>
      <c r="AH78" s="240"/>
      <c r="AI78" s="240"/>
      <c r="AJ78" s="240"/>
      <c r="AK78" s="240"/>
      <c r="AL78" s="240"/>
      <c r="AM78" s="240"/>
      <c r="AN78" s="240"/>
      <c r="AO78" s="240"/>
    </row>
    <row r="79" spans="1:41" ht="13.5" customHeight="1">
      <c r="A79" s="240"/>
      <c r="B79" s="240"/>
      <c r="C79" s="240"/>
      <c r="D79" s="240"/>
      <c r="E79" s="240"/>
      <c r="F79" s="240"/>
      <c r="G79" s="240"/>
      <c r="H79" s="164"/>
      <c r="I79" s="164"/>
      <c r="J79" s="164"/>
      <c r="K79" s="164"/>
      <c r="L79" s="164"/>
      <c r="M79" s="240"/>
      <c r="N79" s="240"/>
      <c r="O79" s="240"/>
      <c r="P79" s="240"/>
      <c r="Q79" s="240"/>
      <c r="R79" s="67"/>
      <c r="S79" s="240"/>
      <c r="T79" s="240"/>
      <c r="U79" s="240"/>
      <c r="V79" s="240"/>
      <c r="W79" s="240"/>
      <c r="X79" s="240"/>
      <c r="Y79" s="240"/>
      <c r="Z79" s="240"/>
      <c r="AA79" s="240"/>
      <c r="AB79" s="240"/>
      <c r="AC79" s="240"/>
      <c r="AD79" s="240"/>
      <c r="AE79" s="240"/>
      <c r="AF79" s="240"/>
      <c r="AG79" s="240"/>
      <c r="AH79" s="240"/>
      <c r="AI79" s="240"/>
      <c r="AJ79" s="240"/>
      <c r="AK79" s="240"/>
      <c r="AL79" s="240"/>
      <c r="AM79" s="240"/>
      <c r="AN79" s="240"/>
      <c r="AO79" s="240"/>
    </row>
    <row r="80" spans="1:41" ht="13.5" customHeight="1">
      <c r="A80" s="240"/>
      <c r="B80" s="240"/>
      <c r="C80" s="240"/>
      <c r="D80" s="240"/>
      <c r="E80" s="240"/>
      <c r="F80" s="240"/>
      <c r="G80" s="240"/>
      <c r="H80" s="164"/>
      <c r="I80" s="164"/>
      <c r="J80" s="164"/>
      <c r="K80" s="164"/>
      <c r="L80" s="164"/>
      <c r="M80" s="240"/>
      <c r="N80" s="240"/>
      <c r="O80" s="240"/>
      <c r="P80" s="240"/>
      <c r="Q80" s="240"/>
      <c r="R80" s="67"/>
      <c r="S80" s="240"/>
      <c r="T80" s="240"/>
      <c r="U80" s="240"/>
      <c r="V80" s="240"/>
      <c r="W80" s="240"/>
      <c r="X80" s="240"/>
      <c r="Y80" s="240"/>
      <c r="Z80" s="240"/>
      <c r="AA80" s="240"/>
      <c r="AB80" s="240"/>
      <c r="AC80" s="240"/>
      <c r="AD80" s="240"/>
      <c r="AE80" s="240"/>
      <c r="AF80" s="240"/>
      <c r="AG80" s="240"/>
      <c r="AH80" s="240"/>
      <c r="AI80" s="240"/>
      <c r="AJ80" s="240"/>
      <c r="AK80" s="240"/>
      <c r="AL80" s="240"/>
      <c r="AM80" s="240"/>
      <c r="AN80" s="240"/>
      <c r="AO80" s="240"/>
    </row>
    <row r="81" spans="1:41" ht="13.5" customHeight="1">
      <c r="A81" s="240"/>
      <c r="B81" s="240"/>
      <c r="C81" s="240"/>
      <c r="D81" s="240"/>
      <c r="E81" s="240"/>
      <c r="F81" s="240"/>
      <c r="G81" s="240"/>
      <c r="H81" s="164"/>
      <c r="I81" s="164"/>
      <c r="J81" s="164"/>
      <c r="K81" s="164"/>
      <c r="L81" s="164"/>
      <c r="M81" s="240"/>
      <c r="N81" s="240"/>
      <c r="O81" s="240"/>
      <c r="P81" s="240"/>
      <c r="Q81" s="240"/>
      <c r="R81" s="67"/>
      <c r="S81" s="240"/>
      <c r="T81" s="240"/>
      <c r="U81" s="240"/>
      <c r="V81" s="240"/>
      <c r="W81" s="240"/>
      <c r="X81" s="240"/>
      <c r="Y81" s="240"/>
      <c r="Z81" s="240"/>
      <c r="AA81" s="240"/>
      <c r="AB81" s="240"/>
      <c r="AC81" s="240"/>
      <c r="AD81" s="240"/>
      <c r="AE81" s="240"/>
      <c r="AF81" s="240"/>
      <c r="AG81" s="240"/>
      <c r="AH81" s="240"/>
      <c r="AI81" s="240"/>
      <c r="AJ81" s="240"/>
      <c r="AK81" s="240"/>
      <c r="AL81" s="240"/>
      <c r="AM81" s="240"/>
      <c r="AN81" s="240"/>
      <c r="AO81" s="240"/>
    </row>
    <row r="82" spans="1:41" ht="13.5" customHeight="1">
      <c r="A82" s="240"/>
      <c r="B82" s="240"/>
      <c r="C82" s="240"/>
      <c r="D82" s="240"/>
      <c r="E82" s="240"/>
      <c r="F82" s="240"/>
      <c r="G82" s="240"/>
      <c r="H82" s="164"/>
      <c r="I82" s="164"/>
      <c r="J82" s="164"/>
      <c r="K82" s="164"/>
      <c r="L82" s="164"/>
      <c r="M82" s="240"/>
      <c r="N82" s="240"/>
      <c r="O82" s="240"/>
      <c r="P82" s="240"/>
      <c r="Q82" s="240"/>
      <c r="R82" s="67"/>
      <c r="S82" s="240"/>
      <c r="T82" s="240"/>
      <c r="U82" s="240"/>
      <c r="V82" s="240"/>
      <c r="W82" s="240"/>
      <c r="X82" s="240"/>
      <c r="Y82" s="240"/>
      <c r="Z82" s="240"/>
      <c r="AA82" s="240"/>
      <c r="AB82" s="240"/>
      <c r="AC82" s="240"/>
      <c r="AD82" s="240"/>
      <c r="AE82" s="240"/>
      <c r="AF82" s="240"/>
      <c r="AG82" s="240"/>
      <c r="AH82" s="240"/>
      <c r="AI82" s="240"/>
      <c r="AJ82" s="240"/>
      <c r="AK82" s="240"/>
      <c r="AL82" s="240"/>
      <c r="AM82" s="240"/>
      <c r="AN82" s="240"/>
      <c r="AO82" s="240"/>
    </row>
    <row r="83" spans="1:41" ht="13.5" customHeight="1">
      <c r="A83" s="240"/>
      <c r="B83" s="240"/>
      <c r="C83" s="240"/>
      <c r="D83" s="240"/>
      <c r="E83" s="240"/>
      <c r="F83" s="240"/>
      <c r="G83" s="240"/>
      <c r="H83" s="164"/>
      <c r="I83" s="164"/>
      <c r="J83" s="164"/>
      <c r="K83" s="164"/>
      <c r="L83" s="164"/>
      <c r="M83" s="240"/>
      <c r="N83" s="240"/>
      <c r="O83" s="240"/>
      <c r="P83" s="240"/>
      <c r="Q83" s="240"/>
      <c r="R83" s="67"/>
      <c r="S83" s="240"/>
      <c r="T83" s="240"/>
      <c r="U83" s="240"/>
      <c r="V83" s="240"/>
      <c r="W83" s="240"/>
      <c r="X83" s="240"/>
      <c r="Y83" s="240"/>
      <c r="Z83" s="240"/>
      <c r="AA83" s="240"/>
      <c r="AB83" s="240"/>
      <c r="AC83" s="240"/>
      <c r="AD83" s="240"/>
      <c r="AE83" s="240"/>
      <c r="AF83" s="240"/>
      <c r="AG83" s="240"/>
      <c r="AH83" s="240"/>
      <c r="AI83" s="240"/>
      <c r="AJ83" s="240"/>
      <c r="AK83" s="240"/>
      <c r="AL83" s="240"/>
      <c r="AM83" s="240"/>
      <c r="AN83" s="240"/>
      <c r="AO83" s="240"/>
    </row>
    <row r="84" spans="1:41" ht="13.5" customHeight="1">
      <c r="A84" s="240"/>
      <c r="B84" s="240"/>
      <c r="C84" s="240"/>
      <c r="D84" s="240"/>
      <c r="E84" s="240"/>
      <c r="F84" s="240"/>
      <c r="G84" s="240"/>
      <c r="H84" s="164"/>
      <c r="I84" s="164"/>
      <c r="J84" s="164"/>
      <c r="K84" s="164"/>
      <c r="L84" s="164"/>
      <c r="M84" s="240"/>
      <c r="N84" s="240"/>
      <c r="O84" s="240"/>
      <c r="P84" s="240"/>
      <c r="Q84" s="240"/>
      <c r="R84" s="67"/>
      <c r="S84" s="240"/>
      <c r="T84" s="240"/>
      <c r="U84" s="240"/>
      <c r="V84" s="240"/>
      <c r="W84" s="240"/>
      <c r="X84" s="240"/>
      <c r="Y84" s="240"/>
      <c r="Z84" s="240"/>
      <c r="AA84" s="240"/>
      <c r="AB84" s="240"/>
      <c r="AC84" s="240"/>
      <c r="AD84" s="240"/>
      <c r="AE84" s="240"/>
      <c r="AF84" s="240"/>
      <c r="AG84" s="240"/>
      <c r="AH84" s="240"/>
      <c r="AI84" s="240"/>
      <c r="AJ84" s="240"/>
      <c r="AK84" s="240"/>
      <c r="AL84" s="240"/>
      <c r="AM84" s="240"/>
      <c r="AN84" s="240"/>
      <c r="AO84" s="240"/>
    </row>
    <row r="85" spans="1:41" ht="13.5" customHeight="1">
      <c r="A85" s="240"/>
      <c r="B85" s="240"/>
      <c r="C85" s="240"/>
      <c r="D85" s="240"/>
      <c r="E85" s="240"/>
      <c r="F85" s="240"/>
      <c r="G85" s="240"/>
      <c r="H85" s="164"/>
      <c r="I85" s="164"/>
      <c r="J85" s="164"/>
      <c r="K85" s="164"/>
      <c r="L85" s="164"/>
      <c r="M85" s="240"/>
      <c r="N85" s="240"/>
      <c r="O85" s="240"/>
      <c r="P85" s="240"/>
      <c r="Q85" s="240"/>
      <c r="R85" s="67"/>
      <c r="S85" s="240"/>
      <c r="T85" s="240"/>
      <c r="U85" s="240"/>
      <c r="V85" s="240"/>
      <c r="W85" s="240"/>
      <c r="X85" s="240"/>
      <c r="Y85" s="240"/>
      <c r="Z85" s="240"/>
      <c r="AA85" s="240"/>
      <c r="AB85" s="240"/>
      <c r="AC85" s="240"/>
      <c r="AD85" s="240"/>
      <c r="AE85" s="240"/>
      <c r="AF85" s="240"/>
      <c r="AG85" s="240"/>
      <c r="AH85" s="240"/>
      <c r="AI85" s="240"/>
      <c r="AJ85" s="240"/>
      <c r="AK85" s="240"/>
      <c r="AL85" s="240"/>
      <c r="AM85" s="240"/>
      <c r="AN85" s="240"/>
      <c r="AO85" s="240"/>
    </row>
    <row r="86" spans="1:41" ht="13.5" customHeight="1">
      <c r="A86" s="240"/>
      <c r="B86" s="240"/>
      <c r="C86" s="240"/>
      <c r="D86" s="240"/>
      <c r="E86" s="240"/>
      <c r="F86" s="240"/>
      <c r="G86" s="240"/>
      <c r="H86" s="164"/>
      <c r="I86" s="164"/>
      <c r="J86" s="164"/>
      <c r="K86" s="164"/>
      <c r="L86" s="164"/>
      <c r="M86" s="240"/>
      <c r="N86" s="240"/>
      <c r="O86" s="240"/>
      <c r="P86" s="240"/>
      <c r="Q86" s="240"/>
      <c r="R86" s="67"/>
      <c r="S86" s="240"/>
      <c r="T86" s="240"/>
      <c r="U86" s="240"/>
      <c r="V86" s="240"/>
      <c r="W86" s="240"/>
      <c r="X86" s="240"/>
      <c r="Y86" s="240"/>
      <c r="Z86" s="240"/>
      <c r="AA86" s="240"/>
      <c r="AB86" s="240"/>
      <c r="AC86" s="240"/>
      <c r="AD86" s="240"/>
      <c r="AE86" s="240"/>
      <c r="AF86" s="240"/>
      <c r="AG86" s="240"/>
      <c r="AH86" s="240"/>
      <c r="AI86" s="240"/>
      <c r="AJ86" s="240"/>
      <c r="AK86" s="240"/>
      <c r="AL86" s="240"/>
      <c r="AM86" s="240"/>
      <c r="AN86" s="240"/>
      <c r="AO86" s="240"/>
    </row>
    <row r="87" spans="1:41" ht="13.5" customHeight="1">
      <c r="A87" s="240"/>
      <c r="B87" s="240"/>
      <c r="C87" s="240"/>
      <c r="D87" s="240"/>
      <c r="E87" s="240"/>
      <c r="F87" s="240"/>
      <c r="G87" s="240"/>
      <c r="H87" s="164"/>
      <c r="I87" s="164"/>
      <c r="J87" s="164"/>
      <c r="K87" s="164"/>
      <c r="L87" s="164"/>
      <c r="M87" s="240"/>
      <c r="N87" s="240"/>
      <c r="O87" s="240"/>
      <c r="P87" s="240"/>
      <c r="Q87" s="240"/>
      <c r="R87" s="67"/>
      <c r="S87" s="240"/>
      <c r="T87" s="240"/>
      <c r="U87" s="240"/>
      <c r="V87" s="240"/>
      <c r="W87" s="240"/>
      <c r="X87" s="240"/>
      <c r="Y87" s="240"/>
      <c r="Z87" s="240"/>
      <c r="AA87" s="240"/>
      <c r="AB87" s="240"/>
      <c r="AC87" s="240"/>
      <c r="AD87" s="240"/>
      <c r="AE87" s="240"/>
      <c r="AF87" s="240"/>
      <c r="AG87" s="240"/>
      <c r="AH87" s="240"/>
      <c r="AI87" s="240"/>
      <c r="AJ87" s="240"/>
      <c r="AK87" s="240"/>
      <c r="AL87" s="240"/>
      <c r="AM87" s="240"/>
      <c r="AN87" s="240"/>
      <c r="AO87" s="240"/>
    </row>
    <row r="88" spans="1:41" ht="13.5" customHeight="1">
      <c r="A88" s="240"/>
      <c r="B88" s="240"/>
      <c r="C88" s="240"/>
      <c r="D88" s="240"/>
      <c r="E88" s="240"/>
      <c r="F88" s="240"/>
      <c r="G88" s="240"/>
      <c r="H88" s="164"/>
      <c r="I88" s="164"/>
      <c r="J88" s="164"/>
      <c r="K88" s="164"/>
      <c r="L88" s="164"/>
      <c r="M88" s="240"/>
      <c r="N88" s="240"/>
      <c r="O88" s="240"/>
      <c r="P88" s="240"/>
      <c r="Q88" s="240"/>
      <c r="R88" s="67"/>
      <c r="S88" s="240"/>
      <c r="T88" s="240"/>
      <c r="U88" s="240"/>
      <c r="V88" s="240"/>
      <c r="W88" s="240"/>
      <c r="X88" s="240"/>
      <c r="Y88" s="240"/>
      <c r="Z88" s="240"/>
      <c r="AA88" s="240"/>
      <c r="AB88" s="240"/>
      <c r="AC88" s="240"/>
      <c r="AD88" s="240"/>
      <c r="AE88" s="240"/>
      <c r="AF88" s="240"/>
      <c r="AG88" s="240"/>
      <c r="AH88" s="240"/>
      <c r="AI88" s="240"/>
      <c r="AJ88" s="240"/>
      <c r="AK88" s="240"/>
      <c r="AL88" s="240"/>
      <c r="AM88" s="240"/>
      <c r="AN88" s="240"/>
      <c r="AO88" s="240"/>
    </row>
    <row r="89" spans="1:41" ht="13.5" customHeight="1">
      <c r="A89" s="240"/>
      <c r="B89" s="240"/>
      <c r="C89" s="240"/>
      <c r="D89" s="240"/>
      <c r="E89" s="240"/>
      <c r="F89" s="240"/>
      <c r="G89" s="240"/>
      <c r="H89" s="164"/>
      <c r="I89" s="164"/>
      <c r="J89" s="164"/>
      <c r="K89" s="164"/>
      <c r="L89" s="164"/>
      <c r="M89" s="240"/>
      <c r="N89" s="240"/>
      <c r="O89" s="240"/>
      <c r="P89" s="240"/>
      <c r="Q89" s="240"/>
      <c r="R89" s="67"/>
      <c r="S89" s="240"/>
      <c r="T89" s="240"/>
      <c r="U89" s="240"/>
      <c r="V89" s="240"/>
      <c r="W89" s="240"/>
      <c r="X89" s="240"/>
      <c r="Y89" s="240"/>
      <c r="Z89" s="240"/>
      <c r="AA89" s="240"/>
      <c r="AB89" s="240"/>
      <c r="AC89" s="240"/>
      <c r="AD89" s="240"/>
      <c r="AE89" s="240"/>
      <c r="AF89" s="240"/>
      <c r="AG89" s="240"/>
      <c r="AH89" s="240"/>
      <c r="AI89" s="240"/>
      <c r="AJ89" s="240"/>
      <c r="AK89" s="240"/>
      <c r="AL89" s="240"/>
      <c r="AM89" s="240"/>
      <c r="AN89" s="240"/>
      <c r="AO89" s="240"/>
    </row>
    <row r="90" spans="1:41" ht="13.5" customHeight="1">
      <c r="A90" s="240"/>
      <c r="B90" s="240"/>
      <c r="C90" s="240"/>
      <c r="D90" s="240"/>
      <c r="E90" s="240"/>
      <c r="F90" s="240"/>
      <c r="G90" s="240"/>
      <c r="H90" s="164"/>
      <c r="I90" s="164"/>
      <c r="J90" s="164"/>
      <c r="K90" s="164"/>
      <c r="L90" s="164"/>
      <c r="M90" s="240"/>
      <c r="N90" s="240"/>
      <c r="O90" s="240"/>
      <c r="P90" s="240"/>
      <c r="Q90" s="240"/>
      <c r="R90" s="67"/>
      <c r="S90" s="240"/>
      <c r="T90" s="240"/>
      <c r="U90" s="240"/>
      <c r="V90" s="240"/>
      <c r="W90" s="240"/>
      <c r="X90" s="240"/>
      <c r="Y90" s="240"/>
      <c r="Z90" s="240"/>
      <c r="AA90" s="240"/>
      <c r="AB90" s="240"/>
      <c r="AC90" s="240"/>
      <c r="AD90" s="240"/>
      <c r="AE90" s="240"/>
      <c r="AF90" s="240"/>
      <c r="AG90" s="240"/>
      <c r="AH90" s="240"/>
      <c r="AI90" s="240"/>
      <c r="AJ90" s="240"/>
      <c r="AK90" s="240"/>
      <c r="AL90" s="240"/>
      <c r="AM90" s="240"/>
      <c r="AN90" s="240"/>
      <c r="AO90" s="240"/>
    </row>
    <row r="91" spans="1:41" ht="13.5" customHeight="1">
      <c r="A91" s="240"/>
      <c r="B91" s="240"/>
      <c r="C91" s="240"/>
      <c r="D91" s="240"/>
      <c r="E91" s="240"/>
      <c r="F91" s="240"/>
      <c r="G91" s="240"/>
      <c r="H91" s="164"/>
      <c r="I91" s="164"/>
      <c r="J91" s="164"/>
      <c r="K91" s="164"/>
      <c r="L91" s="164"/>
      <c r="M91" s="240"/>
      <c r="N91" s="240"/>
      <c r="O91" s="240"/>
      <c r="P91" s="240"/>
      <c r="Q91" s="240"/>
      <c r="R91" s="67"/>
      <c r="S91" s="240"/>
      <c r="T91" s="240"/>
      <c r="U91" s="240"/>
      <c r="V91" s="240"/>
      <c r="W91" s="240"/>
      <c r="X91" s="240"/>
      <c r="Y91" s="240"/>
      <c r="Z91" s="240"/>
      <c r="AA91" s="240"/>
      <c r="AB91" s="240"/>
      <c r="AC91" s="240"/>
      <c r="AD91" s="240"/>
      <c r="AE91" s="240"/>
      <c r="AF91" s="240"/>
      <c r="AG91" s="240"/>
      <c r="AH91" s="240"/>
      <c r="AI91" s="240"/>
      <c r="AJ91" s="240"/>
      <c r="AK91" s="240"/>
      <c r="AL91" s="240"/>
      <c r="AM91" s="240"/>
      <c r="AN91" s="240"/>
      <c r="AO91" s="240"/>
    </row>
    <row r="92" spans="1:41" ht="13.5" customHeight="1">
      <c r="A92" s="240"/>
      <c r="B92" s="240"/>
      <c r="C92" s="240"/>
      <c r="D92" s="240"/>
      <c r="E92" s="240"/>
      <c r="F92" s="240"/>
      <c r="G92" s="240"/>
      <c r="H92" s="164"/>
      <c r="I92" s="164"/>
      <c r="J92" s="164"/>
      <c r="K92" s="164"/>
      <c r="L92" s="164"/>
      <c r="M92" s="240"/>
      <c r="N92" s="240"/>
      <c r="O92" s="240"/>
      <c r="P92" s="240"/>
      <c r="Q92" s="240"/>
      <c r="R92" s="67"/>
      <c r="S92" s="240"/>
      <c r="T92" s="240"/>
      <c r="U92" s="240"/>
      <c r="V92" s="240"/>
      <c r="W92" s="240"/>
      <c r="X92" s="240"/>
      <c r="Y92" s="240"/>
      <c r="Z92" s="240"/>
      <c r="AA92" s="240"/>
      <c r="AB92" s="240"/>
      <c r="AC92" s="240"/>
      <c r="AD92" s="240"/>
      <c r="AE92" s="240"/>
      <c r="AF92" s="240"/>
      <c r="AG92" s="240"/>
      <c r="AH92" s="240"/>
      <c r="AI92" s="240"/>
      <c r="AJ92" s="240"/>
      <c r="AK92" s="240"/>
      <c r="AL92" s="240"/>
      <c r="AM92" s="240"/>
      <c r="AN92" s="240"/>
      <c r="AO92" s="240"/>
    </row>
    <row r="93" spans="1:41" ht="13.5" customHeight="1">
      <c r="A93" s="240"/>
      <c r="B93" s="240"/>
      <c r="C93" s="240"/>
      <c r="D93" s="240"/>
      <c r="E93" s="240"/>
      <c r="F93" s="240"/>
      <c r="G93" s="240"/>
      <c r="H93" s="164"/>
      <c r="I93" s="164"/>
      <c r="J93" s="164"/>
      <c r="K93" s="164"/>
      <c r="L93" s="164"/>
      <c r="M93" s="240"/>
      <c r="N93" s="240"/>
      <c r="O93" s="240"/>
      <c r="P93" s="240"/>
      <c r="Q93" s="240"/>
      <c r="R93" s="67"/>
      <c r="S93" s="240"/>
      <c r="T93" s="240"/>
      <c r="U93" s="240"/>
      <c r="V93" s="240"/>
      <c r="W93" s="240"/>
      <c r="X93" s="240"/>
      <c r="Y93" s="240"/>
      <c r="Z93" s="240"/>
      <c r="AA93" s="240"/>
      <c r="AB93" s="240"/>
      <c r="AC93" s="240"/>
      <c r="AD93" s="240"/>
      <c r="AE93" s="240"/>
      <c r="AF93" s="240"/>
      <c r="AG93" s="240"/>
      <c r="AH93" s="240"/>
      <c r="AI93" s="240"/>
      <c r="AJ93" s="240"/>
      <c r="AK93" s="240"/>
      <c r="AL93" s="240"/>
      <c r="AM93" s="240"/>
      <c r="AN93" s="240"/>
      <c r="AO93" s="240"/>
    </row>
    <row r="94" spans="1:41" ht="13.5" customHeight="1">
      <c r="A94" s="240"/>
      <c r="B94" s="240"/>
      <c r="C94" s="240"/>
      <c r="D94" s="240"/>
      <c r="E94" s="240"/>
      <c r="F94" s="240"/>
      <c r="G94" s="240"/>
      <c r="H94" s="164"/>
      <c r="I94" s="164"/>
      <c r="J94" s="164"/>
      <c r="K94" s="164"/>
      <c r="L94" s="164"/>
      <c r="M94" s="240"/>
      <c r="N94" s="240"/>
      <c r="O94" s="240"/>
      <c r="P94" s="240"/>
      <c r="Q94" s="240"/>
      <c r="R94" s="67"/>
      <c r="S94" s="240"/>
      <c r="T94" s="240"/>
      <c r="U94" s="240"/>
      <c r="V94" s="240"/>
      <c r="W94" s="240"/>
      <c r="X94" s="240"/>
      <c r="Y94" s="240"/>
      <c r="Z94" s="240"/>
      <c r="AA94" s="240"/>
      <c r="AB94" s="240"/>
      <c r="AC94" s="240"/>
      <c r="AD94" s="240"/>
      <c r="AE94" s="240"/>
      <c r="AF94" s="240"/>
      <c r="AG94" s="240"/>
      <c r="AH94" s="240"/>
      <c r="AI94" s="240"/>
      <c r="AJ94" s="240"/>
      <c r="AK94" s="240"/>
      <c r="AL94" s="240"/>
      <c r="AM94" s="240"/>
      <c r="AN94" s="240"/>
      <c r="AO94" s="240"/>
    </row>
    <row r="95" spans="1:41" ht="13.5" customHeight="1">
      <c r="A95" s="240"/>
      <c r="B95" s="240"/>
      <c r="C95" s="240"/>
      <c r="D95" s="240"/>
      <c r="E95" s="240"/>
      <c r="F95" s="240"/>
      <c r="G95" s="240"/>
      <c r="H95" s="164"/>
      <c r="I95" s="164"/>
      <c r="J95" s="164"/>
      <c r="K95" s="164"/>
      <c r="L95" s="164"/>
      <c r="M95" s="240"/>
      <c r="N95" s="240"/>
      <c r="O95" s="240"/>
      <c r="P95" s="240"/>
      <c r="Q95" s="240"/>
      <c r="R95" s="67"/>
      <c r="S95" s="240"/>
      <c r="T95" s="240"/>
      <c r="U95" s="240"/>
      <c r="V95" s="240"/>
      <c r="W95" s="240"/>
      <c r="X95" s="240"/>
      <c r="Y95" s="240"/>
      <c r="Z95" s="240"/>
      <c r="AA95" s="240"/>
      <c r="AB95" s="240"/>
      <c r="AC95" s="240"/>
      <c r="AD95" s="240"/>
      <c r="AE95" s="240"/>
      <c r="AF95" s="240"/>
      <c r="AG95" s="240"/>
      <c r="AH95" s="240"/>
      <c r="AI95" s="240"/>
      <c r="AJ95" s="240"/>
      <c r="AK95" s="240"/>
      <c r="AL95" s="240"/>
      <c r="AM95" s="240"/>
      <c r="AN95" s="240"/>
      <c r="AO95" s="240"/>
    </row>
    <row r="96" spans="1:41" ht="13.5" customHeight="1">
      <c r="A96" s="240"/>
      <c r="B96" s="240"/>
      <c r="C96" s="240"/>
      <c r="D96" s="240"/>
      <c r="E96" s="240"/>
      <c r="F96" s="240"/>
      <c r="G96" s="240"/>
      <c r="H96" s="164"/>
      <c r="I96" s="164"/>
      <c r="J96" s="164"/>
      <c r="K96" s="164"/>
      <c r="L96" s="164"/>
      <c r="M96" s="240"/>
      <c r="N96" s="240"/>
      <c r="O96" s="240"/>
      <c r="P96" s="240"/>
      <c r="Q96" s="240"/>
      <c r="R96" s="67"/>
      <c r="S96" s="240"/>
      <c r="T96" s="240"/>
      <c r="U96" s="240"/>
      <c r="V96" s="240"/>
      <c r="W96" s="240"/>
      <c r="X96" s="240"/>
      <c r="Y96" s="240"/>
      <c r="Z96" s="240"/>
      <c r="AA96" s="240"/>
      <c r="AB96" s="240"/>
      <c r="AC96" s="240"/>
      <c r="AD96" s="240"/>
      <c r="AE96" s="240"/>
      <c r="AF96" s="240"/>
      <c r="AG96" s="240"/>
      <c r="AH96" s="240"/>
      <c r="AI96" s="240"/>
      <c r="AJ96" s="240"/>
      <c r="AK96" s="240"/>
      <c r="AL96" s="240"/>
      <c r="AM96" s="240"/>
      <c r="AN96" s="240"/>
      <c r="AO96" s="240"/>
    </row>
    <row r="97" spans="1:41" ht="13.5" customHeight="1">
      <c r="A97" s="240"/>
      <c r="B97" s="240"/>
      <c r="C97" s="240"/>
      <c r="D97" s="240"/>
      <c r="E97" s="240"/>
      <c r="F97" s="240"/>
      <c r="G97" s="240"/>
      <c r="H97" s="164"/>
      <c r="I97" s="164"/>
      <c r="J97" s="164"/>
      <c r="K97" s="164"/>
      <c r="L97" s="164"/>
      <c r="M97" s="240"/>
      <c r="N97" s="240"/>
      <c r="O97" s="240"/>
      <c r="P97" s="240"/>
      <c r="Q97" s="240"/>
      <c r="R97" s="67"/>
      <c r="S97" s="240"/>
      <c r="T97" s="240"/>
      <c r="U97" s="240"/>
      <c r="V97" s="240"/>
      <c r="W97" s="240"/>
      <c r="X97" s="240"/>
      <c r="Y97" s="240"/>
      <c r="Z97" s="240"/>
      <c r="AA97" s="240"/>
      <c r="AB97" s="240"/>
      <c r="AC97" s="240"/>
      <c r="AD97" s="240"/>
      <c r="AE97" s="240"/>
      <c r="AF97" s="240"/>
      <c r="AG97" s="240"/>
      <c r="AH97" s="240"/>
      <c r="AI97" s="240"/>
      <c r="AJ97" s="240"/>
      <c r="AK97" s="240"/>
      <c r="AL97" s="240"/>
      <c r="AM97" s="240"/>
      <c r="AN97" s="240"/>
      <c r="AO97" s="240"/>
    </row>
    <row r="98" spans="1:41" ht="13.5" customHeight="1">
      <c r="A98" s="240"/>
      <c r="B98" s="240"/>
      <c r="C98" s="240"/>
      <c r="D98" s="240"/>
      <c r="E98" s="240"/>
      <c r="F98" s="240"/>
      <c r="G98" s="240"/>
      <c r="H98" s="164"/>
      <c r="I98" s="164"/>
      <c r="J98" s="164"/>
      <c r="K98" s="164"/>
      <c r="L98" s="164"/>
      <c r="M98" s="240"/>
      <c r="N98" s="240"/>
      <c r="O98" s="240"/>
      <c r="P98" s="240"/>
      <c r="Q98" s="240"/>
      <c r="R98" s="67"/>
      <c r="S98" s="240"/>
      <c r="T98" s="240"/>
      <c r="U98" s="240"/>
      <c r="V98" s="240"/>
      <c r="W98" s="240"/>
      <c r="X98" s="240"/>
      <c r="Y98" s="240"/>
      <c r="Z98" s="240"/>
      <c r="AA98" s="240"/>
      <c r="AB98" s="240"/>
      <c r="AC98" s="240"/>
      <c r="AD98" s="240"/>
      <c r="AE98" s="240"/>
      <c r="AF98" s="240"/>
      <c r="AG98" s="240"/>
      <c r="AH98" s="240"/>
      <c r="AI98" s="240"/>
      <c r="AJ98" s="240"/>
      <c r="AK98" s="240"/>
      <c r="AL98" s="240"/>
      <c r="AM98" s="240"/>
      <c r="AN98" s="240"/>
      <c r="AO98" s="240"/>
    </row>
    <row r="99" spans="1:41" ht="13.5" customHeight="1">
      <c r="A99" s="240"/>
      <c r="B99" s="240"/>
      <c r="C99" s="240"/>
      <c r="D99" s="240"/>
      <c r="E99" s="240"/>
      <c r="F99" s="240"/>
      <c r="G99" s="240"/>
      <c r="H99" s="164"/>
      <c r="I99" s="164"/>
      <c r="J99" s="164"/>
      <c r="K99" s="164"/>
      <c r="L99" s="164"/>
      <c r="M99" s="240"/>
      <c r="N99" s="240"/>
      <c r="O99" s="240"/>
      <c r="P99" s="240"/>
      <c r="Q99" s="240"/>
      <c r="R99" s="67"/>
      <c r="S99" s="240"/>
      <c r="T99" s="240"/>
      <c r="U99" s="240"/>
      <c r="V99" s="240"/>
      <c r="W99" s="240"/>
      <c r="X99" s="240"/>
      <c r="Y99" s="240"/>
      <c r="Z99" s="240"/>
      <c r="AA99" s="240"/>
      <c r="AB99" s="240"/>
      <c r="AC99" s="240"/>
      <c r="AD99" s="240"/>
      <c r="AE99" s="240"/>
      <c r="AF99" s="240"/>
      <c r="AG99" s="240"/>
      <c r="AH99" s="240"/>
      <c r="AI99" s="240"/>
      <c r="AJ99" s="240"/>
      <c r="AK99" s="240"/>
      <c r="AL99" s="240"/>
      <c r="AM99" s="240"/>
      <c r="AN99" s="240"/>
      <c r="AO99" s="240"/>
    </row>
    <row r="100" spans="1:41" ht="13.5" customHeight="1">
      <c r="A100" s="240"/>
      <c r="B100" s="240"/>
      <c r="C100" s="240"/>
      <c r="D100" s="240"/>
      <c r="E100" s="240"/>
      <c r="F100" s="240"/>
      <c r="G100" s="240"/>
      <c r="H100" s="164"/>
      <c r="I100" s="164"/>
      <c r="J100" s="164"/>
      <c r="K100" s="164"/>
      <c r="L100" s="164"/>
      <c r="M100" s="240"/>
      <c r="N100" s="240"/>
      <c r="O100" s="240"/>
      <c r="P100" s="240"/>
      <c r="Q100" s="240"/>
      <c r="R100" s="67"/>
      <c r="S100" s="240"/>
      <c r="T100" s="240"/>
      <c r="U100" s="240"/>
      <c r="V100" s="240"/>
      <c r="W100" s="240"/>
      <c r="X100" s="240"/>
      <c r="Y100" s="240"/>
      <c r="Z100" s="240"/>
      <c r="AA100" s="240"/>
      <c r="AB100" s="240"/>
      <c r="AC100" s="240"/>
      <c r="AD100" s="240"/>
      <c r="AE100" s="240"/>
      <c r="AF100" s="240"/>
      <c r="AG100" s="240"/>
      <c r="AH100" s="240"/>
      <c r="AI100" s="240"/>
      <c r="AJ100" s="240"/>
      <c r="AK100" s="240"/>
      <c r="AL100" s="240"/>
      <c r="AM100" s="240"/>
      <c r="AN100" s="240"/>
      <c r="AO100" s="240"/>
    </row>
    <row r="101" spans="1:41" ht="13.5" customHeight="1">
      <c r="A101" s="240"/>
      <c r="B101" s="240"/>
      <c r="C101" s="240"/>
      <c r="D101" s="240"/>
      <c r="E101" s="240"/>
      <c r="F101" s="240"/>
      <c r="G101" s="240"/>
      <c r="H101" s="164"/>
      <c r="I101" s="164"/>
      <c r="J101" s="164"/>
      <c r="K101" s="164"/>
      <c r="L101" s="164"/>
      <c r="M101" s="240"/>
      <c r="N101" s="240"/>
      <c r="O101" s="240"/>
      <c r="P101" s="240"/>
      <c r="Q101" s="240"/>
      <c r="R101" s="67"/>
      <c r="S101" s="240"/>
      <c r="T101" s="240"/>
      <c r="U101" s="240"/>
      <c r="V101" s="240"/>
      <c r="W101" s="240"/>
      <c r="X101" s="240"/>
      <c r="Y101" s="240"/>
      <c r="Z101" s="240"/>
      <c r="AA101" s="240"/>
      <c r="AB101" s="240"/>
      <c r="AC101" s="240"/>
      <c r="AD101" s="240"/>
      <c r="AE101" s="240"/>
      <c r="AF101" s="240"/>
      <c r="AG101" s="240"/>
      <c r="AH101" s="240"/>
      <c r="AI101" s="240"/>
      <c r="AJ101" s="240"/>
      <c r="AK101" s="240"/>
      <c r="AL101" s="240"/>
      <c r="AM101" s="240"/>
      <c r="AN101" s="240"/>
      <c r="AO101" s="240"/>
    </row>
    <row r="102" spans="1:41" ht="13.5" customHeight="1">
      <c r="A102" s="240"/>
      <c r="B102" s="240"/>
      <c r="C102" s="240"/>
      <c r="D102" s="240"/>
      <c r="E102" s="240"/>
      <c r="F102" s="240"/>
      <c r="G102" s="240"/>
      <c r="H102" s="164"/>
      <c r="I102" s="164"/>
      <c r="J102" s="164"/>
      <c r="K102" s="164"/>
      <c r="L102" s="164"/>
      <c r="M102" s="240"/>
      <c r="N102" s="240"/>
      <c r="O102" s="240"/>
      <c r="P102" s="240"/>
      <c r="Q102" s="240"/>
      <c r="R102" s="67"/>
      <c r="S102" s="240"/>
      <c r="T102" s="240"/>
      <c r="U102" s="240"/>
      <c r="V102" s="240"/>
      <c r="W102" s="240"/>
      <c r="X102" s="240"/>
      <c r="Y102" s="240"/>
      <c r="Z102" s="240"/>
      <c r="AA102" s="240"/>
      <c r="AB102" s="240"/>
      <c r="AC102" s="240"/>
      <c r="AD102" s="240"/>
      <c r="AE102" s="240"/>
      <c r="AF102" s="240"/>
      <c r="AG102" s="240"/>
      <c r="AH102" s="240"/>
      <c r="AI102" s="240"/>
      <c r="AJ102" s="240"/>
      <c r="AK102" s="240"/>
      <c r="AL102" s="240"/>
      <c r="AM102" s="240"/>
      <c r="AN102" s="240"/>
      <c r="AO102" s="240"/>
    </row>
    <row r="103" spans="1:41" ht="13.5" customHeight="1">
      <c r="A103" s="240"/>
      <c r="B103" s="240"/>
      <c r="C103" s="240"/>
      <c r="D103" s="240"/>
      <c r="E103" s="240"/>
      <c r="F103" s="240"/>
      <c r="G103" s="240"/>
      <c r="H103" s="164"/>
      <c r="I103" s="164"/>
      <c r="J103" s="164"/>
      <c r="K103" s="164"/>
      <c r="L103" s="164"/>
      <c r="M103" s="240"/>
      <c r="N103" s="240"/>
      <c r="O103" s="240"/>
      <c r="P103" s="240"/>
      <c r="Q103" s="240"/>
      <c r="R103" s="67"/>
      <c r="S103" s="240"/>
      <c r="T103" s="240"/>
      <c r="U103" s="240"/>
      <c r="V103" s="240"/>
      <c r="W103" s="240"/>
      <c r="X103" s="240"/>
      <c r="Y103" s="240"/>
      <c r="Z103" s="240"/>
      <c r="AA103" s="240"/>
      <c r="AB103" s="240"/>
      <c r="AC103" s="240"/>
      <c r="AD103" s="240"/>
      <c r="AE103" s="240"/>
      <c r="AF103" s="240"/>
      <c r="AG103" s="240"/>
      <c r="AH103" s="240"/>
      <c r="AI103" s="240"/>
      <c r="AJ103" s="240"/>
      <c r="AK103" s="240"/>
      <c r="AL103" s="240"/>
      <c r="AM103" s="240"/>
      <c r="AN103" s="240"/>
      <c r="AO103" s="240"/>
    </row>
    <row r="104" spans="1:41" ht="13.5" customHeight="1">
      <c r="A104" s="240"/>
      <c r="B104" s="240"/>
      <c r="C104" s="240"/>
      <c r="D104" s="240"/>
      <c r="E104" s="240"/>
      <c r="F104" s="240"/>
      <c r="G104" s="240"/>
      <c r="H104" s="164"/>
      <c r="I104" s="164"/>
      <c r="J104" s="164"/>
      <c r="K104" s="164"/>
      <c r="L104" s="164"/>
      <c r="M104" s="240"/>
      <c r="N104" s="240"/>
      <c r="O104" s="240"/>
      <c r="P104" s="240"/>
      <c r="Q104" s="240"/>
      <c r="R104" s="67"/>
      <c r="S104" s="240"/>
      <c r="T104" s="240"/>
      <c r="U104" s="240"/>
      <c r="V104" s="240"/>
      <c r="W104" s="240"/>
      <c r="X104" s="240"/>
      <c r="Y104" s="240"/>
      <c r="Z104" s="240"/>
      <c r="AA104" s="240"/>
      <c r="AB104" s="240"/>
      <c r="AC104" s="240"/>
      <c r="AD104" s="240"/>
      <c r="AE104" s="240"/>
      <c r="AF104" s="240"/>
      <c r="AG104" s="240"/>
      <c r="AH104" s="240"/>
      <c r="AI104" s="240"/>
      <c r="AJ104" s="240"/>
      <c r="AK104" s="240"/>
      <c r="AL104" s="240"/>
      <c r="AM104" s="240"/>
      <c r="AN104" s="240"/>
      <c r="AO104" s="240"/>
    </row>
    <row r="105" spans="1:41" ht="13.5" customHeight="1">
      <c r="A105" s="240"/>
      <c r="B105" s="240"/>
      <c r="C105" s="240"/>
      <c r="D105" s="240"/>
      <c r="E105" s="240"/>
      <c r="F105" s="240"/>
      <c r="G105" s="240"/>
      <c r="H105" s="164"/>
      <c r="I105" s="164"/>
      <c r="J105" s="164"/>
      <c r="K105" s="164"/>
      <c r="L105" s="164"/>
      <c r="M105" s="240"/>
      <c r="N105" s="240"/>
      <c r="O105" s="240"/>
      <c r="P105" s="240"/>
      <c r="Q105" s="240"/>
      <c r="R105" s="67"/>
      <c r="S105" s="240"/>
      <c r="T105" s="240"/>
      <c r="U105" s="240"/>
      <c r="V105" s="240"/>
      <c r="W105" s="240"/>
      <c r="X105" s="240"/>
      <c r="Y105" s="240"/>
      <c r="Z105" s="240"/>
      <c r="AA105" s="240"/>
      <c r="AB105" s="240"/>
      <c r="AC105" s="240"/>
      <c r="AD105" s="240"/>
      <c r="AE105" s="240"/>
      <c r="AF105" s="240"/>
      <c r="AG105" s="240"/>
      <c r="AH105" s="240"/>
      <c r="AI105" s="240"/>
      <c r="AJ105" s="240"/>
      <c r="AK105" s="240"/>
      <c r="AL105" s="240"/>
      <c r="AM105" s="240"/>
      <c r="AN105" s="240"/>
      <c r="AO105" s="240"/>
    </row>
    <row r="106" spans="1:41" ht="13.5" customHeight="1">
      <c r="A106" s="240"/>
      <c r="B106" s="240"/>
      <c r="C106" s="240"/>
      <c r="D106" s="240"/>
      <c r="E106" s="240"/>
      <c r="F106" s="240"/>
      <c r="G106" s="240"/>
      <c r="H106" s="164"/>
      <c r="I106" s="164"/>
      <c r="J106" s="164"/>
      <c r="K106" s="164"/>
      <c r="L106" s="164"/>
      <c r="M106" s="240"/>
      <c r="N106" s="240"/>
      <c r="O106" s="240"/>
      <c r="P106" s="240"/>
      <c r="Q106" s="240"/>
      <c r="R106" s="67"/>
      <c r="S106" s="240"/>
      <c r="T106" s="240"/>
      <c r="U106" s="240"/>
      <c r="V106" s="240"/>
      <c r="W106" s="240"/>
      <c r="X106" s="240"/>
      <c r="Y106" s="240"/>
      <c r="Z106" s="240"/>
      <c r="AA106" s="240"/>
      <c r="AB106" s="240"/>
      <c r="AC106" s="240"/>
      <c r="AD106" s="240"/>
      <c r="AE106" s="240"/>
      <c r="AF106" s="240"/>
      <c r="AG106" s="240"/>
      <c r="AH106" s="240"/>
      <c r="AI106" s="240"/>
      <c r="AJ106" s="240"/>
      <c r="AK106" s="240"/>
      <c r="AL106" s="240"/>
      <c r="AM106" s="240"/>
      <c r="AN106" s="240"/>
      <c r="AO106" s="240"/>
    </row>
    <row r="107" spans="1:41" ht="13.5" customHeight="1">
      <c r="A107" s="240"/>
      <c r="B107" s="240"/>
      <c r="C107" s="240"/>
      <c r="D107" s="240"/>
      <c r="E107" s="240"/>
      <c r="F107" s="240"/>
      <c r="G107" s="240"/>
      <c r="H107" s="164"/>
      <c r="I107" s="164"/>
      <c r="J107" s="164"/>
      <c r="K107" s="164"/>
      <c r="L107" s="164"/>
      <c r="M107" s="240"/>
      <c r="N107" s="240"/>
      <c r="O107" s="240"/>
      <c r="P107" s="240"/>
      <c r="Q107" s="240"/>
      <c r="R107" s="67"/>
      <c r="S107" s="240"/>
      <c r="T107" s="240"/>
      <c r="U107" s="240"/>
      <c r="V107" s="240"/>
      <c r="W107" s="240"/>
      <c r="X107" s="240"/>
      <c r="Y107" s="240"/>
      <c r="Z107" s="240"/>
      <c r="AA107" s="240"/>
      <c r="AB107" s="240"/>
      <c r="AC107" s="240"/>
      <c r="AD107" s="240"/>
      <c r="AE107" s="240"/>
      <c r="AF107" s="240"/>
      <c r="AG107" s="240"/>
      <c r="AH107" s="240"/>
      <c r="AI107" s="240"/>
      <c r="AJ107" s="240"/>
      <c r="AK107" s="240"/>
      <c r="AL107" s="240"/>
      <c r="AM107" s="240"/>
      <c r="AN107" s="240"/>
      <c r="AO107" s="240"/>
    </row>
    <row r="108" spans="1:41" ht="13.5" customHeight="1">
      <c r="A108" s="240"/>
      <c r="B108" s="240"/>
      <c r="C108" s="240"/>
      <c r="D108" s="240"/>
      <c r="E108" s="240"/>
      <c r="F108" s="240"/>
      <c r="G108" s="240"/>
      <c r="H108" s="164"/>
      <c r="I108" s="164"/>
      <c r="J108" s="164"/>
      <c r="K108" s="164"/>
      <c r="L108" s="164"/>
      <c r="M108" s="240"/>
      <c r="N108" s="240"/>
      <c r="O108" s="240"/>
      <c r="P108" s="240"/>
      <c r="Q108" s="240"/>
      <c r="R108" s="67"/>
      <c r="S108" s="240"/>
      <c r="T108" s="240"/>
      <c r="U108" s="240"/>
      <c r="V108" s="240"/>
      <c r="W108" s="240"/>
      <c r="X108" s="240"/>
      <c r="Y108" s="240"/>
      <c r="Z108" s="240"/>
      <c r="AA108" s="240"/>
      <c r="AB108" s="240"/>
      <c r="AC108" s="240"/>
      <c r="AD108" s="240"/>
      <c r="AE108" s="240"/>
      <c r="AF108" s="240"/>
      <c r="AG108" s="240"/>
      <c r="AH108" s="240"/>
      <c r="AI108" s="240"/>
      <c r="AJ108" s="240"/>
      <c r="AK108" s="240"/>
      <c r="AL108" s="240"/>
      <c r="AM108" s="240"/>
      <c r="AN108" s="240"/>
      <c r="AO108" s="240"/>
    </row>
    <row r="109" spans="1:41" ht="13.5" customHeight="1">
      <c r="A109" s="240"/>
      <c r="B109" s="240"/>
      <c r="C109" s="240"/>
      <c r="D109" s="240"/>
      <c r="E109" s="240"/>
      <c r="F109" s="240"/>
      <c r="G109" s="240"/>
      <c r="H109" s="164"/>
      <c r="I109" s="164"/>
      <c r="J109" s="164"/>
      <c r="K109" s="164"/>
      <c r="L109" s="164"/>
      <c r="M109" s="240"/>
      <c r="N109" s="240"/>
      <c r="O109" s="240"/>
      <c r="P109" s="240"/>
      <c r="Q109" s="240"/>
      <c r="R109" s="67"/>
      <c r="S109" s="240"/>
      <c r="T109" s="240"/>
      <c r="U109" s="240"/>
      <c r="V109" s="240"/>
      <c r="W109" s="240"/>
      <c r="X109" s="240"/>
      <c r="Y109" s="240"/>
      <c r="Z109" s="240"/>
      <c r="AA109" s="240"/>
      <c r="AB109" s="240"/>
      <c r="AC109" s="240"/>
      <c r="AD109" s="240"/>
      <c r="AE109" s="240"/>
      <c r="AF109" s="240"/>
      <c r="AG109" s="240"/>
      <c r="AH109" s="240"/>
      <c r="AI109" s="240"/>
      <c r="AJ109" s="240"/>
      <c r="AK109" s="240"/>
      <c r="AL109" s="240"/>
      <c r="AM109" s="240"/>
      <c r="AN109" s="240"/>
      <c r="AO109" s="240"/>
    </row>
    <row r="110" spans="1:41" ht="13.5" customHeight="1">
      <c r="A110" s="240"/>
      <c r="B110" s="240"/>
      <c r="C110" s="240"/>
      <c r="D110" s="240"/>
      <c r="E110" s="240"/>
      <c r="F110" s="240"/>
      <c r="G110" s="240"/>
      <c r="H110" s="164"/>
      <c r="I110" s="164"/>
      <c r="J110" s="164"/>
      <c r="K110" s="164"/>
      <c r="L110" s="164"/>
      <c r="M110" s="240"/>
      <c r="N110" s="240"/>
      <c r="O110" s="240"/>
      <c r="P110" s="240"/>
      <c r="Q110" s="240"/>
      <c r="R110" s="67"/>
      <c r="S110" s="240"/>
      <c r="T110" s="240"/>
      <c r="U110" s="240"/>
      <c r="V110" s="240"/>
      <c r="W110" s="240"/>
      <c r="X110" s="240"/>
      <c r="Y110" s="240"/>
      <c r="Z110" s="240"/>
      <c r="AA110" s="240"/>
      <c r="AB110" s="240"/>
      <c r="AC110" s="240"/>
      <c r="AD110" s="240"/>
      <c r="AE110" s="240"/>
      <c r="AF110" s="240"/>
      <c r="AG110" s="240"/>
      <c r="AH110" s="240"/>
      <c r="AI110" s="240"/>
      <c r="AJ110" s="240"/>
      <c r="AK110" s="240"/>
      <c r="AL110" s="240"/>
      <c r="AM110" s="240"/>
      <c r="AN110" s="240"/>
      <c r="AO110" s="240"/>
    </row>
    <row r="111" spans="1:41" ht="13.5" customHeight="1">
      <c r="A111" s="240"/>
      <c r="B111" s="240"/>
      <c r="C111" s="240"/>
      <c r="D111" s="240"/>
      <c r="E111" s="240"/>
      <c r="F111" s="240"/>
      <c r="G111" s="240"/>
      <c r="H111" s="164"/>
      <c r="I111" s="164"/>
      <c r="J111" s="164"/>
      <c r="K111" s="164"/>
      <c r="L111" s="164"/>
      <c r="M111" s="240"/>
      <c r="N111" s="240"/>
      <c r="O111" s="240"/>
      <c r="P111" s="240"/>
      <c r="Q111" s="240"/>
      <c r="R111" s="67"/>
      <c r="S111" s="240"/>
      <c r="T111" s="240"/>
      <c r="U111" s="240"/>
      <c r="V111" s="240"/>
      <c r="W111" s="240"/>
      <c r="X111" s="240"/>
      <c r="Y111" s="240"/>
      <c r="Z111" s="240"/>
      <c r="AA111" s="240"/>
      <c r="AB111" s="240"/>
      <c r="AC111" s="240"/>
      <c r="AD111" s="240"/>
      <c r="AE111" s="240"/>
      <c r="AF111" s="240"/>
      <c r="AG111" s="240"/>
      <c r="AH111" s="240"/>
      <c r="AI111" s="240"/>
      <c r="AJ111" s="240"/>
      <c r="AK111" s="240"/>
      <c r="AL111" s="240"/>
      <c r="AM111" s="240"/>
      <c r="AN111" s="240"/>
      <c r="AO111" s="240"/>
    </row>
    <row r="112" spans="1:41" ht="13.5" customHeight="1">
      <c r="A112" s="240"/>
      <c r="B112" s="240"/>
      <c r="C112" s="240"/>
      <c r="D112" s="240"/>
      <c r="E112" s="240"/>
      <c r="F112" s="240"/>
      <c r="G112" s="240"/>
      <c r="H112" s="164"/>
      <c r="I112" s="164"/>
      <c r="J112" s="164"/>
      <c r="K112" s="164"/>
      <c r="L112" s="164"/>
      <c r="M112" s="240"/>
      <c r="N112" s="240"/>
      <c r="O112" s="240"/>
      <c r="P112" s="240"/>
      <c r="Q112" s="240"/>
      <c r="R112" s="67"/>
      <c r="S112" s="240"/>
      <c r="T112" s="240"/>
      <c r="U112" s="240"/>
      <c r="V112" s="240"/>
      <c r="W112" s="240"/>
      <c r="X112" s="240"/>
      <c r="Y112" s="240"/>
      <c r="Z112" s="240"/>
      <c r="AA112" s="240"/>
      <c r="AB112" s="240"/>
      <c r="AC112" s="240"/>
      <c r="AD112" s="240"/>
      <c r="AE112" s="240"/>
      <c r="AF112" s="240"/>
      <c r="AG112" s="240"/>
      <c r="AH112" s="240"/>
      <c r="AI112" s="240"/>
      <c r="AJ112" s="240"/>
      <c r="AK112" s="240"/>
      <c r="AL112" s="240"/>
      <c r="AM112" s="240"/>
      <c r="AN112" s="240"/>
      <c r="AO112" s="240"/>
    </row>
    <row r="113" spans="1:41" ht="13.5" customHeight="1">
      <c r="A113" s="240"/>
      <c r="B113" s="240"/>
      <c r="C113" s="240"/>
      <c r="D113" s="240"/>
      <c r="E113" s="240"/>
      <c r="F113" s="240"/>
      <c r="G113" s="240"/>
      <c r="H113" s="164"/>
      <c r="I113" s="164"/>
      <c r="J113" s="164"/>
      <c r="K113" s="164"/>
      <c r="L113" s="164"/>
      <c r="M113" s="240"/>
      <c r="N113" s="240"/>
      <c r="O113" s="240"/>
      <c r="P113" s="240"/>
      <c r="Q113" s="240"/>
      <c r="R113" s="67"/>
      <c r="S113" s="240"/>
      <c r="T113" s="240"/>
      <c r="U113" s="240"/>
      <c r="V113" s="240"/>
      <c r="W113" s="240"/>
      <c r="X113" s="240"/>
      <c r="Y113" s="240"/>
      <c r="Z113" s="240"/>
      <c r="AA113" s="240"/>
      <c r="AB113" s="240"/>
      <c r="AC113" s="240"/>
      <c r="AD113" s="240"/>
      <c r="AE113" s="240"/>
      <c r="AF113" s="240"/>
      <c r="AG113" s="240"/>
      <c r="AH113" s="240"/>
      <c r="AI113" s="240"/>
      <c r="AJ113" s="240"/>
      <c r="AK113" s="240"/>
      <c r="AL113" s="240"/>
      <c r="AM113" s="240"/>
      <c r="AN113" s="240"/>
      <c r="AO113" s="240"/>
    </row>
    <row r="114" spans="1:41" ht="13.5" customHeight="1">
      <c r="A114" s="240"/>
      <c r="B114" s="240"/>
      <c r="C114" s="240"/>
      <c r="D114" s="240"/>
      <c r="E114" s="240"/>
      <c r="F114" s="240"/>
      <c r="G114" s="240"/>
      <c r="H114" s="164"/>
      <c r="I114" s="164"/>
      <c r="J114" s="164"/>
      <c r="K114" s="164"/>
      <c r="L114" s="164"/>
      <c r="M114" s="240"/>
      <c r="N114" s="240"/>
      <c r="O114" s="240"/>
      <c r="P114" s="240"/>
      <c r="Q114" s="240"/>
      <c r="R114" s="67"/>
      <c r="S114" s="240"/>
      <c r="T114" s="240"/>
      <c r="U114" s="240"/>
      <c r="V114" s="240"/>
      <c r="W114" s="240"/>
      <c r="X114" s="240"/>
      <c r="Y114" s="240"/>
      <c r="Z114" s="240"/>
      <c r="AA114" s="240"/>
      <c r="AB114" s="240"/>
      <c r="AC114" s="240"/>
      <c r="AD114" s="240"/>
      <c r="AE114" s="240"/>
      <c r="AF114" s="240"/>
      <c r="AG114" s="240"/>
      <c r="AH114" s="240"/>
      <c r="AI114" s="240"/>
      <c r="AJ114" s="240"/>
      <c r="AK114" s="240"/>
      <c r="AL114" s="240"/>
      <c r="AM114" s="240"/>
      <c r="AN114" s="240"/>
      <c r="AO114" s="240"/>
    </row>
    <row r="115" spans="1:41" ht="13.5" customHeight="1">
      <c r="A115" s="240"/>
      <c r="B115" s="240"/>
      <c r="C115" s="240"/>
      <c r="D115" s="240"/>
      <c r="E115" s="240"/>
      <c r="F115" s="240"/>
      <c r="G115" s="240"/>
      <c r="H115" s="164"/>
      <c r="I115" s="164"/>
      <c r="J115" s="164"/>
      <c r="K115" s="164"/>
      <c r="L115" s="164"/>
      <c r="M115" s="240"/>
      <c r="N115" s="240"/>
      <c r="O115" s="240"/>
      <c r="P115" s="240"/>
      <c r="Q115" s="240"/>
      <c r="R115" s="67"/>
      <c r="S115" s="240"/>
      <c r="T115" s="240"/>
      <c r="U115" s="240"/>
      <c r="V115" s="240"/>
      <c r="W115" s="240"/>
      <c r="X115" s="240"/>
      <c r="Y115" s="240"/>
      <c r="Z115" s="240"/>
      <c r="AA115" s="240"/>
      <c r="AB115" s="240"/>
      <c r="AC115" s="240"/>
      <c r="AD115" s="240"/>
      <c r="AE115" s="240"/>
      <c r="AF115" s="240"/>
      <c r="AG115" s="240"/>
      <c r="AH115" s="240"/>
      <c r="AI115" s="240"/>
      <c r="AJ115" s="240"/>
      <c r="AK115" s="240"/>
      <c r="AL115" s="240"/>
      <c r="AM115" s="240"/>
      <c r="AN115" s="240"/>
      <c r="AO115" s="240"/>
    </row>
    <row r="116" spans="1:41" ht="13.5" customHeight="1">
      <c r="A116" s="240"/>
      <c r="B116" s="240"/>
      <c r="C116" s="240"/>
      <c r="D116" s="240"/>
      <c r="E116" s="240"/>
      <c r="F116" s="240"/>
      <c r="G116" s="240"/>
      <c r="H116" s="164"/>
      <c r="I116" s="164"/>
      <c r="J116" s="164"/>
      <c r="K116" s="164"/>
      <c r="L116" s="164"/>
      <c r="M116" s="240"/>
      <c r="N116" s="240"/>
      <c r="O116" s="240"/>
      <c r="P116" s="240"/>
      <c r="Q116" s="240"/>
      <c r="R116" s="67"/>
      <c r="S116" s="240"/>
      <c r="T116" s="240"/>
      <c r="U116" s="240"/>
      <c r="V116" s="240"/>
      <c r="W116" s="240"/>
      <c r="X116" s="240"/>
      <c r="Y116" s="240"/>
      <c r="Z116" s="240"/>
      <c r="AA116" s="240"/>
      <c r="AB116" s="240"/>
      <c r="AC116" s="240"/>
      <c r="AD116" s="240"/>
      <c r="AE116" s="240"/>
      <c r="AF116" s="240"/>
      <c r="AG116" s="240"/>
      <c r="AH116" s="240"/>
      <c r="AI116" s="240"/>
      <c r="AJ116" s="240"/>
      <c r="AK116" s="240"/>
      <c r="AL116" s="240"/>
      <c r="AM116" s="240"/>
      <c r="AN116" s="240"/>
      <c r="AO116" s="240"/>
    </row>
    <row r="117" spans="1:41" ht="13.5" customHeight="1">
      <c r="A117" s="240"/>
      <c r="B117" s="240"/>
      <c r="C117" s="240"/>
      <c r="D117" s="240"/>
      <c r="E117" s="240"/>
      <c r="F117" s="240"/>
      <c r="G117" s="240"/>
      <c r="H117" s="164"/>
      <c r="I117" s="164"/>
      <c r="J117" s="164"/>
      <c r="K117" s="164"/>
      <c r="L117" s="164"/>
      <c r="M117" s="240"/>
      <c r="N117" s="240"/>
      <c r="O117" s="240"/>
      <c r="P117" s="240"/>
      <c r="Q117" s="240"/>
      <c r="R117" s="67"/>
      <c r="S117" s="240"/>
      <c r="T117" s="240"/>
      <c r="U117" s="240"/>
      <c r="V117" s="240"/>
      <c r="W117" s="240"/>
      <c r="X117" s="240"/>
      <c r="Y117" s="240"/>
      <c r="Z117" s="240"/>
      <c r="AA117" s="240"/>
      <c r="AB117" s="240"/>
      <c r="AC117" s="240"/>
      <c r="AD117" s="240"/>
      <c r="AE117" s="240"/>
      <c r="AF117" s="240"/>
      <c r="AG117" s="240"/>
      <c r="AH117" s="240"/>
      <c r="AI117" s="240"/>
      <c r="AJ117" s="240"/>
      <c r="AK117" s="240"/>
      <c r="AL117" s="240"/>
      <c r="AM117" s="240"/>
      <c r="AN117" s="240"/>
      <c r="AO117" s="240"/>
    </row>
    <row r="118" spans="1:41" ht="13.5" customHeight="1">
      <c r="A118" s="240"/>
      <c r="B118" s="240"/>
      <c r="C118" s="240"/>
      <c r="D118" s="240"/>
      <c r="E118" s="240"/>
      <c r="F118" s="240"/>
      <c r="G118" s="240"/>
      <c r="H118" s="164"/>
      <c r="I118" s="164"/>
      <c r="J118" s="164"/>
      <c r="K118" s="164"/>
      <c r="L118" s="164"/>
      <c r="M118" s="240"/>
      <c r="N118" s="240"/>
      <c r="O118" s="240"/>
      <c r="P118" s="240"/>
      <c r="Q118" s="240"/>
      <c r="R118" s="67"/>
      <c r="S118" s="240"/>
      <c r="T118" s="240"/>
      <c r="U118" s="240"/>
      <c r="V118" s="240"/>
      <c r="W118" s="240"/>
      <c r="X118" s="240"/>
      <c r="Y118" s="240"/>
      <c r="Z118" s="240"/>
      <c r="AA118" s="240"/>
      <c r="AB118" s="240"/>
      <c r="AC118" s="240"/>
      <c r="AD118" s="240"/>
      <c r="AE118" s="240"/>
      <c r="AF118" s="240"/>
      <c r="AG118" s="240"/>
      <c r="AH118" s="240"/>
      <c r="AI118" s="240"/>
      <c r="AJ118" s="240"/>
      <c r="AK118" s="240"/>
      <c r="AL118" s="240"/>
      <c r="AM118" s="240"/>
      <c r="AN118" s="240"/>
      <c r="AO118" s="240"/>
    </row>
    <row r="119" spans="1:41" ht="13.5" customHeight="1">
      <c r="A119" s="240"/>
      <c r="B119" s="240"/>
      <c r="C119" s="240"/>
      <c r="D119" s="240"/>
      <c r="E119" s="240"/>
      <c r="F119" s="240"/>
      <c r="G119" s="240"/>
      <c r="H119" s="164"/>
      <c r="I119" s="164"/>
      <c r="J119" s="164"/>
      <c r="K119" s="164"/>
      <c r="L119" s="164"/>
      <c r="M119" s="240"/>
      <c r="N119" s="240"/>
      <c r="O119" s="240"/>
      <c r="P119" s="240"/>
      <c r="Q119" s="240"/>
      <c r="R119" s="67"/>
      <c r="S119" s="240"/>
      <c r="T119" s="240"/>
      <c r="U119" s="240"/>
      <c r="V119" s="240"/>
      <c r="W119" s="240"/>
      <c r="X119" s="240"/>
      <c r="Y119" s="240"/>
      <c r="Z119" s="240"/>
      <c r="AA119" s="240"/>
      <c r="AB119" s="240"/>
      <c r="AC119" s="240"/>
      <c r="AD119" s="240"/>
      <c r="AE119" s="240"/>
      <c r="AF119" s="240"/>
      <c r="AG119" s="240"/>
      <c r="AH119" s="240"/>
      <c r="AI119" s="240"/>
      <c r="AJ119" s="240"/>
      <c r="AK119" s="240"/>
      <c r="AL119" s="240"/>
      <c r="AM119" s="240"/>
      <c r="AN119" s="240"/>
      <c r="AO119" s="240"/>
    </row>
    <row r="120" spans="1:41" ht="13.5" customHeight="1">
      <c r="A120" s="240"/>
      <c r="B120" s="240"/>
      <c r="C120" s="240"/>
      <c r="D120" s="240"/>
      <c r="E120" s="240"/>
      <c r="F120" s="240"/>
      <c r="G120" s="240"/>
      <c r="H120" s="164"/>
      <c r="I120" s="164"/>
      <c r="J120" s="164"/>
      <c r="K120" s="164"/>
      <c r="L120" s="164"/>
      <c r="M120" s="240"/>
      <c r="N120" s="240"/>
      <c r="O120" s="240"/>
      <c r="P120" s="240"/>
      <c r="Q120" s="240"/>
      <c r="R120" s="67"/>
      <c r="S120" s="240"/>
      <c r="T120" s="240"/>
      <c r="U120" s="240"/>
      <c r="V120" s="240"/>
      <c r="W120" s="240"/>
      <c r="X120" s="240"/>
      <c r="Y120" s="240"/>
      <c r="Z120" s="240"/>
      <c r="AA120" s="240"/>
      <c r="AB120" s="240"/>
      <c r="AC120" s="240"/>
      <c r="AD120" s="240"/>
      <c r="AE120" s="240"/>
      <c r="AF120" s="240"/>
      <c r="AG120" s="240"/>
      <c r="AH120" s="240"/>
      <c r="AI120" s="240"/>
      <c r="AJ120" s="240"/>
      <c r="AK120" s="240"/>
      <c r="AL120" s="240"/>
      <c r="AM120" s="240"/>
      <c r="AN120" s="240"/>
      <c r="AO120" s="240"/>
    </row>
    <row r="121" spans="1:41" ht="13.5" customHeight="1">
      <c r="A121" s="240"/>
      <c r="B121" s="240"/>
      <c r="C121" s="240"/>
      <c r="D121" s="240"/>
      <c r="E121" s="240"/>
      <c r="F121" s="240"/>
      <c r="G121" s="240"/>
      <c r="H121" s="164"/>
      <c r="I121" s="164"/>
      <c r="J121" s="164"/>
      <c r="K121" s="164"/>
      <c r="L121" s="164"/>
      <c r="M121" s="240"/>
      <c r="N121" s="240"/>
      <c r="O121" s="240"/>
      <c r="P121" s="240"/>
      <c r="Q121" s="240"/>
      <c r="R121" s="67"/>
      <c r="S121" s="240"/>
      <c r="T121" s="240"/>
      <c r="U121" s="240"/>
      <c r="V121" s="240"/>
      <c r="W121" s="240"/>
      <c r="X121" s="240"/>
      <c r="Y121" s="240"/>
      <c r="Z121" s="240"/>
      <c r="AA121" s="240"/>
      <c r="AB121" s="240"/>
      <c r="AC121" s="240"/>
      <c r="AD121" s="240"/>
      <c r="AE121" s="240"/>
      <c r="AF121" s="240"/>
      <c r="AG121" s="240"/>
      <c r="AH121" s="240"/>
      <c r="AI121" s="240"/>
      <c r="AJ121" s="240"/>
      <c r="AK121" s="240"/>
      <c r="AL121" s="240"/>
      <c r="AM121" s="240"/>
      <c r="AN121" s="240"/>
      <c r="AO121" s="240"/>
    </row>
    <row r="122" spans="1:41" ht="13.5" customHeight="1">
      <c r="A122" s="240"/>
      <c r="B122" s="240"/>
      <c r="C122" s="240"/>
      <c r="D122" s="240"/>
      <c r="E122" s="240"/>
      <c r="F122" s="240"/>
      <c r="G122" s="240"/>
      <c r="H122" s="164"/>
      <c r="I122" s="164"/>
      <c r="J122" s="164"/>
      <c r="K122" s="164"/>
      <c r="L122" s="164"/>
      <c r="M122" s="240"/>
      <c r="N122" s="240"/>
      <c r="O122" s="240"/>
      <c r="P122" s="240"/>
      <c r="Q122" s="240"/>
      <c r="R122" s="67"/>
      <c r="S122" s="240"/>
      <c r="T122" s="240"/>
      <c r="U122" s="240"/>
      <c r="V122" s="240"/>
      <c r="W122" s="240"/>
      <c r="X122" s="240"/>
      <c r="Y122" s="240"/>
      <c r="Z122" s="240"/>
      <c r="AA122" s="240"/>
      <c r="AB122" s="240"/>
      <c r="AC122" s="240"/>
      <c r="AD122" s="240"/>
      <c r="AE122" s="240"/>
      <c r="AF122" s="240"/>
      <c r="AG122" s="240"/>
      <c r="AH122" s="240"/>
      <c r="AI122" s="240"/>
      <c r="AJ122" s="240"/>
      <c r="AK122" s="240"/>
      <c r="AL122" s="240"/>
      <c r="AM122" s="240"/>
      <c r="AN122" s="240"/>
      <c r="AO122" s="240"/>
    </row>
    <row r="123" spans="1:41" ht="13.5" customHeight="1">
      <c r="A123" s="240"/>
      <c r="B123" s="240"/>
      <c r="C123" s="240"/>
      <c r="D123" s="240"/>
      <c r="E123" s="240"/>
      <c r="F123" s="240"/>
      <c r="G123" s="240"/>
      <c r="H123" s="164"/>
      <c r="I123" s="164"/>
      <c r="J123" s="164"/>
      <c r="K123" s="164"/>
      <c r="L123" s="164"/>
      <c r="M123" s="240"/>
      <c r="N123" s="240"/>
      <c r="O123" s="240"/>
      <c r="P123" s="240"/>
      <c r="Q123" s="240"/>
      <c r="R123" s="67"/>
      <c r="S123" s="240"/>
      <c r="T123" s="240"/>
      <c r="U123" s="240"/>
      <c r="V123" s="240"/>
      <c r="W123" s="240"/>
      <c r="X123" s="240"/>
      <c r="Y123" s="240"/>
      <c r="Z123" s="240"/>
      <c r="AA123" s="240"/>
      <c r="AB123" s="240"/>
      <c r="AC123" s="240"/>
      <c r="AD123" s="240"/>
      <c r="AE123" s="240"/>
      <c r="AF123" s="240"/>
      <c r="AG123" s="240"/>
      <c r="AH123" s="240"/>
      <c r="AI123" s="240"/>
      <c r="AJ123" s="240"/>
      <c r="AK123" s="240"/>
      <c r="AL123" s="240"/>
      <c r="AM123" s="240"/>
      <c r="AN123" s="240"/>
      <c r="AO123" s="240"/>
    </row>
    <row r="124" spans="1:41" ht="13.5" customHeight="1">
      <c r="A124" s="240"/>
      <c r="B124" s="240"/>
      <c r="C124" s="240"/>
      <c r="D124" s="240"/>
      <c r="E124" s="240"/>
      <c r="F124" s="240"/>
      <c r="G124" s="240"/>
      <c r="H124" s="164"/>
      <c r="I124" s="164"/>
      <c r="J124" s="164"/>
      <c r="K124" s="164"/>
      <c r="L124" s="164"/>
      <c r="M124" s="240"/>
      <c r="N124" s="240"/>
      <c r="O124" s="240"/>
      <c r="P124" s="240"/>
      <c r="Q124" s="240"/>
      <c r="R124" s="67"/>
      <c r="S124" s="240"/>
      <c r="T124" s="240"/>
      <c r="U124" s="240"/>
      <c r="V124" s="240"/>
      <c r="W124" s="240"/>
      <c r="X124" s="240"/>
      <c r="Y124" s="240"/>
      <c r="Z124" s="240"/>
      <c r="AA124" s="240"/>
      <c r="AB124" s="240"/>
      <c r="AC124" s="240"/>
      <c r="AD124" s="240"/>
      <c r="AE124" s="240"/>
      <c r="AF124" s="240"/>
      <c r="AG124" s="240"/>
      <c r="AH124" s="240"/>
      <c r="AI124" s="240"/>
      <c r="AJ124" s="240"/>
      <c r="AK124" s="240"/>
      <c r="AL124" s="240"/>
      <c r="AM124" s="240"/>
      <c r="AN124" s="240"/>
      <c r="AO124" s="240"/>
    </row>
    <row r="125" spans="1:41" ht="13.5" customHeight="1">
      <c r="A125" s="240"/>
      <c r="B125" s="240"/>
      <c r="C125" s="240"/>
      <c r="D125" s="240"/>
      <c r="E125" s="240"/>
      <c r="F125" s="240"/>
      <c r="G125" s="240"/>
      <c r="H125" s="164"/>
      <c r="I125" s="164"/>
      <c r="J125" s="164"/>
      <c r="K125" s="164"/>
      <c r="L125" s="164"/>
      <c r="M125" s="240"/>
      <c r="N125" s="240"/>
      <c r="O125" s="240"/>
      <c r="P125" s="240"/>
      <c r="Q125" s="240"/>
      <c r="R125" s="67"/>
      <c r="S125" s="240"/>
      <c r="T125" s="240"/>
      <c r="U125" s="240"/>
      <c r="V125" s="240"/>
      <c r="W125" s="240"/>
      <c r="X125" s="240"/>
      <c r="Y125" s="240"/>
      <c r="Z125" s="240"/>
      <c r="AA125" s="240"/>
      <c r="AB125" s="240"/>
      <c r="AC125" s="240"/>
      <c r="AD125" s="240"/>
      <c r="AE125" s="240"/>
      <c r="AF125" s="240"/>
      <c r="AG125" s="240"/>
      <c r="AH125" s="240"/>
      <c r="AI125" s="240"/>
      <c r="AJ125" s="240"/>
      <c r="AK125" s="240"/>
      <c r="AL125" s="240"/>
      <c r="AM125" s="240"/>
      <c r="AN125" s="240"/>
      <c r="AO125" s="240"/>
    </row>
    <row r="126" spans="1:41" ht="13.5" customHeight="1">
      <c r="A126" s="240"/>
      <c r="B126" s="240"/>
      <c r="C126" s="240"/>
      <c r="D126" s="240"/>
      <c r="E126" s="240"/>
      <c r="F126" s="240"/>
      <c r="G126" s="240"/>
      <c r="H126" s="164"/>
      <c r="I126" s="164"/>
      <c r="J126" s="164"/>
      <c r="K126" s="164"/>
      <c r="L126" s="164"/>
      <c r="M126" s="240"/>
      <c r="N126" s="240"/>
      <c r="O126" s="240"/>
      <c r="P126" s="240"/>
      <c r="Q126" s="240"/>
      <c r="R126" s="67"/>
      <c r="S126" s="240"/>
      <c r="T126" s="240"/>
      <c r="U126" s="240"/>
      <c r="V126" s="240"/>
      <c r="W126" s="240"/>
      <c r="X126" s="240"/>
      <c r="Y126" s="240"/>
      <c r="Z126" s="240"/>
      <c r="AA126" s="240"/>
      <c r="AB126" s="240"/>
      <c r="AC126" s="240"/>
      <c r="AD126" s="240"/>
      <c r="AE126" s="240"/>
      <c r="AF126" s="240"/>
      <c r="AG126" s="240"/>
      <c r="AH126" s="240"/>
      <c r="AI126" s="240"/>
      <c r="AJ126" s="240"/>
      <c r="AK126" s="240"/>
      <c r="AL126" s="240"/>
      <c r="AM126" s="240"/>
      <c r="AN126" s="240"/>
      <c r="AO126" s="240"/>
    </row>
    <row r="127" spans="1:41" ht="13.5" customHeight="1">
      <c r="A127" s="240"/>
      <c r="B127" s="240"/>
      <c r="C127" s="240"/>
      <c r="D127" s="240"/>
      <c r="E127" s="240"/>
      <c r="F127" s="240"/>
      <c r="G127" s="240"/>
      <c r="H127" s="164"/>
      <c r="I127" s="164"/>
      <c r="J127" s="164"/>
      <c r="K127" s="164"/>
      <c r="L127" s="164"/>
      <c r="M127" s="240"/>
      <c r="N127" s="240"/>
      <c r="O127" s="240"/>
      <c r="P127" s="240"/>
      <c r="Q127" s="240"/>
      <c r="R127" s="67"/>
      <c r="S127" s="240"/>
      <c r="T127" s="240"/>
      <c r="U127" s="240"/>
      <c r="V127" s="240"/>
      <c r="W127" s="240"/>
      <c r="X127" s="240"/>
      <c r="Y127" s="240"/>
      <c r="Z127" s="240"/>
      <c r="AA127" s="240"/>
      <c r="AB127" s="240"/>
      <c r="AC127" s="240"/>
      <c r="AD127" s="240"/>
      <c r="AE127" s="240"/>
      <c r="AF127" s="240"/>
      <c r="AG127" s="240"/>
      <c r="AH127" s="240"/>
      <c r="AI127" s="240"/>
      <c r="AJ127" s="240"/>
      <c r="AK127" s="240"/>
      <c r="AL127" s="240"/>
      <c r="AM127" s="240"/>
      <c r="AN127" s="240"/>
      <c r="AO127" s="240"/>
    </row>
    <row r="128" spans="1:41" ht="13.5" customHeight="1">
      <c r="A128" s="240"/>
      <c r="B128" s="240"/>
      <c r="C128" s="240"/>
      <c r="D128" s="240"/>
      <c r="E128" s="240"/>
      <c r="F128" s="240"/>
      <c r="G128" s="240"/>
      <c r="H128" s="164"/>
      <c r="I128" s="164"/>
      <c r="J128" s="164"/>
      <c r="K128" s="164"/>
      <c r="L128" s="164"/>
      <c r="M128" s="240"/>
      <c r="N128" s="240"/>
      <c r="O128" s="240"/>
      <c r="P128" s="240"/>
      <c r="Q128" s="240"/>
      <c r="R128" s="67"/>
      <c r="S128" s="240"/>
      <c r="T128" s="240"/>
      <c r="U128" s="240"/>
      <c r="V128" s="240"/>
      <c r="W128" s="240"/>
      <c r="X128" s="240"/>
      <c r="Y128" s="240"/>
      <c r="Z128" s="240"/>
      <c r="AA128" s="240"/>
      <c r="AB128" s="240"/>
      <c r="AC128" s="240"/>
      <c r="AD128" s="240"/>
      <c r="AE128" s="240"/>
      <c r="AF128" s="240"/>
      <c r="AG128" s="240"/>
      <c r="AH128" s="240"/>
      <c r="AI128" s="240"/>
      <c r="AJ128" s="240"/>
      <c r="AK128" s="240"/>
      <c r="AL128" s="240"/>
      <c r="AM128" s="240"/>
      <c r="AN128" s="240"/>
      <c r="AO128" s="240"/>
    </row>
    <row r="129" spans="1:41" ht="13.5" customHeight="1">
      <c r="A129" s="240"/>
      <c r="B129" s="240"/>
      <c r="C129" s="240"/>
      <c r="D129" s="240"/>
      <c r="E129" s="240"/>
      <c r="F129" s="240"/>
      <c r="G129" s="240"/>
      <c r="H129" s="164"/>
      <c r="I129" s="164"/>
      <c r="J129" s="164"/>
      <c r="K129" s="164"/>
      <c r="L129" s="164"/>
      <c r="M129" s="240"/>
      <c r="N129" s="240"/>
      <c r="O129" s="240"/>
      <c r="P129" s="240"/>
      <c r="Q129" s="240"/>
      <c r="R129" s="67"/>
      <c r="S129" s="240"/>
      <c r="T129" s="240"/>
      <c r="U129" s="240"/>
      <c r="V129" s="240"/>
      <c r="W129" s="240"/>
      <c r="X129" s="240"/>
      <c r="Y129" s="240"/>
      <c r="Z129" s="240"/>
      <c r="AA129" s="240"/>
      <c r="AB129" s="240"/>
      <c r="AC129" s="240"/>
      <c r="AD129" s="240"/>
      <c r="AE129" s="240"/>
      <c r="AF129" s="240"/>
      <c r="AG129" s="240"/>
      <c r="AH129" s="240"/>
      <c r="AI129" s="240"/>
      <c r="AJ129" s="240"/>
      <c r="AK129" s="240"/>
      <c r="AL129" s="240"/>
      <c r="AM129" s="240"/>
      <c r="AN129" s="240"/>
      <c r="AO129" s="240"/>
    </row>
    <row r="130" spans="1:41" ht="13.5" customHeight="1">
      <c r="A130" s="240"/>
      <c r="B130" s="240"/>
      <c r="C130" s="240"/>
      <c r="D130" s="240"/>
      <c r="E130" s="240"/>
      <c r="F130" s="240"/>
      <c r="G130" s="240"/>
      <c r="H130" s="164"/>
      <c r="I130" s="164"/>
      <c r="J130" s="164"/>
      <c r="K130" s="164"/>
      <c r="L130" s="164"/>
      <c r="M130" s="240"/>
      <c r="N130" s="240"/>
      <c r="O130" s="240"/>
      <c r="P130" s="240"/>
      <c r="Q130" s="240"/>
      <c r="R130" s="67"/>
      <c r="S130" s="240"/>
      <c r="T130" s="240"/>
      <c r="U130" s="240"/>
      <c r="V130" s="240"/>
      <c r="W130" s="240"/>
      <c r="X130" s="240"/>
      <c r="Y130" s="240"/>
      <c r="Z130" s="240"/>
      <c r="AA130" s="240"/>
      <c r="AB130" s="240"/>
      <c r="AC130" s="240"/>
      <c r="AD130" s="240"/>
      <c r="AE130" s="240"/>
      <c r="AF130" s="240"/>
      <c r="AG130" s="240"/>
      <c r="AH130" s="240"/>
      <c r="AI130" s="240"/>
      <c r="AJ130" s="240"/>
      <c r="AK130" s="240"/>
      <c r="AL130" s="240"/>
      <c r="AM130" s="240"/>
      <c r="AN130" s="240"/>
      <c r="AO130" s="240"/>
    </row>
    <row r="131" spans="1:41" ht="13.5" customHeight="1">
      <c r="A131" s="240"/>
      <c r="B131" s="240"/>
      <c r="C131" s="240"/>
      <c r="D131" s="240"/>
      <c r="E131" s="240"/>
      <c r="F131" s="240"/>
      <c r="G131" s="240"/>
      <c r="H131" s="164"/>
      <c r="I131" s="164"/>
      <c r="J131" s="164"/>
      <c r="K131" s="164"/>
      <c r="L131" s="164"/>
      <c r="M131" s="240"/>
      <c r="N131" s="240"/>
      <c r="O131" s="240"/>
      <c r="P131" s="240"/>
      <c r="Q131" s="240"/>
      <c r="R131" s="67"/>
      <c r="S131" s="240"/>
      <c r="T131" s="240"/>
      <c r="U131" s="240"/>
      <c r="V131" s="240"/>
      <c r="W131" s="240"/>
      <c r="X131" s="240"/>
      <c r="Y131" s="240"/>
      <c r="Z131" s="240"/>
      <c r="AA131" s="240"/>
      <c r="AB131" s="240"/>
      <c r="AC131" s="240"/>
      <c r="AD131" s="240"/>
      <c r="AE131" s="240"/>
      <c r="AF131" s="240"/>
      <c r="AG131" s="240"/>
      <c r="AH131" s="240"/>
      <c r="AI131" s="240"/>
      <c r="AJ131" s="240"/>
      <c r="AK131" s="240"/>
      <c r="AL131" s="240"/>
      <c r="AM131" s="240"/>
      <c r="AN131" s="240"/>
      <c r="AO131" s="240"/>
    </row>
    <row r="132" spans="1:41" ht="13.5" customHeight="1">
      <c r="A132" s="240"/>
      <c r="B132" s="240"/>
      <c r="C132" s="240"/>
      <c r="D132" s="240"/>
      <c r="E132" s="240"/>
      <c r="F132" s="240"/>
      <c r="G132" s="240"/>
      <c r="H132" s="164"/>
      <c r="I132" s="164"/>
      <c r="J132" s="164"/>
      <c r="K132" s="164"/>
      <c r="L132" s="164"/>
      <c r="M132" s="240"/>
      <c r="N132" s="240"/>
      <c r="O132" s="240"/>
      <c r="P132" s="240"/>
      <c r="Q132" s="240"/>
      <c r="R132" s="67"/>
      <c r="S132" s="240"/>
      <c r="T132" s="240"/>
      <c r="U132" s="240"/>
      <c r="V132" s="240"/>
      <c r="W132" s="240"/>
      <c r="X132" s="240"/>
      <c r="Y132" s="240"/>
      <c r="Z132" s="240"/>
      <c r="AA132" s="240"/>
      <c r="AB132" s="240"/>
      <c r="AC132" s="240"/>
      <c r="AD132" s="240"/>
      <c r="AE132" s="240"/>
      <c r="AF132" s="240"/>
      <c r="AG132" s="240"/>
      <c r="AH132" s="240"/>
      <c r="AI132" s="240"/>
      <c r="AJ132" s="240"/>
      <c r="AK132" s="240"/>
      <c r="AL132" s="240"/>
      <c r="AM132" s="240"/>
      <c r="AN132" s="240"/>
      <c r="AO132" s="240"/>
    </row>
    <row r="133" spans="1:41" ht="13.5" customHeight="1">
      <c r="A133" s="240"/>
      <c r="B133" s="240"/>
      <c r="C133" s="240"/>
      <c r="D133" s="240"/>
      <c r="E133" s="240"/>
      <c r="F133" s="240"/>
      <c r="G133" s="240"/>
      <c r="H133" s="164"/>
      <c r="I133" s="164"/>
      <c r="J133" s="164"/>
      <c r="K133" s="164"/>
      <c r="L133" s="164"/>
      <c r="M133" s="240"/>
      <c r="N133" s="240"/>
      <c r="O133" s="240"/>
      <c r="P133" s="240"/>
      <c r="Q133" s="240"/>
      <c r="R133" s="67"/>
      <c r="S133" s="240"/>
      <c r="T133" s="240"/>
      <c r="U133" s="240"/>
      <c r="V133" s="240"/>
      <c r="W133" s="240"/>
      <c r="X133" s="240"/>
      <c r="Y133" s="240"/>
      <c r="Z133" s="240"/>
      <c r="AA133" s="240"/>
      <c r="AB133" s="240"/>
      <c r="AC133" s="240"/>
      <c r="AD133" s="240"/>
      <c r="AE133" s="240"/>
      <c r="AF133" s="240"/>
      <c r="AG133" s="240"/>
      <c r="AH133" s="240"/>
      <c r="AI133" s="240"/>
      <c r="AJ133" s="240"/>
      <c r="AK133" s="240"/>
      <c r="AL133" s="240"/>
      <c r="AM133" s="240"/>
      <c r="AN133" s="240"/>
      <c r="AO133" s="240"/>
    </row>
    <row r="134" spans="1:41" ht="13.5" customHeight="1">
      <c r="A134" s="240"/>
      <c r="B134" s="240"/>
      <c r="C134" s="240"/>
      <c r="D134" s="240"/>
      <c r="E134" s="240"/>
      <c r="F134" s="240"/>
      <c r="G134" s="240"/>
      <c r="H134" s="164"/>
      <c r="I134" s="164"/>
      <c r="J134" s="164"/>
      <c r="K134" s="164"/>
      <c r="L134" s="164"/>
      <c r="M134" s="240"/>
      <c r="N134" s="240"/>
      <c r="O134" s="240"/>
      <c r="P134" s="240"/>
      <c r="Q134" s="240"/>
      <c r="R134" s="67"/>
      <c r="S134" s="240"/>
      <c r="T134" s="240"/>
      <c r="U134" s="240"/>
      <c r="V134" s="240"/>
      <c r="W134" s="240"/>
      <c r="X134" s="240"/>
      <c r="Y134" s="240"/>
      <c r="Z134" s="240"/>
      <c r="AA134" s="240"/>
      <c r="AB134" s="240"/>
      <c r="AC134" s="240"/>
      <c r="AD134" s="240"/>
      <c r="AE134" s="240"/>
      <c r="AF134" s="240"/>
      <c r="AG134" s="240"/>
      <c r="AH134" s="240"/>
      <c r="AI134" s="240"/>
      <c r="AJ134" s="240"/>
      <c r="AK134" s="240"/>
      <c r="AL134" s="240"/>
      <c r="AM134" s="240"/>
      <c r="AN134" s="240"/>
      <c r="AO134" s="240"/>
    </row>
    <row r="135" spans="1:41" ht="13.5" customHeight="1">
      <c r="A135" s="240"/>
      <c r="B135" s="240"/>
      <c r="C135" s="240"/>
      <c r="D135" s="240"/>
      <c r="E135" s="240"/>
      <c r="F135" s="240"/>
      <c r="G135" s="240"/>
      <c r="H135" s="164"/>
      <c r="I135" s="164"/>
      <c r="J135" s="164"/>
      <c r="K135" s="164"/>
      <c r="L135" s="164"/>
      <c r="M135" s="240"/>
      <c r="N135" s="240"/>
      <c r="O135" s="240"/>
      <c r="P135" s="240"/>
      <c r="Q135" s="240"/>
      <c r="R135" s="67"/>
      <c r="S135" s="240"/>
      <c r="T135" s="240"/>
      <c r="U135" s="240"/>
      <c r="V135" s="240"/>
      <c r="W135" s="240"/>
      <c r="X135" s="240"/>
      <c r="Y135" s="240"/>
      <c r="Z135" s="240"/>
      <c r="AA135" s="240"/>
      <c r="AB135" s="240"/>
      <c r="AC135" s="240"/>
      <c r="AD135" s="240"/>
      <c r="AE135" s="240"/>
      <c r="AF135" s="240"/>
      <c r="AG135" s="240"/>
      <c r="AH135" s="240"/>
      <c r="AI135" s="240"/>
      <c r="AJ135" s="240"/>
      <c r="AK135" s="240"/>
      <c r="AL135" s="240"/>
      <c r="AM135" s="240"/>
      <c r="AN135" s="240"/>
      <c r="AO135" s="240"/>
    </row>
    <row r="136" spans="1:41" ht="13.5" customHeight="1">
      <c r="A136" s="240"/>
      <c r="B136" s="240"/>
      <c r="C136" s="240"/>
      <c r="D136" s="240"/>
      <c r="E136" s="240"/>
      <c r="F136" s="240"/>
      <c r="G136" s="240"/>
      <c r="H136" s="164"/>
      <c r="I136" s="164"/>
      <c r="J136" s="164"/>
      <c r="K136" s="164"/>
      <c r="L136" s="164"/>
      <c r="M136" s="240"/>
      <c r="N136" s="240"/>
      <c r="O136" s="240"/>
      <c r="P136" s="240"/>
      <c r="Q136" s="240"/>
      <c r="R136" s="67"/>
      <c r="S136" s="240"/>
      <c r="T136" s="240"/>
      <c r="U136" s="240"/>
      <c r="V136" s="240"/>
      <c r="W136" s="240"/>
      <c r="X136" s="240"/>
      <c r="Y136" s="240"/>
      <c r="Z136" s="240"/>
      <c r="AA136" s="240"/>
      <c r="AB136" s="240"/>
      <c r="AC136" s="240"/>
      <c r="AD136" s="240"/>
      <c r="AE136" s="240"/>
      <c r="AF136" s="240"/>
      <c r="AG136" s="240"/>
      <c r="AH136" s="240"/>
      <c r="AI136" s="240"/>
      <c r="AJ136" s="240"/>
      <c r="AK136" s="240"/>
      <c r="AL136" s="240"/>
      <c r="AM136" s="240"/>
      <c r="AN136" s="240"/>
      <c r="AO136" s="240"/>
    </row>
    <row r="137" spans="1:41" ht="13.5" customHeight="1">
      <c r="A137" s="240"/>
      <c r="B137" s="240"/>
      <c r="C137" s="240"/>
      <c r="D137" s="240"/>
      <c r="E137" s="240"/>
      <c r="F137" s="240"/>
      <c r="G137" s="240"/>
      <c r="H137" s="164"/>
      <c r="I137" s="164"/>
      <c r="J137" s="164"/>
      <c r="K137" s="164"/>
      <c r="L137" s="164"/>
      <c r="M137" s="240"/>
      <c r="N137" s="240"/>
      <c r="O137" s="240"/>
      <c r="P137" s="240"/>
      <c r="Q137" s="240"/>
      <c r="R137" s="67"/>
      <c r="S137" s="240"/>
      <c r="T137" s="240"/>
      <c r="U137" s="240"/>
      <c r="V137" s="240"/>
      <c r="W137" s="240"/>
      <c r="X137" s="240"/>
      <c r="Y137" s="240"/>
      <c r="Z137" s="240"/>
      <c r="AA137" s="240"/>
      <c r="AB137" s="240"/>
      <c r="AC137" s="240"/>
      <c r="AD137" s="240"/>
      <c r="AE137" s="240"/>
      <c r="AF137" s="240"/>
      <c r="AG137" s="240"/>
      <c r="AH137" s="240"/>
      <c r="AI137" s="240"/>
      <c r="AJ137" s="240"/>
      <c r="AK137" s="240"/>
      <c r="AL137" s="240"/>
      <c r="AM137" s="240"/>
      <c r="AN137" s="240"/>
      <c r="AO137" s="240"/>
    </row>
    <row r="138" spans="1:41" ht="13.5" customHeight="1">
      <c r="A138" s="240"/>
      <c r="B138" s="240"/>
      <c r="C138" s="240"/>
      <c r="D138" s="240"/>
      <c r="E138" s="240"/>
      <c r="F138" s="240"/>
      <c r="G138" s="240"/>
      <c r="H138" s="164"/>
      <c r="I138" s="164"/>
      <c r="J138" s="164"/>
      <c r="K138" s="164"/>
      <c r="L138" s="164"/>
      <c r="M138" s="240"/>
      <c r="N138" s="240"/>
      <c r="O138" s="240"/>
      <c r="P138" s="240"/>
      <c r="Q138" s="240"/>
      <c r="R138" s="67"/>
      <c r="S138" s="240"/>
      <c r="T138" s="240"/>
      <c r="U138" s="240"/>
      <c r="V138" s="240"/>
      <c r="W138" s="240"/>
      <c r="X138" s="240"/>
      <c r="Y138" s="240"/>
      <c r="Z138" s="240"/>
      <c r="AA138" s="240"/>
      <c r="AB138" s="240"/>
      <c r="AC138" s="240"/>
      <c r="AD138" s="240"/>
      <c r="AE138" s="240"/>
      <c r="AF138" s="240"/>
      <c r="AG138" s="240"/>
      <c r="AH138" s="240"/>
      <c r="AI138" s="240"/>
      <c r="AJ138" s="240"/>
      <c r="AK138" s="240"/>
      <c r="AL138" s="240"/>
      <c r="AM138" s="240"/>
      <c r="AN138" s="240"/>
      <c r="AO138" s="240"/>
    </row>
    <row r="139" spans="1:41" ht="13.5" customHeight="1">
      <c r="A139" s="240"/>
      <c r="B139" s="240"/>
      <c r="C139" s="240"/>
      <c r="D139" s="240"/>
      <c r="E139" s="240"/>
      <c r="F139" s="240"/>
      <c r="G139" s="240"/>
      <c r="H139" s="164"/>
      <c r="I139" s="164"/>
      <c r="J139" s="164"/>
      <c r="K139" s="164"/>
      <c r="L139" s="164"/>
      <c r="M139" s="240"/>
      <c r="N139" s="240"/>
      <c r="O139" s="240"/>
      <c r="P139" s="240"/>
      <c r="Q139" s="240"/>
      <c r="R139" s="67"/>
      <c r="S139" s="240"/>
      <c r="T139" s="240"/>
      <c r="U139" s="240"/>
      <c r="V139" s="240"/>
      <c r="W139" s="240"/>
      <c r="X139" s="240"/>
      <c r="Y139" s="240"/>
      <c r="Z139" s="240"/>
      <c r="AA139" s="240"/>
      <c r="AB139" s="240"/>
      <c r="AC139" s="240"/>
      <c r="AD139" s="240"/>
      <c r="AE139" s="240"/>
      <c r="AF139" s="240"/>
      <c r="AG139" s="240"/>
      <c r="AH139" s="240"/>
      <c r="AI139" s="240"/>
      <c r="AJ139" s="240"/>
      <c r="AK139" s="240"/>
      <c r="AL139" s="240"/>
      <c r="AM139" s="240"/>
      <c r="AN139" s="240"/>
      <c r="AO139" s="240"/>
    </row>
    <row r="140" spans="1:41" ht="13.5" customHeight="1">
      <c r="A140" s="240"/>
      <c r="B140" s="240"/>
      <c r="C140" s="240"/>
      <c r="D140" s="240"/>
      <c r="E140" s="240"/>
      <c r="F140" s="240"/>
      <c r="G140" s="240"/>
      <c r="H140" s="164"/>
      <c r="I140" s="164"/>
      <c r="J140" s="164"/>
      <c r="K140" s="164"/>
      <c r="L140" s="164"/>
      <c r="M140" s="240"/>
      <c r="N140" s="240"/>
      <c r="O140" s="240"/>
      <c r="P140" s="240"/>
      <c r="Q140" s="240"/>
      <c r="R140" s="67"/>
      <c r="S140" s="240"/>
      <c r="T140" s="240"/>
      <c r="U140" s="240"/>
      <c r="V140" s="240"/>
      <c r="W140" s="240"/>
      <c r="X140" s="240"/>
      <c r="Y140" s="240"/>
      <c r="Z140" s="240"/>
      <c r="AA140" s="240"/>
      <c r="AB140" s="240"/>
      <c r="AC140" s="240"/>
      <c r="AD140" s="240"/>
      <c r="AE140" s="240"/>
      <c r="AF140" s="240"/>
      <c r="AG140" s="240"/>
      <c r="AH140" s="240"/>
      <c r="AI140" s="240"/>
      <c r="AJ140" s="240"/>
      <c r="AK140" s="240"/>
      <c r="AL140" s="240"/>
      <c r="AM140" s="240"/>
      <c r="AN140" s="240"/>
      <c r="AO140" s="240"/>
    </row>
    <row r="141" spans="1:41" ht="13.5" customHeight="1">
      <c r="A141" s="240"/>
      <c r="B141" s="240"/>
      <c r="C141" s="240"/>
      <c r="D141" s="240"/>
      <c r="E141" s="240"/>
      <c r="F141" s="240"/>
      <c r="G141" s="240"/>
      <c r="H141" s="164"/>
      <c r="I141" s="164"/>
      <c r="J141" s="164"/>
      <c r="K141" s="164"/>
      <c r="L141" s="164"/>
      <c r="M141" s="240"/>
      <c r="N141" s="240"/>
      <c r="O141" s="240"/>
      <c r="P141" s="240"/>
      <c r="Q141" s="240"/>
      <c r="R141" s="67"/>
      <c r="S141" s="240"/>
      <c r="T141" s="240"/>
      <c r="U141" s="240"/>
      <c r="V141" s="240"/>
      <c r="W141" s="240"/>
      <c r="X141" s="240"/>
      <c r="Y141" s="240"/>
      <c r="Z141" s="240"/>
      <c r="AA141" s="240"/>
      <c r="AB141" s="240"/>
      <c r="AC141" s="240"/>
      <c r="AD141" s="240"/>
      <c r="AE141" s="240"/>
      <c r="AF141" s="240"/>
      <c r="AG141" s="240"/>
      <c r="AH141" s="240"/>
      <c r="AI141" s="240"/>
      <c r="AJ141" s="240"/>
      <c r="AK141" s="240"/>
      <c r="AL141" s="240"/>
      <c r="AM141" s="240"/>
      <c r="AN141" s="240"/>
      <c r="AO141" s="240"/>
    </row>
    <row r="142" spans="1:41" ht="13.5" customHeight="1">
      <c r="A142" s="240"/>
      <c r="B142" s="240"/>
      <c r="C142" s="240"/>
      <c r="D142" s="240"/>
      <c r="E142" s="240"/>
      <c r="F142" s="240"/>
      <c r="G142" s="240"/>
      <c r="H142" s="164"/>
      <c r="I142" s="164"/>
      <c r="J142" s="164"/>
      <c r="K142" s="164"/>
      <c r="L142" s="164"/>
      <c r="M142" s="240"/>
      <c r="N142" s="240"/>
      <c r="O142" s="240"/>
      <c r="P142" s="240"/>
      <c r="Q142" s="240"/>
      <c r="R142" s="67"/>
      <c r="S142" s="240"/>
      <c r="T142" s="240"/>
      <c r="U142" s="240"/>
      <c r="V142" s="240"/>
      <c r="W142" s="240"/>
      <c r="X142" s="240"/>
      <c r="Y142" s="240"/>
      <c r="Z142" s="240"/>
      <c r="AA142" s="240"/>
      <c r="AB142" s="240"/>
      <c r="AC142" s="240"/>
      <c r="AD142" s="240"/>
      <c r="AE142" s="240"/>
      <c r="AF142" s="240"/>
      <c r="AG142" s="240"/>
      <c r="AH142" s="240"/>
      <c r="AI142" s="240"/>
      <c r="AJ142" s="240"/>
      <c r="AK142" s="240"/>
      <c r="AL142" s="240"/>
      <c r="AM142" s="240"/>
      <c r="AN142" s="240"/>
      <c r="AO142" s="240"/>
    </row>
    <row r="143" spans="1:41" ht="13.5" customHeight="1">
      <c r="A143" s="240"/>
      <c r="B143" s="240"/>
      <c r="C143" s="240"/>
      <c r="D143" s="240"/>
      <c r="E143" s="240"/>
      <c r="F143" s="240"/>
      <c r="G143" s="240"/>
      <c r="H143" s="164"/>
      <c r="I143" s="164"/>
      <c r="J143" s="164"/>
      <c r="K143" s="164"/>
      <c r="L143" s="164"/>
      <c r="M143" s="240"/>
      <c r="N143" s="240"/>
      <c r="O143" s="240"/>
      <c r="P143" s="240"/>
      <c r="Q143" s="240"/>
      <c r="R143" s="67"/>
      <c r="S143" s="240"/>
      <c r="T143" s="240"/>
      <c r="U143" s="240"/>
      <c r="V143" s="240"/>
      <c r="W143" s="240"/>
      <c r="X143" s="240"/>
      <c r="Y143" s="240"/>
      <c r="Z143" s="240"/>
      <c r="AA143" s="240"/>
      <c r="AB143" s="240"/>
      <c r="AC143" s="240"/>
      <c r="AD143" s="240"/>
      <c r="AE143" s="240"/>
      <c r="AF143" s="240"/>
      <c r="AG143" s="240"/>
      <c r="AH143" s="240"/>
      <c r="AI143" s="240"/>
      <c r="AJ143" s="240"/>
      <c r="AK143" s="240"/>
      <c r="AL143" s="240"/>
      <c r="AM143" s="240"/>
      <c r="AN143" s="240"/>
      <c r="AO143" s="240"/>
    </row>
    <row r="144" spans="1:41" ht="13.5" customHeight="1">
      <c r="A144" s="240"/>
      <c r="B144" s="240"/>
      <c r="C144" s="240"/>
      <c r="D144" s="240"/>
      <c r="E144" s="240"/>
      <c r="F144" s="240"/>
      <c r="G144" s="240"/>
      <c r="H144" s="164"/>
      <c r="I144" s="164"/>
      <c r="J144" s="164"/>
      <c r="K144" s="164"/>
      <c r="L144" s="164"/>
      <c r="M144" s="240"/>
      <c r="N144" s="240"/>
      <c r="O144" s="240"/>
      <c r="P144" s="240"/>
      <c r="Q144" s="240"/>
      <c r="R144" s="67"/>
      <c r="S144" s="240"/>
      <c r="T144" s="240"/>
      <c r="U144" s="240"/>
      <c r="V144" s="240"/>
      <c r="W144" s="240"/>
      <c r="X144" s="240"/>
      <c r="Y144" s="240"/>
      <c r="Z144" s="240"/>
      <c r="AA144" s="240"/>
      <c r="AB144" s="240"/>
      <c r="AC144" s="240"/>
      <c r="AD144" s="240"/>
      <c r="AE144" s="240"/>
      <c r="AF144" s="240"/>
      <c r="AG144" s="240"/>
      <c r="AH144" s="240"/>
      <c r="AI144" s="240"/>
      <c r="AJ144" s="240"/>
      <c r="AK144" s="240"/>
      <c r="AL144" s="240"/>
      <c r="AM144" s="240"/>
      <c r="AN144" s="240"/>
      <c r="AO144" s="240"/>
    </row>
    <row r="145" spans="1:41" ht="13.5" customHeight="1">
      <c r="A145" s="240"/>
      <c r="B145" s="240"/>
      <c r="C145" s="240"/>
      <c r="D145" s="240"/>
      <c r="E145" s="240"/>
      <c r="F145" s="240"/>
      <c r="G145" s="240"/>
      <c r="H145" s="164"/>
      <c r="I145" s="164"/>
      <c r="J145" s="164"/>
      <c r="K145" s="164"/>
      <c r="L145" s="164"/>
      <c r="M145" s="240"/>
      <c r="N145" s="240"/>
      <c r="O145" s="240"/>
      <c r="P145" s="240"/>
      <c r="Q145" s="240"/>
      <c r="R145" s="67"/>
      <c r="S145" s="240"/>
      <c r="T145" s="240"/>
      <c r="U145" s="240"/>
      <c r="V145" s="240"/>
      <c r="W145" s="240"/>
      <c r="X145" s="240"/>
      <c r="Y145" s="240"/>
      <c r="Z145" s="240"/>
      <c r="AA145" s="240"/>
      <c r="AB145" s="240"/>
      <c r="AC145" s="240"/>
      <c r="AD145" s="240"/>
      <c r="AE145" s="240"/>
      <c r="AF145" s="240"/>
      <c r="AG145" s="240"/>
      <c r="AH145" s="240"/>
      <c r="AI145" s="240"/>
      <c r="AJ145" s="240"/>
      <c r="AK145" s="240"/>
      <c r="AL145" s="240"/>
      <c r="AM145" s="240"/>
      <c r="AN145" s="240"/>
      <c r="AO145" s="240"/>
    </row>
    <row r="146" spans="1:41" ht="13.5" customHeight="1">
      <c r="A146" s="240"/>
      <c r="B146" s="240"/>
      <c r="C146" s="240"/>
      <c r="D146" s="240"/>
      <c r="E146" s="240"/>
      <c r="F146" s="240"/>
      <c r="G146" s="240"/>
      <c r="H146" s="164"/>
      <c r="I146" s="164"/>
      <c r="J146" s="164"/>
      <c r="K146" s="164"/>
      <c r="L146" s="164"/>
      <c r="M146" s="240"/>
      <c r="N146" s="240"/>
      <c r="O146" s="240"/>
      <c r="P146" s="240"/>
      <c r="Q146" s="240"/>
      <c r="R146" s="67"/>
      <c r="S146" s="240"/>
      <c r="T146" s="240"/>
      <c r="U146" s="240"/>
      <c r="V146" s="240"/>
      <c r="W146" s="240"/>
      <c r="X146" s="240"/>
      <c r="Y146" s="240"/>
      <c r="Z146" s="240"/>
      <c r="AA146" s="240"/>
      <c r="AB146" s="240"/>
      <c r="AC146" s="240"/>
      <c r="AD146" s="240"/>
      <c r="AE146" s="240"/>
      <c r="AF146" s="240"/>
      <c r="AG146" s="240"/>
      <c r="AH146" s="240"/>
      <c r="AI146" s="240"/>
      <c r="AJ146" s="240"/>
      <c r="AK146" s="240"/>
      <c r="AL146" s="240"/>
      <c r="AM146" s="240"/>
      <c r="AN146" s="240"/>
      <c r="AO146" s="240"/>
    </row>
    <row r="147" spans="1:41" ht="13.5" customHeight="1">
      <c r="A147" s="240"/>
      <c r="B147" s="240"/>
      <c r="C147" s="240"/>
      <c r="D147" s="240"/>
      <c r="E147" s="240"/>
      <c r="F147" s="240"/>
      <c r="G147" s="240"/>
      <c r="H147" s="164"/>
      <c r="I147" s="164"/>
      <c r="J147" s="164"/>
      <c r="K147" s="164"/>
      <c r="L147" s="164"/>
      <c r="M147" s="240"/>
      <c r="N147" s="240"/>
      <c r="O147" s="240"/>
      <c r="P147" s="240"/>
      <c r="Q147" s="240"/>
      <c r="R147" s="67"/>
      <c r="S147" s="240"/>
      <c r="T147" s="240"/>
      <c r="U147" s="240"/>
      <c r="V147" s="240"/>
      <c r="W147" s="240"/>
      <c r="X147" s="240"/>
      <c r="Y147" s="240"/>
      <c r="Z147" s="240"/>
      <c r="AA147" s="240"/>
      <c r="AB147" s="240"/>
      <c r="AC147" s="240"/>
      <c r="AD147" s="240"/>
      <c r="AE147" s="240"/>
      <c r="AF147" s="240"/>
      <c r="AG147" s="240"/>
      <c r="AH147" s="240"/>
      <c r="AI147" s="240"/>
      <c r="AJ147" s="240"/>
      <c r="AK147" s="240"/>
      <c r="AL147" s="240"/>
      <c r="AM147" s="240"/>
      <c r="AN147" s="240"/>
      <c r="AO147" s="240"/>
    </row>
    <row r="148" spans="1:41" ht="13.5" customHeight="1">
      <c r="A148" s="240"/>
      <c r="B148" s="240"/>
      <c r="C148" s="240"/>
      <c r="D148" s="240"/>
      <c r="E148" s="240"/>
      <c r="F148" s="240"/>
      <c r="G148" s="240"/>
      <c r="H148" s="164"/>
      <c r="I148" s="164"/>
      <c r="J148" s="164"/>
      <c r="K148" s="164"/>
      <c r="L148" s="164"/>
      <c r="M148" s="240"/>
      <c r="N148" s="240"/>
      <c r="O148" s="240"/>
      <c r="P148" s="240"/>
      <c r="Q148" s="240"/>
      <c r="R148" s="67"/>
      <c r="S148" s="240"/>
      <c r="T148" s="240"/>
      <c r="U148" s="240"/>
      <c r="V148" s="240"/>
      <c r="W148" s="240"/>
      <c r="X148" s="240"/>
      <c r="Y148" s="240"/>
      <c r="Z148" s="240"/>
      <c r="AA148" s="240"/>
      <c r="AB148" s="240"/>
      <c r="AC148" s="240"/>
      <c r="AD148" s="240"/>
      <c r="AE148" s="240"/>
      <c r="AF148" s="240"/>
      <c r="AG148" s="240"/>
      <c r="AH148" s="240"/>
      <c r="AI148" s="240"/>
      <c r="AJ148" s="240"/>
      <c r="AK148" s="240"/>
      <c r="AL148" s="240"/>
      <c r="AM148" s="240"/>
      <c r="AN148" s="240"/>
      <c r="AO148" s="240"/>
    </row>
    <row r="149" spans="1:41" ht="13.5" customHeight="1">
      <c r="A149" s="240"/>
      <c r="B149" s="240"/>
      <c r="C149" s="240"/>
      <c r="D149" s="240"/>
      <c r="E149" s="240"/>
      <c r="F149" s="240"/>
      <c r="G149" s="240"/>
      <c r="H149" s="164"/>
      <c r="I149" s="164"/>
      <c r="J149" s="164"/>
      <c r="K149" s="164"/>
      <c r="L149" s="164"/>
      <c r="M149" s="240"/>
      <c r="N149" s="240"/>
      <c r="O149" s="240"/>
      <c r="P149" s="240"/>
      <c r="Q149" s="240"/>
      <c r="R149" s="67"/>
      <c r="S149" s="240"/>
      <c r="T149" s="240"/>
      <c r="U149" s="240"/>
      <c r="V149" s="240"/>
      <c r="W149" s="240"/>
      <c r="X149" s="240"/>
      <c r="Y149" s="240"/>
      <c r="Z149" s="240"/>
      <c r="AA149" s="240"/>
      <c r="AB149" s="240"/>
      <c r="AC149" s="240"/>
      <c r="AD149" s="240"/>
      <c r="AE149" s="240"/>
      <c r="AF149" s="240"/>
      <c r="AG149" s="240"/>
      <c r="AH149" s="240"/>
      <c r="AI149" s="240"/>
      <c r="AJ149" s="240"/>
      <c r="AK149" s="240"/>
      <c r="AL149" s="240"/>
      <c r="AM149" s="240"/>
      <c r="AN149" s="240"/>
      <c r="AO149" s="240"/>
    </row>
    <row r="150" spans="1:41" ht="13.5" customHeight="1">
      <c r="A150" s="240"/>
      <c r="B150" s="240"/>
      <c r="C150" s="240"/>
      <c r="D150" s="240"/>
      <c r="E150" s="240"/>
      <c r="F150" s="240"/>
      <c r="G150" s="240"/>
      <c r="H150" s="164"/>
      <c r="I150" s="164"/>
      <c r="J150" s="164"/>
      <c r="K150" s="164"/>
      <c r="L150" s="164"/>
      <c r="M150" s="240"/>
      <c r="N150" s="240"/>
      <c r="O150" s="240"/>
      <c r="P150" s="240"/>
      <c r="Q150" s="240"/>
      <c r="R150" s="67"/>
      <c r="S150" s="240"/>
      <c r="T150" s="240"/>
      <c r="U150" s="240"/>
      <c r="V150" s="240"/>
      <c r="W150" s="240"/>
      <c r="X150" s="240"/>
      <c r="Y150" s="240"/>
      <c r="Z150" s="240"/>
      <c r="AA150" s="240"/>
      <c r="AB150" s="240"/>
      <c r="AC150" s="240"/>
      <c r="AD150" s="240"/>
      <c r="AE150" s="240"/>
      <c r="AF150" s="240"/>
      <c r="AG150" s="240"/>
      <c r="AH150" s="240"/>
      <c r="AI150" s="240"/>
      <c r="AJ150" s="240"/>
      <c r="AK150" s="240"/>
      <c r="AL150" s="240"/>
      <c r="AM150" s="240"/>
      <c r="AN150" s="240"/>
      <c r="AO150" s="240"/>
    </row>
    <row r="151" spans="1:41" ht="13.5" customHeight="1">
      <c r="A151" s="240"/>
      <c r="B151" s="240"/>
      <c r="C151" s="240"/>
      <c r="D151" s="240"/>
      <c r="E151" s="240"/>
      <c r="F151" s="240"/>
      <c r="G151" s="240"/>
      <c r="H151" s="164"/>
      <c r="I151" s="164"/>
      <c r="J151" s="164"/>
      <c r="K151" s="164"/>
      <c r="L151" s="164"/>
      <c r="M151" s="240"/>
      <c r="N151" s="240"/>
      <c r="O151" s="240"/>
      <c r="P151" s="240"/>
      <c r="Q151" s="240"/>
      <c r="R151" s="67"/>
      <c r="S151" s="240"/>
      <c r="T151" s="240"/>
      <c r="U151" s="240"/>
      <c r="V151" s="240"/>
      <c r="W151" s="240"/>
      <c r="X151" s="240"/>
      <c r="Y151" s="240"/>
      <c r="Z151" s="240"/>
      <c r="AA151" s="240"/>
      <c r="AB151" s="240"/>
      <c r="AC151" s="240"/>
      <c r="AD151" s="240"/>
      <c r="AE151" s="240"/>
      <c r="AF151" s="240"/>
      <c r="AG151" s="240"/>
      <c r="AH151" s="240"/>
      <c r="AI151" s="240"/>
      <c r="AJ151" s="240"/>
      <c r="AK151" s="240"/>
      <c r="AL151" s="240"/>
      <c r="AM151" s="240"/>
      <c r="AN151" s="240"/>
      <c r="AO151" s="240"/>
    </row>
    <row r="152" spans="1:41" ht="13.5" customHeight="1">
      <c r="A152" s="240"/>
      <c r="B152" s="240"/>
      <c r="C152" s="240"/>
      <c r="D152" s="240"/>
      <c r="E152" s="240"/>
      <c r="F152" s="240"/>
      <c r="G152" s="240"/>
      <c r="H152" s="164"/>
      <c r="I152" s="164"/>
      <c r="J152" s="164"/>
      <c r="K152" s="164"/>
      <c r="L152" s="164"/>
      <c r="M152" s="240"/>
      <c r="N152" s="240"/>
      <c r="O152" s="240"/>
      <c r="P152" s="240"/>
      <c r="Q152" s="240"/>
      <c r="R152" s="67"/>
      <c r="S152" s="240"/>
      <c r="T152" s="240"/>
      <c r="U152" s="240"/>
      <c r="V152" s="240"/>
      <c r="W152" s="240"/>
      <c r="X152" s="240"/>
      <c r="Y152" s="240"/>
      <c r="Z152" s="240"/>
      <c r="AA152" s="240"/>
      <c r="AB152" s="240"/>
      <c r="AC152" s="240"/>
      <c r="AD152" s="240"/>
      <c r="AE152" s="240"/>
      <c r="AF152" s="240"/>
      <c r="AG152" s="240"/>
      <c r="AH152" s="240"/>
      <c r="AI152" s="240"/>
      <c r="AJ152" s="240"/>
      <c r="AK152" s="240"/>
      <c r="AL152" s="240"/>
      <c r="AM152" s="240"/>
      <c r="AN152" s="240"/>
      <c r="AO152" s="240"/>
    </row>
    <row r="153" spans="1:41" ht="13.5" customHeight="1">
      <c r="A153" s="240"/>
      <c r="B153" s="240"/>
      <c r="C153" s="240"/>
      <c r="D153" s="240"/>
      <c r="E153" s="240"/>
      <c r="F153" s="240"/>
      <c r="G153" s="240"/>
      <c r="H153" s="164"/>
      <c r="I153" s="164"/>
      <c r="J153" s="164"/>
      <c r="K153" s="164"/>
      <c r="L153" s="164"/>
      <c r="M153" s="240"/>
      <c r="N153" s="240"/>
      <c r="O153" s="240"/>
      <c r="P153" s="240"/>
      <c r="Q153" s="240"/>
      <c r="R153" s="67"/>
      <c r="S153" s="240"/>
      <c r="T153" s="240"/>
      <c r="U153" s="240"/>
      <c r="V153" s="240"/>
      <c r="W153" s="240"/>
      <c r="X153" s="240"/>
      <c r="Y153" s="240"/>
      <c r="Z153" s="240"/>
      <c r="AA153" s="240"/>
      <c r="AB153" s="240"/>
      <c r="AC153" s="240"/>
      <c r="AD153" s="240"/>
      <c r="AE153" s="240"/>
      <c r="AF153" s="240"/>
      <c r="AG153" s="240"/>
      <c r="AH153" s="240"/>
      <c r="AI153" s="240"/>
      <c r="AJ153" s="240"/>
      <c r="AK153" s="240"/>
      <c r="AL153" s="240"/>
      <c r="AM153" s="240"/>
      <c r="AN153" s="240"/>
      <c r="AO153" s="240"/>
    </row>
    <row r="154" spans="1:41" ht="13.5" customHeight="1">
      <c r="A154" s="240"/>
      <c r="B154" s="240"/>
      <c r="C154" s="240"/>
      <c r="D154" s="240"/>
      <c r="E154" s="240"/>
      <c r="F154" s="240"/>
      <c r="G154" s="240"/>
      <c r="H154" s="164"/>
      <c r="I154" s="164"/>
      <c r="J154" s="164"/>
      <c r="K154" s="164"/>
      <c r="L154" s="164"/>
      <c r="M154" s="240"/>
      <c r="N154" s="240"/>
      <c r="O154" s="240"/>
      <c r="P154" s="240"/>
      <c r="Q154" s="240"/>
      <c r="R154" s="67"/>
      <c r="S154" s="240"/>
      <c r="T154" s="240"/>
      <c r="U154" s="240"/>
      <c r="V154" s="240"/>
      <c r="W154" s="240"/>
      <c r="X154" s="240"/>
      <c r="Y154" s="240"/>
      <c r="Z154" s="240"/>
      <c r="AA154" s="240"/>
      <c r="AB154" s="240"/>
      <c r="AC154" s="240"/>
      <c r="AD154" s="240"/>
      <c r="AE154" s="240"/>
      <c r="AF154" s="240"/>
      <c r="AG154" s="240"/>
      <c r="AH154" s="240"/>
      <c r="AI154" s="240"/>
      <c r="AJ154" s="240"/>
      <c r="AK154" s="240"/>
      <c r="AL154" s="240"/>
      <c r="AM154" s="240"/>
      <c r="AN154" s="240"/>
      <c r="AO154" s="240"/>
    </row>
    <row r="155" spans="1:41" ht="13.5" customHeight="1">
      <c r="A155" s="240"/>
      <c r="B155" s="240"/>
      <c r="C155" s="240"/>
      <c r="D155" s="240"/>
      <c r="E155" s="240"/>
      <c r="F155" s="240"/>
      <c r="G155" s="240"/>
      <c r="H155" s="164"/>
      <c r="I155" s="164"/>
      <c r="J155" s="164"/>
      <c r="K155" s="164"/>
      <c r="L155" s="164"/>
      <c r="M155" s="240"/>
      <c r="N155" s="240"/>
      <c r="O155" s="240"/>
      <c r="P155" s="240"/>
      <c r="Q155" s="240"/>
      <c r="R155" s="67"/>
      <c r="S155" s="240"/>
      <c r="T155" s="240"/>
      <c r="U155" s="240"/>
      <c r="V155" s="240"/>
      <c r="W155" s="240"/>
      <c r="X155" s="240"/>
      <c r="Y155" s="240"/>
      <c r="Z155" s="240"/>
      <c r="AA155" s="240"/>
      <c r="AB155" s="240"/>
      <c r="AC155" s="240"/>
      <c r="AD155" s="240"/>
      <c r="AE155" s="240"/>
      <c r="AF155" s="240"/>
      <c r="AG155" s="240"/>
      <c r="AH155" s="240"/>
      <c r="AI155" s="240"/>
      <c r="AJ155" s="240"/>
      <c r="AK155" s="240"/>
      <c r="AL155" s="240"/>
      <c r="AM155" s="240"/>
      <c r="AN155" s="240"/>
      <c r="AO155" s="240"/>
    </row>
    <row r="156" spans="1:41" ht="13.5" customHeight="1">
      <c r="A156" s="240"/>
      <c r="B156" s="240"/>
      <c r="C156" s="240"/>
      <c r="D156" s="240"/>
      <c r="E156" s="240"/>
      <c r="F156" s="240"/>
      <c r="G156" s="240"/>
      <c r="H156" s="164"/>
      <c r="I156" s="164"/>
      <c r="J156" s="164"/>
      <c r="K156" s="164"/>
      <c r="L156" s="164"/>
      <c r="M156" s="240"/>
      <c r="N156" s="240"/>
      <c r="O156" s="240"/>
      <c r="P156" s="240"/>
      <c r="Q156" s="240"/>
      <c r="R156" s="67"/>
      <c r="S156" s="240"/>
      <c r="T156" s="240"/>
      <c r="U156" s="240"/>
      <c r="V156" s="240"/>
      <c r="W156" s="240"/>
      <c r="X156" s="240"/>
      <c r="Y156" s="240"/>
      <c r="Z156" s="240"/>
      <c r="AA156" s="240"/>
      <c r="AB156" s="240"/>
      <c r="AC156" s="240"/>
      <c r="AD156" s="240"/>
      <c r="AE156" s="240"/>
      <c r="AF156" s="240"/>
      <c r="AG156" s="240"/>
      <c r="AH156" s="240"/>
      <c r="AI156" s="240"/>
      <c r="AJ156" s="240"/>
      <c r="AK156" s="240"/>
      <c r="AL156" s="240"/>
      <c r="AM156" s="240"/>
      <c r="AN156" s="240"/>
      <c r="AO156" s="240"/>
    </row>
    <row r="157" spans="1:41" ht="13.5" customHeight="1">
      <c r="A157" s="240"/>
      <c r="B157" s="240"/>
      <c r="C157" s="240"/>
      <c r="D157" s="240"/>
      <c r="E157" s="240"/>
      <c r="F157" s="240"/>
      <c r="G157" s="240"/>
      <c r="H157" s="164"/>
      <c r="I157" s="164"/>
      <c r="J157" s="164"/>
      <c r="K157" s="164"/>
      <c r="L157" s="164"/>
      <c r="M157" s="240"/>
      <c r="N157" s="240"/>
      <c r="O157" s="240"/>
      <c r="P157" s="240"/>
      <c r="Q157" s="240"/>
      <c r="R157" s="67"/>
      <c r="S157" s="240"/>
      <c r="T157" s="240"/>
      <c r="U157" s="240"/>
      <c r="V157" s="240"/>
      <c r="W157" s="240"/>
      <c r="X157" s="240"/>
      <c r="Y157" s="240"/>
      <c r="Z157" s="240"/>
      <c r="AA157" s="240"/>
      <c r="AB157" s="240"/>
      <c r="AC157" s="240"/>
      <c r="AD157" s="240"/>
      <c r="AE157" s="240"/>
      <c r="AF157" s="240"/>
      <c r="AG157" s="240"/>
      <c r="AH157" s="240"/>
      <c r="AI157" s="240"/>
      <c r="AJ157" s="240"/>
      <c r="AK157" s="240"/>
      <c r="AL157" s="240"/>
      <c r="AM157" s="240"/>
      <c r="AN157" s="240"/>
      <c r="AO157" s="240"/>
    </row>
    <row r="158" spans="1:41" ht="13.5" customHeight="1">
      <c r="A158" s="240"/>
      <c r="B158" s="240"/>
      <c r="C158" s="240"/>
      <c r="D158" s="240"/>
      <c r="E158" s="240"/>
      <c r="F158" s="240"/>
      <c r="G158" s="240"/>
      <c r="H158" s="164"/>
      <c r="I158" s="164"/>
      <c r="J158" s="164"/>
      <c r="K158" s="164"/>
      <c r="L158" s="164"/>
      <c r="M158" s="240"/>
      <c r="N158" s="240"/>
      <c r="O158" s="240"/>
      <c r="P158" s="240"/>
      <c r="Q158" s="240"/>
      <c r="R158" s="67"/>
      <c r="S158" s="240"/>
      <c r="T158" s="240"/>
      <c r="U158" s="240"/>
      <c r="V158" s="240"/>
      <c r="W158" s="240"/>
      <c r="X158" s="240"/>
      <c r="Y158" s="240"/>
      <c r="Z158" s="240"/>
      <c r="AA158" s="240"/>
      <c r="AB158" s="240"/>
      <c r="AC158" s="240"/>
      <c r="AD158" s="240"/>
      <c r="AE158" s="240"/>
      <c r="AF158" s="240"/>
      <c r="AG158" s="240"/>
      <c r="AH158" s="240"/>
      <c r="AI158" s="240"/>
      <c r="AJ158" s="240"/>
      <c r="AK158" s="240"/>
      <c r="AL158" s="240"/>
      <c r="AM158" s="240"/>
      <c r="AN158" s="240"/>
      <c r="AO158" s="240"/>
    </row>
    <row r="159" spans="1:41" ht="13.5" customHeight="1">
      <c r="A159" s="240"/>
      <c r="B159" s="240"/>
      <c r="C159" s="240"/>
      <c r="D159" s="240"/>
      <c r="E159" s="240"/>
      <c r="F159" s="240"/>
      <c r="G159" s="240"/>
      <c r="H159" s="164"/>
      <c r="I159" s="164"/>
      <c r="J159" s="164"/>
      <c r="K159" s="164"/>
      <c r="L159" s="164"/>
      <c r="M159" s="240"/>
      <c r="N159" s="240"/>
      <c r="O159" s="240"/>
      <c r="P159" s="240"/>
      <c r="Q159" s="240"/>
      <c r="R159" s="67"/>
      <c r="S159" s="240"/>
      <c r="T159" s="240"/>
      <c r="U159" s="240"/>
      <c r="V159" s="240"/>
      <c r="W159" s="240"/>
      <c r="X159" s="240"/>
      <c r="Y159" s="240"/>
      <c r="Z159" s="240"/>
      <c r="AA159" s="240"/>
      <c r="AB159" s="240"/>
      <c r="AC159" s="240"/>
      <c r="AD159" s="240"/>
      <c r="AE159" s="240"/>
      <c r="AF159" s="240"/>
      <c r="AG159" s="240"/>
      <c r="AH159" s="240"/>
      <c r="AI159" s="240"/>
      <c r="AJ159" s="240"/>
      <c r="AK159" s="240"/>
      <c r="AL159" s="240"/>
      <c r="AM159" s="240"/>
      <c r="AN159" s="240"/>
      <c r="AO159" s="240"/>
    </row>
    <row r="160" spans="1:41" ht="13.5" customHeight="1">
      <c r="A160" s="240"/>
      <c r="B160" s="240"/>
      <c r="C160" s="240"/>
      <c r="D160" s="240"/>
      <c r="E160" s="240"/>
      <c r="F160" s="240"/>
      <c r="G160" s="240"/>
      <c r="H160" s="164"/>
      <c r="I160" s="164"/>
      <c r="J160" s="164"/>
      <c r="K160" s="164"/>
      <c r="L160" s="164"/>
      <c r="M160" s="240"/>
      <c r="N160" s="240"/>
      <c r="O160" s="240"/>
      <c r="P160" s="240"/>
      <c r="Q160" s="240"/>
      <c r="R160" s="67"/>
      <c r="S160" s="240"/>
      <c r="T160" s="240"/>
      <c r="U160" s="240"/>
      <c r="V160" s="240"/>
      <c r="W160" s="240"/>
      <c r="X160" s="240"/>
      <c r="Y160" s="240"/>
      <c r="Z160" s="240"/>
      <c r="AA160" s="240"/>
      <c r="AB160" s="240"/>
      <c r="AC160" s="240"/>
      <c r="AD160" s="240"/>
      <c r="AE160" s="240"/>
      <c r="AF160" s="240"/>
      <c r="AG160" s="240"/>
      <c r="AH160" s="240"/>
      <c r="AI160" s="240"/>
      <c r="AJ160" s="240"/>
      <c r="AK160" s="240"/>
      <c r="AL160" s="240"/>
      <c r="AM160" s="240"/>
      <c r="AN160" s="240"/>
      <c r="AO160" s="240"/>
    </row>
    <row r="161" spans="1:41" ht="13.5" customHeight="1">
      <c r="A161" s="240"/>
      <c r="B161" s="240"/>
      <c r="C161" s="240"/>
      <c r="D161" s="240"/>
      <c r="E161" s="240"/>
      <c r="F161" s="240"/>
      <c r="G161" s="240"/>
      <c r="H161" s="164"/>
      <c r="I161" s="164"/>
      <c r="J161" s="164"/>
      <c r="K161" s="164"/>
      <c r="L161" s="164"/>
      <c r="M161" s="240"/>
      <c r="N161" s="240"/>
      <c r="O161" s="240"/>
      <c r="P161" s="240"/>
      <c r="Q161" s="240"/>
      <c r="R161" s="67"/>
      <c r="S161" s="240"/>
      <c r="T161" s="240"/>
      <c r="U161" s="240"/>
      <c r="V161" s="240"/>
      <c r="W161" s="240"/>
      <c r="X161" s="240"/>
      <c r="Y161" s="240"/>
      <c r="Z161" s="240"/>
      <c r="AA161" s="240"/>
      <c r="AB161" s="240"/>
      <c r="AC161" s="240"/>
      <c r="AD161" s="240"/>
      <c r="AE161" s="240"/>
      <c r="AF161" s="240"/>
      <c r="AG161" s="240"/>
      <c r="AH161" s="240"/>
      <c r="AI161" s="240"/>
      <c r="AJ161" s="240"/>
      <c r="AK161" s="240"/>
      <c r="AL161" s="240"/>
      <c r="AM161" s="240"/>
      <c r="AN161" s="240"/>
      <c r="AO161" s="240"/>
    </row>
    <row r="162" spans="1:41" ht="13.5" customHeight="1">
      <c r="A162" s="240"/>
      <c r="B162" s="240"/>
      <c r="C162" s="240"/>
      <c r="D162" s="240"/>
      <c r="E162" s="240"/>
      <c r="F162" s="240"/>
      <c r="G162" s="240"/>
      <c r="H162" s="164"/>
      <c r="I162" s="164"/>
      <c r="J162" s="164"/>
      <c r="K162" s="164"/>
      <c r="L162" s="164"/>
      <c r="M162" s="240"/>
      <c r="N162" s="240"/>
      <c r="O162" s="240"/>
      <c r="P162" s="240"/>
      <c r="Q162" s="240"/>
      <c r="R162" s="67"/>
      <c r="S162" s="240"/>
      <c r="T162" s="240"/>
      <c r="U162" s="240"/>
      <c r="V162" s="240"/>
      <c r="W162" s="240"/>
      <c r="X162" s="240"/>
      <c r="Y162" s="240"/>
      <c r="Z162" s="240"/>
      <c r="AA162" s="240"/>
      <c r="AB162" s="240"/>
      <c r="AC162" s="240"/>
      <c r="AD162" s="240"/>
      <c r="AE162" s="240"/>
      <c r="AF162" s="240"/>
      <c r="AG162" s="240"/>
      <c r="AH162" s="240"/>
      <c r="AI162" s="240"/>
      <c r="AJ162" s="240"/>
      <c r="AK162" s="240"/>
      <c r="AL162" s="240"/>
      <c r="AM162" s="240"/>
      <c r="AN162" s="240"/>
      <c r="AO162" s="240"/>
    </row>
    <row r="163" spans="1:41" ht="13.5" customHeight="1">
      <c r="A163" s="240"/>
      <c r="B163" s="240"/>
      <c r="C163" s="240"/>
      <c r="D163" s="240"/>
      <c r="E163" s="240"/>
      <c r="F163" s="240"/>
      <c r="G163" s="240"/>
      <c r="H163" s="164"/>
      <c r="I163" s="164"/>
      <c r="J163" s="164"/>
      <c r="K163" s="164"/>
      <c r="L163" s="164"/>
      <c r="M163" s="240"/>
      <c r="N163" s="240"/>
      <c r="O163" s="240"/>
      <c r="P163" s="240"/>
      <c r="Q163" s="240"/>
      <c r="R163" s="67"/>
      <c r="S163" s="240"/>
      <c r="T163" s="240"/>
      <c r="U163" s="240"/>
      <c r="V163" s="240"/>
      <c r="W163" s="240"/>
      <c r="X163" s="240"/>
      <c r="Y163" s="240"/>
      <c r="Z163" s="240"/>
      <c r="AA163" s="240"/>
      <c r="AB163" s="240"/>
      <c r="AC163" s="240"/>
      <c r="AD163" s="240"/>
      <c r="AE163" s="240"/>
      <c r="AF163" s="240"/>
      <c r="AG163" s="240"/>
      <c r="AH163" s="240"/>
      <c r="AI163" s="240"/>
      <c r="AJ163" s="240"/>
      <c r="AK163" s="240"/>
      <c r="AL163" s="240"/>
      <c r="AM163" s="240"/>
      <c r="AN163" s="240"/>
      <c r="AO163" s="240"/>
    </row>
    <row r="164" spans="1:41" ht="13.5" customHeight="1">
      <c r="A164" s="240"/>
      <c r="B164" s="240"/>
      <c r="C164" s="240"/>
      <c r="D164" s="240"/>
      <c r="E164" s="240"/>
      <c r="F164" s="240"/>
      <c r="G164" s="240"/>
      <c r="H164" s="164"/>
      <c r="I164" s="164"/>
      <c r="J164" s="164"/>
      <c r="K164" s="164"/>
      <c r="L164" s="164"/>
      <c r="M164" s="240"/>
      <c r="N164" s="240"/>
      <c r="O164" s="240"/>
      <c r="P164" s="240"/>
      <c r="Q164" s="240"/>
      <c r="R164" s="67"/>
      <c r="S164" s="240"/>
      <c r="T164" s="240"/>
      <c r="U164" s="240"/>
      <c r="V164" s="240"/>
      <c r="W164" s="240"/>
      <c r="X164" s="240"/>
      <c r="Y164" s="240"/>
      <c r="Z164" s="240"/>
      <c r="AA164" s="240"/>
      <c r="AB164" s="240"/>
      <c r="AC164" s="240"/>
      <c r="AD164" s="240"/>
      <c r="AE164" s="240"/>
      <c r="AF164" s="240"/>
      <c r="AG164" s="240"/>
      <c r="AH164" s="240"/>
      <c r="AI164" s="240"/>
      <c r="AJ164" s="240"/>
      <c r="AK164" s="240"/>
      <c r="AL164" s="240"/>
      <c r="AM164" s="240"/>
      <c r="AN164" s="240"/>
      <c r="AO164" s="240"/>
    </row>
    <row r="165" spans="1:41" ht="13.5" customHeight="1">
      <c r="A165" s="240"/>
      <c r="B165" s="240"/>
      <c r="C165" s="240"/>
      <c r="D165" s="240"/>
      <c r="E165" s="240"/>
      <c r="F165" s="240"/>
      <c r="G165" s="240"/>
      <c r="H165" s="164"/>
      <c r="I165" s="164"/>
      <c r="J165" s="164"/>
      <c r="K165" s="164"/>
      <c r="L165" s="164"/>
      <c r="M165" s="240"/>
      <c r="N165" s="240"/>
      <c r="O165" s="240"/>
      <c r="P165" s="240"/>
      <c r="Q165" s="240"/>
      <c r="R165" s="67"/>
      <c r="S165" s="240"/>
      <c r="T165" s="240"/>
      <c r="U165" s="240"/>
      <c r="V165" s="240"/>
      <c r="W165" s="240"/>
      <c r="X165" s="240"/>
      <c r="Y165" s="240"/>
      <c r="Z165" s="240"/>
      <c r="AA165" s="240"/>
      <c r="AB165" s="240"/>
      <c r="AC165" s="240"/>
      <c r="AD165" s="240"/>
      <c r="AE165" s="240"/>
      <c r="AF165" s="240"/>
      <c r="AG165" s="240"/>
      <c r="AH165" s="240"/>
      <c r="AI165" s="240"/>
      <c r="AJ165" s="240"/>
      <c r="AK165" s="240"/>
      <c r="AL165" s="240"/>
      <c r="AM165" s="240"/>
      <c r="AN165" s="240"/>
      <c r="AO165" s="240"/>
    </row>
    <row r="166" spans="1:41" ht="13.5" customHeight="1">
      <c r="A166" s="240"/>
      <c r="B166" s="240"/>
      <c r="C166" s="240"/>
      <c r="D166" s="240"/>
      <c r="E166" s="240"/>
      <c r="F166" s="240"/>
      <c r="G166" s="240"/>
      <c r="H166" s="164"/>
      <c r="I166" s="164"/>
      <c r="J166" s="164"/>
      <c r="K166" s="164"/>
      <c r="L166" s="164"/>
      <c r="M166" s="240"/>
      <c r="N166" s="240"/>
      <c r="O166" s="240"/>
      <c r="P166" s="240"/>
      <c r="Q166" s="240"/>
      <c r="R166" s="67"/>
      <c r="S166" s="240"/>
      <c r="T166" s="240"/>
      <c r="U166" s="240"/>
      <c r="V166" s="240"/>
      <c r="W166" s="240"/>
      <c r="X166" s="240"/>
      <c r="Y166" s="240"/>
      <c r="Z166" s="240"/>
      <c r="AA166" s="240"/>
      <c r="AB166" s="240"/>
      <c r="AC166" s="240"/>
      <c r="AD166" s="240"/>
      <c r="AE166" s="240"/>
      <c r="AF166" s="240"/>
      <c r="AG166" s="240"/>
      <c r="AH166" s="240"/>
      <c r="AI166" s="240"/>
      <c r="AJ166" s="240"/>
      <c r="AK166" s="240"/>
      <c r="AL166" s="240"/>
      <c r="AM166" s="240"/>
      <c r="AN166" s="240"/>
      <c r="AO166" s="240"/>
    </row>
    <row r="167" spans="1:41" ht="13.5" customHeight="1">
      <c r="A167" s="240"/>
      <c r="B167" s="240"/>
      <c r="C167" s="240"/>
      <c r="D167" s="240"/>
      <c r="E167" s="240"/>
      <c r="F167" s="240"/>
      <c r="G167" s="240"/>
      <c r="H167" s="164"/>
      <c r="I167" s="164"/>
      <c r="J167" s="164"/>
      <c r="K167" s="164"/>
      <c r="L167" s="164"/>
      <c r="M167" s="240"/>
      <c r="N167" s="240"/>
      <c r="O167" s="240"/>
      <c r="P167" s="240"/>
      <c r="Q167" s="240"/>
      <c r="R167" s="67"/>
      <c r="S167" s="240"/>
      <c r="T167" s="240"/>
      <c r="U167" s="240"/>
      <c r="V167" s="240"/>
      <c r="W167" s="240"/>
      <c r="X167" s="240"/>
      <c r="Y167" s="240"/>
      <c r="Z167" s="240"/>
      <c r="AA167" s="240"/>
      <c r="AB167" s="240"/>
      <c r="AC167" s="240"/>
      <c r="AD167" s="240"/>
      <c r="AE167" s="240"/>
      <c r="AF167" s="240"/>
      <c r="AG167" s="240"/>
      <c r="AH167" s="240"/>
      <c r="AI167" s="240"/>
      <c r="AJ167" s="240"/>
      <c r="AK167" s="240"/>
      <c r="AL167" s="240"/>
      <c r="AM167" s="240"/>
      <c r="AN167" s="240"/>
      <c r="AO167" s="240"/>
    </row>
    <row r="168" spans="1:41" ht="13.5" customHeight="1">
      <c r="A168" s="240"/>
      <c r="B168" s="240"/>
      <c r="C168" s="240"/>
      <c r="D168" s="240"/>
      <c r="E168" s="240"/>
      <c r="F168" s="240"/>
      <c r="G168" s="240"/>
      <c r="H168" s="164"/>
      <c r="I168" s="164"/>
      <c r="J168" s="164"/>
      <c r="K168" s="164"/>
      <c r="L168" s="164"/>
      <c r="M168" s="240"/>
      <c r="N168" s="240"/>
      <c r="O168" s="240"/>
      <c r="P168" s="240"/>
      <c r="Q168" s="240"/>
      <c r="R168" s="67"/>
      <c r="S168" s="240"/>
      <c r="T168" s="240"/>
      <c r="U168" s="240"/>
      <c r="V168" s="240"/>
      <c r="W168" s="240"/>
      <c r="X168" s="240"/>
      <c r="Y168" s="240"/>
      <c r="Z168" s="240"/>
      <c r="AA168" s="240"/>
      <c r="AB168" s="240"/>
      <c r="AC168" s="240"/>
      <c r="AD168" s="240"/>
      <c r="AE168" s="240"/>
      <c r="AF168" s="240"/>
      <c r="AG168" s="240"/>
      <c r="AH168" s="240"/>
      <c r="AI168" s="240"/>
      <c r="AJ168" s="240"/>
      <c r="AK168" s="240"/>
      <c r="AL168" s="240"/>
      <c r="AM168" s="240"/>
      <c r="AN168" s="240"/>
      <c r="AO168" s="240"/>
    </row>
    <row r="169" spans="1:41" ht="13.5" customHeight="1">
      <c r="A169" s="240"/>
      <c r="B169" s="240"/>
      <c r="C169" s="240"/>
      <c r="D169" s="240"/>
      <c r="E169" s="240"/>
      <c r="F169" s="240"/>
      <c r="G169" s="240"/>
      <c r="H169" s="164"/>
      <c r="I169" s="164"/>
      <c r="J169" s="164"/>
      <c r="K169" s="164"/>
      <c r="L169" s="164"/>
      <c r="M169" s="240"/>
      <c r="N169" s="240"/>
      <c r="O169" s="240"/>
      <c r="P169" s="240"/>
      <c r="Q169" s="240"/>
      <c r="R169" s="67"/>
      <c r="S169" s="240"/>
      <c r="T169" s="240"/>
      <c r="U169" s="240"/>
      <c r="V169" s="240"/>
      <c r="W169" s="240"/>
      <c r="X169" s="240"/>
      <c r="Y169" s="240"/>
      <c r="Z169" s="240"/>
      <c r="AA169" s="240"/>
      <c r="AB169" s="240"/>
      <c r="AC169" s="240"/>
      <c r="AD169" s="240"/>
      <c r="AE169" s="240"/>
      <c r="AF169" s="240"/>
      <c r="AG169" s="240"/>
      <c r="AH169" s="240"/>
      <c r="AI169" s="240"/>
      <c r="AJ169" s="240"/>
      <c r="AK169" s="240"/>
      <c r="AL169" s="240"/>
      <c r="AM169" s="240"/>
      <c r="AN169" s="240"/>
      <c r="AO169" s="240"/>
    </row>
    <row r="170" spans="1:41" ht="13.5" customHeight="1">
      <c r="A170" s="240"/>
      <c r="B170" s="240"/>
      <c r="C170" s="240"/>
      <c r="D170" s="240"/>
      <c r="E170" s="240"/>
      <c r="F170" s="240"/>
      <c r="G170" s="240"/>
      <c r="H170" s="164"/>
      <c r="I170" s="164"/>
      <c r="J170" s="164"/>
      <c r="K170" s="164"/>
      <c r="L170" s="164"/>
      <c r="M170" s="240"/>
      <c r="N170" s="240"/>
      <c r="O170" s="240"/>
      <c r="P170" s="240"/>
      <c r="Q170" s="240"/>
      <c r="R170" s="67"/>
      <c r="S170" s="240"/>
      <c r="T170" s="240"/>
      <c r="U170" s="240"/>
      <c r="V170" s="240"/>
      <c r="W170" s="240"/>
      <c r="X170" s="240"/>
      <c r="Y170" s="240"/>
      <c r="Z170" s="240"/>
      <c r="AA170" s="240"/>
      <c r="AB170" s="240"/>
      <c r="AC170" s="240"/>
      <c r="AD170" s="240"/>
      <c r="AE170" s="240"/>
      <c r="AF170" s="240"/>
      <c r="AG170" s="240"/>
      <c r="AH170" s="240"/>
      <c r="AI170" s="240"/>
      <c r="AJ170" s="240"/>
      <c r="AK170" s="240"/>
      <c r="AL170" s="240"/>
      <c r="AM170" s="240"/>
      <c r="AN170" s="240"/>
      <c r="AO170" s="240"/>
    </row>
    <row r="171" spans="1:41" ht="13.5" customHeight="1">
      <c r="A171" s="240"/>
      <c r="B171" s="240"/>
      <c r="C171" s="240"/>
      <c r="D171" s="240"/>
      <c r="E171" s="240"/>
      <c r="F171" s="240"/>
      <c r="G171" s="240"/>
      <c r="H171" s="164"/>
      <c r="I171" s="164"/>
      <c r="J171" s="164"/>
      <c r="K171" s="164"/>
      <c r="L171" s="164"/>
      <c r="M171" s="240"/>
      <c r="N171" s="240"/>
      <c r="O171" s="240"/>
      <c r="P171" s="240"/>
      <c r="Q171" s="240"/>
      <c r="R171" s="67"/>
      <c r="S171" s="240"/>
      <c r="T171" s="240"/>
      <c r="U171" s="240"/>
      <c r="V171" s="240"/>
      <c r="W171" s="240"/>
      <c r="X171" s="240"/>
      <c r="Y171" s="240"/>
      <c r="Z171" s="240"/>
      <c r="AA171" s="240"/>
      <c r="AB171" s="240"/>
      <c r="AC171" s="240"/>
      <c r="AD171" s="240"/>
      <c r="AE171" s="240"/>
      <c r="AF171" s="240"/>
      <c r="AG171" s="240"/>
      <c r="AH171" s="240"/>
      <c r="AI171" s="240"/>
      <c r="AJ171" s="240"/>
      <c r="AK171" s="240"/>
      <c r="AL171" s="240"/>
      <c r="AM171" s="240"/>
      <c r="AN171" s="240"/>
      <c r="AO171" s="240"/>
    </row>
    <row r="172" spans="1:41" ht="13.5" customHeight="1">
      <c r="A172" s="240"/>
      <c r="B172" s="240"/>
      <c r="C172" s="240"/>
      <c r="D172" s="240"/>
      <c r="E172" s="240"/>
      <c r="F172" s="240"/>
      <c r="G172" s="240"/>
      <c r="H172" s="164"/>
      <c r="I172" s="164"/>
      <c r="J172" s="164"/>
      <c r="K172" s="164"/>
      <c r="L172" s="164"/>
      <c r="M172" s="240"/>
      <c r="N172" s="240"/>
      <c r="O172" s="240"/>
      <c r="P172" s="240"/>
      <c r="Q172" s="240"/>
      <c r="R172" s="67"/>
      <c r="S172" s="240"/>
      <c r="T172" s="240"/>
      <c r="U172" s="240"/>
      <c r="V172" s="240"/>
      <c r="W172" s="240"/>
      <c r="X172" s="240"/>
      <c r="Y172" s="240"/>
      <c r="Z172" s="240"/>
      <c r="AA172" s="240"/>
      <c r="AB172" s="240"/>
      <c r="AC172" s="240"/>
      <c r="AD172" s="240"/>
      <c r="AE172" s="240"/>
      <c r="AF172" s="240"/>
      <c r="AG172" s="240"/>
      <c r="AH172" s="240"/>
      <c r="AI172" s="240"/>
      <c r="AJ172" s="240"/>
      <c r="AK172" s="240"/>
      <c r="AL172" s="240"/>
      <c r="AM172" s="240"/>
      <c r="AN172" s="240"/>
      <c r="AO172" s="240"/>
    </row>
    <row r="173" spans="1:41" ht="13.5" customHeight="1">
      <c r="A173" s="240"/>
      <c r="B173" s="240"/>
      <c r="C173" s="240"/>
      <c r="D173" s="240"/>
      <c r="E173" s="240"/>
      <c r="F173" s="240"/>
      <c r="G173" s="240"/>
      <c r="H173" s="164"/>
      <c r="I173" s="164"/>
      <c r="J173" s="164"/>
      <c r="K173" s="164"/>
      <c r="L173" s="164"/>
      <c r="M173" s="240"/>
      <c r="N173" s="240"/>
      <c r="O173" s="240"/>
      <c r="P173" s="240"/>
      <c r="Q173" s="240"/>
      <c r="R173" s="67"/>
      <c r="S173" s="240"/>
      <c r="T173" s="240"/>
      <c r="U173" s="240"/>
      <c r="V173" s="240"/>
      <c r="W173" s="240"/>
      <c r="X173" s="240"/>
      <c r="Y173" s="240"/>
      <c r="Z173" s="240"/>
      <c r="AA173" s="240"/>
      <c r="AB173" s="240"/>
      <c r="AC173" s="240"/>
      <c r="AD173" s="240"/>
      <c r="AE173" s="240"/>
      <c r="AF173" s="240"/>
      <c r="AG173" s="240"/>
      <c r="AH173" s="240"/>
      <c r="AI173" s="240"/>
      <c r="AJ173" s="240"/>
      <c r="AK173" s="240"/>
      <c r="AL173" s="240"/>
      <c r="AM173" s="240"/>
      <c r="AN173" s="240"/>
      <c r="AO173" s="240"/>
    </row>
    <row r="174" spans="1:41" ht="13.5" customHeight="1">
      <c r="A174" s="240"/>
      <c r="B174" s="240"/>
      <c r="C174" s="240"/>
      <c r="D174" s="240"/>
      <c r="E174" s="240"/>
      <c r="F174" s="240"/>
      <c r="G174" s="240"/>
      <c r="H174" s="164"/>
      <c r="I174" s="164"/>
      <c r="J174" s="164"/>
      <c r="K174" s="164"/>
      <c r="L174" s="164"/>
      <c r="M174" s="240"/>
      <c r="N174" s="240"/>
      <c r="O174" s="240"/>
      <c r="P174" s="240"/>
      <c r="Q174" s="240"/>
      <c r="R174" s="67"/>
      <c r="S174" s="240"/>
      <c r="T174" s="240"/>
      <c r="U174" s="240"/>
      <c r="V174" s="240"/>
      <c r="W174" s="240"/>
      <c r="X174" s="240"/>
      <c r="Y174" s="240"/>
      <c r="Z174" s="240"/>
      <c r="AA174" s="240"/>
      <c r="AB174" s="240"/>
      <c r="AC174" s="240"/>
      <c r="AD174" s="240"/>
      <c r="AE174" s="240"/>
      <c r="AF174" s="240"/>
      <c r="AG174" s="240"/>
      <c r="AH174" s="240"/>
      <c r="AI174" s="240"/>
      <c r="AJ174" s="240"/>
      <c r="AK174" s="240"/>
      <c r="AL174" s="240"/>
      <c r="AM174" s="240"/>
      <c r="AN174" s="240"/>
      <c r="AO174" s="240"/>
    </row>
    <row r="175" spans="1:41" ht="13.5" customHeight="1">
      <c r="A175" s="240"/>
      <c r="B175" s="240"/>
      <c r="C175" s="240"/>
      <c r="D175" s="240"/>
      <c r="E175" s="240"/>
      <c r="F175" s="240"/>
      <c r="G175" s="240"/>
      <c r="H175" s="164"/>
      <c r="I175" s="164"/>
      <c r="J175" s="164"/>
      <c r="K175" s="164"/>
      <c r="L175" s="164"/>
      <c r="M175" s="240"/>
      <c r="N175" s="240"/>
      <c r="O175" s="240"/>
      <c r="P175" s="240"/>
      <c r="Q175" s="240"/>
      <c r="R175" s="67"/>
      <c r="S175" s="240"/>
      <c r="T175" s="240"/>
      <c r="U175" s="240"/>
      <c r="V175" s="240"/>
      <c r="W175" s="240"/>
      <c r="X175" s="240"/>
      <c r="Y175" s="240"/>
      <c r="Z175" s="240"/>
      <c r="AA175" s="240"/>
      <c r="AB175" s="240"/>
      <c r="AC175" s="240"/>
      <c r="AD175" s="240"/>
      <c r="AE175" s="240"/>
      <c r="AF175" s="240"/>
      <c r="AG175" s="240"/>
      <c r="AH175" s="240"/>
      <c r="AI175" s="240"/>
      <c r="AJ175" s="240"/>
      <c r="AK175" s="240"/>
      <c r="AL175" s="240"/>
      <c r="AM175" s="240"/>
      <c r="AN175" s="240"/>
      <c r="AO175" s="240"/>
    </row>
    <row r="176" spans="1:41" ht="13.5" customHeight="1">
      <c r="A176" s="240"/>
      <c r="B176" s="240"/>
      <c r="C176" s="240"/>
      <c r="D176" s="240"/>
      <c r="E176" s="240"/>
      <c r="F176" s="240"/>
      <c r="G176" s="240"/>
      <c r="H176" s="164"/>
      <c r="I176" s="164"/>
      <c r="J176" s="164"/>
      <c r="K176" s="164"/>
      <c r="L176" s="164"/>
      <c r="M176" s="240"/>
      <c r="N176" s="240"/>
      <c r="O176" s="240"/>
      <c r="P176" s="240"/>
      <c r="Q176" s="240"/>
      <c r="R176" s="67"/>
      <c r="S176" s="240"/>
      <c r="T176" s="240"/>
      <c r="U176" s="240"/>
      <c r="V176" s="240"/>
      <c r="W176" s="240"/>
      <c r="X176" s="240"/>
      <c r="Y176" s="240"/>
      <c r="Z176" s="240"/>
      <c r="AA176" s="240"/>
      <c r="AB176" s="240"/>
      <c r="AC176" s="240"/>
      <c r="AD176" s="240"/>
      <c r="AE176" s="240"/>
      <c r="AF176" s="240"/>
      <c r="AG176" s="240"/>
      <c r="AH176" s="240"/>
      <c r="AI176" s="240"/>
      <c r="AJ176" s="240"/>
      <c r="AK176" s="240"/>
      <c r="AL176" s="240"/>
      <c r="AM176" s="240"/>
      <c r="AN176" s="240"/>
      <c r="AO176" s="240"/>
    </row>
    <row r="177" spans="1:41" ht="13.5" customHeight="1">
      <c r="A177" s="240"/>
      <c r="B177" s="240"/>
      <c r="C177" s="240"/>
      <c r="D177" s="240"/>
      <c r="E177" s="240"/>
      <c r="F177" s="240"/>
      <c r="G177" s="240"/>
      <c r="H177" s="164"/>
      <c r="I177" s="164"/>
      <c r="J177" s="164"/>
      <c r="K177" s="164"/>
      <c r="L177" s="164"/>
      <c r="M177" s="240"/>
      <c r="N177" s="240"/>
      <c r="O177" s="240"/>
      <c r="P177" s="240"/>
      <c r="Q177" s="240"/>
      <c r="R177" s="67"/>
      <c r="S177" s="240"/>
      <c r="T177" s="240"/>
      <c r="U177" s="240"/>
      <c r="V177" s="240"/>
      <c r="W177" s="240"/>
      <c r="X177" s="240"/>
      <c r="Y177" s="240"/>
      <c r="Z177" s="240"/>
      <c r="AA177" s="240"/>
      <c r="AB177" s="240"/>
      <c r="AC177" s="240"/>
      <c r="AD177" s="240"/>
      <c r="AE177" s="240"/>
      <c r="AF177" s="240"/>
      <c r="AG177" s="240"/>
      <c r="AH177" s="240"/>
      <c r="AI177" s="240"/>
      <c r="AJ177" s="240"/>
      <c r="AK177" s="240"/>
      <c r="AL177" s="240"/>
      <c r="AM177" s="240"/>
      <c r="AN177" s="240"/>
      <c r="AO177" s="240"/>
    </row>
    <row r="178" spans="1:41" ht="13.5" customHeight="1">
      <c r="A178" s="240"/>
      <c r="B178" s="240"/>
      <c r="C178" s="240"/>
      <c r="D178" s="240"/>
      <c r="E178" s="240"/>
      <c r="F178" s="240"/>
      <c r="G178" s="240"/>
      <c r="H178" s="164"/>
      <c r="I178" s="164"/>
      <c r="J178" s="164"/>
      <c r="K178" s="164"/>
      <c r="L178" s="164"/>
      <c r="M178" s="240"/>
      <c r="N178" s="240"/>
      <c r="O178" s="240"/>
      <c r="P178" s="240"/>
      <c r="Q178" s="240"/>
      <c r="R178" s="67"/>
      <c r="S178" s="240"/>
      <c r="T178" s="240"/>
      <c r="U178" s="240"/>
      <c r="V178" s="240"/>
      <c r="W178" s="240"/>
      <c r="X178" s="240"/>
      <c r="Y178" s="240"/>
      <c r="Z178" s="240"/>
      <c r="AA178" s="240"/>
      <c r="AB178" s="240"/>
      <c r="AC178" s="240"/>
      <c r="AD178" s="240"/>
      <c r="AE178" s="240"/>
      <c r="AF178" s="240"/>
      <c r="AG178" s="240"/>
      <c r="AH178" s="240"/>
      <c r="AI178" s="240"/>
      <c r="AJ178" s="240"/>
      <c r="AK178" s="240"/>
      <c r="AL178" s="240"/>
      <c r="AM178" s="240"/>
      <c r="AN178" s="240"/>
      <c r="AO178" s="240"/>
    </row>
    <row r="179" spans="1:41" ht="13.5" customHeight="1">
      <c r="A179" s="240"/>
      <c r="B179" s="240"/>
      <c r="C179" s="240"/>
      <c r="D179" s="240"/>
      <c r="E179" s="240"/>
      <c r="F179" s="240"/>
      <c r="G179" s="240"/>
      <c r="H179" s="164"/>
      <c r="I179" s="164"/>
      <c r="J179" s="164"/>
      <c r="K179" s="164"/>
      <c r="L179" s="164"/>
      <c r="M179" s="240"/>
      <c r="N179" s="240"/>
      <c r="O179" s="240"/>
      <c r="P179" s="240"/>
      <c r="Q179" s="240"/>
      <c r="R179" s="67"/>
      <c r="S179" s="240"/>
      <c r="T179" s="240"/>
      <c r="U179" s="240"/>
      <c r="V179" s="240"/>
      <c r="W179" s="240"/>
      <c r="X179" s="240"/>
      <c r="Y179" s="240"/>
      <c r="Z179" s="240"/>
      <c r="AA179" s="240"/>
      <c r="AB179" s="240"/>
      <c r="AC179" s="240"/>
      <c r="AD179" s="240"/>
      <c r="AE179" s="240"/>
      <c r="AF179" s="240"/>
      <c r="AG179" s="240"/>
      <c r="AH179" s="240"/>
      <c r="AI179" s="240"/>
      <c r="AJ179" s="240"/>
      <c r="AK179" s="240"/>
      <c r="AL179" s="240"/>
      <c r="AM179" s="240"/>
      <c r="AN179" s="240"/>
      <c r="AO179" s="240"/>
    </row>
    <row r="180" spans="1:41" ht="13.5" customHeight="1">
      <c r="A180" s="240"/>
      <c r="B180" s="240"/>
      <c r="C180" s="240"/>
      <c r="D180" s="240"/>
      <c r="E180" s="240"/>
      <c r="F180" s="240"/>
      <c r="G180" s="240"/>
      <c r="H180" s="164"/>
      <c r="I180" s="164"/>
      <c r="J180" s="164"/>
      <c r="K180" s="164"/>
      <c r="L180" s="164"/>
      <c r="M180" s="240"/>
      <c r="N180" s="240"/>
      <c r="O180" s="240"/>
      <c r="P180" s="240"/>
      <c r="Q180" s="240"/>
      <c r="R180" s="67"/>
      <c r="S180" s="240"/>
      <c r="T180" s="240"/>
      <c r="U180" s="240"/>
      <c r="V180" s="240"/>
      <c r="W180" s="240"/>
      <c r="X180" s="240"/>
      <c r="Y180" s="240"/>
      <c r="Z180" s="240"/>
      <c r="AA180" s="240"/>
      <c r="AB180" s="240"/>
      <c r="AC180" s="240"/>
      <c r="AD180" s="240"/>
      <c r="AE180" s="240"/>
      <c r="AF180" s="240"/>
      <c r="AG180" s="240"/>
      <c r="AH180" s="240"/>
      <c r="AI180" s="240"/>
      <c r="AJ180" s="240"/>
      <c r="AK180" s="240"/>
      <c r="AL180" s="240"/>
      <c r="AM180" s="240"/>
      <c r="AN180" s="240"/>
      <c r="AO180" s="240"/>
    </row>
    <row r="181" spans="1:41" ht="13.5" customHeight="1">
      <c r="A181" s="240"/>
      <c r="B181" s="240"/>
      <c r="C181" s="240"/>
      <c r="D181" s="240"/>
      <c r="E181" s="240"/>
      <c r="F181" s="240"/>
      <c r="G181" s="240"/>
      <c r="H181" s="164"/>
      <c r="I181" s="164"/>
      <c r="J181" s="164"/>
      <c r="K181" s="164"/>
      <c r="L181" s="164"/>
      <c r="M181" s="240"/>
      <c r="N181" s="240"/>
      <c r="O181" s="240"/>
      <c r="P181" s="240"/>
      <c r="Q181" s="240"/>
      <c r="R181" s="67"/>
      <c r="S181" s="240"/>
      <c r="T181" s="240"/>
      <c r="U181" s="240"/>
      <c r="V181" s="240"/>
      <c r="W181" s="240"/>
      <c r="X181" s="240"/>
      <c r="Y181" s="240"/>
      <c r="Z181" s="240"/>
      <c r="AA181" s="240"/>
      <c r="AB181" s="240"/>
      <c r="AC181" s="240"/>
      <c r="AD181" s="240"/>
      <c r="AE181" s="240"/>
      <c r="AF181" s="240"/>
      <c r="AG181" s="240"/>
      <c r="AH181" s="240"/>
      <c r="AI181" s="240"/>
      <c r="AJ181" s="240"/>
      <c r="AK181" s="240"/>
      <c r="AL181" s="240"/>
      <c r="AM181" s="240"/>
      <c r="AN181" s="240"/>
      <c r="AO181" s="240"/>
    </row>
    <row r="182" spans="1:41" ht="13.5" customHeight="1">
      <c r="A182" s="240"/>
      <c r="B182" s="240"/>
      <c r="C182" s="240"/>
      <c r="D182" s="240"/>
      <c r="E182" s="240"/>
      <c r="F182" s="240"/>
      <c r="G182" s="240"/>
      <c r="H182" s="164"/>
      <c r="I182" s="164"/>
      <c r="J182" s="164"/>
      <c r="K182" s="164"/>
      <c r="L182" s="164"/>
      <c r="M182" s="240"/>
      <c r="N182" s="240"/>
      <c r="O182" s="240"/>
      <c r="P182" s="240"/>
      <c r="Q182" s="240"/>
      <c r="R182" s="67"/>
      <c r="S182" s="240"/>
      <c r="T182" s="240"/>
      <c r="U182" s="240"/>
      <c r="V182" s="240"/>
      <c r="W182" s="240"/>
      <c r="X182" s="240"/>
      <c r="Y182" s="240"/>
      <c r="Z182" s="240"/>
      <c r="AA182" s="240"/>
      <c r="AB182" s="240"/>
      <c r="AC182" s="240"/>
      <c r="AD182" s="240"/>
      <c r="AE182" s="240"/>
      <c r="AF182" s="240"/>
      <c r="AG182" s="240"/>
      <c r="AH182" s="240"/>
      <c r="AI182" s="240"/>
      <c r="AJ182" s="240"/>
      <c r="AK182" s="240"/>
      <c r="AL182" s="240"/>
      <c r="AM182" s="240"/>
      <c r="AN182" s="240"/>
      <c r="AO182" s="240"/>
    </row>
    <row r="183" spans="1:41" ht="13.5" customHeight="1">
      <c r="A183" s="240"/>
      <c r="B183" s="240"/>
      <c r="C183" s="240"/>
      <c r="D183" s="240"/>
      <c r="E183" s="240"/>
      <c r="F183" s="240"/>
      <c r="G183" s="240"/>
      <c r="H183" s="164"/>
      <c r="I183" s="164"/>
      <c r="J183" s="164"/>
      <c r="K183" s="164"/>
      <c r="L183" s="164"/>
      <c r="M183" s="240"/>
      <c r="N183" s="240"/>
      <c r="O183" s="240"/>
      <c r="P183" s="240"/>
      <c r="Q183" s="240"/>
      <c r="R183" s="67"/>
      <c r="S183" s="240"/>
      <c r="T183" s="240"/>
      <c r="U183" s="240"/>
      <c r="V183" s="240"/>
      <c r="W183" s="240"/>
      <c r="X183" s="240"/>
      <c r="Y183" s="240"/>
      <c r="Z183" s="240"/>
      <c r="AA183" s="240"/>
      <c r="AB183" s="240"/>
      <c r="AC183" s="240"/>
      <c r="AD183" s="240"/>
      <c r="AE183" s="240"/>
      <c r="AF183" s="240"/>
      <c r="AG183" s="240"/>
      <c r="AH183" s="240"/>
      <c r="AI183" s="240"/>
      <c r="AJ183" s="240"/>
      <c r="AK183" s="240"/>
      <c r="AL183" s="240"/>
      <c r="AM183" s="240"/>
      <c r="AN183" s="240"/>
      <c r="AO183" s="240"/>
    </row>
    <row r="184" spans="1:41" ht="13.5" customHeight="1">
      <c r="A184" s="240"/>
      <c r="B184" s="240"/>
      <c r="C184" s="240"/>
      <c r="D184" s="240"/>
      <c r="E184" s="240"/>
      <c r="F184" s="240"/>
      <c r="G184" s="240"/>
      <c r="H184" s="164"/>
      <c r="I184" s="164"/>
      <c r="J184" s="164"/>
      <c r="K184" s="164"/>
      <c r="L184" s="164"/>
      <c r="M184" s="240"/>
      <c r="N184" s="240"/>
      <c r="O184" s="240"/>
      <c r="P184" s="240"/>
      <c r="Q184" s="240"/>
      <c r="R184" s="67"/>
      <c r="S184" s="240"/>
      <c r="T184" s="240"/>
      <c r="U184" s="240"/>
      <c r="V184" s="240"/>
      <c r="W184" s="240"/>
      <c r="X184" s="240"/>
      <c r="Y184" s="240"/>
      <c r="Z184" s="240"/>
      <c r="AA184" s="240"/>
      <c r="AB184" s="240"/>
      <c r="AC184" s="240"/>
      <c r="AD184" s="240"/>
      <c r="AE184" s="240"/>
      <c r="AF184" s="240"/>
      <c r="AG184" s="240"/>
      <c r="AH184" s="240"/>
      <c r="AI184" s="240"/>
      <c r="AJ184" s="240"/>
      <c r="AK184" s="240"/>
      <c r="AL184" s="240"/>
      <c r="AM184" s="240"/>
      <c r="AN184" s="240"/>
      <c r="AO184" s="240"/>
    </row>
    <row r="185" spans="1:41" ht="13.5" customHeight="1">
      <c r="A185" s="240"/>
      <c r="B185" s="240"/>
      <c r="C185" s="240"/>
      <c r="D185" s="240"/>
      <c r="E185" s="240"/>
      <c r="F185" s="240"/>
      <c r="G185" s="240"/>
      <c r="H185" s="164"/>
      <c r="I185" s="164"/>
      <c r="J185" s="164"/>
      <c r="K185" s="164"/>
      <c r="L185" s="164"/>
      <c r="M185" s="240"/>
      <c r="N185" s="240"/>
      <c r="O185" s="240"/>
      <c r="P185" s="240"/>
      <c r="Q185" s="240"/>
      <c r="R185" s="67"/>
      <c r="S185" s="240"/>
      <c r="T185" s="240"/>
      <c r="U185" s="240"/>
      <c r="V185" s="240"/>
      <c r="W185" s="240"/>
      <c r="X185" s="240"/>
      <c r="Y185" s="240"/>
      <c r="Z185" s="240"/>
      <c r="AA185" s="240"/>
      <c r="AB185" s="240"/>
      <c r="AC185" s="240"/>
      <c r="AD185" s="240"/>
      <c r="AE185" s="240"/>
      <c r="AF185" s="240"/>
      <c r="AG185" s="240"/>
      <c r="AH185" s="240"/>
      <c r="AI185" s="240"/>
      <c r="AJ185" s="240"/>
      <c r="AK185" s="240"/>
      <c r="AL185" s="240"/>
      <c r="AM185" s="240"/>
      <c r="AN185" s="240"/>
      <c r="AO185" s="240"/>
    </row>
    <row r="186" spans="1:41" ht="13.5" customHeight="1">
      <c r="A186" s="240"/>
      <c r="B186" s="240"/>
      <c r="C186" s="240"/>
      <c r="D186" s="240"/>
      <c r="E186" s="240"/>
      <c r="F186" s="240"/>
      <c r="G186" s="240"/>
      <c r="H186" s="164"/>
      <c r="I186" s="164"/>
      <c r="J186" s="164"/>
      <c r="K186" s="164"/>
      <c r="L186" s="164"/>
      <c r="M186" s="240"/>
      <c r="N186" s="240"/>
      <c r="O186" s="240"/>
      <c r="P186" s="240"/>
      <c r="Q186" s="240"/>
      <c r="R186" s="67"/>
      <c r="S186" s="240"/>
      <c r="T186" s="240"/>
      <c r="U186" s="240"/>
      <c r="V186" s="240"/>
      <c r="W186" s="240"/>
      <c r="X186" s="240"/>
      <c r="Y186" s="240"/>
      <c r="Z186" s="240"/>
      <c r="AA186" s="240"/>
      <c r="AB186" s="240"/>
      <c r="AC186" s="240"/>
      <c r="AD186" s="240"/>
      <c r="AE186" s="240"/>
      <c r="AF186" s="240"/>
      <c r="AG186" s="240"/>
      <c r="AH186" s="240"/>
      <c r="AI186" s="240"/>
      <c r="AJ186" s="240"/>
      <c r="AK186" s="240"/>
      <c r="AL186" s="240"/>
      <c r="AM186" s="240"/>
      <c r="AN186" s="240"/>
      <c r="AO186" s="240"/>
    </row>
    <row r="187" spans="1:41" ht="13.5" customHeight="1">
      <c r="A187" s="240"/>
      <c r="B187" s="240"/>
      <c r="C187" s="240"/>
      <c r="D187" s="240"/>
      <c r="E187" s="240"/>
      <c r="F187" s="240"/>
      <c r="G187" s="240"/>
      <c r="H187" s="164"/>
      <c r="I187" s="164"/>
      <c r="J187" s="164"/>
      <c r="K187" s="164"/>
      <c r="L187" s="164"/>
      <c r="M187" s="240"/>
      <c r="N187" s="240"/>
      <c r="O187" s="240"/>
      <c r="P187" s="240"/>
      <c r="Q187" s="240"/>
      <c r="R187" s="67"/>
      <c r="S187" s="240"/>
      <c r="T187" s="240"/>
      <c r="U187" s="240"/>
      <c r="V187" s="240"/>
      <c r="W187" s="240"/>
      <c r="X187" s="240"/>
      <c r="Y187" s="240"/>
      <c r="Z187" s="240"/>
      <c r="AA187" s="240"/>
      <c r="AB187" s="240"/>
      <c r="AC187" s="240"/>
      <c r="AD187" s="240"/>
      <c r="AE187" s="240"/>
      <c r="AF187" s="240"/>
      <c r="AG187" s="240"/>
      <c r="AH187" s="240"/>
      <c r="AI187" s="240"/>
      <c r="AJ187" s="240"/>
      <c r="AK187" s="240"/>
      <c r="AL187" s="240"/>
      <c r="AM187" s="240"/>
      <c r="AN187" s="240"/>
      <c r="AO187" s="240"/>
    </row>
    <row r="188" spans="1:41" ht="13.5" customHeight="1">
      <c r="A188" s="240"/>
      <c r="B188" s="240"/>
      <c r="C188" s="240"/>
      <c r="D188" s="240"/>
      <c r="E188" s="240"/>
      <c r="F188" s="240"/>
      <c r="G188" s="240"/>
      <c r="H188" s="164"/>
      <c r="I188" s="164"/>
      <c r="J188" s="164"/>
      <c r="K188" s="164"/>
      <c r="L188" s="164"/>
      <c r="M188" s="240"/>
      <c r="N188" s="240"/>
      <c r="O188" s="240"/>
      <c r="P188" s="240"/>
      <c r="Q188" s="240"/>
      <c r="R188" s="67"/>
      <c r="S188" s="240"/>
      <c r="T188" s="240"/>
      <c r="U188" s="240"/>
      <c r="V188" s="240"/>
      <c r="W188" s="240"/>
      <c r="X188" s="240"/>
      <c r="Y188" s="240"/>
      <c r="Z188" s="240"/>
      <c r="AA188" s="240"/>
      <c r="AB188" s="240"/>
      <c r="AC188" s="240"/>
      <c r="AD188" s="240"/>
      <c r="AE188" s="240"/>
      <c r="AF188" s="240"/>
      <c r="AG188" s="240"/>
      <c r="AH188" s="240"/>
      <c r="AI188" s="240"/>
      <c r="AJ188" s="240"/>
      <c r="AK188" s="240"/>
      <c r="AL188" s="240"/>
      <c r="AM188" s="240"/>
      <c r="AN188" s="240"/>
      <c r="AO188" s="240"/>
    </row>
    <row r="189" spans="1:41" ht="13.5" customHeight="1">
      <c r="A189" s="240"/>
      <c r="B189" s="240"/>
      <c r="C189" s="240"/>
      <c r="D189" s="240"/>
      <c r="E189" s="240"/>
      <c r="F189" s="240"/>
      <c r="G189" s="240"/>
      <c r="H189" s="164"/>
      <c r="I189" s="164"/>
      <c r="J189" s="164"/>
      <c r="K189" s="164"/>
      <c r="L189" s="164"/>
      <c r="M189" s="240"/>
      <c r="N189" s="240"/>
      <c r="O189" s="240"/>
      <c r="P189" s="240"/>
      <c r="Q189" s="240"/>
      <c r="R189" s="67"/>
      <c r="S189" s="240"/>
      <c r="T189" s="240"/>
      <c r="U189" s="240"/>
      <c r="V189" s="240"/>
      <c r="W189" s="240"/>
      <c r="X189" s="240"/>
      <c r="Y189" s="240"/>
      <c r="Z189" s="240"/>
      <c r="AA189" s="240"/>
      <c r="AB189" s="240"/>
      <c r="AC189" s="240"/>
      <c r="AD189" s="240"/>
      <c r="AE189" s="240"/>
      <c r="AF189" s="240"/>
      <c r="AG189" s="240"/>
      <c r="AH189" s="240"/>
      <c r="AI189" s="240"/>
      <c r="AJ189" s="240"/>
      <c r="AK189" s="240"/>
      <c r="AL189" s="240"/>
      <c r="AM189" s="240"/>
      <c r="AN189" s="240"/>
      <c r="AO189" s="240"/>
    </row>
    <row r="190" spans="1:41" ht="13.5" customHeight="1">
      <c r="A190" s="240"/>
      <c r="B190" s="240"/>
      <c r="C190" s="240"/>
      <c r="D190" s="240"/>
      <c r="E190" s="240"/>
      <c r="F190" s="240"/>
      <c r="G190" s="240"/>
      <c r="H190" s="164"/>
      <c r="I190" s="164"/>
      <c r="J190" s="164"/>
      <c r="K190" s="164"/>
      <c r="L190" s="164"/>
      <c r="M190" s="240"/>
      <c r="N190" s="240"/>
      <c r="O190" s="240"/>
      <c r="P190" s="240"/>
      <c r="Q190" s="240"/>
      <c r="R190" s="67"/>
      <c r="S190" s="240"/>
      <c r="T190" s="240"/>
      <c r="U190" s="240"/>
      <c r="V190" s="240"/>
      <c r="W190" s="240"/>
      <c r="X190" s="240"/>
      <c r="Y190" s="240"/>
      <c r="Z190" s="240"/>
      <c r="AA190" s="240"/>
      <c r="AB190" s="240"/>
      <c r="AC190" s="240"/>
      <c r="AD190" s="240"/>
      <c r="AE190" s="240"/>
      <c r="AF190" s="240"/>
      <c r="AG190" s="240"/>
      <c r="AH190" s="240"/>
      <c r="AI190" s="240"/>
      <c r="AJ190" s="240"/>
      <c r="AK190" s="240"/>
      <c r="AL190" s="240"/>
      <c r="AM190" s="240"/>
      <c r="AN190" s="240"/>
      <c r="AO190" s="240"/>
    </row>
    <row r="191" spans="1:41" ht="13.5" customHeight="1">
      <c r="A191" s="240"/>
      <c r="B191" s="240"/>
      <c r="C191" s="240"/>
      <c r="D191" s="240"/>
      <c r="E191" s="240"/>
      <c r="F191" s="240"/>
      <c r="G191" s="240"/>
      <c r="H191" s="164"/>
      <c r="I191" s="164"/>
      <c r="J191" s="164"/>
      <c r="K191" s="164"/>
      <c r="L191" s="164"/>
      <c r="M191" s="240"/>
      <c r="N191" s="240"/>
      <c r="O191" s="240"/>
      <c r="P191" s="240"/>
      <c r="Q191" s="240"/>
      <c r="R191" s="67"/>
      <c r="S191" s="240"/>
      <c r="T191" s="240"/>
      <c r="U191" s="240"/>
      <c r="V191" s="240"/>
      <c r="W191" s="240"/>
      <c r="X191" s="240"/>
      <c r="Y191" s="240"/>
      <c r="Z191" s="240"/>
      <c r="AA191" s="240"/>
      <c r="AB191" s="240"/>
      <c r="AC191" s="240"/>
      <c r="AD191" s="240"/>
      <c r="AE191" s="240"/>
      <c r="AF191" s="240"/>
      <c r="AG191" s="240"/>
      <c r="AH191" s="240"/>
      <c r="AI191" s="240"/>
      <c r="AJ191" s="240"/>
      <c r="AK191" s="240"/>
      <c r="AL191" s="240"/>
      <c r="AM191" s="240"/>
      <c r="AN191" s="240"/>
      <c r="AO191" s="240"/>
    </row>
    <row r="192" spans="1:41" ht="13.5" customHeight="1">
      <c r="A192" s="240"/>
      <c r="B192" s="240"/>
      <c r="C192" s="240"/>
      <c r="D192" s="240"/>
      <c r="E192" s="240"/>
      <c r="F192" s="240"/>
      <c r="G192" s="240"/>
      <c r="H192" s="164"/>
      <c r="I192" s="164"/>
      <c r="J192" s="164"/>
      <c r="K192" s="164"/>
      <c r="L192" s="164"/>
      <c r="M192" s="240"/>
      <c r="N192" s="240"/>
      <c r="O192" s="240"/>
      <c r="P192" s="240"/>
      <c r="Q192" s="240"/>
      <c r="R192" s="67"/>
      <c r="S192" s="240"/>
      <c r="T192" s="240"/>
      <c r="U192" s="240"/>
      <c r="V192" s="240"/>
      <c r="W192" s="240"/>
      <c r="X192" s="240"/>
      <c r="Y192" s="240"/>
      <c r="Z192" s="240"/>
      <c r="AA192" s="240"/>
      <c r="AB192" s="240"/>
      <c r="AC192" s="240"/>
      <c r="AD192" s="240"/>
      <c r="AE192" s="240"/>
      <c r="AF192" s="240"/>
      <c r="AG192" s="240"/>
      <c r="AH192" s="240"/>
      <c r="AI192" s="240"/>
      <c r="AJ192" s="240"/>
      <c r="AK192" s="240"/>
      <c r="AL192" s="240"/>
      <c r="AM192" s="240"/>
      <c r="AN192" s="240"/>
      <c r="AO192" s="240"/>
    </row>
    <row r="193" spans="1:41" ht="13.5" customHeight="1">
      <c r="A193" s="240"/>
      <c r="B193" s="240"/>
      <c r="C193" s="240"/>
      <c r="D193" s="240"/>
      <c r="E193" s="240"/>
      <c r="F193" s="240"/>
      <c r="G193" s="240"/>
      <c r="H193" s="164"/>
      <c r="I193" s="164"/>
      <c r="J193" s="164"/>
      <c r="K193" s="164"/>
      <c r="L193" s="164"/>
      <c r="M193" s="240"/>
      <c r="N193" s="240"/>
      <c r="O193" s="240"/>
      <c r="P193" s="240"/>
      <c r="Q193" s="240"/>
      <c r="R193" s="67"/>
      <c r="S193" s="240"/>
      <c r="T193" s="240"/>
      <c r="U193" s="240"/>
      <c r="V193" s="240"/>
      <c r="W193" s="240"/>
      <c r="X193" s="240"/>
      <c r="Y193" s="240"/>
      <c r="Z193" s="240"/>
      <c r="AA193" s="240"/>
      <c r="AB193" s="240"/>
      <c r="AC193" s="240"/>
      <c r="AD193" s="240"/>
      <c r="AE193" s="240"/>
      <c r="AF193" s="240"/>
      <c r="AG193" s="240"/>
      <c r="AH193" s="240"/>
      <c r="AI193" s="240"/>
      <c r="AJ193" s="240"/>
      <c r="AK193" s="240"/>
      <c r="AL193" s="240"/>
      <c r="AM193" s="240"/>
      <c r="AN193" s="240"/>
      <c r="AO193" s="240"/>
    </row>
    <row r="194" spans="1:41" ht="13.5" customHeight="1">
      <c r="A194" s="240"/>
      <c r="B194" s="240"/>
      <c r="C194" s="240"/>
      <c r="D194" s="240"/>
      <c r="E194" s="240"/>
      <c r="F194" s="240"/>
      <c r="G194" s="240"/>
      <c r="H194" s="164"/>
      <c r="I194" s="164"/>
      <c r="J194" s="164"/>
      <c r="K194" s="164"/>
      <c r="L194" s="164"/>
      <c r="M194" s="240"/>
      <c r="N194" s="240"/>
      <c r="O194" s="240"/>
      <c r="P194" s="240"/>
      <c r="Q194" s="240"/>
      <c r="R194" s="67"/>
      <c r="S194" s="240"/>
      <c r="T194" s="240"/>
      <c r="U194" s="240"/>
      <c r="V194" s="240"/>
      <c r="W194" s="240"/>
      <c r="X194" s="240"/>
      <c r="Y194" s="240"/>
      <c r="Z194" s="240"/>
      <c r="AA194" s="240"/>
      <c r="AB194" s="240"/>
      <c r="AC194" s="240"/>
      <c r="AD194" s="240"/>
      <c r="AE194" s="240"/>
      <c r="AF194" s="240"/>
      <c r="AG194" s="240"/>
      <c r="AH194" s="240"/>
      <c r="AI194" s="240"/>
      <c r="AJ194" s="240"/>
      <c r="AK194" s="240"/>
      <c r="AL194" s="240"/>
      <c r="AM194" s="240"/>
      <c r="AN194" s="240"/>
      <c r="AO194" s="240"/>
    </row>
    <row r="195" spans="1:41" ht="13.5" customHeight="1">
      <c r="A195" s="240"/>
      <c r="B195" s="240"/>
      <c r="C195" s="240"/>
      <c r="D195" s="240"/>
      <c r="E195" s="240"/>
      <c r="F195" s="240"/>
      <c r="G195" s="240"/>
      <c r="H195" s="164"/>
      <c r="I195" s="164"/>
      <c r="J195" s="164"/>
      <c r="K195" s="164"/>
      <c r="L195" s="164"/>
      <c r="M195" s="240"/>
      <c r="N195" s="240"/>
      <c r="O195" s="240"/>
      <c r="P195" s="240"/>
      <c r="Q195" s="240"/>
      <c r="R195" s="67"/>
      <c r="S195" s="240"/>
      <c r="T195" s="240"/>
      <c r="U195" s="240"/>
      <c r="V195" s="240"/>
      <c r="W195" s="240"/>
      <c r="X195" s="240"/>
      <c r="Y195" s="240"/>
      <c r="Z195" s="240"/>
      <c r="AA195" s="240"/>
      <c r="AB195" s="240"/>
      <c r="AC195" s="240"/>
      <c r="AD195" s="240"/>
      <c r="AE195" s="240"/>
      <c r="AF195" s="240"/>
      <c r="AG195" s="240"/>
      <c r="AH195" s="240"/>
      <c r="AI195" s="240"/>
      <c r="AJ195" s="240"/>
      <c r="AK195" s="240"/>
      <c r="AL195" s="240"/>
      <c r="AM195" s="240"/>
      <c r="AN195" s="240"/>
      <c r="AO195" s="240"/>
    </row>
    <row r="196" spans="1:41" ht="13.5" customHeight="1">
      <c r="A196" s="240"/>
      <c r="B196" s="240"/>
      <c r="C196" s="240"/>
      <c r="D196" s="240"/>
      <c r="E196" s="240"/>
      <c r="F196" s="240"/>
      <c r="G196" s="240"/>
      <c r="H196" s="164"/>
      <c r="I196" s="164"/>
      <c r="J196" s="164"/>
      <c r="K196" s="164"/>
      <c r="L196" s="164"/>
      <c r="M196" s="240"/>
      <c r="N196" s="240"/>
      <c r="O196" s="240"/>
      <c r="P196" s="240"/>
      <c r="Q196" s="240"/>
      <c r="R196" s="67"/>
      <c r="S196" s="240"/>
      <c r="T196" s="240"/>
      <c r="U196" s="240"/>
      <c r="V196" s="240"/>
      <c r="W196" s="240"/>
      <c r="X196" s="240"/>
      <c r="Y196" s="240"/>
      <c r="Z196" s="240"/>
      <c r="AA196" s="240"/>
      <c r="AB196" s="240"/>
      <c r="AC196" s="240"/>
      <c r="AD196" s="240"/>
      <c r="AE196" s="240"/>
      <c r="AF196" s="240"/>
      <c r="AG196" s="240"/>
      <c r="AH196" s="240"/>
      <c r="AI196" s="240"/>
      <c r="AJ196" s="240"/>
      <c r="AK196" s="240"/>
      <c r="AL196" s="240"/>
      <c r="AM196" s="240"/>
      <c r="AN196" s="240"/>
      <c r="AO196" s="240"/>
    </row>
    <row r="197" spans="1:41" ht="13.5" customHeight="1">
      <c r="A197" s="240"/>
      <c r="B197" s="240"/>
      <c r="C197" s="240"/>
      <c r="D197" s="240"/>
      <c r="E197" s="240"/>
      <c r="F197" s="240"/>
      <c r="G197" s="240"/>
      <c r="H197" s="164"/>
      <c r="I197" s="164"/>
      <c r="J197" s="164"/>
      <c r="K197" s="164"/>
      <c r="L197" s="164"/>
      <c r="M197" s="240"/>
      <c r="N197" s="240"/>
      <c r="O197" s="240"/>
      <c r="P197" s="240"/>
      <c r="Q197" s="240"/>
      <c r="R197" s="67"/>
      <c r="S197" s="240"/>
      <c r="T197" s="240"/>
      <c r="U197" s="240"/>
      <c r="V197" s="240"/>
      <c r="W197" s="240"/>
      <c r="X197" s="240"/>
      <c r="Y197" s="240"/>
      <c r="Z197" s="240"/>
      <c r="AA197" s="240"/>
      <c r="AB197" s="240"/>
      <c r="AC197" s="240"/>
      <c r="AD197" s="240"/>
      <c r="AE197" s="240"/>
      <c r="AF197" s="240"/>
      <c r="AG197" s="240"/>
      <c r="AH197" s="240"/>
      <c r="AI197" s="240"/>
      <c r="AJ197" s="240"/>
      <c r="AK197" s="240"/>
      <c r="AL197" s="240"/>
      <c r="AM197" s="240"/>
      <c r="AN197" s="240"/>
      <c r="AO197" s="240"/>
    </row>
    <row r="198" spans="1:41" ht="13.5" customHeight="1">
      <c r="A198" s="240"/>
      <c r="B198" s="240"/>
      <c r="C198" s="240"/>
      <c r="D198" s="240"/>
      <c r="E198" s="240"/>
      <c r="F198" s="240"/>
      <c r="G198" s="240"/>
      <c r="H198" s="164"/>
      <c r="I198" s="164"/>
      <c r="J198" s="164"/>
      <c r="K198" s="164"/>
      <c r="L198" s="164"/>
      <c r="M198" s="240"/>
      <c r="N198" s="240"/>
      <c r="O198" s="240"/>
      <c r="P198" s="240"/>
      <c r="Q198" s="240"/>
      <c r="R198" s="67"/>
      <c r="S198" s="240"/>
      <c r="T198" s="240"/>
      <c r="U198" s="240"/>
      <c r="V198" s="240"/>
      <c r="W198" s="240"/>
      <c r="X198" s="240"/>
      <c r="Y198" s="240"/>
      <c r="Z198" s="240"/>
      <c r="AA198" s="240"/>
      <c r="AB198" s="240"/>
      <c r="AC198" s="240"/>
      <c r="AD198" s="240"/>
      <c r="AE198" s="240"/>
      <c r="AF198" s="240"/>
      <c r="AG198" s="240"/>
      <c r="AH198" s="240"/>
      <c r="AI198" s="240"/>
      <c r="AJ198" s="240"/>
      <c r="AK198" s="240"/>
      <c r="AL198" s="240"/>
      <c r="AM198" s="240"/>
      <c r="AN198" s="240"/>
      <c r="AO198" s="240"/>
    </row>
    <row r="199" spans="1:41" ht="13.5" customHeight="1">
      <c r="A199" s="240"/>
      <c r="B199" s="240"/>
      <c r="C199" s="240"/>
      <c r="D199" s="240"/>
      <c r="E199" s="240"/>
      <c r="F199" s="240"/>
      <c r="G199" s="240"/>
      <c r="H199" s="164"/>
      <c r="I199" s="164"/>
      <c r="J199" s="164"/>
      <c r="K199" s="164"/>
      <c r="L199" s="164"/>
      <c r="M199" s="240"/>
      <c r="N199" s="240"/>
      <c r="O199" s="240"/>
      <c r="P199" s="240"/>
      <c r="Q199" s="240"/>
      <c r="R199" s="67"/>
      <c r="S199" s="240"/>
      <c r="T199" s="240"/>
      <c r="U199" s="240"/>
      <c r="V199" s="240"/>
      <c r="W199" s="240"/>
      <c r="X199" s="240"/>
      <c r="Y199" s="240"/>
      <c r="Z199" s="240"/>
      <c r="AA199" s="240"/>
      <c r="AB199" s="240"/>
      <c r="AC199" s="240"/>
      <c r="AD199" s="240"/>
      <c r="AE199" s="240"/>
      <c r="AF199" s="240"/>
      <c r="AG199" s="240"/>
      <c r="AH199" s="240"/>
      <c r="AI199" s="240"/>
      <c r="AJ199" s="240"/>
      <c r="AK199" s="240"/>
      <c r="AL199" s="240"/>
      <c r="AM199" s="240"/>
      <c r="AN199" s="240"/>
      <c r="AO199" s="240"/>
    </row>
    <row r="200" spans="1:41" ht="13.5" customHeight="1">
      <c r="A200" s="240"/>
      <c r="B200" s="240"/>
      <c r="C200" s="240"/>
      <c r="D200" s="240"/>
      <c r="E200" s="240"/>
      <c r="F200" s="240"/>
      <c r="G200" s="240"/>
      <c r="H200" s="164"/>
      <c r="I200" s="164"/>
      <c r="J200" s="164"/>
      <c r="K200" s="164"/>
      <c r="L200" s="164"/>
      <c r="M200" s="240"/>
      <c r="N200" s="240"/>
      <c r="O200" s="240"/>
      <c r="P200" s="240"/>
      <c r="Q200" s="240"/>
      <c r="R200" s="67"/>
      <c r="S200" s="240"/>
      <c r="T200" s="240"/>
      <c r="U200" s="240"/>
      <c r="V200" s="240"/>
      <c r="W200" s="240"/>
      <c r="X200" s="240"/>
      <c r="Y200" s="240"/>
      <c r="Z200" s="240"/>
      <c r="AA200" s="240"/>
      <c r="AB200" s="240"/>
      <c r="AC200" s="240"/>
      <c r="AD200" s="240"/>
      <c r="AE200" s="240"/>
      <c r="AF200" s="240"/>
      <c r="AG200" s="240"/>
      <c r="AH200" s="240"/>
      <c r="AI200" s="240"/>
      <c r="AJ200" s="240"/>
      <c r="AK200" s="240"/>
      <c r="AL200" s="240"/>
      <c r="AM200" s="240"/>
      <c r="AN200" s="240"/>
      <c r="AO200" s="240"/>
    </row>
    <row r="201" spans="1:41" ht="13.5" customHeight="1">
      <c r="A201" s="240"/>
      <c r="B201" s="240"/>
      <c r="C201" s="240"/>
      <c r="D201" s="240"/>
      <c r="E201" s="240"/>
      <c r="F201" s="240"/>
      <c r="G201" s="240"/>
      <c r="H201" s="164"/>
      <c r="I201" s="164"/>
      <c r="J201" s="164"/>
      <c r="K201" s="164"/>
      <c r="L201" s="164"/>
      <c r="M201" s="240"/>
      <c r="N201" s="240"/>
      <c r="O201" s="240"/>
      <c r="P201" s="240"/>
      <c r="Q201" s="240"/>
      <c r="R201" s="67"/>
      <c r="S201" s="240"/>
      <c r="T201" s="240"/>
      <c r="U201" s="240"/>
      <c r="V201" s="240"/>
      <c r="W201" s="240"/>
      <c r="X201" s="240"/>
      <c r="Y201" s="240"/>
      <c r="Z201" s="240"/>
      <c r="AA201" s="240"/>
      <c r="AB201" s="240"/>
      <c r="AC201" s="240"/>
      <c r="AD201" s="240"/>
      <c r="AE201" s="240"/>
      <c r="AF201" s="240"/>
      <c r="AG201" s="240"/>
      <c r="AH201" s="240"/>
      <c r="AI201" s="240"/>
      <c r="AJ201" s="240"/>
      <c r="AK201" s="240"/>
      <c r="AL201" s="240"/>
      <c r="AM201" s="240"/>
      <c r="AN201" s="240"/>
      <c r="AO201" s="240"/>
    </row>
    <row r="202" spans="1:41" ht="13.5" customHeight="1">
      <c r="A202" s="240"/>
      <c r="B202" s="240"/>
      <c r="C202" s="240"/>
      <c r="D202" s="240"/>
      <c r="E202" s="240"/>
      <c r="F202" s="240"/>
      <c r="G202" s="240"/>
      <c r="H202" s="164"/>
      <c r="I202" s="164"/>
      <c r="J202" s="164"/>
      <c r="K202" s="164"/>
      <c r="L202" s="164"/>
      <c r="M202" s="240"/>
      <c r="N202" s="240"/>
      <c r="O202" s="240"/>
      <c r="P202" s="240"/>
      <c r="Q202" s="240"/>
      <c r="R202" s="67"/>
      <c r="S202" s="240"/>
      <c r="T202" s="240"/>
      <c r="U202" s="240"/>
      <c r="V202" s="240"/>
      <c r="W202" s="240"/>
      <c r="X202" s="240"/>
      <c r="Y202" s="240"/>
      <c r="Z202" s="240"/>
      <c r="AA202" s="240"/>
      <c r="AB202" s="240"/>
      <c r="AC202" s="240"/>
      <c r="AD202" s="240"/>
      <c r="AE202" s="240"/>
      <c r="AF202" s="240"/>
      <c r="AG202" s="240"/>
      <c r="AH202" s="240"/>
      <c r="AI202" s="240"/>
      <c r="AJ202" s="240"/>
      <c r="AK202" s="240"/>
      <c r="AL202" s="240"/>
      <c r="AM202" s="240"/>
      <c r="AN202" s="240"/>
      <c r="AO202" s="240"/>
    </row>
    <row r="203" spans="1:41" ht="13.5" customHeight="1">
      <c r="A203" s="240"/>
      <c r="B203" s="240"/>
      <c r="C203" s="240"/>
      <c r="D203" s="240"/>
      <c r="E203" s="240"/>
      <c r="F203" s="240"/>
      <c r="G203" s="240"/>
      <c r="H203" s="164"/>
      <c r="I203" s="164"/>
      <c r="J203" s="164"/>
      <c r="K203" s="164"/>
      <c r="L203" s="164"/>
      <c r="M203" s="240"/>
      <c r="N203" s="240"/>
      <c r="O203" s="240"/>
      <c r="P203" s="240"/>
      <c r="Q203" s="240"/>
      <c r="R203" s="67"/>
      <c r="S203" s="240"/>
      <c r="T203" s="240"/>
      <c r="U203" s="240"/>
      <c r="V203" s="240"/>
      <c r="W203" s="240"/>
      <c r="X203" s="240"/>
      <c r="Y203" s="240"/>
      <c r="Z203" s="240"/>
      <c r="AA203" s="240"/>
      <c r="AB203" s="240"/>
      <c r="AC203" s="240"/>
      <c r="AD203" s="240"/>
      <c r="AE203" s="240"/>
      <c r="AF203" s="240"/>
      <c r="AG203" s="240"/>
      <c r="AH203" s="240"/>
      <c r="AI203" s="240"/>
      <c r="AJ203" s="240"/>
      <c r="AK203" s="240"/>
      <c r="AL203" s="240"/>
      <c r="AM203" s="240"/>
      <c r="AN203" s="240"/>
      <c r="AO203" s="240"/>
    </row>
    <row r="204" spans="1:41" ht="13.5" customHeight="1">
      <c r="A204" s="240"/>
      <c r="B204" s="240"/>
      <c r="C204" s="240"/>
      <c r="D204" s="240"/>
      <c r="E204" s="240"/>
      <c r="F204" s="240"/>
      <c r="G204" s="240"/>
      <c r="H204" s="164"/>
      <c r="I204" s="164"/>
      <c r="J204" s="164"/>
      <c r="K204" s="164"/>
      <c r="L204" s="164"/>
      <c r="M204" s="240"/>
      <c r="N204" s="240"/>
      <c r="O204" s="240"/>
      <c r="P204" s="240"/>
      <c r="Q204" s="240"/>
      <c r="R204" s="67"/>
      <c r="S204" s="240"/>
      <c r="T204" s="240"/>
      <c r="U204" s="240"/>
      <c r="V204" s="240"/>
      <c r="W204" s="240"/>
      <c r="X204" s="240"/>
      <c r="Y204" s="240"/>
      <c r="Z204" s="240"/>
      <c r="AA204" s="240"/>
      <c r="AB204" s="240"/>
      <c r="AC204" s="240"/>
      <c r="AD204" s="240"/>
      <c r="AE204" s="240"/>
      <c r="AF204" s="240"/>
      <c r="AG204" s="240"/>
      <c r="AH204" s="240"/>
      <c r="AI204" s="240"/>
      <c r="AJ204" s="240"/>
      <c r="AK204" s="240"/>
      <c r="AL204" s="240"/>
      <c r="AM204" s="240"/>
      <c r="AN204" s="240"/>
      <c r="AO204" s="240"/>
    </row>
    <row r="205" spans="1:41" ht="13.5" customHeight="1">
      <c r="A205" s="240"/>
      <c r="B205" s="240"/>
      <c r="C205" s="240"/>
      <c r="D205" s="240"/>
      <c r="E205" s="240"/>
      <c r="F205" s="240"/>
      <c r="G205" s="240"/>
      <c r="H205" s="164"/>
      <c r="I205" s="164"/>
      <c r="J205" s="164"/>
      <c r="K205" s="164"/>
      <c r="L205" s="164"/>
      <c r="M205" s="240"/>
      <c r="N205" s="240"/>
      <c r="O205" s="240"/>
      <c r="P205" s="240"/>
      <c r="Q205" s="240"/>
      <c r="R205" s="67"/>
      <c r="S205" s="240"/>
      <c r="T205" s="240"/>
      <c r="U205" s="240"/>
      <c r="V205" s="240"/>
      <c r="W205" s="240"/>
      <c r="X205" s="240"/>
      <c r="Y205" s="240"/>
      <c r="Z205" s="240"/>
      <c r="AA205" s="240"/>
      <c r="AB205" s="240"/>
      <c r="AC205" s="240"/>
      <c r="AD205" s="240"/>
      <c r="AE205" s="240"/>
      <c r="AF205" s="240"/>
      <c r="AG205" s="240"/>
      <c r="AH205" s="240"/>
      <c r="AI205" s="240"/>
      <c r="AJ205" s="240"/>
      <c r="AK205" s="240"/>
      <c r="AL205" s="240"/>
      <c r="AM205" s="240"/>
      <c r="AN205" s="240"/>
      <c r="AO205" s="240"/>
    </row>
    <row r="206" spans="1:41" ht="13.5" customHeight="1">
      <c r="A206" s="240"/>
      <c r="B206" s="240"/>
      <c r="C206" s="240"/>
      <c r="D206" s="240"/>
      <c r="E206" s="240"/>
      <c r="F206" s="240"/>
      <c r="G206" s="240"/>
      <c r="H206" s="164"/>
      <c r="I206" s="164"/>
      <c r="J206" s="164"/>
      <c r="K206" s="164"/>
      <c r="L206" s="164"/>
      <c r="M206" s="240"/>
      <c r="N206" s="240"/>
      <c r="O206" s="240"/>
      <c r="P206" s="240"/>
      <c r="Q206" s="240"/>
      <c r="R206" s="67"/>
      <c r="S206" s="240"/>
      <c r="T206" s="240"/>
      <c r="U206" s="240"/>
      <c r="V206" s="240"/>
      <c r="W206" s="240"/>
      <c r="X206" s="240"/>
      <c r="Y206" s="240"/>
      <c r="Z206" s="240"/>
      <c r="AA206" s="240"/>
      <c r="AB206" s="240"/>
      <c r="AC206" s="240"/>
      <c r="AD206" s="240"/>
      <c r="AE206" s="240"/>
      <c r="AF206" s="240"/>
      <c r="AG206" s="240"/>
      <c r="AH206" s="240"/>
      <c r="AI206" s="240"/>
      <c r="AJ206" s="240"/>
      <c r="AK206" s="240"/>
      <c r="AL206" s="240"/>
      <c r="AM206" s="240"/>
      <c r="AN206" s="240"/>
      <c r="AO206" s="240"/>
    </row>
    <row r="207" spans="1:41" ht="13.5" customHeight="1">
      <c r="A207" s="240"/>
      <c r="B207" s="240"/>
      <c r="C207" s="240"/>
      <c r="D207" s="240"/>
      <c r="E207" s="240"/>
      <c r="F207" s="240"/>
      <c r="G207" s="240"/>
      <c r="H207" s="164"/>
      <c r="I207" s="164"/>
      <c r="J207" s="164"/>
      <c r="K207" s="164"/>
      <c r="L207" s="164"/>
      <c r="M207" s="240"/>
      <c r="N207" s="240"/>
      <c r="O207" s="240"/>
      <c r="P207" s="240"/>
      <c r="Q207" s="240"/>
      <c r="R207" s="67"/>
      <c r="S207" s="240"/>
      <c r="T207" s="240"/>
      <c r="U207" s="240"/>
      <c r="V207" s="240"/>
      <c r="W207" s="240"/>
      <c r="X207" s="240"/>
      <c r="Y207" s="240"/>
      <c r="Z207" s="240"/>
      <c r="AA207" s="240"/>
      <c r="AB207" s="240"/>
      <c r="AC207" s="240"/>
      <c r="AD207" s="240"/>
      <c r="AE207" s="240"/>
      <c r="AF207" s="240"/>
      <c r="AG207" s="240"/>
      <c r="AH207" s="240"/>
      <c r="AI207" s="240"/>
      <c r="AJ207" s="240"/>
      <c r="AK207" s="240"/>
      <c r="AL207" s="240"/>
      <c r="AM207" s="240"/>
      <c r="AN207" s="240"/>
      <c r="AO207" s="240"/>
    </row>
    <row r="208" spans="1:41" ht="13.5" customHeight="1">
      <c r="A208" s="240"/>
      <c r="B208" s="240"/>
      <c r="C208" s="240"/>
      <c r="D208" s="240"/>
      <c r="E208" s="240"/>
      <c r="F208" s="240"/>
      <c r="G208" s="240"/>
      <c r="H208" s="164"/>
      <c r="I208" s="164"/>
      <c r="J208" s="164"/>
      <c r="K208" s="164"/>
      <c r="L208" s="164"/>
      <c r="M208" s="240"/>
      <c r="N208" s="240"/>
      <c r="O208" s="240"/>
      <c r="P208" s="240"/>
      <c r="Q208" s="240"/>
      <c r="R208" s="67"/>
      <c r="S208" s="240"/>
      <c r="T208" s="240"/>
      <c r="U208" s="240"/>
      <c r="V208" s="240"/>
      <c r="W208" s="240"/>
      <c r="X208" s="240"/>
      <c r="Y208" s="240"/>
      <c r="Z208" s="240"/>
      <c r="AA208" s="240"/>
      <c r="AB208" s="240"/>
      <c r="AC208" s="240"/>
      <c r="AD208" s="240"/>
      <c r="AE208" s="240"/>
      <c r="AF208" s="240"/>
      <c r="AG208" s="240"/>
      <c r="AH208" s="240"/>
      <c r="AI208" s="240"/>
      <c r="AJ208" s="240"/>
      <c r="AK208" s="240"/>
      <c r="AL208" s="240"/>
      <c r="AM208" s="240"/>
      <c r="AN208" s="240"/>
      <c r="AO208" s="240"/>
    </row>
    <row r="209" spans="1:41" ht="13.5" customHeight="1">
      <c r="A209" s="240"/>
      <c r="B209" s="240"/>
      <c r="C209" s="240"/>
      <c r="D209" s="240"/>
      <c r="E209" s="240"/>
      <c r="F209" s="240"/>
      <c r="G209" s="240"/>
      <c r="H209" s="164"/>
      <c r="I209" s="164"/>
      <c r="J209" s="164"/>
      <c r="K209" s="164"/>
      <c r="L209" s="164"/>
      <c r="M209" s="240"/>
      <c r="N209" s="240"/>
      <c r="O209" s="240"/>
      <c r="P209" s="240"/>
      <c r="Q209" s="240"/>
      <c r="R209" s="67"/>
      <c r="S209" s="240"/>
      <c r="T209" s="240"/>
      <c r="U209" s="240"/>
      <c r="V209" s="240"/>
      <c r="W209" s="240"/>
      <c r="X209" s="240"/>
      <c r="Y209" s="240"/>
      <c r="Z209" s="240"/>
      <c r="AA209" s="240"/>
      <c r="AB209" s="240"/>
      <c r="AC209" s="240"/>
      <c r="AD209" s="240"/>
      <c r="AE209" s="240"/>
      <c r="AF209" s="240"/>
      <c r="AG209" s="240"/>
      <c r="AH209" s="240"/>
      <c r="AI209" s="240"/>
      <c r="AJ209" s="240"/>
      <c r="AK209" s="240"/>
      <c r="AL209" s="240"/>
      <c r="AM209" s="240"/>
      <c r="AN209" s="240"/>
      <c r="AO209" s="240"/>
    </row>
    <row r="210" spans="1:41" ht="13.5" customHeight="1">
      <c r="A210" s="240"/>
      <c r="B210" s="240"/>
      <c r="C210" s="240"/>
      <c r="D210" s="240"/>
      <c r="E210" s="240"/>
      <c r="F210" s="240"/>
      <c r="G210" s="240"/>
      <c r="H210" s="164"/>
      <c r="I210" s="164"/>
      <c r="J210" s="164"/>
      <c r="K210" s="164"/>
      <c r="L210" s="164"/>
      <c r="M210" s="240"/>
      <c r="N210" s="240"/>
      <c r="O210" s="240"/>
      <c r="P210" s="240"/>
      <c r="Q210" s="240"/>
      <c r="R210" s="67"/>
      <c r="S210" s="240"/>
      <c r="T210" s="240"/>
      <c r="U210" s="240"/>
      <c r="V210" s="240"/>
      <c r="W210" s="240"/>
      <c r="X210" s="240"/>
      <c r="Y210" s="240"/>
      <c r="Z210" s="240"/>
      <c r="AA210" s="240"/>
      <c r="AB210" s="240"/>
      <c r="AC210" s="240"/>
      <c r="AD210" s="240"/>
      <c r="AE210" s="240"/>
      <c r="AF210" s="240"/>
      <c r="AG210" s="240"/>
      <c r="AH210" s="240"/>
      <c r="AI210" s="240"/>
      <c r="AJ210" s="240"/>
      <c r="AK210" s="240"/>
      <c r="AL210" s="240"/>
      <c r="AM210" s="240"/>
      <c r="AN210" s="240"/>
      <c r="AO210" s="240"/>
    </row>
    <row r="211" spans="1:41" ht="13.5" customHeight="1">
      <c r="A211" s="240"/>
      <c r="B211" s="240"/>
      <c r="C211" s="240"/>
      <c r="D211" s="240"/>
      <c r="E211" s="240"/>
      <c r="F211" s="240"/>
      <c r="G211" s="240"/>
      <c r="H211" s="164"/>
      <c r="I211" s="164"/>
      <c r="J211" s="164"/>
      <c r="K211" s="164"/>
      <c r="L211" s="164"/>
      <c r="M211" s="240"/>
      <c r="N211" s="240"/>
      <c r="O211" s="240"/>
      <c r="P211" s="240"/>
      <c r="Q211" s="240"/>
      <c r="R211" s="67"/>
      <c r="S211" s="240"/>
      <c r="T211" s="240"/>
      <c r="U211" s="240"/>
      <c r="V211" s="240"/>
      <c r="W211" s="240"/>
      <c r="X211" s="240"/>
      <c r="Y211" s="240"/>
      <c r="Z211" s="240"/>
      <c r="AA211" s="240"/>
      <c r="AB211" s="240"/>
      <c r="AC211" s="240"/>
      <c r="AD211" s="240"/>
      <c r="AE211" s="240"/>
      <c r="AF211" s="240"/>
      <c r="AG211" s="240"/>
      <c r="AH211" s="240"/>
      <c r="AI211" s="240"/>
      <c r="AJ211" s="240"/>
      <c r="AK211" s="240"/>
      <c r="AL211" s="240"/>
      <c r="AM211" s="240"/>
      <c r="AN211" s="240"/>
      <c r="AO211" s="240"/>
    </row>
    <row r="212" spans="1:41" ht="13.5" customHeight="1">
      <c r="A212" s="240"/>
      <c r="B212" s="240"/>
      <c r="C212" s="240"/>
      <c r="D212" s="240"/>
      <c r="E212" s="240"/>
      <c r="F212" s="240"/>
      <c r="G212" s="240"/>
      <c r="H212" s="164"/>
      <c r="I212" s="164"/>
      <c r="J212" s="164"/>
      <c r="K212" s="164"/>
      <c r="L212" s="164"/>
      <c r="M212" s="240"/>
      <c r="N212" s="240"/>
      <c r="O212" s="240"/>
      <c r="P212" s="240"/>
      <c r="Q212" s="240"/>
      <c r="R212" s="67"/>
      <c r="S212" s="240"/>
      <c r="T212" s="240"/>
      <c r="U212" s="240"/>
      <c r="V212" s="240"/>
      <c r="W212" s="240"/>
      <c r="X212" s="240"/>
      <c r="Y212" s="240"/>
      <c r="Z212" s="240"/>
      <c r="AA212" s="240"/>
      <c r="AB212" s="240"/>
      <c r="AC212" s="240"/>
      <c r="AD212" s="240"/>
      <c r="AE212" s="240"/>
      <c r="AF212" s="240"/>
      <c r="AG212" s="240"/>
      <c r="AH212" s="240"/>
      <c r="AI212" s="240"/>
      <c r="AJ212" s="240"/>
      <c r="AK212" s="240"/>
      <c r="AL212" s="240"/>
      <c r="AM212" s="240"/>
      <c r="AN212" s="240"/>
      <c r="AO212" s="240"/>
    </row>
    <row r="213" spans="1:41" ht="13.5" customHeight="1">
      <c r="A213" s="240"/>
      <c r="B213" s="240"/>
      <c r="C213" s="240"/>
      <c r="D213" s="240"/>
      <c r="E213" s="240"/>
      <c r="F213" s="240"/>
      <c r="G213" s="240"/>
      <c r="H213" s="164"/>
      <c r="I213" s="164"/>
      <c r="J213" s="164"/>
      <c r="K213" s="164"/>
      <c r="L213" s="164"/>
      <c r="M213" s="240"/>
      <c r="N213" s="240"/>
      <c r="O213" s="240"/>
      <c r="P213" s="240"/>
      <c r="Q213" s="240"/>
      <c r="R213" s="67"/>
      <c r="S213" s="240"/>
      <c r="T213" s="240"/>
      <c r="U213" s="240"/>
      <c r="V213" s="240"/>
      <c r="W213" s="240"/>
      <c r="X213" s="240"/>
      <c r="Y213" s="240"/>
      <c r="Z213" s="240"/>
      <c r="AA213" s="240"/>
      <c r="AB213" s="240"/>
      <c r="AC213" s="240"/>
      <c r="AD213" s="240"/>
      <c r="AE213" s="240"/>
      <c r="AF213" s="240"/>
      <c r="AG213" s="240"/>
      <c r="AH213" s="240"/>
      <c r="AI213" s="240"/>
      <c r="AJ213" s="240"/>
      <c r="AK213" s="240"/>
      <c r="AL213" s="240"/>
      <c r="AM213" s="240"/>
      <c r="AN213" s="240"/>
      <c r="AO213" s="240"/>
    </row>
    <row r="214" spans="1:41" ht="13.5" customHeight="1">
      <c r="A214" s="240"/>
      <c r="B214" s="240"/>
      <c r="C214" s="240"/>
      <c r="D214" s="240"/>
      <c r="E214" s="240"/>
      <c r="F214" s="240"/>
      <c r="G214" s="240"/>
      <c r="H214" s="164"/>
      <c r="I214" s="164"/>
      <c r="J214" s="164"/>
      <c r="K214" s="164"/>
      <c r="L214" s="164"/>
      <c r="M214" s="240"/>
      <c r="N214" s="240"/>
      <c r="O214" s="240"/>
      <c r="P214" s="240"/>
      <c r="Q214" s="240"/>
      <c r="R214" s="67"/>
      <c r="S214" s="240"/>
      <c r="T214" s="240"/>
      <c r="U214" s="240"/>
      <c r="V214" s="240"/>
      <c r="W214" s="240"/>
      <c r="X214" s="240"/>
      <c r="Y214" s="240"/>
      <c r="Z214" s="240"/>
      <c r="AA214" s="240"/>
      <c r="AB214" s="240"/>
      <c r="AC214" s="240"/>
      <c r="AD214" s="240"/>
      <c r="AE214" s="240"/>
      <c r="AF214" s="240"/>
      <c r="AG214" s="240"/>
      <c r="AH214" s="240"/>
      <c r="AI214" s="240"/>
      <c r="AJ214" s="240"/>
      <c r="AK214" s="240"/>
      <c r="AL214" s="240"/>
      <c r="AM214" s="240"/>
      <c r="AN214" s="240"/>
      <c r="AO214" s="240"/>
    </row>
    <row r="215" spans="1:41" ht="13.5" customHeight="1">
      <c r="A215" s="240"/>
      <c r="B215" s="240"/>
      <c r="C215" s="240"/>
      <c r="D215" s="240"/>
      <c r="E215" s="240"/>
      <c r="F215" s="240"/>
      <c r="G215" s="240"/>
      <c r="H215" s="164"/>
      <c r="I215" s="164"/>
      <c r="J215" s="164"/>
      <c r="K215" s="164"/>
      <c r="L215" s="164"/>
      <c r="M215" s="240"/>
      <c r="N215" s="240"/>
      <c r="O215" s="240"/>
      <c r="P215" s="240"/>
      <c r="Q215" s="240"/>
      <c r="R215" s="67"/>
      <c r="S215" s="240"/>
      <c r="T215" s="240"/>
      <c r="U215" s="240"/>
      <c r="V215" s="240"/>
      <c r="W215" s="240"/>
      <c r="X215" s="240"/>
      <c r="Y215" s="240"/>
      <c r="Z215" s="240"/>
      <c r="AA215" s="240"/>
      <c r="AB215" s="240"/>
      <c r="AC215" s="240"/>
      <c r="AD215" s="240"/>
      <c r="AE215" s="240"/>
      <c r="AF215" s="240"/>
      <c r="AG215" s="240"/>
      <c r="AH215" s="240"/>
      <c r="AI215" s="240"/>
      <c r="AJ215" s="240"/>
      <c r="AK215" s="240"/>
      <c r="AL215" s="240"/>
      <c r="AM215" s="240"/>
      <c r="AN215" s="240"/>
      <c r="AO215" s="240"/>
    </row>
    <row r="216" spans="1:41" ht="13.5" customHeight="1">
      <c r="A216" s="240"/>
      <c r="B216" s="240"/>
      <c r="C216" s="240"/>
      <c r="D216" s="240"/>
      <c r="E216" s="240"/>
      <c r="F216" s="240"/>
      <c r="G216" s="240"/>
      <c r="H216" s="164"/>
      <c r="I216" s="164"/>
      <c r="J216" s="164"/>
      <c r="K216" s="164"/>
      <c r="L216" s="164"/>
      <c r="M216" s="240"/>
      <c r="N216" s="240"/>
      <c r="O216" s="240"/>
      <c r="P216" s="240"/>
      <c r="Q216" s="240"/>
      <c r="R216" s="67"/>
      <c r="S216" s="240"/>
      <c r="T216" s="240"/>
      <c r="U216" s="240"/>
      <c r="V216" s="240"/>
      <c r="W216" s="240"/>
      <c r="X216" s="240"/>
      <c r="Y216" s="240"/>
      <c r="Z216" s="240"/>
      <c r="AA216" s="240"/>
      <c r="AB216" s="240"/>
      <c r="AC216" s="240"/>
      <c r="AD216" s="240"/>
      <c r="AE216" s="240"/>
      <c r="AF216" s="240"/>
      <c r="AG216" s="240"/>
      <c r="AH216" s="240"/>
      <c r="AI216" s="240"/>
      <c r="AJ216" s="240"/>
      <c r="AK216" s="240"/>
      <c r="AL216" s="240"/>
      <c r="AM216" s="240"/>
      <c r="AN216" s="240"/>
      <c r="AO216" s="240"/>
    </row>
    <row r="217" spans="1:41" ht="13.5" customHeight="1">
      <c r="A217" s="240"/>
      <c r="B217" s="240"/>
      <c r="C217" s="240"/>
      <c r="D217" s="240"/>
      <c r="E217" s="240"/>
      <c r="F217" s="240"/>
      <c r="G217" s="240"/>
      <c r="H217" s="164"/>
      <c r="I217" s="164"/>
      <c r="J217" s="164"/>
      <c r="K217" s="164"/>
      <c r="L217" s="164"/>
      <c r="M217" s="240"/>
      <c r="N217" s="240"/>
      <c r="O217" s="240"/>
      <c r="P217" s="240"/>
      <c r="Q217" s="240"/>
      <c r="R217" s="67"/>
      <c r="S217" s="240"/>
      <c r="T217" s="240"/>
      <c r="U217" s="240"/>
      <c r="V217" s="240"/>
      <c r="W217" s="240"/>
      <c r="X217" s="240"/>
      <c r="Y217" s="240"/>
      <c r="Z217" s="240"/>
      <c r="AA217" s="240"/>
      <c r="AB217" s="240"/>
      <c r="AC217" s="240"/>
      <c r="AD217" s="240"/>
      <c r="AE217" s="240"/>
      <c r="AF217" s="240"/>
      <c r="AG217" s="240"/>
      <c r="AH217" s="240"/>
      <c r="AI217" s="240"/>
      <c r="AJ217" s="240"/>
      <c r="AK217" s="240"/>
      <c r="AL217" s="240"/>
      <c r="AM217" s="240"/>
      <c r="AN217" s="240"/>
      <c r="AO217" s="240"/>
    </row>
    <row r="218" spans="1:41" ht="13.5" customHeight="1">
      <c r="A218" s="240"/>
      <c r="B218" s="240"/>
      <c r="C218" s="240"/>
      <c r="D218" s="240"/>
      <c r="E218" s="240"/>
      <c r="F218" s="240"/>
      <c r="G218" s="240"/>
      <c r="H218" s="164"/>
      <c r="I218" s="164"/>
      <c r="J218" s="164"/>
      <c r="K218" s="164"/>
      <c r="L218" s="164"/>
      <c r="M218" s="240"/>
      <c r="N218" s="240"/>
      <c r="O218" s="240"/>
      <c r="P218" s="240"/>
      <c r="Q218" s="240"/>
      <c r="R218" s="67"/>
      <c r="S218" s="240"/>
      <c r="T218" s="240"/>
      <c r="U218" s="240"/>
      <c r="V218" s="240"/>
      <c r="W218" s="240"/>
      <c r="X218" s="240"/>
      <c r="Y218" s="240"/>
      <c r="Z218" s="240"/>
      <c r="AA218" s="240"/>
      <c r="AB218" s="240"/>
      <c r="AC218" s="240"/>
      <c r="AD218" s="240"/>
      <c r="AE218" s="240"/>
      <c r="AF218" s="240"/>
      <c r="AG218" s="240"/>
      <c r="AH218" s="240"/>
      <c r="AI218" s="240"/>
      <c r="AJ218" s="240"/>
      <c r="AK218" s="240"/>
      <c r="AL218" s="240"/>
      <c r="AM218" s="240"/>
      <c r="AN218" s="240"/>
      <c r="AO218" s="240"/>
    </row>
    <row r="219" spans="1:41" ht="13.5" customHeight="1">
      <c r="A219" s="240"/>
      <c r="B219" s="240"/>
      <c r="C219" s="240"/>
      <c r="D219" s="240"/>
      <c r="E219" s="240"/>
      <c r="F219" s="240"/>
      <c r="G219" s="240"/>
      <c r="H219" s="164"/>
      <c r="I219" s="164"/>
      <c r="J219" s="164"/>
      <c r="K219" s="164"/>
      <c r="L219" s="164"/>
      <c r="M219" s="240"/>
      <c r="N219" s="240"/>
      <c r="O219" s="240"/>
      <c r="P219" s="240"/>
      <c r="Q219" s="240"/>
      <c r="R219" s="67"/>
      <c r="S219" s="240"/>
      <c r="T219" s="240"/>
      <c r="U219" s="240"/>
      <c r="V219" s="240"/>
      <c r="W219" s="240"/>
      <c r="X219" s="240"/>
      <c r="Y219" s="240"/>
      <c r="Z219" s="240"/>
      <c r="AA219" s="240"/>
      <c r="AB219" s="240"/>
      <c r="AC219" s="240"/>
      <c r="AD219" s="240"/>
      <c r="AE219" s="240"/>
      <c r="AF219" s="240"/>
      <c r="AG219" s="240"/>
      <c r="AH219" s="240"/>
      <c r="AI219" s="240"/>
      <c r="AJ219" s="240"/>
      <c r="AK219" s="240"/>
      <c r="AL219" s="240"/>
      <c r="AM219" s="240"/>
      <c r="AN219" s="240"/>
      <c r="AO219" s="240"/>
    </row>
    <row r="220" spans="1:41" ht="13.5" customHeight="1">
      <c r="A220" s="240"/>
      <c r="B220" s="240"/>
      <c r="C220" s="240"/>
      <c r="D220" s="240"/>
      <c r="E220" s="240"/>
      <c r="F220" s="240"/>
      <c r="G220" s="240"/>
      <c r="H220" s="164"/>
      <c r="I220" s="164"/>
      <c r="J220" s="164"/>
      <c r="K220" s="164"/>
      <c r="L220" s="164"/>
      <c r="M220" s="240"/>
      <c r="N220" s="240"/>
      <c r="O220" s="240"/>
      <c r="P220" s="240"/>
      <c r="Q220" s="240"/>
      <c r="R220" s="67"/>
      <c r="S220" s="240"/>
      <c r="T220" s="240"/>
      <c r="U220" s="240"/>
      <c r="V220" s="240"/>
      <c r="W220" s="240"/>
      <c r="X220" s="240"/>
      <c r="Y220" s="240"/>
      <c r="Z220" s="240"/>
      <c r="AA220" s="240"/>
      <c r="AB220" s="240"/>
      <c r="AC220" s="240"/>
      <c r="AD220" s="240"/>
      <c r="AE220" s="240"/>
      <c r="AF220" s="240"/>
      <c r="AG220" s="240"/>
      <c r="AH220" s="240"/>
      <c r="AI220" s="240"/>
      <c r="AJ220" s="240"/>
      <c r="AK220" s="240"/>
      <c r="AL220" s="240"/>
      <c r="AM220" s="240"/>
      <c r="AN220" s="240"/>
      <c r="AO220" s="240"/>
    </row>
    <row r="221" spans="1:41" ht="13.5" customHeight="1">
      <c r="A221" s="240"/>
      <c r="B221" s="240"/>
      <c r="C221" s="240"/>
      <c r="D221" s="240"/>
      <c r="E221" s="240"/>
      <c r="F221" s="240"/>
      <c r="G221" s="240"/>
      <c r="H221" s="164"/>
      <c r="I221" s="164"/>
      <c r="J221" s="164"/>
      <c r="K221" s="164"/>
      <c r="L221" s="164"/>
      <c r="M221" s="240"/>
      <c r="N221" s="240"/>
      <c r="O221" s="240"/>
      <c r="P221" s="240"/>
      <c r="Q221" s="240"/>
      <c r="R221" s="67"/>
      <c r="S221" s="240"/>
      <c r="T221" s="240"/>
      <c r="U221" s="240"/>
      <c r="V221" s="240"/>
      <c r="W221" s="240"/>
      <c r="X221" s="240"/>
      <c r="Y221" s="240"/>
      <c r="Z221" s="240"/>
      <c r="AA221" s="240"/>
      <c r="AB221" s="240"/>
      <c r="AC221" s="240"/>
      <c r="AD221" s="240"/>
      <c r="AE221" s="240"/>
      <c r="AF221" s="240"/>
      <c r="AG221" s="240"/>
      <c r="AH221" s="240"/>
      <c r="AI221" s="240"/>
      <c r="AJ221" s="240"/>
      <c r="AK221" s="240"/>
      <c r="AL221" s="240"/>
      <c r="AM221" s="240"/>
      <c r="AN221" s="240"/>
      <c r="AO221" s="240"/>
    </row>
    <row r="222" spans="1:41" ht="13.5" customHeight="1">
      <c r="A222" s="240"/>
      <c r="B222" s="240"/>
      <c r="C222" s="240"/>
      <c r="D222" s="240"/>
      <c r="E222" s="240"/>
      <c r="F222" s="240"/>
      <c r="G222" s="240"/>
      <c r="H222" s="164"/>
      <c r="I222" s="164"/>
      <c r="J222" s="164"/>
      <c r="K222" s="164"/>
      <c r="L222" s="164"/>
      <c r="M222" s="240"/>
      <c r="N222" s="240"/>
      <c r="O222" s="240"/>
      <c r="P222" s="240"/>
      <c r="Q222" s="240"/>
      <c r="R222" s="67"/>
      <c r="S222" s="240"/>
      <c r="T222" s="240"/>
      <c r="U222" s="240"/>
      <c r="V222" s="240"/>
      <c r="W222" s="240"/>
      <c r="X222" s="240"/>
      <c r="Y222" s="240"/>
      <c r="Z222" s="240"/>
      <c r="AA222" s="240"/>
      <c r="AB222" s="240"/>
      <c r="AC222" s="240"/>
      <c r="AD222" s="240"/>
      <c r="AE222" s="240"/>
      <c r="AF222" s="240"/>
      <c r="AG222" s="240"/>
      <c r="AH222" s="240"/>
      <c r="AI222" s="240"/>
      <c r="AJ222" s="240"/>
      <c r="AK222" s="240"/>
      <c r="AL222" s="240"/>
      <c r="AM222" s="240"/>
      <c r="AN222" s="240"/>
      <c r="AO222" s="240"/>
    </row>
    <row r="223" spans="1:41" ht="13.5" customHeight="1">
      <c r="A223" s="240"/>
      <c r="B223" s="240"/>
      <c r="C223" s="240"/>
      <c r="D223" s="240"/>
      <c r="E223" s="240"/>
      <c r="F223" s="240"/>
      <c r="G223" s="240"/>
      <c r="H223" s="164"/>
      <c r="I223" s="164"/>
      <c r="J223" s="164"/>
      <c r="K223" s="164"/>
      <c r="L223" s="164"/>
      <c r="M223" s="240"/>
      <c r="N223" s="240"/>
      <c r="O223" s="240"/>
      <c r="P223" s="240"/>
      <c r="Q223" s="240"/>
      <c r="R223" s="67"/>
      <c r="S223" s="240"/>
      <c r="T223" s="240"/>
      <c r="U223" s="240"/>
      <c r="V223" s="240"/>
      <c r="W223" s="240"/>
      <c r="X223" s="240"/>
      <c r="Y223" s="240"/>
      <c r="Z223" s="240"/>
      <c r="AA223" s="240"/>
      <c r="AB223" s="240"/>
      <c r="AC223" s="240"/>
      <c r="AD223" s="240"/>
      <c r="AE223" s="240"/>
      <c r="AF223" s="240"/>
      <c r="AG223" s="240"/>
      <c r="AH223" s="240"/>
      <c r="AI223" s="240"/>
      <c r="AJ223" s="240"/>
      <c r="AK223" s="240"/>
      <c r="AL223" s="240"/>
      <c r="AM223" s="240"/>
      <c r="AN223" s="240"/>
      <c r="AO223" s="240"/>
    </row>
    <row r="224" spans="1:41" ht="13.5" customHeight="1">
      <c r="A224" s="240"/>
      <c r="B224" s="240"/>
      <c r="C224" s="240"/>
      <c r="D224" s="240"/>
      <c r="E224" s="240"/>
      <c r="F224" s="240"/>
      <c r="G224" s="240"/>
      <c r="H224" s="164"/>
      <c r="I224" s="164"/>
      <c r="J224" s="164"/>
      <c r="K224" s="164"/>
      <c r="L224" s="164"/>
      <c r="M224" s="240"/>
      <c r="N224" s="240"/>
      <c r="O224" s="240"/>
      <c r="P224" s="240"/>
      <c r="Q224" s="240"/>
      <c r="R224" s="67"/>
      <c r="S224" s="240"/>
      <c r="T224" s="240"/>
      <c r="U224" s="240"/>
      <c r="V224" s="240"/>
      <c r="W224" s="240"/>
      <c r="X224" s="240"/>
      <c r="Y224" s="240"/>
      <c r="Z224" s="240"/>
      <c r="AA224" s="240"/>
      <c r="AB224" s="240"/>
      <c r="AC224" s="240"/>
      <c r="AD224" s="240"/>
      <c r="AE224" s="240"/>
      <c r="AF224" s="240"/>
      <c r="AG224" s="240"/>
      <c r="AH224" s="240"/>
      <c r="AI224" s="240"/>
      <c r="AJ224" s="240"/>
      <c r="AK224" s="240"/>
      <c r="AL224" s="240"/>
      <c r="AM224" s="240"/>
      <c r="AN224" s="240"/>
      <c r="AO224" s="240"/>
    </row>
    <row r="225" spans="1:41" ht="13.5" customHeight="1">
      <c r="A225" s="240"/>
      <c r="B225" s="240"/>
      <c r="C225" s="240"/>
      <c r="D225" s="240"/>
      <c r="E225" s="240"/>
      <c r="F225" s="240"/>
      <c r="G225" s="240"/>
      <c r="H225" s="164"/>
      <c r="I225" s="164"/>
      <c r="J225" s="164"/>
      <c r="K225" s="164"/>
      <c r="L225" s="164"/>
      <c r="M225" s="240"/>
      <c r="N225" s="240"/>
      <c r="O225" s="240"/>
      <c r="P225" s="240"/>
      <c r="Q225" s="240"/>
      <c r="R225" s="67"/>
      <c r="S225" s="240"/>
      <c r="T225" s="240"/>
      <c r="U225" s="240"/>
      <c r="V225" s="240"/>
      <c r="W225" s="240"/>
      <c r="X225" s="240"/>
      <c r="Y225" s="240"/>
      <c r="Z225" s="240"/>
      <c r="AA225" s="240"/>
      <c r="AB225" s="240"/>
      <c r="AC225" s="240"/>
      <c r="AD225" s="240"/>
      <c r="AE225" s="240"/>
      <c r="AF225" s="240"/>
      <c r="AG225" s="240"/>
      <c r="AH225" s="240"/>
      <c r="AI225" s="240"/>
      <c r="AJ225" s="240"/>
      <c r="AK225" s="240"/>
      <c r="AL225" s="240"/>
      <c r="AM225" s="240"/>
      <c r="AN225" s="240"/>
      <c r="AO225" s="240"/>
    </row>
    <row r="226" spans="1:41" ht="13.5" customHeight="1">
      <c r="A226" s="240"/>
      <c r="B226" s="240"/>
      <c r="C226" s="240"/>
      <c r="D226" s="240"/>
      <c r="E226" s="240"/>
      <c r="F226" s="240"/>
      <c r="G226" s="240"/>
      <c r="H226" s="164"/>
      <c r="I226" s="164"/>
      <c r="J226" s="164"/>
      <c r="K226" s="164"/>
      <c r="L226" s="164"/>
      <c r="M226" s="240"/>
      <c r="N226" s="240"/>
      <c r="O226" s="240"/>
      <c r="P226" s="240"/>
      <c r="Q226" s="240"/>
      <c r="R226" s="67"/>
      <c r="S226" s="240"/>
      <c r="T226" s="240"/>
      <c r="U226" s="240"/>
      <c r="V226" s="240"/>
      <c r="W226" s="240"/>
      <c r="X226" s="240"/>
      <c r="Y226" s="240"/>
      <c r="Z226" s="240"/>
      <c r="AA226" s="240"/>
      <c r="AB226" s="240"/>
      <c r="AC226" s="240"/>
      <c r="AD226" s="240"/>
      <c r="AE226" s="240"/>
      <c r="AF226" s="240"/>
      <c r="AG226" s="240"/>
      <c r="AH226" s="240"/>
      <c r="AI226" s="240"/>
      <c r="AJ226" s="240"/>
      <c r="AK226" s="240"/>
      <c r="AL226" s="240"/>
      <c r="AM226" s="240"/>
      <c r="AN226" s="240"/>
      <c r="AO226" s="240"/>
    </row>
    <row r="227" spans="1:41" ht="13.5" customHeight="1">
      <c r="A227" s="240"/>
      <c r="B227" s="240"/>
      <c r="C227" s="240"/>
      <c r="D227" s="240"/>
      <c r="E227" s="240"/>
      <c r="F227" s="240"/>
      <c r="G227" s="240"/>
      <c r="H227" s="164"/>
      <c r="I227" s="164"/>
      <c r="J227" s="164"/>
      <c r="K227" s="164"/>
      <c r="L227" s="164"/>
      <c r="M227" s="240"/>
      <c r="N227" s="240"/>
      <c r="O227" s="240"/>
      <c r="P227" s="240"/>
      <c r="Q227" s="240"/>
      <c r="R227" s="67"/>
      <c r="S227" s="240"/>
      <c r="T227" s="240"/>
      <c r="U227" s="240"/>
      <c r="V227" s="240"/>
      <c r="W227" s="240"/>
      <c r="X227" s="240"/>
      <c r="Y227" s="240"/>
      <c r="Z227" s="240"/>
      <c r="AA227" s="240"/>
      <c r="AB227" s="240"/>
      <c r="AC227" s="240"/>
      <c r="AD227" s="240"/>
      <c r="AE227" s="240"/>
      <c r="AF227" s="240"/>
      <c r="AG227" s="240"/>
      <c r="AH227" s="240"/>
      <c r="AI227" s="240"/>
      <c r="AJ227" s="240"/>
      <c r="AK227" s="240"/>
      <c r="AL227" s="240"/>
      <c r="AM227" s="240"/>
      <c r="AN227" s="240"/>
      <c r="AO227" s="240"/>
    </row>
    <row r="228" spans="1:41" ht="13.5" customHeight="1">
      <c r="A228" s="240"/>
      <c r="B228" s="240"/>
      <c r="C228" s="240"/>
      <c r="D228" s="240"/>
      <c r="E228" s="240"/>
      <c r="F228" s="240"/>
      <c r="G228" s="240"/>
      <c r="H228" s="164"/>
      <c r="I228" s="164"/>
      <c r="J228" s="164"/>
      <c r="K228" s="164"/>
      <c r="L228" s="164"/>
      <c r="M228" s="240"/>
      <c r="N228" s="240"/>
      <c r="O228" s="240"/>
      <c r="P228" s="240"/>
      <c r="Q228" s="240"/>
      <c r="R228" s="67"/>
      <c r="S228" s="240"/>
      <c r="T228" s="240"/>
      <c r="U228" s="240"/>
      <c r="V228" s="240"/>
      <c r="W228" s="240"/>
      <c r="X228" s="240"/>
      <c r="Y228" s="240"/>
      <c r="Z228" s="240"/>
      <c r="AA228" s="240"/>
      <c r="AB228" s="240"/>
      <c r="AC228" s="240"/>
      <c r="AD228" s="240"/>
      <c r="AE228" s="240"/>
      <c r="AF228" s="240"/>
      <c r="AG228" s="240"/>
      <c r="AH228" s="240"/>
      <c r="AI228" s="240"/>
      <c r="AJ228" s="240"/>
      <c r="AK228" s="240"/>
      <c r="AL228" s="240"/>
      <c r="AM228" s="240"/>
      <c r="AN228" s="240"/>
      <c r="AO228" s="240"/>
    </row>
    <row r="229" spans="1:41" ht="13.5" customHeight="1">
      <c r="A229" s="240"/>
      <c r="B229" s="240"/>
      <c r="C229" s="240"/>
      <c r="D229" s="240"/>
      <c r="E229" s="240"/>
      <c r="F229" s="240"/>
      <c r="G229" s="240"/>
      <c r="H229" s="164"/>
      <c r="I229" s="164"/>
      <c r="J229" s="164"/>
      <c r="K229" s="164"/>
      <c r="L229" s="164"/>
      <c r="M229" s="240"/>
      <c r="N229" s="240"/>
      <c r="O229" s="240"/>
      <c r="P229" s="240"/>
      <c r="Q229" s="240"/>
      <c r="R229" s="67"/>
      <c r="S229" s="240"/>
      <c r="T229" s="240"/>
      <c r="U229" s="240"/>
      <c r="V229" s="240"/>
      <c r="W229" s="240"/>
      <c r="X229" s="240"/>
      <c r="Y229" s="240"/>
      <c r="Z229" s="240"/>
      <c r="AA229" s="240"/>
      <c r="AB229" s="240"/>
      <c r="AC229" s="240"/>
      <c r="AD229" s="240"/>
      <c r="AE229" s="240"/>
      <c r="AF229" s="240"/>
      <c r="AG229" s="240"/>
      <c r="AH229" s="240"/>
      <c r="AI229" s="240"/>
      <c r="AJ229" s="240"/>
      <c r="AK229" s="240"/>
      <c r="AL229" s="240"/>
      <c r="AM229" s="240"/>
      <c r="AN229" s="240"/>
      <c r="AO229" s="240"/>
    </row>
    <row r="230" spans="1:41" ht="13.5" customHeight="1">
      <c r="A230" s="240"/>
      <c r="B230" s="240"/>
      <c r="C230" s="240"/>
      <c r="D230" s="240"/>
      <c r="E230" s="240"/>
      <c r="F230" s="240"/>
      <c r="G230" s="240"/>
      <c r="H230" s="164"/>
      <c r="I230" s="164"/>
      <c r="J230" s="164"/>
      <c r="K230" s="164"/>
      <c r="L230" s="164"/>
      <c r="M230" s="240"/>
      <c r="N230" s="240"/>
      <c r="O230" s="240"/>
      <c r="P230" s="240"/>
      <c r="Q230" s="240"/>
      <c r="R230" s="67"/>
      <c r="S230" s="240"/>
      <c r="T230" s="240"/>
      <c r="U230" s="240"/>
      <c r="V230" s="240"/>
      <c r="W230" s="240"/>
      <c r="X230" s="240"/>
      <c r="Y230" s="240"/>
      <c r="Z230" s="240"/>
      <c r="AA230" s="240"/>
      <c r="AB230" s="240"/>
      <c r="AC230" s="240"/>
      <c r="AD230" s="240"/>
      <c r="AE230" s="240"/>
      <c r="AF230" s="240"/>
      <c r="AG230" s="240"/>
      <c r="AH230" s="240"/>
      <c r="AI230" s="240"/>
      <c r="AJ230" s="240"/>
      <c r="AK230" s="240"/>
      <c r="AL230" s="240"/>
      <c r="AM230" s="240"/>
      <c r="AN230" s="240"/>
      <c r="AO230" s="240"/>
    </row>
    <row r="231" spans="1:41" ht="13.5" customHeight="1">
      <c r="A231" s="240"/>
      <c r="B231" s="240"/>
      <c r="C231" s="240"/>
      <c r="D231" s="240"/>
      <c r="E231" s="240"/>
      <c r="F231" s="240"/>
      <c r="G231" s="240"/>
      <c r="H231" s="164"/>
      <c r="I231" s="164"/>
      <c r="J231" s="164"/>
      <c r="K231" s="164"/>
      <c r="L231" s="164"/>
      <c r="M231" s="240"/>
      <c r="N231" s="240"/>
      <c r="O231" s="240"/>
      <c r="P231" s="240"/>
      <c r="Q231" s="240"/>
      <c r="R231" s="67"/>
      <c r="S231" s="240"/>
      <c r="T231" s="240"/>
      <c r="U231" s="240"/>
      <c r="V231" s="240"/>
      <c r="W231" s="240"/>
      <c r="X231" s="240"/>
      <c r="Y231" s="240"/>
      <c r="Z231" s="240"/>
      <c r="AA231" s="240"/>
      <c r="AB231" s="240"/>
      <c r="AC231" s="240"/>
      <c r="AD231" s="240"/>
      <c r="AE231" s="240"/>
      <c r="AF231" s="240"/>
      <c r="AG231" s="240"/>
      <c r="AH231" s="240"/>
      <c r="AI231" s="240"/>
      <c r="AJ231" s="240"/>
      <c r="AK231" s="240"/>
      <c r="AL231" s="240"/>
      <c r="AM231" s="240"/>
      <c r="AN231" s="240"/>
      <c r="AO231" s="240"/>
    </row>
    <row r="232" spans="1:41" ht="13.5" customHeight="1">
      <c r="A232" s="240"/>
      <c r="B232" s="240"/>
      <c r="C232" s="240"/>
      <c r="D232" s="240"/>
      <c r="E232" s="240"/>
      <c r="F232" s="240"/>
      <c r="G232" s="240"/>
      <c r="H232" s="164"/>
      <c r="I232" s="164"/>
      <c r="J232" s="164"/>
      <c r="K232" s="164"/>
      <c r="L232" s="164"/>
      <c r="M232" s="240"/>
      <c r="N232" s="240"/>
      <c r="O232" s="240"/>
      <c r="P232" s="240"/>
      <c r="Q232" s="240"/>
      <c r="R232" s="67"/>
      <c r="S232" s="240"/>
      <c r="T232" s="240"/>
      <c r="U232" s="240"/>
      <c r="V232" s="240"/>
      <c r="W232" s="240"/>
      <c r="X232" s="240"/>
      <c r="Y232" s="240"/>
      <c r="Z232" s="240"/>
      <c r="AA232" s="240"/>
      <c r="AB232" s="240"/>
      <c r="AC232" s="240"/>
      <c r="AD232" s="240"/>
      <c r="AE232" s="240"/>
      <c r="AF232" s="240"/>
      <c r="AG232" s="240"/>
      <c r="AH232" s="240"/>
      <c r="AI232" s="240"/>
      <c r="AJ232" s="240"/>
      <c r="AK232" s="240"/>
      <c r="AL232" s="240"/>
      <c r="AM232" s="240"/>
      <c r="AN232" s="240"/>
      <c r="AO232" s="240"/>
    </row>
    <row r="233" spans="1:41" ht="13.5" customHeight="1">
      <c r="A233" s="240"/>
      <c r="B233" s="240"/>
      <c r="C233" s="240"/>
      <c r="D233" s="240"/>
      <c r="E233" s="240"/>
      <c r="F233" s="240"/>
      <c r="G233" s="240"/>
      <c r="H233" s="164"/>
      <c r="I233" s="164"/>
      <c r="J233" s="164"/>
      <c r="K233" s="164"/>
      <c r="L233" s="164"/>
      <c r="M233" s="240"/>
      <c r="N233" s="240"/>
      <c r="O233" s="240"/>
      <c r="P233" s="240"/>
      <c r="Q233" s="240"/>
      <c r="R233" s="67"/>
      <c r="S233" s="240"/>
      <c r="T233" s="240"/>
      <c r="U233" s="240"/>
      <c r="V233" s="240"/>
      <c r="W233" s="240"/>
      <c r="X233" s="240"/>
      <c r="Y233" s="240"/>
      <c r="Z233" s="240"/>
      <c r="AA233" s="240"/>
      <c r="AB233" s="240"/>
      <c r="AC233" s="240"/>
      <c r="AD233" s="240"/>
      <c r="AE233" s="240"/>
      <c r="AF233" s="240"/>
      <c r="AG233" s="240"/>
      <c r="AH233" s="240"/>
      <c r="AI233" s="240"/>
      <c r="AJ233" s="240"/>
      <c r="AK233" s="240"/>
      <c r="AL233" s="240"/>
      <c r="AM233" s="240"/>
      <c r="AN233" s="240"/>
      <c r="AO233" s="240"/>
    </row>
    <row r="234" spans="1:41" ht="13.5" customHeight="1">
      <c r="A234" s="240"/>
      <c r="B234" s="240"/>
      <c r="C234" s="240"/>
      <c r="D234" s="240"/>
      <c r="E234" s="240"/>
      <c r="F234" s="240"/>
      <c r="G234" s="240"/>
      <c r="H234" s="164"/>
      <c r="I234" s="164"/>
      <c r="J234" s="164"/>
      <c r="K234" s="164"/>
      <c r="L234" s="164"/>
      <c r="M234" s="240"/>
      <c r="N234" s="240"/>
      <c r="O234" s="240"/>
      <c r="P234" s="240"/>
      <c r="Q234" s="240"/>
      <c r="R234" s="67"/>
      <c r="S234" s="240"/>
      <c r="T234" s="240"/>
      <c r="U234" s="240"/>
      <c r="V234" s="240"/>
      <c r="W234" s="240"/>
      <c r="X234" s="240"/>
      <c r="Y234" s="240"/>
      <c r="Z234" s="240"/>
      <c r="AA234" s="240"/>
      <c r="AB234" s="240"/>
      <c r="AC234" s="240"/>
      <c r="AD234" s="240"/>
      <c r="AE234" s="240"/>
      <c r="AF234" s="240"/>
      <c r="AG234" s="240"/>
      <c r="AH234" s="240"/>
      <c r="AI234" s="240"/>
      <c r="AJ234" s="240"/>
      <c r="AK234" s="240"/>
      <c r="AL234" s="240"/>
      <c r="AM234" s="240"/>
      <c r="AN234" s="240"/>
      <c r="AO234" s="240"/>
    </row>
    <row r="235" spans="1:41" ht="13.5" customHeight="1">
      <c r="A235" s="240"/>
      <c r="B235" s="240"/>
      <c r="C235" s="240"/>
      <c r="D235" s="240"/>
      <c r="E235" s="240"/>
      <c r="F235" s="240"/>
      <c r="G235" s="240"/>
      <c r="H235" s="164"/>
      <c r="I235" s="164"/>
      <c r="J235" s="164"/>
      <c r="K235" s="164"/>
      <c r="L235" s="164"/>
      <c r="M235" s="240"/>
      <c r="N235" s="240"/>
      <c r="O235" s="240"/>
      <c r="P235" s="240"/>
      <c r="Q235" s="240"/>
      <c r="R235" s="67"/>
      <c r="S235" s="240"/>
      <c r="T235" s="240"/>
      <c r="U235" s="240"/>
      <c r="V235" s="240"/>
      <c r="W235" s="240"/>
      <c r="X235" s="240"/>
      <c r="Y235" s="240"/>
      <c r="Z235" s="240"/>
      <c r="AA235" s="240"/>
      <c r="AB235" s="240"/>
      <c r="AC235" s="240"/>
      <c r="AD235" s="240"/>
      <c r="AE235" s="240"/>
      <c r="AF235" s="240"/>
      <c r="AG235" s="240"/>
      <c r="AH235" s="240"/>
      <c r="AI235" s="240"/>
      <c r="AJ235" s="240"/>
      <c r="AK235" s="240"/>
      <c r="AL235" s="240"/>
      <c r="AM235" s="240"/>
      <c r="AN235" s="240"/>
      <c r="AO235" s="240"/>
    </row>
    <row r="236" spans="1:41" ht="13.5" customHeight="1">
      <c r="A236" s="240"/>
      <c r="B236" s="240"/>
      <c r="C236" s="240"/>
      <c r="D236" s="240"/>
      <c r="E236" s="240"/>
      <c r="F236" s="240"/>
      <c r="G236" s="240"/>
      <c r="H236" s="164"/>
      <c r="I236" s="164"/>
      <c r="J236" s="164"/>
      <c r="K236" s="164"/>
      <c r="L236" s="164"/>
      <c r="M236" s="240"/>
      <c r="N236" s="240"/>
      <c r="O236" s="240"/>
      <c r="P236" s="240"/>
      <c r="Q236" s="240"/>
      <c r="R236" s="67"/>
      <c r="S236" s="240"/>
      <c r="T236" s="240"/>
      <c r="U236" s="240"/>
      <c r="V236" s="240"/>
      <c r="W236" s="240"/>
      <c r="X236" s="240"/>
      <c r="Y236" s="240"/>
      <c r="Z236" s="240"/>
      <c r="AA236" s="240"/>
      <c r="AB236" s="240"/>
      <c r="AC236" s="240"/>
      <c r="AD236" s="240"/>
      <c r="AE236" s="240"/>
      <c r="AF236" s="240"/>
      <c r="AG236" s="240"/>
      <c r="AH236" s="240"/>
      <c r="AI236" s="240"/>
      <c r="AJ236" s="240"/>
      <c r="AK236" s="240"/>
      <c r="AL236" s="240"/>
      <c r="AM236" s="240"/>
      <c r="AN236" s="240"/>
      <c r="AO236" s="240"/>
    </row>
    <row r="237" spans="1:41" ht="13.5" customHeight="1">
      <c r="A237" s="240"/>
      <c r="B237" s="240"/>
      <c r="C237" s="240"/>
      <c r="D237" s="240"/>
      <c r="E237" s="240"/>
      <c r="F237" s="240"/>
      <c r="G237" s="240"/>
      <c r="H237" s="164"/>
      <c r="I237" s="164"/>
      <c r="J237" s="164"/>
      <c r="K237" s="164"/>
      <c r="L237" s="164"/>
      <c r="M237" s="240"/>
      <c r="N237" s="240"/>
      <c r="O237" s="240"/>
      <c r="P237" s="240"/>
      <c r="Q237" s="240"/>
      <c r="R237" s="67"/>
      <c r="S237" s="240"/>
      <c r="T237" s="240"/>
      <c r="U237" s="240"/>
      <c r="V237" s="240"/>
      <c r="W237" s="240"/>
      <c r="X237" s="240"/>
      <c r="Y237" s="240"/>
      <c r="Z237" s="240"/>
      <c r="AA237" s="240"/>
      <c r="AB237" s="240"/>
      <c r="AC237" s="240"/>
      <c r="AD237" s="240"/>
      <c r="AE237" s="240"/>
      <c r="AF237" s="240"/>
      <c r="AG237" s="240"/>
      <c r="AH237" s="240"/>
      <c r="AI237" s="240"/>
      <c r="AJ237" s="240"/>
      <c r="AK237" s="240"/>
      <c r="AL237" s="240"/>
      <c r="AM237" s="240"/>
      <c r="AN237" s="240"/>
      <c r="AO237" s="240"/>
    </row>
    <row r="238" spans="1:41" ht="13.5" customHeight="1">
      <c r="A238" s="240"/>
      <c r="B238" s="240"/>
      <c r="C238" s="240"/>
      <c r="D238" s="240"/>
      <c r="E238" s="240"/>
      <c r="F238" s="240"/>
      <c r="G238" s="240"/>
      <c r="H238" s="164"/>
      <c r="I238" s="164"/>
      <c r="J238" s="164"/>
      <c r="K238" s="164"/>
      <c r="L238" s="164"/>
      <c r="M238" s="240"/>
      <c r="N238" s="240"/>
      <c r="O238" s="240"/>
      <c r="P238" s="240"/>
      <c r="Q238" s="240"/>
      <c r="R238" s="67"/>
      <c r="S238" s="240"/>
      <c r="T238" s="240"/>
      <c r="U238" s="240"/>
      <c r="V238" s="240"/>
      <c r="W238" s="240"/>
      <c r="X238" s="240"/>
      <c r="Y238" s="240"/>
      <c r="Z238" s="240"/>
      <c r="AA238" s="240"/>
      <c r="AB238" s="240"/>
      <c r="AC238" s="240"/>
      <c r="AD238" s="240"/>
      <c r="AE238" s="240"/>
      <c r="AF238" s="240"/>
      <c r="AG238" s="240"/>
      <c r="AH238" s="240"/>
      <c r="AI238" s="240"/>
      <c r="AJ238" s="240"/>
      <c r="AK238" s="240"/>
      <c r="AL238" s="240"/>
      <c r="AM238" s="240"/>
      <c r="AN238" s="240"/>
      <c r="AO238" s="240"/>
    </row>
    <row r="239" spans="1:41" ht="13.5" customHeight="1">
      <c r="A239" s="240"/>
      <c r="B239" s="240"/>
      <c r="C239" s="240"/>
      <c r="D239" s="240"/>
      <c r="E239" s="240"/>
      <c r="F239" s="240"/>
      <c r="G239" s="240"/>
      <c r="H239" s="164"/>
      <c r="I239" s="164"/>
      <c r="J239" s="164"/>
      <c r="K239" s="164"/>
      <c r="L239" s="164"/>
      <c r="M239" s="240"/>
      <c r="N239" s="240"/>
      <c r="O239" s="240"/>
      <c r="P239" s="240"/>
      <c r="Q239" s="240"/>
      <c r="R239" s="67"/>
      <c r="S239" s="240"/>
      <c r="T239" s="240"/>
      <c r="U239" s="240"/>
      <c r="V239" s="240"/>
      <c r="W239" s="240"/>
      <c r="X239" s="240"/>
      <c r="Y239" s="240"/>
      <c r="Z239" s="240"/>
      <c r="AA239" s="240"/>
      <c r="AB239" s="240"/>
      <c r="AC239" s="240"/>
      <c r="AD239" s="240"/>
      <c r="AE239" s="240"/>
      <c r="AF239" s="240"/>
      <c r="AG239" s="240"/>
      <c r="AH239" s="240"/>
      <c r="AI239" s="240"/>
      <c r="AJ239" s="240"/>
      <c r="AK239" s="240"/>
      <c r="AL239" s="240"/>
      <c r="AM239" s="240"/>
      <c r="AN239" s="240"/>
      <c r="AO239" s="240"/>
    </row>
    <row r="240" spans="1:41" ht="13.5" customHeight="1">
      <c r="A240" s="240"/>
      <c r="B240" s="240"/>
      <c r="C240" s="240"/>
      <c r="D240" s="240"/>
      <c r="E240" s="240"/>
      <c r="F240" s="240"/>
      <c r="G240" s="240"/>
      <c r="H240" s="164"/>
      <c r="I240" s="164"/>
      <c r="J240" s="164"/>
      <c r="K240" s="164"/>
      <c r="L240" s="164"/>
      <c r="M240" s="240"/>
      <c r="N240" s="240"/>
      <c r="O240" s="240"/>
      <c r="P240" s="240"/>
      <c r="Q240" s="240"/>
      <c r="R240" s="67"/>
      <c r="S240" s="240"/>
      <c r="T240" s="240"/>
      <c r="U240" s="240"/>
      <c r="V240" s="240"/>
      <c r="W240" s="240"/>
      <c r="X240" s="240"/>
      <c r="Y240" s="240"/>
      <c r="Z240" s="240"/>
      <c r="AA240" s="240"/>
      <c r="AB240" s="240"/>
      <c r="AC240" s="240"/>
      <c r="AD240" s="240"/>
      <c r="AE240" s="240"/>
      <c r="AF240" s="240"/>
      <c r="AG240" s="240"/>
      <c r="AH240" s="240"/>
      <c r="AI240" s="240"/>
      <c r="AJ240" s="240"/>
      <c r="AK240" s="240"/>
      <c r="AL240" s="240"/>
      <c r="AM240" s="240"/>
      <c r="AN240" s="240"/>
      <c r="AO240" s="240"/>
    </row>
    <row r="241" spans="1:41" ht="13.5" customHeight="1">
      <c r="A241" s="240"/>
      <c r="B241" s="240"/>
      <c r="C241" s="240"/>
      <c r="D241" s="240"/>
      <c r="E241" s="240"/>
      <c r="F241" s="240"/>
      <c r="G241" s="240"/>
      <c r="H241" s="164"/>
      <c r="I241" s="164"/>
      <c r="J241" s="164"/>
      <c r="K241" s="164"/>
      <c r="L241" s="164"/>
      <c r="M241" s="240"/>
      <c r="N241" s="240"/>
      <c r="O241" s="240"/>
      <c r="P241" s="240"/>
      <c r="Q241" s="240"/>
      <c r="R241" s="67"/>
      <c r="S241" s="240"/>
      <c r="T241" s="240"/>
      <c r="U241" s="240"/>
      <c r="V241" s="240"/>
      <c r="W241" s="240"/>
      <c r="X241" s="240"/>
      <c r="Y241" s="240"/>
      <c r="Z241" s="240"/>
      <c r="AA241" s="240"/>
      <c r="AB241" s="240"/>
      <c r="AC241" s="240"/>
      <c r="AD241" s="240"/>
      <c r="AE241" s="240"/>
      <c r="AF241" s="240"/>
      <c r="AG241" s="240"/>
      <c r="AH241" s="240"/>
      <c r="AI241" s="240"/>
      <c r="AJ241" s="240"/>
      <c r="AK241" s="240"/>
      <c r="AL241" s="240"/>
      <c r="AM241" s="240"/>
      <c r="AN241" s="240"/>
      <c r="AO241" s="240"/>
    </row>
    <row r="242" spans="1:41" ht="13.5" customHeight="1">
      <c r="A242" s="240"/>
      <c r="B242" s="240"/>
      <c r="C242" s="240"/>
      <c r="D242" s="240"/>
      <c r="E242" s="240"/>
      <c r="F242" s="240"/>
      <c r="G242" s="240"/>
      <c r="H242" s="164"/>
      <c r="I242" s="164"/>
      <c r="J242" s="164"/>
      <c r="K242" s="164"/>
      <c r="L242" s="164"/>
      <c r="M242" s="240"/>
      <c r="N242" s="240"/>
      <c r="O242" s="240"/>
      <c r="P242" s="240"/>
      <c r="Q242" s="240"/>
      <c r="R242" s="67"/>
      <c r="S242" s="240"/>
      <c r="T242" s="240"/>
      <c r="U242" s="240"/>
      <c r="V242" s="240"/>
      <c r="W242" s="240"/>
      <c r="X242" s="240"/>
      <c r="Y242" s="240"/>
      <c r="Z242" s="240"/>
      <c r="AA242" s="240"/>
      <c r="AB242" s="240"/>
      <c r="AC242" s="240"/>
      <c r="AD242" s="240"/>
      <c r="AE242" s="240"/>
      <c r="AF242" s="240"/>
      <c r="AG242" s="240"/>
      <c r="AH242" s="240"/>
      <c r="AI242" s="240"/>
      <c r="AJ242" s="240"/>
      <c r="AK242" s="240"/>
      <c r="AL242" s="240"/>
      <c r="AM242" s="240"/>
      <c r="AN242" s="240"/>
      <c r="AO242" s="240"/>
    </row>
    <row r="243" spans="1:41" ht="13.5" customHeight="1">
      <c r="A243" s="240"/>
      <c r="B243" s="240"/>
      <c r="C243" s="240"/>
      <c r="D243" s="240"/>
      <c r="E243" s="240"/>
      <c r="F243" s="240"/>
      <c r="G243" s="240"/>
      <c r="H243" s="164"/>
      <c r="I243" s="164"/>
      <c r="J243" s="164"/>
      <c r="K243" s="164"/>
      <c r="L243" s="164"/>
      <c r="M243" s="240"/>
      <c r="N243" s="240"/>
      <c r="O243" s="240"/>
      <c r="P243" s="240"/>
      <c r="Q243" s="240"/>
      <c r="R243" s="67"/>
      <c r="S243" s="240"/>
      <c r="T243" s="240"/>
      <c r="U243" s="240"/>
      <c r="V243" s="240"/>
      <c r="W243" s="240"/>
      <c r="X243" s="240"/>
      <c r="Y243" s="240"/>
      <c r="Z243" s="240"/>
      <c r="AA243" s="240"/>
      <c r="AB243" s="240"/>
      <c r="AC243" s="240"/>
      <c r="AD243" s="240"/>
      <c r="AE243" s="240"/>
      <c r="AF243" s="240"/>
      <c r="AG243" s="240"/>
      <c r="AH243" s="240"/>
      <c r="AI243" s="240"/>
      <c r="AJ243" s="240"/>
      <c r="AK243" s="240"/>
      <c r="AL243" s="240"/>
      <c r="AM243" s="240"/>
      <c r="AN243" s="240"/>
      <c r="AO243" s="240"/>
    </row>
    <row r="244" spans="1:41" ht="13.5" customHeight="1">
      <c r="A244" s="240"/>
      <c r="B244" s="240"/>
      <c r="C244" s="240"/>
      <c r="D244" s="240"/>
      <c r="E244" s="240"/>
      <c r="F244" s="240"/>
      <c r="G244" s="240"/>
      <c r="H244" s="164"/>
      <c r="I244" s="164"/>
      <c r="J244" s="164"/>
      <c r="K244" s="164"/>
      <c r="L244" s="164"/>
      <c r="M244" s="240"/>
      <c r="N244" s="240"/>
      <c r="O244" s="240"/>
      <c r="P244" s="240"/>
      <c r="Q244" s="240"/>
      <c r="R244" s="67"/>
      <c r="S244" s="240"/>
      <c r="T244" s="240"/>
      <c r="U244" s="240"/>
      <c r="V244" s="240"/>
      <c r="W244" s="240"/>
      <c r="X244" s="240"/>
      <c r="Y244" s="240"/>
      <c r="Z244" s="240"/>
      <c r="AA244" s="240"/>
      <c r="AB244" s="240"/>
      <c r="AC244" s="240"/>
      <c r="AD244" s="240"/>
      <c r="AE244" s="240"/>
      <c r="AF244" s="240"/>
      <c r="AG244" s="240"/>
      <c r="AH244" s="240"/>
      <c r="AI244" s="240"/>
      <c r="AJ244" s="240"/>
      <c r="AK244" s="240"/>
      <c r="AL244" s="240"/>
      <c r="AM244" s="240"/>
      <c r="AN244" s="240"/>
      <c r="AO244" s="240"/>
    </row>
    <row r="245" spans="1:41" ht="13.5" customHeight="1">
      <c r="A245" s="240"/>
      <c r="B245" s="240"/>
      <c r="C245" s="240"/>
      <c r="D245" s="240"/>
      <c r="E245" s="240"/>
      <c r="F245" s="240"/>
      <c r="G245" s="240"/>
      <c r="H245" s="164"/>
      <c r="I245" s="164"/>
      <c r="J245" s="164"/>
      <c r="K245" s="164"/>
      <c r="L245" s="164"/>
      <c r="M245" s="240"/>
      <c r="N245" s="240"/>
      <c r="O245" s="240"/>
      <c r="P245" s="240"/>
      <c r="Q245" s="240"/>
      <c r="R245" s="67"/>
      <c r="S245" s="240"/>
      <c r="T245" s="240"/>
      <c r="U245" s="240"/>
      <c r="V245" s="240"/>
      <c r="W245" s="240"/>
      <c r="X245" s="240"/>
      <c r="Y245" s="240"/>
      <c r="Z245" s="240"/>
      <c r="AA245" s="240"/>
      <c r="AB245" s="240"/>
      <c r="AC245" s="240"/>
      <c r="AD245" s="240"/>
      <c r="AE245" s="240"/>
      <c r="AF245" s="240"/>
      <c r="AG245" s="240"/>
      <c r="AH245" s="240"/>
      <c r="AI245" s="240"/>
      <c r="AJ245" s="240"/>
      <c r="AK245" s="240"/>
      <c r="AL245" s="240"/>
      <c r="AM245" s="240"/>
      <c r="AN245" s="240"/>
      <c r="AO245" s="240"/>
    </row>
    <row r="246" spans="1:41" ht="13.5" customHeight="1">
      <c r="A246" s="240"/>
      <c r="B246" s="240"/>
      <c r="C246" s="240"/>
      <c r="D246" s="240"/>
      <c r="E246" s="240"/>
      <c r="F246" s="240"/>
      <c r="G246" s="240"/>
      <c r="H246" s="164"/>
      <c r="I246" s="164"/>
      <c r="J246" s="164"/>
      <c r="K246" s="164"/>
      <c r="L246" s="164"/>
      <c r="M246" s="240"/>
      <c r="N246" s="240"/>
      <c r="O246" s="240"/>
      <c r="P246" s="240"/>
      <c r="Q246" s="240"/>
      <c r="R246" s="67"/>
      <c r="S246" s="240"/>
      <c r="T246" s="240"/>
      <c r="U246" s="240"/>
      <c r="V246" s="240"/>
      <c r="W246" s="240"/>
      <c r="X246" s="240"/>
      <c r="Y246" s="240"/>
      <c r="Z246" s="240"/>
      <c r="AA246" s="240"/>
      <c r="AB246" s="240"/>
      <c r="AC246" s="240"/>
      <c r="AD246" s="240"/>
      <c r="AE246" s="240"/>
      <c r="AF246" s="240"/>
      <c r="AG246" s="240"/>
      <c r="AH246" s="240"/>
      <c r="AI246" s="240"/>
      <c r="AJ246" s="240"/>
      <c r="AK246" s="240"/>
      <c r="AL246" s="240"/>
      <c r="AM246" s="240"/>
      <c r="AN246" s="240"/>
      <c r="AO246" s="240"/>
    </row>
    <row r="247" spans="1:41" ht="13.5" customHeight="1">
      <c r="A247" s="240"/>
      <c r="B247" s="240"/>
      <c r="C247" s="240"/>
      <c r="D247" s="240"/>
      <c r="E247" s="240"/>
      <c r="F247" s="240"/>
      <c r="G247" s="240"/>
      <c r="H247" s="164"/>
      <c r="I247" s="164"/>
      <c r="J247" s="164"/>
      <c r="K247" s="164"/>
      <c r="L247" s="164"/>
      <c r="M247" s="240"/>
      <c r="N247" s="240"/>
      <c r="O247" s="240"/>
      <c r="P247" s="240"/>
      <c r="Q247" s="240"/>
      <c r="R247" s="67"/>
      <c r="S247" s="240"/>
      <c r="T247" s="240"/>
      <c r="U247" s="240"/>
      <c r="V247" s="240"/>
      <c r="W247" s="240"/>
      <c r="X247" s="240"/>
      <c r="Y247" s="240"/>
      <c r="Z247" s="240"/>
      <c r="AA247" s="240"/>
      <c r="AB247" s="240"/>
      <c r="AC247" s="240"/>
      <c r="AD247" s="240"/>
      <c r="AE247" s="240"/>
      <c r="AF247" s="240"/>
      <c r="AG247" s="240"/>
      <c r="AH247" s="240"/>
      <c r="AI247" s="240"/>
      <c r="AJ247" s="240"/>
      <c r="AK247" s="240"/>
      <c r="AL247" s="240"/>
      <c r="AM247" s="240"/>
      <c r="AN247" s="240"/>
      <c r="AO247" s="240"/>
    </row>
    <row r="248" spans="1:41" ht="13.5" customHeight="1">
      <c r="A248" s="240"/>
      <c r="B248" s="240"/>
      <c r="C248" s="240"/>
      <c r="D248" s="240"/>
      <c r="E248" s="240"/>
      <c r="F248" s="240"/>
      <c r="G248" s="240"/>
      <c r="H248" s="164"/>
      <c r="I248" s="164"/>
      <c r="J248" s="164"/>
      <c r="K248" s="164"/>
      <c r="L248" s="164"/>
      <c r="M248" s="240"/>
      <c r="N248" s="240"/>
      <c r="O248" s="240"/>
      <c r="P248" s="240"/>
      <c r="Q248" s="240"/>
      <c r="R248" s="67"/>
      <c r="S248" s="240"/>
      <c r="T248" s="240"/>
      <c r="U248" s="240"/>
      <c r="V248" s="240"/>
      <c r="W248" s="240"/>
      <c r="X248" s="240"/>
      <c r="Y248" s="240"/>
      <c r="Z248" s="240"/>
      <c r="AA248" s="240"/>
      <c r="AB248" s="240"/>
      <c r="AC248" s="240"/>
      <c r="AD248" s="240"/>
      <c r="AE248" s="240"/>
      <c r="AF248" s="240"/>
      <c r="AG248" s="240"/>
      <c r="AH248" s="240"/>
      <c r="AI248" s="240"/>
      <c r="AJ248" s="240"/>
      <c r="AK248" s="240"/>
      <c r="AL248" s="240"/>
      <c r="AM248" s="240"/>
      <c r="AN248" s="240"/>
      <c r="AO248" s="240"/>
    </row>
    <row r="249" spans="1:41" ht="13.5" customHeight="1">
      <c r="A249" s="240"/>
      <c r="B249" s="240"/>
      <c r="C249" s="240"/>
      <c r="D249" s="240"/>
      <c r="E249" s="240"/>
      <c r="F249" s="240"/>
      <c r="G249" s="240"/>
      <c r="H249" s="164"/>
      <c r="I249" s="164"/>
      <c r="J249" s="164"/>
      <c r="K249" s="164"/>
      <c r="L249" s="164"/>
      <c r="M249" s="240"/>
      <c r="N249" s="240"/>
      <c r="O249" s="240"/>
      <c r="P249" s="240"/>
      <c r="Q249" s="240"/>
      <c r="R249" s="67"/>
      <c r="S249" s="240"/>
      <c r="T249" s="240"/>
      <c r="U249" s="240"/>
      <c r="V249" s="240"/>
      <c r="W249" s="240"/>
      <c r="X249" s="240"/>
      <c r="Y249" s="240"/>
      <c r="Z249" s="240"/>
      <c r="AA249" s="240"/>
      <c r="AB249" s="240"/>
      <c r="AC249" s="240"/>
      <c r="AD249" s="240"/>
      <c r="AE249" s="240"/>
      <c r="AF249" s="240"/>
      <c r="AG249" s="240"/>
      <c r="AH249" s="240"/>
      <c r="AI249" s="240"/>
      <c r="AJ249" s="240"/>
      <c r="AK249" s="240"/>
      <c r="AL249" s="240"/>
      <c r="AM249" s="240"/>
      <c r="AN249" s="240"/>
      <c r="AO249" s="240"/>
    </row>
    <row r="250" spans="1:41" ht="13.5" customHeight="1">
      <c r="A250" s="240"/>
      <c r="B250" s="240"/>
      <c r="C250" s="240"/>
      <c r="D250" s="240"/>
      <c r="E250" s="240"/>
      <c r="F250" s="240"/>
      <c r="G250" s="240"/>
      <c r="H250" s="164"/>
      <c r="I250" s="164"/>
      <c r="J250" s="164"/>
      <c r="K250" s="164"/>
      <c r="L250" s="164"/>
      <c r="M250" s="240"/>
      <c r="N250" s="240"/>
      <c r="O250" s="240"/>
      <c r="P250" s="240"/>
      <c r="Q250" s="240"/>
      <c r="R250" s="67"/>
      <c r="S250" s="240"/>
      <c r="T250" s="240"/>
      <c r="U250" s="240"/>
      <c r="V250" s="240"/>
      <c r="W250" s="240"/>
      <c r="X250" s="240"/>
      <c r="Y250" s="240"/>
      <c r="Z250" s="240"/>
      <c r="AA250" s="240"/>
      <c r="AB250" s="240"/>
      <c r="AC250" s="240"/>
      <c r="AD250" s="240"/>
      <c r="AE250" s="240"/>
      <c r="AF250" s="240"/>
      <c r="AG250" s="240"/>
      <c r="AH250" s="240"/>
      <c r="AI250" s="240"/>
      <c r="AJ250" s="240"/>
      <c r="AK250" s="240"/>
      <c r="AL250" s="240"/>
      <c r="AM250" s="240"/>
      <c r="AN250" s="240"/>
      <c r="AO250" s="240"/>
    </row>
    <row r="251" spans="1:41" ht="13.5" customHeight="1">
      <c r="A251" s="240"/>
      <c r="B251" s="240"/>
      <c r="C251" s="240"/>
      <c r="D251" s="240"/>
      <c r="E251" s="240"/>
      <c r="F251" s="240"/>
      <c r="G251" s="240"/>
      <c r="H251" s="164"/>
      <c r="I251" s="164"/>
      <c r="J251" s="164"/>
      <c r="K251" s="164"/>
      <c r="L251" s="164"/>
      <c r="M251" s="240"/>
      <c r="N251" s="240"/>
      <c r="O251" s="240"/>
      <c r="P251" s="240"/>
      <c r="Q251" s="240"/>
      <c r="R251" s="67"/>
      <c r="S251" s="240"/>
      <c r="T251" s="240"/>
      <c r="U251" s="240"/>
      <c r="V251" s="240"/>
      <c r="W251" s="240"/>
      <c r="X251" s="240"/>
      <c r="Y251" s="240"/>
      <c r="Z251" s="240"/>
      <c r="AA251" s="240"/>
      <c r="AB251" s="240"/>
      <c r="AC251" s="240"/>
      <c r="AD251" s="240"/>
      <c r="AE251" s="240"/>
      <c r="AF251" s="240"/>
      <c r="AG251" s="240"/>
      <c r="AH251" s="240"/>
      <c r="AI251" s="240"/>
      <c r="AJ251" s="240"/>
      <c r="AK251" s="240"/>
      <c r="AL251" s="240"/>
      <c r="AM251" s="240"/>
      <c r="AN251" s="240"/>
      <c r="AO251" s="240"/>
    </row>
    <row r="252" spans="1:41" ht="15.75" customHeight="1">
      <c r="A252" s="240"/>
      <c r="B252" s="240"/>
      <c r="C252" s="240"/>
      <c r="D252" s="240"/>
      <c r="E252" s="240"/>
      <c r="F252" s="240"/>
      <c r="G252" s="240"/>
      <c r="H252" s="164"/>
      <c r="I252" s="164"/>
      <c r="J252" s="164"/>
      <c r="K252" s="164"/>
      <c r="L252" s="164"/>
      <c r="M252" s="240"/>
      <c r="N252" s="240"/>
      <c r="O252" s="240"/>
      <c r="P252" s="240"/>
      <c r="Q252" s="240"/>
      <c r="R252" s="240"/>
      <c r="S252" s="240"/>
      <c r="T252" s="240"/>
      <c r="U252" s="240"/>
      <c r="V252" s="240"/>
      <c r="W252" s="240"/>
      <c r="X252" s="240"/>
      <c r="Y252" s="240"/>
      <c r="Z252" s="240"/>
      <c r="AA252" s="240"/>
      <c r="AB252" s="240"/>
      <c r="AC252" s="240"/>
      <c r="AD252" s="240"/>
      <c r="AE252" s="240"/>
      <c r="AF252" s="240"/>
      <c r="AG252" s="240"/>
      <c r="AH252" s="240"/>
      <c r="AI252" s="240"/>
      <c r="AJ252" s="240"/>
      <c r="AK252" s="240"/>
      <c r="AL252" s="240"/>
      <c r="AM252" s="240"/>
      <c r="AN252" s="240"/>
      <c r="AO252" s="240"/>
    </row>
    <row r="253" spans="1:41" ht="15.75" customHeight="1">
      <c r="A253" s="240"/>
      <c r="B253" s="240"/>
      <c r="C253" s="240"/>
      <c r="D253" s="240"/>
      <c r="E253" s="240"/>
      <c r="F253" s="240"/>
      <c r="G253" s="240"/>
      <c r="H253" s="164"/>
      <c r="I253" s="164"/>
      <c r="J253" s="164"/>
      <c r="K253" s="164"/>
      <c r="L253" s="164"/>
      <c r="M253" s="240"/>
      <c r="N253" s="240"/>
      <c r="O253" s="240"/>
      <c r="P253" s="240"/>
      <c r="Q253" s="240"/>
      <c r="R253" s="240"/>
      <c r="S253" s="240"/>
      <c r="T253" s="240"/>
      <c r="U253" s="240"/>
      <c r="V253" s="240"/>
      <c r="W253" s="240"/>
      <c r="X253" s="240"/>
      <c r="Y253" s="240"/>
      <c r="Z253" s="240"/>
      <c r="AA253" s="240"/>
      <c r="AB253" s="240"/>
      <c r="AC253" s="240"/>
      <c r="AD253" s="240"/>
      <c r="AE253" s="240"/>
      <c r="AF253" s="240"/>
      <c r="AG253" s="240"/>
      <c r="AH253" s="240"/>
      <c r="AI253" s="240"/>
      <c r="AJ253" s="240"/>
      <c r="AK253" s="240"/>
      <c r="AL253" s="240"/>
      <c r="AM253" s="240"/>
      <c r="AN253" s="240"/>
      <c r="AO253" s="240"/>
    </row>
    <row r="254" spans="1:41" ht="15.75" customHeight="1">
      <c r="A254" s="240"/>
      <c r="B254" s="240"/>
      <c r="C254" s="240"/>
      <c r="D254" s="240"/>
      <c r="E254" s="240"/>
      <c r="F254" s="240"/>
      <c r="G254" s="240"/>
      <c r="H254" s="164"/>
      <c r="I254" s="164"/>
      <c r="J254" s="164"/>
      <c r="K254" s="164"/>
      <c r="L254" s="164"/>
      <c r="M254" s="240"/>
      <c r="N254" s="240"/>
      <c r="O254" s="240"/>
      <c r="P254" s="240"/>
      <c r="Q254" s="240"/>
      <c r="R254" s="240"/>
      <c r="S254" s="240"/>
      <c r="T254" s="240"/>
      <c r="U254" s="240"/>
      <c r="V254" s="240"/>
      <c r="W254" s="240"/>
      <c r="X254" s="240"/>
      <c r="Y254" s="240"/>
      <c r="Z254" s="240"/>
      <c r="AA254" s="240"/>
      <c r="AB254" s="240"/>
      <c r="AC254" s="240"/>
      <c r="AD254" s="240"/>
      <c r="AE254" s="240"/>
      <c r="AF254" s="240"/>
      <c r="AG254" s="240"/>
      <c r="AH254" s="240"/>
      <c r="AI254" s="240"/>
      <c r="AJ254" s="240"/>
      <c r="AK254" s="240"/>
      <c r="AL254" s="240"/>
      <c r="AM254" s="240"/>
      <c r="AN254" s="240"/>
      <c r="AO254" s="240"/>
    </row>
    <row r="255" spans="1:41" ht="15.75" customHeight="1">
      <c r="A255" s="240"/>
      <c r="B255" s="240"/>
      <c r="C255" s="240"/>
      <c r="D255" s="240"/>
      <c r="E255" s="240"/>
      <c r="F255" s="240"/>
      <c r="G255" s="240"/>
      <c r="H255" s="164"/>
      <c r="I255" s="164"/>
      <c r="J255" s="164"/>
      <c r="K255" s="164"/>
      <c r="L255" s="164"/>
      <c r="M255" s="240"/>
      <c r="N255" s="240"/>
      <c r="O255" s="240"/>
      <c r="P255" s="240"/>
      <c r="Q255" s="240"/>
      <c r="R255" s="240"/>
      <c r="S255" s="240"/>
      <c r="T255" s="240"/>
      <c r="U255" s="240"/>
      <c r="V255" s="240"/>
      <c r="W255" s="240"/>
      <c r="X255" s="240"/>
      <c r="Y255" s="240"/>
      <c r="Z255" s="240"/>
      <c r="AA255" s="240"/>
      <c r="AB255" s="240"/>
      <c r="AC255" s="240"/>
      <c r="AD255" s="240"/>
      <c r="AE255" s="240"/>
      <c r="AF255" s="240"/>
      <c r="AG255" s="240"/>
      <c r="AH255" s="240"/>
      <c r="AI255" s="240"/>
      <c r="AJ255" s="240"/>
      <c r="AK255" s="240"/>
      <c r="AL255" s="240"/>
      <c r="AM255" s="240"/>
      <c r="AN255" s="240"/>
      <c r="AO255" s="240"/>
    </row>
    <row r="256" spans="1:41" ht="15.75" customHeight="1">
      <c r="A256" s="240"/>
      <c r="B256" s="240"/>
      <c r="C256" s="240"/>
      <c r="D256" s="240"/>
      <c r="E256" s="240"/>
      <c r="F256" s="240"/>
      <c r="G256" s="240"/>
      <c r="H256" s="164"/>
      <c r="I256" s="164"/>
      <c r="J256" s="164"/>
      <c r="K256" s="164"/>
      <c r="L256" s="164"/>
      <c r="M256" s="240"/>
      <c r="N256" s="240"/>
      <c r="O256" s="240"/>
      <c r="P256" s="240"/>
      <c r="Q256" s="240"/>
      <c r="R256" s="240"/>
      <c r="S256" s="240"/>
      <c r="T256" s="240"/>
      <c r="U256" s="240"/>
      <c r="V256" s="240"/>
      <c r="W256" s="240"/>
      <c r="X256" s="240"/>
      <c r="Y256" s="240"/>
      <c r="Z256" s="240"/>
      <c r="AA256" s="240"/>
      <c r="AB256" s="240"/>
      <c r="AC256" s="240"/>
      <c r="AD256" s="240"/>
      <c r="AE256" s="240"/>
      <c r="AF256" s="240"/>
      <c r="AG256" s="240"/>
      <c r="AH256" s="240"/>
      <c r="AI256" s="240"/>
      <c r="AJ256" s="240"/>
      <c r="AK256" s="240"/>
      <c r="AL256" s="240"/>
      <c r="AM256" s="240"/>
      <c r="AN256" s="240"/>
      <c r="AO256" s="240"/>
    </row>
    <row r="257" spans="1:41" ht="15.75" customHeight="1">
      <c r="A257" s="240"/>
      <c r="B257" s="240"/>
      <c r="C257" s="240"/>
      <c r="D257" s="240"/>
      <c r="E257" s="240"/>
      <c r="F257" s="240"/>
      <c r="G257" s="240"/>
      <c r="H257" s="164"/>
      <c r="I257" s="164"/>
      <c r="J257" s="164"/>
      <c r="K257" s="164"/>
      <c r="L257" s="164"/>
      <c r="M257" s="240"/>
      <c r="N257" s="240"/>
      <c r="O257" s="240"/>
      <c r="P257" s="240"/>
      <c r="Q257" s="240"/>
      <c r="R257" s="240"/>
      <c r="S257" s="240"/>
      <c r="T257" s="240"/>
      <c r="U257" s="240"/>
      <c r="V257" s="240"/>
      <c r="W257" s="240"/>
      <c r="X257" s="240"/>
      <c r="Y257" s="240"/>
      <c r="Z257" s="240"/>
      <c r="AA257" s="240"/>
      <c r="AB257" s="240"/>
      <c r="AC257" s="240"/>
      <c r="AD257" s="240"/>
      <c r="AE257" s="240"/>
      <c r="AF257" s="240"/>
      <c r="AG257" s="240"/>
      <c r="AH257" s="240"/>
      <c r="AI257" s="240"/>
      <c r="AJ257" s="240"/>
      <c r="AK257" s="240"/>
      <c r="AL257" s="240"/>
      <c r="AM257" s="240"/>
      <c r="AN257" s="240"/>
      <c r="AO257" s="240"/>
    </row>
    <row r="258" spans="1:41" ht="15.75" customHeight="1">
      <c r="A258" s="240"/>
      <c r="B258" s="240"/>
      <c r="C258" s="240"/>
      <c r="D258" s="240"/>
      <c r="E258" s="240"/>
      <c r="F258" s="240"/>
      <c r="G258" s="240"/>
      <c r="H258" s="164"/>
      <c r="I258" s="164"/>
      <c r="J258" s="164"/>
      <c r="K258" s="164"/>
      <c r="L258" s="164"/>
      <c r="M258" s="240"/>
      <c r="N258" s="240"/>
      <c r="O258" s="240"/>
      <c r="P258" s="240"/>
      <c r="Q258" s="240"/>
      <c r="R258" s="240"/>
      <c r="S258" s="240"/>
      <c r="T258" s="240"/>
      <c r="U258" s="240"/>
      <c r="V258" s="240"/>
      <c r="W258" s="240"/>
      <c r="X258" s="240"/>
      <c r="Y258" s="240"/>
      <c r="Z258" s="240"/>
      <c r="AA258" s="240"/>
      <c r="AB258" s="240"/>
      <c r="AC258" s="240"/>
      <c r="AD258" s="240"/>
      <c r="AE258" s="240"/>
      <c r="AF258" s="240"/>
      <c r="AG258" s="240"/>
      <c r="AH258" s="240"/>
      <c r="AI258" s="240"/>
      <c r="AJ258" s="240"/>
      <c r="AK258" s="240"/>
      <c r="AL258" s="240"/>
      <c r="AM258" s="240"/>
      <c r="AN258" s="240"/>
      <c r="AO258" s="240"/>
    </row>
    <row r="259" spans="1:41" ht="15.75" customHeight="1">
      <c r="A259" s="240"/>
      <c r="B259" s="240"/>
      <c r="C259" s="240"/>
      <c r="D259" s="240"/>
      <c r="E259" s="240"/>
      <c r="F259" s="240"/>
      <c r="G259" s="240"/>
      <c r="H259" s="164"/>
      <c r="I259" s="164"/>
      <c r="J259" s="164"/>
      <c r="K259" s="164"/>
      <c r="L259" s="164"/>
      <c r="M259" s="240"/>
      <c r="N259" s="240"/>
      <c r="O259" s="240"/>
      <c r="P259" s="240"/>
      <c r="Q259" s="240"/>
      <c r="R259" s="240"/>
      <c r="S259" s="240"/>
      <c r="T259" s="240"/>
      <c r="U259" s="240"/>
      <c r="V259" s="240"/>
      <c r="W259" s="240"/>
      <c r="X259" s="240"/>
      <c r="Y259" s="240"/>
      <c r="Z259" s="240"/>
      <c r="AA259" s="240"/>
      <c r="AB259" s="240"/>
      <c r="AC259" s="240"/>
      <c r="AD259" s="240"/>
      <c r="AE259" s="240"/>
      <c r="AF259" s="240"/>
      <c r="AG259" s="240"/>
      <c r="AH259" s="240"/>
      <c r="AI259" s="240"/>
      <c r="AJ259" s="240"/>
      <c r="AK259" s="240"/>
      <c r="AL259" s="240"/>
      <c r="AM259" s="240"/>
      <c r="AN259" s="240"/>
      <c r="AO259" s="240"/>
    </row>
    <row r="260" spans="1:41" ht="15.75" customHeight="1">
      <c r="A260" s="240"/>
      <c r="B260" s="240"/>
      <c r="C260" s="240"/>
      <c r="D260" s="240"/>
      <c r="E260" s="240"/>
      <c r="F260" s="240"/>
      <c r="G260" s="240"/>
      <c r="H260" s="164"/>
      <c r="I260" s="164"/>
      <c r="J260" s="164"/>
      <c r="K260" s="164"/>
      <c r="L260" s="164"/>
      <c r="M260" s="240"/>
      <c r="N260" s="240"/>
      <c r="O260" s="240"/>
      <c r="P260" s="240"/>
      <c r="Q260" s="240"/>
      <c r="R260" s="240"/>
      <c r="S260" s="240"/>
      <c r="T260" s="240"/>
      <c r="U260" s="240"/>
      <c r="V260" s="240"/>
      <c r="W260" s="240"/>
      <c r="X260" s="240"/>
      <c r="Y260" s="240"/>
      <c r="Z260" s="240"/>
      <c r="AA260" s="240"/>
      <c r="AB260" s="240"/>
      <c r="AC260" s="240"/>
      <c r="AD260" s="240"/>
      <c r="AE260" s="240"/>
      <c r="AF260" s="240"/>
      <c r="AG260" s="240"/>
      <c r="AH260" s="240"/>
      <c r="AI260" s="240"/>
      <c r="AJ260" s="240"/>
      <c r="AK260" s="240"/>
      <c r="AL260" s="240"/>
      <c r="AM260" s="240"/>
      <c r="AN260" s="240"/>
      <c r="AO260" s="240"/>
    </row>
    <row r="261" spans="1:41" ht="15.75" customHeight="1">
      <c r="A261" s="240"/>
      <c r="B261" s="240"/>
      <c r="C261" s="240"/>
      <c r="D261" s="240"/>
      <c r="E261" s="240"/>
      <c r="F261" s="240"/>
      <c r="G261" s="240"/>
      <c r="H261" s="164"/>
      <c r="I261" s="164"/>
      <c r="J261" s="164"/>
      <c r="K261" s="164"/>
      <c r="L261" s="164"/>
      <c r="M261" s="240"/>
      <c r="N261" s="240"/>
      <c r="O261" s="240"/>
      <c r="P261" s="240"/>
      <c r="Q261" s="240"/>
      <c r="R261" s="240"/>
      <c r="S261" s="240"/>
      <c r="T261" s="240"/>
      <c r="U261" s="240"/>
      <c r="V261" s="240"/>
      <c r="W261" s="240"/>
      <c r="X261" s="240"/>
      <c r="Y261" s="240"/>
      <c r="Z261" s="240"/>
      <c r="AA261" s="240"/>
      <c r="AB261" s="240"/>
      <c r="AC261" s="240"/>
      <c r="AD261" s="240"/>
      <c r="AE261" s="240"/>
      <c r="AF261" s="240"/>
      <c r="AG261" s="240"/>
      <c r="AH261" s="240"/>
      <c r="AI261" s="240"/>
      <c r="AJ261" s="240"/>
      <c r="AK261" s="240"/>
      <c r="AL261" s="240"/>
      <c r="AM261" s="240"/>
      <c r="AN261" s="240"/>
      <c r="AO261" s="240"/>
    </row>
    <row r="262" spans="1:41" ht="15.75" customHeight="1">
      <c r="A262" s="240"/>
      <c r="B262" s="240"/>
      <c r="C262" s="240"/>
      <c r="D262" s="240"/>
      <c r="E262" s="240"/>
      <c r="F262" s="240"/>
      <c r="G262" s="240"/>
      <c r="H262" s="164"/>
      <c r="I262" s="164"/>
      <c r="J262" s="164"/>
      <c r="K262" s="164"/>
      <c r="L262" s="164"/>
      <c r="M262" s="240"/>
      <c r="N262" s="240"/>
      <c r="O262" s="240"/>
      <c r="P262" s="240"/>
      <c r="Q262" s="240"/>
      <c r="R262" s="240"/>
      <c r="S262" s="240"/>
      <c r="T262" s="240"/>
      <c r="U262" s="240"/>
      <c r="V262" s="240"/>
      <c r="W262" s="240"/>
      <c r="X262" s="240"/>
      <c r="Y262" s="240"/>
      <c r="Z262" s="240"/>
      <c r="AA262" s="240"/>
      <c r="AB262" s="240"/>
      <c r="AC262" s="240"/>
      <c r="AD262" s="240"/>
      <c r="AE262" s="240"/>
      <c r="AF262" s="240"/>
      <c r="AG262" s="240"/>
      <c r="AH262" s="240"/>
      <c r="AI262" s="240"/>
      <c r="AJ262" s="240"/>
      <c r="AK262" s="240"/>
      <c r="AL262" s="240"/>
      <c r="AM262" s="240"/>
      <c r="AN262" s="240"/>
      <c r="AO262" s="240"/>
    </row>
    <row r="263" spans="1:41" ht="15.75" customHeight="1">
      <c r="A263" s="240"/>
      <c r="B263" s="240"/>
      <c r="C263" s="240"/>
      <c r="D263" s="240"/>
      <c r="E263" s="240"/>
      <c r="F263" s="240"/>
      <c r="G263" s="240"/>
      <c r="H263" s="164"/>
      <c r="I263" s="164"/>
      <c r="J263" s="164"/>
      <c r="K263" s="164"/>
      <c r="L263" s="164"/>
      <c r="M263" s="240"/>
      <c r="N263" s="240"/>
      <c r="O263" s="240"/>
      <c r="P263" s="240"/>
      <c r="Q263" s="240"/>
      <c r="R263" s="240"/>
      <c r="S263" s="240"/>
      <c r="T263" s="240"/>
      <c r="U263" s="240"/>
      <c r="V263" s="240"/>
      <c r="W263" s="240"/>
      <c r="X263" s="240"/>
      <c r="Y263" s="240"/>
      <c r="Z263" s="240"/>
      <c r="AA263" s="240"/>
      <c r="AB263" s="240"/>
      <c r="AC263" s="240"/>
      <c r="AD263" s="240"/>
      <c r="AE263" s="240"/>
      <c r="AF263" s="240"/>
      <c r="AG263" s="240"/>
      <c r="AH263" s="240"/>
      <c r="AI263" s="240"/>
      <c r="AJ263" s="240"/>
      <c r="AK263" s="240"/>
      <c r="AL263" s="240"/>
      <c r="AM263" s="240"/>
      <c r="AN263" s="240"/>
      <c r="AO263" s="240"/>
    </row>
    <row r="264" spans="1:41" ht="15.75" customHeight="1">
      <c r="A264" s="240"/>
      <c r="B264" s="240"/>
      <c r="C264" s="240"/>
      <c r="D264" s="240"/>
      <c r="E264" s="240"/>
      <c r="F264" s="240"/>
      <c r="G264" s="240"/>
      <c r="H264" s="164"/>
      <c r="I264" s="164"/>
      <c r="J264" s="164"/>
      <c r="K264" s="164"/>
      <c r="L264" s="164"/>
      <c r="M264" s="240"/>
      <c r="N264" s="240"/>
      <c r="O264" s="240"/>
      <c r="P264" s="240"/>
      <c r="Q264" s="240"/>
      <c r="R264" s="240"/>
      <c r="S264" s="240"/>
      <c r="T264" s="240"/>
      <c r="U264" s="240"/>
      <c r="V264" s="240"/>
      <c r="W264" s="240"/>
      <c r="X264" s="240"/>
      <c r="Y264" s="240"/>
      <c r="Z264" s="240"/>
      <c r="AA264" s="240"/>
      <c r="AB264" s="240"/>
      <c r="AC264" s="240"/>
      <c r="AD264" s="240"/>
      <c r="AE264" s="240"/>
      <c r="AF264" s="240"/>
      <c r="AG264" s="240"/>
      <c r="AH264" s="240"/>
      <c r="AI264" s="240"/>
      <c r="AJ264" s="240"/>
      <c r="AK264" s="240"/>
      <c r="AL264" s="240"/>
      <c r="AM264" s="240"/>
      <c r="AN264" s="240"/>
      <c r="AO264" s="240"/>
    </row>
    <row r="265" spans="1:41" ht="15.75" customHeight="1">
      <c r="A265" s="240"/>
      <c r="B265" s="240"/>
      <c r="C265" s="240"/>
      <c r="D265" s="240"/>
      <c r="E265" s="240"/>
      <c r="F265" s="240"/>
      <c r="G265" s="240"/>
      <c r="H265" s="164"/>
      <c r="I265" s="164"/>
      <c r="J265" s="164"/>
      <c r="K265" s="164"/>
      <c r="L265" s="164"/>
      <c r="M265" s="240"/>
      <c r="N265" s="240"/>
      <c r="O265" s="240"/>
      <c r="P265" s="240"/>
      <c r="Q265" s="240"/>
      <c r="R265" s="240"/>
      <c r="S265" s="240"/>
      <c r="T265" s="240"/>
      <c r="U265" s="240"/>
      <c r="V265" s="240"/>
      <c r="W265" s="240"/>
      <c r="X265" s="240"/>
      <c r="Y265" s="240"/>
      <c r="Z265" s="240"/>
      <c r="AA265" s="240"/>
      <c r="AB265" s="240"/>
      <c r="AC265" s="240"/>
      <c r="AD265" s="240"/>
      <c r="AE265" s="240"/>
      <c r="AF265" s="240"/>
      <c r="AG265" s="240"/>
      <c r="AH265" s="240"/>
      <c r="AI265" s="240"/>
      <c r="AJ265" s="240"/>
      <c r="AK265" s="240"/>
      <c r="AL265" s="240"/>
      <c r="AM265" s="240"/>
      <c r="AN265" s="240"/>
      <c r="AO265" s="240"/>
    </row>
    <row r="266" spans="1:41" ht="15.75" customHeight="1">
      <c r="A266" s="240"/>
      <c r="B266" s="240"/>
      <c r="C266" s="240"/>
      <c r="D266" s="240"/>
      <c r="E266" s="240"/>
      <c r="F266" s="240"/>
      <c r="G266" s="240"/>
      <c r="H266" s="164"/>
      <c r="I266" s="164"/>
      <c r="J266" s="164"/>
      <c r="K266" s="164"/>
      <c r="L266" s="164"/>
      <c r="M266" s="240"/>
      <c r="N266" s="240"/>
      <c r="O266" s="240"/>
      <c r="P266" s="240"/>
      <c r="Q266" s="240"/>
      <c r="R266" s="240"/>
      <c r="S266" s="240"/>
      <c r="T266" s="240"/>
      <c r="U266" s="240"/>
      <c r="V266" s="240"/>
      <c r="W266" s="240"/>
      <c r="X266" s="240"/>
      <c r="Y266" s="240"/>
      <c r="Z266" s="240"/>
      <c r="AA266" s="240"/>
      <c r="AB266" s="240"/>
      <c r="AC266" s="240"/>
      <c r="AD266" s="240"/>
      <c r="AE266" s="240"/>
      <c r="AF266" s="240"/>
      <c r="AG266" s="240"/>
      <c r="AH266" s="240"/>
      <c r="AI266" s="240"/>
      <c r="AJ266" s="240"/>
      <c r="AK266" s="240"/>
      <c r="AL266" s="240"/>
      <c r="AM266" s="240"/>
      <c r="AN266" s="240"/>
      <c r="AO266" s="240"/>
    </row>
    <row r="267" spans="1:41" ht="15.75" customHeight="1">
      <c r="A267" s="240"/>
      <c r="B267" s="240"/>
      <c r="C267" s="240"/>
      <c r="D267" s="240"/>
      <c r="E267" s="240"/>
      <c r="F267" s="240"/>
      <c r="G267" s="240"/>
      <c r="H267" s="164"/>
      <c r="I267" s="164"/>
      <c r="J267" s="164"/>
      <c r="K267" s="164"/>
      <c r="L267" s="164"/>
      <c r="M267" s="240"/>
      <c r="N267" s="240"/>
      <c r="O267" s="240"/>
      <c r="P267" s="240"/>
      <c r="Q267" s="240"/>
      <c r="R267" s="240"/>
      <c r="S267" s="240"/>
      <c r="T267" s="240"/>
      <c r="U267" s="240"/>
      <c r="V267" s="240"/>
      <c r="W267" s="240"/>
      <c r="X267" s="240"/>
      <c r="Y267" s="240"/>
      <c r="Z267" s="240"/>
      <c r="AA267" s="240"/>
      <c r="AB267" s="240"/>
      <c r="AC267" s="240"/>
      <c r="AD267" s="240"/>
      <c r="AE267" s="240"/>
      <c r="AF267" s="240"/>
      <c r="AG267" s="240"/>
      <c r="AH267" s="240"/>
      <c r="AI267" s="240"/>
      <c r="AJ267" s="240"/>
      <c r="AK267" s="240"/>
      <c r="AL267" s="240"/>
      <c r="AM267" s="240"/>
      <c r="AN267" s="240"/>
      <c r="AO267" s="240"/>
    </row>
    <row r="268" spans="1:41" ht="15.75" customHeight="1">
      <c r="A268" s="240"/>
      <c r="B268" s="240"/>
      <c r="C268" s="240"/>
      <c r="D268" s="240"/>
      <c r="E268" s="240"/>
      <c r="F268" s="240"/>
      <c r="G268" s="240"/>
      <c r="H268" s="164"/>
      <c r="I268" s="164"/>
      <c r="J268" s="164"/>
      <c r="K268" s="164"/>
      <c r="L268" s="164"/>
      <c r="M268" s="240"/>
      <c r="N268" s="240"/>
      <c r="O268" s="240"/>
      <c r="P268" s="240"/>
      <c r="Q268" s="240"/>
      <c r="R268" s="240"/>
      <c r="S268" s="240"/>
      <c r="T268" s="240"/>
      <c r="U268" s="240"/>
      <c r="V268" s="240"/>
      <c r="W268" s="240"/>
      <c r="X268" s="240"/>
      <c r="Y268" s="240"/>
      <c r="Z268" s="240"/>
      <c r="AA268" s="240"/>
      <c r="AB268" s="240"/>
      <c r="AC268" s="240"/>
      <c r="AD268" s="240"/>
      <c r="AE268" s="240"/>
      <c r="AF268" s="240"/>
      <c r="AG268" s="240"/>
      <c r="AH268" s="240"/>
      <c r="AI268" s="240"/>
      <c r="AJ268" s="240"/>
      <c r="AK268" s="240"/>
      <c r="AL268" s="240"/>
      <c r="AM268" s="240"/>
      <c r="AN268" s="240"/>
      <c r="AO268" s="240"/>
    </row>
    <row r="269" spans="1:41" ht="15.75" customHeight="1">
      <c r="A269" s="240"/>
      <c r="B269" s="240"/>
      <c r="C269" s="240"/>
      <c r="D269" s="240"/>
      <c r="E269" s="240"/>
      <c r="F269" s="240"/>
      <c r="G269" s="240"/>
      <c r="H269" s="164"/>
      <c r="I269" s="164"/>
      <c r="J269" s="164"/>
      <c r="K269" s="164"/>
      <c r="L269" s="164"/>
      <c r="M269" s="240"/>
      <c r="N269" s="240"/>
      <c r="O269" s="240"/>
      <c r="P269" s="240"/>
      <c r="Q269" s="240"/>
      <c r="R269" s="240"/>
      <c r="S269" s="240"/>
      <c r="T269" s="240"/>
      <c r="U269" s="240"/>
      <c r="V269" s="240"/>
      <c r="W269" s="240"/>
      <c r="X269" s="240"/>
      <c r="Y269" s="240"/>
      <c r="Z269" s="240"/>
      <c r="AA269" s="240"/>
      <c r="AB269" s="240"/>
      <c r="AC269" s="240"/>
      <c r="AD269" s="240"/>
      <c r="AE269" s="240"/>
      <c r="AF269" s="240"/>
      <c r="AG269" s="240"/>
      <c r="AH269" s="240"/>
      <c r="AI269" s="240"/>
      <c r="AJ269" s="240"/>
      <c r="AK269" s="240"/>
      <c r="AL269" s="240"/>
      <c r="AM269" s="240"/>
      <c r="AN269" s="240"/>
      <c r="AO269" s="240"/>
    </row>
    <row r="270" spans="1:41" ht="15.75" customHeight="1">
      <c r="A270" s="240"/>
      <c r="B270" s="240"/>
      <c r="C270" s="240"/>
      <c r="D270" s="240"/>
      <c r="E270" s="240"/>
      <c r="F270" s="240"/>
      <c r="G270" s="240"/>
      <c r="H270" s="164"/>
      <c r="I270" s="164"/>
      <c r="J270" s="164"/>
      <c r="K270" s="164"/>
      <c r="L270" s="164"/>
      <c r="M270" s="240"/>
      <c r="N270" s="240"/>
      <c r="O270" s="240"/>
      <c r="P270" s="240"/>
      <c r="Q270" s="240"/>
      <c r="R270" s="240"/>
      <c r="S270" s="240"/>
      <c r="T270" s="240"/>
      <c r="U270" s="240"/>
      <c r="V270" s="240"/>
      <c r="W270" s="240"/>
      <c r="X270" s="240"/>
      <c r="Y270" s="240"/>
      <c r="Z270" s="240"/>
      <c r="AA270" s="240"/>
      <c r="AB270" s="240"/>
      <c r="AC270" s="240"/>
      <c r="AD270" s="240"/>
      <c r="AE270" s="240"/>
      <c r="AF270" s="240"/>
      <c r="AG270" s="240"/>
      <c r="AH270" s="240"/>
      <c r="AI270" s="240"/>
      <c r="AJ270" s="240"/>
      <c r="AK270" s="240"/>
      <c r="AL270" s="240"/>
      <c r="AM270" s="240"/>
      <c r="AN270" s="240"/>
      <c r="AO270" s="240"/>
    </row>
    <row r="271" spans="1:41" ht="15.75" customHeight="1">
      <c r="A271" s="240"/>
      <c r="B271" s="240"/>
      <c r="C271" s="240"/>
      <c r="D271" s="240"/>
      <c r="E271" s="240"/>
      <c r="F271" s="240"/>
      <c r="G271" s="240"/>
      <c r="H271" s="164"/>
      <c r="I271" s="164"/>
      <c r="J271" s="164"/>
      <c r="K271" s="164"/>
      <c r="L271" s="164"/>
      <c r="M271" s="240"/>
      <c r="N271" s="240"/>
      <c r="O271" s="240"/>
      <c r="P271" s="240"/>
      <c r="Q271" s="240"/>
      <c r="R271" s="240"/>
      <c r="S271" s="240"/>
      <c r="T271" s="240"/>
      <c r="U271" s="240"/>
      <c r="V271" s="240"/>
      <c r="W271" s="240"/>
      <c r="X271" s="240"/>
      <c r="Y271" s="240"/>
      <c r="Z271" s="240"/>
      <c r="AA271" s="240"/>
      <c r="AB271" s="240"/>
      <c r="AC271" s="240"/>
      <c r="AD271" s="240"/>
      <c r="AE271" s="240"/>
      <c r="AF271" s="240"/>
      <c r="AG271" s="240"/>
      <c r="AH271" s="240"/>
      <c r="AI271" s="240"/>
      <c r="AJ271" s="240"/>
      <c r="AK271" s="240"/>
      <c r="AL271" s="240"/>
      <c r="AM271" s="240"/>
      <c r="AN271" s="240"/>
      <c r="AO271" s="240"/>
    </row>
    <row r="272" spans="1:41" ht="15.75" customHeight="1">
      <c r="A272" s="240"/>
      <c r="B272" s="240"/>
      <c r="C272" s="240"/>
      <c r="D272" s="240"/>
      <c r="E272" s="240"/>
      <c r="F272" s="240"/>
      <c r="G272" s="240"/>
      <c r="H272" s="164"/>
      <c r="I272" s="164"/>
      <c r="J272" s="164"/>
      <c r="K272" s="164"/>
      <c r="L272" s="164"/>
      <c r="M272" s="240"/>
      <c r="N272" s="240"/>
      <c r="O272" s="240"/>
      <c r="P272" s="240"/>
      <c r="Q272" s="240"/>
      <c r="R272" s="240"/>
      <c r="S272" s="240"/>
      <c r="T272" s="240"/>
      <c r="U272" s="240"/>
      <c r="V272" s="240"/>
      <c r="W272" s="240"/>
      <c r="X272" s="240"/>
      <c r="Y272" s="240"/>
      <c r="Z272" s="240"/>
      <c r="AA272" s="240"/>
      <c r="AB272" s="240"/>
      <c r="AC272" s="240"/>
      <c r="AD272" s="240"/>
      <c r="AE272" s="240"/>
      <c r="AF272" s="240"/>
      <c r="AG272" s="240"/>
      <c r="AH272" s="240"/>
      <c r="AI272" s="240"/>
      <c r="AJ272" s="240"/>
      <c r="AK272" s="240"/>
      <c r="AL272" s="240"/>
      <c r="AM272" s="240"/>
      <c r="AN272" s="240"/>
      <c r="AO272" s="240"/>
    </row>
    <row r="273" spans="1:41" ht="15.75" customHeight="1">
      <c r="A273" s="240"/>
      <c r="B273" s="240"/>
      <c r="C273" s="240"/>
      <c r="D273" s="240"/>
      <c r="E273" s="240"/>
      <c r="F273" s="240"/>
      <c r="G273" s="240"/>
      <c r="H273" s="164"/>
      <c r="I273" s="164"/>
      <c r="J273" s="164"/>
      <c r="K273" s="164"/>
      <c r="L273" s="164"/>
      <c r="M273" s="240"/>
      <c r="N273" s="240"/>
      <c r="O273" s="240"/>
      <c r="P273" s="240"/>
      <c r="Q273" s="240"/>
      <c r="R273" s="240"/>
      <c r="S273" s="240"/>
      <c r="T273" s="240"/>
      <c r="U273" s="240"/>
      <c r="V273" s="240"/>
      <c r="W273" s="240"/>
      <c r="X273" s="240"/>
      <c r="Y273" s="240"/>
      <c r="Z273" s="240"/>
      <c r="AA273" s="240"/>
      <c r="AB273" s="240"/>
      <c r="AC273" s="240"/>
      <c r="AD273" s="240"/>
      <c r="AE273" s="240"/>
      <c r="AF273" s="240"/>
      <c r="AG273" s="240"/>
      <c r="AH273" s="240"/>
      <c r="AI273" s="240"/>
      <c r="AJ273" s="240"/>
      <c r="AK273" s="240"/>
      <c r="AL273" s="240"/>
      <c r="AM273" s="240"/>
      <c r="AN273" s="240"/>
      <c r="AO273" s="240"/>
    </row>
    <row r="274" spans="1:41" ht="15.75" customHeight="1">
      <c r="A274" s="240"/>
      <c r="B274" s="240"/>
      <c r="C274" s="240"/>
      <c r="D274" s="240"/>
      <c r="E274" s="240"/>
      <c r="F274" s="240"/>
      <c r="G274" s="240"/>
      <c r="H274" s="164"/>
      <c r="I274" s="164"/>
      <c r="J274" s="164"/>
      <c r="K274" s="164"/>
      <c r="L274" s="164"/>
      <c r="M274" s="240"/>
      <c r="N274" s="240"/>
      <c r="O274" s="240"/>
      <c r="P274" s="240"/>
      <c r="Q274" s="240"/>
      <c r="R274" s="240"/>
      <c r="S274" s="240"/>
      <c r="T274" s="240"/>
      <c r="U274" s="240"/>
      <c r="V274" s="240"/>
      <c r="W274" s="240"/>
      <c r="X274" s="240"/>
      <c r="Y274" s="240"/>
      <c r="Z274" s="240"/>
      <c r="AA274" s="240"/>
      <c r="AB274" s="240"/>
      <c r="AC274" s="240"/>
      <c r="AD274" s="240"/>
      <c r="AE274" s="240"/>
      <c r="AF274" s="240"/>
      <c r="AG274" s="240"/>
      <c r="AH274" s="240"/>
      <c r="AI274" s="240"/>
      <c r="AJ274" s="240"/>
      <c r="AK274" s="240"/>
      <c r="AL274" s="240"/>
      <c r="AM274" s="240"/>
      <c r="AN274" s="240"/>
      <c r="AO274" s="240"/>
    </row>
    <row r="275" spans="1:41" ht="15.75" customHeight="1">
      <c r="A275" s="240"/>
      <c r="B275" s="240"/>
      <c r="C275" s="240"/>
      <c r="D275" s="240"/>
      <c r="E275" s="240"/>
      <c r="F275" s="240"/>
      <c r="G275" s="240"/>
      <c r="H275" s="164"/>
      <c r="I275" s="164"/>
      <c r="J275" s="164"/>
      <c r="K275" s="164"/>
      <c r="L275" s="164"/>
      <c r="M275" s="240"/>
      <c r="N275" s="240"/>
      <c r="O275" s="240"/>
      <c r="P275" s="240"/>
      <c r="Q275" s="240"/>
      <c r="R275" s="240"/>
      <c r="S275" s="240"/>
      <c r="T275" s="240"/>
      <c r="U275" s="240"/>
      <c r="V275" s="240"/>
      <c r="W275" s="240"/>
      <c r="X275" s="240"/>
      <c r="Y275" s="240"/>
      <c r="Z275" s="240"/>
      <c r="AA275" s="240"/>
      <c r="AB275" s="240"/>
      <c r="AC275" s="240"/>
      <c r="AD275" s="240"/>
      <c r="AE275" s="240"/>
      <c r="AF275" s="240"/>
      <c r="AG275" s="240"/>
      <c r="AH275" s="240"/>
      <c r="AI275" s="240"/>
      <c r="AJ275" s="240"/>
      <c r="AK275" s="240"/>
      <c r="AL275" s="240"/>
      <c r="AM275" s="240"/>
      <c r="AN275" s="240"/>
      <c r="AO275" s="240"/>
    </row>
    <row r="276" spans="1:41" ht="15.75" customHeight="1">
      <c r="A276" s="240"/>
      <c r="B276" s="240"/>
      <c r="C276" s="240"/>
      <c r="D276" s="240"/>
      <c r="E276" s="240"/>
      <c r="F276" s="240"/>
      <c r="G276" s="240"/>
      <c r="H276" s="164"/>
      <c r="I276" s="164"/>
      <c r="J276" s="164"/>
      <c r="K276" s="164"/>
      <c r="L276" s="164"/>
      <c r="M276" s="240"/>
      <c r="N276" s="240"/>
      <c r="O276" s="240"/>
      <c r="P276" s="240"/>
      <c r="Q276" s="240"/>
      <c r="R276" s="240"/>
      <c r="S276" s="240"/>
      <c r="T276" s="240"/>
      <c r="U276" s="240"/>
      <c r="V276" s="240"/>
      <c r="W276" s="240"/>
      <c r="X276" s="240"/>
      <c r="Y276" s="240"/>
      <c r="Z276" s="240"/>
      <c r="AA276" s="240"/>
      <c r="AB276" s="240"/>
      <c r="AC276" s="240"/>
      <c r="AD276" s="240"/>
      <c r="AE276" s="240"/>
      <c r="AF276" s="240"/>
      <c r="AG276" s="240"/>
      <c r="AH276" s="240"/>
      <c r="AI276" s="240"/>
      <c r="AJ276" s="240"/>
      <c r="AK276" s="240"/>
      <c r="AL276" s="240"/>
      <c r="AM276" s="240"/>
      <c r="AN276" s="240"/>
      <c r="AO276" s="240"/>
    </row>
    <row r="277" spans="1:41" ht="15.75" customHeight="1">
      <c r="A277" s="240"/>
      <c r="B277" s="240"/>
      <c r="C277" s="240"/>
      <c r="D277" s="240"/>
      <c r="E277" s="240"/>
      <c r="F277" s="240"/>
      <c r="G277" s="240"/>
      <c r="H277" s="164"/>
      <c r="I277" s="164"/>
      <c r="J277" s="164"/>
      <c r="K277" s="164"/>
      <c r="L277" s="164"/>
      <c r="M277" s="240"/>
      <c r="N277" s="240"/>
      <c r="O277" s="240"/>
      <c r="P277" s="240"/>
      <c r="Q277" s="240"/>
      <c r="R277" s="240"/>
      <c r="S277" s="240"/>
      <c r="T277" s="240"/>
      <c r="U277" s="240"/>
      <c r="V277" s="240"/>
      <c r="W277" s="240"/>
      <c r="X277" s="240"/>
      <c r="Y277" s="240"/>
      <c r="Z277" s="240"/>
      <c r="AA277" s="240"/>
      <c r="AB277" s="240"/>
      <c r="AC277" s="240"/>
      <c r="AD277" s="240"/>
      <c r="AE277" s="240"/>
      <c r="AF277" s="240"/>
      <c r="AG277" s="240"/>
      <c r="AH277" s="240"/>
      <c r="AI277" s="240"/>
      <c r="AJ277" s="240"/>
      <c r="AK277" s="240"/>
      <c r="AL277" s="240"/>
      <c r="AM277" s="240"/>
      <c r="AN277" s="240"/>
      <c r="AO277" s="240"/>
    </row>
    <row r="278" spans="1:41" ht="15.75" customHeight="1">
      <c r="A278" s="240"/>
      <c r="B278" s="240"/>
      <c r="C278" s="240"/>
      <c r="D278" s="240"/>
      <c r="E278" s="240"/>
      <c r="F278" s="240"/>
      <c r="G278" s="240"/>
      <c r="H278" s="164"/>
      <c r="I278" s="164"/>
      <c r="J278" s="164"/>
      <c r="K278" s="164"/>
      <c r="L278" s="164"/>
      <c r="M278" s="240"/>
      <c r="N278" s="240"/>
      <c r="O278" s="240"/>
      <c r="P278" s="240"/>
      <c r="Q278" s="240"/>
      <c r="R278" s="240"/>
      <c r="S278" s="240"/>
      <c r="T278" s="240"/>
      <c r="U278" s="240"/>
      <c r="V278" s="240"/>
      <c r="W278" s="240"/>
      <c r="X278" s="240"/>
      <c r="Y278" s="240"/>
      <c r="Z278" s="240"/>
      <c r="AA278" s="240"/>
      <c r="AB278" s="240"/>
      <c r="AC278" s="240"/>
      <c r="AD278" s="240"/>
      <c r="AE278" s="240"/>
      <c r="AF278" s="240"/>
      <c r="AG278" s="240"/>
      <c r="AH278" s="240"/>
      <c r="AI278" s="240"/>
      <c r="AJ278" s="240"/>
      <c r="AK278" s="240"/>
      <c r="AL278" s="240"/>
      <c r="AM278" s="240"/>
      <c r="AN278" s="240"/>
      <c r="AO278" s="240"/>
    </row>
    <row r="279" spans="1:41" ht="15.75" customHeight="1">
      <c r="A279" s="240"/>
      <c r="B279" s="240"/>
      <c r="C279" s="240"/>
      <c r="D279" s="240"/>
      <c r="E279" s="240"/>
      <c r="F279" s="240"/>
      <c r="G279" s="240"/>
      <c r="H279" s="164"/>
      <c r="I279" s="164"/>
      <c r="J279" s="164"/>
      <c r="K279" s="164"/>
      <c r="L279" s="164"/>
      <c r="M279" s="240"/>
      <c r="N279" s="240"/>
      <c r="O279" s="240"/>
      <c r="P279" s="240"/>
      <c r="Q279" s="240"/>
      <c r="R279" s="240"/>
      <c r="S279" s="240"/>
      <c r="T279" s="240"/>
      <c r="U279" s="240"/>
      <c r="V279" s="240"/>
      <c r="W279" s="240"/>
      <c r="X279" s="240"/>
      <c r="Y279" s="240"/>
      <c r="Z279" s="240"/>
      <c r="AA279" s="240"/>
      <c r="AB279" s="240"/>
      <c r="AC279" s="240"/>
      <c r="AD279" s="240"/>
      <c r="AE279" s="240"/>
      <c r="AF279" s="240"/>
      <c r="AG279" s="240"/>
      <c r="AH279" s="240"/>
      <c r="AI279" s="240"/>
      <c r="AJ279" s="240"/>
      <c r="AK279" s="240"/>
      <c r="AL279" s="240"/>
      <c r="AM279" s="240"/>
      <c r="AN279" s="240"/>
      <c r="AO279" s="240"/>
    </row>
    <row r="280" spans="1:41" ht="15.75" customHeight="1">
      <c r="A280" s="240"/>
      <c r="B280" s="240"/>
      <c r="C280" s="240"/>
      <c r="D280" s="240"/>
      <c r="E280" s="240"/>
      <c r="F280" s="240"/>
      <c r="G280" s="240"/>
      <c r="H280" s="164"/>
      <c r="I280" s="164"/>
      <c r="J280" s="164"/>
      <c r="K280" s="164"/>
      <c r="L280" s="164"/>
      <c r="M280" s="240"/>
      <c r="N280" s="240"/>
      <c r="O280" s="240"/>
      <c r="P280" s="240"/>
      <c r="Q280" s="240"/>
      <c r="R280" s="240"/>
      <c r="S280" s="240"/>
      <c r="T280" s="240"/>
      <c r="U280" s="240"/>
      <c r="V280" s="240"/>
      <c r="W280" s="240"/>
      <c r="X280" s="240"/>
      <c r="Y280" s="240"/>
      <c r="Z280" s="240"/>
      <c r="AA280" s="240"/>
      <c r="AB280" s="240"/>
      <c r="AC280" s="240"/>
      <c r="AD280" s="240"/>
      <c r="AE280" s="240"/>
      <c r="AF280" s="240"/>
      <c r="AG280" s="240"/>
      <c r="AH280" s="240"/>
      <c r="AI280" s="240"/>
      <c r="AJ280" s="240"/>
      <c r="AK280" s="240"/>
      <c r="AL280" s="240"/>
      <c r="AM280" s="240"/>
      <c r="AN280" s="240"/>
      <c r="AO280" s="240"/>
    </row>
    <row r="281" spans="1:41" ht="15.75" customHeight="1">
      <c r="A281" s="240"/>
      <c r="B281" s="240"/>
      <c r="C281" s="240"/>
      <c r="D281" s="240"/>
      <c r="E281" s="240"/>
      <c r="F281" s="240"/>
      <c r="G281" s="240"/>
      <c r="H281" s="164"/>
      <c r="I281" s="164"/>
      <c r="J281" s="164"/>
      <c r="K281" s="164"/>
      <c r="L281" s="164"/>
      <c r="M281" s="240"/>
      <c r="N281" s="240"/>
      <c r="O281" s="240"/>
      <c r="P281" s="240"/>
      <c r="Q281" s="240"/>
      <c r="R281" s="240"/>
      <c r="S281" s="240"/>
      <c r="T281" s="240"/>
      <c r="U281" s="240"/>
      <c r="V281" s="240"/>
      <c r="W281" s="240"/>
      <c r="X281" s="240"/>
      <c r="Y281" s="240"/>
      <c r="Z281" s="240"/>
      <c r="AA281" s="240"/>
      <c r="AB281" s="240"/>
      <c r="AC281" s="240"/>
      <c r="AD281" s="240"/>
      <c r="AE281" s="240"/>
      <c r="AF281" s="240"/>
      <c r="AG281" s="240"/>
      <c r="AH281" s="240"/>
      <c r="AI281" s="240"/>
      <c r="AJ281" s="240"/>
      <c r="AK281" s="240"/>
      <c r="AL281" s="240"/>
      <c r="AM281" s="240"/>
      <c r="AN281" s="240"/>
      <c r="AO281" s="240"/>
    </row>
    <row r="282" spans="1:41" ht="15.75" customHeight="1">
      <c r="A282" s="240"/>
      <c r="B282" s="240"/>
      <c r="C282" s="240"/>
      <c r="D282" s="240"/>
      <c r="E282" s="240"/>
      <c r="F282" s="240"/>
      <c r="G282" s="240"/>
      <c r="H282" s="164"/>
      <c r="I282" s="164"/>
      <c r="J282" s="164"/>
      <c r="K282" s="164"/>
      <c r="L282" s="164"/>
      <c r="M282" s="240"/>
      <c r="N282" s="240"/>
      <c r="O282" s="240"/>
      <c r="P282" s="240"/>
      <c r="Q282" s="240"/>
      <c r="R282" s="240"/>
      <c r="S282" s="240"/>
      <c r="T282" s="240"/>
      <c r="U282" s="240"/>
      <c r="V282" s="240"/>
      <c r="W282" s="240"/>
      <c r="X282" s="240"/>
      <c r="Y282" s="240"/>
      <c r="Z282" s="240"/>
      <c r="AA282" s="240"/>
      <c r="AB282" s="240"/>
      <c r="AC282" s="240"/>
      <c r="AD282" s="240"/>
      <c r="AE282" s="240"/>
      <c r="AF282" s="240"/>
      <c r="AG282" s="240"/>
      <c r="AH282" s="240"/>
      <c r="AI282" s="240"/>
      <c r="AJ282" s="240"/>
      <c r="AK282" s="240"/>
      <c r="AL282" s="240"/>
      <c r="AM282" s="240"/>
      <c r="AN282" s="240"/>
      <c r="AO282" s="240"/>
    </row>
    <row r="283" spans="1:41" ht="15.75" customHeight="1">
      <c r="A283" s="240"/>
      <c r="B283" s="240"/>
      <c r="C283" s="240"/>
      <c r="D283" s="240"/>
      <c r="E283" s="240"/>
      <c r="F283" s="240"/>
      <c r="G283" s="240"/>
      <c r="H283" s="164"/>
      <c r="I283" s="164"/>
      <c r="J283" s="164"/>
      <c r="K283" s="164"/>
      <c r="L283" s="164"/>
      <c r="M283" s="240"/>
      <c r="N283" s="240"/>
      <c r="O283" s="240"/>
      <c r="P283" s="240"/>
      <c r="Q283" s="240"/>
      <c r="R283" s="240"/>
      <c r="S283" s="240"/>
      <c r="T283" s="240"/>
      <c r="U283" s="240"/>
      <c r="V283" s="240"/>
      <c r="W283" s="240"/>
      <c r="X283" s="240"/>
      <c r="Y283" s="240"/>
      <c r="Z283" s="240"/>
      <c r="AA283" s="240"/>
      <c r="AB283" s="240"/>
      <c r="AC283" s="240"/>
      <c r="AD283" s="240"/>
      <c r="AE283" s="240"/>
      <c r="AF283" s="240"/>
      <c r="AG283" s="240"/>
      <c r="AH283" s="240"/>
      <c r="AI283" s="240"/>
      <c r="AJ283" s="240"/>
      <c r="AK283" s="240"/>
      <c r="AL283" s="240"/>
      <c r="AM283" s="240"/>
      <c r="AN283" s="240"/>
      <c r="AO283" s="240"/>
    </row>
    <row r="284" spans="1:41" ht="15.75" customHeight="1">
      <c r="A284" s="240"/>
      <c r="B284" s="240"/>
      <c r="C284" s="240"/>
      <c r="D284" s="240"/>
      <c r="E284" s="240"/>
      <c r="F284" s="240"/>
      <c r="G284" s="240"/>
      <c r="H284" s="164"/>
      <c r="I284" s="164"/>
      <c r="J284" s="164"/>
      <c r="K284" s="164"/>
      <c r="L284" s="164"/>
      <c r="M284" s="240"/>
      <c r="N284" s="240"/>
      <c r="O284" s="240"/>
      <c r="P284" s="240"/>
      <c r="Q284" s="240"/>
      <c r="R284" s="240"/>
      <c r="S284" s="240"/>
      <c r="T284" s="240"/>
      <c r="U284" s="240"/>
      <c r="V284" s="240"/>
      <c r="W284" s="240"/>
      <c r="X284" s="240"/>
      <c r="Y284" s="240"/>
      <c r="Z284" s="240"/>
      <c r="AA284" s="240"/>
      <c r="AB284" s="240"/>
      <c r="AC284" s="240"/>
      <c r="AD284" s="240"/>
      <c r="AE284" s="240"/>
      <c r="AF284" s="240"/>
      <c r="AG284" s="240"/>
      <c r="AH284" s="240"/>
      <c r="AI284" s="240"/>
      <c r="AJ284" s="240"/>
      <c r="AK284" s="240"/>
      <c r="AL284" s="240"/>
      <c r="AM284" s="240"/>
      <c r="AN284" s="240"/>
      <c r="AO284" s="240"/>
    </row>
    <row r="285" spans="1:41" ht="15.75" customHeight="1">
      <c r="A285" s="240"/>
      <c r="B285" s="240"/>
      <c r="C285" s="240"/>
      <c r="D285" s="240"/>
      <c r="E285" s="240"/>
      <c r="F285" s="240"/>
      <c r="G285" s="240"/>
      <c r="H285" s="164"/>
      <c r="I285" s="164"/>
      <c r="J285" s="164"/>
      <c r="K285" s="164"/>
      <c r="L285" s="164"/>
      <c r="M285" s="240"/>
      <c r="N285" s="240"/>
      <c r="O285" s="240"/>
      <c r="P285" s="240"/>
      <c r="Q285" s="240"/>
      <c r="R285" s="240"/>
      <c r="S285" s="240"/>
      <c r="T285" s="240"/>
      <c r="U285" s="240"/>
      <c r="V285" s="240"/>
      <c r="W285" s="240"/>
      <c r="X285" s="240"/>
      <c r="Y285" s="240"/>
      <c r="Z285" s="240"/>
      <c r="AA285" s="240"/>
      <c r="AB285" s="240"/>
      <c r="AC285" s="240"/>
      <c r="AD285" s="240"/>
      <c r="AE285" s="240"/>
      <c r="AF285" s="240"/>
      <c r="AG285" s="240"/>
      <c r="AH285" s="240"/>
      <c r="AI285" s="240"/>
      <c r="AJ285" s="240"/>
      <c r="AK285" s="240"/>
      <c r="AL285" s="240"/>
      <c r="AM285" s="240"/>
      <c r="AN285" s="240"/>
      <c r="AO285" s="240"/>
    </row>
    <row r="286" spans="1:41" ht="15.75" customHeight="1">
      <c r="A286" s="240"/>
      <c r="B286" s="240"/>
      <c r="C286" s="240"/>
      <c r="D286" s="240"/>
      <c r="E286" s="240"/>
      <c r="F286" s="240"/>
      <c r="G286" s="240"/>
      <c r="H286" s="164"/>
      <c r="I286" s="164"/>
      <c r="J286" s="164"/>
      <c r="K286" s="164"/>
      <c r="L286" s="164"/>
      <c r="M286" s="240"/>
      <c r="N286" s="240"/>
      <c r="O286" s="240"/>
      <c r="P286" s="240"/>
      <c r="Q286" s="240"/>
      <c r="R286" s="240"/>
      <c r="S286" s="240"/>
      <c r="T286" s="240"/>
      <c r="U286" s="240"/>
      <c r="V286" s="240"/>
      <c r="W286" s="240"/>
      <c r="X286" s="240"/>
      <c r="Y286" s="240"/>
      <c r="Z286" s="240"/>
      <c r="AA286" s="240"/>
      <c r="AB286" s="240"/>
      <c r="AC286" s="240"/>
      <c r="AD286" s="240"/>
      <c r="AE286" s="240"/>
      <c r="AF286" s="240"/>
      <c r="AG286" s="240"/>
      <c r="AH286" s="240"/>
      <c r="AI286" s="240"/>
      <c r="AJ286" s="240"/>
      <c r="AK286" s="240"/>
      <c r="AL286" s="240"/>
      <c r="AM286" s="240"/>
      <c r="AN286" s="240"/>
      <c r="AO286" s="240"/>
    </row>
    <row r="287" spans="1:41" ht="15.75" customHeight="1">
      <c r="A287" s="240"/>
      <c r="B287" s="240"/>
      <c r="C287" s="240"/>
      <c r="D287" s="240"/>
      <c r="E287" s="240"/>
      <c r="F287" s="240"/>
      <c r="G287" s="240"/>
      <c r="H287" s="164"/>
      <c r="I287" s="164"/>
      <c r="J287" s="164"/>
      <c r="K287" s="164"/>
      <c r="L287" s="164"/>
      <c r="M287" s="240"/>
      <c r="N287" s="240"/>
      <c r="O287" s="240"/>
      <c r="P287" s="240"/>
      <c r="Q287" s="240"/>
      <c r="R287" s="240"/>
      <c r="S287" s="240"/>
      <c r="T287" s="240"/>
      <c r="U287" s="240"/>
      <c r="V287" s="240"/>
      <c r="W287" s="240"/>
      <c r="X287" s="240"/>
      <c r="Y287" s="240"/>
      <c r="Z287" s="240"/>
      <c r="AA287" s="240"/>
      <c r="AB287" s="240"/>
      <c r="AC287" s="240"/>
      <c r="AD287" s="240"/>
      <c r="AE287" s="240"/>
      <c r="AF287" s="240"/>
      <c r="AG287" s="240"/>
      <c r="AH287" s="240"/>
      <c r="AI287" s="240"/>
      <c r="AJ287" s="240"/>
      <c r="AK287" s="240"/>
      <c r="AL287" s="240"/>
      <c r="AM287" s="240"/>
      <c r="AN287" s="240"/>
      <c r="AO287" s="240"/>
    </row>
    <row r="288" spans="1:41" ht="15.75" customHeight="1">
      <c r="A288" s="240"/>
      <c r="B288" s="240"/>
      <c r="C288" s="240"/>
      <c r="D288" s="240"/>
      <c r="E288" s="240"/>
      <c r="F288" s="240"/>
      <c r="G288" s="240"/>
      <c r="H288" s="164"/>
      <c r="I288" s="164"/>
      <c r="J288" s="164"/>
      <c r="K288" s="164"/>
      <c r="L288" s="164"/>
      <c r="M288" s="240"/>
      <c r="N288" s="240"/>
      <c r="O288" s="240"/>
      <c r="P288" s="240"/>
      <c r="Q288" s="240"/>
      <c r="R288" s="240"/>
      <c r="S288" s="240"/>
      <c r="T288" s="240"/>
      <c r="U288" s="240"/>
      <c r="V288" s="240"/>
      <c r="W288" s="240"/>
      <c r="X288" s="240"/>
      <c r="Y288" s="240"/>
      <c r="Z288" s="240"/>
      <c r="AA288" s="240"/>
      <c r="AB288" s="240"/>
      <c r="AC288" s="240"/>
      <c r="AD288" s="240"/>
      <c r="AE288" s="240"/>
      <c r="AF288" s="240"/>
      <c r="AG288" s="240"/>
      <c r="AH288" s="240"/>
      <c r="AI288" s="240"/>
      <c r="AJ288" s="240"/>
      <c r="AK288" s="240"/>
      <c r="AL288" s="240"/>
      <c r="AM288" s="240"/>
      <c r="AN288" s="240"/>
      <c r="AO288" s="240"/>
    </row>
    <row r="289" spans="1:41" ht="15.75" customHeight="1">
      <c r="A289" s="240"/>
      <c r="B289" s="240"/>
      <c r="C289" s="240"/>
      <c r="D289" s="240"/>
      <c r="E289" s="240"/>
      <c r="F289" s="240"/>
      <c r="G289" s="240"/>
      <c r="H289" s="164"/>
      <c r="I289" s="164"/>
      <c r="J289" s="164"/>
      <c r="K289" s="164"/>
      <c r="L289" s="164"/>
      <c r="M289" s="240"/>
      <c r="N289" s="240"/>
      <c r="O289" s="240"/>
      <c r="P289" s="240"/>
      <c r="Q289" s="240"/>
      <c r="R289" s="240"/>
      <c r="S289" s="240"/>
      <c r="T289" s="240"/>
      <c r="U289" s="240"/>
      <c r="V289" s="240"/>
      <c r="W289" s="240"/>
      <c r="X289" s="240"/>
      <c r="Y289" s="240"/>
      <c r="Z289" s="240"/>
      <c r="AA289" s="240"/>
      <c r="AB289" s="240"/>
      <c r="AC289" s="240"/>
      <c r="AD289" s="240"/>
      <c r="AE289" s="240"/>
      <c r="AF289" s="240"/>
      <c r="AG289" s="240"/>
      <c r="AH289" s="240"/>
      <c r="AI289" s="240"/>
      <c r="AJ289" s="240"/>
      <c r="AK289" s="240"/>
      <c r="AL289" s="240"/>
      <c r="AM289" s="240"/>
      <c r="AN289" s="240"/>
      <c r="AO289" s="240"/>
    </row>
    <row r="290" spans="1:41" ht="15.75" customHeight="1">
      <c r="A290" s="240"/>
      <c r="B290" s="240"/>
      <c r="C290" s="240"/>
      <c r="D290" s="240"/>
      <c r="E290" s="240"/>
      <c r="F290" s="240"/>
      <c r="G290" s="240"/>
      <c r="H290" s="164"/>
      <c r="I290" s="164"/>
      <c r="J290" s="164"/>
      <c r="K290" s="164"/>
      <c r="L290" s="164"/>
      <c r="M290" s="240"/>
      <c r="N290" s="240"/>
      <c r="O290" s="240"/>
      <c r="P290" s="240"/>
      <c r="Q290" s="240"/>
      <c r="R290" s="240"/>
      <c r="S290" s="240"/>
      <c r="T290" s="240"/>
      <c r="U290" s="240"/>
      <c r="V290" s="240"/>
      <c r="W290" s="240"/>
      <c r="X290" s="240"/>
      <c r="Y290" s="240"/>
      <c r="Z290" s="240"/>
      <c r="AA290" s="240"/>
      <c r="AB290" s="240"/>
      <c r="AC290" s="240"/>
      <c r="AD290" s="240"/>
      <c r="AE290" s="240"/>
      <c r="AF290" s="240"/>
      <c r="AG290" s="240"/>
      <c r="AH290" s="240"/>
      <c r="AI290" s="240"/>
      <c r="AJ290" s="240"/>
      <c r="AK290" s="240"/>
      <c r="AL290" s="240"/>
      <c r="AM290" s="240"/>
      <c r="AN290" s="240"/>
      <c r="AO290" s="240"/>
    </row>
    <row r="291" spans="1:41" ht="15.75" customHeight="1">
      <c r="A291" s="240"/>
      <c r="B291" s="240"/>
      <c r="C291" s="240"/>
      <c r="D291" s="240"/>
      <c r="E291" s="240"/>
      <c r="F291" s="240"/>
      <c r="G291" s="240"/>
      <c r="H291" s="164"/>
      <c r="I291" s="164"/>
      <c r="J291" s="164"/>
      <c r="K291" s="164"/>
      <c r="L291" s="164"/>
      <c r="M291" s="240"/>
      <c r="N291" s="240"/>
      <c r="O291" s="240"/>
      <c r="P291" s="240"/>
      <c r="Q291" s="240"/>
      <c r="R291" s="240"/>
      <c r="S291" s="240"/>
      <c r="T291" s="240"/>
      <c r="U291" s="240"/>
      <c r="V291" s="240"/>
      <c r="W291" s="240"/>
      <c r="X291" s="240"/>
      <c r="Y291" s="240"/>
      <c r="Z291" s="240"/>
      <c r="AA291" s="240"/>
      <c r="AB291" s="240"/>
      <c r="AC291" s="240"/>
      <c r="AD291" s="240"/>
      <c r="AE291" s="240"/>
      <c r="AF291" s="240"/>
      <c r="AG291" s="240"/>
      <c r="AH291" s="240"/>
      <c r="AI291" s="240"/>
      <c r="AJ291" s="240"/>
      <c r="AK291" s="240"/>
      <c r="AL291" s="240"/>
      <c r="AM291" s="240"/>
      <c r="AN291" s="240"/>
      <c r="AO291" s="240"/>
    </row>
    <row r="292" spans="1:41" ht="15.75" customHeight="1">
      <c r="A292" s="240"/>
      <c r="B292" s="240"/>
      <c r="C292" s="240"/>
      <c r="D292" s="240"/>
      <c r="E292" s="240"/>
      <c r="F292" s="240"/>
      <c r="G292" s="240"/>
      <c r="H292" s="164"/>
      <c r="I292" s="164"/>
      <c r="J292" s="164"/>
      <c r="K292" s="164"/>
      <c r="L292" s="164"/>
      <c r="M292" s="240"/>
      <c r="N292" s="240"/>
      <c r="O292" s="240"/>
      <c r="P292" s="240"/>
      <c r="Q292" s="240"/>
      <c r="R292" s="240"/>
      <c r="S292" s="240"/>
      <c r="T292" s="240"/>
      <c r="U292" s="240"/>
      <c r="V292" s="240"/>
      <c r="W292" s="240"/>
      <c r="X292" s="240"/>
      <c r="Y292" s="240"/>
      <c r="Z292" s="240"/>
      <c r="AA292" s="240"/>
      <c r="AB292" s="240"/>
      <c r="AC292" s="240"/>
      <c r="AD292" s="240"/>
      <c r="AE292" s="240"/>
      <c r="AF292" s="240"/>
      <c r="AG292" s="240"/>
      <c r="AH292" s="240"/>
      <c r="AI292" s="240"/>
      <c r="AJ292" s="240"/>
      <c r="AK292" s="240"/>
      <c r="AL292" s="240"/>
      <c r="AM292" s="240"/>
      <c r="AN292" s="240"/>
      <c r="AO292" s="240"/>
    </row>
    <row r="293" spans="1:41" ht="15.75" customHeight="1">
      <c r="A293" s="240"/>
      <c r="B293" s="240"/>
      <c r="C293" s="240"/>
      <c r="D293" s="240"/>
      <c r="E293" s="240"/>
      <c r="F293" s="240"/>
      <c r="G293" s="240"/>
      <c r="H293" s="164"/>
      <c r="I293" s="164"/>
      <c r="J293" s="164"/>
      <c r="K293" s="164"/>
      <c r="L293" s="164"/>
      <c r="M293" s="240"/>
      <c r="N293" s="240"/>
      <c r="O293" s="240"/>
      <c r="P293" s="240"/>
      <c r="Q293" s="240"/>
      <c r="R293" s="240"/>
      <c r="S293" s="240"/>
      <c r="T293" s="240"/>
      <c r="U293" s="240"/>
      <c r="V293" s="240"/>
      <c r="W293" s="240"/>
      <c r="X293" s="240"/>
      <c r="Y293" s="240"/>
      <c r="Z293" s="240"/>
      <c r="AA293" s="240"/>
      <c r="AB293" s="240"/>
      <c r="AC293" s="240"/>
      <c r="AD293" s="240"/>
      <c r="AE293" s="240"/>
      <c r="AF293" s="240"/>
      <c r="AG293" s="240"/>
      <c r="AH293" s="240"/>
      <c r="AI293" s="240"/>
      <c r="AJ293" s="240"/>
      <c r="AK293" s="240"/>
      <c r="AL293" s="240"/>
      <c r="AM293" s="240"/>
      <c r="AN293" s="240"/>
      <c r="AO293" s="240"/>
    </row>
    <row r="294" spans="1:41" ht="15.75" customHeight="1">
      <c r="A294" s="240"/>
      <c r="B294" s="240"/>
      <c r="C294" s="240"/>
      <c r="D294" s="240"/>
      <c r="E294" s="240"/>
      <c r="F294" s="240"/>
      <c r="G294" s="240"/>
      <c r="H294" s="164"/>
      <c r="I294" s="164"/>
      <c r="J294" s="164"/>
      <c r="K294" s="164"/>
      <c r="L294" s="164"/>
      <c r="M294" s="240"/>
      <c r="N294" s="240"/>
      <c r="O294" s="240"/>
      <c r="P294" s="240"/>
      <c r="Q294" s="240"/>
      <c r="R294" s="240"/>
      <c r="S294" s="240"/>
      <c r="T294" s="240"/>
      <c r="U294" s="240"/>
      <c r="V294" s="240"/>
      <c r="W294" s="240"/>
      <c r="X294" s="240"/>
      <c r="Y294" s="240"/>
      <c r="Z294" s="240"/>
      <c r="AA294" s="240"/>
      <c r="AB294" s="240"/>
      <c r="AC294" s="240"/>
      <c r="AD294" s="240"/>
      <c r="AE294" s="240"/>
      <c r="AF294" s="240"/>
      <c r="AG294" s="240"/>
      <c r="AH294" s="240"/>
      <c r="AI294" s="240"/>
      <c r="AJ294" s="240"/>
      <c r="AK294" s="240"/>
      <c r="AL294" s="240"/>
      <c r="AM294" s="240"/>
      <c r="AN294" s="240"/>
      <c r="AO294" s="240"/>
    </row>
    <row r="295" spans="1:41" ht="15.75" customHeight="1">
      <c r="A295" s="240"/>
      <c r="B295" s="240"/>
      <c r="C295" s="240"/>
      <c r="D295" s="240"/>
      <c r="E295" s="240"/>
      <c r="F295" s="240"/>
      <c r="G295" s="240"/>
      <c r="H295" s="164"/>
      <c r="I295" s="164"/>
      <c r="J295" s="164"/>
      <c r="K295" s="164"/>
      <c r="L295" s="164"/>
      <c r="M295" s="240"/>
      <c r="N295" s="240"/>
      <c r="O295" s="240"/>
      <c r="P295" s="240"/>
      <c r="Q295" s="240"/>
      <c r="R295" s="240"/>
      <c r="S295" s="240"/>
      <c r="T295" s="240"/>
      <c r="U295" s="240"/>
      <c r="V295" s="240"/>
      <c r="W295" s="240"/>
      <c r="X295" s="240"/>
      <c r="Y295" s="240"/>
      <c r="Z295" s="240"/>
      <c r="AA295" s="240"/>
      <c r="AB295" s="240"/>
      <c r="AC295" s="240"/>
      <c r="AD295" s="240"/>
      <c r="AE295" s="240"/>
      <c r="AF295" s="240"/>
      <c r="AG295" s="240"/>
      <c r="AH295" s="240"/>
      <c r="AI295" s="240"/>
      <c r="AJ295" s="240"/>
      <c r="AK295" s="240"/>
      <c r="AL295" s="240"/>
      <c r="AM295" s="240"/>
      <c r="AN295" s="240"/>
      <c r="AO295" s="240"/>
    </row>
    <row r="296" spans="1:41" ht="15.75" customHeight="1">
      <c r="A296" s="240"/>
      <c r="B296" s="240"/>
      <c r="C296" s="240"/>
      <c r="D296" s="240"/>
      <c r="E296" s="240"/>
      <c r="F296" s="240"/>
      <c r="G296" s="240"/>
      <c r="H296" s="164"/>
      <c r="I296" s="164"/>
      <c r="J296" s="164"/>
      <c r="K296" s="164"/>
      <c r="L296" s="164"/>
      <c r="M296" s="240"/>
      <c r="N296" s="240"/>
      <c r="O296" s="240"/>
      <c r="P296" s="240"/>
      <c r="Q296" s="240"/>
      <c r="R296" s="240"/>
      <c r="S296" s="240"/>
      <c r="T296" s="240"/>
      <c r="U296" s="240"/>
      <c r="V296" s="240"/>
      <c r="W296" s="240"/>
      <c r="X296" s="240"/>
      <c r="Y296" s="240"/>
      <c r="Z296" s="240"/>
      <c r="AA296" s="240"/>
      <c r="AB296" s="240"/>
      <c r="AC296" s="240"/>
      <c r="AD296" s="240"/>
      <c r="AE296" s="240"/>
      <c r="AF296" s="240"/>
      <c r="AG296" s="240"/>
      <c r="AH296" s="240"/>
      <c r="AI296" s="240"/>
      <c r="AJ296" s="240"/>
      <c r="AK296" s="240"/>
      <c r="AL296" s="240"/>
      <c r="AM296" s="240"/>
      <c r="AN296" s="240"/>
      <c r="AO296" s="240"/>
    </row>
    <row r="297" spans="1:41" ht="15.75" customHeight="1">
      <c r="A297" s="240"/>
      <c r="B297" s="240"/>
      <c r="C297" s="240"/>
      <c r="D297" s="240"/>
      <c r="E297" s="240"/>
      <c r="F297" s="240"/>
      <c r="G297" s="240"/>
      <c r="H297" s="164"/>
      <c r="I297" s="164"/>
      <c r="J297" s="164"/>
      <c r="K297" s="164"/>
      <c r="L297" s="164"/>
      <c r="M297" s="240"/>
      <c r="N297" s="240"/>
      <c r="O297" s="240"/>
      <c r="P297" s="240"/>
      <c r="Q297" s="240"/>
      <c r="R297" s="240"/>
      <c r="S297" s="240"/>
      <c r="T297" s="240"/>
      <c r="U297" s="240"/>
      <c r="V297" s="240"/>
      <c r="W297" s="240"/>
      <c r="X297" s="240"/>
      <c r="Y297" s="240"/>
      <c r="Z297" s="240"/>
      <c r="AA297" s="240"/>
      <c r="AB297" s="240"/>
      <c r="AC297" s="240"/>
      <c r="AD297" s="240"/>
      <c r="AE297" s="240"/>
      <c r="AF297" s="240"/>
      <c r="AG297" s="240"/>
      <c r="AH297" s="240"/>
      <c r="AI297" s="240"/>
      <c r="AJ297" s="240"/>
      <c r="AK297" s="240"/>
      <c r="AL297" s="240"/>
      <c r="AM297" s="240"/>
      <c r="AN297" s="240"/>
      <c r="AO297" s="240"/>
    </row>
    <row r="298" spans="1:41" ht="15.75" customHeight="1">
      <c r="A298" s="240"/>
      <c r="B298" s="240"/>
      <c r="C298" s="240"/>
      <c r="D298" s="240"/>
      <c r="E298" s="240"/>
      <c r="F298" s="240"/>
      <c r="G298" s="240"/>
      <c r="H298" s="164"/>
      <c r="I298" s="164"/>
      <c r="J298" s="164"/>
      <c r="K298" s="164"/>
      <c r="L298" s="164"/>
      <c r="M298" s="240"/>
      <c r="N298" s="240"/>
      <c r="O298" s="240"/>
      <c r="P298" s="240"/>
      <c r="Q298" s="240"/>
      <c r="R298" s="240"/>
      <c r="S298" s="240"/>
      <c r="T298" s="240"/>
      <c r="U298" s="240"/>
      <c r="V298" s="240"/>
      <c r="W298" s="240"/>
      <c r="X298" s="240"/>
      <c r="Y298" s="240"/>
      <c r="Z298" s="240"/>
      <c r="AA298" s="240"/>
      <c r="AB298" s="240"/>
      <c r="AC298" s="240"/>
      <c r="AD298" s="240"/>
      <c r="AE298" s="240"/>
      <c r="AF298" s="240"/>
      <c r="AG298" s="240"/>
      <c r="AH298" s="240"/>
      <c r="AI298" s="240"/>
      <c r="AJ298" s="240"/>
      <c r="AK298" s="240"/>
      <c r="AL298" s="240"/>
      <c r="AM298" s="240"/>
      <c r="AN298" s="240"/>
      <c r="AO298" s="240"/>
    </row>
    <row r="299" spans="1:41" ht="15.75" customHeight="1">
      <c r="A299" s="240"/>
      <c r="B299" s="240"/>
      <c r="C299" s="240"/>
      <c r="D299" s="240"/>
      <c r="E299" s="240"/>
      <c r="F299" s="240"/>
      <c r="G299" s="240"/>
      <c r="H299" s="164"/>
      <c r="I299" s="164"/>
      <c r="J299" s="164"/>
      <c r="K299" s="164"/>
      <c r="L299" s="164"/>
      <c r="M299" s="240"/>
      <c r="N299" s="240"/>
      <c r="O299" s="240"/>
      <c r="P299" s="240"/>
      <c r="Q299" s="240"/>
      <c r="R299" s="240"/>
      <c r="S299" s="240"/>
      <c r="T299" s="240"/>
      <c r="U299" s="240"/>
      <c r="V299" s="240"/>
      <c r="W299" s="240"/>
      <c r="X299" s="240"/>
      <c r="Y299" s="240"/>
      <c r="Z299" s="240"/>
      <c r="AA299" s="240"/>
      <c r="AB299" s="240"/>
      <c r="AC299" s="240"/>
      <c r="AD299" s="240"/>
      <c r="AE299" s="240"/>
      <c r="AF299" s="240"/>
      <c r="AG299" s="240"/>
      <c r="AH299" s="240"/>
      <c r="AI299" s="240"/>
      <c r="AJ299" s="240"/>
      <c r="AK299" s="240"/>
      <c r="AL299" s="240"/>
      <c r="AM299" s="240"/>
      <c r="AN299" s="240"/>
      <c r="AO299" s="240"/>
    </row>
    <row r="300" spans="1:41" ht="15.75" customHeight="1">
      <c r="A300" s="240"/>
      <c r="B300" s="240"/>
      <c r="C300" s="240"/>
      <c r="D300" s="240"/>
      <c r="E300" s="240"/>
      <c r="F300" s="240"/>
      <c r="G300" s="240"/>
      <c r="H300" s="164"/>
      <c r="I300" s="164"/>
      <c r="J300" s="164"/>
      <c r="K300" s="164"/>
      <c r="L300" s="164"/>
      <c r="M300" s="240"/>
      <c r="N300" s="240"/>
      <c r="O300" s="240"/>
      <c r="P300" s="240"/>
      <c r="Q300" s="240"/>
      <c r="R300" s="240"/>
      <c r="S300" s="240"/>
      <c r="T300" s="240"/>
      <c r="U300" s="240"/>
      <c r="V300" s="240"/>
      <c r="W300" s="240"/>
      <c r="X300" s="240"/>
      <c r="Y300" s="240"/>
      <c r="Z300" s="240"/>
      <c r="AA300" s="240"/>
      <c r="AB300" s="240"/>
      <c r="AC300" s="240"/>
      <c r="AD300" s="240"/>
      <c r="AE300" s="240"/>
      <c r="AF300" s="240"/>
      <c r="AG300" s="240"/>
      <c r="AH300" s="240"/>
      <c r="AI300" s="240"/>
      <c r="AJ300" s="240"/>
      <c r="AK300" s="240"/>
      <c r="AL300" s="240"/>
      <c r="AM300" s="240"/>
      <c r="AN300" s="240"/>
      <c r="AO300" s="240"/>
    </row>
    <row r="301" spans="1:41" ht="15.75" customHeight="1">
      <c r="A301" s="240"/>
      <c r="B301" s="240"/>
      <c r="C301" s="240"/>
      <c r="D301" s="240"/>
      <c r="E301" s="240"/>
      <c r="F301" s="240"/>
      <c r="G301" s="240"/>
      <c r="H301" s="164"/>
      <c r="I301" s="164"/>
      <c r="J301" s="164"/>
      <c r="K301" s="164"/>
      <c r="L301" s="164"/>
      <c r="M301" s="240"/>
      <c r="N301" s="240"/>
      <c r="O301" s="240"/>
      <c r="P301" s="240"/>
      <c r="Q301" s="240"/>
      <c r="R301" s="240"/>
      <c r="S301" s="240"/>
      <c r="T301" s="240"/>
      <c r="U301" s="240"/>
      <c r="V301" s="240"/>
      <c r="W301" s="240"/>
      <c r="X301" s="240"/>
      <c r="Y301" s="240"/>
      <c r="Z301" s="240"/>
      <c r="AA301" s="240"/>
      <c r="AB301" s="240"/>
      <c r="AC301" s="240"/>
      <c r="AD301" s="240"/>
      <c r="AE301" s="240"/>
      <c r="AF301" s="240"/>
      <c r="AG301" s="240"/>
      <c r="AH301" s="240"/>
      <c r="AI301" s="240"/>
      <c r="AJ301" s="240"/>
      <c r="AK301" s="240"/>
      <c r="AL301" s="240"/>
      <c r="AM301" s="240"/>
      <c r="AN301" s="240"/>
      <c r="AO301" s="240"/>
    </row>
    <row r="302" spans="1:41" ht="15.75" customHeight="1">
      <c r="A302" s="240"/>
      <c r="B302" s="240"/>
      <c r="C302" s="240"/>
      <c r="D302" s="240"/>
      <c r="E302" s="240"/>
      <c r="F302" s="240"/>
      <c r="G302" s="240"/>
      <c r="H302" s="164"/>
      <c r="I302" s="164"/>
      <c r="J302" s="164"/>
      <c r="K302" s="164"/>
      <c r="L302" s="164"/>
      <c r="M302" s="240"/>
      <c r="N302" s="240"/>
      <c r="O302" s="240"/>
      <c r="P302" s="240"/>
      <c r="Q302" s="240"/>
      <c r="R302" s="240"/>
      <c r="S302" s="240"/>
      <c r="T302" s="240"/>
      <c r="U302" s="240"/>
      <c r="V302" s="240"/>
      <c r="W302" s="240"/>
      <c r="X302" s="240"/>
      <c r="Y302" s="240"/>
      <c r="Z302" s="240"/>
      <c r="AA302" s="240"/>
      <c r="AB302" s="240"/>
      <c r="AC302" s="240"/>
      <c r="AD302" s="240"/>
      <c r="AE302" s="240"/>
      <c r="AF302" s="240"/>
      <c r="AG302" s="240"/>
      <c r="AH302" s="240"/>
      <c r="AI302" s="240"/>
      <c r="AJ302" s="240"/>
      <c r="AK302" s="240"/>
      <c r="AL302" s="240"/>
      <c r="AM302" s="240"/>
      <c r="AN302" s="240"/>
      <c r="AO302" s="240"/>
    </row>
    <row r="303" spans="1:41" ht="15.75" customHeight="1">
      <c r="A303" s="240"/>
      <c r="B303" s="240"/>
      <c r="C303" s="240"/>
      <c r="D303" s="240"/>
      <c r="E303" s="240"/>
      <c r="F303" s="240"/>
      <c r="G303" s="240"/>
      <c r="H303" s="164"/>
      <c r="I303" s="164"/>
      <c r="J303" s="164"/>
      <c r="K303" s="164"/>
      <c r="L303" s="164"/>
      <c r="M303" s="240"/>
      <c r="N303" s="240"/>
      <c r="O303" s="240"/>
      <c r="P303" s="240"/>
      <c r="Q303" s="240"/>
      <c r="R303" s="240"/>
      <c r="S303" s="240"/>
      <c r="T303" s="240"/>
      <c r="U303" s="240"/>
      <c r="V303" s="240"/>
      <c r="W303" s="240"/>
      <c r="X303" s="240"/>
      <c r="Y303" s="240"/>
      <c r="Z303" s="240"/>
      <c r="AA303" s="240"/>
      <c r="AB303" s="240"/>
      <c r="AC303" s="240"/>
      <c r="AD303" s="240"/>
      <c r="AE303" s="240"/>
      <c r="AF303" s="240"/>
      <c r="AG303" s="240"/>
      <c r="AH303" s="240"/>
      <c r="AI303" s="240"/>
      <c r="AJ303" s="240"/>
      <c r="AK303" s="240"/>
      <c r="AL303" s="240"/>
      <c r="AM303" s="240"/>
      <c r="AN303" s="240"/>
      <c r="AO303" s="240"/>
    </row>
    <row r="304" spans="1:41" ht="15.75" customHeight="1">
      <c r="A304" s="240"/>
      <c r="B304" s="240"/>
      <c r="C304" s="240"/>
      <c r="D304" s="240"/>
      <c r="E304" s="240"/>
      <c r="F304" s="240"/>
      <c r="G304" s="240"/>
      <c r="H304" s="164"/>
      <c r="I304" s="164"/>
      <c r="J304" s="164"/>
      <c r="K304" s="164"/>
      <c r="L304" s="164"/>
      <c r="M304" s="240"/>
      <c r="N304" s="240"/>
      <c r="O304" s="240"/>
      <c r="P304" s="240"/>
      <c r="Q304" s="240"/>
      <c r="R304" s="240"/>
      <c r="S304" s="240"/>
      <c r="T304" s="240"/>
      <c r="U304" s="240"/>
      <c r="V304" s="240"/>
      <c r="W304" s="240"/>
      <c r="X304" s="240"/>
      <c r="Y304" s="240"/>
      <c r="Z304" s="240"/>
      <c r="AA304" s="240"/>
      <c r="AB304" s="240"/>
      <c r="AC304" s="240"/>
      <c r="AD304" s="240"/>
      <c r="AE304" s="240"/>
      <c r="AF304" s="240"/>
      <c r="AG304" s="240"/>
      <c r="AH304" s="240"/>
      <c r="AI304" s="240"/>
      <c r="AJ304" s="240"/>
      <c r="AK304" s="240"/>
      <c r="AL304" s="240"/>
      <c r="AM304" s="240"/>
      <c r="AN304" s="240"/>
      <c r="AO304" s="240"/>
    </row>
    <row r="305" spans="1:41" ht="15.75" customHeight="1">
      <c r="A305" s="240"/>
      <c r="B305" s="240"/>
      <c r="C305" s="240"/>
      <c r="D305" s="240"/>
      <c r="E305" s="240"/>
      <c r="F305" s="240"/>
      <c r="G305" s="240"/>
      <c r="H305" s="164"/>
      <c r="I305" s="164"/>
      <c r="J305" s="164"/>
      <c r="K305" s="164"/>
      <c r="L305" s="164"/>
      <c r="M305" s="240"/>
      <c r="N305" s="240"/>
      <c r="O305" s="240"/>
      <c r="P305" s="240"/>
      <c r="Q305" s="240"/>
      <c r="R305" s="240"/>
      <c r="S305" s="240"/>
      <c r="T305" s="240"/>
      <c r="U305" s="240"/>
      <c r="V305" s="240"/>
      <c r="W305" s="240"/>
      <c r="X305" s="240"/>
      <c r="Y305" s="240"/>
      <c r="Z305" s="240"/>
      <c r="AA305" s="240"/>
      <c r="AB305" s="240"/>
      <c r="AC305" s="240"/>
      <c r="AD305" s="240"/>
      <c r="AE305" s="240"/>
      <c r="AF305" s="240"/>
      <c r="AG305" s="240"/>
      <c r="AH305" s="240"/>
      <c r="AI305" s="240"/>
      <c r="AJ305" s="240"/>
      <c r="AK305" s="240"/>
      <c r="AL305" s="240"/>
      <c r="AM305" s="240"/>
      <c r="AN305" s="240"/>
      <c r="AO305" s="240"/>
    </row>
    <row r="306" spans="1:41" ht="15.75" customHeight="1">
      <c r="A306" s="240"/>
      <c r="B306" s="240"/>
      <c r="C306" s="240"/>
      <c r="D306" s="240"/>
      <c r="E306" s="240"/>
      <c r="F306" s="240"/>
      <c r="G306" s="240"/>
      <c r="H306" s="164"/>
      <c r="I306" s="164"/>
      <c r="J306" s="164"/>
      <c r="K306" s="164"/>
      <c r="L306" s="164"/>
      <c r="M306" s="240"/>
      <c r="N306" s="240"/>
      <c r="O306" s="240"/>
      <c r="P306" s="240"/>
      <c r="Q306" s="240"/>
      <c r="R306" s="240"/>
      <c r="S306" s="240"/>
      <c r="T306" s="240"/>
      <c r="U306" s="240"/>
      <c r="V306" s="240"/>
      <c r="W306" s="240"/>
      <c r="X306" s="240"/>
      <c r="Y306" s="240"/>
      <c r="Z306" s="240"/>
      <c r="AA306" s="240"/>
      <c r="AB306" s="240"/>
      <c r="AC306" s="240"/>
      <c r="AD306" s="240"/>
      <c r="AE306" s="240"/>
      <c r="AF306" s="240"/>
      <c r="AG306" s="240"/>
      <c r="AH306" s="240"/>
      <c r="AI306" s="240"/>
      <c r="AJ306" s="240"/>
      <c r="AK306" s="240"/>
      <c r="AL306" s="240"/>
      <c r="AM306" s="240"/>
      <c r="AN306" s="240"/>
      <c r="AO306" s="240"/>
    </row>
    <row r="307" spans="1:41" ht="15.75" customHeight="1">
      <c r="A307" s="240"/>
      <c r="B307" s="240"/>
      <c r="C307" s="240"/>
      <c r="D307" s="240"/>
      <c r="E307" s="240"/>
      <c r="F307" s="240"/>
      <c r="G307" s="240"/>
      <c r="H307" s="164"/>
      <c r="I307" s="164"/>
      <c r="J307" s="164"/>
      <c r="K307" s="164"/>
      <c r="L307" s="164"/>
      <c r="M307" s="240"/>
      <c r="N307" s="240"/>
      <c r="O307" s="240"/>
      <c r="P307" s="240"/>
      <c r="Q307" s="240"/>
      <c r="R307" s="240"/>
      <c r="S307" s="240"/>
      <c r="T307" s="240"/>
      <c r="U307" s="240"/>
      <c r="V307" s="240"/>
      <c r="W307" s="240"/>
      <c r="X307" s="240"/>
      <c r="Y307" s="240"/>
      <c r="Z307" s="240"/>
      <c r="AA307" s="240"/>
      <c r="AB307" s="240"/>
      <c r="AC307" s="240"/>
      <c r="AD307" s="240"/>
      <c r="AE307" s="240"/>
      <c r="AF307" s="240"/>
      <c r="AG307" s="240"/>
      <c r="AH307" s="240"/>
      <c r="AI307" s="240"/>
      <c r="AJ307" s="240"/>
      <c r="AK307" s="240"/>
      <c r="AL307" s="240"/>
      <c r="AM307" s="240"/>
      <c r="AN307" s="240"/>
      <c r="AO307" s="240"/>
    </row>
    <row r="308" spans="1:41" ht="15.75" customHeight="1">
      <c r="A308" s="240"/>
      <c r="B308" s="240"/>
      <c r="C308" s="240"/>
      <c r="D308" s="240"/>
      <c r="E308" s="240"/>
      <c r="F308" s="240"/>
      <c r="G308" s="240"/>
      <c r="H308" s="164"/>
      <c r="I308" s="164"/>
      <c r="J308" s="164"/>
      <c r="K308" s="164"/>
      <c r="L308" s="164"/>
      <c r="M308" s="240"/>
      <c r="N308" s="240"/>
      <c r="O308" s="240"/>
      <c r="P308" s="240"/>
      <c r="Q308" s="240"/>
      <c r="R308" s="240"/>
      <c r="S308" s="240"/>
      <c r="T308" s="240"/>
      <c r="U308" s="240"/>
      <c r="V308" s="240"/>
      <c r="W308" s="240"/>
      <c r="X308" s="240"/>
      <c r="Y308" s="240"/>
      <c r="Z308" s="240"/>
      <c r="AA308" s="240"/>
      <c r="AB308" s="240"/>
      <c r="AC308" s="240"/>
      <c r="AD308" s="240"/>
      <c r="AE308" s="240"/>
      <c r="AF308" s="240"/>
      <c r="AG308" s="240"/>
      <c r="AH308" s="240"/>
      <c r="AI308" s="240"/>
      <c r="AJ308" s="240"/>
      <c r="AK308" s="240"/>
      <c r="AL308" s="240"/>
      <c r="AM308" s="240"/>
      <c r="AN308" s="240"/>
      <c r="AO308" s="240"/>
    </row>
    <row r="309" spans="1:41" ht="15.75" customHeight="1">
      <c r="A309" s="240"/>
      <c r="B309" s="240"/>
      <c r="C309" s="240"/>
      <c r="D309" s="240"/>
      <c r="E309" s="240"/>
      <c r="F309" s="240"/>
      <c r="G309" s="240"/>
      <c r="H309" s="164"/>
      <c r="I309" s="164"/>
      <c r="J309" s="164"/>
      <c r="K309" s="164"/>
      <c r="L309" s="164"/>
      <c r="M309" s="240"/>
      <c r="N309" s="240"/>
      <c r="O309" s="240"/>
      <c r="P309" s="240"/>
      <c r="Q309" s="240"/>
      <c r="R309" s="240"/>
      <c r="S309" s="240"/>
      <c r="T309" s="240"/>
      <c r="U309" s="240"/>
      <c r="V309" s="240"/>
      <c r="W309" s="240"/>
      <c r="X309" s="240"/>
      <c r="Y309" s="240"/>
      <c r="Z309" s="240"/>
      <c r="AA309" s="240"/>
      <c r="AB309" s="240"/>
      <c r="AC309" s="240"/>
      <c r="AD309" s="240"/>
      <c r="AE309" s="240"/>
      <c r="AF309" s="240"/>
      <c r="AG309" s="240"/>
      <c r="AH309" s="240"/>
      <c r="AI309" s="240"/>
      <c r="AJ309" s="240"/>
      <c r="AK309" s="240"/>
      <c r="AL309" s="240"/>
      <c r="AM309" s="240"/>
      <c r="AN309" s="240"/>
      <c r="AO309" s="240"/>
    </row>
    <row r="310" spans="1:41" ht="15.75" customHeight="1">
      <c r="A310" s="240"/>
      <c r="B310" s="240"/>
      <c r="C310" s="240"/>
      <c r="D310" s="240"/>
      <c r="E310" s="240"/>
      <c r="F310" s="240"/>
      <c r="G310" s="240"/>
      <c r="H310" s="164"/>
      <c r="I310" s="164"/>
      <c r="J310" s="164"/>
      <c r="K310" s="164"/>
      <c r="L310" s="164"/>
      <c r="M310" s="240"/>
      <c r="N310" s="240"/>
      <c r="O310" s="240"/>
      <c r="P310" s="240"/>
      <c r="Q310" s="240"/>
      <c r="R310" s="240"/>
      <c r="S310" s="240"/>
      <c r="T310" s="240"/>
      <c r="U310" s="240"/>
      <c r="V310" s="240"/>
      <c r="W310" s="240"/>
      <c r="X310" s="240"/>
      <c r="Y310" s="240"/>
      <c r="Z310" s="240"/>
      <c r="AA310" s="240"/>
      <c r="AB310" s="240"/>
      <c r="AC310" s="240"/>
      <c r="AD310" s="240"/>
      <c r="AE310" s="240"/>
      <c r="AF310" s="240"/>
      <c r="AG310" s="240"/>
      <c r="AH310" s="240"/>
      <c r="AI310" s="240"/>
      <c r="AJ310" s="240"/>
      <c r="AK310" s="240"/>
      <c r="AL310" s="240"/>
      <c r="AM310" s="240"/>
      <c r="AN310" s="240"/>
      <c r="AO310" s="240"/>
    </row>
    <row r="311" spans="1:41" ht="15.75" customHeight="1">
      <c r="A311" s="240"/>
      <c r="B311" s="240"/>
      <c r="C311" s="240"/>
      <c r="D311" s="240"/>
      <c r="E311" s="240"/>
      <c r="F311" s="240"/>
      <c r="G311" s="240"/>
      <c r="H311" s="164"/>
      <c r="I311" s="164"/>
      <c r="J311" s="164"/>
      <c r="K311" s="164"/>
      <c r="L311" s="164"/>
      <c r="M311" s="240"/>
      <c r="N311" s="240"/>
      <c r="O311" s="240"/>
      <c r="P311" s="240"/>
      <c r="Q311" s="240"/>
      <c r="R311" s="240"/>
      <c r="S311" s="240"/>
      <c r="T311" s="240"/>
      <c r="U311" s="240"/>
      <c r="V311" s="240"/>
      <c r="W311" s="240"/>
      <c r="X311" s="240"/>
      <c r="Y311" s="240"/>
      <c r="Z311" s="240"/>
      <c r="AA311" s="240"/>
      <c r="AB311" s="240"/>
      <c r="AC311" s="240"/>
      <c r="AD311" s="240"/>
      <c r="AE311" s="240"/>
      <c r="AF311" s="240"/>
      <c r="AG311" s="240"/>
      <c r="AH311" s="240"/>
      <c r="AI311" s="240"/>
      <c r="AJ311" s="240"/>
      <c r="AK311" s="240"/>
      <c r="AL311" s="240"/>
      <c r="AM311" s="240"/>
      <c r="AN311" s="240"/>
      <c r="AO311" s="240"/>
    </row>
    <row r="312" spans="1:41" ht="15.75" customHeight="1">
      <c r="A312" s="240"/>
      <c r="B312" s="240"/>
      <c r="C312" s="240"/>
      <c r="D312" s="240"/>
      <c r="E312" s="240"/>
      <c r="F312" s="240"/>
      <c r="G312" s="240"/>
      <c r="H312" s="164"/>
      <c r="I312" s="164"/>
      <c r="J312" s="164"/>
      <c r="K312" s="164"/>
      <c r="L312" s="164"/>
      <c r="M312" s="240"/>
      <c r="N312" s="240"/>
      <c r="O312" s="240"/>
      <c r="P312" s="240"/>
      <c r="Q312" s="240"/>
      <c r="R312" s="240"/>
      <c r="S312" s="240"/>
      <c r="T312" s="240"/>
      <c r="U312" s="240"/>
      <c r="V312" s="240"/>
      <c r="W312" s="240"/>
      <c r="X312" s="240"/>
      <c r="Y312" s="240"/>
      <c r="Z312" s="240"/>
      <c r="AA312" s="240"/>
      <c r="AB312" s="240"/>
      <c r="AC312" s="240"/>
      <c r="AD312" s="240"/>
      <c r="AE312" s="240"/>
      <c r="AF312" s="240"/>
      <c r="AG312" s="240"/>
      <c r="AH312" s="240"/>
      <c r="AI312" s="240"/>
      <c r="AJ312" s="240"/>
      <c r="AK312" s="240"/>
      <c r="AL312" s="240"/>
      <c r="AM312" s="240"/>
      <c r="AN312" s="240"/>
      <c r="AO312" s="240"/>
    </row>
    <row r="313" spans="1:41" ht="15.75" customHeight="1">
      <c r="A313" s="240"/>
      <c r="B313" s="240"/>
      <c r="C313" s="240"/>
      <c r="D313" s="240"/>
      <c r="E313" s="240"/>
      <c r="F313" s="240"/>
      <c r="G313" s="240"/>
      <c r="H313" s="164"/>
      <c r="I313" s="164"/>
      <c r="J313" s="164"/>
      <c r="K313" s="164"/>
      <c r="L313" s="164"/>
      <c r="M313" s="240"/>
      <c r="N313" s="240"/>
      <c r="O313" s="240"/>
      <c r="P313" s="240"/>
      <c r="Q313" s="240"/>
      <c r="R313" s="240"/>
      <c r="S313" s="240"/>
      <c r="T313" s="240"/>
      <c r="U313" s="240"/>
      <c r="V313" s="240"/>
      <c r="W313" s="240"/>
      <c r="X313" s="240"/>
      <c r="Y313" s="240"/>
      <c r="Z313" s="240"/>
      <c r="AA313" s="240"/>
      <c r="AB313" s="240"/>
      <c r="AC313" s="240"/>
      <c r="AD313" s="240"/>
      <c r="AE313" s="240"/>
      <c r="AF313" s="240"/>
      <c r="AG313" s="240"/>
      <c r="AH313" s="240"/>
      <c r="AI313" s="240"/>
      <c r="AJ313" s="240"/>
      <c r="AK313" s="240"/>
      <c r="AL313" s="240"/>
      <c r="AM313" s="240"/>
      <c r="AN313" s="240"/>
      <c r="AO313" s="240"/>
    </row>
    <row r="314" spans="1:41" ht="15.75" customHeight="1">
      <c r="A314" s="240"/>
      <c r="B314" s="240"/>
      <c r="C314" s="240"/>
      <c r="D314" s="240"/>
      <c r="E314" s="240"/>
      <c r="F314" s="240"/>
      <c r="G314" s="240"/>
      <c r="H314" s="164"/>
      <c r="I314" s="164"/>
      <c r="J314" s="164"/>
      <c r="K314" s="164"/>
      <c r="L314" s="164"/>
      <c r="M314" s="240"/>
      <c r="N314" s="240"/>
      <c r="O314" s="240"/>
      <c r="P314" s="240"/>
      <c r="Q314" s="240"/>
      <c r="R314" s="240"/>
      <c r="S314" s="240"/>
      <c r="T314" s="240"/>
      <c r="U314" s="240"/>
      <c r="V314" s="240"/>
      <c r="W314" s="240"/>
      <c r="X314" s="240"/>
      <c r="Y314" s="240"/>
      <c r="Z314" s="240"/>
      <c r="AA314" s="240"/>
      <c r="AB314" s="240"/>
      <c r="AC314" s="240"/>
      <c r="AD314" s="240"/>
      <c r="AE314" s="240"/>
      <c r="AF314" s="240"/>
      <c r="AG314" s="240"/>
      <c r="AH314" s="240"/>
      <c r="AI314" s="240"/>
      <c r="AJ314" s="240"/>
      <c r="AK314" s="240"/>
      <c r="AL314" s="240"/>
      <c r="AM314" s="240"/>
      <c r="AN314" s="240"/>
      <c r="AO314" s="240"/>
    </row>
    <row r="315" spans="1:41" ht="15.75" customHeight="1">
      <c r="A315" s="240"/>
      <c r="B315" s="240"/>
      <c r="C315" s="240"/>
      <c r="D315" s="240"/>
      <c r="E315" s="240"/>
      <c r="F315" s="240"/>
      <c r="G315" s="240"/>
      <c r="H315" s="164"/>
      <c r="I315" s="164"/>
      <c r="J315" s="164"/>
      <c r="K315" s="164"/>
      <c r="L315" s="164"/>
      <c r="M315" s="240"/>
      <c r="N315" s="240"/>
      <c r="O315" s="240"/>
      <c r="P315" s="240"/>
      <c r="Q315" s="240"/>
      <c r="R315" s="240"/>
      <c r="S315" s="240"/>
      <c r="T315" s="240"/>
      <c r="U315" s="240"/>
      <c r="V315" s="240"/>
      <c r="W315" s="240"/>
      <c r="X315" s="240"/>
      <c r="Y315" s="240"/>
      <c r="Z315" s="240"/>
      <c r="AA315" s="240"/>
      <c r="AB315" s="240"/>
      <c r="AC315" s="240"/>
      <c r="AD315" s="240"/>
      <c r="AE315" s="240"/>
      <c r="AF315" s="240"/>
      <c r="AG315" s="240"/>
      <c r="AH315" s="240"/>
      <c r="AI315" s="240"/>
      <c r="AJ315" s="240"/>
      <c r="AK315" s="240"/>
      <c r="AL315" s="240"/>
      <c r="AM315" s="240"/>
      <c r="AN315" s="240"/>
      <c r="AO315" s="240"/>
    </row>
    <row r="316" spans="1:41" ht="15.75" customHeight="1">
      <c r="A316" s="240"/>
      <c r="B316" s="240"/>
      <c r="C316" s="240"/>
      <c r="D316" s="240"/>
      <c r="E316" s="240"/>
      <c r="F316" s="240"/>
      <c r="G316" s="240"/>
      <c r="H316" s="164"/>
      <c r="I316" s="164"/>
      <c r="J316" s="164"/>
      <c r="K316" s="164"/>
      <c r="L316" s="164"/>
      <c r="M316" s="240"/>
      <c r="N316" s="240"/>
      <c r="O316" s="240"/>
      <c r="P316" s="240"/>
      <c r="Q316" s="240"/>
      <c r="R316" s="240"/>
      <c r="S316" s="240"/>
      <c r="T316" s="240"/>
      <c r="U316" s="240"/>
      <c r="V316" s="240"/>
      <c r="W316" s="240"/>
      <c r="X316" s="240"/>
      <c r="Y316" s="240"/>
      <c r="Z316" s="240"/>
      <c r="AA316" s="240"/>
      <c r="AB316" s="240"/>
      <c r="AC316" s="240"/>
      <c r="AD316" s="240"/>
      <c r="AE316" s="240"/>
      <c r="AF316" s="240"/>
      <c r="AG316" s="240"/>
      <c r="AH316" s="240"/>
      <c r="AI316" s="240"/>
      <c r="AJ316" s="240"/>
      <c r="AK316" s="240"/>
      <c r="AL316" s="240"/>
      <c r="AM316" s="240"/>
      <c r="AN316" s="240"/>
      <c r="AO316" s="240"/>
    </row>
    <row r="317" spans="1:41" ht="15.75" customHeight="1">
      <c r="A317" s="240"/>
      <c r="B317" s="240"/>
      <c r="C317" s="240"/>
      <c r="D317" s="240"/>
      <c r="E317" s="240"/>
      <c r="F317" s="240"/>
      <c r="G317" s="240"/>
      <c r="H317" s="164"/>
      <c r="I317" s="164"/>
      <c r="J317" s="164"/>
      <c r="K317" s="164"/>
      <c r="L317" s="164"/>
      <c r="M317" s="240"/>
      <c r="N317" s="240"/>
      <c r="O317" s="240"/>
      <c r="P317" s="240"/>
      <c r="Q317" s="240"/>
      <c r="R317" s="240"/>
      <c r="S317" s="240"/>
      <c r="T317" s="240"/>
      <c r="U317" s="240"/>
      <c r="V317" s="240"/>
      <c r="W317" s="240"/>
      <c r="X317" s="240"/>
      <c r="Y317" s="240"/>
      <c r="Z317" s="240"/>
      <c r="AA317" s="240"/>
      <c r="AB317" s="240"/>
      <c r="AC317" s="240"/>
      <c r="AD317" s="240"/>
      <c r="AE317" s="240"/>
      <c r="AF317" s="240"/>
      <c r="AG317" s="240"/>
      <c r="AH317" s="240"/>
      <c r="AI317" s="240"/>
      <c r="AJ317" s="240"/>
      <c r="AK317" s="240"/>
      <c r="AL317" s="240"/>
      <c r="AM317" s="240"/>
      <c r="AN317" s="240"/>
      <c r="AO317" s="240"/>
    </row>
    <row r="318" spans="1:41" ht="15.75" customHeight="1">
      <c r="A318" s="240"/>
      <c r="B318" s="240"/>
      <c r="C318" s="240"/>
      <c r="D318" s="240"/>
      <c r="E318" s="240"/>
      <c r="F318" s="240"/>
      <c r="G318" s="240"/>
      <c r="H318" s="164"/>
      <c r="I318" s="164"/>
      <c r="J318" s="164"/>
      <c r="K318" s="164"/>
      <c r="L318" s="164"/>
      <c r="M318" s="240"/>
      <c r="N318" s="240"/>
      <c r="O318" s="240"/>
      <c r="P318" s="240"/>
      <c r="Q318" s="240"/>
      <c r="R318" s="240"/>
      <c r="S318" s="240"/>
      <c r="T318" s="240"/>
      <c r="U318" s="240"/>
      <c r="V318" s="240"/>
      <c r="W318" s="240"/>
      <c r="X318" s="240"/>
      <c r="Y318" s="240"/>
      <c r="Z318" s="240"/>
      <c r="AA318" s="240"/>
      <c r="AB318" s="240"/>
      <c r="AC318" s="240"/>
      <c r="AD318" s="240"/>
      <c r="AE318" s="240"/>
      <c r="AF318" s="240"/>
      <c r="AG318" s="240"/>
      <c r="AH318" s="240"/>
      <c r="AI318" s="240"/>
      <c r="AJ318" s="240"/>
      <c r="AK318" s="240"/>
      <c r="AL318" s="240"/>
      <c r="AM318" s="240"/>
      <c r="AN318" s="240"/>
      <c r="AO318" s="240"/>
    </row>
    <row r="319" spans="1:41" ht="15.75" customHeight="1">
      <c r="A319" s="240"/>
      <c r="B319" s="240"/>
      <c r="C319" s="240"/>
      <c r="D319" s="240"/>
      <c r="E319" s="240"/>
      <c r="F319" s="240"/>
      <c r="G319" s="240"/>
      <c r="H319" s="164"/>
      <c r="I319" s="164"/>
      <c r="J319" s="164"/>
      <c r="K319" s="164"/>
      <c r="L319" s="164"/>
      <c r="M319" s="240"/>
      <c r="N319" s="240"/>
      <c r="O319" s="240"/>
      <c r="P319" s="240"/>
      <c r="Q319" s="240"/>
      <c r="R319" s="240"/>
      <c r="S319" s="240"/>
      <c r="T319" s="240"/>
      <c r="U319" s="240"/>
      <c r="V319" s="240"/>
      <c r="W319" s="240"/>
      <c r="X319" s="240"/>
      <c r="Y319" s="240"/>
      <c r="Z319" s="240"/>
      <c r="AA319" s="240"/>
      <c r="AB319" s="240"/>
      <c r="AC319" s="240"/>
      <c r="AD319" s="240"/>
      <c r="AE319" s="240"/>
      <c r="AF319" s="240"/>
      <c r="AG319" s="240"/>
      <c r="AH319" s="240"/>
      <c r="AI319" s="240"/>
      <c r="AJ319" s="240"/>
      <c r="AK319" s="240"/>
      <c r="AL319" s="240"/>
      <c r="AM319" s="240"/>
      <c r="AN319" s="240"/>
      <c r="AO319" s="240"/>
    </row>
    <row r="320" spans="1:41" ht="15.75" customHeight="1">
      <c r="A320" s="240"/>
      <c r="B320" s="240"/>
      <c r="C320" s="240"/>
      <c r="D320" s="240"/>
      <c r="E320" s="240"/>
      <c r="F320" s="240"/>
      <c r="G320" s="240"/>
      <c r="H320" s="164"/>
      <c r="I320" s="164"/>
      <c r="J320" s="164"/>
      <c r="K320" s="164"/>
      <c r="L320" s="164"/>
      <c r="M320" s="240"/>
      <c r="N320" s="240"/>
      <c r="O320" s="240"/>
      <c r="P320" s="240"/>
      <c r="Q320" s="240"/>
      <c r="R320" s="240"/>
      <c r="S320" s="240"/>
      <c r="T320" s="240"/>
      <c r="U320" s="240"/>
      <c r="V320" s="240"/>
      <c r="W320" s="240"/>
      <c r="X320" s="240"/>
      <c r="Y320" s="240"/>
      <c r="Z320" s="240"/>
      <c r="AA320" s="240"/>
      <c r="AB320" s="240"/>
      <c r="AC320" s="240"/>
      <c r="AD320" s="240"/>
      <c r="AE320" s="240"/>
      <c r="AF320" s="240"/>
      <c r="AG320" s="240"/>
      <c r="AH320" s="240"/>
      <c r="AI320" s="240"/>
      <c r="AJ320" s="240"/>
      <c r="AK320" s="240"/>
      <c r="AL320" s="240"/>
      <c r="AM320" s="240"/>
      <c r="AN320" s="240"/>
      <c r="AO320" s="240"/>
    </row>
    <row r="321" spans="1:41" ht="15.75" customHeight="1">
      <c r="A321" s="240"/>
      <c r="B321" s="240"/>
      <c r="C321" s="240"/>
      <c r="D321" s="240"/>
      <c r="E321" s="240"/>
      <c r="F321" s="240"/>
      <c r="G321" s="240"/>
      <c r="H321" s="164"/>
      <c r="I321" s="164"/>
      <c r="J321" s="164"/>
      <c r="K321" s="164"/>
      <c r="L321" s="164"/>
      <c r="M321" s="240"/>
      <c r="N321" s="240"/>
      <c r="O321" s="240"/>
      <c r="P321" s="240"/>
      <c r="Q321" s="240"/>
      <c r="R321" s="240"/>
      <c r="S321" s="240"/>
      <c r="T321" s="240"/>
      <c r="U321" s="240"/>
      <c r="V321" s="240"/>
      <c r="W321" s="240"/>
      <c r="X321" s="240"/>
      <c r="Y321" s="240"/>
      <c r="Z321" s="240"/>
      <c r="AA321" s="240"/>
      <c r="AB321" s="240"/>
      <c r="AC321" s="240"/>
      <c r="AD321" s="240"/>
      <c r="AE321" s="240"/>
      <c r="AF321" s="240"/>
      <c r="AG321" s="240"/>
      <c r="AH321" s="240"/>
      <c r="AI321" s="240"/>
      <c r="AJ321" s="240"/>
      <c r="AK321" s="240"/>
      <c r="AL321" s="240"/>
      <c r="AM321" s="240"/>
      <c r="AN321" s="240"/>
      <c r="AO321" s="240"/>
    </row>
    <row r="322" spans="1:41" ht="15.75" customHeight="1">
      <c r="A322" s="240"/>
      <c r="B322" s="240"/>
      <c r="C322" s="240"/>
      <c r="D322" s="240"/>
      <c r="E322" s="240"/>
      <c r="F322" s="240"/>
      <c r="G322" s="240"/>
      <c r="H322" s="164"/>
      <c r="I322" s="164"/>
      <c r="J322" s="164"/>
      <c r="K322" s="164"/>
      <c r="L322" s="164"/>
      <c r="M322" s="240"/>
      <c r="N322" s="240"/>
      <c r="O322" s="240"/>
      <c r="P322" s="240"/>
      <c r="Q322" s="240"/>
      <c r="R322" s="240"/>
      <c r="S322" s="240"/>
      <c r="T322" s="240"/>
      <c r="U322" s="240"/>
      <c r="V322" s="240"/>
      <c r="W322" s="240"/>
      <c r="X322" s="240"/>
      <c r="Y322" s="240"/>
      <c r="Z322" s="240"/>
      <c r="AA322" s="240"/>
      <c r="AB322" s="240"/>
      <c r="AC322" s="240"/>
      <c r="AD322" s="240"/>
      <c r="AE322" s="240"/>
      <c r="AF322" s="240"/>
      <c r="AG322" s="240"/>
      <c r="AH322" s="240"/>
      <c r="AI322" s="240"/>
      <c r="AJ322" s="240"/>
      <c r="AK322" s="240"/>
      <c r="AL322" s="240"/>
      <c r="AM322" s="240"/>
      <c r="AN322" s="240"/>
      <c r="AO322" s="240"/>
    </row>
    <row r="323" spans="1:41" ht="15.75" customHeight="1">
      <c r="A323" s="240"/>
      <c r="B323" s="240"/>
      <c r="C323" s="240"/>
      <c r="D323" s="240"/>
      <c r="E323" s="240"/>
      <c r="F323" s="240"/>
      <c r="G323" s="240"/>
      <c r="H323" s="164"/>
      <c r="I323" s="164"/>
      <c r="J323" s="164"/>
      <c r="K323" s="164"/>
      <c r="L323" s="164"/>
      <c r="M323" s="240"/>
      <c r="N323" s="240"/>
      <c r="O323" s="240"/>
      <c r="P323" s="240"/>
      <c r="Q323" s="240"/>
      <c r="R323" s="240"/>
      <c r="S323" s="240"/>
      <c r="T323" s="240"/>
      <c r="U323" s="240"/>
      <c r="V323" s="240"/>
      <c r="W323" s="240"/>
      <c r="X323" s="240"/>
      <c r="Y323" s="240"/>
      <c r="Z323" s="240"/>
      <c r="AA323" s="240"/>
      <c r="AB323" s="240"/>
      <c r="AC323" s="240"/>
      <c r="AD323" s="240"/>
      <c r="AE323" s="240"/>
      <c r="AF323" s="240"/>
      <c r="AG323" s="240"/>
      <c r="AH323" s="240"/>
      <c r="AI323" s="240"/>
      <c r="AJ323" s="240"/>
      <c r="AK323" s="240"/>
      <c r="AL323" s="240"/>
      <c r="AM323" s="240"/>
      <c r="AN323" s="240"/>
      <c r="AO323" s="240"/>
    </row>
    <row r="324" spans="1:41" ht="15.75" customHeight="1">
      <c r="A324" s="240"/>
      <c r="B324" s="240"/>
      <c r="C324" s="240"/>
      <c r="D324" s="240"/>
      <c r="E324" s="240"/>
      <c r="F324" s="240"/>
      <c r="G324" s="240"/>
      <c r="H324" s="164"/>
      <c r="I324" s="164"/>
      <c r="J324" s="164"/>
      <c r="K324" s="164"/>
      <c r="L324" s="164"/>
      <c r="M324" s="240"/>
      <c r="N324" s="240"/>
      <c r="O324" s="240"/>
      <c r="P324" s="240"/>
      <c r="Q324" s="240"/>
      <c r="R324" s="240"/>
      <c r="S324" s="240"/>
      <c r="T324" s="240"/>
      <c r="U324" s="240"/>
      <c r="V324" s="240"/>
      <c r="W324" s="240"/>
      <c r="X324" s="240"/>
      <c r="Y324" s="240"/>
      <c r="Z324" s="240"/>
      <c r="AA324" s="240"/>
      <c r="AB324" s="240"/>
      <c r="AC324" s="240"/>
      <c r="AD324" s="240"/>
      <c r="AE324" s="240"/>
      <c r="AF324" s="240"/>
      <c r="AG324" s="240"/>
      <c r="AH324" s="240"/>
      <c r="AI324" s="240"/>
      <c r="AJ324" s="240"/>
      <c r="AK324" s="240"/>
      <c r="AL324" s="240"/>
      <c r="AM324" s="240"/>
      <c r="AN324" s="240"/>
      <c r="AO324" s="240"/>
    </row>
    <row r="325" spans="1:41" ht="15.75" customHeight="1">
      <c r="A325" s="240"/>
      <c r="B325" s="240"/>
      <c r="C325" s="240"/>
      <c r="D325" s="240"/>
      <c r="E325" s="240"/>
      <c r="F325" s="240"/>
      <c r="G325" s="240"/>
      <c r="H325" s="164"/>
      <c r="I325" s="164"/>
      <c r="J325" s="164"/>
      <c r="K325" s="164"/>
      <c r="L325" s="164"/>
      <c r="M325" s="240"/>
      <c r="N325" s="240"/>
      <c r="O325" s="240"/>
      <c r="P325" s="240"/>
      <c r="Q325" s="240"/>
      <c r="R325" s="240"/>
      <c r="S325" s="240"/>
      <c r="T325" s="240"/>
      <c r="U325" s="240"/>
      <c r="V325" s="240"/>
      <c r="W325" s="240"/>
      <c r="X325" s="240"/>
      <c r="Y325" s="240"/>
      <c r="Z325" s="240"/>
      <c r="AA325" s="240"/>
      <c r="AB325" s="240"/>
      <c r="AC325" s="240"/>
      <c r="AD325" s="240"/>
      <c r="AE325" s="240"/>
      <c r="AF325" s="240"/>
      <c r="AG325" s="240"/>
      <c r="AH325" s="240"/>
      <c r="AI325" s="240"/>
      <c r="AJ325" s="240"/>
      <c r="AK325" s="240"/>
      <c r="AL325" s="240"/>
      <c r="AM325" s="240"/>
      <c r="AN325" s="240"/>
      <c r="AO325" s="240"/>
    </row>
    <row r="326" spans="1:41" ht="15.75" customHeight="1">
      <c r="A326" s="240"/>
      <c r="B326" s="240"/>
      <c r="C326" s="240"/>
      <c r="D326" s="240"/>
      <c r="E326" s="240"/>
      <c r="F326" s="240"/>
      <c r="G326" s="240"/>
      <c r="H326" s="164"/>
      <c r="I326" s="164"/>
      <c r="J326" s="164"/>
      <c r="K326" s="164"/>
      <c r="L326" s="164"/>
      <c r="M326" s="240"/>
      <c r="N326" s="240"/>
      <c r="O326" s="240"/>
      <c r="P326" s="240"/>
      <c r="Q326" s="240"/>
      <c r="R326" s="240"/>
      <c r="S326" s="240"/>
      <c r="T326" s="240"/>
      <c r="U326" s="240"/>
      <c r="V326" s="240"/>
      <c r="W326" s="240"/>
      <c r="X326" s="240"/>
      <c r="Y326" s="240"/>
      <c r="Z326" s="240"/>
      <c r="AA326" s="240"/>
      <c r="AB326" s="240"/>
      <c r="AC326" s="240"/>
      <c r="AD326" s="240"/>
      <c r="AE326" s="240"/>
      <c r="AF326" s="240"/>
      <c r="AG326" s="240"/>
      <c r="AH326" s="240"/>
      <c r="AI326" s="240"/>
      <c r="AJ326" s="240"/>
      <c r="AK326" s="240"/>
      <c r="AL326" s="240"/>
      <c r="AM326" s="240"/>
      <c r="AN326" s="240"/>
      <c r="AO326" s="240"/>
    </row>
    <row r="327" spans="1:41" ht="15.75" customHeight="1">
      <c r="A327" s="240"/>
      <c r="B327" s="240"/>
      <c r="C327" s="240"/>
      <c r="D327" s="240"/>
      <c r="E327" s="240"/>
      <c r="F327" s="240"/>
      <c r="G327" s="240"/>
      <c r="H327" s="164"/>
      <c r="I327" s="164"/>
      <c r="J327" s="164"/>
      <c r="K327" s="164"/>
      <c r="L327" s="164"/>
      <c r="M327" s="240"/>
      <c r="N327" s="240"/>
      <c r="O327" s="240"/>
      <c r="P327" s="240"/>
      <c r="Q327" s="240"/>
      <c r="R327" s="240"/>
      <c r="S327" s="240"/>
      <c r="T327" s="240"/>
      <c r="U327" s="240"/>
      <c r="V327" s="240"/>
      <c r="W327" s="240"/>
      <c r="X327" s="240"/>
      <c r="Y327" s="240"/>
      <c r="Z327" s="240"/>
      <c r="AA327" s="240"/>
      <c r="AB327" s="240"/>
      <c r="AC327" s="240"/>
      <c r="AD327" s="240"/>
      <c r="AE327" s="240"/>
      <c r="AF327" s="240"/>
      <c r="AG327" s="240"/>
      <c r="AH327" s="240"/>
      <c r="AI327" s="240"/>
      <c r="AJ327" s="240"/>
      <c r="AK327" s="240"/>
      <c r="AL327" s="240"/>
      <c r="AM327" s="240"/>
      <c r="AN327" s="240"/>
      <c r="AO327" s="240"/>
    </row>
    <row r="328" spans="1:41" ht="15.75" customHeight="1">
      <c r="A328" s="240"/>
      <c r="B328" s="240"/>
      <c r="C328" s="240"/>
      <c r="D328" s="240"/>
      <c r="E328" s="240"/>
      <c r="F328" s="240"/>
      <c r="G328" s="240"/>
      <c r="H328" s="164"/>
      <c r="I328" s="164"/>
      <c r="J328" s="164"/>
      <c r="K328" s="164"/>
      <c r="L328" s="164"/>
      <c r="M328" s="240"/>
      <c r="N328" s="240"/>
      <c r="O328" s="240"/>
      <c r="P328" s="240"/>
      <c r="Q328" s="240"/>
      <c r="R328" s="240"/>
      <c r="S328" s="240"/>
      <c r="T328" s="240"/>
      <c r="U328" s="240"/>
      <c r="V328" s="240"/>
      <c r="W328" s="240"/>
      <c r="X328" s="240"/>
      <c r="Y328" s="240"/>
      <c r="Z328" s="240"/>
      <c r="AA328" s="240"/>
      <c r="AB328" s="240"/>
      <c r="AC328" s="240"/>
      <c r="AD328" s="240"/>
      <c r="AE328" s="240"/>
      <c r="AF328" s="240"/>
      <c r="AG328" s="240"/>
      <c r="AH328" s="240"/>
      <c r="AI328" s="240"/>
      <c r="AJ328" s="240"/>
      <c r="AK328" s="240"/>
      <c r="AL328" s="240"/>
      <c r="AM328" s="240"/>
      <c r="AN328" s="240"/>
      <c r="AO328" s="240"/>
    </row>
    <row r="329" spans="1:41" ht="15.75" customHeight="1">
      <c r="A329" s="240"/>
      <c r="B329" s="240"/>
      <c r="C329" s="240"/>
      <c r="D329" s="240"/>
      <c r="E329" s="240"/>
      <c r="F329" s="240"/>
      <c r="G329" s="240"/>
      <c r="H329" s="164"/>
      <c r="I329" s="164"/>
      <c r="J329" s="164"/>
      <c r="K329" s="164"/>
      <c r="L329" s="164"/>
      <c r="M329" s="240"/>
      <c r="N329" s="240"/>
      <c r="O329" s="240"/>
      <c r="P329" s="240"/>
      <c r="Q329" s="240"/>
      <c r="R329" s="240"/>
      <c r="S329" s="240"/>
      <c r="T329" s="240"/>
      <c r="U329" s="240"/>
      <c r="V329" s="240"/>
      <c r="W329" s="240"/>
      <c r="X329" s="240"/>
      <c r="Y329" s="240"/>
      <c r="Z329" s="240"/>
      <c r="AA329" s="240"/>
      <c r="AB329" s="240"/>
      <c r="AC329" s="240"/>
      <c r="AD329" s="240"/>
      <c r="AE329" s="240"/>
      <c r="AF329" s="240"/>
      <c r="AG329" s="240"/>
      <c r="AH329" s="240"/>
      <c r="AI329" s="240"/>
      <c r="AJ329" s="240"/>
      <c r="AK329" s="240"/>
      <c r="AL329" s="240"/>
      <c r="AM329" s="240"/>
      <c r="AN329" s="240"/>
      <c r="AO329" s="240"/>
    </row>
    <row r="330" spans="1:41" ht="15.75" customHeight="1">
      <c r="A330" s="240"/>
      <c r="B330" s="240"/>
      <c r="C330" s="240"/>
      <c r="D330" s="240"/>
      <c r="E330" s="240"/>
      <c r="F330" s="240"/>
      <c r="G330" s="240"/>
      <c r="H330" s="164"/>
      <c r="I330" s="164"/>
      <c r="J330" s="164"/>
      <c r="K330" s="164"/>
      <c r="L330" s="164"/>
      <c r="M330" s="240"/>
      <c r="N330" s="240"/>
      <c r="O330" s="240"/>
      <c r="P330" s="240"/>
      <c r="Q330" s="240"/>
      <c r="R330" s="240"/>
      <c r="S330" s="240"/>
      <c r="T330" s="240"/>
      <c r="U330" s="240"/>
      <c r="V330" s="240"/>
      <c r="W330" s="240"/>
      <c r="X330" s="240"/>
      <c r="Y330" s="240"/>
      <c r="Z330" s="240"/>
      <c r="AA330" s="240"/>
      <c r="AB330" s="240"/>
      <c r="AC330" s="240"/>
      <c r="AD330" s="240"/>
      <c r="AE330" s="240"/>
      <c r="AF330" s="240"/>
      <c r="AG330" s="240"/>
      <c r="AH330" s="240"/>
      <c r="AI330" s="240"/>
      <c r="AJ330" s="240"/>
      <c r="AK330" s="240"/>
      <c r="AL330" s="240"/>
      <c r="AM330" s="240"/>
      <c r="AN330" s="240"/>
      <c r="AO330" s="240"/>
    </row>
    <row r="331" spans="1:41" ht="15.75" customHeight="1">
      <c r="A331" s="240"/>
      <c r="B331" s="240"/>
      <c r="C331" s="240"/>
      <c r="D331" s="240"/>
      <c r="E331" s="240"/>
      <c r="F331" s="240"/>
      <c r="G331" s="240"/>
      <c r="H331" s="164"/>
      <c r="I331" s="164"/>
      <c r="J331" s="164"/>
      <c r="K331" s="164"/>
      <c r="L331" s="164"/>
      <c r="M331" s="240"/>
      <c r="N331" s="240"/>
      <c r="O331" s="240"/>
      <c r="P331" s="240"/>
      <c r="Q331" s="240"/>
      <c r="R331" s="240"/>
      <c r="S331" s="240"/>
      <c r="T331" s="240"/>
      <c r="U331" s="240"/>
      <c r="V331" s="240"/>
      <c r="W331" s="240"/>
      <c r="X331" s="240"/>
      <c r="Y331" s="240"/>
      <c r="Z331" s="240"/>
      <c r="AA331" s="240"/>
      <c r="AB331" s="240"/>
      <c r="AC331" s="240"/>
      <c r="AD331" s="240"/>
      <c r="AE331" s="240"/>
      <c r="AF331" s="240"/>
      <c r="AG331" s="240"/>
      <c r="AH331" s="240"/>
      <c r="AI331" s="240"/>
      <c r="AJ331" s="240"/>
      <c r="AK331" s="240"/>
      <c r="AL331" s="240"/>
      <c r="AM331" s="240"/>
      <c r="AN331" s="240"/>
      <c r="AO331" s="240"/>
    </row>
    <row r="332" spans="1:41" ht="15.75" customHeight="1">
      <c r="A332" s="240"/>
      <c r="B332" s="240"/>
      <c r="C332" s="240"/>
      <c r="D332" s="240"/>
      <c r="E332" s="240"/>
      <c r="F332" s="240"/>
      <c r="G332" s="240"/>
      <c r="H332" s="164"/>
      <c r="I332" s="164"/>
      <c r="J332" s="164"/>
      <c r="K332" s="164"/>
      <c r="L332" s="164"/>
      <c r="M332" s="240"/>
      <c r="N332" s="240"/>
      <c r="O332" s="240"/>
      <c r="P332" s="240"/>
      <c r="Q332" s="240"/>
      <c r="R332" s="240"/>
      <c r="S332" s="240"/>
      <c r="T332" s="240"/>
      <c r="U332" s="240"/>
      <c r="V332" s="240"/>
      <c r="W332" s="240"/>
      <c r="X332" s="240"/>
      <c r="Y332" s="240"/>
      <c r="Z332" s="240"/>
      <c r="AA332" s="240"/>
      <c r="AB332" s="240"/>
      <c r="AC332" s="240"/>
      <c r="AD332" s="240"/>
      <c r="AE332" s="240"/>
      <c r="AF332" s="240"/>
      <c r="AG332" s="240"/>
      <c r="AH332" s="240"/>
      <c r="AI332" s="240"/>
      <c r="AJ332" s="240"/>
      <c r="AK332" s="240"/>
      <c r="AL332" s="240"/>
      <c r="AM332" s="240"/>
      <c r="AN332" s="240"/>
      <c r="AO332" s="240"/>
    </row>
    <row r="333" spans="1:41" ht="15.75" customHeight="1">
      <c r="A333" s="240"/>
      <c r="B333" s="240"/>
      <c r="C333" s="240"/>
      <c r="D333" s="240"/>
      <c r="E333" s="240"/>
      <c r="F333" s="240"/>
      <c r="G333" s="240"/>
      <c r="H333" s="164"/>
      <c r="I333" s="164"/>
      <c r="J333" s="164"/>
      <c r="K333" s="164"/>
      <c r="L333" s="164"/>
      <c r="M333" s="240"/>
      <c r="N333" s="240"/>
      <c r="O333" s="240"/>
      <c r="P333" s="240"/>
      <c r="Q333" s="240"/>
      <c r="R333" s="240"/>
      <c r="S333" s="240"/>
      <c r="T333" s="240"/>
      <c r="U333" s="240"/>
      <c r="V333" s="240"/>
      <c r="W333" s="240"/>
      <c r="X333" s="240"/>
      <c r="Y333" s="240"/>
      <c r="Z333" s="240"/>
      <c r="AA333" s="240"/>
      <c r="AB333" s="240"/>
      <c r="AC333" s="240"/>
      <c r="AD333" s="240"/>
      <c r="AE333" s="240"/>
      <c r="AF333" s="240"/>
      <c r="AG333" s="240"/>
      <c r="AH333" s="240"/>
      <c r="AI333" s="240"/>
      <c r="AJ333" s="240"/>
      <c r="AK333" s="240"/>
      <c r="AL333" s="240"/>
      <c r="AM333" s="240"/>
      <c r="AN333" s="240"/>
      <c r="AO333" s="240"/>
    </row>
    <row r="334" spans="1:41" ht="15.75" customHeight="1">
      <c r="A334" s="240"/>
      <c r="B334" s="240"/>
      <c r="C334" s="240"/>
      <c r="D334" s="240"/>
      <c r="E334" s="240"/>
      <c r="F334" s="240"/>
      <c r="G334" s="240"/>
      <c r="H334" s="164"/>
      <c r="I334" s="164"/>
      <c r="J334" s="164"/>
      <c r="K334" s="164"/>
      <c r="L334" s="164"/>
      <c r="M334" s="240"/>
      <c r="N334" s="240"/>
      <c r="O334" s="240"/>
      <c r="P334" s="240"/>
      <c r="Q334" s="240"/>
      <c r="R334" s="240"/>
      <c r="S334" s="240"/>
      <c r="T334" s="240"/>
      <c r="U334" s="240"/>
      <c r="V334" s="240"/>
      <c r="W334" s="240"/>
      <c r="X334" s="240"/>
      <c r="Y334" s="240"/>
      <c r="Z334" s="240"/>
      <c r="AA334" s="240"/>
      <c r="AB334" s="240"/>
      <c r="AC334" s="240"/>
      <c r="AD334" s="240"/>
      <c r="AE334" s="240"/>
      <c r="AF334" s="240"/>
      <c r="AG334" s="240"/>
      <c r="AH334" s="240"/>
      <c r="AI334" s="240"/>
      <c r="AJ334" s="240"/>
      <c r="AK334" s="240"/>
      <c r="AL334" s="240"/>
      <c r="AM334" s="240"/>
      <c r="AN334" s="240"/>
      <c r="AO334" s="240"/>
    </row>
    <row r="335" spans="1:41" ht="15.75" customHeight="1">
      <c r="A335" s="240"/>
      <c r="B335" s="240"/>
      <c r="C335" s="240"/>
      <c r="D335" s="240"/>
      <c r="E335" s="240"/>
      <c r="F335" s="240"/>
      <c r="G335" s="240"/>
      <c r="H335" s="164"/>
      <c r="I335" s="164"/>
      <c r="J335" s="164"/>
      <c r="K335" s="164"/>
      <c r="L335" s="164"/>
      <c r="M335" s="240"/>
      <c r="N335" s="240"/>
      <c r="O335" s="240"/>
      <c r="P335" s="240"/>
      <c r="Q335" s="240"/>
      <c r="R335" s="240"/>
      <c r="S335" s="240"/>
      <c r="T335" s="240"/>
      <c r="U335" s="240"/>
      <c r="V335" s="240"/>
      <c r="W335" s="240"/>
      <c r="X335" s="240"/>
      <c r="Y335" s="240"/>
      <c r="Z335" s="240"/>
      <c r="AA335" s="240"/>
      <c r="AB335" s="240"/>
      <c r="AC335" s="240"/>
      <c r="AD335" s="240"/>
      <c r="AE335" s="240"/>
      <c r="AF335" s="240"/>
      <c r="AG335" s="240"/>
      <c r="AH335" s="240"/>
      <c r="AI335" s="240"/>
      <c r="AJ335" s="240"/>
      <c r="AK335" s="240"/>
      <c r="AL335" s="240"/>
      <c r="AM335" s="240"/>
      <c r="AN335" s="240"/>
      <c r="AO335" s="240"/>
    </row>
    <row r="336" spans="1:41" ht="15.75" customHeight="1">
      <c r="A336" s="240"/>
      <c r="B336" s="240"/>
      <c r="C336" s="240"/>
      <c r="D336" s="240"/>
      <c r="E336" s="240"/>
      <c r="F336" s="240"/>
      <c r="G336" s="240"/>
      <c r="H336" s="164"/>
      <c r="I336" s="164"/>
      <c r="J336" s="164"/>
      <c r="K336" s="164"/>
      <c r="L336" s="164"/>
      <c r="M336" s="240"/>
      <c r="N336" s="240"/>
      <c r="O336" s="240"/>
      <c r="P336" s="240"/>
      <c r="Q336" s="240"/>
      <c r="R336" s="240"/>
      <c r="S336" s="240"/>
      <c r="T336" s="240"/>
      <c r="U336" s="240"/>
      <c r="V336" s="240"/>
      <c r="W336" s="240"/>
      <c r="X336" s="240"/>
      <c r="Y336" s="240"/>
      <c r="Z336" s="240"/>
      <c r="AA336" s="240"/>
      <c r="AB336" s="240"/>
      <c r="AC336" s="240"/>
      <c r="AD336" s="240"/>
      <c r="AE336" s="240"/>
      <c r="AF336" s="240"/>
      <c r="AG336" s="240"/>
      <c r="AH336" s="240"/>
      <c r="AI336" s="240"/>
      <c r="AJ336" s="240"/>
      <c r="AK336" s="240"/>
      <c r="AL336" s="240"/>
      <c r="AM336" s="240"/>
      <c r="AN336" s="240"/>
      <c r="AO336" s="240"/>
    </row>
    <row r="337" spans="1:41" ht="15.75" customHeight="1">
      <c r="A337" s="240"/>
      <c r="B337" s="240"/>
      <c r="C337" s="240"/>
      <c r="D337" s="240"/>
      <c r="E337" s="240"/>
      <c r="F337" s="240"/>
      <c r="G337" s="240"/>
      <c r="H337" s="164"/>
      <c r="I337" s="164"/>
      <c r="J337" s="164"/>
      <c r="K337" s="164"/>
      <c r="L337" s="164"/>
      <c r="M337" s="240"/>
      <c r="N337" s="240"/>
      <c r="O337" s="240"/>
      <c r="P337" s="240"/>
      <c r="Q337" s="240"/>
      <c r="R337" s="240"/>
      <c r="S337" s="240"/>
      <c r="T337" s="240"/>
      <c r="U337" s="240"/>
      <c r="V337" s="240"/>
      <c r="W337" s="240"/>
      <c r="X337" s="240"/>
      <c r="Y337" s="240"/>
      <c r="Z337" s="240"/>
      <c r="AA337" s="240"/>
      <c r="AB337" s="240"/>
      <c r="AC337" s="240"/>
      <c r="AD337" s="240"/>
      <c r="AE337" s="240"/>
      <c r="AF337" s="240"/>
      <c r="AG337" s="240"/>
      <c r="AH337" s="240"/>
      <c r="AI337" s="240"/>
      <c r="AJ337" s="240"/>
      <c r="AK337" s="240"/>
      <c r="AL337" s="240"/>
      <c r="AM337" s="240"/>
      <c r="AN337" s="240"/>
      <c r="AO337" s="240"/>
    </row>
    <row r="338" spans="1:41" ht="15.75" customHeight="1">
      <c r="A338" s="240"/>
      <c r="B338" s="240"/>
      <c r="C338" s="240"/>
      <c r="D338" s="240"/>
      <c r="E338" s="240"/>
      <c r="F338" s="240"/>
      <c r="G338" s="240"/>
      <c r="H338" s="164"/>
      <c r="I338" s="164"/>
      <c r="J338" s="164"/>
      <c r="K338" s="164"/>
      <c r="L338" s="164"/>
      <c r="M338" s="240"/>
      <c r="N338" s="240"/>
      <c r="O338" s="240"/>
      <c r="P338" s="240"/>
      <c r="Q338" s="240"/>
      <c r="R338" s="240"/>
      <c r="S338" s="240"/>
      <c r="T338" s="240"/>
      <c r="U338" s="240"/>
      <c r="V338" s="240"/>
      <c r="W338" s="240"/>
      <c r="X338" s="240"/>
      <c r="Y338" s="240"/>
      <c r="Z338" s="240"/>
      <c r="AA338" s="240"/>
      <c r="AB338" s="240"/>
      <c r="AC338" s="240"/>
      <c r="AD338" s="240"/>
      <c r="AE338" s="240"/>
      <c r="AF338" s="240"/>
      <c r="AG338" s="240"/>
      <c r="AH338" s="240"/>
      <c r="AI338" s="240"/>
      <c r="AJ338" s="240"/>
      <c r="AK338" s="240"/>
      <c r="AL338" s="240"/>
      <c r="AM338" s="240"/>
      <c r="AN338" s="240"/>
      <c r="AO338" s="240"/>
    </row>
    <row r="339" spans="1:41" ht="15.75" customHeight="1">
      <c r="A339" s="240"/>
      <c r="B339" s="240"/>
      <c r="C339" s="240"/>
      <c r="D339" s="240"/>
      <c r="E339" s="240"/>
      <c r="F339" s="240"/>
      <c r="G339" s="240"/>
      <c r="H339" s="164"/>
      <c r="I339" s="164"/>
      <c r="J339" s="164"/>
      <c r="K339" s="164"/>
      <c r="L339" s="164"/>
      <c r="M339" s="240"/>
      <c r="N339" s="240"/>
      <c r="O339" s="240"/>
      <c r="P339" s="240"/>
      <c r="Q339" s="240"/>
      <c r="R339" s="240"/>
      <c r="S339" s="240"/>
      <c r="T339" s="240"/>
      <c r="U339" s="240"/>
      <c r="V339" s="240"/>
      <c r="W339" s="240"/>
      <c r="X339" s="240"/>
      <c r="Y339" s="240"/>
      <c r="Z339" s="240"/>
      <c r="AA339" s="240"/>
      <c r="AB339" s="240"/>
      <c r="AC339" s="240"/>
      <c r="AD339" s="240"/>
      <c r="AE339" s="240"/>
      <c r="AF339" s="240"/>
      <c r="AG339" s="240"/>
      <c r="AH339" s="240"/>
      <c r="AI339" s="240"/>
      <c r="AJ339" s="240"/>
      <c r="AK339" s="240"/>
      <c r="AL339" s="240"/>
      <c r="AM339" s="240"/>
      <c r="AN339" s="240"/>
      <c r="AO339" s="240"/>
    </row>
    <row r="340" spans="1:41" ht="15.75" customHeight="1">
      <c r="A340" s="240"/>
      <c r="B340" s="240"/>
      <c r="C340" s="240"/>
      <c r="D340" s="240"/>
      <c r="E340" s="240"/>
      <c r="F340" s="240"/>
      <c r="G340" s="240"/>
      <c r="H340" s="164"/>
      <c r="I340" s="164"/>
      <c r="J340" s="164"/>
      <c r="K340" s="164"/>
      <c r="L340" s="164"/>
      <c r="M340" s="240"/>
      <c r="N340" s="240"/>
      <c r="O340" s="240"/>
      <c r="P340" s="240"/>
      <c r="Q340" s="240"/>
      <c r="R340" s="240"/>
      <c r="S340" s="240"/>
      <c r="T340" s="240"/>
      <c r="U340" s="240"/>
      <c r="V340" s="240"/>
      <c r="W340" s="240"/>
      <c r="X340" s="240"/>
      <c r="Y340" s="240"/>
      <c r="Z340" s="240"/>
      <c r="AA340" s="240"/>
      <c r="AB340" s="240"/>
      <c r="AC340" s="240"/>
      <c r="AD340" s="240"/>
      <c r="AE340" s="240"/>
      <c r="AF340" s="240"/>
      <c r="AG340" s="240"/>
      <c r="AH340" s="240"/>
      <c r="AI340" s="240"/>
      <c r="AJ340" s="240"/>
      <c r="AK340" s="240"/>
      <c r="AL340" s="240"/>
      <c r="AM340" s="240"/>
      <c r="AN340" s="240"/>
      <c r="AO340" s="240"/>
    </row>
    <row r="341" spans="1:41" ht="15.75" customHeight="1">
      <c r="A341" s="240"/>
      <c r="B341" s="240"/>
      <c r="C341" s="240"/>
      <c r="D341" s="240"/>
      <c r="E341" s="240"/>
      <c r="F341" s="240"/>
      <c r="G341" s="240"/>
      <c r="H341" s="164"/>
      <c r="I341" s="164"/>
      <c r="J341" s="164"/>
      <c r="K341" s="164"/>
      <c r="L341" s="164"/>
      <c r="M341" s="240"/>
      <c r="N341" s="240"/>
      <c r="O341" s="240"/>
      <c r="P341" s="240"/>
      <c r="Q341" s="240"/>
      <c r="R341" s="240"/>
      <c r="S341" s="240"/>
      <c r="T341" s="240"/>
      <c r="U341" s="240"/>
      <c r="V341" s="240"/>
      <c r="W341" s="240"/>
      <c r="X341" s="240"/>
      <c r="Y341" s="240"/>
      <c r="Z341" s="240"/>
      <c r="AA341" s="240"/>
      <c r="AB341" s="240"/>
      <c r="AC341" s="240"/>
      <c r="AD341" s="240"/>
      <c r="AE341" s="240"/>
      <c r="AF341" s="240"/>
      <c r="AG341" s="240"/>
      <c r="AH341" s="240"/>
      <c r="AI341" s="240"/>
      <c r="AJ341" s="240"/>
      <c r="AK341" s="240"/>
      <c r="AL341" s="240"/>
      <c r="AM341" s="240"/>
      <c r="AN341" s="240"/>
      <c r="AO341" s="240"/>
    </row>
    <row r="342" spans="1:41" ht="15.75" customHeight="1">
      <c r="A342" s="240"/>
      <c r="B342" s="240"/>
      <c r="C342" s="240"/>
      <c r="D342" s="240"/>
      <c r="E342" s="240"/>
      <c r="F342" s="240"/>
      <c r="G342" s="240"/>
      <c r="H342" s="164"/>
      <c r="I342" s="164"/>
      <c r="J342" s="164"/>
      <c r="K342" s="164"/>
      <c r="L342" s="164"/>
      <c r="M342" s="240"/>
      <c r="N342" s="240"/>
      <c r="O342" s="240"/>
      <c r="P342" s="240"/>
      <c r="Q342" s="240"/>
      <c r="R342" s="240"/>
      <c r="S342" s="240"/>
      <c r="T342" s="240"/>
      <c r="U342" s="240"/>
      <c r="V342" s="240"/>
      <c r="W342" s="240"/>
      <c r="X342" s="240"/>
      <c r="Y342" s="240"/>
      <c r="Z342" s="240"/>
      <c r="AA342" s="240"/>
      <c r="AB342" s="240"/>
      <c r="AC342" s="240"/>
      <c r="AD342" s="240"/>
      <c r="AE342" s="240"/>
      <c r="AF342" s="240"/>
      <c r="AG342" s="240"/>
      <c r="AH342" s="240"/>
      <c r="AI342" s="240"/>
      <c r="AJ342" s="240"/>
      <c r="AK342" s="240"/>
      <c r="AL342" s="240"/>
      <c r="AM342" s="240"/>
      <c r="AN342" s="240"/>
      <c r="AO342" s="240"/>
    </row>
    <row r="343" spans="1:41" ht="15.75" customHeight="1">
      <c r="A343" s="240"/>
      <c r="B343" s="240"/>
      <c r="C343" s="240"/>
      <c r="D343" s="240"/>
      <c r="E343" s="240"/>
      <c r="F343" s="240"/>
      <c r="G343" s="240"/>
      <c r="H343" s="164"/>
      <c r="I343" s="164"/>
      <c r="J343" s="164"/>
      <c r="K343" s="164"/>
      <c r="L343" s="164"/>
      <c r="M343" s="240"/>
      <c r="N343" s="240"/>
      <c r="O343" s="240"/>
      <c r="P343" s="240"/>
      <c r="Q343" s="240"/>
      <c r="R343" s="240"/>
      <c r="S343" s="240"/>
      <c r="T343" s="240"/>
      <c r="U343" s="240"/>
      <c r="V343" s="240"/>
      <c r="W343" s="240"/>
      <c r="X343" s="240"/>
      <c r="Y343" s="240"/>
      <c r="Z343" s="240"/>
      <c r="AA343" s="240"/>
      <c r="AB343" s="240"/>
      <c r="AC343" s="240"/>
      <c r="AD343" s="240"/>
      <c r="AE343" s="240"/>
      <c r="AF343" s="240"/>
      <c r="AG343" s="240"/>
      <c r="AH343" s="240"/>
      <c r="AI343" s="240"/>
      <c r="AJ343" s="240"/>
      <c r="AK343" s="240"/>
      <c r="AL343" s="240"/>
      <c r="AM343" s="240"/>
      <c r="AN343" s="240"/>
      <c r="AO343" s="240"/>
    </row>
    <row r="344" spans="1:41" ht="15.75" customHeight="1">
      <c r="A344" s="240"/>
      <c r="B344" s="240"/>
      <c r="C344" s="240"/>
      <c r="D344" s="240"/>
      <c r="E344" s="240"/>
      <c r="F344" s="240"/>
      <c r="G344" s="240"/>
      <c r="H344" s="164"/>
      <c r="I344" s="164"/>
      <c r="J344" s="164"/>
      <c r="K344" s="164"/>
      <c r="L344" s="164"/>
      <c r="M344" s="240"/>
      <c r="N344" s="240"/>
      <c r="O344" s="240"/>
      <c r="P344" s="240"/>
      <c r="Q344" s="240"/>
      <c r="R344" s="240"/>
      <c r="S344" s="240"/>
      <c r="T344" s="240"/>
      <c r="U344" s="240"/>
      <c r="V344" s="240"/>
      <c r="W344" s="240"/>
      <c r="X344" s="240"/>
      <c r="Y344" s="240"/>
      <c r="Z344" s="240"/>
      <c r="AA344" s="240"/>
      <c r="AB344" s="240"/>
      <c r="AC344" s="240"/>
      <c r="AD344" s="240"/>
      <c r="AE344" s="240"/>
      <c r="AF344" s="240"/>
      <c r="AG344" s="240"/>
      <c r="AH344" s="240"/>
      <c r="AI344" s="240"/>
      <c r="AJ344" s="240"/>
      <c r="AK344" s="240"/>
      <c r="AL344" s="240"/>
      <c r="AM344" s="240"/>
      <c r="AN344" s="240"/>
      <c r="AO344" s="240"/>
    </row>
    <row r="345" spans="1:41" ht="15.75" customHeight="1">
      <c r="A345" s="240"/>
      <c r="B345" s="240"/>
      <c r="C345" s="240"/>
      <c r="D345" s="240"/>
      <c r="E345" s="240"/>
      <c r="F345" s="240"/>
      <c r="G345" s="240"/>
      <c r="H345" s="164"/>
      <c r="I345" s="164"/>
      <c r="J345" s="164"/>
      <c r="K345" s="164"/>
      <c r="L345" s="164"/>
      <c r="M345" s="240"/>
      <c r="N345" s="240"/>
      <c r="O345" s="240"/>
      <c r="P345" s="240"/>
      <c r="Q345" s="240"/>
      <c r="R345" s="240"/>
      <c r="S345" s="240"/>
      <c r="T345" s="240"/>
      <c r="U345" s="240"/>
      <c r="V345" s="240"/>
      <c r="W345" s="240"/>
      <c r="X345" s="240"/>
      <c r="Y345" s="240"/>
      <c r="Z345" s="240"/>
      <c r="AA345" s="240"/>
      <c r="AB345" s="240"/>
      <c r="AC345" s="240"/>
      <c r="AD345" s="240"/>
      <c r="AE345" s="240"/>
      <c r="AF345" s="240"/>
      <c r="AG345" s="240"/>
      <c r="AH345" s="240"/>
      <c r="AI345" s="240"/>
      <c r="AJ345" s="240"/>
      <c r="AK345" s="240"/>
      <c r="AL345" s="240"/>
      <c r="AM345" s="240"/>
      <c r="AN345" s="240"/>
      <c r="AO345" s="240"/>
    </row>
    <row r="346" spans="1:41" ht="15.75" customHeight="1">
      <c r="A346" s="240"/>
      <c r="B346" s="240"/>
      <c r="C346" s="240"/>
      <c r="D346" s="240"/>
      <c r="E346" s="240"/>
      <c r="F346" s="240"/>
      <c r="G346" s="240"/>
      <c r="H346" s="164"/>
      <c r="I346" s="164"/>
      <c r="J346" s="164"/>
      <c r="K346" s="164"/>
      <c r="L346" s="164"/>
      <c r="M346" s="240"/>
      <c r="N346" s="240"/>
      <c r="O346" s="240"/>
      <c r="P346" s="240"/>
      <c r="Q346" s="240"/>
      <c r="R346" s="240"/>
      <c r="S346" s="240"/>
      <c r="T346" s="240"/>
      <c r="U346" s="240"/>
      <c r="V346" s="240"/>
      <c r="W346" s="240"/>
      <c r="X346" s="240"/>
      <c r="Y346" s="240"/>
      <c r="Z346" s="240"/>
      <c r="AA346" s="240"/>
      <c r="AB346" s="240"/>
      <c r="AC346" s="240"/>
      <c r="AD346" s="240"/>
      <c r="AE346" s="240"/>
      <c r="AF346" s="240"/>
      <c r="AG346" s="240"/>
      <c r="AH346" s="240"/>
      <c r="AI346" s="240"/>
      <c r="AJ346" s="240"/>
      <c r="AK346" s="240"/>
      <c r="AL346" s="240"/>
      <c r="AM346" s="240"/>
      <c r="AN346" s="240"/>
      <c r="AO346" s="240"/>
    </row>
    <row r="347" spans="1:41" ht="15.75" customHeight="1">
      <c r="A347" s="240"/>
      <c r="B347" s="240"/>
      <c r="C347" s="240"/>
      <c r="D347" s="240"/>
      <c r="E347" s="240"/>
      <c r="F347" s="240"/>
      <c r="G347" s="240"/>
      <c r="H347" s="164"/>
      <c r="I347" s="164"/>
      <c r="J347" s="164"/>
      <c r="K347" s="164"/>
      <c r="L347" s="164"/>
      <c r="M347" s="240"/>
      <c r="N347" s="240"/>
      <c r="O347" s="240"/>
      <c r="P347" s="240"/>
      <c r="Q347" s="240"/>
      <c r="R347" s="240"/>
      <c r="S347" s="240"/>
      <c r="T347" s="240"/>
      <c r="U347" s="240"/>
      <c r="V347" s="240"/>
      <c r="W347" s="240"/>
      <c r="X347" s="240"/>
      <c r="Y347" s="240"/>
      <c r="Z347" s="240"/>
      <c r="AA347" s="240"/>
      <c r="AB347" s="240"/>
      <c r="AC347" s="240"/>
      <c r="AD347" s="240"/>
      <c r="AE347" s="240"/>
      <c r="AF347" s="240"/>
      <c r="AG347" s="240"/>
      <c r="AH347" s="240"/>
      <c r="AI347" s="240"/>
      <c r="AJ347" s="240"/>
      <c r="AK347" s="240"/>
      <c r="AL347" s="240"/>
      <c r="AM347" s="240"/>
      <c r="AN347" s="240"/>
      <c r="AO347" s="240"/>
    </row>
    <row r="348" spans="1:41" ht="15.75" customHeight="1">
      <c r="A348" s="240"/>
      <c r="B348" s="240"/>
      <c r="C348" s="240"/>
      <c r="D348" s="240"/>
      <c r="E348" s="240"/>
      <c r="F348" s="240"/>
      <c r="G348" s="240"/>
      <c r="H348" s="164"/>
      <c r="I348" s="164"/>
      <c r="J348" s="164"/>
      <c r="K348" s="164"/>
      <c r="L348" s="164"/>
      <c r="M348" s="240"/>
      <c r="N348" s="240"/>
      <c r="O348" s="240"/>
      <c r="P348" s="240"/>
      <c r="Q348" s="240"/>
      <c r="R348" s="240"/>
      <c r="S348" s="240"/>
      <c r="T348" s="240"/>
      <c r="U348" s="240"/>
      <c r="V348" s="240"/>
      <c r="W348" s="240"/>
      <c r="X348" s="240"/>
      <c r="Y348" s="240"/>
      <c r="Z348" s="240"/>
      <c r="AA348" s="240"/>
      <c r="AB348" s="240"/>
      <c r="AC348" s="240"/>
      <c r="AD348" s="240"/>
      <c r="AE348" s="240"/>
      <c r="AF348" s="240"/>
      <c r="AG348" s="240"/>
      <c r="AH348" s="240"/>
      <c r="AI348" s="240"/>
      <c r="AJ348" s="240"/>
      <c r="AK348" s="240"/>
      <c r="AL348" s="240"/>
      <c r="AM348" s="240"/>
      <c r="AN348" s="240"/>
      <c r="AO348" s="240"/>
    </row>
    <row r="349" spans="1:41" ht="15.75" customHeight="1">
      <c r="A349" s="240"/>
      <c r="B349" s="240"/>
      <c r="C349" s="240"/>
      <c r="D349" s="240"/>
      <c r="E349" s="240"/>
      <c r="F349" s="240"/>
      <c r="G349" s="240"/>
      <c r="H349" s="164"/>
      <c r="I349" s="164"/>
      <c r="J349" s="164"/>
      <c r="K349" s="164"/>
      <c r="L349" s="164"/>
      <c r="M349" s="240"/>
      <c r="N349" s="240"/>
      <c r="O349" s="240"/>
      <c r="P349" s="240"/>
      <c r="Q349" s="240"/>
      <c r="R349" s="240"/>
      <c r="S349" s="240"/>
      <c r="T349" s="240"/>
      <c r="U349" s="240"/>
      <c r="V349" s="240"/>
      <c r="W349" s="240"/>
      <c r="X349" s="240"/>
      <c r="Y349" s="240"/>
      <c r="Z349" s="240"/>
      <c r="AA349" s="240"/>
      <c r="AB349" s="240"/>
      <c r="AC349" s="240"/>
      <c r="AD349" s="240"/>
      <c r="AE349" s="240"/>
      <c r="AF349" s="240"/>
      <c r="AG349" s="240"/>
      <c r="AH349" s="240"/>
      <c r="AI349" s="240"/>
      <c r="AJ349" s="240"/>
      <c r="AK349" s="240"/>
      <c r="AL349" s="240"/>
      <c r="AM349" s="240"/>
      <c r="AN349" s="240"/>
      <c r="AO349" s="240"/>
    </row>
    <row r="350" spans="1:41" ht="15.75" customHeight="1">
      <c r="A350" s="240"/>
      <c r="B350" s="240"/>
      <c r="C350" s="240"/>
      <c r="D350" s="240"/>
      <c r="E350" s="240"/>
      <c r="F350" s="240"/>
      <c r="G350" s="240"/>
      <c r="H350" s="164"/>
      <c r="I350" s="164"/>
      <c r="J350" s="164"/>
      <c r="K350" s="164"/>
      <c r="L350" s="164"/>
      <c r="M350" s="240"/>
      <c r="N350" s="240"/>
      <c r="O350" s="240"/>
      <c r="P350" s="240"/>
      <c r="Q350" s="240"/>
      <c r="R350" s="240"/>
      <c r="S350" s="240"/>
      <c r="T350" s="240"/>
      <c r="U350" s="240"/>
      <c r="V350" s="240"/>
      <c r="W350" s="240"/>
      <c r="X350" s="240"/>
      <c r="Y350" s="240"/>
      <c r="Z350" s="240"/>
      <c r="AA350" s="240"/>
      <c r="AB350" s="240"/>
      <c r="AC350" s="240"/>
      <c r="AD350" s="240"/>
      <c r="AE350" s="240"/>
      <c r="AF350" s="240"/>
      <c r="AG350" s="240"/>
      <c r="AH350" s="240"/>
      <c r="AI350" s="240"/>
      <c r="AJ350" s="240"/>
      <c r="AK350" s="240"/>
      <c r="AL350" s="240"/>
      <c r="AM350" s="240"/>
      <c r="AN350" s="240"/>
      <c r="AO350" s="240"/>
    </row>
    <row r="351" spans="1:41" ht="15.75" customHeight="1">
      <c r="A351" s="240"/>
      <c r="B351" s="240"/>
      <c r="C351" s="240"/>
      <c r="D351" s="240"/>
      <c r="E351" s="240"/>
      <c r="F351" s="240"/>
      <c r="G351" s="240"/>
      <c r="H351" s="164"/>
      <c r="I351" s="164"/>
      <c r="J351" s="164"/>
      <c r="K351" s="164"/>
      <c r="L351" s="164"/>
      <c r="M351" s="240"/>
      <c r="N351" s="240"/>
      <c r="O351" s="240"/>
      <c r="P351" s="240"/>
      <c r="Q351" s="240"/>
      <c r="R351" s="240"/>
      <c r="S351" s="240"/>
      <c r="T351" s="240"/>
      <c r="U351" s="240"/>
      <c r="V351" s="240"/>
      <c r="W351" s="240"/>
      <c r="X351" s="240"/>
      <c r="Y351" s="240"/>
      <c r="Z351" s="240"/>
      <c r="AA351" s="240"/>
      <c r="AB351" s="240"/>
      <c r="AC351" s="240"/>
      <c r="AD351" s="240"/>
      <c r="AE351" s="240"/>
      <c r="AF351" s="240"/>
      <c r="AG351" s="240"/>
      <c r="AH351" s="240"/>
      <c r="AI351" s="240"/>
      <c r="AJ351" s="240"/>
      <c r="AK351" s="240"/>
      <c r="AL351" s="240"/>
      <c r="AM351" s="240"/>
      <c r="AN351" s="240"/>
      <c r="AO351" s="240"/>
    </row>
    <row r="352" spans="1:41" ht="15.75" customHeight="1">
      <c r="A352" s="240"/>
      <c r="B352" s="240"/>
      <c r="C352" s="240"/>
      <c r="D352" s="240"/>
      <c r="E352" s="240"/>
      <c r="F352" s="240"/>
      <c r="G352" s="240"/>
      <c r="H352" s="164"/>
      <c r="I352" s="164"/>
      <c r="J352" s="164"/>
      <c r="K352" s="164"/>
      <c r="L352" s="164"/>
      <c r="M352" s="240"/>
      <c r="N352" s="240"/>
      <c r="O352" s="240"/>
      <c r="P352" s="240"/>
      <c r="Q352" s="240"/>
      <c r="R352" s="240"/>
      <c r="S352" s="240"/>
      <c r="T352" s="240"/>
      <c r="U352" s="240"/>
      <c r="V352" s="240"/>
      <c r="W352" s="240"/>
      <c r="X352" s="240"/>
      <c r="Y352" s="240"/>
      <c r="Z352" s="240"/>
      <c r="AA352" s="240"/>
      <c r="AB352" s="240"/>
      <c r="AC352" s="240"/>
      <c r="AD352" s="240"/>
      <c r="AE352" s="240"/>
      <c r="AF352" s="240"/>
      <c r="AG352" s="240"/>
      <c r="AH352" s="240"/>
      <c r="AI352" s="240"/>
      <c r="AJ352" s="240"/>
      <c r="AK352" s="240"/>
      <c r="AL352" s="240"/>
      <c r="AM352" s="240"/>
      <c r="AN352" s="240"/>
      <c r="AO352" s="240"/>
    </row>
    <row r="353" spans="1:41" ht="15.75" customHeight="1">
      <c r="A353" s="240"/>
      <c r="B353" s="240"/>
      <c r="C353" s="240"/>
      <c r="D353" s="240"/>
      <c r="E353" s="240"/>
      <c r="F353" s="240"/>
      <c r="G353" s="240"/>
      <c r="H353" s="164"/>
      <c r="I353" s="164"/>
      <c r="J353" s="164"/>
      <c r="K353" s="164"/>
      <c r="L353" s="164"/>
      <c r="M353" s="240"/>
      <c r="N353" s="240"/>
      <c r="O353" s="240"/>
      <c r="P353" s="240"/>
      <c r="Q353" s="240"/>
      <c r="R353" s="240"/>
      <c r="S353" s="240"/>
      <c r="T353" s="240"/>
      <c r="U353" s="240"/>
      <c r="V353" s="240"/>
      <c r="W353" s="240"/>
      <c r="X353" s="240"/>
      <c r="Y353" s="240"/>
      <c r="Z353" s="240"/>
      <c r="AA353" s="240"/>
      <c r="AB353" s="240"/>
      <c r="AC353" s="240"/>
      <c r="AD353" s="240"/>
      <c r="AE353" s="240"/>
      <c r="AF353" s="240"/>
      <c r="AG353" s="240"/>
      <c r="AH353" s="240"/>
      <c r="AI353" s="240"/>
      <c r="AJ353" s="240"/>
      <c r="AK353" s="240"/>
      <c r="AL353" s="240"/>
      <c r="AM353" s="240"/>
      <c r="AN353" s="240"/>
      <c r="AO353" s="240"/>
    </row>
    <row r="354" spans="1:41" ht="15.75" customHeight="1">
      <c r="A354" s="240"/>
      <c r="B354" s="240"/>
      <c r="C354" s="240"/>
      <c r="D354" s="240"/>
      <c r="E354" s="240"/>
      <c r="F354" s="240"/>
      <c r="G354" s="240"/>
      <c r="H354" s="164"/>
      <c r="I354" s="164"/>
      <c r="J354" s="164"/>
      <c r="K354" s="164"/>
      <c r="L354" s="164"/>
      <c r="M354" s="240"/>
      <c r="N354" s="240"/>
      <c r="O354" s="240"/>
      <c r="P354" s="240"/>
      <c r="Q354" s="240"/>
      <c r="R354" s="240"/>
      <c r="S354" s="240"/>
      <c r="T354" s="240"/>
      <c r="U354" s="240"/>
      <c r="V354" s="240"/>
      <c r="W354" s="240"/>
      <c r="X354" s="240"/>
      <c r="Y354" s="240"/>
      <c r="Z354" s="240"/>
      <c r="AA354" s="240"/>
      <c r="AB354" s="240"/>
      <c r="AC354" s="240"/>
      <c r="AD354" s="240"/>
      <c r="AE354" s="240"/>
      <c r="AF354" s="240"/>
      <c r="AG354" s="240"/>
      <c r="AH354" s="240"/>
      <c r="AI354" s="240"/>
      <c r="AJ354" s="240"/>
      <c r="AK354" s="240"/>
      <c r="AL354" s="240"/>
      <c r="AM354" s="240"/>
      <c r="AN354" s="240"/>
      <c r="AO354" s="240"/>
    </row>
    <row r="355" spans="1:41" ht="15.75" customHeight="1">
      <c r="A355" s="240"/>
      <c r="B355" s="240"/>
      <c r="C355" s="240"/>
      <c r="D355" s="240"/>
      <c r="E355" s="240"/>
      <c r="F355" s="240"/>
      <c r="G355" s="240"/>
      <c r="H355" s="164"/>
      <c r="I355" s="164"/>
      <c r="J355" s="164"/>
      <c r="K355" s="164"/>
      <c r="L355" s="164"/>
      <c r="M355" s="240"/>
      <c r="N355" s="240"/>
      <c r="O355" s="240"/>
      <c r="P355" s="240"/>
      <c r="Q355" s="240"/>
      <c r="R355" s="240"/>
      <c r="S355" s="240"/>
      <c r="T355" s="240"/>
      <c r="U355" s="240"/>
      <c r="V355" s="240"/>
      <c r="W355" s="240"/>
      <c r="X355" s="240"/>
      <c r="Y355" s="240"/>
      <c r="Z355" s="240"/>
      <c r="AA355" s="240"/>
      <c r="AB355" s="240"/>
      <c r="AC355" s="240"/>
      <c r="AD355" s="240"/>
      <c r="AE355" s="240"/>
      <c r="AF355" s="240"/>
      <c r="AG355" s="240"/>
      <c r="AH355" s="240"/>
      <c r="AI355" s="240"/>
      <c r="AJ355" s="240"/>
      <c r="AK355" s="240"/>
      <c r="AL355" s="240"/>
      <c r="AM355" s="240"/>
      <c r="AN355" s="240"/>
      <c r="AO355" s="240"/>
    </row>
    <row r="356" spans="1:41" ht="15.75" customHeight="1">
      <c r="A356" s="240"/>
      <c r="B356" s="240"/>
      <c r="C356" s="240"/>
      <c r="D356" s="240"/>
      <c r="E356" s="240"/>
      <c r="F356" s="240"/>
      <c r="G356" s="240"/>
      <c r="H356" s="164"/>
      <c r="I356" s="164"/>
      <c r="J356" s="164"/>
      <c r="K356" s="164"/>
      <c r="L356" s="164"/>
      <c r="M356" s="240"/>
      <c r="N356" s="240"/>
      <c r="O356" s="240"/>
      <c r="P356" s="240"/>
      <c r="Q356" s="240"/>
      <c r="R356" s="240"/>
      <c r="S356" s="240"/>
      <c r="T356" s="240"/>
      <c r="U356" s="240"/>
      <c r="V356" s="240"/>
      <c r="W356" s="240"/>
      <c r="X356" s="240"/>
      <c r="Y356" s="240"/>
      <c r="Z356" s="240"/>
      <c r="AA356" s="240"/>
      <c r="AB356" s="240"/>
      <c r="AC356" s="240"/>
      <c r="AD356" s="240"/>
      <c r="AE356" s="240"/>
      <c r="AF356" s="240"/>
      <c r="AG356" s="240"/>
      <c r="AH356" s="240"/>
      <c r="AI356" s="240"/>
      <c r="AJ356" s="240"/>
      <c r="AK356" s="240"/>
      <c r="AL356" s="240"/>
      <c r="AM356" s="240"/>
      <c r="AN356" s="240"/>
      <c r="AO356" s="240"/>
    </row>
    <row r="357" spans="1:41" ht="15.75" customHeight="1">
      <c r="A357" s="240"/>
      <c r="B357" s="240"/>
      <c r="C357" s="240"/>
      <c r="D357" s="240"/>
      <c r="E357" s="240"/>
      <c r="F357" s="240"/>
      <c r="G357" s="240"/>
      <c r="H357" s="164"/>
      <c r="I357" s="164"/>
      <c r="J357" s="164"/>
      <c r="K357" s="164"/>
      <c r="L357" s="164"/>
      <c r="M357" s="240"/>
      <c r="N357" s="240"/>
      <c r="O357" s="240"/>
      <c r="P357" s="240"/>
      <c r="Q357" s="240"/>
      <c r="R357" s="240"/>
      <c r="S357" s="240"/>
      <c r="T357" s="240"/>
      <c r="U357" s="240"/>
      <c r="V357" s="240"/>
      <c r="W357" s="240"/>
      <c r="X357" s="240"/>
      <c r="Y357" s="240"/>
      <c r="Z357" s="240"/>
      <c r="AA357" s="240"/>
      <c r="AB357" s="240"/>
      <c r="AC357" s="240"/>
      <c r="AD357" s="240"/>
      <c r="AE357" s="240"/>
      <c r="AF357" s="240"/>
      <c r="AG357" s="240"/>
      <c r="AH357" s="240"/>
      <c r="AI357" s="240"/>
      <c r="AJ357" s="240"/>
      <c r="AK357" s="240"/>
      <c r="AL357" s="240"/>
      <c r="AM357" s="240"/>
      <c r="AN357" s="240"/>
      <c r="AO357" s="240"/>
    </row>
    <row r="358" spans="1:41" ht="15.75" customHeight="1">
      <c r="A358" s="240"/>
      <c r="B358" s="240"/>
      <c r="C358" s="240"/>
      <c r="D358" s="240"/>
      <c r="E358" s="240"/>
      <c r="F358" s="240"/>
      <c r="G358" s="240"/>
      <c r="H358" s="164"/>
      <c r="I358" s="164"/>
      <c r="J358" s="164"/>
      <c r="K358" s="164"/>
      <c r="L358" s="164"/>
      <c r="M358" s="240"/>
      <c r="N358" s="240"/>
      <c r="O358" s="240"/>
      <c r="P358" s="240"/>
      <c r="Q358" s="240"/>
      <c r="R358" s="240"/>
      <c r="S358" s="240"/>
      <c r="T358" s="240"/>
      <c r="U358" s="240"/>
      <c r="V358" s="240"/>
      <c r="W358" s="240"/>
      <c r="X358" s="240"/>
      <c r="Y358" s="240"/>
      <c r="Z358" s="240"/>
      <c r="AA358" s="240"/>
      <c r="AB358" s="240"/>
      <c r="AC358" s="240"/>
      <c r="AD358" s="240"/>
      <c r="AE358" s="240"/>
      <c r="AF358" s="240"/>
      <c r="AG358" s="240"/>
      <c r="AH358" s="240"/>
      <c r="AI358" s="240"/>
      <c r="AJ358" s="240"/>
      <c r="AK358" s="240"/>
      <c r="AL358" s="240"/>
      <c r="AM358" s="240"/>
      <c r="AN358" s="240"/>
      <c r="AO358" s="240"/>
    </row>
    <row r="359" spans="1:41" ht="15.75" customHeight="1">
      <c r="A359" s="240"/>
      <c r="B359" s="240"/>
      <c r="C359" s="240"/>
      <c r="D359" s="240"/>
      <c r="E359" s="240"/>
      <c r="F359" s="240"/>
      <c r="G359" s="240"/>
      <c r="H359" s="164"/>
      <c r="I359" s="164"/>
      <c r="J359" s="164"/>
      <c r="K359" s="164"/>
      <c r="L359" s="164"/>
      <c r="M359" s="240"/>
      <c r="N359" s="240"/>
      <c r="O359" s="240"/>
      <c r="P359" s="240"/>
      <c r="Q359" s="240"/>
      <c r="R359" s="240"/>
      <c r="S359" s="240"/>
      <c r="T359" s="240"/>
      <c r="U359" s="240"/>
      <c r="V359" s="240"/>
      <c r="W359" s="240"/>
      <c r="X359" s="240"/>
      <c r="Y359" s="240"/>
      <c r="Z359" s="240"/>
      <c r="AA359" s="240"/>
      <c r="AB359" s="240"/>
      <c r="AC359" s="240"/>
      <c r="AD359" s="240"/>
      <c r="AE359" s="240"/>
      <c r="AF359" s="240"/>
      <c r="AG359" s="240"/>
      <c r="AH359" s="240"/>
      <c r="AI359" s="240"/>
      <c r="AJ359" s="240"/>
      <c r="AK359" s="240"/>
      <c r="AL359" s="240"/>
      <c r="AM359" s="240"/>
      <c r="AN359" s="240"/>
      <c r="AO359" s="240"/>
    </row>
    <row r="360" spans="1:41" ht="15.75" customHeight="1">
      <c r="A360" s="240"/>
      <c r="B360" s="240"/>
      <c r="C360" s="240"/>
      <c r="D360" s="240"/>
      <c r="E360" s="240"/>
      <c r="F360" s="240"/>
      <c r="G360" s="240"/>
      <c r="H360" s="164"/>
      <c r="I360" s="164"/>
      <c r="J360" s="164"/>
      <c r="K360" s="164"/>
      <c r="L360" s="164"/>
      <c r="M360" s="240"/>
      <c r="N360" s="240"/>
      <c r="O360" s="240"/>
      <c r="P360" s="240"/>
      <c r="Q360" s="240"/>
      <c r="R360" s="240"/>
      <c r="S360" s="240"/>
      <c r="T360" s="240"/>
      <c r="U360" s="240"/>
      <c r="V360" s="240"/>
      <c r="W360" s="240"/>
      <c r="X360" s="240"/>
      <c r="Y360" s="240"/>
      <c r="Z360" s="240"/>
      <c r="AA360" s="240"/>
      <c r="AB360" s="240"/>
      <c r="AC360" s="240"/>
      <c r="AD360" s="240"/>
      <c r="AE360" s="240"/>
      <c r="AF360" s="240"/>
      <c r="AG360" s="240"/>
      <c r="AH360" s="240"/>
      <c r="AI360" s="240"/>
      <c r="AJ360" s="240"/>
      <c r="AK360" s="240"/>
      <c r="AL360" s="240"/>
      <c r="AM360" s="240"/>
      <c r="AN360" s="240"/>
      <c r="AO360" s="240"/>
    </row>
    <row r="361" spans="1:41" ht="15.75" customHeight="1">
      <c r="A361" s="240"/>
      <c r="B361" s="240"/>
      <c r="C361" s="240"/>
      <c r="D361" s="240"/>
      <c r="E361" s="240"/>
      <c r="F361" s="240"/>
      <c r="G361" s="240"/>
      <c r="H361" s="164"/>
      <c r="I361" s="164"/>
      <c r="J361" s="164"/>
      <c r="K361" s="164"/>
      <c r="L361" s="164"/>
      <c r="M361" s="240"/>
      <c r="N361" s="240"/>
      <c r="O361" s="240"/>
      <c r="P361" s="240"/>
      <c r="Q361" s="240"/>
      <c r="R361" s="240"/>
      <c r="S361" s="240"/>
      <c r="T361" s="240"/>
      <c r="U361" s="240"/>
      <c r="V361" s="240"/>
      <c r="W361" s="240"/>
      <c r="X361" s="240"/>
      <c r="Y361" s="240"/>
      <c r="Z361" s="240"/>
      <c r="AA361" s="240"/>
      <c r="AB361" s="240"/>
      <c r="AC361" s="240"/>
      <c r="AD361" s="240"/>
      <c r="AE361" s="240"/>
      <c r="AF361" s="240"/>
      <c r="AG361" s="240"/>
      <c r="AH361" s="240"/>
      <c r="AI361" s="240"/>
      <c r="AJ361" s="240"/>
      <c r="AK361" s="240"/>
      <c r="AL361" s="240"/>
      <c r="AM361" s="240"/>
      <c r="AN361" s="240"/>
      <c r="AO361" s="240"/>
    </row>
    <row r="362" spans="1:41" ht="15.75" customHeight="1">
      <c r="A362" s="240"/>
      <c r="B362" s="240"/>
      <c r="C362" s="240"/>
      <c r="D362" s="240"/>
      <c r="E362" s="240"/>
      <c r="F362" s="240"/>
      <c r="G362" s="240"/>
      <c r="H362" s="164"/>
      <c r="I362" s="164"/>
      <c r="J362" s="164"/>
      <c r="K362" s="164"/>
      <c r="L362" s="164"/>
      <c r="M362" s="240"/>
      <c r="N362" s="240"/>
      <c r="O362" s="240"/>
      <c r="P362" s="240"/>
      <c r="Q362" s="240"/>
      <c r="R362" s="240"/>
      <c r="S362" s="240"/>
      <c r="T362" s="240"/>
      <c r="U362" s="240"/>
      <c r="V362" s="240"/>
      <c r="W362" s="240"/>
      <c r="X362" s="240"/>
      <c r="Y362" s="240"/>
      <c r="Z362" s="240"/>
      <c r="AA362" s="240"/>
      <c r="AB362" s="240"/>
      <c r="AC362" s="240"/>
      <c r="AD362" s="240"/>
      <c r="AE362" s="240"/>
      <c r="AF362" s="240"/>
      <c r="AG362" s="240"/>
      <c r="AH362" s="240"/>
      <c r="AI362" s="240"/>
      <c r="AJ362" s="240"/>
      <c r="AK362" s="240"/>
      <c r="AL362" s="240"/>
      <c r="AM362" s="240"/>
      <c r="AN362" s="240"/>
      <c r="AO362" s="240"/>
    </row>
    <row r="363" spans="1:41" ht="15.75" customHeight="1">
      <c r="A363" s="240"/>
      <c r="B363" s="240"/>
      <c r="C363" s="240"/>
      <c r="D363" s="240"/>
      <c r="E363" s="240"/>
      <c r="F363" s="240"/>
      <c r="G363" s="240"/>
      <c r="H363" s="164"/>
      <c r="I363" s="164"/>
      <c r="J363" s="164"/>
      <c r="K363" s="164"/>
      <c r="L363" s="164"/>
      <c r="M363" s="240"/>
      <c r="N363" s="240"/>
      <c r="O363" s="240"/>
      <c r="P363" s="240"/>
      <c r="Q363" s="240"/>
      <c r="R363" s="240"/>
      <c r="S363" s="240"/>
      <c r="T363" s="240"/>
      <c r="U363" s="240"/>
      <c r="V363" s="240"/>
      <c r="W363" s="240"/>
      <c r="X363" s="240"/>
      <c r="Y363" s="240"/>
      <c r="Z363" s="240"/>
      <c r="AA363" s="240"/>
      <c r="AB363" s="240"/>
      <c r="AC363" s="240"/>
      <c r="AD363" s="240"/>
      <c r="AE363" s="240"/>
      <c r="AF363" s="240"/>
      <c r="AG363" s="240"/>
      <c r="AH363" s="240"/>
      <c r="AI363" s="240"/>
      <c r="AJ363" s="240"/>
      <c r="AK363" s="240"/>
      <c r="AL363" s="240"/>
      <c r="AM363" s="240"/>
      <c r="AN363" s="240"/>
      <c r="AO363" s="240"/>
    </row>
    <row r="364" spans="1:41" ht="15.75" customHeight="1">
      <c r="A364" s="240"/>
      <c r="B364" s="240"/>
      <c r="C364" s="240"/>
      <c r="D364" s="240"/>
      <c r="E364" s="240"/>
      <c r="F364" s="240"/>
      <c r="G364" s="240"/>
      <c r="H364" s="164"/>
      <c r="I364" s="164"/>
      <c r="J364" s="164"/>
      <c r="K364" s="164"/>
      <c r="L364" s="164"/>
      <c r="M364" s="240"/>
      <c r="N364" s="240"/>
      <c r="O364" s="240"/>
      <c r="P364" s="240"/>
      <c r="Q364" s="240"/>
      <c r="R364" s="240"/>
      <c r="S364" s="240"/>
      <c r="T364" s="240"/>
      <c r="U364" s="240"/>
      <c r="V364" s="240"/>
      <c r="W364" s="240"/>
      <c r="X364" s="240"/>
      <c r="Y364" s="240"/>
      <c r="Z364" s="240"/>
      <c r="AA364" s="240"/>
      <c r="AB364" s="240"/>
      <c r="AC364" s="240"/>
      <c r="AD364" s="240"/>
      <c r="AE364" s="240"/>
      <c r="AF364" s="240"/>
      <c r="AG364" s="240"/>
      <c r="AH364" s="240"/>
      <c r="AI364" s="240"/>
      <c r="AJ364" s="240"/>
      <c r="AK364" s="240"/>
      <c r="AL364" s="240"/>
      <c r="AM364" s="240"/>
      <c r="AN364" s="240"/>
      <c r="AO364" s="240"/>
    </row>
    <row r="365" spans="1:41" ht="15.75" customHeight="1">
      <c r="A365" s="240"/>
      <c r="B365" s="240"/>
      <c r="C365" s="240"/>
      <c r="D365" s="240"/>
      <c r="E365" s="240"/>
      <c r="F365" s="240"/>
      <c r="G365" s="240"/>
      <c r="H365" s="164"/>
      <c r="I365" s="164"/>
      <c r="J365" s="164"/>
      <c r="K365" s="164"/>
      <c r="L365" s="164"/>
      <c r="M365" s="240"/>
      <c r="N365" s="240"/>
      <c r="O365" s="240"/>
      <c r="P365" s="240"/>
      <c r="Q365" s="240"/>
      <c r="R365" s="240"/>
      <c r="S365" s="240"/>
      <c r="T365" s="240"/>
      <c r="U365" s="240"/>
      <c r="V365" s="240"/>
      <c r="W365" s="240"/>
      <c r="X365" s="240"/>
      <c r="Y365" s="240"/>
      <c r="Z365" s="240"/>
      <c r="AA365" s="240"/>
      <c r="AB365" s="240"/>
      <c r="AC365" s="240"/>
      <c r="AD365" s="240"/>
      <c r="AE365" s="240"/>
      <c r="AF365" s="240"/>
      <c r="AG365" s="240"/>
      <c r="AH365" s="240"/>
      <c r="AI365" s="240"/>
      <c r="AJ365" s="240"/>
      <c r="AK365" s="240"/>
      <c r="AL365" s="240"/>
      <c r="AM365" s="240"/>
      <c r="AN365" s="240"/>
      <c r="AO365" s="240"/>
    </row>
    <row r="366" spans="1:41" ht="15.75" customHeight="1">
      <c r="A366" s="240"/>
      <c r="B366" s="240"/>
      <c r="C366" s="240"/>
      <c r="D366" s="240"/>
      <c r="E366" s="240"/>
      <c r="F366" s="240"/>
      <c r="G366" s="240"/>
      <c r="H366" s="164"/>
      <c r="I366" s="164"/>
      <c r="J366" s="164"/>
      <c r="K366" s="164"/>
      <c r="L366" s="164"/>
      <c r="M366" s="240"/>
      <c r="N366" s="240"/>
      <c r="O366" s="240"/>
      <c r="P366" s="240"/>
      <c r="Q366" s="240"/>
      <c r="R366" s="240"/>
      <c r="S366" s="240"/>
      <c r="T366" s="240"/>
      <c r="U366" s="240"/>
      <c r="V366" s="240"/>
      <c r="W366" s="240"/>
      <c r="X366" s="240"/>
      <c r="Y366" s="240"/>
      <c r="Z366" s="240"/>
      <c r="AA366" s="240"/>
      <c r="AB366" s="240"/>
      <c r="AC366" s="240"/>
      <c r="AD366" s="240"/>
      <c r="AE366" s="240"/>
      <c r="AF366" s="240"/>
      <c r="AG366" s="240"/>
      <c r="AH366" s="240"/>
      <c r="AI366" s="240"/>
      <c r="AJ366" s="240"/>
      <c r="AK366" s="240"/>
      <c r="AL366" s="240"/>
      <c r="AM366" s="240"/>
      <c r="AN366" s="240"/>
      <c r="AO366" s="240"/>
    </row>
    <row r="367" spans="1:41" ht="15.75" customHeight="1">
      <c r="A367" s="240"/>
      <c r="B367" s="240"/>
      <c r="C367" s="240"/>
      <c r="D367" s="240"/>
      <c r="E367" s="240"/>
      <c r="F367" s="240"/>
      <c r="G367" s="240"/>
      <c r="H367" s="164"/>
      <c r="I367" s="164"/>
      <c r="J367" s="164"/>
      <c r="K367" s="164"/>
      <c r="L367" s="164"/>
      <c r="M367" s="240"/>
      <c r="N367" s="240"/>
      <c r="O367" s="240"/>
      <c r="P367" s="240"/>
      <c r="Q367" s="240"/>
      <c r="R367" s="240"/>
      <c r="S367" s="240"/>
      <c r="T367" s="240"/>
      <c r="U367" s="240"/>
      <c r="V367" s="240"/>
      <c r="W367" s="240"/>
      <c r="X367" s="240"/>
      <c r="Y367" s="240"/>
      <c r="Z367" s="240"/>
      <c r="AA367" s="240"/>
      <c r="AB367" s="240"/>
      <c r="AC367" s="240"/>
      <c r="AD367" s="240"/>
      <c r="AE367" s="240"/>
      <c r="AF367" s="240"/>
      <c r="AG367" s="240"/>
      <c r="AH367" s="240"/>
      <c r="AI367" s="240"/>
      <c r="AJ367" s="240"/>
      <c r="AK367" s="240"/>
      <c r="AL367" s="240"/>
      <c r="AM367" s="240"/>
      <c r="AN367" s="240"/>
      <c r="AO367" s="240"/>
    </row>
    <row r="368" spans="1:41" ht="15.75" customHeight="1">
      <c r="A368" s="240"/>
      <c r="B368" s="240"/>
      <c r="C368" s="240"/>
      <c r="D368" s="240"/>
      <c r="E368" s="240"/>
      <c r="F368" s="240"/>
      <c r="G368" s="240"/>
      <c r="H368" s="164"/>
      <c r="I368" s="164"/>
      <c r="J368" s="164"/>
      <c r="K368" s="164"/>
      <c r="L368" s="164"/>
      <c r="M368" s="240"/>
      <c r="N368" s="240"/>
      <c r="O368" s="240"/>
      <c r="P368" s="240"/>
      <c r="Q368" s="240"/>
      <c r="R368" s="240"/>
      <c r="S368" s="240"/>
      <c r="T368" s="240"/>
      <c r="U368" s="240"/>
      <c r="V368" s="240"/>
      <c r="W368" s="240"/>
      <c r="X368" s="240"/>
      <c r="Y368" s="240"/>
      <c r="Z368" s="240"/>
      <c r="AA368" s="240"/>
      <c r="AB368" s="240"/>
      <c r="AC368" s="240"/>
      <c r="AD368" s="240"/>
      <c r="AE368" s="240"/>
      <c r="AF368" s="240"/>
      <c r="AG368" s="240"/>
      <c r="AH368" s="240"/>
      <c r="AI368" s="240"/>
      <c r="AJ368" s="240"/>
      <c r="AK368" s="240"/>
      <c r="AL368" s="240"/>
      <c r="AM368" s="240"/>
      <c r="AN368" s="240"/>
      <c r="AO368" s="240"/>
    </row>
    <row r="369" spans="1:41" ht="15.75" customHeight="1">
      <c r="A369" s="240"/>
      <c r="B369" s="240"/>
      <c r="C369" s="240"/>
      <c r="D369" s="240"/>
      <c r="E369" s="240"/>
      <c r="F369" s="240"/>
      <c r="G369" s="240"/>
      <c r="H369" s="164"/>
      <c r="I369" s="164"/>
      <c r="J369" s="164"/>
      <c r="K369" s="164"/>
      <c r="L369" s="164"/>
      <c r="M369" s="240"/>
      <c r="N369" s="240"/>
      <c r="O369" s="240"/>
      <c r="P369" s="240"/>
      <c r="Q369" s="240"/>
      <c r="R369" s="240"/>
      <c r="S369" s="240"/>
      <c r="T369" s="240"/>
      <c r="U369" s="240"/>
      <c r="V369" s="240"/>
      <c r="W369" s="240"/>
      <c r="X369" s="240"/>
      <c r="Y369" s="240"/>
      <c r="Z369" s="240"/>
      <c r="AA369" s="240"/>
      <c r="AB369" s="240"/>
      <c r="AC369" s="240"/>
      <c r="AD369" s="240"/>
      <c r="AE369" s="240"/>
      <c r="AF369" s="240"/>
      <c r="AG369" s="240"/>
      <c r="AH369" s="240"/>
      <c r="AI369" s="240"/>
      <c r="AJ369" s="240"/>
      <c r="AK369" s="240"/>
      <c r="AL369" s="240"/>
      <c r="AM369" s="240"/>
      <c r="AN369" s="240"/>
      <c r="AO369" s="240"/>
    </row>
    <row r="370" spans="1:41" ht="15.75" customHeight="1">
      <c r="A370" s="240"/>
      <c r="B370" s="240"/>
      <c r="C370" s="240"/>
      <c r="D370" s="240"/>
      <c r="E370" s="240"/>
      <c r="F370" s="240"/>
      <c r="G370" s="240"/>
      <c r="H370" s="164"/>
      <c r="I370" s="164"/>
      <c r="J370" s="164"/>
      <c r="K370" s="164"/>
      <c r="L370" s="164"/>
      <c r="M370" s="240"/>
      <c r="N370" s="240"/>
      <c r="O370" s="240"/>
      <c r="P370" s="240"/>
      <c r="Q370" s="240"/>
      <c r="R370" s="240"/>
      <c r="S370" s="240"/>
      <c r="T370" s="240"/>
      <c r="U370" s="240"/>
      <c r="V370" s="240"/>
      <c r="W370" s="240"/>
      <c r="X370" s="240"/>
      <c r="Y370" s="240"/>
      <c r="Z370" s="240"/>
      <c r="AA370" s="240"/>
      <c r="AB370" s="240"/>
      <c r="AC370" s="240"/>
      <c r="AD370" s="240"/>
      <c r="AE370" s="240"/>
      <c r="AF370" s="240"/>
      <c r="AG370" s="240"/>
      <c r="AH370" s="240"/>
      <c r="AI370" s="240"/>
      <c r="AJ370" s="240"/>
      <c r="AK370" s="240"/>
      <c r="AL370" s="240"/>
      <c r="AM370" s="240"/>
      <c r="AN370" s="240"/>
      <c r="AO370" s="240"/>
    </row>
    <row r="371" spans="1:41" ht="15.75" customHeight="1">
      <c r="A371" s="240"/>
      <c r="B371" s="240"/>
      <c r="C371" s="240"/>
      <c r="D371" s="240"/>
      <c r="E371" s="240"/>
      <c r="F371" s="240"/>
      <c r="G371" s="240"/>
      <c r="H371" s="164"/>
      <c r="I371" s="164"/>
      <c r="J371" s="164"/>
      <c r="K371" s="164"/>
      <c r="L371" s="164"/>
      <c r="M371" s="240"/>
      <c r="N371" s="240"/>
      <c r="O371" s="240"/>
      <c r="P371" s="240"/>
      <c r="Q371" s="240"/>
      <c r="R371" s="240"/>
      <c r="S371" s="240"/>
      <c r="T371" s="240"/>
      <c r="U371" s="240"/>
      <c r="V371" s="240"/>
      <c r="W371" s="240"/>
      <c r="X371" s="240"/>
      <c r="Y371" s="240"/>
      <c r="Z371" s="240"/>
      <c r="AA371" s="240"/>
      <c r="AB371" s="240"/>
      <c r="AC371" s="240"/>
      <c r="AD371" s="240"/>
      <c r="AE371" s="240"/>
      <c r="AF371" s="240"/>
      <c r="AG371" s="240"/>
      <c r="AH371" s="240"/>
      <c r="AI371" s="240"/>
      <c r="AJ371" s="240"/>
      <c r="AK371" s="240"/>
      <c r="AL371" s="240"/>
      <c r="AM371" s="240"/>
      <c r="AN371" s="240"/>
      <c r="AO371" s="240"/>
    </row>
    <row r="372" spans="1:41" ht="15.75" customHeight="1">
      <c r="A372" s="240"/>
      <c r="B372" s="240"/>
      <c r="C372" s="240"/>
      <c r="D372" s="240"/>
      <c r="E372" s="240"/>
      <c r="F372" s="240"/>
      <c r="G372" s="240"/>
      <c r="H372" s="164"/>
      <c r="I372" s="164"/>
      <c r="J372" s="164"/>
      <c r="K372" s="164"/>
      <c r="L372" s="164"/>
      <c r="M372" s="240"/>
      <c r="N372" s="240"/>
      <c r="O372" s="240"/>
      <c r="P372" s="240"/>
      <c r="Q372" s="240"/>
      <c r="R372" s="240"/>
      <c r="S372" s="240"/>
      <c r="T372" s="240"/>
      <c r="U372" s="240"/>
      <c r="V372" s="240"/>
      <c r="W372" s="240"/>
      <c r="X372" s="240"/>
      <c r="Y372" s="240"/>
      <c r="Z372" s="240"/>
      <c r="AA372" s="240"/>
      <c r="AB372" s="240"/>
      <c r="AC372" s="240"/>
      <c r="AD372" s="240"/>
      <c r="AE372" s="240"/>
      <c r="AF372" s="240"/>
      <c r="AG372" s="240"/>
      <c r="AH372" s="240"/>
      <c r="AI372" s="240"/>
      <c r="AJ372" s="240"/>
      <c r="AK372" s="240"/>
      <c r="AL372" s="240"/>
      <c r="AM372" s="240"/>
      <c r="AN372" s="240"/>
      <c r="AO372" s="240"/>
    </row>
    <row r="373" spans="1:41" ht="15.75" customHeight="1">
      <c r="A373" s="240"/>
      <c r="B373" s="240"/>
      <c r="C373" s="240"/>
      <c r="D373" s="240"/>
      <c r="E373" s="240"/>
      <c r="F373" s="240"/>
      <c r="G373" s="240"/>
      <c r="H373" s="164"/>
      <c r="I373" s="164"/>
      <c r="J373" s="164"/>
      <c r="K373" s="164"/>
      <c r="L373" s="164"/>
      <c r="M373" s="240"/>
      <c r="N373" s="240"/>
      <c r="O373" s="240"/>
      <c r="P373" s="240"/>
      <c r="Q373" s="240"/>
      <c r="R373" s="240"/>
      <c r="S373" s="240"/>
      <c r="T373" s="240"/>
      <c r="U373" s="240"/>
      <c r="V373" s="240"/>
      <c r="W373" s="240"/>
      <c r="X373" s="240"/>
      <c r="Y373" s="240"/>
      <c r="Z373" s="240"/>
      <c r="AA373" s="240"/>
      <c r="AB373" s="240"/>
      <c r="AC373" s="240"/>
      <c r="AD373" s="240"/>
      <c r="AE373" s="240"/>
      <c r="AF373" s="240"/>
      <c r="AG373" s="240"/>
      <c r="AH373" s="240"/>
      <c r="AI373" s="240"/>
      <c r="AJ373" s="240"/>
      <c r="AK373" s="240"/>
      <c r="AL373" s="240"/>
      <c r="AM373" s="240"/>
      <c r="AN373" s="240"/>
      <c r="AO373" s="240"/>
    </row>
    <row r="374" spans="1:41" ht="15.75" customHeight="1">
      <c r="A374" s="240"/>
      <c r="B374" s="240"/>
      <c r="C374" s="240"/>
      <c r="D374" s="240"/>
      <c r="E374" s="240"/>
      <c r="F374" s="240"/>
      <c r="G374" s="240"/>
      <c r="H374" s="164"/>
      <c r="I374" s="164"/>
      <c r="J374" s="164"/>
      <c r="K374" s="164"/>
      <c r="L374" s="164"/>
      <c r="M374" s="240"/>
      <c r="N374" s="240"/>
      <c r="O374" s="240"/>
      <c r="P374" s="240"/>
      <c r="Q374" s="240"/>
      <c r="R374" s="240"/>
      <c r="S374" s="240"/>
      <c r="T374" s="240"/>
      <c r="U374" s="240"/>
      <c r="V374" s="240"/>
      <c r="W374" s="240"/>
      <c r="X374" s="240"/>
      <c r="Y374" s="240"/>
      <c r="Z374" s="240"/>
      <c r="AA374" s="240"/>
      <c r="AB374" s="240"/>
      <c r="AC374" s="240"/>
      <c r="AD374" s="240"/>
      <c r="AE374" s="240"/>
      <c r="AF374" s="240"/>
      <c r="AG374" s="240"/>
      <c r="AH374" s="240"/>
      <c r="AI374" s="240"/>
      <c r="AJ374" s="240"/>
      <c r="AK374" s="240"/>
      <c r="AL374" s="240"/>
      <c r="AM374" s="240"/>
      <c r="AN374" s="240"/>
      <c r="AO374" s="240"/>
    </row>
    <row r="375" spans="1:41" ht="15.75" customHeight="1">
      <c r="A375" s="240"/>
      <c r="B375" s="240"/>
      <c r="C375" s="240"/>
      <c r="D375" s="240"/>
      <c r="E375" s="240"/>
      <c r="F375" s="240"/>
      <c r="G375" s="240"/>
      <c r="H375" s="164"/>
      <c r="I375" s="164"/>
      <c r="J375" s="164"/>
      <c r="K375" s="164"/>
      <c r="L375" s="164"/>
      <c r="M375" s="240"/>
      <c r="N375" s="240"/>
      <c r="O375" s="240"/>
      <c r="P375" s="240"/>
      <c r="Q375" s="240"/>
      <c r="R375" s="240"/>
      <c r="S375" s="240"/>
      <c r="T375" s="240"/>
      <c r="U375" s="240"/>
      <c r="V375" s="240"/>
      <c r="W375" s="240"/>
      <c r="X375" s="240"/>
      <c r="Y375" s="240"/>
      <c r="Z375" s="240"/>
      <c r="AA375" s="240"/>
      <c r="AB375" s="240"/>
      <c r="AC375" s="240"/>
      <c r="AD375" s="240"/>
      <c r="AE375" s="240"/>
      <c r="AF375" s="240"/>
      <c r="AG375" s="240"/>
      <c r="AH375" s="240"/>
      <c r="AI375" s="240"/>
      <c r="AJ375" s="240"/>
      <c r="AK375" s="240"/>
      <c r="AL375" s="240"/>
      <c r="AM375" s="240"/>
      <c r="AN375" s="240"/>
      <c r="AO375" s="240"/>
    </row>
    <row r="376" spans="1:41" ht="15.75" customHeight="1">
      <c r="A376" s="240"/>
      <c r="B376" s="240"/>
      <c r="C376" s="240"/>
      <c r="D376" s="240"/>
      <c r="E376" s="240"/>
      <c r="F376" s="240"/>
      <c r="G376" s="240"/>
      <c r="H376" s="164"/>
      <c r="I376" s="164"/>
      <c r="J376" s="164"/>
      <c r="K376" s="164"/>
      <c r="L376" s="164"/>
      <c r="M376" s="240"/>
      <c r="N376" s="240"/>
      <c r="O376" s="240"/>
      <c r="P376" s="240"/>
      <c r="Q376" s="240"/>
      <c r="R376" s="240"/>
      <c r="S376" s="240"/>
      <c r="T376" s="240"/>
      <c r="U376" s="240"/>
      <c r="V376" s="240"/>
      <c r="W376" s="240"/>
      <c r="X376" s="240"/>
      <c r="Y376" s="240"/>
      <c r="Z376" s="240"/>
      <c r="AA376" s="240"/>
      <c r="AB376" s="240"/>
      <c r="AC376" s="240"/>
      <c r="AD376" s="240"/>
      <c r="AE376" s="240"/>
      <c r="AF376" s="240"/>
      <c r="AG376" s="240"/>
      <c r="AH376" s="240"/>
      <c r="AI376" s="240"/>
      <c r="AJ376" s="240"/>
      <c r="AK376" s="240"/>
      <c r="AL376" s="240"/>
      <c r="AM376" s="240"/>
      <c r="AN376" s="240"/>
      <c r="AO376" s="240"/>
    </row>
    <row r="377" spans="1:41" ht="15.75" customHeight="1">
      <c r="A377" s="240"/>
      <c r="B377" s="240"/>
      <c r="C377" s="240"/>
      <c r="D377" s="240"/>
      <c r="E377" s="240"/>
      <c r="F377" s="240"/>
      <c r="G377" s="240"/>
      <c r="H377" s="164"/>
      <c r="I377" s="164"/>
      <c r="J377" s="164"/>
      <c r="K377" s="164"/>
      <c r="L377" s="164"/>
      <c r="M377" s="240"/>
      <c r="N377" s="240"/>
      <c r="O377" s="240"/>
      <c r="P377" s="240"/>
      <c r="Q377" s="240"/>
      <c r="R377" s="240"/>
      <c r="S377" s="240"/>
      <c r="T377" s="240"/>
      <c r="U377" s="240"/>
      <c r="V377" s="240"/>
      <c r="W377" s="240"/>
      <c r="X377" s="240"/>
      <c r="Y377" s="240"/>
      <c r="Z377" s="240"/>
      <c r="AA377" s="240"/>
      <c r="AB377" s="240"/>
      <c r="AC377" s="240"/>
      <c r="AD377" s="240"/>
      <c r="AE377" s="240"/>
      <c r="AF377" s="240"/>
      <c r="AG377" s="240"/>
      <c r="AH377" s="240"/>
      <c r="AI377" s="240"/>
      <c r="AJ377" s="240"/>
      <c r="AK377" s="240"/>
      <c r="AL377" s="240"/>
      <c r="AM377" s="240"/>
      <c r="AN377" s="240"/>
      <c r="AO377" s="240"/>
    </row>
    <row r="378" spans="1:41" ht="15.75" customHeight="1">
      <c r="A378" s="240"/>
      <c r="B378" s="240"/>
      <c r="C378" s="240"/>
      <c r="D378" s="240"/>
      <c r="E378" s="240"/>
      <c r="F378" s="240"/>
      <c r="G378" s="240"/>
      <c r="H378" s="164"/>
      <c r="I378" s="164"/>
      <c r="J378" s="164"/>
      <c r="K378" s="164"/>
      <c r="L378" s="164"/>
      <c r="M378" s="240"/>
      <c r="N378" s="240"/>
      <c r="O378" s="240"/>
      <c r="P378" s="240"/>
      <c r="Q378" s="240"/>
      <c r="R378" s="240"/>
      <c r="S378" s="240"/>
      <c r="T378" s="240"/>
      <c r="U378" s="240"/>
      <c r="V378" s="240"/>
      <c r="W378" s="240"/>
      <c r="X378" s="240"/>
      <c r="Y378" s="240"/>
      <c r="Z378" s="240"/>
      <c r="AA378" s="240"/>
      <c r="AB378" s="240"/>
      <c r="AC378" s="240"/>
      <c r="AD378" s="240"/>
      <c r="AE378" s="240"/>
      <c r="AF378" s="240"/>
      <c r="AG378" s="240"/>
      <c r="AH378" s="240"/>
      <c r="AI378" s="240"/>
      <c r="AJ378" s="240"/>
      <c r="AK378" s="240"/>
      <c r="AL378" s="240"/>
      <c r="AM378" s="240"/>
      <c r="AN378" s="240"/>
      <c r="AO378" s="240"/>
    </row>
    <row r="379" spans="1:41" ht="15.75" customHeight="1">
      <c r="A379" s="240"/>
      <c r="B379" s="240"/>
      <c r="C379" s="240"/>
      <c r="D379" s="240"/>
      <c r="E379" s="240"/>
      <c r="F379" s="240"/>
      <c r="G379" s="240"/>
      <c r="H379" s="164"/>
      <c r="I379" s="164"/>
      <c r="J379" s="164"/>
      <c r="K379" s="164"/>
      <c r="L379" s="164"/>
      <c r="M379" s="240"/>
      <c r="N379" s="240"/>
      <c r="O379" s="240"/>
      <c r="P379" s="240"/>
      <c r="Q379" s="240"/>
      <c r="R379" s="240"/>
      <c r="S379" s="240"/>
      <c r="T379" s="240"/>
      <c r="U379" s="240"/>
      <c r="V379" s="240"/>
      <c r="W379" s="240"/>
      <c r="X379" s="240"/>
      <c r="Y379" s="240"/>
      <c r="Z379" s="240"/>
      <c r="AA379" s="240"/>
      <c r="AB379" s="240"/>
      <c r="AC379" s="240"/>
      <c r="AD379" s="240"/>
      <c r="AE379" s="240"/>
      <c r="AF379" s="240"/>
      <c r="AG379" s="240"/>
      <c r="AH379" s="240"/>
      <c r="AI379" s="240"/>
      <c r="AJ379" s="240"/>
      <c r="AK379" s="240"/>
      <c r="AL379" s="240"/>
      <c r="AM379" s="240"/>
      <c r="AN379" s="240"/>
      <c r="AO379" s="240"/>
    </row>
    <row r="380" spans="1:41" ht="15.75" customHeight="1">
      <c r="A380" s="240"/>
      <c r="B380" s="240"/>
      <c r="C380" s="240"/>
      <c r="D380" s="240"/>
      <c r="E380" s="240"/>
      <c r="F380" s="240"/>
      <c r="G380" s="240"/>
      <c r="H380" s="164"/>
      <c r="I380" s="164"/>
      <c r="J380" s="164"/>
      <c r="K380" s="164"/>
      <c r="L380" s="164"/>
      <c r="M380" s="240"/>
      <c r="N380" s="240"/>
      <c r="O380" s="240"/>
      <c r="P380" s="240"/>
      <c r="Q380" s="240"/>
      <c r="R380" s="240"/>
      <c r="S380" s="240"/>
      <c r="T380" s="240"/>
      <c r="U380" s="240"/>
      <c r="V380" s="240"/>
      <c r="W380" s="240"/>
      <c r="X380" s="240"/>
      <c r="Y380" s="240"/>
      <c r="Z380" s="240"/>
      <c r="AA380" s="240"/>
      <c r="AB380" s="240"/>
      <c r="AC380" s="240"/>
      <c r="AD380" s="240"/>
      <c r="AE380" s="240"/>
      <c r="AF380" s="240"/>
      <c r="AG380" s="240"/>
      <c r="AH380" s="240"/>
      <c r="AI380" s="240"/>
      <c r="AJ380" s="240"/>
      <c r="AK380" s="240"/>
      <c r="AL380" s="240"/>
      <c r="AM380" s="240"/>
      <c r="AN380" s="240"/>
      <c r="AO380" s="240"/>
    </row>
    <row r="381" spans="1:41" ht="15.75" customHeight="1">
      <c r="A381" s="240"/>
      <c r="B381" s="240"/>
      <c r="C381" s="240"/>
      <c r="D381" s="240"/>
      <c r="E381" s="240"/>
      <c r="F381" s="240"/>
      <c r="G381" s="240"/>
      <c r="H381" s="164"/>
      <c r="I381" s="164"/>
      <c r="J381" s="164"/>
      <c r="K381" s="164"/>
      <c r="L381" s="164"/>
      <c r="M381" s="240"/>
      <c r="N381" s="240"/>
      <c r="O381" s="240"/>
      <c r="P381" s="240"/>
      <c r="Q381" s="240"/>
      <c r="R381" s="240"/>
      <c r="S381" s="240"/>
      <c r="T381" s="240"/>
      <c r="U381" s="240"/>
      <c r="V381" s="240"/>
      <c r="W381" s="240"/>
      <c r="X381" s="240"/>
      <c r="Y381" s="240"/>
      <c r="Z381" s="240"/>
      <c r="AA381" s="240"/>
      <c r="AB381" s="240"/>
      <c r="AC381" s="240"/>
      <c r="AD381" s="240"/>
      <c r="AE381" s="240"/>
      <c r="AF381" s="240"/>
      <c r="AG381" s="240"/>
      <c r="AH381" s="240"/>
      <c r="AI381" s="240"/>
      <c r="AJ381" s="240"/>
      <c r="AK381" s="240"/>
      <c r="AL381" s="240"/>
      <c r="AM381" s="240"/>
      <c r="AN381" s="240"/>
      <c r="AO381" s="240"/>
    </row>
    <row r="382" spans="1:41" ht="15.75" customHeight="1">
      <c r="A382" s="240"/>
      <c r="B382" s="240"/>
      <c r="C382" s="240"/>
      <c r="D382" s="240"/>
      <c r="E382" s="240"/>
      <c r="F382" s="240"/>
      <c r="G382" s="240"/>
      <c r="H382" s="164"/>
      <c r="I382" s="164"/>
      <c r="J382" s="164"/>
      <c r="K382" s="164"/>
      <c r="L382" s="164"/>
      <c r="M382" s="240"/>
      <c r="N382" s="240"/>
      <c r="O382" s="240"/>
      <c r="P382" s="240"/>
      <c r="Q382" s="240"/>
      <c r="R382" s="240"/>
      <c r="S382" s="240"/>
      <c r="T382" s="240"/>
      <c r="U382" s="240"/>
      <c r="V382" s="240"/>
      <c r="W382" s="240"/>
      <c r="X382" s="240"/>
      <c r="Y382" s="240"/>
      <c r="Z382" s="240"/>
      <c r="AA382" s="240"/>
      <c r="AB382" s="240"/>
      <c r="AC382" s="240"/>
      <c r="AD382" s="240"/>
      <c r="AE382" s="240"/>
      <c r="AF382" s="240"/>
      <c r="AG382" s="240"/>
      <c r="AH382" s="240"/>
      <c r="AI382" s="240"/>
      <c r="AJ382" s="240"/>
      <c r="AK382" s="240"/>
      <c r="AL382" s="240"/>
      <c r="AM382" s="240"/>
      <c r="AN382" s="240"/>
      <c r="AO382" s="240"/>
    </row>
    <row r="383" spans="1:41" ht="15.75" customHeight="1">
      <c r="A383" s="240"/>
      <c r="B383" s="240"/>
      <c r="C383" s="240"/>
      <c r="D383" s="240"/>
      <c r="E383" s="240"/>
      <c r="F383" s="240"/>
      <c r="G383" s="240"/>
      <c r="H383" s="164"/>
      <c r="I383" s="164"/>
      <c r="J383" s="164"/>
      <c r="K383" s="164"/>
      <c r="L383" s="164"/>
      <c r="M383" s="240"/>
      <c r="N383" s="240"/>
      <c r="O383" s="240"/>
      <c r="P383" s="240"/>
      <c r="Q383" s="240"/>
      <c r="R383" s="240"/>
      <c r="S383" s="240"/>
      <c r="T383" s="240"/>
      <c r="U383" s="240"/>
      <c r="V383" s="240"/>
      <c r="W383" s="240"/>
      <c r="X383" s="240"/>
      <c r="Y383" s="240"/>
      <c r="Z383" s="240"/>
      <c r="AA383" s="240"/>
      <c r="AB383" s="240"/>
      <c r="AC383" s="240"/>
      <c r="AD383" s="240"/>
      <c r="AE383" s="240"/>
      <c r="AF383" s="240"/>
      <c r="AG383" s="240"/>
      <c r="AH383" s="240"/>
      <c r="AI383" s="240"/>
      <c r="AJ383" s="240"/>
      <c r="AK383" s="240"/>
      <c r="AL383" s="240"/>
      <c r="AM383" s="240"/>
      <c r="AN383" s="240"/>
      <c r="AO383" s="240"/>
    </row>
    <row r="384" spans="1:41" ht="15.75" customHeight="1">
      <c r="A384" s="240"/>
      <c r="B384" s="240"/>
      <c r="C384" s="240"/>
      <c r="D384" s="240"/>
      <c r="E384" s="240"/>
      <c r="F384" s="240"/>
      <c r="G384" s="240"/>
      <c r="H384" s="164"/>
      <c r="I384" s="164"/>
      <c r="J384" s="164"/>
      <c r="K384" s="164"/>
      <c r="L384" s="164"/>
      <c r="M384" s="240"/>
      <c r="N384" s="240"/>
      <c r="O384" s="240"/>
      <c r="P384" s="240"/>
      <c r="Q384" s="240"/>
      <c r="R384" s="240"/>
      <c r="S384" s="240"/>
      <c r="T384" s="240"/>
      <c r="U384" s="240"/>
      <c r="V384" s="240"/>
      <c r="W384" s="240"/>
      <c r="X384" s="240"/>
      <c r="Y384" s="240"/>
      <c r="Z384" s="240"/>
      <c r="AA384" s="240"/>
      <c r="AB384" s="240"/>
      <c r="AC384" s="240"/>
      <c r="AD384" s="240"/>
      <c r="AE384" s="240"/>
      <c r="AF384" s="240"/>
      <c r="AG384" s="240"/>
      <c r="AH384" s="240"/>
      <c r="AI384" s="240"/>
      <c r="AJ384" s="240"/>
      <c r="AK384" s="240"/>
      <c r="AL384" s="240"/>
      <c r="AM384" s="240"/>
      <c r="AN384" s="240"/>
      <c r="AO384" s="240"/>
    </row>
    <row r="385" spans="1:41" ht="15.75" customHeight="1">
      <c r="A385" s="240"/>
      <c r="B385" s="240"/>
      <c r="C385" s="240"/>
      <c r="D385" s="240"/>
      <c r="E385" s="240"/>
      <c r="F385" s="240"/>
      <c r="G385" s="240"/>
      <c r="H385" s="164"/>
      <c r="I385" s="164"/>
      <c r="J385" s="164"/>
      <c r="K385" s="164"/>
      <c r="L385" s="164"/>
      <c r="M385" s="240"/>
      <c r="N385" s="240"/>
      <c r="O385" s="240"/>
      <c r="P385" s="240"/>
      <c r="Q385" s="240"/>
      <c r="R385" s="240"/>
      <c r="S385" s="240"/>
      <c r="T385" s="240"/>
      <c r="U385" s="240"/>
      <c r="V385" s="240"/>
      <c r="W385" s="240"/>
      <c r="X385" s="240"/>
      <c r="Y385" s="240"/>
      <c r="Z385" s="240"/>
      <c r="AA385" s="240"/>
      <c r="AB385" s="240"/>
      <c r="AC385" s="240"/>
      <c r="AD385" s="240"/>
      <c r="AE385" s="240"/>
      <c r="AF385" s="240"/>
      <c r="AG385" s="240"/>
      <c r="AH385" s="240"/>
      <c r="AI385" s="240"/>
      <c r="AJ385" s="240"/>
      <c r="AK385" s="240"/>
      <c r="AL385" s="240"/>
      <c r="AM385" s="240"/>
      <c r="AN385" s="240"/>
      <c r="AO385" s="240"/>
    </row>
    <row r="386" spans="1:41" ht="15.75" customHeight="1">
      <c r="A386" s="240"/>
      <c r="B386" s="240"/>
      <c r="C386" s="240"/>
      <c r="D386" s="240"/>
      <c r="E386" s="240"/>
      <c r="F386" s="240"/>
      <c r="G386" s="240"/>
      <c r="H386" s="164"/>
      <c r="I386" s="164"/>
      <c r="J386" s="164"/>
      <c r="K386" s="164"/>
      <c r="L386" s="164"/>
      <c r="M386" s="240"/>
      <c r="N386" s="240"/>
      <c r="O386" s="240"/>
      <c r="P386" s="240"/>
      <c r="Q386" s="240"/>
      <c r="R386" s="240"/>
      <c r="S386" s="240"/>
      <c r="T386" s="240"/>
      <c r="U386" s="240"/>
      <c r="V386" s="240"/>
      <c r="W386" s="240"/>
      <c r="X386" s="240"/>
      <c r="Y386" s="240"/>
      <c r="Z386" s="240"/>
      <c r="AA386" s="240"/>
      <c r="AB386" s="240"/>
      <c r="AC386" s="240"/>
      <c r="AD386" s="240"/>
      <c r="AE386" s="240"/>
      <c r="AF386" s="240"/>
      <c r="AG386" s="240"/>
      <c r="AH386" s="240"/>
      <c r="AI386" s="240"/>
      <c r="AJ386" s="240"/>
      <c r="AK386" s="240"/>
      <c r="AL386" s="240"/>
      <c r="AM386" s="240"/>
      <c r="AN386" s="240"/>
      <c r="AO386" s="240"/>
    </row>
    <row r="387" spans="1:41" ht="15.75" customHeight="1">
      <c r="A387" s="240"/>
      <c r="B387" s="240"/>
      <c r="C387" s="240"/>
      <c r="D387" s="240"/>
      <c r="E387" s="240"/>
      <c r="F387" s="240"/>
      <c r="G387" s="240"/>
      <c r="H387" s="164"/>
      <c r="I387" s="164"/>
      <c r="J387" s="164"/>
      <c r="K387" s="164"/>
      <c r="L387" s="164"/>
      <c r="M387" s="240"/>
      <c r="N387" s="240"/>
      <c r="O387" s="240"/>
      <c r="P387" s="240"/>
      <c r="Q387" s="240"/>
      <c r="R387" s="240"/>
      <c r="S387" s="240"/>
      <c r="T387" s="240"/>
      <c r="U387" s="240"/>
      <c r="V387" s="240"/>
      <c r="W387" s="240"/>
      <c r="X387" s="240"/>
      <c r="Y387" s="240"/>
      <c r="Z387" s="240"/>
      <c r="AA387" s="240"/>
      <c r="AB387" s="240"/>
      <c r="AC387" s="240"/>
      <c r="AD387" s="240"/>
      <c r="AE387" s="240"/>
      <c r="AF387" s="240"/>
      <c r="AG387" s="240"/>
      <c r="AH387" s="240"/>
      <c r="AI387" s="240"/>
      <c r="AJ387" s="240"/>
      <c r="AK387" s="240"/>
      <c r="AL387" s="240"/>
      <c r="AM387" s="240"/>
      <c r="AN387" s="240"/>
      <c r="AO387" s="240"/>
    </row>
    <row r="388" spans="1:41" ht="15.75" customHeight="1">
      <c r="A388" s="240"/>
      <c r="B388" s="240"/>
      <c r="C388" s="240"/>
      <c r="D388" s="240"/>
      <c r="E388" s="240"/>
      <c r="F388" s="240"/>
      <c r="G388" s="240"/>
      <c r="H388" s="164"/>
      <c r="I388" s="164"/>
      <c r="J388" s="164"/>
      <c r="K388" s="164"/>
      <c r="L388" s="164"/>
      <c r="M388" s="240"/>
      <c r="N388" s="240"/>
      <c r="O388" s="240"/>
      <c r="P388" s="240"/>
      <c r="Q388" s="240"/>
      <c r="R388" s="240"/>
      <c r="S388" s="240"/>
      <c r="T388" s="240"/>
      <c r="U388" s="240"/>
      <c r="V388" s="240"/>
      <c r="W388" s="240"/>
      <c r="X388" s="240"/>
      <c r="Y388" s="240"/>
      <c r="Z388" s="240"/>
      <c r="AA388" s="240"/>
      <c r="AB388" s="240"/>
      <c r="AC388" s="240"/>
      <c r="AD388" s="240"/>
      <c r="AE388" s="240"/>
      <c r="AF388" s="240"/>
      <c r="AG388" s="240"/>
      <c r="AH388" s="240"/>
      <c r="AI388" s="240"/>
      <c r="AJ388" s="240"/>
      <c r="AK388" s="240"/>
      <c r="AL388" s="240"/>
      <c r="AM388" s="240"/>
      <c r="AN388" s="240"/>
      <c r="AO388" s="240"/>
    </row>
    <row r="389" spans="1:41" ht="15.75" customHeight="1">
      <c r="A389" s="240"/>
      <c r="B389" s="240"/>
      <c r="C389" s="240"/>
      <c r="D389" s="240"/>
      <c r="E389" s="240"/>
      <c r="F389" s="240"/>
      <c r="G389" s="240"/>
      <c r="H389" s="164"/>
      <c r="I389" s="164"/>
      <c r="J389" s="164"/>
      <c r="K389" s="164"/>
      <c r="L389" s="164"/>
      <c r="M389" s="240"/>
      <c r="N389" s="240"/>
      <c r="O389" s="240"/>
      <c r="P389" s="240"/>
      <c r="Q389" s="240"/>
      <c r="R389" s="240"/>
      <c r="S389" s="240"/>
      <c r="T389" s="240"/>
      <c r="U389" s="240"/>
      <c r="V389" s="240"/>
      <c r="W389" s="240"/>
      <c r="X389" s="240"/>
      <c r="Y389" s="240"/>
      <c r="Z389" s="240"/>
      <c r="AA389" s="240"/>
      <c r="AB389" s="240"/>
      <c r="AC389" s="240"/>
      <c r="AD389" s="240"/>
      <c r="AE389" s="240"/>
      <c r="AF389" s="240"/>
      <c r="AG389" s="240"/>
      <c r="AH389" s="240"/>
      <c r="AI389" s="240"/>
      <c r="AJ389" s="240"/>
      <c r="AK389" s="240"/>
      <c r="AL389" s="240"/>
      <c r="AM389" s="240"/>
      <c r="AN389" s="240"/>
      <c r="AO389" s="240"/>
    </row>
    <row r="390" spans="1:41" ht="15.75" customHeight="1">
      <c r="A390" s="240"/>
      <c r="B390" s="240"/>
      <c r="C390" s="240"/>
      <c r="D390" s="240"/>
      <c r="E390" s="240"/>
      <c r="F390" s="240"/>
      <c r="G390" s="240"/>
      <c r="H390" s="164"/>
      <c r="I390" s="164"/>
      <c r="J390" s="164"/>
      <c r="K390" s="164"/>
      <c r="L390" s="164"/>
      <c r="M390" s="240"/>
      <c r="N390" s="240"/>
      <c r="O390" s="240"/>
      <c r="P390" s="240"/>
      <c r="Q390" s="240"/>
      <c r="R390" s="240"/>
      <c r="S390" s="240"/>
      <c r="T390" s="240"/>
      <c r="U390" s="240"/>
      <c r="V390" s="240"/>
      <c r="W390" s="240"/>
      <c r="X390" s="240"/>
      <c r="Y390" s="240"/>
      <c r="Z390" s="240"/>
      <c r="AA390" s="240"/>
      <c r="AB390" s="240"/>
      <c r="AC390" s="240"/>
      <c r="AD390" s="240"/>
      <c r="AE390" s="240"/>
      <c r="AF390" s="240"/>
      <c r="AG390" s="240"/>
      <c r="AH390" s="240"/>
      <c r="AI390" s="240"/>
      <c r="AJ390" s="240"/>
      <c r="AK390" s="240"/>
      <c r="AL390" s="240"/>
      <c r="AM390" s="240"/>
      <c r="AN390" s="240"/>
      <c r="AO390" s="240"/>
    </row>
    <row r="391" spans="1:41" ht="15.75" customHeight="1">
      <c r="A391" s="240"/>
      <c r="B391" s="240"/>
      <c r="C391" s="240"/>
      <c r="D391" s="240"/>
      <c r="E391" s="240"/>
      <c r="F391" s="240"/>
      <c r="G391" s="240"/>
      <c r="H391" s="164"/>
      <c r="I391" s="164"/>
      <c r="J391" s="164"/>
      <c r="K391" s="164"/>
      <c r="L391" s="164"/>
      <c r="M391" s="240"/>
      <c r="N391" s="240"/>
      <c r="O391" s="240"/>
      <c r="P391" s="240"/>
      <c r="Q391" s="240"/>
      <c r="R391" s="240"/>
      <c r="S391" s="240"/>
      <c r="T391" s="240"/>
      <c r="U391" s="240"/>
      <c r="V391" s="240"/>
      <c r="W391" s="240"/>
      <c r="X391" s="240"/>
      <c r="Y391" s="240"/>
      <c r="Z391" s="240"/>
      <c r="AA391" s="240"/>
      <c r="AB391" s="240"/>
      <c r="AC391" s="240"/>
      <c r="AD391" s="240"/>
      <c r="AE391" s="240"/>
      <c r="AF391" s="240"/>
      <c r="AG391" s="240"/>
      <c r="AH391" s="240"/>
      <c r="AI391" s="240"/>
      <c r="AJ391" s="240"/>
      <c r="AK391" s="240"/>
      <c r="AL391" s="240"/>
      <c r="AM391" s="240"/>
      <c r="AN391" s="240"/>
      <c r="AO391" s="240"/>
    </row>
    <row r="392" spans="1:41" ht="15.75" customHeight="1">
      <c r="A392" s="240"/>
      <c r="B392" s="240"/>
      <c r="C392" s="240"/>
      <c r="D392" s="240"/>
      <c r="E392" s="240"/>
      <c r="F392" s="240"/>
      <c r="G392" s="240"/>
      <c r="H392" s="164"/>
      <c r="I392" s="164"/>
      <c r="J392" s="164"/>
      <c r="K392" s="164"/>
      <c r="L392" s="164"/>
      <c r="M392" s="240"/>
      <c r="N392" s="240"/>
      <c r="O392" s="240"/>
      <c r="P392" s="240"/>
      <c r="Q392" s="240"/>
      <c r="R392" s="240"/>
      <c r="S392" s="240"/>
      <c r="T392" s="240"/>
      <c r="U392" s="240"/>
      <c r="V392" s="240"/>
      <c r="W392" s="240"/>
      <c r="X392" s="240"/>
      <c r="Y392" s="240"/>
      <c r="Z392" s="240"/>
      <c r="AA392" s="240"/>
      <c r="AB392" s="240"/>
      <c r="AC392" s="240"/>
      <c r="AD392" s="240"/>
      <c r="AE392" s="240"/>
      <c r="AF392" s="240"/>
      <c r="AG392" s="240"/>
      <c r="AH392" s="240"/>
      <c r="AI392" s="240"/>
      <c r="AJ392" s="240"/>
      <c r="AK392" s="240"/>
      <c r="AL392" s="240"/>
      <c r="AM392" s="240"/>
      <c r="AN392" s="240"/>
      <c r="AO392" s="240"/>
    </row>
    <row r="393" spans="1:41" ht="15.75" customHeight="1">
      <c r="A393" s="240"/>
      <c r="B393" s="240"/>
      <c r="C393" s="240"/>
      <c r="D393" s="240"/>
      <c r="E393" s="240"/>
      <c r="F393" s="240"/>
      <c r="G393" s="240"/>
      <c r="H393" s="164"/>
      <c r="I393" s="164"/>
      <c r="J393" s="164"/>
      <c r="K393" s="164"/>
      <c r="L393" s="164"/>
      <c r="M393" s="240"/>
      <c r="N393" s="240"/>
      <c r="O393" s="240"/>
      <c r="P393" s="240"/>
      <c r="Q393" s="240"/>
      <c r="R393" s="240"/>
      <c r="S393" s="240"/>
      <c r="T393" s="240"/>
      <c r="U393" s="240"/>
      <c r="V393" s="240"/>
      <c r="W393" s="240"/>
      <c r="X393" s="240"/>
      <c r="Y393" s="240"/>
      <c r="Z393" s="240"/>
      <c r="AA393" s="240"/>
      <c r="AB393" s="240"/>
      <c r="AC393" s="240"/>
      <c r="AD393" s="240"/>
      <c r="AE393" s="240"/>
      <c r="AF393" s="240"/>
      <c r="AG393" s="240"/>
      <c r="AH393" s="240"/>
      <c r="AI393" s="240"/>
      <c r="AJ393" s="240"/>
      <c r="AK393" s="240"/>
      <c r="AL393" s="240"/>
      <c r="AM393" s="240"/>
      <c r="AN393" s="240"/>
      <c r="AO393" s="240"/>
    </row>
    <row r="394" spans="1:41" ht="15.75" customHeight="1">
      <c r="A394" s="240"/>
      <c r="B394" s="240"/>
      <c r="C394" s="240"/>
      <c r="D394" s="240"/>
      <c r="E394" s="240"/>
      <c r="F394" s="240"/>
      <c r="G394" s="240"/>
      <c r="H394" s="164"/>
      <c r="I394" s="164"/>
      <c r="J394" s="164"/>
      <c r="K394" s="164"/>
      <c r="L394" s="164"/>
      <c r="M394" s="240"/>
      <c r="N394" s="240"/>
      <c r="O394" s="240"/>
      <c r="P394" s="240"/>
      <c r="Q394" s="240"/>
      <c r="R394" s="240"/>
      <c r="S394" s="240"/>
      <c r="T394" s="240"/>
      <c r="U394" s="240"/>
      <c r="V394" s="240"/>
      <c r="W394" s="240"/>
      <c r="X394" s="240"/>
      <c r="Y394" s="240"/>
      <c r="Z394" s="240"/>
      <c r="AA394" s="240"/>
      <c r="AB394" s="240"/>
      <c r="AC394" s="240"/>
      <c r="AD394" s="240"/>
      <c r="AE394" s="240"/>
      <c r="AF394" s="240"/>
      <c r="AG394" s="240"/>
      <c r="AH394" s="240"/>
      <c r="AI394" s="240"/>
      <c r="AJ394" s="240"/>
      <c r="AK394" s="240"/>
      <c r="AL394" s="240"/>
      <c r="AM394" s="240"/>
      <c r="AN394" s="240"/>
      <c r="AO394" s="240"/>
    </row>
    <row r="395" spans="1:41" ht="15.75" customHeight="1">
      <c r="A395" s="240"/>
      <c r="B395" s="240"/>
      <c r="C395" s="240"/>
      <c r="D395" s="240"/>
      <c r="E395" s="240"/>
      <c r="F395" s="240"/>
      <c r="G395" s="240"/>
      <c r="H395" s="164"/>
      <c r="I395" s="164"/>
      <c r="J395" s="164"/>
      <c r="K395" s="164"/>
      <c r="L395" s="164"/>
      <c r="M395" s="240"/>
      <c r="N395" s="240"/>
      <c r="O395" s="240"/>
      <c r="P395" s="240"/>
      <c r="Q395" s="240"/>
      <c r="R395" s="240"/>
      <c r="S395" s="240"/>
      <c r="T395" s="240"/>
      <c r="U395" s="240"/>
      <c r="V395" s="240"/>
      <c r="W395" s="240"/>
      <c r="X395" s="240"/>
      <c r="Y395" s="240"/>
      <c r="Z395" s="240"/>
      <c r="AA395" s="240"/>
      <c r="AB395" s="240"/>
      <c r="AC395" s="240"/>
      <c r="AD395" s="240"/>
      <c r="AE395" s="240"/>
      <c r="AF395" s="240"/>
      <c r="AG395" s="240"/>
      <c r="AH395" s="240"/>
      <c r="AI395" s="240"/>
      <c r="AJ395" s="240"/>
      <c r="AK395" s="240"/>
      <c r="AL395" s="240"/>
      <c r="AM395" s="240"/>
      <c r="AN395" s="240"/>
      <c r="AO395" s="240"/>
    </row>
    <row r="396" spans="1:41" ht="15.75" customHeight="1">
      <c r="A396" s="240"/>
      <c r="B396" s="240"/>
      <c r="C396" s="240"/>
      <c r="D396" s="240"/>
      <c r="E396" s="240"/>
      <c r="F396" s="240"/>
      <c r="G396" s="240"/>
      <c r="H396" s="164"/>
      <c r="I396" s="164"/>
      <c r="J396" s="164"/>
      <c r="K396" s="164"/>
      <c r="L396" s="164"/>
      <c r="M396" s="240"/>
      <c r="N396" s="240"/>
      <c r="O396" s="240"/>
      <c r="P396" s="240"/>
      <c r="Q396" s="240"/>
      <c r="R396" s="240"/>
      <c r="S396" s="240"/>
      <c r="T396" s="240"/>
      <c r="U396" s="240"/>
      <c r="V396" s="240"/>
      <c r="W396" s="240"/>
      <c r="X396" s="240"/>
      <c r="Y396" s="240"/>
      <c r="Z396" s="240"/>
      <c r="AA396" s="240"/>
      <c r="AB396" s="240"/>
      <c r="AC396" s="240"/>
      <c r="AD396" s="240"/>
      <c r="AE396" s="240"/>
      <c r="AF396" s="240"/>
      <c r="AG396" s="240"/>
      <c r="AH396" s="240"/>
      <c r="AI396" s="240"/>
      <c r="AJ396" s="240"/>
      <c r="AK396" s="240"/>
      <c r="AL396" s="240"/>
      <c r="AM396" s="240"/>
      <c r="AN396" s="240"/>
      <c r="AO396" s="240"/>
    </row>
    <row r="397" spans="1:41" ht="15.75" customHeight="1">
      <c r="A397" s="240"/>
      <c r="B397" s="240"/>
      <c r="C397" s="240"/>
      <c r="D397" s="240"/>
      <c r="E397" s="240"/>
      <c r="F397" s="240"/>
      <c r="G397" s="240"/>
      <c r="H397" s="164"/>
      <c r="I397" s="164"/>
      <c r="J397" s="164"/>
      <c r="K397" s="164"/>
      <c r="L397" s="164"/>
      <c r="M397" s="240"/>
      <c r="N397" s="240"/>
      <c r="O397" s="240"/>
      <c r="P397" s="240"/>
      <c r="Q397" s="240"/>
      <c r="R397" s="240"/>
      <c r="S397" s="240"/>
      <c r="T397" s="240"/>
      <c r="U397" s="240"/>
      <c r="V397" s="240"/>
      <c r="W397" s="240"/>
      <c r="X397" s="240"/>
      <c r="Y397" s="240"/>
      <c r="Z397" s="240"/>
      <c r="AA397" s="240"/>
      <c r="AB397" s="240"/>
      <c r="AC397" s="240"/>
      <c r="AD397" s="240"/>
      <c r="AE397" s="240"/>
      <c r="AF397" s="240"/>
      <c r="AG397" s="240"/>
      <c r="AH397" s="240"/>
      <c r="AI397" s="240"/>
      <c r="AJ397" s="240"/>
      <c r="AK397" s="240"/>
      <c r="AL397" s="240"/>
      <c r="AM397" s="240"/>
      <c r="AN397" s="240"/>
      <c r="AO397" s="240"/>
    </row>
    <row r="398" spans="1:41" ht="15.75" customHeight="1">
      <c r="A398" s="240"/>
      <c r="B398" s="240"/>
      <c r="C398" s="240"/>
      <c r="D398" s="240"/>
      <c r="E398" s="240"/>
      <c r="F398" s="240"/>
      <c r="G398" s="240"/>
      <c r="H398" s="164"/>
      <c r="I398" s="164"/>
      <c r="J398" s="164"/>
      <c r="K398" s="164"/>
      <c r="L398" s="164"/>
      <c r="M398" s="240"/>
      <c r="N398" s="240"/>
      <c r="O398" s="240"/>
      <c r="P398" s="240"/>
      <c r="Q398" s="240"/>
      <c r="R398" s="240"/>
      <c r="S398" s="240"/>
      <c r="T398" s="240"/>
      <c r="U398" s="240"/>
      <c r="V398" s="240"/>
      <c r="W398" s="240"/>
      <c r="X398" s="240"/>
      <c r="Y398" s="240"/>
      <c r="Z398" s="240"/>
      <c r="AA398" s="240"/>
      <c r="AB398" s="240"/>
      <c r="AC398" s="240"/>
      <c r="AD398" s="240"/>
      <c r="AE398" s="240"/>
      <c r="AF398" s="240"/>
      <c r="AG398" s="240"/>
      <c r="AH398" s="240"/>
      <c r="AI398" s="240"/>
      <c r="AJ398" s="240"/>
      <c r="AK398" s="240"/>
      <c r="AL398" s="240"/>
      <c r="AM398" s="240"/>
      <c r="AN398" s="240"/>
      <c r="AO398" s="240"/>
    </row>
    <row r="399" spans="1:41" ht="15.75" customHeight="1">
      <c r="A399" s="240"/>
      <c r="B399" s="240"/>
      <c r="C399" s="240"/>
      <c r="D399" s="240"/>
      <c r="E399" s="240"/>
      <c r="F399" s="240"/>
      <c r="G399" s="240"/>
      <c r="H399" s="164"/>
      <c r="I399" s="164"/>
      <c r="J399" s="164"/>
      <c r="K399" s="164"/>
      <c r="L399" s="164"/>
      <c r="M399" s="240"/>
      <c r="N399" s="240"/>
      <c r="O399" s="240"/>
      <c r="P399" s="240"/>
      <c r="Q399" s="240"/>
      <c r="R399" s="240"/>
      <c r="S399" s="240"/>
      <c r="T399" s="240"/>
      <c r="U399" s="240"/>
      <c r="V399" s="240"/>
      <c r="W399" s="240"/>
      <c r="X399" s="240"/>
      <c r="Y399" s="240"/>
      <c r="Z399" s="240"/>
      <c r="AA399" s="240"/>
      <c r="AB399" s="240"/>
      <c r="AC399" s="240"/>
      <c r="AD399" s="240"/>
      <c r="AE399" s="240"/>
      <c r="AF399" s="240"/>
      <c r="AG399" s="240"/>
      <c r="AH399" s="240"/>
      <c r="AI399" s="240"/>
      <c r="AJ399" s="240"/>
      <c r="AK399" s="240"/>
      <c r="AL399" s="240"/>
      <c r="AM399" s="240"/>
      <c r="AN399" s="240"/>
      <c r="AO399" s="240"/>
    </row>
    <row r="400" spans="1:41" ht="15.75" customHeight="1">
      <c r="A400" s="240"/>
      <c r="B400" s="240"/>
      <c r="C400" s="240"/>
      <c r="D400" s="240"/>
      <c r="E400" s="240"/>
      <c r="F400" s="240"/>
      <c r="G400" s="240"/>
      <c r="H400" s="164"/>
      <c r="I400" s="164"/>
      <c r="J400" s="164"/>
      <c r="K400" s="164"/>
      <c r="L400" s="164"/>
      <c r="M400" s="240"/>
      <c r="N400" s="240"/>
      <c r="O400" s="240"/>
      <c r="P400" s="240"/>
      <c r="Q400" s="240"/>
      <c r="R400" s="240"/>
      <c r="S400" s="240"/>
      <c r="T400" s="240"/>
      <c r="U400" s="240"/>
      <c r="V400" s="240"/>
      <c r="W400" s="240"/>
      <c r="X400" s="240"/>
      <c r="Y400" s="240"/>
      <c r="Z400" s="240"/>
      <c r="AA400" s="240"/>
      <c r="AB400" s="240"/>
      <c r="AC400" s="240"/>
      <c r="AD400" s="240"/>
      <c r="AE400" s="240"/>
      <c r="AF400" s="240"/>
      <c r="AG400" s="240"/>
      <c r="AH400" s="240"/>
      <c r="AI400" s="240"/>
      <c r="AJ400" s="240"/>
      <c r="AK400" s="240"/>
      <c r="AL400" s="240"/>
      <c r="AM400" s="240"/>
      <c r="AN400" s="240"/>
      <c r="AO400" s="240"/>
    </row>
    <row r="401" spans="1:41" ht="15.75" customHeight="1">
      <c r="A401" s="240"/>
      <c r="B401" s="240"/>
      <c r="C401" s="240"/>
      <c r="D401" s="240"/>
      <c r="E401" s="240"/>
      <c r="F401" s="240"/>
      <c r="G401" s="240"/>
      <c r="H401" s="164"/>
      <c r="I401" s="164"/>
      <c r="J401" s="164"/>
      <c r="K401" s="164"/>
      <c r="L401" s="164"/>
      <c r="M401" s="240"/>
      <c r="N401" s="240"/>
      <c r="O401" s="240"/>
      <c r="P401" s="240"/>
      <c r="Q401" s="240"/>
      <c r="R401" s="240"/>
      <c r="S401" s="240"/>
      <c r="T401" s="240"/>
      <c r="U401" s="240"/>
      <c r="V401" s="240"/>
      <c r="W401" s="240"/>
      <c r="X401" s="240"/>
      <c r="Y401" s="240"/>
      <c r="Z401" s="240"/>
      <c r="AA401" s="240"/>
      <c r="AB401" s="240"/>
      <c r="AC401" s="240"/>
      <c r="AD401" s="240"/>
      <c r="AE401" s="240"/>
      <c r="AF401" s="240"/>
      <c r="AG401" s="240"/>
      <c r="AH401" s="240"/>
      <c r="AI401" s="240"/>
      <c r="AJ401" s="240"/>
      <c r="AK401" s="240"/>
      <c r="AL401" s="240"/>
      <c r="AM401" s="240"/>
      <c r="AN401" s="240"/>
      <c r="AO401" s="240"/>
    </row>
    <row r="402" spans="1:41" ht="15.75" customHeight="1">
      <c r="A402" s="240"/>
      <c r="B402" s="240"/>
      <c r="C402" s="240"/>
      <c r="D402" s="240"/>
      <c r="E402" s="240"/>
      <c r="F402" s="240"/>
      <c r="G402" s="240"/>
      <c r="H402" s="164"/>
      <c r="I402" s="164"/>
      <c r="J402" s="164"/>
      <c r="K402" s="164"/>
      <c r="L402" s="164"/>
      <c r="M402" s="240"/>
      <c r="N402" s="240"/>
      <c r="O402" s="240"/>
      <c r="P402" s="240"/>
      <c r="Q402" s="240"/>
      <c r="R402" s="240"/>
      <c r="S402" s="240"/>
      <c r="T402" s="240"/>
      <c r="U402" s="240"/>
      <c r="V402" s="240"/>
      <c r="W402" s="240"/>
      <c r="X402" s="240"/>
      <c r="Y402" s="240"/>
      <c r="Z402" s="240"/>
      <c r="AA402" s="240"/>
      <c r="AB402" s="240"/>
      <c r="AC402" s="240"/>
      <c r="AD402" s="240"/>
      <c r="AE402" s="240"/>
      <c r="AF402" s="240"/>
      <c r="AG402" s="240"/>
      <c r="AH402" s="240"/>
      <c r="AI402" s="240"/>
      <c r="AJ402" s="240"/>
      <c r="AK402" s="240"/>
      <c r="AL402" s="240"/>
      <c r="AM402" s="240"/>
      <c r="AN402" s="240"/>
      <c r="AO402" s="240"/>
    </row>
    <row r="403" spans="1:41" ht="15.75" customHeight="1">
      <c r="A403" s="240"/>
      <c r="B403" s="240"/>
      <c r="C403" s="240"/>
      <c r="D403" s="240"/>
      <c r="E403" s="240"/>
      <c r="F403" s="240"/>
      <c r="G403" s="240"/>
      <c r="H403" s="164"/>
      <c r="I403" s="164"/>
      <c r="J403" s="164"/>
      <c r="K403" s="164"/>
      <c r="L403" s="164"/>
      <c r="M403" s="240"/>
      <c r="N403" s="240"/>
      <c r="O403" s="240"/>
      <c r="P403" s="240"/>
      <c r="Q403" s="240"/>
      <c r="R403" s="240"/>
      <c r="S403" s="240"/>
      <c r="T403" s="240"/>
      <c r="U403" s="240"/>
      <c r="V403" s="240"/>
      <c r="W403" s="240"/>
      <c r="X403" s="240"/>
      <c r="Y403" s="240"/>
      <c r="Z403" s="240"/>
      <c r="AA403" s="240"/>
      <c r="AB403" s="240"/>
      <c r="AC403" s="240"/>
      <c r="AD403" s="240"/>
      <c r="AE403" s="240"/>
      <c r="AF403" s="240"/>
      <c r="AG403" s="240"/>
      <c r="AH403" s="240"/>
      <c r="AI403" s="240"/>
      <c r="AJ403" s="240"/>
      <c r="AK403" s="240"/>
      <c r="AL403" s="240"/>
      <c r="AM403" s="240"/>
      <c r="AN403" s="240"/>
      <c r="AO403" s="240"/>
    </row>
    <row r="404" spans="1:41" ht="15.75" customHeight="1">
      <c r="A404" s="240"/>
      <c r="B404" s="240"/>
      <c r="C404" s="240"/>
      <c r="D404" s="240"/>
      <c r="E404" s="240"/>
      <c r="F404" s="240"/>
      <c r="G404" s="240"/>
      <c r="H404" s="164"/>
      <c r="I404" s="164"/>
      <c r="J404" s="164"/>
      <c r="K404" s="164"/>
      <c r="L404" s="164"/>
      <c r="M404" s="240"/>
      <c r="N404" s="240"/>
      <c r="O404" s="240"/>
      <c r="P404" s="240"/>
      <c r="Q404" s="240"/>
      <c r="R404" s="240"/>
      <c r="S404" s="240"/>
      <c r="T404" s="240"/>
      <c r="U404" s="240"/>
      <c r="V404" s="240"/>
      <c r="W404" s="240"/>
      <c r="X404" s="240"/>
      <c r="Y404" s="240"/>
      <c r="Z404" s="240"/>
      <c r="AA404" s="240"/>
      <c r="AB404" s="240"/>
      <c r="AC404" s="240"/>
      <c r="AD404" s="240"/>
      <c r="AE404" s="240"/>
      <c r="AF404" s="240"/>
      <c r="AG404" s="240"/>
      <c r="AH404" s="240"/>
      <c r="AI404" s="240"/>
      <c r="AJ404" s="240"/>
      <c r="AK404" s="240"/>
      <c r="AL404" s="240"/>
      <c r="AM404" s="240"/>
      <c r="AN404" s="240"/>
      <c r="AO404" s="240"/>
    </row>
    <row r="405" spans="1:41" ht="15.75" customHeight="1">
      <c r="A405" s="240"/>
      <c r="B405" s="240"/>
      <c r="C405" s="240"/>
      <c r="D405" s="240"/>
      <c r="E405" s="240"/>
      <c r="F405" s="240"/>
      <c r="G405" s="240"/>
      <c r="H405" s="164"/>
      <c r="I405" s="164"/>
      <c r="J405" s="164"/>
      <c r="K405" s="164"/>
      <c r="L405" s="164"/>
      <c r="M405" s="240"/>
      <c r="N405" s="240"/>
      <c r="O405" s="240"/>
      <c r="P405" s="240"/>
      <c r="Q405" s="240"/>
      <c r="R405" s="240"/>
      <c r="S405" s="240"/>
      <c r="T405" s="240"/>
      <c r="U405" s="240"/>
      <c r="V405" s="240"/>
      <c r="W405" s="240"/>
      <c r="X405" s="240"/>
      <c r="Y405" s="240"/>
      <c r="Z405" s="240"/>
      <c r="AA405" s="240"/>
      <c r="AB405" s="240"/>
      <c r="AC405" s="240"/>
      <c r="AD405" s="240"/>
      <c r="AE405" s="240"/>
      <c r="AF405" s="240"/>
      <c r="AG405" s="240"/>
      <c r="AH405" s="240"/>
      <c r="AI405" s="240"/>
      <c r="AJ405" s="240"/>
      <c r="AK405" s="240"/>
      <c r="AL405" s="240"/>
      <c r="AM405" s="240"/>
      <c r="AN405" s="240"/>
      <c r="AO405" s="240"/>
    </row>
    <row r="406" spans="1:41" ht="15.75" customHeight="1">
      <c r="A406" s="240"/>
      <c r="B406" s="240"/>
      <c r="C406" s="240"/>
      <c r="D406" s="240"/>
      <c r="E406" s="240"/>
      <c r="F406" s="240"/>
      <c r="G406" s="240"/>
      <c r="H406" s="164"/>
      <c r="I406" s="164"/>
      <c r="J406" s="164"/>
      <c r="K406" s="164"/>
      <c r="L406" s="164"/>
      <c r="M406" s="240"/>
      <c r="N406" s="240"/>
      <c r="O406" s="240"/>
      <c r="P406" s="240"/>
      <c r="Q406" s="240"/>
      <c r="R406" s="240"/>
      <c r="S406" s="240"/>
      <c r="T406" s="240"/>
      <c r="U406" s="240"/>
      <c r="V406" s="240"/>
      <c r="W406" s="240"/>
      <c r="X406" s="240"/>
      <c r="Y406" s="240"/>
      <c r="Z406" s="240"/>
      <c r="AA406" s="240"/>
      <c r="AB406" s="240"/>
      <c r="AC406" s="240"/>
      <c r="AD406" s="240"/>
      <c r="AE406" s="240"/>
      <c r="AF406" s="240"/>
      <c r="AG406" s="240"/>
      <c r="AH406" s="240"/>
      <c r="AI406" s="240"/>
      <c r="AJ406" s="240"/>
      <c r="AK406" s="240"/>
      <c r="AL406" s="240"/>
      <c r="AM406" s="240"/>
      <c r="AN406" s="240"/>
      <c r="AO406" s="240"/>
    </row>
    <row r="407" spans="1:41" ht="15.75" customHeight="1">
      <c r="A407" s="240"/>
      <c r="B407" s="240"/>
      <c r="C407" s="240"/>
      <c r="D407" s="240"/>
      <c r="E407" s="240"/>
      <c r="F407" s="240"/>
      <c r="G407" s="240"/>
      <c r="H407" s="164"/>
      <c r="I407" s="164"/>
      <c r="J407" s="164"/>
      <c r="K407" s="164"/>
      <c r="L407" s="164"/>
      <c r="M407" s="240"/>
      <c r="N407" s="240"/>
      <c r="O407" s="240"/>
      <c r="P407" s="240"/>
      <c r="Q407" s="240"/>
      <c r="R407" s="240"/>
      <c r="S407" s="240"/>
      <c r="T407" s="240"/>
      <c r="U407" s="240"/>
      <c r="V407" s="240"/>
      <c r="W407" s="240"/>
      <c r="X407" s="240"/>
      <c r="Y407" s="240"/>
      <c r="Z407" s="240"/>
      <c r="AA407" s="240"/>
      <c r="AB407" s="240"/>
      <c r="AC407" s="240"/>
      <c r="AD407" s="240"/>
      <c r="AE407" s="240"/>
      <c r="AF407" s="240"/>
      <c r="AG407" s="240"/>
      <c r="AH407" s="240"/>
      <c r="AI407" s="240"/>
      <c r="AJ407" s="240"/>
      <c r="AK407" s="240"/>
      <c r="AL407" s="240"/>
      <c r="AM407" s="240"/>
      <c r="AN407" s="240"/>
      <c r="AO407" s="240"/>
    </row>
    <row r="408" spans="1:41" ht="15.75" customHeight="1">
      <c r="A408" s="240"/>
      <c r="B408" s="240"/>
      <c r="C408" s="240"/>
      <c r="D408" s="240"/>
      <c r="E408" s="240"/>
      <c r="F408" s="240"/>
      <c r="G408" s="240"/>
      <c r="H408" s="164"/>
      <c r="I408" s="164"/>
      <c r="J408" s="164"/>
      <c r="K408" s="164"/>
      <c r="L408" s="164"/>
      <c r="M408" s="240"/>
      <c r="N408" s="240"/>
      <c r="O408" s="240"/>
      <c r="P408" s="240"/>
      <c r="Q408" s="240"/>
      <c r="R408" s="240"/>
      <c r="S408" s="240"/>
      <c r="T408" s="240"/>
      <c r="U408" s="240"/>
      <c r="V408" s="240"/>
      <c r="W408" s="240"/>
      <c r="X408" s="240"/>
      <c r="Y408" s="240"/>
      <c r="Z408" s="240"/>
      <c r="AA408" s="240"/>
      <c r="AB408" s="240"/>
      <c r="AC408" s="240"/>
      <c r="AD408" s="240"/>
      <c r="AE408" s="240"/>
      <c r="AF408" s="240"/>
      <c r="AG408" s="240"/>
      <c r="AH408" s="240"/>
      <c r="AI408" s="240"/>
      <c r="AJ408" s="240"/>
      <c r="AK408" s="240"/>
      <c r="AL408" s="240"/>
      <c r="AM408" s="240"/>
      <c r="AN408" s="240"/>
      <c r="AO408" s="240"/>
    </row>
    <row r="409" spans="1:41" ht="15.75" customHeight="1">
      <c r="A409" s="240"/>
      <c r="B409" s="240"/>
      <c r="C409" s="240"/>
      <c r="D409" s="240"/>
      <c r="E409" s="240"/>
      <c r="F409" s="240"/>
      <c r="G409" s="240"/>
      <c r="H409" s="164"/>
      <c r="I409" s="164"/>
      <c r="J409" s="164"/>
      <c r="K409" s="164"/>
      <c r="L409" s="164"/>
      <c r="M409" s="240"/>
      <c r="N409" s="240"/>
      <c r="O409" s="240"/>
      <c r="P409" s="240"/>
      <c r="Q409" s="240"/>
      <c r="R409" s="240"/>
      <c r="S409" s="240"/>
      <c r="T409" s="240"/>
      <c r="U409" s="240"/>
      <c r="V409" s="240"/>
      <c r="W409" s="240"/>
      <c r="X409" s="240"/>
      <c r="Y409" s="240"/>
      <c r="Z409" s="240"/>
      <c r="AA409" s="240"/>
      <c r="AB409" s="240"/>
      <c r="AC409" s="240"/>
      <c r="AD409" s="240"/>
      <c r="AE409" s="240"/>
      <c r="AF409" s="240"/>
      <c r="AG409" s="240"/>
      <c r="AH409" s="240"/>
      <c r="AI409" s="240"/>
      <c r="AJ409" s="240"/>
      <c r="AK409" s="240"/>
      <c r="AL409" s="240"/>
      <c r="AM409" s="240"/>
      <c r="AN409" s="240"/>
      <c r="AO409" s="240"/>
    </row>
    <row r="410" spans="1:41" ht="15.75" customHeight="1">
      <c r="A410" s="240"/>
      <c r="B410" s="240"/>
      <c r="C410" s="240"/>
      <c r="D410" s="240"/>
      <c r="E410" s="240"/>
      <c r="F410" s="240"/>
      <c r="G410" s="240"/>
      <c r="H410" s="164"/>
      <c r="I410" s="164"/>
      <c r="J410" s="164"/>
      <c r="K410" s="164"/>
      <c r="L410" s="164"/>
      <c r="M410" s="240"/>
      <c r="N410" s="240"/>
      <c r="O410" s="240"/>
      <c r="P410" s="240"/>
      <c r="Q410" s="240"/>
      <c r="R410" s="240"/>
      <c r="S410" s="240"/>
      <c r="T410" s="240"/>
      <c r="U410" s="240"/>
      <c r="V410" s="240"/>
      <c r="W410" s="240"/>
      <c r="X410" s="240"/>
      <c r="Y410" s="240"/>
      <c r="Z410" s="240"/>
      <c r="AA410" s="240"/>
      <c r="AB410" s="240"/>
      <c r="AC410" s="240"/>
      <c r="AD410" s="240"/>
      <c r="AE410" s="240"/>
      <c r="AF410" s="240"/>
      <c r="AG410" s="240"/>
      <c r="AH410" s="240"/>
      <c r="AI410" s="240"/>
      <c r="AJ410" s="240"/>
      <c r="AK410" s="240"/>
      <c r="AL410" s="240"/>
      <c r="AM410" s="240"/>
      <c r="AN410" s="240"/>
      <c r="AO410" s="240"/>
    </row>
    <row r="411" spans="1:41" ht="15.75" customHeight="1">
      <c r="A411" s="240"/>
      <c r="B411" s="240"/>
      <c r="C411" s="240"/>
      <c r="D411" s="240"/>
      <c r="E411" s="240"/>
      <c r="F411" s="240"/>
      <c r="G411" s="240"/>
      <c r="H411" s="164"/>
      <c r="I411" s="164"/>
      <c r="J411" s="164"/>
      <c r="K411" s="164"/>
      <c r="L411" s="164"/>
      <c r="M411" s="240"/>
      <c r="N411" s="240"/>
      <c r="O411" s="240"/>
      <c r="P411" s="240"/>
      <c r="Q411" s="240"/>
      <c r="R411" s="240"/>
      <c r="S411" s="240"/>
      <c r="T411" s="240"/>
      <c r="U411" s="240"/>
      <c r="V411" s="240"/>
      <c r="W411" s="240"/>
      <c r="X411" s="240"/>
      <c r="Y411" s="240"/>
      <c r="Z411" s="240"/>
      <c r="AA411" s="240"/>
      <c r="AB411" s="240"/>
      <c r="AC411" s="240"/>
      <c r="AD411" s="240"/>
      <c r="AE411" s="240"/>
      <c r="AF411" s="240"/>
      <c r="AG411" s="240"/>
      <c r="AH411" s="240"/>
      <c r="AI411" s="240"/>
      <c r="AJ411" s="240"/>
      <c r="AK411" s="240"/>
      <c r="AL411" s="240"/>
      <c r="AM411" s="240"/>
      <c r="AN411" s="240"/>
      <c r="AO411" s="240"/>
    </row>
    <row r="412" spans="1:41" ht="15.75" customHeight="1">
      <c r="A412" s="240"/>
      <c r="B412" s="240"/>
      <c r="C412" s="240"/>
      <c r="D412" s="240"/>
      <c r="E412" s="240"/>
      <c r="F412" s="240"/>
      <c r="G412" s="240"/>
      <c r="H412" s="164"/>
      <c r="I412" s="164"/>
      <c r="J412" s="164"/>
      <c r="K412" s="164"/>
      <c r="L412" s="164"/>
      <c r="M412" s="240"/>
      <c r="N412" s="240"/>
      <c r="O412" s="240"/>
      <c r="P412" s="240"/>
      <c r="Q412" s="240"/>
      <c r="R412" s="240"/>
      <c r="S412" s="240"/>
      <c r="T412" s="240"/>
      <c r="U412" s="240"/>
      <c r="V412" s="240"/>
      <c r="W412" s="240"/>
      <c r="X412" s="240"/>
      <c r="Y412" s="240"/>
      <c r="Z412" s="240"/>
      <c r="AA412" s="240"/>
      <c r="AB412" s="240"/>
      <c r="AC412" s="240"/>
      <c r="AD412" s="240"/>
      <c r="AE412" s="240"/>
      <c r="AF412" s="240"/>
      <c r="AG412" s="240"/>
      <c r="AH412" s="240"/>
      <c r="AI412" s="240"/>
      <c r="AJ412" s="240"/>
      <c r="AK412" s="240"/>
      <c r="AL412" s="240"/>
      <c r="AM412" s="240"/>
      <c r="AN412" s="240"/>
      <c r="AO412" s="240"/>
    </row>
    <row r="413" spans="1:41" ht="15.75" customHeight="1">
      <c r="A413" s="240"/>
      <c r="B413" s="240"/>
      <c r="C413" s="240"/>
      <c r="D413" s="240"/>
      <c r="E413" s="240"/>
      <c r="F413" s="240"/>
      <c r="G413" s="240"/>
      <c r="H413" s="164"/>
      <c r="I413" s="164"/>
      <c r="J413" s="164"/>
      <c r="K413" s="164"/>
      <c r="L413" s="164"/>
      <c r="M413" s="240"/>
      <c r="N413" s="240"/>
      <c r="O413" s="240"/>
      <c r="P413" s="240"/>
      <c r="Q413" s="240"/>
      <c r="R413" s="240"/>
      <c r="S413" s="240"/>
      <c r="T413" s="240"/>
      <c r="U413" s="240"/>
      <c r="V413" s="240"/>
      <c r="W413" s="240"/>
      <c r="X413" s="240"/>
      <c r="Y413" s="240"/>
      <c r="Z413" s="240"/>
      <c r="AA413" s="240"/>
      <c r="AB413" s="240"/>
      <c r="AC413" s="240"/>
      <c r="AD413" s="240"/>
      <c r="AE413" s="240"/>
      <c r="AF413" s="240"/>
      <c r="AG413" s="240"/>
      <c r="AH413" s="240"/>
      <c r="AI413" s="240"/>
      <c r="AJ413" s="240"/>
      <c r="AK413" s="240"/>
      <c r="AL413" s="240"/>
      <c r="AM413" s="240"/>
      <c r="AN413" s="240"/>
      <c r="AO413" s="240"/>
    </row>
    <row r="414" spans="1:41" ht="15.75" customHeight="1">
      <c r="A414" s="240"/>
      <c r="B414" s="240"/>
      <c r="C414" s="240"/>
      <c r="D414" s="240"/>
      <c r="E414" s="240"/>
      <c r="F414" s="240"/>
      <c r="G414" s="240"/>
      <c r="H414" s="164"/>
      <c r="I414" s="164"/>
      <c r="J414" s="164"/>
      <c r="K414" s="164"/>
      <c r="L414" s="164"/>
      <c r="M414" s="240"/>
      <c r="N414" s="240"/>
      <c r="O414" s="240"/>
      <c r="P414" s="240"/>
      <c r="Q414" s="240"/>
      <c r="R414" s="240"/>
      <c r="S414" s="240"/>
      <c r="T414" s="240"/>
      <c r="U414" s="240"/>
      <c r="V414" s="240"/>
      <c r="W414" s="240"/>
      <c r="X414" s="240"/>
      <c r="Y414" s="240"/>
      <c r="Z414" s="240"/>
      <c r="AA414" s="240"/>
      <c r="AB414" s="240"/>
      <c r="AC414" s="240"/>
      <c r="AD414" s="240"/>
      <c r="AE414" s="240"/>
      <c r="AF414" s="240"/>
      <c r="AG414" s="240"/>
      <c r="AH414" s="240"/>
      <c r="AI414" s="240"/>
      <c r="AJ414" s="240"/>
      <c r="AK414" s="240"/>
      <c r="AL414" s="240"/>
      <c r="AM414" s="240"/>
      <c r="AN414" s="240"/>
      <c r="AO414" s="240"/>
    </row>
    <row r="415" spans="1:41" ht="15.75" customHeight="1">
      <c r="A415" s="240"/>
      <c r="B415" s="240"/>
      <c r="C415" s="240"/>
      <c r="D415" s="240"/>
      <c r="E415" s="240"/>
      <c r="F415" s="240"/>
      <c r="G415" s="240"/>
      <c r="H415" s="164"/>
      <c r="I415" s="164"/>
      <c r="J415" s="164"/>
      <c r="K415" s="164"/>
      <c r="L415" s="164"/>
      <c r="M415" s="240"/>
      <c r="N415" s="240"/>
      <c r="O415" s="240"/>
      <c r="P415" s="240"/>
      <c r="Q415" s="240"/>
      <c r="R415" s="240"/>
      <c r="S415" s="240"/>
      <c r="T415" s="240"/>
      <c r="U415" s="240"/>
      <c r="V415" s="240"/>
      <c r="W415" s="240"/>
      <c r="X415" s="240"/>
      <c r="Y415" s="240"/>
      <c r="Z415" s="240"/>
      <c r="AA415" s="240"/>
      <c r="AB415" s="240"/>
      <c r="AC415" s="240"/>
      <c r="AD415" s="240"/>
      <c r="AE415" s="240"/>
      <c r="AF415" s="240"/>
      <c r="AG415" s="240"/>
      <c r="AH415" s="240"/>
      <c r="AI415" s="240"/>
      <c r="AJ415" s="240"/>
      <c r="AK415" s="240"/>
      <c r="AL415" s="240"/>
      <c r="AM415" s="240"/>
      <c r="AN415" s="240"/>
      <c r="AO415" s="240"/>
    </row>
    <row r="416" spans="1:41" ht="15.75" customHeight="1">
      <c r="A416" s="240"/>
      <c r="B416" s="240"/>
      <c r="C416" s="240"/>
      <c r="D416" s="240"/>
      <c r="E416" s="240"/>
      <c r="F416" s="240"/>
      <c r="G416" s="240"/>
      <c r="H416" s="164"/>
      <c r="I416" s="164"/>
      <c r="J416" s="164"/>
      <c r="K416" s="164"/>
      <c r="L416" s="164"/>
      <c r="M416" s="240"/>
      <c r="N416" s="240"/>
      <c r="O416" s="240"/>
      <c r="P416" s="240"/>
      <c r="Q416" s="240"/>
      <c r="R416" s="240"/>
      <c r="S416" s="240"/>
      <c r="T416" s="240"/>
      <c r="U416" s="240"/>
      <c r="V416" s="240"/>
      <c r="W416" s="240"/>
      <c r="X416" s="240"/>
      <c r="Y416" s="240"/>
      <c r="Z416" s="240"/>
      <c r="AA416" s="240"/>
      <c r="AB416" s="240"/>
      <c r="AC416" s="240"/>
      <c r="AD416" s="240"/>
      <c r="AE416" s="240"/>
      <c r="AF416" s="240"/>
      <c r="AG416" s="240"/>
      <c r="AH416" s="240"/>
      <c r="AI416" s="240"/>
      <c r="AJ416" s="240"/>
      <c r="AK416" s="240"/>
      <c r="AL416" s="240"/>
      <c r="AM416" s="240"/>
      <c r="AN416" s="240"/>
      <c r="AO416" s="240"/>
    </row>
    <row r="417" spans="1:41" ht="15.75" customHeight="1">
      <c r="A417" s="240"/>
      <c r="B417" s="240"/>
      <c r="C417" s="240"/>
      <c r="D417" s="240"/>
      <c r="E417" s="240"/>
      <c r="F417" s="240"/>
      <c r="G417" s="240"/>
      <c r="H417" s="164"/>
      <c r="I417" s="164"/>
      <c r="J417" s="164"/>
      <c r="K417" s="164"/>
      <c r="L417" s="164"/>
      <c r="M417" s="240"/>
      <c r="N417" s="240"/>
      <c r="O417" s="240"/>
      <c r="P417" s="240"/>
      <c r="Q417" s="240"/>
      <c r="R417" s="240"/>
      <c r="S417" s="240"/>
      <c r="T417" s="240"/>
      <c r="U417" s="240"/>
      <c r="V417" s="240"/>
      <c r="W417" s="240"/>
      <c r="X417" s="240"/>
      <c r="Y417" s="240"/>
      <c r="Z417" s="240"/>
      <c r="AA417" s="240"/>
      <c r="AB417" s="240"/>
      <c r="AC417" s="240"/>
      <c r="AD417" s="240"/>
      <c r="AE417" s="240"/>
      <c r="AF417" s="240"/>
      <c r="AG417" s="240"/>
      <c r="AH417" s="240"/>
      <c r="AI417" s="240"/>
      <c r="AJ417" s="240"/>
      <c r="AK417" s="240"/>
      <c r="AL417" s="240"/>
      <c r="AM417" s="240"/>
      <c r="AN417" s="240"/>
      <c r="AO417" s="240"/>
    </row>
    <row r="418" spans="1:41" ht="15.75" customHeight="1">
      <c r="A418" s="240"/>
      <c r="B418" s="240"/>
      <c r="C418" s="240"/>
      <c r="D418" s="240"/>
      <c r="E418" s="240"/>
      <c r="F418" s="240"/>
      <c r="G418" s="240"/>
      <c r="H418" s="164"/>
      <c r="I418" s="164"/>
      <c r="J418" s="164"/>
      <c r="K418" s="164"/>
      <c r="L418" s="164"/>
      <c r="M418" s="240"/>
      <c r="N418" s="240"/>
      <c r="O418" s="240"/>
      <c r="P418" s="240"/>
      <c r="Q418" s="240"/>
      <c r="R418" s="240"/>
      <c r="S418" s="240"/>
      <c r="T418" s="240"/>
      <c r="U418" s="240"/>
      <c r="V418" s="240"/>
      <c r="W418" s="240"/>
      <c r="X418" s="240"/>
      <c r="Y418" s="240"/>
      <c r="Z418" s="240"/>
      <c r="AA418" s="240"/>
      <c r="AB418" s="240"/>
      <c r="AC418" s="240"/>
      <c r="AD418" s="240"/>
      <c r="AE418" s="240"/>
      <c r="AF418" s="240"/>
      <c r="AG418" s="240"/>
      <c r="AH418" s="240"/>
      <c r="AI418" s="240"/>
      <c r="AJ418" s="240"/>
      <c r="AK418" s="240"/>
      <c r="AL418" s="240"/>
      <c r="AM418" s="240"/>
      <c r="AN418" s="240"/>
      <c r="AO418" s="240"/>
    </row>
    <row r="419" spans="1:41" ht="15.75" customHeight="1">
      <c r="A419" s="240"/>
      <c r="B419" s="240"/>
      <c r="C419" s="240"/>
      <c r="D419" s="240"/>
      <c r="E419" s="240"/>
      <c r="F419" s="240"/>
      <c r="G419" s="240"/>
      <c r="H419" s="164"/>
      <c r="I419" s="164"/>
      <c r="J419" s="164"/>
      <c r="K419" s="164"/>
      <c r="L419" s="164"/>
      <c r="M419" s="240"/>
      <c r="N419" s="240"/>
      <c r="O419" s="240"/>
      <c r="P419" s="240"/>
      <c r="Q419" s="240"/>
      <c r="R419" s="240"/>
      <c r="S419" s="240"/>
      <c r="T419" s="240"/>
      <c r="U419" s="240"/>
      <c r="V419" s="240"/>
      <c r="W419" s="240"/>
      <c r="X419" s="240"/>
      <c r="Y419" s="240"/>
      <c r="Z419" s="240"/>
      <c r="AA419" s="240"/>
      <c r="AB419" s="240"/>
      <c r="AC419" s="240"/>
      <c r="AD419" s="240"/>
      <c r="AE419" s="240"/>
      <c r="AF419" s="240"/>
      <c r="AG419" s="240"/>
      <c r="AH419" s="240"/>
      <c r="AI419" s="240"/>
      <c r="AJ419" s="240"/>
      <c r="AK419" s="240"/>
      <c r="AL419" s="240"/>
      <c r="AM419" s="240"/>
      <c r="AN419" s="240"/>
      <c r="AO419" s="240"/>
    </row>
    <row r="420" spans="1:41" ht="15.75" customHeight="1">
      <c r="A420" s="240"/>
      <c r="B420" s="240"/>
      <c r="C420" s="240"/>
      <c r="D420" s="240"/>
      <c r="E420" s="240"/>
      <c r="F420" s="240"/>
      <c r="G420" s="240"/>
      <c r="H420" s="164"/>
      <c r="I420" s="164"/>
      <c r="J420" s="164"/>
      <c r="K420" s="164"/>
      <c r="L420" s="164"/>
      <c r="M420" s="240"/>
      <c r="N420" s="240"/>
      <c r="O420" s="240"/>
      <c r="P420" s="240"/>
      <c r="Q420" s="240"/>
      <c r="R420" s="240"/>
      <c r="S420" s="240"/>
      <c r="T420" s="240"/>
      <c r="U420" s="240"/>
      <c r="V420" s="240"/>
      <c r="W420" s="240"/>
      <c r="X420" s="240"/>
      <c r="Y420" s="240"/>
      <c r="Z420" s="240"/>
      <c r="AA420" s="240"/>
      <c r="AB420" s="240"/>
      <c r="AC420" s="240"/>
      <c r="AD420" s="240"/>
      <c r="AE420" s="240"/>
      <c r="AF420" s="240"/>
      <c r="AG420" s="240"/>
      <c r="AH420" s="240"/>
      <c r="AI420" s="240"/>
      <c r="AJ420" s="240"/>
      <c r="AK420" s="240"/>
      <c r="AL420" s="240"/>
      <c r="AM420" s="240"/>
      <c r="AN420" s="240"/>
      <c r="AO420" s="240"/>
    </row>
    <row r="421" spans="1:41" ht="15.75" customHeight="1">
      <c r="A421" s="240"/>
      <c r="B421" s="240"/>
      <c r="C421" s="240"/>
      <c r="D421" s="240"/>
      <c r="E421" s="240"/>
      <c r="F421" s="240"/>
      <c r="G421" s="240"/>
      <c r="H421" s="164"/>
      <c r="I421" s="164"/>
      <c r="J421" s="164"/>
      <c r="K421" s="164"/>
      <c r="L421" s="164"/>
      <c r="M421" s="240"/>
      <c r="N421" s="240"/>
      <c r="O421" s="240"/>
      <c r="P421" s="240"/>
      <c r="Q421" s="240"/>
      <c r="R421" s="240"/>
      <c r="S421" s="240"/>
      <c r="T421" s="240"/>
      <c r="U421" s="240"/>
      <c r="V421" s="240"/>
      <c r="W421" s="240"/>
      <c r="X421" s="240"/>
      <c r="Y421" s="240"/>
      <c r="Z421" s="240"/>
      <c r="AA421" s="240"/>
      <c r="AB421" s="240"/>
      <c r="AC421" s="240"/>
      <c r="AD421" s="240"/>
      <c r="AE421" s="240"/>
      <c r="AF421" s="240"/>
      <c r="AG421" s="240"/>
      <c r="AH421" s="240"/>
      <c r="AI421" s="240"/>
      <c r="AJ421" s="240"/>
      <c r="AK421" s="240"/>
      <c r="AL421" s="240"/>
      <c r="AM421" s="240"/>
      <c r="AN421" s="240"/>
      <c r="AO421" s="240"/>
    </row>
    <row r="422" spans="1:41" ht="15.75" customHeight="1">
      <c r="A422" s="240"/>
      <c r="B422" s="240"/>
      <c r="C422" s="240"/>
      <c r="D422" s="240"/>
      <c r="E422" s="240"/>
      <c r="F422" s="240"/>
      <c r="G422" s="240"/>
      <c r="H422" s="164"/>
      <c r="I422" s="164"/>
      <c r="J422" s="164"/>
      <c r="K422" s="164"/>
      <c r="L422" s="164"/>
      <c r="M422" s="240"/>
      <c r="N422" s="240"/>
      <c r="O422" s="240"/>
      <c r="P422" s="240"/>
      <c r="Q422" s="240"/>
      <c r="R422" s="240"/>
      <c r="S422" s="240"/>
      <c r="T422" s="240"/>
      <c r="U422" s="240"/>
      <c r="V422" s="240"/>
      <c r="W422" s="240"/>
      <c r="X422" s="240"/>
      <c r="Y422" s="240"/>
      <c r="Z422" s="240"/>
      <c r="AA422" s="240"/>
      <c r="AB422" s="240"/>
      <c r="AC422" s="240"/>
      <c r="AD422" s="240"/>
      <c r="AE422" s="240"/>
      <c r="AF422" s="240"/>
      <c r="AG422" s="240"/>
      <c r="AH422" s="240"/>
      <c r="AI422" s="240"/>
      <c r="AJ422" s="240"/>
      <c r="AK422" s="240"/>
      <c r="AL422" s="240"/>
      <c r="AM422" s="240"/>
      <c r="AN422" s="240"/>
      <c r="AO422" s="240"/>
    </row>
    <row r="423" spans="1:41" ht="15.75" customHeight="1">
      <c r="A423" s="240"/>
      <c r="B423" s="240"/>
      <c r="C423" s="240"/>
      <c r="D423" s="240"/>
      <c r="E423" s="240"/>
      <c r="F423" s="240"/>
      <c r="G423" s="240"/>
      <c r="H423" s="164"/>
      <c r="I423" s="164"/>
      <c r="J423" s="164"/>
      <c r="K423" s="164"/>
      <c r="L423" s="164"/>
      <c r="M423" s="240"/>
      <c r="N423" s="240"/>
      <c r="O423" s="240"/>
      <c r="P423" s="240"/>
      <c r="Q423" s="240"/>
      <c r="R423" s="240"/>
      <c r="S423" s="240"/>
      <c r="T423" s="240"/>
      <c r="U423" s="240"/>
      <c r="V423" s="240"/>
      <c r="W423" s="240"/>
      <c r="X423" s="240"/>
      <c r="Y423" s="240"/>
      <c r="Z423" s="240"/>
      <c r="AA423" s="240"/>
      <c r="AB423" s="240"/>
      <c r="AC423" s="240"/>
      <c r="AD423" s="240"/>
      <c r="AE423" s="240"/>
      <c r="AF423" s="240"/>
      <c r="AG423" s="240"/>
      <c r="AH423" s="240"/>
      <c r="AI423" s="240"/>
      <c r="AJ423" s="240"/>
      <c r="AK423" s="240"/>
      <c r="AL423" s="240"/>
      <c r="AM423" s="240"/>
      <c r="AN423" s="240"/>
      <c r="AO423" s="240"/>
    </row>
    <row r="424" spans="1:41" ht="15.75" customHeight="1">
      <c r="A424" s="240"/>
      <c r="B424" s="240"/>
      <c r="C424" s="240"/>
      <c r="D424" s="240"/>
      <c r="E424" s="240"/>
      <c r="F424" s="240"/>
      <c r="G424" s="240"/>
      <c r="H424" s="164"/>
      <c r="I424" s="164"/>
      <c r="J424" s="164"/>
      <c r="K424" s="164"/>
      <c r="L424" s="164"/>
      <c r="M424" s="240"/>
      <c r="N424" s="240"/>
      <c r="O424" s="240"/>
      <c r="P424" s="240"/>
      <c r="Q424" s="240"/>
      <c r="R424" s="240"/>
      <c r="S424" s="240"/>
      <c r="T424" s="240"/>
      <c r="U424" s="240"/>
      <c r="V424" s="240"/>
      <c r="W424" s="240"/>
      <c r="X424" s="240"/>
      <c r="Y424" s="240"/>
      <c r="Z424" s="240"/>
      <c r="AA424" s="240"/>
      <c r="AB424" s="240"/>
      <c r="AC424" s="240"/>
      <c r="AD424" s="240"/>
      <c r="AE424" s="240"/>
      <c r="AF424" s="240"/>
      <c r="AG424" s="240"/>
      <c r="AH424" s="240"/>
      <c r="AI424" s="240"/>
      <c r="AJ424" s="240"/>
      <c r="AK424" s="240"/>
      <c r="AL424" s="240"/>
      <c r="AM424" s="240"/>
      <c r="AN424" s="240"/>
      <c r="AO424" s="240"/>
    </row>
    <row r="425" spans="1:41" ht="15.75" customHeight="1">
      <c r="A425" s="240"/>
      <c r="B425" s="240"/>
      <c r="C425" s="240"/>
      <c r="D425" s="240"/>
      <c r="E425" s="240"/>
      <c r="F425" s="240"/>
      <c r="G425" s="240"/>
      <c r="H425" s="164"/>
      <c r="I425" s="164"/>
      <c r="J425" s="164"/>
      <c r="K425" s="164"/>
      <c r="L425" s="164"/>
      <c r="M425" s="240"/>
      <c r="N425" s="240"/>
      <c r="O425" s="240"/>
      <c r="P425" s="240"/>
      <c r="Q425" s="240"/>
      <c r="R425" s="240"/>
      <c r="S425" s="240"/>
      <c r="T425" s="240"/>
      <c r="U425" s="240"/>
      <c r="V425" s="240"/>
      <c r="W425" s="240"/>
      <c r="X425" s="240"/>
      <c r="Y425" s="240"/>
      <c r="Z425" s="240"/>
      <c r="AA425" s="240"/>
      <c r="AB425" s="240"/>
      <c r="AC425" s="240"/>
      <c r="AD425" s="240"/>
      <c r="AE425" s="240"/>
      <c r="AF425" s="240"/>
      <c r="AG425" s="240"/>
      <c r="AH425" s="240"/>
      <c r="AI425" s="240"/>
      <c r="AJ425" s="240"/>
      <c r="AK425" s="240"/>
      <c r="AL425" s="240"/>
      <c r="AM425" s="240"/>
      <c r="AN425" s="240"/>
      <c r="AO425" s="240"/>
    </row>
    <row r="426" spans="1:41" ht="15.75" customHeight="1">
      <c r="A426" s="240"/>
      <c r="B426" s="240"/>
      <c r="C426" s="240"/>
      <c r="D426" s="240"/>
      <c r="E426" s="240"/>
      <c r="F426" s="240"/>
      <c r="G426" s="240"/>
      <c r="H426" s="164"/>
      <c r="I426" s="164"/>
      <c r="J426" s="164"/>
      <c r="K426" s="164"/>
      <c r="L426" s="164"/>
      <c r="M426" s="240"/>
      <c r="N426" s="240"/>
      <c r="O426" s="240"/>
      <c r="P426" s="240"/>
      <c r="Q426" s="240"/>
      <c r="R426" s="240"/>
      <c r="S426" s="240"/>
      <c r="T426" s="240"/>
      <c r="U426" s="240"/>
      <c r="V426" s="240"/>
      <c r="W426" s="240"/>
      <c r="X426" s="240"/>
      <c r="Y426" s="240"/>
      <c r="Z426" s="240"/>
      <c r="AA426" s="240"/>
      <c r="AB426" s="240"/>
      <c r="AC426" s="240"/>
      <c r="AD426" s="240"/>
      <c r="AE426" s="240"/>
      <c r="AF426" s="240"/>
      <c r="AG426" s="240"/>
      <c r="AH426" s="240"/>
      <c r="AI426" s="240"/>
      <c r="AJ426" s="240"/>
      <c r="AK426" s="240"/>
      <c r="AL426" s="240"/>
      <c r="AM426" s="240"/>
      <c r="AN426" s="240"/>
      <c r="AO426" s="240"/>
    </row>
    <row r="427" spans="1:41" ht="15.75" customHeight="1">
      <c r="A427" s="240"/>
      <c r="B427" s="240"/>
      <c r="C427" s="240"/>
      <c r="D427" s="240"/>
      <c r="E427" s="240"/>
      <c r="F427" s="240"/>
      <c r="G427" s="240"/>
      <c r="H427" s="164"/>
      <c r="I427" s="164"/>
      <c r="J427" s="164"/>
      <c r="K427" s="164"/>
      <c r="L427" s="164"/>
      <c r="M427" s="240"/>
      <c r="N427" s="240"/>
      <c r="O427" s="240"/>
      <c r="P427" s="240"/>
      <c r="Q427" s="240"/>
      <c r="R427" s="240"/>
      <c r="S427" s="240"/>
      <c r="T427" s="240"/>
      <c r="U427" s="240"/>
      <c r="V427" s="240"/>
      <c r="W427" s="240"/>
      <c r="X427" s="240"/>
      <c r="Y427" s="240"/>
      <c r="Z427" s="240"/>
      <c r="AA427" s="240"/>
      <c r="AB427" s="240"/>
      <c r="AC427" s="240"/>
      <c r="AD427" s="240"/>
      <c r="AE427" s="240"/>
      <c r="AF427" s="240"/>
      <c r="AG427" s="240"/>
      <c r="AH427" s="240"/>
      <c r="AI427" s="240"/>
      <c r="AJ427" s="240"/>
      <c r="AK427" s="240"/>
      <c r="AL427" s="240"/>
      <c r="AM427" s="240"/>
      <c r="AN427" s="240"/>
      <c r="AO427" s="240"/>
    </row>
    <row r="428" spans="1:41" ht="15.75" customHeight="1">
      <c r="A428" s="240"/>
      <c r="B428" s="240"/>
      <c r="C428" s="240"/>
      <c r="D428" s="240"/>
      <c r="E428" s="240"/>
      <c r="F428" s="240"/>
      <c r="G428" s="240"/>
      <c r="H428" s="164"/>
      <c r="I428" s="164"/>
      <c r="J428" s="164"/>
      <c r="K428" s="164"/>
      <c r="L428" s="164"/>
      <c r="M428" s="240"/>
      <c r="N428" s="240"/>
      <c r="O428" s="240"/>
      <c r="P428" s="240"/>
      <c r="Q428" s="240"/>
      <c r="R428" s="240"/>
      <c r="S428" s="240"/>
      <c r="T428" s="240"/>
      <c r="U428" s="240"/>
      <c r="V428" s="240"/>
      <c r="W428" s="240"/>
      <c r="X428" s="240"/>
      <c r="Y428" s="240"/>
      <c r="Z428" s="240"/>
      <c r="AA428" s="240"/>
      <c r="AB428" s="240"/>
      <c r="AC428" s="240"/>
      <c r="AD428" s="240"/>
      <c r="AE428" s="240"/>
      <c r="AF428" s="240"/>
      <c r="AG428" s="240"/>
      <c r="AH428" s="240"/>
      <c r="AI428" s="240"/>
      <c r="AJ428" s="240"/>
      <c r="AK428" s="240"/>
      <c r="AL428" s="240"/>
      <c r="AM428" s="240"/>
      <c r="AN428" s="240"/>
      <c r="AO428" s="240"/>
    </row>
    <row r="429" spans="1:41" ht="15.75" customHeight="1">
      <c r="A429" s="240"/>
      <c r="B429" s="240"/>
      <c r="C429" s="240"/>
      <c r="D429" s="240"/>
      <c r="E429" s="240"/>
      <c r="F429" s="240"/>
      <c r="G429" s="240"/>
      <c r="H429" s="164"/>
      <c r="I429" s="164"/>
      <c r="J429" s="164"/>
      <c r="K429" s="164"/>
      <c r="L429" s="164"/>
      <c r="M429" s="240"/>
      <c r="N429" s="240"/>
      <c r="O429" s="240"/>
      <c r="P429" s="240"/>
      <c r="Q429" s="240"/>
      <c r="R429" s="240"/>
      <c r="S429" s="240"/>
      <c r="T429" s="240"/>
      <c r="U429" s="240"/>
      <c r="V429" s="240"/>
      <c r="W429" s="240"/>
      <c r="X429" s="240"/>
      <c r="Y429" s="240"/>
      <c r="Z429" s="240"/>
      <c r="AA429" s="240"/>
      <c r="AB429" s="240"/>
      <c r="AC429" s="240"/>
      <c r="AD429" s="240"/>
      <c r="AE429" s="240"/>
      <c r="AF429" s="240"/>
      <c r="AG429" s="240"/>
      <c r="AH429" s="240"/>
      <c r="AI429" s="240"/>
      <c r="AJ429" s="240"/>
      <c r="AK429" s="240"/>
      <c r="AL429" s="240"/>
      <c r="AM429" s="240"/>
      <c r="AN429" s="240"/>
      <c r="AO429" s="240"/>
    </row>
    <row r="430" spans="1:41" ht="15.75" customHeight="1">
      <c r="A430" s="240"/>
      <c r="B430" s="240"/>
      <c r="C430" s="240"/>
      <c r="D430" s="240"/>
      <c r="E430" s="240"/>
      <c r="F430" s="240"/>
      <c r="G430" s="240"/>
      <c r="H430" s="164"/>
      <c r="I430" s="164"/>
      <c r="J430" s="164"/>
      <c r="K430" s="164"/>
      <c r="L430" s="164"/>
      <c r="M430" s="240"/>
      <c r="N430" s="240"/>
      <c r="O430" s="240"/>
      <c r="P430" s="240"/>
      <c r="Q430" s="240"/>
      <c r="R430" s="240"/>
      <c r="S430" s="240"/>
      <c r="T430" s="240"/>
      <c r="U430" s="240"/>
      <c r="V430" s="240"/>
      <c r="W430" s="240"/>
      <c r="X430" s="240"/>
      <c r="Y430" s="240"/>
      <c r="Z430" s="240"/>
      <c r="AA430" s="240"/>
      <c r="AB430" s="240"/>
      <c r="AC430" s="240"/>
      <c r="AD430" s="240"/>
      <c r="AE430" s="240"/>
      <c r="AF430" s="240"/>
      <c r="AG430" s="240"/>
      <c r="AH430" s="240"/>
      <c r="AI430" s="240"/>
      <c r="AJ430" s="240"/>
      <c r="AK430" s="240"/>
      <c r="AL430" s="240"/>
      <c r="AM430" s="240"/>
      <c r="AN430" s="240"/>
      <c r="AO430" s="240"/>
    </row>
    <row r="431" spans="1:41" ht="15.75" customHeight="1">
      <c r="A431" s="240"/>
      <c r="B431" s="240"/>
      <c r="C431" s="240"/>
      <c r="D431" s="240"/>
      <c r="E431" s="240"/>
      <c r="F431" s="240"/>
      <c r="G431" s="240"/>
      <c r="H431" s="164"/>
      <c r="I431" s="164"/>
      <c r="J431" s="164"/>
      <c r="K431" s="164"/>
      <c r="L431" s="164"/>
      <c r="M431" s="240"/>
      <c r="N431" s="240"/>
      <c r="O431" s="240"/>
      <c r="P431" s="240"/>
      <c r="Q431" s="240"/>
      <c r="R431" s="240"/>
      <c r="S431" s="240"/>
      <c r="T431" s="240"/>
      <c r="U431" s="240"/>
      <c r="V431" s="240"/>
      <c r="W431" s="240"/>
      <c r="X431" s="240"/>
      <c r="Y431" s="240"/>
      <c r="Z431" s="240"/>
      <c r="AA431" s="240"/>
      <c r="AB431" s="240"/>
      <c r="AC431" s="240"/>
      <c r="AD431" s="240"/>
      <c r="AE431" s="240"/>
      <c r="AF431" s="240"/>
      <c r="AG431" s="240"/>
      <c r="AH431" s="240"/>
      <c r="AI431" s="240"/>
      <c r="AJ431" s="240"/>
      <c r="AK431" s="240"/>
      <c r="AL431" s="240"/>
      <c r="AM431" s="240"/>
      <c r="AN431" s="240"/>
      <c r="AO431" s="240"/>
    </row>
    <row r="432" spans="1:41" ht="15.75" customHeight="1">
      <c r="A432" s="240"/>
      <c r="B432" s="240"/>
      <c r="C432" s="240"/>
      <c r="D432" s="240"/>
      <c r="E432" s="240"/>
      <c r="F432" s="240"/>
      <c r="G432" s="240"/>
      <c r="H432" s="164"/>
      <c r="I432" s="164"/>
      <c r="J432" s="164"/>
      <c r="K432" s="164"/>
      <c r="L432" s="164"/>
      <c r="M432" s="240"/>
      <c r="N432" s="240"/>
      <c r="O432" s="240"/>
      <c r="P432" s="240"/>
      <c r="Q432" s="240"/>
      <c r="R432" s="240"/>
      <c r="S432" s="240"/>
      <c r="T432" s="240"/>
      <c r="U432" s="240"/>
      <c r="V432" s="240"/>
      <c r="W432" s="240"/>
      <c r="X432" s="240"/>
      <c r="Y432" s="240"/>
      <c r="Z432" s="240"/>
      <c r="AA432" s="240"/>
      <c r="AB432" s="240"/>
      <c r="AC432" s="240"/>
      <c r="AD432" s="240"/>
      <c r="AE432" s="240"/>
      <c r="AF432" s="240"/>
      <c r="AG432" s="240"/>
      <c r="AH432" s="240"/>
      <c r="AI432" s="240"/>
      <c r="AJ432" s="240"/>
      <c r="AK432" s="240"/>
      <c r="AL432" s="240"/>
      <c r="AM432" s="240"/>
      <c r="AN432" s="240"/>
      <c r="AO432" s="240"/>
    </row>
    <row r="433" spans="1:41" ht="15.75" customHeight="1">
      <c r="A433" s="240"/>
      <c r="B433" s="240"/>
      <c r="C433" s="240"/>
      <c r="D433" s="240"/>
      <c r="E433" s="240"/>
      <c r="F433" s="240"/>
      <c r="G433" s="240"/>
      <c r="H433" s="164"/>
      <c r="I433" s="164"/>
      <c r="J433" s="164"/>
      <c r="K433" s="164"/>
      <c r="L433" s="164"/>
      <c r="M433" s="240"/>
      <c r="N433" s="240"/>
      <c r="O433" s="240"/>
      <c r="P433" s="240"/>
      <c r="Q433" s="240"/>
      <c r="R433" s="240"/>
      <c r="S433" s="240"/>
      <c r="T433" s="240"/>
      <c r="U433" s="240"/>
      <c r="V433" s="240"/>
      <c r="W433" s="240"/>
      <c r="X433" s="240"/>
      <c r="Y433" s="240"/>
      <c r="Z433" s="240"/>
      <c r="AA433" s="240"/>
      <c r="AB433" s="240"/>
      <c r="AC433" s="240"/>
      <c r="AD433" s="240"/>
      <c r="AE433" s="240"/>
      <c r="AF433" s="240"/>
      <c r="AG433" s="240"/>
      <c r="AH433" s="240"/>
      <c r="AI433" s="240"/>
      <c r="AJ433" s="240"/>
      <c r="AK433" s="240"/>
      <c r="AL433" s="240"/>
      <c r="AM433" s="240"/>
      <c r="AN433" s="240"/>
      <c r="AO433" s="240"/>
    </row>
    <row r="434" spans="1:41" ht="15.75" customHeight="1">
      <c r="A434" s="240"/>
      <c r="B434" s="240"/>
      <c r="C434" s="240"/>
      <c r="D434" s="240"/>
      <c r="E434" s="240"/>
      <c r="F434" s="240"/>
      <c r="G434" s="240"/>
      <c r="H434" s="164"/>
      <c r="I434" s="164"/>
      <c r="J434" s="164"/>
      <c r="K434" s="164"/>
      <c r="L434" s="164"/>
      <c r="M434" s="240"/>
      <c r="N434" s="240"/>
      <c r="O434" s="240"/>
      <c r="P434" s="240"/>
      <c r="Q434" s="240"/>
      <c r="R434" s="240"/>
      <c r="S434" s="240"/>
      <c r="T434" s="240"/>
      <c r="U434" s="240"/>
      <c r="V434" s="240"/>
      <c r="W434" s="240"/>
      <c r="X434" s="240"/>
      <c r="Y434" s="240"/>
      <c r="Z434" s="240"/>
      <c r="AA434" s="240"/>
      <c r="AB434" s="240"/>
      <c r="AC434" s="240"/>
      <c r="AD434" s="240"/>
      <c r="AE434" s="240"/>
      <c r="AF434" s="240"/>
      <c r="AG434" s="240"/>
      <c r="AH434" s="240"/>
      <c r="AI434" s="240"/>
      <c r="AJ434" s="240"/>
      <c r="AK434" s="240"/>
      <c r="AL434" s="240"/>
      <c r="AM434" s="240"/>
      <c r="AN434" s="240"/>
      <c r="AO434" s="240"/>
    </row>
    <row r="435" spans="1:41" ht="15.75" customHeight="1">
      <c r="A435" s="240"/>
      <c r="B435" s="240"/>
      <c r="C435" s="240"/>
      <c r="D435" s="240"/>
      <c r="E435" s="240"/>
      <c r="F435" s="240"/>
      <c r="G435" s="240"/>
      <c r="H435" s="164"/>
      <c r="I435" s="164"/>
      <c r="J435" s="164"/>
      <c r="K435" s="164"/>
      <c r="L435" s="164"/>
      <c r="M435" s="240"/>
      <c r="N435" s="240"/>
      <c r="O435" s="240"/>
      <c r="P435" s="240"/>
      <c r="Q435" s="240"/>
      <c r="R435" s="240"/>
      <c r="S435" s="240"/>
      <c r="T435" s="240"/>
      <c r="U435" s="240"/>
      <c r="V435" s="240"/>
      <c r="W435" s="240"/>
      <c r="X435" s="240"/>
      <c r="Y435" s="240"/>
      <c r="Z435" s="240"/>
      <c r="AA435" s="240"/>
      <c r="AB435" s="240"/>
      <c r="AC435" s="240"/>
      <c r="AD435" s="240"/>
      <c r="AE435" s="240"/>
      <c r="AF435" s="240"/>
      <c r="AG435" s="240"/>
      <c r="AH435" s="240"/>
      <c r="AI435" s="240"/>
      <c r="AJ435" s="240"/>
      <c r="AK435" s="240"/>
      <c r="AL435" s="240"/>
      <c r="AM435" s="240"/>
      <c r="AN435" s="240"/>
      <c r="AO435" s="240"/>
    </row>
    <row r="436" spans="1:41" ht="15.75" customHeight="1">
      <c r="A436" s="240"/>
      <c r="B436" s="240"/>
      <c r="C436" s="240"/>
      <c r="D436" s="240"/>
      <c r="E436" s="240"/>
      <c r="F436" s="240"/>
      <c r="G436" s="240"/>
      <c r="H436" s="164"/>
      <c r="I436" s="164"/>
      <c r="J436" s="164"/>
      <c r="K436" s="164"/>
      <c r="L436" s="164"/>
      <c r="M436" s="240"/>
      <c r="N436" s="240"/>
      <c r="O436" s="240"/>
      <c r="P436" s="240"/>
      <c r="Q436" s="240"/>
      <c r="R436" s="240"/>
      <c r="S436" s="240"/>
      <c r="T436" s="240"/>
      <c r="U436" s="240"/>
      <c r="V436" s="240"/>
      <c r="W436" s="240"/>
      <c r="X436" s="240"/>
      <c r="Y436" s="240"/>
      <c r="Z436" s="240"/>
      <c r="AA436" s="240"/>
      <c r="AB436" s="240"/>
      <c r="AC436" s="240"/>
      <c r="AD436" s="240"/>
      <c r="AE436" s="240"/>
      <c r="AF436" s="240"/>
      <c r="AG436" s="240"/>
      <c r="AH436" s="240"/>
      <c r="AI436" s="240"/>
      <c r="AJ436" s="240"/>
      <c r="AK436" s="240"/>
      <c r="AL436" s="240"/>
      <c r="AM436" s="240"/>
      <c r="AN436" s="240"/>
      <c r="AO436" s="240"/>
    </row>
    <row r="437" spans="1:41" ht="15.75" customHeight="1">
      <c r="A437" s="240"/>
      <c r="B437" s="240"/>
      <c r="C437" s="240"/>
      <c r="D437" s="240"/>
      <c r="E437" s="240"/>
      <c r="F437" s="240"/>
      <c r="G437" s="240"/>
      <c r="H437" s="164"/>
      <c r="I437" s="164"/>
      <c r="J437" s="164"/>
      <c r="K437" s="164"/>
      <c r="L437" s="164"/>
      <c r="M437" s="240"/>
      <c r="N437" s="240"/>
      <c r="O437" s="240"/>
      <c r="P437" s="240"/>
      <c r="Q437" s="240"/>
      <c r="R437" s="240"/>
      <c r="S437" s="240"/>
      <c r="T437" s="240"/>
      <c r="U437" s="240"/>
      <c r="V437" s="240"/>
      <c r="W437" s="240"/>
      <c r="X437" s="240"/>
      <c r="Y437" s="240"/>
      <c r="Z437" s="240"/>
      <c r="AA437" s="240"/>
      <c r="AB437" s="240"/>
      <c r="AC437" s="240"/>
      <c r="AD437" s="240"/>
      <c r="AE437" s="240"/>
      <c r="AF437" s="240"/>
      <c r="AG437" s="240"/>
      <c r="AH437" s="240"/>
      <c r="AI437" s="240"/>
      <c r="AJ437" s="240"/>
      <c r="AK437" s="240"/>
      <c r="AL437" s="240"/>
      <c r="AM437" s="240"/>
      <c r="AN437" s="240"/>
      <c r="AO437" s="240"/>
    </row>
    <row r="438" spans="1:41" ht="15.75" customHeight="1">
      <c r="A438" s="240"/>
      <c r="B438" s="240"/>
      <c r="C438" s="240"/>
      <c r="D438" s="240"/>
      <c r="E438" s="240"/>
      <c r="F438" s="240"/>
      <c r="G438" s="240"/>
      <c r="H438" s="164"/>
      <c r="I438" s="164"/>
      <c r="J438" s="164"/>
      <c r="K438" s="164"/>
      <c r="L438" s="164"/>
      <c r="M438" s="240"/>
      <c r="N438" s="240"/>
      <c r="O438" s="240"/>
      <c r="P438" s="240"/>
      <c r="Q438" s="240"/>
      <c r="R438" s="240"/>
      <c r="S438" s="240"/>
      <c r="T438" s="240"/>
      <c r="U438" s="240"/>
      <c r="V438" s="240"/>
      <c r="W438" s="240"/>
      <c r="X438" s="240"/>
      <c r="Y438" s="240"/>
      <c r="Z438" s="240"/>
      <c r="AA438" s="240"/>
      <c r="AB438" s="240"/>
      <c r="AC438" s="240"/>
      <c r="AD438" s="240"/>
      <c r="AE438" s="240"/>
      <c r="AF438" s="240"/>
      <c r="AG438" s="240"/>
      <c r="AH438" s="240"/>
      <c r="AI438" s="240"/>
      <c r="AJ438" s="240"/>
      <c r="AK438" s="240"/>
      <c r="AL438" s="240"/>
      <c r="AM438" s="240"/>
      <c r="AN438" s="240"/>
      <c r="AO438" s="240"/>
    </row>
    <row r="439" spans="1:41" ht="15.75" customHeight="1">
      <c r="A439" s="240"/>
      <c r="B439" s="240"/>
      <c r="C439" s="240"/>
      <c r="D439" s="240"/>
      <c r="E439" s="240"/>
      <c r="F439" s="240"/>
      <c r="G439" s="240"/>
      <c r="H439" s="164"/>
      <c r="I439" s="164"/>
      <c r="J439" s="164"/>
      <c r="K439" s="164"/>
      <c r="L439" s="164"/>
      <c r="M439" s="240"/>
      <c r="N439" s="240"/>
      <c r="O439" s="240"/>
      <c r="P439" s="240"/>
      <c r="Q439" s="240"/>
      <c r="R439" s="240"/>
      <c r="S439" s="240"/>
      <c r="T439" s="240"/>
      <c r="U439" s="240"/>
      <c r="V439" s="240"/>
      <c r="W439" s="240"/>
      <c r="X439" s="240"/>
      <c r="Y439" s="240"/>
      <c r="Z439" s="240"/>
      <c r="AA439" s="240"/>
      <c r="AB439" s="240"/>
      <c r="AC439" s="240"/>
      <c r="AD439" s="240"/>
      <c r="AE439" s="240"/>
      <c r="AF439" s="240"/>
      <c r="AG439" s="240"/>
      <c r="AH439" s="240"/>
      <c r="AI439" s="240"/>
      <c r="AJ439" s="240"/>
      <c r="AK439" s="240"/>
      <c r="AL439" s="240"/>
      <c r="AM439" s="240"/>
      <c r="AN439" s="240"/>
      <c r="AO439" s="240"/>
    </row>
    <row r="440" spans="1:41" ht="15.75" customHeight="1">
      <c r="A440" s="240"/>
      <c r="B440" s="240"/>
      <c r="C440" s="240"/>
      <c r="D440" s="240"/>
      <c r="E440" s="240"/>
      <c r="F440" s="240"/>
      <c r="G440" s="240"/>
      <c r="H440" s="164"/>
      <c r="I440" s="164"/>
      <c r="J440" s="164"/>
      <c r="K440" s="164"/>
      <c r="L440" s="164"/>
      <c r="M440" s="240"/>
      <c r="N440" s="240"/>
      <c r="O440" s="240"/>
      <c r="P440" s="240"/>
      <c r="Q440" s="240"/>
      <c r="R440" s="240"/>
      <c r="S440" s="240"/>
      <c r="T440" s="240"/>
      <c r="U440" s="240"/>
      <c r="V440" s="240"/>
      <c r="W440" s="240"/>
      <c r="X440" s="240"/>
      <c r="Y440" s="240"/>
      <c r="Z440" s="240"/>
      <c r="AA440" s="240"/>
      <c r="AB440" s="240"/>
      <c r="AC440" s="240"/>
      <c r="AD440" s="240"/>
      <c r="AE440" s="240"/>
      <c r="AF440" s="240"/>
      <c r="AG440" s="240"/>
      <c r="AH440" s="240"/>
      <c r="AI440" s="240"/>
      <c r="AJ440" s="240"/>
      <c r="AK440" s="240"/>
      <c r="AL440" s="240"/>
      <c r="AM440" s="240"/>
      <c r="AN440" s="240"/>
      <c r="AO440" s="240"/>
    </row>
    <row r="441" spans="1:41" ht="15.75" customHeight="1">
      <c r="A441" s="240"/>
      <c r="B441" s="240"/>
      <c r="C441" s="240"/>
      <c r="D441" s="240"/>
      <c r="E441" s="240"/>
      <c r="F441" s="240"/>
      <c r="G441" s="240"/>
      <c r="H441" s="164"/>
      <c r="I441" s="164"/>
      <c r="J441" s="164"/>
      <c r="K441" s="164"/>
      <c r="L441" s="164"/>
      <c r="M441" s="240"/>
      <c r="N441" s="240"/>
      <c r="O441" s="240"/>
      <c r="P441" s="240"/>
      <c r="Q441" s="240"/>
      <c r="R441" s="240"/>
      <c r="S441" s="240"/>
      <c r="T441" s="240"/>
      <c r="U441" s="240"/>
      <c r="V441" s="240"/>
      <c r="W441" s="240"/>
      <c r="X441" s="240"/>
      <c r="Y441" s="240"/>
      <c r="Z441" s="240"/>
      <c r="AA441" s="240"/>
      <c r="AB441" s="240"/>
      <c r="AC441" s="240"/>
      <c r="AD441" s="240"/>
      <c r="AE441" s="240"/>
      <c r="AF441" s="240"/>
      <c r="AG441" s="240"/>
      <c r="AH441" s="240"/>
      <c r="AI441" s="240"/>
      <c r="AJ441" s="240"/>
      <c r="AK441" s="240"/>
      <c r="AL441" s="240"/>
      <c r="AM441" s="240"/>
      <c r="AN441" s="240"/>
      <c r="AO441" s="240"/>
    </row>
    <row r="442" spans="1:41" ht="15.75" customHeight="1">
      <c r="A442" s="240"/>
      <c r="B442" s="240"/>
      <c r="C442" s="240"/>
      <c r="D442" s="240"/>
      <c r="E442" s="240"/>
      <c r="F442" s="240"/>
      <c r="G442" s="240"/>
      <c r="H442" s="164"/>
      <c r="I442" s="164"/>
      <c r="J442" s="164"/>
      <c r="K442" s="164"/>
      <c r="L442" s="164"/>
      <c r="M442" s="240"/>
      <c r="N442" s="240"/>
      <c r="O442" s="240"/>
      <c r="P442" s="240"/>
      <c r="Q442" s="240"/>
      <c r="R442" s="240"/>
      <c r="S442" s="240"/>
      <c r="T442" s="240"/>
      <c r="U442" s="240"/>
      <c r="V442" s="240"/>
      <c r="W442" s="240"/>
      <c r="X442" s="240"/>
      <c r="Y442" s="240"/>
      <c r="Z442" s="240"/>
      <c r="AA442" s="240"/>
      <c r="AB442" s="240"/>
      <c r="AC442" s="240"/>
      <c r="AD442" s="240"/>
      <c r="AE442" s="240"/>
      <c r="AF442" s="240"/>
      <c r="AG442" s="240"/>
      <c r="AH442" s="240"/>
      <c r="AI442" s="240"/>
      <c r="AJ442" s="240"/>
      <c r="AK442" s="240"/>
      <c r="AL442" s="240"/>
      <c r="AM442" s="240"/>
      <c r="AN442" s="240"/>
      <c r="AO442" s="240"/>
    </row>
    <row r="443" spans="1:41" ht="15.75" customHeight="1">
      <c r="A443" s="240"/>
      <c r="B443" s="240"/>
      <c r="C443" s="240"/>
      <c r="D443" s="240"/>
      <c r="E443" s="240"/>
      <c r="F443" s="240"/>
      <c r="G443" s="240"/>
      <c r="H443" s="164"/>
      <c r="I443" s="164"/>
      <c r="J443" s="164"/>
      <c r="K443" s="164"/>
      <c r="L443" s="164"/>
      <c r="M443" s="240"/>
      <c r="N443" s="240"/>
      <c r="O443" s="240"/>
      <c r="P443" s="240"/>
      <c r="Q443" s="240"/>
      <c r="R443" s="240"/>
      <c r="S443" s="240"/>
      <c r="T443" s="240"/>
      <c r="U443" s="240"/>
      <c r="V443" s="240"/>
      <c r="W443" s="240"/>
      <c r="X443" s="240"/>
      <c r="Y443" s="240"/>
      <c r="Z443" s="240"/>
      <c r="AA443" s="240"/>
      <c r="AB443" s="240"/>
      <c r="AC443" s="240"/>
      <c r="AD443" s="240"/>
      <c r="AE443" s="240"/>
      <c r="AF443" s="240"/>
      <c r="AG443" s="240"/>
      <c r="AH443" s="240"/>
      <c r="AI443" s="240"/>
      <c r="AJ443" s="240"/>
      <c r="AK443" s="240"/>
      <c r="AL443" s="240"/>
      <c r="AM443" s="240"/>
      <c r="AN443" s="240"/>
      <c r="AO443" s="240"/>
    </row>
    <row r="444" spans="1:41" ht="15.75" customHeight="1">
      <c r="A444" s="240"/>
      <c r="B444" s="240"/>
      <c r="C444" s="240"/>
      <c r="D444" s="240"/>
      <c r="E444" s="240"/>
      <c r="F444" s="240"/>
      <c r="G444" s="240"/>
      <c r="H444" s="164"/>
      <c r="I444" s="164"/>
      <c r="J444" s="164"/>
      <c r="K444" s="164"/>
      <c r="L444" s="164"/>
      <c r="M444" s="240"/>
      <c r="N444" s="240"/>
      <c r="O444" s="240"/>
      <c r="P444" s="240"/>
      <c r="Q444" s="240"/>
      <c r="R444" s="240"/>
      <c r="S444" s="240"/>
      <c r="T444" s="240"/>
      <c r="U444" s="240"/>
      <c r="V444" s="240"/>
      <c r="W444" s="240"/>
      <c r="X444" s="240"/>
      <c r="Y444" s="240"/>
      <c r="Z444" s="240"/>
      <c r="AA444" s="240"/>
      <c r="AB444" s="240"/>
      <c r="AC444" s="240"/>
      <c r="AD444" s="240"/>
      <c r="AE444" s="240"/>
      <c r="AF444" s="240"/>
      <c r="AG444" s="240"/>
      <c r="AH444" s="240"/>
      <c r="AI444" s="240"/>
      <c r="AJ444" s="240"/>
      <c r="AK444" s="240"/>
      <c r="AL444" s="240"/>
      <c r="AM444" s="240"/>
      <c r="AN444" s="240"/>
      <c r="AO444" s="240"/>
    </row>
    <row r="445" spans="1:41" ht="15.75" customHeight="1">
      <c r="A445" s="240"/>
      <c r="B445" s="240"/>
      <c r="C445" s="240"/>
      <c r="D445" s="240"/>
      <c r="E445" s="240"/>
      <c r="F445" s="240"/>
      <c r="G445" s="240"/>
      <c r="H445" s="164"/>
      <c r="I445" s="164"/>
      <c r="J445" s="164"/>
      <c r="K445" s="164"/>
      <c r="L445" s="164"/>
      <c r="M445" s="240"/>
      <c r="N445" s="240"/>
      <c r="O445" s="240"/>
      <c r="P445" s="240"/>
      <c r="Q445" s="240"/>
      <c r="R445" s="240"/>
      <c r="S445" s="240"/>
      <c r="T445" s="240"/>
      <c r="U445" s="240"/>
      <c r="V445" s="240"/>
      <c r="W445" s="240"/>
      <c r="X445" s="240"/>
      <c r="Y445" s="240"/>
      <c r="Z445" s="240"/>
      <c r="AA445" s="240"/>
      <c r="AB445" s="240"/>
      <c r="AC445" s="240"/>
      <c r="AD445" s="240"/>
      <c r="AE445" s="240"/>
      <c r="AF445" s="240"/>
      <c r="AG445" s="240"/>
      <c r="AH445" s="240"/>
      <c r="AI445" s="240"/>
      <c r="AJ445" s="240"/>
      <c r="AK445" s="240"/>
      <c r="AL445" s="240"/>
      <c r="AM445" s="240"/>
      <c r="AN445" s="240"/>
      <c r="AO445" s="240"/>
    </row>
    <row r="446" spans="1:41" ht="15.75" customHeight="1">
      <c r="A446" s="240"/>
      <c r="B446" s="240"/>
      <c r="C446" s="240"/>
      <c r="D446" s="240"/>
      <c r="E446" s="240"/>
      <c r="F446" s="240"/>
      <c r="G446" s="240"/>
      <c r="H446" s="164"/>
      <c r="I446" s="164"/>
      <c r="J446" s="164"/>
      <c r="K446" s="164"/>
      <c r="L446" s="164"/>
      <c r="M446" s="240"/>
      <c r="N446" s="240"/>
      <c r="O446" s="240"/>
      <c r="P446" s="240"/>
      <c r="Q446" s="240"/>
      <c r="R446" s="240"/>
      <c r="S446" s="240"/>
      <c r="T446" s="240"/>
      <c r="U446" s="240"/>
      <c r="V446" s="240"/>
      <c r="W446" s="240"/>
      <c r="X446" s="240"/>
      <c r="Y446" s="240"/>
      <c r="Z446" s="240"/>
      <c r="AA446" s="240"/>
      <c r="AB446" s="240"/>
      <c r="AC446" s="240"/>
      <c r="AD446" s="240"/>
      <c r="AE446" s="240"/>
      <c r="AF446" s="240"/>
      <c r="AG446" s="240"/>
      <c r="AH446" s="240"/>
      <c r="AI446" s="240"/>
      <c r="AJ446" s="240"/>
      <c r="AK446" s="240"/>
      <c r="AL446" s="240"/>
      <c r="AM446" s="240"/>
      <c r="AN446" s="240"/>
      <c r="AO446" s="240"/>
    </row>
    <row r="447" spans="1:41" ht="15.75" customHeight="1">
      <c r="A447" s="240"/>
      <c r="B447" s="240"/>
      <c r="C447" s="240"/>
      <c r="D447" s="240"/>
      <c r="E447" s="240"/>
      <c r="F447" s="240"/>
      <c r="G447" s="240"/>
      <c r="H447" s="164"/>
      <c r="I447" s="164"/>
      <c r="J447" s="164"/>
      <c r="K447" s="164"/>
      <c r="L447" s="164"/>
      <c r="M447" s="240"/>
      <c r="N447" s="240"/>
      <c r="O447" s="240"/>
      <c r="P447" s="240"/>
      <c r="Q447" s="240"/>
      <c r="R447" s="240"/>
      <c r="S447" s="240"/>
      <c r="T447" s="240"/>
      <c r="U447" s="240"/>
      <c r="V447" s="240"/>
      <c r="W447" s="240"/>
      <c r="X447" s="240"/>
      <c r="Y447" s="240"/>
      <c r="Z447" s="240"/>
      <c r="AA447" s="240"/>
      <c r="AB447" s="240"/>
      <c r="AC447" s="240"/>
      <c r="AD447" s="240"/>
      <c r="AE447" s="240"/>
      <c r="AF447" s="240"/>
      <c r="AG447" s="240"/>
      <c r="AH447" s="240"/>
      <c r="AI447" s="240"/>
      <c r="AJ447" s="240"/>
      <c r="AK447" s="240"/>
      <c r="AL447" s="240"/>
      <c r="AM447" s="240"/>
      <c r="AN447" s="240"/>
      <c r="AO447" s="240"/>
    </row>
    <row r="448" spans="1:41" ht="15.75" customHeight="1">
      <c r="A448" s="240"/>
      <c r="B448" s="240"/>
      <c r="C448" s="240"/>
      <c r="D448" s="240"/>
      <c r="E448" s="240"/>
      <c r="F448" s="240"/>
      <c r="G448" s="240"/>
      <c r="H448" s="164"/>
      <c r="I448" s="164"/>
      <c r="J448" s="164"/>
      <c r="K448" s="164"/>
      <c r="L448" s="164"/>
      <c r="M448" s="240"/>
      <c r="N448" s="240"/>
      <c r="O448" s="240"/>
      <c r="P448" s="240"/>
      <c r="Q448" s="240"/>
      <c r="R448" s="240"/>
      <c r="S448" s="240"/>
      <c r="T448" s="240"/>
      <c r="U448" s="240"/>
      <c r="V448" s="240"/>
      <c r="W448" s="240"/>
      <c r="X448" s="240"/>
      <c r="Y448" s="240"/>
      <c r="Z448" s="240"/>
      <c r="AA448" s="240"/>
      <c r="AB448" s="240"/>
      <c r="AC448" s="240"/>
      <c r="AD448" s="240"/>
      <c r="AE448" s="240"/>
      <c r="AF448" s="240"/>
      <c r="AG448" s="240"/>
      <c r="AH448" s="240"/>
      <c r="AI448" s="240"/>
      <c r="AJ448" s="240"/>
      <c r="AK448" s="240"/>
      <c r="AL448" s="240"/>
      <c r="AM448" s="240"/>
      <c r="AN448" s="240"/>
      <c r="AO448" s="240"/>
    </row>
    <row r="449" spans="1:41" ht="15.75" customHeight="1">
      <c r="A449" s="240"/>
      <c r="B449" s="240"/>
      <c r="C449" s="240"/>
      <c r="D449" s="240"/>
      <c r="E449" s="240"/>
      <c r="F449" s="240"/>
      <c r="G449" s="240"/>
      <c r="H449" s="164"/>
      <c r="I449" s="164"/>
      <c r="J449" s="164"/>
      <c r="K449" s="164"/>
      <c r="L449" s="164"/>
      <c r="M449" s="240"/>
      <c r="N449" s="240"/>
      <c r="O449" s="240"/>
      <c r="P449" s="240"/>
      <c r="Q449" s="240"/>
      <c r="R449" s="240"/>
      <c r="S449" s="240"/>
      <c r="T449" s="240"/>
      <c r="U449" s="240"/>
      <c r="V449" s="240"/>
      <c r="W449" s="240"/>
      <c r="X449" s="240"/>
      <c r="Y449" s="240"/>
      <c r="Z449" s="240"/>
      <c r="AA449" s="240"/>
      <c r="AB449" s="240"/>
      <c r="AC449" s="240"/>
      <c r="AD449" s="240"/>
      <c r="AE449" s="240"/>
      <c r="AF449" s="240"/>
      <c r="AG449" s="240"/>
      <c r="AH449" s="240"/>
      <c r="AI449" s="240"/>
      <c r="AJ449" s="240"/>
      <c r="AK449" s="240"/>
      <c r="AL449" s="240"/>
      <c r="AM449" s="240"/>
      <c r="AN449" s="240"/>
      <c r="AO449" s="240"/>
    </row>
    <row r="450" spans="1:41" ht="15.75" customHeight="1">
      <c r="A450" s="240"/>
      <c r="B450" s="240"/>
      <c r="C450" s="240"/>
      <c r="D450" s="240"/>
      <c r="E450" s="240"/>
      <c r="F450" s="240"/>
      <c r="G450" s="240"/>
      <c r="H450" s="164"/>
      <c r="I450" s="164"/>
      <c r="J450" s="164"/>
      <c r="K450" s="164"/>
      <c r="L450" s="164"/>
      <c r="M450" s="240"/>
      <c r="N450" s="240"/>
      <c r="O450" s="240"/>
      <c r="P450" s="240"/>
      <c r="Q450" s="240"/>
      <c r="R450" s="240"/>
      <c r="S450" s="240"/>
      <c r="T450" s="240"/>
      <c r="U450" s="240"/>
      <c r="V450" s="240"/>
      <c r="W450" s="240"/>
      <c r="X450" s="240"/>
      <c r="Y450" s="240"/>
      <c r="Z450" s="240"/>
      <c r="AA450" s="240"/>
      <c r="AB450" s="240"/>
      <c r="AC450" s="240"/>
      <c r="AD450" s="240"/>
      <c r="AE450" s="240"/>
      <c r="AF450" s="240"/>
      <c r="AG450" s="240"/>
      <c r="AH450" s="240"/>
      <c r="AI450" s="240"/>
      <c r="AJ450" s="240"/>
      <c r="AK450" s="240"/>
      <c r="AL450" s="240"/>
      <c r="AM450" s="240"/>
      <c r="AN450" s="240"/>
      <c r="AO450" s="240"/>
    </row>
    <row r="451" spans="1:41" ht="15.75" customHeight="1">
      <c r="A451" s="240"/>
      <c r="B451" s="240"/>
      <c r="C451" s="240"/>
      <c r="D451" s="240"/>
      <c r="E451" s="240"/>
      <c r="F451" s="240"/>
      <c r="G451" s="240"/>
      <c r="H451" s="164"/>
      <c r="I451" s="164"/>
      <c r="J451" s="164"/>
      <c r="K451" s="164"/>
      <c r="L451" s="164"/>
      <c r="M451" s="240"/>
      <c r="N451" s="240"/>
      <c r="O451" s="240"/>
      <c r="P451" s="240"/>
      <c r="Q451" s="240"/>
      <c r="R451" s="240"/>
      <c r="S451" s="240"/>
      <c r="T451" s="240"/>
      <c r="U451" s="240"/>
      <c r="V451" s="240"/>
      <c r="W451" s="240"/>
      <c r="X451" s="240"/>
      <c r="Y451" s="240"/>
      <c r="Z451" s="240"/>
      <c r="AA451" s="240"/>
      <c r="AB451" s="240"/>
      <c r="AC451" s="240"/>
      <c r="AD451" s="240"/>
      <c r="AE451" s="240"/>
      <c r="AF451" s="240"/>
      <c r="AG451" s="240"/>
      <c r="AH451" s="240"/>
      <c r="AI451" s="240"/>
      <c r="AJ451" s="240"/>
      <c r="AK451" s="240"/>
      <c r="AL451" s="240"/>
      <c r="AM451" s="240"/>
      <c r="AN451" s="240"/>
      <c r="AO451" s="240"/>
    </row>
    <row r="452" spans="1:41" ht="15.75" customHeight="1">
      <c r="A452" s="240"/>
      <c r="B452" s="240"/>
      <c r="C452" s="240"/>
      <c r="D452" s="240"/>
      <c r="E452" s="240"/>
      <c r="F452" s="240"/>
      <c r="G452" s="240"/>
      <c r="H452" s="164"/>
      <c r="I452" s="164"/>
      <c r="J452" s="164"/>
      <c r="K452" s="164"/>
      <c r="L452" s="164"/>
      <c r="M452" s="240"/>
      <c r="N452" s="240"/>
      <c r="O452" s="240"/>
      <c r="P452" s="240"/>
      <c r="Q452" s="240"/>
      <c r="R452" s="240"/>
      <c r="S452" s="240"/>
      <c r="T452" s="240"/>
      <c r="U452" s="240"/>
      <c r="V452" s="240"/>
      <c r="W452" s="240"/>
      <c r="X452" s="240"/>
      <c r="Y452" s="240"/>
      <c r="Z452" s="240"/>
      <c r="AA452" s="240"/>
      <c r="AB452" s="240"/>
      <c r="AC452" s="240"/>
      <c r="AD452" s="240"/>
      <c r="AE452" s="240"/>
      <c r="AF452" s="240"/>
      <c r="AG452" s="240"/>
      <c r="AH452" s="240"/>
      <c r="AI452" s="240"/>
      <c r="AJ452" s="240"/>
      <c r="AK452" s="240"/>
      <c r="AL452" s="240"/>
      <c r="AM452" s="240"/>
      <c r="AN452" s="240"/>
      <c r="AO452" s="240"/>
    </row>
    <row r="453" spans="1:41" ht="15.75" customHeight="1">
      <c r="A453" s="240"/>
      <c r="B453" s="240"/>
      <c r="C453" s="240"/>
      <c r="D453" s="240"/>
      <c r="E453" s="240"/>
      <c r="F453" s="240"/>
      <c r="G453" s="240"/>
      <c r="H453" s="164"/>
      <c r="I453" s="164"/>
      <c r="J453" s="164"/>
      <c r="K453" s="164"/>
      <c r="L453" s="164"/>
      <c r="M453" s="240"/>
      <c r="N453" s="240"/>
      <c r="O453" s="240"/>
      <c r="P453" s="240"/>
      <c r="Q453" s="240"/>
      <c r="R453" s="240"/>
      <c r="S453" s="240"/>
      <c r="T453" s="240"/>
      <c r="U453" s="240"/>
      <c r="V453" s="240"/>
      <c r="W453" s="240"/>
      <c r="X453" s="240"/>
      <c r="Y453" s="240"/>
      <c r="Z453" s="240"/>
      <c r="AA453" s="240"/>
      <c r="AB453" s="240"/>
      <c r="AC453" s="240"/>
      <c r="AD453" s="240"/>
      <c r="AE453" s="240"/>
      <c r="AF453" s="240"/>
      <c r="AG453" s="240"/>
      <c r="AH453" s="240"/>
      <c r="AI453" s="240"/>
      <c r="AJ453" s="240"/>
      <c r="AK453" s="240"/>
      <c r="AL453" s="240"/>
      <c r="AM453" s="240"/>
      <c r="AN453" s="240"/>
      <c r="AO453" s="240"/>
    </row>
    <row r="454" spans="1:41" ht="15.75" customHeight="1">
      <c r="A454" s="240"/>
      <c r="B454" s="240"/>
      <c r="C454" s="240"/>
      <c r="D454" s="240"/>
      <c r="E454" s="240"/>
      <c r="F454" s="240"/>
      <c r="G454" s="240"/>
      <c r="H454" s="164"/>
      <c r="I454" s="164"/>
      <c r="J454" s="164"/>
      <c r="K454" s="164"/>
      <c r="L454" s="164"/>
      <c r="M454" s="240"/>
      <c r="N454" s="240"/>
      <c r="O454" s="240"/>
      <c r="P454" s="240"/>
      <c r="Q454" s="240"/>
      <c r="R454" s="240"/>
      <c r="S454" s="240"/>
      <c r="T454" s="240"/>
      <c r="U454" s="240"/>
      <c r="V454" s="240"/>
      <c r="W454" s="240"/>
      <c r="X454" s="240"/>
      <c r="Y454" s="240"/>
      <c r="Z454" s="240"/>
      <c r="AA454" s="240"/>
      <c r="AB454" s="240"/>
      <c r="AC454" s="240"/>
      <c r="AD454" s="240"/>
      <c r="AE454" s="240"/>
      <c r="AF454" s="240"/>
      <c r="AG454" s="240"/>
      <c r="AH454" s="240"/>
      <c r="AI454" s="240"/>
      <c r="AJ454" s="240"/>
      <c r="AK454" s="240"/>
      <c r="AL454" s="240"/>
      <c r="AM454" s="240"/>
      <c r="AN454" s="240"/>
      <c r="AO454" s="240"/>
    </row>
    <row r="455" spans="1:41" ht="15.75" customHeight="1">
      <c r="A455" s="240"/>
      <c r="B455" s="240"/>
      <c r="C455" s="240"/>
      <c r="D455" s="240"/>
      <c r="E455" s="240"/>
      <c r="F455" s="240"/>
      <c r="G455" s="240"/>
      <c r="H455" s="164"/>
      <c r="I455" s="164"/>
      <c r="J455" s="164"/>
      <c r="K455" s="164"/>
      <c r="L455" s="164"/>
      <c r="M455" s="240"/>
      <c r="N455" s="240"/>
      <c r="O455" s="240"/>
      <c r="P455" s="240"/>
      <c r="Q455" s="240"/>
      <c r="R455" s="240"/>
      <c r="S455" s="240"/>
      <c r="T455" s="240"/>
      <c r="U455" s="240"/>
      <c r="V455" s="240"/>
      <c r="W455" s="240"/>
      <c r="X455" s="240"/>
      <c r="Y455" s="240"/>
      <c r="Z455" s="240"/>
      <c r="AA455" s="240"/>
      <c r="AB455" s="240"/>
      <c r="AC455" s="240"/>
      <c r="AD455" s="240"/>
      <c r="AE455" s="240"/>
      <c r="AF455" s="240"/>
      <c r="AG455" s="240"/>
      <c r="AH455" s="240"/>
      <c r="AI455" s="240"/>
      <c r="AJ455" s="240"/>
      <c r="AK455" s="240"/>
      <c r="AL455" s="240"/>
      <c r="AM455" s="240"/>
      <c r="AN455" s="240"/>
      <c r="AO455" s="240"/>
    </row>
    <row r="456" spans="1:41" ht="15.75" customHeight="1">
      <c r="A456" s="240"/>
      <c r="B456" s="240"/>
      <c r="C456" s="240"/>
      <c r="D456" s="240"/>
      <c r="E456" s="240"/>
      <c r="F456" s="240"/>
      <c r="G456" s="240"/>
      <c r="H456" s="164"/>
      <c r="I456" s="164"/>
      <c r="J456" s="164"/>
      <c r="K456" s="164"/>
      <c r="L456" s="164"/>
      <c r="M456" s="240"/>
      <c r="N456" s="240"/>
      <c r="O456" s="240"/>
      <c r="P456" s="240"/>
      <c r="Q456" s="240"/>
      <c r="R456" s="240"/>
      <c r="S456" s="240"/>
      <c r="T456" s="240"/>
      <c r="U456" s="240"/>
      <c r="V456" s="240"/>
      <c r="W456" s="240"/>
      <c r="X456" s="240"/>
      <c r="Y456" s="240"/>
      <c r="Z456" s="240"/>
      <c r="AA456" s="240"/>
      <c r="AB456" s="240"/>
      <c r="AC456" s="240"/>
      <c r="AD456" s="240"/>
      <c r="AE456" s="240"/>
      <c r="AF456" s="240"/>
      <c r="AG456" s="240"/>
      <c r="AH456" s="240"/>
      <c r="AI456" s="240"/>
      <c r="AJ456" s="240"/>
      <c r="AK456" s="240"/>
      <c r="AL456" s="240"/>
      <c r="AM456" s="240"/>
      <c r="AN456" s="240"/>
      <c r="AO456" s="240"/>
    </row>
    <row r="457" spans="1:41" ht="15.75" customHeight="1">
      <c r="A457" s="240"/>
      <c r="B457" s="240"/>
      <c r="C457" s="240"/>
      <c r="D457" s="240"/>
      <c r="E457" s="240"/>
      <c r="F457" s="240"/>
      <c r="G457" s="240"/>
      <c r="H457" s="164"/>
      <c r="I457" s="164"/>
      <c r="J457" s="164"/>
      <c r="K457" s="164"/>
      <c r="L457" s="164"/>
      <c r="M457" s="240"/>
      <c r="N457" s="240"/>
      <c r="O457" s="240"/>
      <c r="P457" s="240"/>
      <c r="Q457" s="240"/>
      <c r="R457" s="240"/>
      <c r="S457" s="240"/>
      <c r="T457" s="240"/>
      <c r="U457" s="240"/>
      <c r="V457" s="240"/>
      <c r="W457" s="240"/>
      <c r="X457" s="240"/>
      <c r="Y457" s="240"/>
      <c r="Z457" s="240"/>
      <c r="AA457" s="240"/>
      <c r="AB457" s="240"/>
      <c r="AC457" s="240"/>
      <c r="AD457" s="240"/>
      <c r="AE457" s="240"/>
      <c r="AF457" s="240"/>
      <c r="AG457" s="240"/>
      <c r="AH457" s="240"/>
      <c r="AI457" s="240"/>
      <c r="AJ457" s="240"/>
      <c r="AK457" s="240"/>
      <c r="AL457" s="240"/>
      <c r="AM457" s="240"/>
      <c r="AN457" s="240"/>
      <c r="AO457" s="240"/>
    </row>
    <row r="458" spans="1:41" ht="15.75" customHeight="1">
      <c r="A458" s="240"/>
      <c r="B458" s="240"/>
      <c r="C458" s="240"/>
      <c r="D458" s="240"/>
      <c r="E458" s="240"/>
      <c r="F458" s="240"/>
      <c r="G458" s="240"/>
      <c r="H458" s="164"/>
      <c r="I458" s="164"/>
      <c r="J458" s="164"/>
      <c r="K458" s="164"/>
      <c r="L458" s="164"/>
      <c r="M458" s="240"/>
      <c r="N458" s="240"/>
      <c r="O458" s="240"/>
      <c r="P458" s="240"/>
      <c r="Q458" s="240"/>
      <c r="R458" s="240"/>
      <c r="S458" s="240"/>
      <c r="T458" s="240"/>
      <c r="U458" s="240"/>
      <c r="V458" s="240"/>
      <c r="W458" s="240"/>
      <c r="X458" s="240"/>
      <c r="Y458" s="240"/>
      <c r="Z458" s="240"/>
      <c r="AA458" s="240"/>
      <c r="AB458" s="240"/>
      <c r="AC458" s="240"/>
      <c r="AD458" s="240"/>
      <c r="AE458" s="240"/>
      <c r="AF458" s="240"/>
      <c r="AG458" s="240"/>
      <c r="AH458" s="240"/>
      <c r="AI458" s="240"/>
      <c r="AJ458" s="240"/>
      <c r="AK458" s="240"/>
      <c r="AL458" s="240"/>
      <c r="AM458" s="240"/>
      <c r="AN458" s="240"/>
      <c r="AO458" s="240"/>
    </row>
    <row r="459" spans="1:41" ht="15.75" customHeight="1">
      <c r="A459" s="240"/>
      <c r="B459" s="240"/>
      <c r="C459" s="240"/>
      <c r="D459" s="240"/>
      <c r="E459" s="240"/>
      <c r="F459" s="240"/>
      <c r="G459" s="240"/>
      <c r="H459" s="164"/>
      <c r="I459" s="164"/>
      <c r="J459" s="164"/>
      <c r="K459" s="164"/>
      <c r="L459" s="164"/>
      <c r="M459" s="240"/>
      <c r="N459" s="240"/>
      <c r="O459" s="240"/>
      <c r="P459" s="240"/>
      <c r="Q459" s="240"/>
      <c r="R459" s="240"/>
      <c r="S459" s="240"/>
      <c r="T459" s="240"/>
      <c r="U459" s="240"/>
      <c r="V459" s="240"/>
      <c r="W459" s="240"/>
      <c r="X459" s="240"/>
      <c r="Y459" s="240"/>
      <c r="Z459" s="240"/>
      <c r="AA459" s="240"/>
      <c r="AB459" s="240"/>
      <c r="AC459" s="240"/>
      <c r="AD459" s="240"/>
      <c r="AE459" s="240"/>
      <c r="AF459" s="240"/>
      <c r="AG459" s="240"/>
      <c r="AH459" s="240"/>
      <c r="AI459" s="240"/>
      <c r="AJ459" s="240"/>
      <c r="AK459" s="240"/>
      <c r="AL459" s="240"/>
      <c r="AM459" s="240"/>
      <c r="AN459" s="240"/>
      <c r="AO459" s="240"/>
    </row>
    <row r="460" spans="1:41" ht="15.75" customHeight="1">
      <c r="A460" s="240"/>
      <c r="B460" s="240"/>
      <c r="C460" s="240"/>
      <c r="D460" s="240"/>
      <c r="E460" s="240"/>
      <c r="F460" s="240"/>
      <c r="G460" s="240"/>
      <c r="H460" s="164"/>
      <c r="I460" s="164"/>
      <c r="J460" s="164"/>
      <c r="K460" s="164"/>
      <c r="L460" s="164"/>
      <c r="M460" s="240"/>
      <c r="N460" s="240"/>
      <c r="O460" s="240"/>
      <c r="P460" s="240"/>
      <c r="Q460" s="240"/>
      <c r="R460" s="240"/>
      <c r="S460" s="240"/>
      <c r="T460" s="240"/>
      <c r="U460" s="240"/>
      <c r="V460" s="240"/>
      <c r="W460" s="240"/>
      <c r="X460" s="240"/>
      <c r="Y460" s="240"/>
      <c r="Z460" s="240"/>
      <c r="AA460" s="240"/>
      <c r="AB460" s="240"/>
      <c r="AC460" s="240"/>
      <c r="AD460" s="240"/>
      <c r="AE460" s="240"/>
      <c r="AF460" s="240"/>
      <c r="AG460" s="240"/>
      <c r="AH460" s="240"/>
      <c r="AI460" s="240"/>
      <c r="AJ460" s="240"/>
      <c r="AK460" s="240"/>
      <c r="AL460" s="240"/>
      <c r="AM460" s="240"/>
      <c r="AN460" s="240"/>
      <c r="AO460" s="240"/>
    </row>
    <row r="461" spans="1:41" ht="15.75" customHeight="1">
      <c r="A461" s="240"/>
      <c r="B461" s="240"/>
      <c r="C461" s="240"/>
      <c r="D461" s="240"/>
      <c r="E461" s="240"/>
      <c r="F461" s="240"/>
      <c r="G461" s="240"/>
      <c r="H461" s="164"/>
      <c r="I461" s="164"/>
      <c r="J461" s="164"/>
      <c r="K461" s="164"/>
      <c r="L461" s="164"/>
      <c r="M461" s="240"/>
      <c r="N461" s="240"/>
      <c r="O461" s="240"/>
      <c r="P461" s="240"/>
      <c r="Q461" s="240"/>
      <c r="R461" s="240"/>
      <c r="S461" s="240"/>
      <c r="T461" s="240"/>
      <c r="U461" s="240"/>
      <c r="V461" s="240"/>
      <c r="W461" s="240"/>
      <c r="X461" s="240"/>
      <c r="Y461" s="240"/>
      <c r="Z461" s="240"/>
      <c r="AA461" s="240"/>
      <c r="AB461" s="240"/>
      <c r="AC461" s="240"/>
      <c r="AD461" s="240"/>
      <c r="AE461" s="240"/>
      <c r="AF461" s="240"/>
      <c r="AG461" s="240"/>
      <c r="AH461" s="240"/>
      <c r="AI461" s="240"/>
      <c r="AJ461" s="240"/>
      <c r="AK461" s="240"/>
      <c r="AL461" s="240"/>
      <c r="AM461" s="240"/>
      <c r="AN461" s="240"/>
      <c r="AO461" s="240"/>
    </row>
    <row r="462" spans="1:41" ht="15.75" customHeight="1">
      <c r="A462" s="240"/>
      <c r="B462" s="240"/>
      <c r="C462" s="240"/>
      <c r="D462" s="240"/>
      <c r="E462" s="240"/>
      <c r="F462" s="240"/>
      <c r="G462" s="240"/>
      <c r="H462" s="164"/>
      <c r="I462" s="164"/>
      <c r="J462" s="164"/>
      <c r="K462" s="164"/>
      <c r="L462" s="164"/>
      <c r="M462" s="240"/>
      <c r="N462" s="240"/>
      <c r="O462" s="240"/>
      <c r="P462" s="240"/>
      <c r="Q462" s="240"/>
      <c r="R462" s="240"/>
      <c r="S462" s="240"/>
      <c r="T462" s="240"/>
      <c r="U462" s="240"/>
      <c r="V462" s="240"/>
      <c r="W462" s="240"/>
      <c r="X462" s="240"/>
      <c r="Y462" s="240"/>
      <c r="Z462" s="240"/>
      <c r="AA462" s="240"/>
      <c r="AB462" s="240"/>
      <c r="AC462" s="240"/>
      <c r="AD462" s="240"/>
      <c r="AE462" s="240"/>
      <c r="AF462" s="240"/>
      <c r="AG462" s="240"/>
      <c r="AH462" s="240"/>
      <c r="AI462" s="240"/>
      <c r="AJ462" s="240"/>
      <c r="AK462" s="240"/>
      <c r="AL462" s="240"/>
      <c r="AM462" s="240"/>
      <c r="AN462" s="240"/>
      <c r="AO462" s="240"/>
    </row>
    <row r="463" spans="1:41" ht="15.75" customHeight="1">
      <c r="A463" s="240"/>
      <c r="B463" s="240"/>
      <c r="C463" s="240"/>
      <c r="D463" s="240"/>
      <c r="E463" s="240"/>
      <c r="F463" s="240"/>
      <c r="G463" s="240"/>
      <c r="H463" s="164"/>
      <c r="I463" s="164"/>
      <c r="J463" s="164"/>
      <c r="K463" s="164"/>
      <c r="L463" s="164"/>
      <c r="M463" s="240"/>
      <c r="N463" s="240"/>
      <c r="O463" s="240"/>
      <c r="P463" s="240"/>
      <c r="Q463" s="240"/>
      <c r="R463" s="240"/>
      <c r="S463" s="240"/>
      <c r="T463" s="240"/>
      <c r="U463" s="240"/>
      <c r="V463" s="240"/>
      <c r="W463" s="240"/>
      <c r="X463" s="240"/>
      <c r="Y463" s="240"/>
      <c r="Z463" s="240"/>
      <c r="AA463" s="240"/>
      <c r="AB463" s="240"/>
      <c r="AC463" s="240"/>
      <c r="AD463" s="240"/>
      <c r="AE463" s="240"/>
      <c r="AF463" s="240"/>
      <c r="AG463" s="240"/>
      <c r="AH463" s="240"/>
      <c r="AI463" s="240"/>
      <c r="AJ463" s="240"/>
      <c r="AK463" s="240"/>
      <c r="AL463" s="240"/>
      <c r="AM463" s="240"/>
      <c r="AN463" s="240"/>
      <c r="AO463" s="240"/>
    </row>
    <row r="464" spans="1:41" ht="15.75" customHeight="1">
      <c r="A464" s="240"/>
      <c r="B464" s="240"/>
      <c r="C464" s="240"/>
      <c r="D464" s="240"/>
      <c r="E464" s="240"/>
      <c r="F464" s="240"/>
      <c r="G464" s="240"/>
      <c r="H464" s="164"/>
      <c r="I464" s="164"/>
      <c r="J464" s="164"/>
      <c r="K464" s="164"/>
      <c r="L464" s="164"/>
      <c r="M464" s="240"/>
      <c r="N464" s="240"/>
      <c r="O464" s="240"/>
      <c r="P464" s="240"/>
      <c r="Q464" s="240"/>
      <c r="R464" s="240"/>
      <c r="S464" s="240"/>
      <c r="T464" s="240"/>
      <c r="U464" s="240"/>
      <c r="V464" s="240"/>
      <c r="W464" s="240"/>
      <c r="X464" s="240"/>
      <c r="Y464" s="240"/>
      <c r="Z464" s="240"/>
      <c r="AA464" s="240"/>
      <c r="AB464" s="240"/>
      <c r="AC464" s="240"/>
      <c r="AD464" s="240"/>
      <c r="AE464" s="240"/>
      <c r="AF464" s="240"/>
      <c r="AG464" s="240"/>
      <c r="AH464" s="240"/>
      <c r="AI464" s="240"/>
      <c r="AJ464" s="240"/>
      <c r="AK464" s="240"/>
      <c r="AL464" s="240"/>
      <c r="AM464" s="240"/>
      <c r="AN464" s="240"/>
      <c r="AO464" s="240"/>
    </row>
    <row r="465" spans="1:41" ht="15.75" customHeight="1">
      <c r="A465" s="240"/>
      <c r="B465" s="240"/>
      <c r="C465" s="240"/>
      <c r="D465" s="240"/>
      <c r="E465" s="240"/>
      <c r="F465" s="240"/>
      <c r="G465" s="240"/>
      <c r="H465" s="164"/>
      <c r="I465" s="164"/>
      <c r="J465" s="164"/>
      <c r="K465" s="164"/>
      <c r="L465" s="164"/>
      <c r="M465" s="240"/>
      <c r="N465" s="240"/>
      <c r="O465" s="240"/>
      <c r="P465" s="240"/>
      <c r="Q465" s="240"/>
      <c r="R465" s="240"/>
      <c r="S465" s="240"/>
      <c r="T465" s="240"/>
      <c r="U465" s="240"/>
      <c r="V465" s="240"/>
      <c r="W465" s="240"/>
      <c r="X465" s="240"/>
      <c r="Y465" s="240"/>
      <c r="Z465" s="240"/>
      <c r="AA465" s="240"/>
      <c r="AB465" s="240"/>
      <c r="AC465" s="240"/>
      <c r="AD465" s="240"/>
      <c r="AE465" s="240"/>
      <c r="AF465" s="240"/>
      <c r="AG465" s="240"/>
      <c r="AH465" s="240"/>
      <c r="AI465" s="240"/>
      <c r="AJ465" s="240"/>
      <c r="AK465" s="240"/>
      <c r="AL465" s="240"/>
      <c r="AM465" s="240"/>
      <c r="AN465" s="240"/>
      <c r="AO465" s="240"/>
    </row>
    <row r="466" spans="1:41" ht="15.75" customHeight="1">
      <c r="A466" s="240"/>
      <c r="B466" s="240"/>
      <c r="C466" s="240"/>
      <c r="D466" s="240"/>
      <c r="E466" s="240"/>
      <c r="F466" s="240"/>
      <c r="G466" s="240"/>
      <c r="H466" s="164"/>
      <c r="I466" s="164"/>
      <c r="J466" s="164"/>
      <c r="K466" s="164"/>
      <c r="L466" s="164"/>
      <c r="M466" s="240"/>
      <c r="N466" s="240"/>
      <c r="O466" s="240"/>
      <c r="P466" s="240"/>
      <c r="Q466" s="240"/>
      <c r="R466" s="240"/>
      <c r="S466" s="240"/>
      <c r="T466" s="240"/>
      <c r="U466" s="240"/>
      <c r="V466" s="240"/>
      <c r="W466" s="240"/>
      <c r="X466" s="240"/>
      <c r="Y466" s="240"/>
      <c r="Z466" s="240"/>
      <c r="AA466" s="240"/>
      <c r="AB466" s="240"/>
      <c r="AC466" s="240"/>
      <c r="AD466" s="240"/>
      <c r="AE466" s="240"/>
      <c r="AF466" s="240"/>
      <c r="AG466" s="240"/>
      <c r="AH466" s="240"/>
      <c r="AI466" s="240"/>
      <c r="AJ466" s="240"/>
      <c r="AK466" s="240"/>
      <c r="AL466" s="240"/>
      <c r="AM466" s="240"/>
      <c r="AN466" s="240"/>
      <c r="AO466" s="240"/>
    </row>
    <row r="467" spans="1:41" ht="15.75" customHeight="1">
      <c r="A467" s="240"/>
      <c r="B467" s="240"/>
      <c r="C467" s="240"/>
      <c r="D467" s="240"/>
      <c r="E467" s="240"/>
      <c r="F467" s="240"/>
      <c r="G467" s="240"/>
      <c r="H467" s="164"/>
      <c r="I467" s="164"/>
      <c r="J467" s="164"/>
      <c r="K467" s="164"/>
      <c r="L467" s="164"/>
      <c r="M467" s="240"/>
      <c r="N467" s="240"/>
      <c r="O467" s="240"/>
      <c r="P467" s="240"/>
      <c r="Q467" s="240"/>
      <c r="R467" s="240"/>
      <c r="S467" s="240"/>
      <c r="T467" s="240"/>
      <c r="U467" s="240"/>
      <c r="V467" s="240"/>
      <c r="W467" s="240"/>
      <c r="X467" s="240"/>
      <c r="Y467" s="240"/>
      <c r="Z467" s="240"/>
      <c r="AA467" s="240"/>
      <c r="AB467" s="240"/>
      <c r="AC467" s="240"/>
      <c r="AD467" s="240"/>
      <c r="AE467" s="240"/>
      <c r="AF467" s="240"/>
      <c r="AG467" s="240"/>
      <c r="AH467" s="240"/>
      <c r="AI467" s="240"/>
      <c r="AJ467" s="240"/>
      <c r="AK467" s="240"/>
      <c r="AL467" s="240"/>
      <c r="AM467" s="240"/>
      <c r="AN467" s="240"/>
      <c r="AO467" s="240"/>
    </row>
    <row r="468" spans="1:41" ht="15.75" customHeight="1">
      <c r="A468" s="240"/>
      <c r="B468" s="240"/>
      <c r="C468" s="240"/>
      <c r="D468" s="240"/>
      <c r="E468" s="240"/>
      <c r="F468" s="240"/>
      <c r="G468" s="240"/>
      <c r="H468" s="164"/>
      <c r="I468" s="164"/>
      <c r="J468" s="164"/>
      <c r="K468" s="164"/>
      <c r="L468" s="164"/>
      <c r="M468" s="240"/>
      <c r="N468" s="240"/>
      <c r="O468" s="240"/>
      <c r="P468" s="240"/>
      <c r="Q468" s="240"/>
      <c r="R468" s="240"/>
      <c r="S468" s="240"/>
      <c r="T468" s="240"/>
      <c r="U468" s="240"/>
      <c r="V468" s="240"/>
      <c r="W468" s="240"/>
      <c r="X468" s="240"/>
      <c r="Y468" s="240"/>
      <c r="Z468" s="240"/>
      <c r="AA468" s="240"/>
      <c r="AB468" s="240"/>
      <c r="AC468" s="240"/>
      <c r="AD468" s="240"/>
      <c r="AE468" s="240"/>
      <c r="AF468" s="240"/>
      <c r="AG468" s="240"/>
      <c r="AH468" s="240"/>
      <c r="AI468" s="240"/>
      <c r="AJ468" s="240"/>
      <c r="AK468" s="240"/>
      <c r="AL468" s="240"/>
      <c r="AM468" s="240"/>
      <c r="AN468" s="240"/>
      <c r="AO468" s="240"/>
    </row>
    <row r="469" spans="1:41" ht="15.75" customHeight="1">
      <c r="A469" s="240"/>
      <c r="B469" s="240"/>
      <c r="C469" s="240"/>
      <c r="D469" s="240"/>
      <c r="E469" s="240"/>
      <c r="F469" s="240"/>
      <c r="G469" s="240"/>
      <c r="H469" s="164"/>
      <c r="I469" s="164"/>
      <c r="J469" s="164"/>
      <c r="K469" s="164"/>
      <c r="L469" s="164"/>
      <c r="M469" s="240"/>
      <c r="N469" s="240"/>
      <c r="O469" s="240"/>
      <c r="P469" s="240"/>
      <c r="Q469" s="240"/>
      <c r="R469" s="240"/>
      <c r="S469" s="240"/>
      <c r="T469" s="240"/>
      <c r="U469" s="240"/>
      <c r="V469" s="240"/>
      <c r="W469" s="240"/>
      <c r="X469" s="240"/>
      <c r="Y469" s="240"/>
      <c r="Z469" s="240"/>
      <c r="AA469" s="240"/>
      <c r="AB469" s="240"/>
      <c r="AC469" s="240"/>
      <c r="AD469" s="240"/>
      <c r="AE469" s="240"/>
      <c r="AF469" s="240"/>
      <c r="AG469" s="240"/>
      <c r="AH469" s="240"/>
      <c r="AI469" s="240"/>
      <c r="AJ469" s="240"/>
      <c r="AK469" s="240"/>
      <c r="AL469" s="240"/>
      <c r="AM469" s="240"/>
      <c r="AN469" s="240"/>
      <c r="AO469" s="240"/>
    </row>
    <row r="470" spans="1:41" ht="15.75" customHeight="1">
      <c r="A470" s="240"/>
      <c r="B470" s="240"/>
      <c r="C470" s="240"/>
      <c r="D470" s="240"/>
      <c r="E470" s="240"/>
      <c r="F470" s="240"/>
      <c r="G470" s="240"/>
      <c r="H470" s="164"/>
      <c r="I470" s="164"/>
      <c r="J470" s="164"/>
      <c r="K470" s="164"/>
      <c r="L470" s="164"/>
      <c r="M470" s="240"/>
      <c r="N470" s="240"/>
      <c r="O470" s="240"/>
      <c r="P470" s="240"/>
      <c r="Q470" s="240"/>
      <c r="R470" s="240"/>
      <c r="S470" s="240"/>
      <c r="T470" s="240"/>
      <c r="U470" s="240"/>
      <c r="V470" s="240"/>
      <c r="W470" s="240"/>
      <c r="X470" s="240"/>
      <c r="Y470" s="240"/>
      <c r="Z470" s="240"/>
      <c r="AA470" s="240"/>
      <c r="AB470" s="240"/>
      <c r="AC470" s="240"/>
      <c r="AD470" s="240"/>
      <c r="AE470" s="240"/>
      <c r="AF470" s="240"/>
      <c r="AG470" s="240"/>
      <c r="AH470" s="240"/>
      <c r="AI470" s="240"/>
      <c r="AJ470" s="240"/>
      <c r="AK470" s="240"/>
      <c r="AL470" s="240"/>
      <c r="AM470" s="240"/>
      <c r="AN470" s="240"/>
      <c r="AO470" s="240"/>
    </row>
    <row r="471" spans="1:41" ht="15.75" customHeight="1">
      <c r="A471" s="240"/>
      <c r="B471" s="240"/>
      <c r="C471" s="240"/>
      <c r="D471" s="240"/>
      <c r="E471" s="240"/>
      <c r="F471" s="240"/>
      <c r="G471" s="240"/>
      <c r="H471" s="164"/>
      <c r="I471" s="164"/>
      <c r="J471" s="164"/>
      <c r="K471" s="164"/>
      <c r="L471" s="164"/>
      <c r="M471" s="240"/>
      <c r="N471" s="240"/>
      <c r="O471" s="240"/>
      <c r="P471" s="240"/>
      <c r="Q471" s="240"/>
      <c r="R471" s="240"/>
      <c r="S471" s="240"/>
      <c r="T471" s="240"/>
      <c r="U471" s="240"/>
      <c r="V471" s="240"/>
      <c r="W471" s="240"/>
      <c r="X471" s="240"/>
      <c r="Y471" s="240"/>
      <c r="Z471" s="240"/>
      <c r="AA471" s="240"/>
      <c r="AB471" s="240"/>
      <c r="AC471" s="240"/>
      <c r="AD471" s="240"/>
      <c r="AE471" s="240"/>
      <c r="AF471" s="240"/>
      <c r="AG471" s="240"/>
      <c r="AH471" s="240"/>
      <c r="AI471" s="240"/>
      <c r="AJ471" s="240"/>
      <c r="AK471" s="240"/>
      <c r="AL471" s="240"/>
      <c r="AM471" s="240"/>
      <c r="AN471" s="240"/>
      <c r="AO471" s="240"/>
    </row>
    <row r="472" spans="1:41" ht="15.75" customHeight="1">
      <c r="A472" s="240"/>
      <c r="B472" s="240"/>
      <c r="C472" s="240"/>
      <c r="D472" s="240"/>
      <c r="E472" s="240"/>
      <c r="F472" s="240"/>
      <c r="G472" s="240"/>
      <c r="H472" s="164"/>
      <c r="I472" s="164"/>
      <c r="J472" s="164"/>
      <c r="K472" s="164"/>
      <c r="L472" s="164"/>
      <c r="M472" s="240"/>
      <c r="N472" s="240"/>
      <c r="O472" s="240"/>
      <c r="P472" s="240"/>
      <c r="Q472" s="240"/>
      <c r="R472" s="240"/>
      <c r="S472" s="240"/>
      <c r="T472" s="240"/>
      <c r="U472" s="240"/>
      <c r="V472" s="240"/>
      <c r="W472" s="240"/>
      <c r="X472" s="240"/>
      <c r="Y472" s="240"/>
      <c r="Z472" s="240"/>
      <c r="AA472" s="240"/>
      <c r="AB472" s="240"/>
      <c r="AC472" s="240"/>
      <c r="AD472" s="240"/>
      <c r="AE472" s="240"/>
      <c r="AF472" s="240"/>
      <c r="AG472" s="240"/>
      <c r="AH472" s="240"/>
      <c r="AI472" s="240"/>
      <c r="AJ472" s="240"/>
      <c r="AK472" s="240"/>
      <c r="AL472" s="240"/>
      <c r="AM472" s="240"/>
      <c r="AN472" s="240"/>
      <c r="AO472" s="240"/>
    </row>
    <row r="473" spans="1:41" ht="15.75" customHeight="1">
      <c r="A473" s="240"/>
      <c r="B473" s="240"/>
      <c r="C473" s="240"/>
      <c r="D473" s="240"/>
      <c r="E473" s="240"/>
      <c r="F473" s="240"/>
      <c r="G473" s="240"/>
      <c r="H473" s="164"/>
      <c r="I473" s="164"/>
      <c r="J473" s="164"/>
      <c r="K473" s="164"/>
      <c r="L473" s="164"/>
      <c r="M473" s="240"/>
      <c r="N473" s="240"/>
      <c r="O473" s="240"/>
      <c r="P473" s="240"/>
      <c r="Q473" s="240"/>
      <c r="R473" s="240"/>
      <c r="S473" s="240"/>
      <c r="T473" s="240"/>
      <c r="U473" s="240"/>
      <c r="V473" s="240"/>
      <c r="W473" s="240"/>
      <c r="X473" s="240"/>
      <c r="Y473" s="240"/>
      <c r="Z473" s="240"/>
      <c r="AA473" s="240"/>
      <c r="AB473" s="240"/>
      <c r="AC473" s="240"/>
      <c r="AD473" s="240"/>
      <c r="AE473" s="240"/>
      <c r="AF473" s="240"/>
      <c r="AG473" s="240"/>
      <c r="AH473" s="240"/>
      <c r="AI473" s="240"/>
      <c r="AJ473" s="240"/>
      <c r="AK473" s="240"/>
      <c r="AL473" s="240"/>
      <c r="AM473" s="240"/>
      <c r="AN473" s="240"/>
      <c r="AO473" s="240"/>
    </row>
    <row r="474" spans="1:41" ht="15.75" customHeight="1">
      <c r="A474" s="240"/>
      <c r="B474" s="240"/>
      <c r="C474" s="240"/>
      <c r="D474" s="240"/>
      <c r="E474" s="240"/>
      <c r="F474" s="240"/>
      <c r="G474" s="240"/>
      <c r="H474" s="164"/>
      <c r="I474" s="164"/>
      <c r="J474" s="164"/>
      <c r="K474" s="164"/>
      <c r="L474" s="164"/>
      <c r="M474" s="240"/>
      <c r="N474" s="240"/>
      <c r="O474" s="240"/>
      <c r="P474" s="240"/>
      <c r="Q474" s="240"/>
      <c r="R474" s="240"/>
      <c r="S474" s="240"/>
      <c r="T474" s="240"/>
      <c r="U474" s="240"/>
      <c r="V474" s="240"/>
      <c r="W474" s="240"/>
      <c r="X474" s="240"/>
      <c r="Y474" s="240"/>
      <c r="Z474" s="240"/>
      <c r="AA474" s="240"/>
      <c r="AB474" s="240"/>
      <c r="AC474" s="240"/>
      <c r="AD474" s="240"/>
      <c r="AE474" s="240"/>
      <c r="AF474" s="240"/>
      <c r="AG474" s="240"/>
      <c r="AH474" s="240"/>
      <c r="AI474" s="240"/>
      <c r="AJ474" s="240"/>
      <c r="AK474" s="240"/>
      <c r="AL474" s="240"/>
      <c r="AM474" s="240"/>
      <c r="AN474" s="240"/>
      <c r="AO474" s="240"/>
    </row>
    <row r="475" spans="1:41" ht="15.75" customHeight="1">
      <c r="A475" s="240"/>
      <c r="B475" s="240"/>
      <c r="C475" s="240"/>
      <c r="D475" s="240"/>
      <c r="E475" s="240"/>
      <c r="F475" s="240"/>
      <c r="G475" s="240"/>
      <c r="H475" s="164"/>
      <c r="I475" s="164"/>
      <c r="J475" s="164"/>
      <c r="K475" s="164"/>
      <c r="L475" s="164"/>
      <c r="M475" s="240"/>
      <c r="N475" s="240"/>
      <c r="O475" s="240"/>
      <c r="P475" s="240"/>
      <c r="Q475" s="240"/>
      <c r="R475" s="240"/>
      <c r="S475" s="240"/>
      <c r="T475" s="240"/>
      <c r="U475" s="240"/>
      <c r="V475" s="240"/>
      <c r="W475" s="240"/>
      <c r="X475" s="240"/>
      <c r="Y475" s="240"/>
      <c r="Z475" s="240"/>
      <c r="AA475" s="240"/>
      <c r="AB475" s="240"/>
      <c r="AC475" s="240"/>
      <c r="AD475" s="240"/>
      <c r="AE475" s="240"/>
      <c r="AF475" s="240"/>
      <c r="AG475" s="240"/>
      <c r="AH475" s="240"/>
      <c r="AI475" s="240"/>
      <c r="AJ475" s="240"/>
      <c r="AK475" s="240"/>
      <c r="AL475" s="240"/>
      <c r="AM475" s="240"/>
      <c r="AN475" s="240"/>
      <c r="AO475" s="240"/>
    </row>
    <row r="476" spans="1:41" ht="15.75" customHeight="1">
      <c r="A476" s="240"/>
      <c r="B476" s="240"/>
      <c r="C476" s="240"/>
      <c r="D476" s="240"/>
      <c r="E476" s="240"/>
      <c r="F476" s="240"/>
      <c r="G476" s="240"/>
      <c r="H476" s="164"/>
      <c r="I476" s="164"/>
      <c r="J476" s="164"/>
      <c r="K476" s="164"/>
      <c r="L476" s="164"/>
      <c r="M476" s="240"/>
      <c r="N476" s="240"/>
      <c r="O476" s="240"/>
      <c r="P476" s="240"/>
      <c r="Q476" s="240"/>
      <c r="R476" s="240"/>
      <c r="S476" s="240"/>
      <c r="T476" s="240"/>
      <c r="U476" s="240"/>
      <c r="V476" s="240"/>
      <c r="W476" s="240"/>
      <c r="X476" s="240"/>
      <c r="Y476" s="240"/>
      <c r="Z476" s="240"/>
      <c r="AA476" s="240"/>
      <c r="AB476" s="240"/>
      <c r="AC476" s="240"/>
      <c r="AD476" s="240"/>
      <c r="AE476" s="240"/>
      <c r="AF476" s="240"/>
      <c r="AG476" s="240"/>
      <c r="AH476" s="240"/>
      <c r="AI476" s="240"/>
      <c r="AJ476" s="240"/>
      <c r="AK476" s="240"/>
      <c r="AL476" s="240"/>
      <c r="AM476" s="240"/>
      <c r="AN476" s="240"/>
      <c r="AO476" s="240"/>
    </row>
    <row r="477" spans="1:41" ht="15.75" customHeight="1">
      <c r="A477" s="240"/>
      <c r="B477" s="240"/>
      <c r="C477" s="240"/>
      <c r="D477" s="240"/>
      <c r="E477" s="240"/>
      <c r="F477" s="240"/>
      <c r="G477" s="240"/>
      <c r="H477" s="164"/>
      <c r="I477" s="164"/>
      <c r="J477" s="164"/>
      <c r="K477" s="164"/>
      <c r="L477" s="164"/>
      <c r="M477" s="240"/>
      <c r="N477" s="240"/>
      <c r="O477" s="240"/>
      <c r="P477" s="240"/>
      <c r="Q477" s="240"/>
      <c r="R477" s="240"/>
      <c r="S477" s="240"/>
      <c r="T477" s="240"/>
      <c r="U477" s="240"/>
      <c r="V477" s="240"/>
      <c r="W477" s="240"/>
      <c r="X477" s="240"/>
      <c r="Y477" s="240"/>
      <c r="Z477" s="240"/>
      <c r="AA477" s="240"/>
      <c r="AB477" s="240"/>
      <c r="AC477" s="240"/>
      <c r="AD477" s="240"/>
      <c r="AE477" s="240"/>
      <c r="AF477" s="240"/>
      <c r="AG477" s="240"/>
      <c r="AH477" s="240"/>
      <c r="AI477" s="240"/>
      <c r="AJ477" s="240"/>
      <c r="AK477" s="240"/>
      <c r="AL477" s="240"/>
      <c r="AM477" s="240"/>
      <c r="AN477" s="240"/>
      <c r="AO477" s="240"/>
    </row>
    <row r="478" spans="1:41" ht="15.75" customHeight="1">
      <c r="A478" s="240"/>
      <c r="B478" s="240"/>
      <c r="C478" s="240"/>
      <c r="D478" s="240"/>
      <c r="E478" s="240"/>
      <c r="F478" s="240"/>
      <c r="G478" s="240"/>
      <c r="H478" s="164"/>
      <c r="I478" s="164"/>
      <c r="J478" s="164"/>
      <c r="K478" s="164"/>
      <c r="L478" s="164"/>
      <c r="M478" s="240"/>
      <c r="N478" s="240"/>
      <c r="O478" s="240"/>
      <c r="P478" s="240"/>
      <c r="Q478" s="240"/>
      <c r="R478" s="240"/>
      <c r="S478" s="240"/>
      <c r="T478" s="240"/>
      <c r="U478" s="240"/>
      <c r="V478" s="240"/>
      <c r="W478" s="240"/>
      <c r="X478" s="240"/>
      <c r="Y478" s="240"/>
      <c r="Z478" s="240"/>
      <c r="AA478" s="240"/>
      <c r="AB478" s="240"/>
      <c r="AC478" s="240"/>
      <c r="AD478" s="240"/>
      <c r="AE478" s="240"/>
      <c r="AF478" s="240"/>
      <c r="AG478" s="240"/>
      <c r="AH478" s="240"/>
      <c r="AI478" s="240"/>
      <c r="AJ478" s="240"/>
      <c r="AK478" s="240"/>
      <c r="AL478" s="240"/>
      <c r="AM478" s="240"/>
      <c r="AN478" s="240"/>
      <c r="AO478" s="240"/>
    </row>
    <row r="479" spans="1:41" ht="15.75" customHeight="1">
      <c r="A479" s="240"/>
      <c r="B479" s="240"/>
      <c r="C479" s="240"/>
      <c r="D479" s="240"/>
      <c r="E479" s="240"/>
      <c r="F479" s="240"/>
      <c r="G479" s="240"/>
      <c r="H479" s="164"/>
      <c r="I479" s="164"/>
      <c r="J479" s="164"/>
      <c r="K479" s="164"/>
      <c r="L479" s="164"/>
      <c r="M479" s="240"/>
      <c r="N479" s="240"/>
      <c r="O479" s="240"/>
      <c r="P479" s="240"/>
      <c r="Q479" s="240"/>
      <c r="R479" s="240"/>
      <c r="S479" s="240"/>
      <c r="T479" s="240"/>
      <c r="U479" s="240"/>
      <c r="V479" s="240"/>
      <c r="W479" s="240"/>
      <c r="X479" s="240"/>
      <c r="Y479" s="240"/>
      <c r="Z479" s="240"/>
      <c r="AA479" s="240"/>
      <c r="AB479" s="240"/>
      <c r="AC479" s="240"/>
      <c r="AD479" s="240"/>
      <c r="AE479" s="240"/>
      <c r="AF479" s="240"/>
      <c r="AG479" s="240"/>
      <c r="AH479" s="240"/>
      <c r="AI479" s="240"/>
      <c r="AJ479" s="240"/>
      <c r="AK479" s="240"/>
      <c r="AL479" s="240"/>
      <c r="AM479" s="240"/>
      <c r="AN479" s="240"/>
      <c r="AO479" s="240"/>
    </row>
    <row r="480" spans="1:41" ht="15.75" customHeight="1">
      <c r="A480" s="240"/>
      <c r="B480" s="240"/>
      <c r="C480" s="240"/>
      <c r="D480" s="240"/>
      <c r="E480" s="240"/>
      <c r="F480" s="240"/>
      <c r="G480" s="240"/>
      <c r="H480" s="164"/>
      <c r="I480" s="164"/>
      <c r="J480" s="164"/>
      <c r="K480" s="164"/>
      <c r="L480" s="164"/>
      <c r="M480" s="240"/>
      <c r="N480" s="240"/>
      <c r="O480" s="240"/>
      <c r="P480" s="240"/>
      <c r="Q480" s="240"/>
      <c r="R480" s="240"/>
      <c r="S480" s="240"/>
      <c r="T480" s="240"/>
      <c r="U480" s="240"/>
      <c r="V480" s="240"/>
      <c r="W480" s="240"/>
      <c r="X480" s="240"/>
      <c r="Y480" s="240"/>
      <c r="Z480" s="240"/>
      <c r="AA480" s="240"/>
      <c r="AB480" s="240"/>
      <c r="AC480" s="240"/>
      <c r="AD480" s="240"/>
      <c r="AE480" s="240"/>
      <c r="AF480" s="240"/>
      <c r="AG480" s="240"/>
      <c r="AH480" s="240"/>
      <c r="AI480" s="240"/>
      <c r="AJ480" s="240"/>
      <c r="AK480" s="240"/>
      <c r="AL480" s="240"/>
      <c r="AM480" s="240"/>
      <c r="AN480" s="240"/>
      <c r="AO480" s="240"/>
    </row>
    <row r="481" spans="1:41" ht="15.75" customHeight="1">
      <c r="A481" s="240"/>
      <c r="B481" s="240"/>
      <c r="C481" s="240"/>
      <c r="D481" s="240"/>
      <c r="E481" s="240"/>
      <c r="F481" s="240"/>
      <c r="G481" s="240"/>
      <c r="H481" s="164"/>
      <c r="I481" s="164"/>
      <c r="J481" s="164"/>
      <c r="K481" s="164"/>
      <c r="L481" s="164"/>
      <c r="M481" s="240"/>
      <c r="N481" s="240"/>
      <c r="O481" s="240"/>
      <c r="P481" s="240"/>
      <c r="Q481" s="240"/>
      <c r="R481" s="240"/>
      <c r="S481" s="240"/>
      <c r="T481" s="240"/>
      <c r="U481" s="240"/>
      <c r="V481" s="240"/>
      <c r="W481" s="240"/>
      <c r="X481" s="240"/>
      <c r="Y481" s="240"/>
      <c r="Z481" s="240"/>
      <c r="AA481" s="240"/>
      <c r="AB481" s="240"/>
      <c r="AC481" s="240"/>
      <c r="AD481" s="240"/>
      <c r="AE481" s="240"/>
      <c r="AF481" s="240"/>
      <c r="AG481" s="240"/>
      <c r="AH481" s="240"/>
      <c r="AI481" s="240"/>
      <c r="AJ481" s="240"/>
      <c r="AK481" s="240"/>
      <c r="AL481" s="240"/>
      <c r="AM481" s="240"/>
      <c r="AN481" s="240"/>
      <c r="AO481" s="240"/>
    </row>
    <row r="482" spans="1:41" ht="15.75" customHeight="1">
      <c r="A482" s="240"/>
      <c r="B482" s="240"/>
      <c r="C482" s="240"/>
      <c r="D482" s="240"/>
      <c r="E482" s="240"/>
      <c r="F482" s="240"/>
      <c r="G482" s="240"/>
      <c r="H482" s="164"/>
      <c r="I482" s="164"/>
      <c r="J482" s="164"/>
      <c r="K482" s="164"/>
      <c r="L482" s="164"/>
      <c r="M482" s="240"/>
      <c r="N482" s="240"/>
      <c r="O482" s="240"/>
      <c r="P482" s="240"/>
      <c r="Q482" s="240"/>
      <c r="R482" s="240"/>
      <c r="S482" s="240"/>
      <c r="T482" s="240"/>
      <c r="U482" s="240"/>
      <c r="V482" s="240"/>
      <c r="W482" s="240"/>
      <c r="X482" s="240"/>
      <c r="Y482" s="240"/>
      <c r="Z482" s="240"/>
      <c r="AA482" s="240"/>
      <c r="AB482" s="240"/>
      <c r="AC482" s="240"/>
      <c r="AD482" s="240"/>
      <c r="AE482" s="240"/>
      <c r="AF482" s="240"/>
      <c r="AG482" s="240"/>
      <c r="AH482" s="240"/>
      <c r="AI482" s="240"/>
      <c r="AJ482" s="240"/>
      <c r="AK482" s="240"/>
      <c r="AL482" s="240"/>
      <c r="AM482" s="240"/>
      <c r="AN482" s="240"/>
      <c r="AO482" s="240"/>
    </row>
    <row r="483" spans="1:41" ht="15.75" customHeight="1">
      <c r="A483" s="240"/>
      <c r="B483" s="240"/>
      <c r="C483" s="240"/>
      <c r="D483" s="240"/>
      <c r="E483" s="240"/>
      <c r="F483" s="240"/>
      <c r="G483" s="240"/>
      <c r="H483" s="164"/>
      <c r="I483" s="164"/>
      <c r="J483" s="164"/>
      <c r="K483" s="164"/>
      <c r="L483" s="164"/>
      <c r="M483" s="240"/>
      <c r="N483" s="240"/>
      <c r="O483" s="240"/>
      <c r="P483" s="240"/>
      <c r="Q483" s="240"/>
      <c r="R483" s="240"/>
      <c r="S483" s="240"/>
      <c r="T483" s="240"/>
      <c r="U483" s="240"/>
      <c r="V483" s="240"/>
      <c r="W483" s="240"/>
      <c r="X483" s="240"/>
      <c r="Y483" s="240"/>
      <c r="Z483" s="240"/>
      <c r="AA483" s="240"/>
      <c r="AB483" s="240"/>
      <c r="AC483" s="240"/>
      <c r="AD483" s="240"/>
      <c r="AE483" s="240"/>
      <c r="AF483" s="240"/>
      <c r="AG483" s="240"/>
      <c r="AH483" s="240"/>
      <c r="AI483" s="240"/>
      <c r="AJ483" s="240"/>
      <c r="AK483" s="240"/>
      <c r="AL483" s="240"/>
      <c r="AM483" s="240"/>
      <c r="AN483" s="240"/>
      <c r="AO483" s="240"/>
    </row>
    <row r="484" spans="1:41" ht="15.75" customHeight="1">
      <c r="A484" s="240"/>
      <c r="B484" s="240"/>
      <c r="C484" s="240"/>
      <c r="D484" s="240"/>
      <c r="E484" s="240"/>
      <c r="F484" s="240"/>
      <c r="G484" s="240"/>
      <c r="H484" s="164"/>
      <c r="I484" s="164"/>
      <c r="J484" s="164"/>
      <c r="K484" s="164"/>
      <c r="L484" s="164"/>
      <c r="M484" s="240"/>
      <c r="N484" s="240"/>
      <c r="O484" s="240"/>
      <c r="P484" s="240"/>
      <c r="Q484" s="240"/>
      <c r="R484" s="240"/>
      <c r="S484" s="240"/>
      <c r="T484" s="240"/>
      <c r="U484" s="240"/>
      <c r="V484" s="240"/>
      <c r="W484" s="240"/>
      <c r="X484" s="240"/>
      <c r="Y484" s="240"/>
      <c r="Z484" s="240"/>
      <c r="AA484" s="240"/>
      <c r="AB484" s="240"/>
      <c r="AC484" s="240"/>
      <c r="AD484" s="240"/>
      <c r="AE484" s="240"/>
      <c r="AF484" s="240"/>
      <c r="AG484" s="240"/>
      <c r="AH484" s="240"/>
      <c r="AI484" s="240"/>
      <c r="AJ484" s="240"/>
      <c r="AK484" s="240"/>
      <c r="AL484" s="240"/>
      <c r="AM484" s="240"/>
      <c r="AN484" s="240"/>
      <c r="AO484" s="240"/>
    </row>
    <row r="485" spans="1:41" ht="15.75" customHeight="1">
      <c r="A485" s="240"/>
      <c r="B485" s="240"/>
      <c r="C485" s="240"/>
      <c r="D485" s="240"/>
      <c r="E485" s="240"/>
      <c r="F485" s="240"/>
      <c r="G485" s="240"/>
      <c r="H485" s="164"/>
      <c r="I485" s="164"/>
      <c r="J485" s="164"/>
      <c r="K485" s="164"/>
      <c r="L485" s="164"/>
      <c r="M485" s="240"/>
      <c r="N485" s="240"/>
      <c r="O485" s="240"/>
      <c r="P485" s="240"/>
      <c r="Q485" s="240"/>
      <c r="R485" s="240"/>
      <c r="S485" s="240"/>
      <c r="T485" s="240"/>
      <c r="U485" s="240"/>
      <c r="V485" s="240"/>
      <c r="W485" s="240"/>
      <c r="X485" s="240"/>
      <c r="Y485" s="240"/>
      <c r="Z485" s="240"/>
      <c r="AA485" s="240"/>
      <c r="AB485" s="240"/>
      <c r="AC485" s="240"/>
      <c r="AD485" s="240"/>
      <c r="AE485" s="240"/>
      <c r="AF485" s="240"/>
      <c r="AG485" s="240"/>
      <c r="AH485" s="240"/>
      <c r="AI485" s="240"/>
      <c r="AJ485" s="240"/>
      <c r="AK485" s="240"/>
      <c r="AL485" s="240"/>
      <c r="AM485" s="240"/>
      <c r="AN485" s="240"/>
      <c r="AO485" s="240"/>
    </row>
    <row r="486" spans="1:41" ht="15.75" customHeight="1">
      <c r="A486" s="240"/>
      <c r="B486" s="240"/>
      <c r="C486" s="240"/>
      <c r="D486" s="240"/>
      <c r="E486" s="240"/>
      <c r="F486" s="240"/>
      <c r="G486" s="240"/>
      <c r="H486" s="164"/>
      <c r="I486" s="164"/>
      <c r="J486" s="164"/>
      <c r="K486" s="164"/>
      <c r="L486" s="164"/>
      <c r="M486" s="240"/>
      <c r="N486" s="240"/>
      <c r="O486" s="240"/>
      <c r="P486" s="240"/>
      <c r="Q486" s="240"/>
      <c r="R486" s="240"/>
      <c r="S486" s="240"/>
      <c r="T486" s="240"/>
      <c r="U486" s="240"/>
      <c r="V486" s="240"/>
      <c r="W486" s="240"/>
      <c r="X486" s="240"/>
      <c r="Y486" s="240"/>
      <c r="Z486" s="240"/>
      <c r="AA486" s="240"/>
      <c r="AB486" s="240"/>
      <c r="AC486" s="240"/>
      <c r="AD486" s="240"/>
      <c r="AE486" s="240"/>
      <c r="AF486" s="240"/>
      <c r="AG486" s="240"/>
      <c r="AH486" s="240"/>
      <c r="AI486" s="240"/>
      <c r="AJ486" s="240"/>
      <c r="AK486" s="240"/>
      <c r="AL486" s="240"/>
      <c r="AM486" s="240"/>
      <c r="AN486" s="240"/>
      <c r="AO486" s="240"/>
    </row>
    <row r="487" spans="1:41" ht="15.75" customHeight="1">
      <c r="A487" s="240"/>
      <c r="B487" s="240"/>
      <c r="C487" s="240"/>
      <c r="D487" s="240"/>
      <c r="E487" s="240"/>
      <c r="F487" s="240"/>
      <c r="G487" s="240"/>
      <c r="H487" s="164"/>
      <c r="I487" s="164"/>
      <c r="J487" s="164"/>
      <c r="K487" s="164"/>
      <c r="L487" s="164"/>
      <c r="M487" s="240"/>
      <c r="N487" s="240"/>
      <c r="O487" s="240"/>
      <c r="P487" s="240"/>
      <c r="Q487" s="240"/>
      <c r="R487" s="240"/>
      <c r="S487" s="240"/>
      <c r="T487" s="240"/>
      <c r="U487" s="240"/>
      <c r="V487" s="240"/>
      <c r="W487" s="240"/>
      <c r="X487" s="240"/>
      <c r="Y487" s="240"/>
      <c r="Z487" s="240"/>
      <c r="AA487" s="240"/>
      <c r="AB487" s="240"/>
      <c r="AC487" s="240"/>
      <c r="AD487" s="240"/>
      <c r="AE487" s="240"/>
      <c r="AF487" s="240"/>
      <c r="AG487" s="240"/>
      <c r="AH487" s="240"/>
      <c r="AI487" s="240"/>
      <c r="AJ487" s="240"/>
      <c r="AK487" s="240"/>
      <c r="AL487" s="240"/>
      <c r="AM487" s="240"/>
      <c r="AN487" s="240"/>
      <c r="AO487" s="240"/>
    </row>
    <row r="488" spans="1:41" ht="15.75" customHeight="1">
      <c r="A488" s="240"/>
      <c r="B488" s="240"/>
      <c r="C488" s="240"/>
      <c r="D488" s="240"/>
      <c r="E488" s="240"/>
      <c r="F488" s="240"/>
      <c r="G488" s="240"/>
      <c r="H488" s="164"/>
      <c r="I488" s="164"/>
      <c r="J488" s="164"/>
      <c r="K488" s="164"/>
      <c r="L488" s="164"/>
      <c r="M488" s="240"/>
      <c r="N488" s="240"/>
      <c r="O488" s="240"/>
      <c r="P488" s="240"/>
      <c r="Q488" s="240"/>
      <c r="R488" s="240"/>
      <c r="S488" s="240"/>
      <c r="T488" s="240"/>
      <c r="U488" s="240"/>
      <c r="V488" s="240"/>
      <c r="W488" s="240"/>
      <c r="X488" s="240"/>
      <c r="Y488" s="240"/>
      <c r="Z488" s="240"/>
      <c r="AA488" s="240"/>
      <c r="AB488" s="240"/>
      <c r="AC488" s="240"/>
      <c r="AD488" s="240"/>
      <c r="AE488" s="240"/>
      <c r="AF488" s="240"/>
      <c r="AG488" s="240"/>
      <c r="AH488" s="240"/>
      <c r="AI488" s="240"/>
      <c r="AJ488" s="240"/>
      <c r="AK488" s="240"/>
      <c r="AL488" s="240"/>
      <c r="AM488" s="240"/>
      <c r="AN488" s="240"/>
      <c r="AO488" s="240"/>
    </row>
    <row r="489" spans="1:41" ht="15.75" customHeight="1">
      <c r="A489" s="240"/>
      <c r="B489" s="240"/>
      <c r="C489" s="240"/>
      <c r="D489" s="240"/>
      <c r="E489" s="240"/>
      <c r="F489" s="240"/>
      <c r="G489" s="240"/>
      <c r="H489" s="164"/>
      <c r="I489" s="164"/>
      <c r="J489" s="164"/>
      <c r="K489" s="164"/>
      <c r="L489" s="164"/>
      <c r="M489" s="240"/>
      <c r="N489" s="240"/>
      <c r="O489" s="240"/>
      <c r="P489" s="240"/>
      <c r="Q489" s="240"/>
      <c r="R489" s="240"/>
      <c r="S489" s="240"/>
      <c r="T489" s="240"/>
      <c r="U489" s="240"/>
      <c r="V489" s="240"/>
      <c r="W489" s="240"/>
      <c r="X489" s="240"/>
      <c r="Y489" s="240"/>
      <c r="Z489" s="240"/>
      <c r="AA489" s="240"/>
      <c r="AB489" s="240"/>
      <c r="AC489" s="240"/>
      <c r="AD489" s="240"/>
      <c r="AE489" s="240"/>
      <c r="AF489" s="240"/>
      <c r="AG489" s="240"/>
      <c r="AH489" s="240"/>
      <c r="AI489" s="240"/>
      <c r="AJ489" s="240"/>
      <c r="AK489" s="240"/>
      <c r="AL489" s="240"/>
      <c r="AM489" s="240"/>
      <c r="AN489" s="240"/>
      <c r="AO489" s="240"/>
    </row>
    <row r="490" spans="1:41" ht="15.75" customHeight="1">
      <c r="A490" s="240"/>
      <c r="B490" s="240"/>
      <c r="C490" s="240"/>
      <c r="D490" s="240"/>
      <c r="E490" s="240"/>
      <c r="F490" s="240"/>
      <c r="G490" s="240"/>
      <c r="H490" s="164"/>
      <c r="I490" s="164"/>
      <c r="J490" s="164"/>
      <c r="K490" s="164"/>
      <c r="L490" s="164"/>
      <c r="M490" s="240"/>
      <c r="N490" s="240"/>
      <c r="O490" s="240"/>
      <c r="P490" s="240"/>
      <c r="Q490" s="240"/>
      <c r="R490" s="240"/>
      <c r="S490" s="240"/>
      <c r="T490" s="240"/>
      <c r="U490" s="240"/>
      <c r="V490" s="240"/>
      <c r="W490" s="240"/>
      <c r="X490" s="240"/>
      <c r="Y490" s="240"/>
      <c r="Z490" s="240"/>
      <c r="AA490" s="240"/>
      <c r="AB490" s="240"/>
      <c r="AC490" s="240"/>
      <c r="AD490" s="240"/>
      <c r="AE490" s="240"/>
      <c r="AF490" s="240"/>
      <c r="AG490" s="240"/>
      <c r="AH490" s="240"/>
      <c r="AI490" s="240"/>
      <c r="AJ490" s="240"/>
      <c r="AK490" s="240"/>
      <c r="AL490" s="240"/>
      <c r="AM490" s="240"/>
      <c r="AN490" s="240"/>
      <c r="AO490" s="240"/>
    </row>
    <row r="491" spans="1:41" ht="15.75" customHeight="1">
      <c r="A491" s="240"/>
      <c r="B491" s="240"/>
      <c r="C491" s="240"/>
      <c r="D491" s="240"/>
      <c r="E491" s="240"/>
      <c r="F491" s="240"/>
      <c r="G491" s="240"/>
      <c r="H491" s="164"/>
      <c r="I491" s="164"/>
      <c r="J491" s="164"/>
      <c r="K491" s="164"/>
      <c r="L491" s="164"/>
      <c r="M491" s="240"/>
      <c r="N491" s="240"/>
      <c r="O491" s="240"/>
      <c r="P491" s="240"/>
      <c r="Q491" s="240"/>
      <c r="R491" s="240"/>
      <c r="S491" s="240"/>
      <c r="T491" s="240"/>
      <c r="U491" s="240"/>
      <c r="V491" s="240"/>
      <c r="W491" s="240"/>
      <c r="X491" s="240"/>
      <c r="Y491" s="240"/>
      <c r="Z491" s="240"/>
      <c r="AA491" s="240"/>
      <c r="AB491" s="240"/>
      <c r="AC491" s="240"/>
      <c r="AD491" s="240"/>
      <c r="AE491" s="240"/>
      <c r="AF491" s="240"/>
      <c r="AG491" s="240"/>
      <c r="AH491" s="240"/>
      <c r="AI491" s="240"/>
      <c r="AJ491" s="240"/>
      <c r="AK491" s="240"/>
      <c r="AL491" s="240"/>
      <c r="AM491" s="240"/>
      <c r="AN491" s="240"/>
      <c r="AO491" s="240"/>
    </row>
    <row r="492" spans="1:41" ht="15.75" customHeight="1">
      <c r="A492" s="240"/>
      <c r="B492" s="240"/>
      <c r="C492" s="240"/>
      <c r="D492" s="240"/>
      <c r="E492" s="240"/>
      <c r="F492" s="240"/>
      <c r="G492" s="240"/>
      <c r="H492" s="164"/>
      <c r="I492" s="164"/>
      <c r="J492" s="164"/>
      <c r="K492" s="164"/>
      <c r="L492" s="164"/>
      <c r="M492" s="240"/>
      <c r="N492" s="240"/>
      <c r="O492" s="240"/>
      <c r="P492" s="240"/>
      <c r="Q492" s="240"/>
      <c r="R492" s="240"/>
      <c r="S492" s="240"/>
      <c r="T492" s="240"/>
      <c r="U492" s="240"/>
      <c r="V492" s="240"/>
      <c r="W492" s="240"/>
      <c r="X492" s="240"/>
      <c r="Y492" s="240"/>
      <c r="Z492" s="240"/>
      <c r="AA492" s="240"/>
      <c r="AB492" s="240"/>
      <c r="AC492" s="240"/>
      <c r="AD492" s="240"/>
      <c r="AE492" s="240"/>
      <c r="AF492" s="240"/>
      <c r="AG492" s="240"/>
      <c r="AH492" s="240"/>
      <c r="AI492" s="240"/>
      <c r="AJ492" s="240"/>
      <c r="AK492" s="240"/>
      <c r="AL492" s="240"/>
      <c r="AM492" s="240"/>
      <c r="AN492" s="240"/>
      <c r="AO492" s="240"/>
    </row>
    <row r="493" spans="1:41" ht="15.75" customHeight="1">
      <c r="A493" s="240"/>
      <c r="B493" s="240"/>
      <c r="C493" s="240"/>
      <c r="D493" s="240"/>
      <c r="E493" s="240"/>
      <c r="F493" s="240"/>
      <c r="G493" s="240"/>
      <c r="H493" s="164"/>
      <c r="I493" s="164"/>
      <c r="J493" s="164"/>
      <c r="K493" s="164"/>
      <c r="L493" s="164"/>
      <c r="M493" s="240"/>
      <c r="N493" s="240"/>
      <c r="O493" s="240"/>
      <c r="P493" s="240"/>
      <c r="Q493" s="240"/>
      <c r="R493" s="240"/>
      <c r="S493" s="240"/>
      <c r="T493" s="240"/>
      <c r="U493" s="240"/>
      <c r="V493" s="240"/>
      <c r="W493" s="240"/>
      <c r="X493" s="240"/>
      <c r="Y493" s="240"/>
      <c r="Z493" s="240"/>
      <c r="AA493" s="240"/>
      <c r="AB493" s="240"/>
      <c r="AC493" s="240"/>
      <c r="AD493" s="240"/>
      <c r="AE493" s="240"/>
      <c r="AF493" s="240"/>
      <c r="AG493" s="240"/>
      <c r="AH493" s="240"/>
      <c r="AI493" s="240"/>
      <c r="AJ493" s="240"/>
      <c r="AK493" s="240"/>
      <c r="AL493" s="240"/>
      <c r="AM493" s="240"/>
      <c r="AN493" s="240"/>
      <c r="AO493" s="240"/>
    </row>
    <row r="494" spans="1:41" ht="15.75" customHeight="1">
      <c r="A494" s="240"/>
      <c r="B494" s="240"/>
      <c r="C494" s="240"/>
      <c r="D494" s="240"/>
      <c r="E494" s="240"/>
      <c r="F494" s="240"/>
      <c r="G494" s="240"/>
      <c r="H494" s="164"/>
      <c r="I494" s="164"/>
      <c r="J494" s="164"/>
      <c r="K494" s="164"/>
      <c r="L494" s="164"/>
      <c r="M494" s="240"/>
      <c r="N494" s="240"/>
      <c r="O494" s="240"/>
      <c r="P494" s="240"/>
      <c r="Q494" s="240"/>
      <c r="R494" s="240"/>
      <c r="S494" s="240"/>
      <c r="T494" s="240"/>
      <c r="U494" s="240"/>
      <c r="V494" s="240"/>
      <c r="W494" s="240"/>
      <c r="X494" s="240"/>
      <c r="Y494" s="240"/>
      <c r="Z494" s="240"/>
      <c r="AA494" s="240"/>
      <c r="AB494" s="240"/>
      <c r="AC494" s="240"/>
      <c r="AD494" s="240"/>
      <c r="AE494" s="240"/>
      <c r="AF494" s="240"/>
      <c r="AG494" s="240"/>
      <c r="AH494" s="240"/>
      <c r="AI494" s="240"/>
      <c r="AJ494" s="240"/>
      <c r="AK494" s="240"/>
      <c r="AL494" s="240"/>
      <c r="AM494" s="240"/>
      <c r="AN494" s="240"/>
      <c r="AO494" s="240"/>
    </row>
    <row r="495" spans="1:41" ht="15.75" customHeight="1">
      <c r="A495" s="240"/>
      <c r="B495" s="240"/>
      <c r="C495" s="240"/>
      <c r="D495" s="240"/>
      <c r="E495" s="240"/>
      <c r="F495" s="240"/>
      <c r="G495" s="240"/>
      <c r="H495" s="164"/>
      <c r="I495" s="164"/>
      <c r="J495" s="164"/>
      <c r="K495" s="164"/>
      <c r="L495" s="164"/>
      <c r="M495" s="240"/>
      <c r="N495" s="240"/>
      <c r="O495" s="240"/>
      <c r="P495" s="240"/>
      <c r="Q495" s="240"/>
      <c r="R495" s="240"/>
      <c r="S495" s="240"/>
      <c r="T495" s="240"/>
      <c r="U495" s="240"/>
      <c r="V495" s="240"/>
      <c r="W495" s="240"/>
      <c r="X495" s="240"/>
      <c r="Y495" s="240"/>
      <c r="Z495" s="240"/>
      <c r="AA495" s="240"/>
      <c r="AB495" s="240"/>
      <c r="AC495" s="240"/>
      <c r="AD495" s="240"/>
      <c r="AE495" s="240"/>
      <c r="AF495" s="240"/>
      <c r="AG495" s="240"/>
      <c r="AH495" s="240"/>
      <c r="AI495" s="240"/>
      <c r="AJ495" s="240"/>
      <c r="AK495" s="240"/>
      <c r="AL495" s="240"/>
      <c r="AM495" s="240"/>
      <c r="AN495" s="240"/>
      <c r="AO495" s="240"/>
    </row>
    <row r="496" spans="1:41" ht="15.75" customHeight="1">
      <c r="A496" s="240"/>
      <c r="B496" s="240"/>
      <c r="C496" s="240"/>
      <c r="D496" s="240"/>
      <c r="E496" s="240"/>
      <c r="F496" s="240"/>
      <c r="G496" s="240"/>
      <c r="H496" s="164"/>
      <c r="I496" s="164"/>
      <c r="J496" s="164"/>
      <c r="K496" s="164"/>
      <c r="L496" s="164"/>
      <c r="M496" s="240"/>
      <c r="N496" s="240"/>
      <c r="O496" s="240"/>
      <c r="P496" s="240"/>
      <c r="Q496" s="240"/>
      <c r="R496" s="240"/>
      <c r="S496" s="240"/>
      <c r="T496" s="240"/>
      <c r="U496" s="240"/>
      <c r="V496" s="240"/>
      <c r="W496" s="240"/>
      <c r="X496" s="240"/>
      <c r="Y496" s="240"/>
      <c r="Z496" s="240"/>
      <c r="AA496" s="240"/>
      <c r="AB496" s="240"/>
      <c r="AC496" s="240"/>
      <c r="AD496" s="240"/>
      <c r="AE496" s="240"/>
      <c r="AF496" s="240"/>
      <c r="AG496" s="240"/>
      <c r="AH496" s="240"/>
      <c r="AI496" s="240"/>
      <c r="AJ496" s="240"/>
      <c r="AK496" s="240"/>
      <c r="AL496" s="240"/>
      <c r="AM496" s="240"/>
      <c r="AN496" s="240"/>
      <c r="AO496" s="240"/>
    </row>
    <row r="497" spans="1:41" ht="15.75" customHeight="1">
      <c r="A497" s="240"/>
      <c r="B497" s="240"/>
      <c r="C497" s="240"/>
      <c r="D497" s="240"/>
      <c r="E497" s="240"/>
      <c r="F497" s="240"/>
      <c r="G497" s="240"/>
      <c r="H497" s="164"/>
      <c r="I497" s="164"/>
      <c r="J497" s="164"/>
      <c r="K497" s="164"/>
      <c r="L497" s="164"/>
      <c r="M497" s="240"/>
      <c r="N497" s="240"/>
      <c r="O497" s="240"/>
      <c r="P497" s="240"/>
      <c r="Q497" s="240"/>
      <c r="R497" s="240"/>
      <c r="S497" s="240"/>
      <c r="T497" s="240"/>
      <c r="U497" s="240"/>
      <c r="V497" s="240"/>
      <c r="W497" s="240"/>
      <c r="X497" s="240"/>
      <c r="Y497" s="240"/>
      <c r="Z497" s="240"/>
      <c r="AA497" s="240"/>
      <c r="AB497" s="240"/>
      <c r="AC497" s="240"/>
      <c r="AD497" s="240"/>
      <c r="AE497" s="240"/>
      <c r="AF497" s="240"/>
      <c r="AG497" s="240"/>
      <c r="AH497" s="240"/>
      <c r="AI497" s="240"/>
      <c r="AJ497" s="240"/>
      <c r="AK497" s="240"/>
      <c r="AL497" s="240"/>
      <c r="AM497" s="240"/>
      <c r="AN497" s="240"/>
      <c r="AO497" s="240"/>
    </row>
    <row r="498" spans="1:41" ht="15.75" customHeight="1">
      <c r="A498" s="240"/>
      <c r="B498" s="240"/>
      <c r="C498" s="240"/>
      <c r="D498" s="240"/>
      <c r="E498" s="240"/>
      <c r="F498" s="240"/>
      <c r="G498" s="240"/>
      <c r="H498" s="164"/>
      <c r="I498" s="164"/>
      <c r="J498" s="164"/>
      <c r="K498" s="164"/>
      <c r="L498" s="164"/>
      <c r="M498" s="240"/>
      <c r="N498" s="240"/>
      <c r="O498" s="240"/>
      <c r="P498" s="240"/>
      <c r="Q498" s="240"/>
      <c r="R498" s="240"/>
      <c r="S498" s="240"/>
      <c r="T498" s="240"/>
      <c r="U498" s="240"/>
      <c r="V498" s="240"/>
      <c r="W498" s="240"/>
      <c r="X498" s="240"/>
      <c r="Y498" s="240"/>
      <c r="Z498" s="240"/>
      <c r="AA498" s="240"/>
      <c r="AB498" s="240"/>
      <c r="AC498" s="240"/>
      <c r="AD498" s="240"/>
      <c r="AE498" s="240"/>
      <c r="AF498" s="240"/>
      <c r="AG498" s="240"/>
      <c r="AH498" s="240"/>
      <c r="AI498" s="240"/>
      <c r="AJ498" s="240"/>
      <c r="AK498" s="240"/>
      <c r="AL498" s="240"/>
      <c r="AM498" s="240"/>
      <c r="AN498" s="240"/>
      <c r="AO498" s="240"/>
    </row>
    <row r="499" spans="1:41" ht="15.75" customHeight="1">
      <c r="A499" s="240"/>
      <c r="B499" s="240"/>
      <c r="C499" s="240"/>
      <c r="D499" s="240"/>
      <c r="E499" s="240"/>
      <c r="F499" s="240"/>
      <c r="G499" s="240"/>
      <c r="H499" s="164"/>
      <c r="I499" s="164"/>
      <c r="J499" s="164"/>
      <c r="K499" s="164"/>
      <c r="L499" s="164"/>
      <c r="M499" s="240"/>
      <c r="N499" s="240"/>
      <c r="O499" s="240"/>
      <c r="P499" s="240"/>
      <c r="Q499" s="240"/>
      <c r="R499" s="240"/>
      <c r="S499" s="240"/>
      <c r="T499" s="240"/>
      <c r="U499" s="240"/>
      <c r="V499" s="240"/>
      <c r="W499" s="240"/>
      <c r="X499" s="240"/>
      <c r="Y499" s="240"/>
      <c r="Z499" s="240"/>
      <c r="AA499" s="240"/>
      <c r="AB499" s="240"/>
      <c r="AC499" s="240"/>
      <c r="AD499" s="240"/>
      <c r="AE499" s="240"/>
      <c r="AF499" s="240"/>
      <c r="AG499" s="240"/>
      <c r="AH499" s="240"/>
      <c r="AI499" s="240"/>
      <c r="AJ499" s="240"/>
      <c r="AK499" s="240"/>
      <c r="AL499" s="240"/>
      <c r="AM499" s="240"/>
      <c r="AN499" s="240"/>
      <c r="AO499" s="240"/>
    </row>
    <row r="500" spans="1:41" ht="15.75" customHeight="1">
      <c r="A500" s="240"/>
      <c r="B500" s="240"/>
      <c r="C500" s="240"/>
      <c r="D500" s="240"/>
      <c r="E500" s="240"/>
      <c r="F500" s="240"/>
      <c r="G500" s="240"/>
      <c r="H500" s="164"/>
      <c r="I500" s="164"/>
      <c r="J500" s="164"/>
      <c r="K500" s="164"/>
      <c r="L500" s="164"/>
      <c r="M500" s="240"/>
      <c r="N500" s="240"/>
      <c r="O500" s="240"/>
      <c r="P500" s="240"/>
      <c r="Q500" s="240"/>
      <c r="R500" s="240"/>
      <c r="S500" s="240"/>
      <c r="T500" s="240"/>
      <c r="U500" s="240"/>
      <c r="V500" s="240"/>
      <c r="W500" s="240"/>
      <c r="X500" s="240"/>
      <c r="Y500" s="240"/>
      <c r="Z500" s="240"/>
      <c r="AA500" s="240"/>
      <c r="AB500" s="240"/>
      <c r="AC500" s="240"/>
      <c r="AD500" s="240"/>
      <c r="AE500" s="240"/>
      <c r="AF500" s="240"/>
      <c r="AG500" s="240"/>
      <c r="AH500" s="240"/>
      <c r="AI500" s="240"/>
      <c r="AJ500" s="240"/>
      <c r="AK500" s="240"/>
      <c r="AL500" s="240"/>
      <c r="AM500" s="240"/>
      <c r="AN500" s="240"/>
      <c r="AO500" s="240"/>
    </row>
    <row r="501" spans="1:41" ht="15.75" customHeight="1">
      <c r="A501" s="240"/>
      <c r="B501" s="240"/>
      <c r="C501" s="240"/>
      <c r="D501" s="240"/>
      <c r="E501" s="240"/>
      <c r="F501" s="240"/>
      <c r="G501" s="240"/>
      <c r="H501" s="164"/>
      <c r="I501" s="164"/>
      <c r="J501" s="164"/>
      <c r="K501" s="164"/>
      <c r="L501" s="164"/>
      <c r="M501" s="240"/>
      <c r="N501" s="240"/>
      <c r="O501" s="240"/>
      <c r="P501" s="240"/>
      <c r="Q501" s="240"/>
      <c r="R501" s="240"/>
      <c r="S501" s="240"/>
      <c r="T501" s="240"/>
      <c r="U501" s="240"/>
      <c r="V501" s="240"/>
      <c r="W501" s="240"/>
      <c r="X501" s="240"/>
      <c r="Y501" s="240"/>
      <c r="Z501" s="240"/>
      <c r="AA501" s="240"/>
      <c r="AB501" s="240"/>
      <c r="AC501" s="240"/>
      <c r="AD501" s="240"/>
      <c r="AE501" s="240"/>
      <c r="AF501" s="240"/>
      <c r="AG501" s="240"/>
      <c r="AH501" s="240"/>
      <c r="AI501" s="240"/>
      <c r="AJ501" s="240"/>
      <c r="AK501" s="240"/>
      <c r="AL501" s="240"/>
      <c r="AM501" s="240"/>
      <c r="AN501" s="240"/>
      <c r="AO501" s="240"/>
    </row>
    <row r="502" spans="1:41" ht="15.75" customHeight="1">
      <c r="A502" s="240"/>
      <c r="B502" s="240"/>
      <c r="C502" s="240"/>
      <c r="D502" s="240"/>
      <c r="E502" s="240"/>
      <c r="F502" s="240"/>
      <c r="G502" s="240"/>
      <c r="H502" s="164"/>
      <c r="I502" s="164"/>
      <c r="J502" s="164"/>
      <c r="K502" s="164"/>
      <c r="L502" s="164"/>
      <c r="M502" s="240"/>
      <c r="N502" s="240"/>
      <c r="O502" s="240"/>
      <c r="P502" s="240"/>
      <c r="Q502" s="240"/>
      <c r="R502" s="240"/>
      <c r="S502" s="240"/>
      <c r="T502" s="240"/>
      <c r="U502" s="240"/>
      <c r="V502" s="240"/>
      <c r="W502" s="240"/>
      <c r="X502" s="240"/>
      <c r="Y502" s="240"/>
      <c r="Z502" s="240"/>
      <c r="AA502" s="240"/>
      <c r="AB502" s="240"/>
      <c r="AC502" s="240"/>
      <c r="AD502" s="240"/>
      <c r="AE502" s="240"/>
      <c r="AF502" s="240"/>
      <c r="AG502" s="240"/>
      <c r="AH502" s="240"/>
      <c r="AI502" s="240"/>
      <c r="AJ502" s="240"/>
      <c r="AK502" s="240"/>
      <c r="AL502" s="240"/>
      <c r="AM502" s="240"/>
      <c r="AN502" s="240"/>
      <c r="AO502" s="240"/>
    </row>
    <row r="503" spans="1:41" ht="15.75" customHeight="1">
      <c r="A503" s="240"/>
      <c r="B503" s="240"/>
      <c r="C503" s="240"/>
      <c r="D503" s="240"/>
      <c r="E503" s="240"/>
      <c r="F503" s="240"/>
      <c r="G503" s="240"/>
      <c r="H503" s="164"/>
      <c r="I503" s="164"/>
      <c r="J503" s="164"/>
      <c r="K503" s="164"/>
      <c r="L503" s="164"/>
      <c r="M503" s="240"/>
      <c r="N503" s="240"/>
      <c r="O503" s="240"/>
      <c r="P503" s="240"/>
      <c r="Q503" s="240"/>
      <c r="R503" s="240"/>
      <c r="S503" s="240"/>
      <c r="T503" s="240"/>
      <c r="U503" s="240"/>
      <c r="V503" s="240"/>
      <c r="W503" s="240"/>
      <c r="X503" s="240"/>
      <c r="Y503" s="240"/>
      <c r="Z503" s="240"/>
      <c r="AA503" s="240"/>
      <c r="AB503" s="240"/>
      <c r="AC503" s="240"/>
      <c r="AD503" s="240"/>
      <c r="AE503" s="240"/>
      <c r="AF503" s="240"/>
      <c r="AG503" s="240"/>
      <c r="AH503" s="240"/>
      <c r="AI503" s="240"/>
      <c r="AJ503" s="240"/>
      <c r="AK503" s="240"/>
      <c r="AL503" s="240"/>
      <c r="AM503" s="240"/>
      <c r="AN503" s="240"/>
      <c r="AO503" s="240"/>
    </row>
    <row r="504" spans="1:41" ht="15.75" customHeight="1">
      <c r="A504" s="240"/>
      <c r="B504" s="240"/>
      <c r="C504" s="240"/>
      <c r="D504" s="240"/>
      <c r="E504" s="240"/>
      <c r="F504" s="240"/>
      <c r="G504" s="240"/>
      <c r="H504" s="164"/>
      <c r="I504" s="164"/>
      <c r="J504" s="164"/>
      <c r="K504" s="164"/>
      <c r="L504" s="164"/>
      <c r="M504" s="240"/>
      <c r="N504" s="240"/>
      <c r="O504" s="240"/>
      <c r="P504" s="240"/>
      <c r="Q504" s="240"/>
      <c r="R504" s="240"/>
      <c r="S504" s="240"/>
      <c r="T504" s="240"/>
      <c r="U504" s="240"/>
      <c r="V504" s="240"/>
      <c r="W504" s="240"/>
      <c r="X504" s="240"/>
      <c r="Y504" s="240"/>
      <c r="Z504" s="240"/>
      <c r="AA504" s="240"/>
      <c r="AB504" s="240"/>
      <c r="AC504" s="240"/>
      <c r="AD504" s="240"/>
      <c r="AE504" s="240"/>
      <c r="AF504" s="240"/>
      <c r="AG504" s="240"/>
      <c r="AH504" s="240"/>
      <c r="AI504" s="240"/>
      <c r="AJ504" s="240"/>
      <c r="AK504" s="240"/>
      <c r="AL504" s="240"/>
      <c r="AM504" s="240"/>
      <c r="AN504" s="240"/>
      <c r="AO504" s="240"/>
    </row>
    <row r="505" spans="1:41" ht="15.75" customHeight="1">
      <c r="A505" s="240"/>
      <c r="B505" s="240"/>
      <c r="C505" s="240"/>
      <c r="D505" s="240"/>
      <c r="E505" s="240"/>
      <c r="F505" s="240"/>
      <c r="G505" s="240"/>
      <c r="H505" s="164"/>
      <c r="I505" s="164"/>
      <c r="J505" s="164"/>
      <c r="K505" s="164"/>
      <c r="L505" s="164"/>
      <c r="M505" s="240"/>
      <c r="N505" s="240"/>
      <c r="O505" s="240"/>
      <c r="P505" s="240"/>
      <c r="Q505" s="240"/>
      <c r="R505" s="240"/>
      <c r="S505" s="240"/>
      <c r="T505" s="240"/>
      <c r="U505" s="240"/>
      <c r="V505" s="240"/>
      <c r="W505" s="240"/>
      <c r="X505" s="240"/>
      <c r="Y505" s="240"/>
      <c r="Z505" s="240"/>
      <c r="AA505" s="240"/>
      <c r="AB505" s="240"/>
      <c r="AC505" s="240"/>
      <c r="AD505" s="240"/>
      <c r="AE505" s="240"/>
      <c r="AF505" s="240"/>
      <c r="AG505" s="240"/>
      <c r="AH505" s="240"/>
      <c r="AI505" s="240"/>
      <c r="AJ505" s="240"/>
      <c r="AK505" s="240"/>
      <c r="AL505" s="240"/>
      <c r="AM505" s="240"/>
      <c r="AN505" s="240"/>
      <c r="AO505" s="240"/>
    </row>
    <row r="506" spans="1:41" ht="15.75" customHeight="1">
      <c r="A506" s="240"/>
      <c r="B506" s="240"/>
      <c r="C506" s="240"/>
      <c r="D506" s="240"/>
      <c r="E506" s="240"/>
      <c r="F506" s="240"/>
      <c r="G506" s="240"/>
      <c r="H506" s="164"/>
      <c r="I506" s="164"/>
      <c r="J506" s="164"/>
      <c r="K506" s="164"/>
      <c r="L506" s="164"/>
      <c r="M506" s="240"/>
      <c r="N506" s="240"/>
      <c r="O506" s="240"/>
      <c r="P506" s="240"/>
      <c r="Q506" s="240"/>
      <c r="R506" s="240"/>
      <c r="S506" s="240"/>
      <c r="T506" s="240"/>
      <c r="U506" s="240"/>
      <c r="V506" s="240"/>
      <c r="W506" s="240"/>
      <c r="X506" s="240"/>
      <c r="Y506" s="240"/>
      <c r="Z506" s="240"/>
      <c r="AA506" s="240"/>
      <c r="AB506" s="240"/>
      <c r="AC506" s="240"/>
      <c r="AD506" s="240"/>
      <c r="AE506" s="240"/>
      <c r="AF506" s="240"/>
      <c r="AG506" s="240"/>
      <c r="AH506" s="240"/>
      <c r="AI506" s="240"/>
      <c r="AJ506" s="240"/>
      <c r="AK506" s="240"/>
      <c r="AL506" s="240"/>
      <c r="AM506" s="240"/>
      <c r="AN506" s="240"/>
      <c r="AO506" s="240"/>
    </row>
    <row r="507" spans="1:41" ht="15.75" customHeight="1">
      <c r="A507" s="240"/>
      <c r="B507" s="240"/>
      <c r="C507" s="240"/>
      <c r="D507" s="240"/>
      <c r="E507" s="240"/>
      <c r="F507" s="240"/>
      <c r="G507" s="240"/>
      <c r="H507" s="164"/>
      <c r="I507" s="164"/>
      <c r="J507" s="164"/>
      <c r="K507" s="164"/>
      <c r="L507" s="164"/>
      <c r="M507" s="240"/>
      <c r="N507" s="240"/>
      <c r="O507" s="240"/>
      <c r="P507" s="240"/>
      <c r="Q507" s="240"/>
      <c r="R507" s="240"/>
      <c r="S507" s="240"/>
      <c r="T507" s="240"/>
      <c r="U507" s="240"/>
      <c r="V507" s="240"/>
      <c r="W507" s="240"/>
      <c r="X507" s="240"/>
      <c r="Y507" s="240"/>
      <c r="Z507" s="240"/>
      <c r="AA507" s="240"/>
      <c r="AB507" s="240"/>
      <c r="AC507" s="240"/>
      <c r="AD507" s="240"/>
      <c r="AE507" s="240"/>
      <c r="AF507" s="240"/>
      <c r="AG507" s="240"/>
      <c r="AH507" s="240"/>
      <c r="AI507" s="240"/>
      <c r="AJ507" s="240"/>
      <c r="AK507" s="240"/>
      <c r="AL507" s="240"/>
      <c r="AM507" s="240"/>
      <c r="AN507" s="240"/>
      <c r="AO507" s="240"/>
    </row>
    <row r="508" spans="1:41" ht="15.75" customHeight="1">
      <c r="A508" s="240"/>
      <c r="B508" s="240"/>
      <c r="C508" s="240"/>
      <c r="D508" s="240"/>
      <c r="E508" s="240"/>
      <c r="F508" s="240"/>
      <c r="G508" s="240"/>
      <c r="H508" s="164"/>
      <c r="I508" s="164"/>
      <c r="J508" s="164"/>
      <c r="K508" s="164"/>
      <c r="L508" s="164"/>
      <c r="M508" s="240"/>
      <c r="N508" s="240"/>
      <c r="O508" s="240"/>
      <c r="P508" s="240"/>
      <c r="Q508" s="240"/>
      <c r="R508" s="240"/>
      <c r="S508" s="240"/>
      <c r="T508" s="240"/>
      <c r="U508" s="240"/>
      <c r="V508" s="240"/>
      <c r="W508" s="240"/>
      <c r="X508" s="240"/>
      <c r="Y508" s="240"/>
      <c r="Z508" s="240"/>
      <c r="AA508" s="240"/>
      <c r="AB508" s="240"/>
      <c r="AC508" s="240"/>
      <c r="AD508" s="240"/>
      <c r="AE508" s="240"/>
      <c r="AF508" s="240"/>
      <c r="AG508" s="240"/>
      <c r="AH508" s="240"/>
      <c r="AI508" s="240"/>
      <c r="AJ508" s="240"/>
      <c r="AK508" s="240"/>
      <c r="AL508" s="240"/>
      <c r="AM508" s="240"/>
      <c r="AN508" s="240"/>
      <c r="AO508" s="240"/>
    </row>
    <row r="509" spans="1:41" ht="15.75" customHeight="1">
      <c r="A509" s="240"/>
      <c r="B509" s="240"/>
      <c r="C509" s="240"/>
      <c r="D509" s="240"/>
      <c r="E509" s="240"/>
      <c r="F509" s="240"/>
      <c r="G509" s="240"/>
      <c r="H509" s="164"/>
      <c r="I509" s="164"/>
      <c r="J509" s="164"/>
      <c r="K509" s="164"/>
      <c r="L509" s="164"/>
      <c r="M509" s="240"/>
      <c r="N509" s="240"/>
      <c r="O509" s="240"/>
      <c r="P509" s="240"/>
      <c r="Q509" s="240"/>
      <c r="R509" s="240"/>
      <c r="S509" s="240"/>
      <c r="T509" s="240"/>
      <c r="U509" s="240"/>
      <c r="V509" s="240"/>
      <c r="W509" s="240"/>
      <c r="X509" s="240"/>
      <c r="Y509" s="240"/>
      <c r="Z509" s="240"/>
      <c r="AA509" s="240"/>
      <c r="AB509" s="240"/>
      <c r="AC509" s="240"/>
      <c r="AD509" s="240"/>
      <c r="AE509" s="240"/>
      <c r="AF509" s="240"/>
      <c r="AG509" s="240"/>
      <c r="AH509" s="240"/>
      <c r="AI509" s="240"/>
      <c r="AJ509" s="240"/>
      <c r="AK509" s="240"/>
      <c r="AL509" s="240"/>
      <c r="AM509" s="240"/>
      <c r="AN509" s="240"/>
      <c r="AO509" s="240"/>
    </row>
    <row r="510" spans="1:41" ht="15.75" customHeight="1">
      <c r="A510" s="240"/>
      <c r="B510" s="240"/>
      <c r="C510" s="240"/>
      <c r="D510" s="240"/>
      <c r="E510" s="240"/>
      <c r="F510" s="240"/>
      <c r="G510" s="240"/>
      <c r="H510" s="164"/>
      <c r="I510" s="164"/>
      <c r="J510" s="164"/>
      <c r="K510" s="164"/>
      <c r="L510" s="164"/>
      <c r="M510" s="240"/>
      <c r="N510" s="240"/>
      <c r="O510" s="240"/>
      <c r="P510" s="240"/>
      <c r="Q510" s="240"/>
      <c r="R510" s="240"/>
      <c r="S510" s="240"/>
      <c r="T510" s="240"/>
      <c r="U510" s="240"/>
      <c r="V510" s="240"/>
      <c r="W510" s="240"/>
      <c r="X510" s="240"/>
      <c r="Y510" s="240"/>
      <c r="Z510" s="240"/>
      <c r="AA510" s="240"/>
      <c r="AB510" s="240"/>
      <c r="AC510" s="240"/>
      <c r="AD510" s="240"/>
      <c r="AE510" s="240"/>
      <c r="AF510" s="240"/>
      <c r="AG510" s="240"/>
      <c r="AH510" s="240"/>
      <c r="AI510" s="240"/>
      <c r="AJ510" s="240"/>
      <c r="AK510" s="240"/>
      <c r="AL510" s="240"/>
      <c r="AM510" s="240"/>
      <c r="AN510" s="240"/>
      <c r="AO510" s="240"/>
    </row>
    <row r="511" spans="1:41" ht="15.75" customHeight="1">
      <c r="A511" s="240"/>
      <c r="B511" s="240"/>
      <c r="C511" s="240"/>
      <c r="D511" s="240"/>
      <c r="E511" s="240"/>
      <c r="F511" s="240"/>
      <c r="G511" s="240"/>
      <c r="H511" s="164"/>
      <c r="I511" s="164"/>
      <c r="J511" s="164"/>
      <c r="K511" s="164"/>
      <c r="L511" s="164"/>
      <c r="M511" s="240"/>
      <c r="N511" s="240"/>
      <c r="O511" s="240"/>
      <c r="P511" s="240"/>
      <c r="Q511" s="240"/>
      <c r="R511" s="240"/>
      <c r="S511" s="240"/>
      <c r="T511" s="240"/>
      <c r="U511" s="240"/>
      <c r="V511" s="240"/>
      <c r="W511" s="240"/>
      <c r="X511" s="240"/>
      <c r="Y511" s="240"/>
      <c r="Z511" s="240"/>
      <c r="AA511" s="240"/>
      <c r="AB511" s="240"/>
      <c r="AC511" s="240"/>
      <c r="AD511" s="240"/>
      <c r="AE511" s="240"/>
      <c r="AF511" s="240"/>
      <c r="AG511" s="240"/>
      <c r="AH511" s="240"/>
      <c r="AI511" s="240"/>
      <c r="AJ511" s="240"/>
      <c r="AK511" s="240"/>
      <c r="AL511" s="240"/>
      <c r="AM511" s="240"/>
      <c r="AN511" s="240"/>
      <c r="AO511" s="240"/>
    </row>
    <row r="512" spans="1:41" ht="15.75" customHeight="1">
      <c r="A512" s="240"/>
      <c r="B512" s="240"/>
      <c r="C512" s="240"/>
      <c r="D512" s="240"/>
      <c r="E512" s="240"/>
      <c r="F512" s="240"/>
      <c r="G512" s="240"/>
      <c r="H512" s="164"/>
      <c r="I512" s="164"/>
      <c r="J512" s="164"/>
      <c r="K512" s="164"/>
      <c r="L512" s="164"/>
      <c r="M512" s="240"/>
      <c r="N512" s="240"/>
      <c r="O512" s="240"/>
      <c r="P512" s="240"/>
      <c r="Q512" s="240"/>
      <c r="R512" s="240"/>
      <c r="S512" s="240"/>
      <c r="T512" s="240"/>
      <c r="U512" s="240"/>
      <c r="V512" s="240"/>
      <c r="W512" s="240"/>
      <c r="X512" s="240"/>
      <c r="Y512" s="240"/>
      <c r="Z512" s="240"/>
      <c r="AA512" s="240"/>
      <c r="AB512" s="240"/>
      <c r="AC512" s="240"/>
      <c r="AD512" s="240"/>
      <c r="AE512" s="240"/>
      <c r="AF512" s="240"/>
      <c r="AG512" s="240"/>
      <c r="AH512" s="240"/>
      <c r="AI512" s="240"/>
      <c r="AJ512" s="240"/>
      <c r="AK512" s="240"/>
      <c r="AL512" s="240"/>
      <c r="AM512" s="240"/>
      <c r="AN512" s="240"/>
      <c r="AO512" s="240"/>
    </row>
    <row r="513" spans="1:41" ht="15.75" customHeight="1">
      <c r="A513" s="240"/>
      <c r="B513" s="240"/>
      <c r="C513" s="240"/>
      <c r="D513" s="240"/>
      <c r="E513" s="240"/>
      <c r="F513" s="240"/>
      <c r="G513" s="240"/>
      <c r="H513" s="164"/>
      <c r="I513" s="164"/>
      <c r="J513" s="164"/>
      <c r="K513" s="164"/>
      <c r="L513" s="164"/>
      <c r="M513" s="240"/>
      <c r="N513" s="240"/>
      <c r="O513" s="240"/>
      <c r="P513" s="240"/>
      <c r="Q513" s="240"/>
      <c r="R513" s="240"/>
      <c r="S513" s="240"/>
      <c r="T513" s="240"/>
      <c r="U513" s="240"/>
      <c r="V513" s="240"/>
      <c r="W513" s="240"/>
      <c r="X513" s="240"/>
      <c r="Y513" s="240"/>
      <c r="Z513" s="240"/>
      <c r="AA513" s="240"/>
      <c r="AB513" s="240"/>
      <c r="AC513" s="240"/>
      <c r="AD513" s="240"/>
      <c r="AE513" s="240"/>
      <c r="AF513" s="240"/>
      <c r="AG513" s="240"/>
      <c r="AH513" s="240"/>
      <c r="AI513" s="240"/>
      <c r="AJ513" s="240"/>
      <c r="AK513" s="240"/>
      <c r="AL513" s="240"/>
      <c r="AM513" s="240"/>
      <c r="AN513" s="240"/>
      <c r="AO513" s="240"/>
    </row>
    <row r="514" spans="1:41" ht="15.75" customHeight="1">
      <c r="A514" s="240"/>
      <c r="B514" s="240"/>
      <c r="C514" s="240"/>
      <c r="D514" s="240"/>
      <c r="E514" s="240"/>
      <c r="F514" s="240"/>
      <c r="G514" s="240"/>
      <c r="H514" s="164"/>
      <c r="I514" s="164"/>
      <c r="J514" s="164"/>
      <c r="K514" s="164"/>
      <c r="L514" s="164"/>
      <c r="M514" s="240"/>
      <c r="N514" s="240"/>
      <c r="O514" s="240"/>
      <c r="P514" s="240"/>
      <c r="Q514" s="240"/>
      <c r="R514" s="240"/>
      <c r="S514" s="240"/>
      <c r="T514" s="240"/>
      <c r="U514" s="240"/>
      <c r="V514" s="240"/>
      <c r="W514" s="240"/>
      <c r="X514" s="240"/>
      <c r="Y514" s="240"/>
      <c r="Z514" s="240"/>
      <c r="AA514" s="240"/>
      <c r="AB514" s="240"/>
      <c r="AC514" s="240"/>
      <c r="AD514" s="240"/>
      <c r="AE514" s="240"/>
      <c r="AF514" s="240"/>
      <c r="AG514" s="240"/>
      <c r="AH514" s="240"/>
      <c r="AI514" s="240"/>
      <c r="AJ514" s="240"/>
      <c r="AK514" s="240"/>
      <c r="AL514" s="240"/>
      <c r="AM514" s="240"/>
      <c r="AN514" s="240"/>
      <c r="AO514" s="240"/>
    </row>
    <row r="515" spans="1:41" ht="15.75" customHeight="1">
      <c r="A515" s="240"/>
      <c r="B515" s="240"/>
      <c r="C515" s="240"/>
      <c r="D515" s="240"/>
      <c r="E515" s="240"/>
      <c r="F515" s="240"/>
      <c r="G515" s="240"/>
      <c r="H515" s="164"/>
      <c r="I515" s="164"/>
      <c r="J515" s="164"/>
      <c r="K515" s="164"/>
      <c r="L515" s="164"/>
      <c r="M515" s="240"/>
      <c r="N515" s="240"/>
      <c r="O515" s="240"/>
      <c r="P515" s="240"/>
      <c r="Q515" s="240"/>
      <c r="R515" s="240"/>
      <c r="S515" s="240"/>
      <c r="T515" s="240"/>
      <c r="U515" s="240"/>
      <c r="V515" s="240"/>
      <c r="W515" s="240"/>
      <c r="X515" s="240"/>
      <c r="Y515" s="240"/>
      <c r="Z515" s="240"/>
      <c r="AA515" s="240"/>
      <c r="AB515" s="240"/>
      <c r="AC515" s="240"/>
      <c r="AD515" s="240"/>
      <c r="AE515" s="240"/>
      <c r="AF515" s="240"/>
      <c r="AG515" s="240"/>
      <c r="AH515" s="240"/>
      <c r="AI515" s="240"/>
      <c r="AJ515" s="240"/>
      <c r="AK515" s="240"/>
      <c r="AL515" s="240"/>
      <c r="AM515" s="240"/>
      <c r="AN515" s="240"/>
      <c r="AO515" s="240"/>
    </row>
    <row r="516" spans="1:41" ht="15.75" customHeight="1">
      <c r="A516" s="240"/>
      <c r="B516" s="240"/>
      <c r="C516" s="240"/>
      <c r="D516" s="240"/>
      <c r="E516" s="240"/>
      <c r="F516" s="240"/>
      <c r="G516" s="240"/>
      <c r="H516" s="164"/>
      <c r="I516" s="164"/>
      <c r="J516" s="164"/>
      <c r="K516" s="164"/>
      <c r="L516" s="164"/>
      <c r="M516" s="240"/>
      <c r="N516" s="240"/>
      <c r="O516" s="240"/>
      <c r="P516" s="240"/>
      <c r="Q516" s="240"/>
      <c r="R516" s="240"/>
      <c r="S516" s="240"/>
      <c r="T516" s="240"/>
      <c r="U516" s="240"/>
      <c r="V516" s="240"/>
      <c r="W516" s="240"/>
      <c r="X516" s="240"/>
      <c r="Y516" s="240"/>
      <c r="Z516" s="240"/>
      <c r="AA516" s="240"/>
      <c r="AB516" s="240"/>
      <c r="AC516" s="240"/>
      <c r="AD516" s="240"/>
      <c r="AE516" s="240"/>
      <c r="AF516" s="240"/>
      <c r="AG516" s="240"/>
      <c r="AH516" s="240"/>
      <c r="AI516" s="240"/>
      <c r="AJ516" s="240"/>
      <c r="AK516" s="240"/>
      <c r="AL516" s="240"/>
      <c r="AM516" s="240"/>
      <c r="AN516" s="240"/>
      <c r="AO516" s="240"/>
    </row>
    <row r="517" spans="1:41" ht="15.75" customHeight="1">
      <c r="A517" s="240"/>
      <c r="B517" s="240"/>
      <c r="C517" s="240"/>
      <c r="D517" s="240"/>
      <c r="E517" s="240"/>
      <c r="F517" s="240"/>
      <c r="G517" s="240"/>
      <c r="H517" s="164"/>
      <c r="I517" s="164"/>
      <c r="J517" s="164"/>
      <c r="K517" s="164"/>
      <c r="L517" s="164"/>
      <c r="M517" s="240"/>
      <c r="N517" s="240"/>
      <c r="O517" s="240"/>
      <c r="P517" s="240"/>
      <c r="Q517" s="240"/>
      <c r="R517" s="240"/>
      <c r="S517" s="240"/>
      <c r="T517" s="240"/>
      <c r="U517" s="240"/>
      <c r="V517" s="240"/>
      <c r="W517" s="240"/>
      <c r="X517" s="240"/>
      <c r="Y517" s="240"/>
      <c r="Z517" s="240"/>
      <c r="AA517" s="240"/>
      <c r="AB517" s="240"/>
      <c r="AC517" s="240"/>
      <c r="AD517" s="240"/>
      <c r="AE517" s="240"/>
      <c r="AF517" s="240"/>
      <c r="AG517" s="240"/>
      <c r="AH517" s="240"/>
      <c r="AI517" s="240"/>
      <c r="AJ517" s="240"/>
      <c r="AK517" s="240"/>
      <c r="AL517" s="240"/>
      <c r="AM517" s="240"/>
      <c r="AN517" s="240"/>
      <c r="AO517" s="240"/>
    </row>
    <row r="518" spans="1:41" ht="15.75" customHeight="1">
      <c r="A518" s="240"/>
      <c r="B518" s="240"/>
      <c r="C518" s="240"/>
      <c r="D518" s="240"/>
      <c r="E518" s="240"/>
      <c r="F518" s="240"/>
      <c r="G518" s="240"/>
      <c r="H518" s="164"/>
      <c r="I518" s="164"/>
      <c r="J518" s="164"/>
      <c r="K518" s="164"/>
      <c r="L518" s="164"/>
      <c r="M518" s="240"/>
      <c r="N518" s="240"/>
      <c r="O518" s="240"/>
      <c r="P518" s="240"/>
      <c r="Q518" s="240"/>
      <c r="R518" s="240"/>
      <c r="S518" s="240"/>
      <c r="T518" s="240"/>
      <c r="U518" s="240"/>
      <c r="V518" s="240"/>
      <c r="W518" s="240"/>
      <c r="X518" s="240"/>
      <c r="Y518" s="240"/>
      <c r="Z518" s="240"/>
      <c r="AA518" s="240"/>
      <c r="AB518" s="240"/>
      <c r="AC518" s="240"/>
      <c r="AD518" s="240"/>
      <c r="AE518" s="240"/>
      <c r="AF518" s="240"/>
      <c r="AG518" s="240"/>
      <c r="AH518" s="240"/>
      <c r="AI518" s="240"/>
      <c r="AJ518" s="240"/>
      <c r="AK518" s="240"/>
      <c r="AL518" s="240"/>
      <c r="AM518" s="240"/>
      <c r="AN518" s="240"/>
      <c r="AO518" s="240"/>
    </row>
    <row r="519" spans="1:41" ht="15.75" customHeight="1">
      <c r="A519" s="240"/>
      <c r="B519" s="240"/>
      <c r="C519" s="240"/>
      <c r="D519" s="240"/>
      <c r="E519" s="240"/>
      <c r="F519" s="240"/>
      <c r="G519" s="240"/>
      <c r="H519" s="164"/>
      <c r="I519" s="164"/>
      <c r="J519" s="164"/>
      <c r="K519" s="164"/>
      <c r="L519" s="164"/>
      <c r="M519" s="240"/>
      <c r="N519" s="240"/>
      <c r="O519" s="240"/>
      <c r="P519" s="240"/>
      <c r="Q519" s="240"/>
      <c r="R519" s="240"/>
      <c r="S519" s="240"/>
      <c r="T519" s="240"/>
      <c r="U519" s="240"/>
      <c r="V519" s="240"/>
      <c r="W519" s="240"/>
      <c r="X519" s="240"/>
      <c r="Y519" s="240"/>
      <c r="Z519" s="240"/>
      <c r="AA519" s="240"/>
      <c r="AB519" s="240"/>
      <c r="AC519" s="240"/>
      <c r="AD519" s="240"/>
      <c r="AE519" s="240"/>
      <c r="AF519" s="240"/>
      <c r="AG519" s="240"/>
      <c r="AH519" s="240"/>
      <c r="AI519" s="240"/>
      <c r="AJ519" s="240"/>
      <c r="AK519" s="240"/>
      <c r="AL519" s="240"/>
      <c r="AM519" s="240"/>
      <c r="AN519" s="240"/>
      <c r="AO519" s="240"/>
    </row>
    <row r="520" spans="1:41" ht="15.75" customHeight="1">
      <c r="A520" s="240"/>
      <c r="B520" s="240"/>
      <c r="C520" s="240"/>
      <c r="D520" s="240"/>
      <c r="E520" s="240"/>
      <c r="F520" s="240"/>
      <c r="G520" s="240"/>
      <c r="H520" s="164"/>
      <c r="I520" s="164"/>
      <c r="J520" s="164"/>
      <c r="K520" s="164"/>
      <c r="L520" s="164"/>
      <c r="M520" s="240"/>
      <c r="N520" s="240"/>
      <c r="O520" s="240"/>
      <c r="P520" s="240"/>
      <c r="Q520" s="240"/>
      <c r="R520" s="240"/>
      <c r="S520" s="240"/>
      <c r="T520" s="240"/>
      <c r="U520" s="240"/>
      <c r="V520" s="240"/>
      <c r="W520" s="240"/>
      <c r="X520" s="240"/>
      <c r="Y520" s="240"/>
      <c r="Z520" s="240"/>
      <c r="AA520" s="240"/>
      <c r="AB520" s="240"/>
      <c r="AC520" s="240"/>
      <c r="AD520" s="240"/>
      <c r="AE520" s="240"/>
      <c r="AF520" s="240"/>
      <c r="AG520" s="240"/>
      <c r="AH520" s="240"/>
      <c r="AI520" s="240"/>
      <c r="AJ520" s="240"/>
      <c r="AK520" s="240"/>
      <c r="AL520" s="240"/>
      <c r="AM520" s="240"/>
      <c r="AN520" s="240"/>
      <c r="AO520" s="240"/>
    </row>
    <row r="521" spans="1:41" ht="15.75" customHeight="1">
      <c r="A521" s="240"/>
      <c r="B521" s="240"/>
      <c r="C521" s="240"/>
      <c r="D521" s="240"/>
      <c r="E521" s="240"/>
      <c r="F521" s="240"/>
      <c r="G521" s="240"/>
      <c r="H521" s="164"/>
      <c r="I521" s="164"/>
      <c r="J521" s="164"/>
      <c r="K521" s="164"/>
      <c r="L521" s="164"/>
      <c r="M521" s="240"/>
      <c r="N521" s="240"/>
      <c r="O521" s="240"/>
      <c r="P521" s="240"/>
      <c r="Q521" s="240"/>
      <c r="R521" s="240"/>
      <c r="S521" s="240"/>
      <c r="T521" s="240"/>
      <c r="U521" s="240"/>
      <c r="V521" s="240"/>
      <c r="W521" s="240"/>
      <c r="X521" s="240"/>
      <c r="Y521" s="240"/>
      <c r="Z521" s="240"/>
      <c r="AA521" s="240"/>
      <c r="AB521" s="240"/>
      <c r="AC521" s="240"/>
      <c r="AD521" s="240"/>
      <c r="AE521" s="240"/>
      <c r="AF521" s="240"/>
      <c r="AG521" s="240"/>
      <c r="AH521" s="240"/>
      <c r="AI521" s="240"/>
      <c r="AJ521" s="240"/>
      <c r="AK521" s="240"/>
      <c r="AL521" s="240"/>
      <c r="AM521" s="240"/>
      <c r="AN521" s="240"/>
      <c r="AO521" s="240"/>
    </row>
    <row r="522" spans="1:41" ht="15.75" customHeight="1">
      <c r="A522" s="240"/>
      <c r="B522" s="240"/>
      <c r="C522" s="240"/>
      <c r="D522" s="240"/>
      <c r="E522" s="240"/>
      <c r="F522" s="240"/>
      <c r="G522" s="240"/>
      <c r="H522" s="164"/>
      <c r="I522" s="164"/>
      <c r="J522" s="164"/>
      <c r="K522" s="164"/>
      <c r="L522" s="164"/>
      <c r="M522" s="240"/>
      <c r="N522" s="240"/>
      <c r="O522" s="240"/>
      <c r="P522" s="240"/>
      <c r="Q522" s="240"/>
      <c r="R522" s="240"/>
      <c r="S522" s="240"/>
      <c r="T522" s="240"/>
      <c r="U522" s="240"/>
      <c r="V522" s="240"/>
      <c r="W522" s="240"/>
      <c r="X522" s="240"/>
      <c r="Y522" s="240"/>
      <c r="Z522" s="240"/>
      <c r="AA522" s="240"/>
      <c r="AB522" s="240"/>
      <c r="AC522" s="240"/>
      <c r="AD522" s="240"/>
      <c r="AE522" s="240"/>
      <c r="AF522" s="240"/>
      <c r="AG522" s="240"/>
      <c r="AH522" s="240"/>
      <c r="AI522" s="240"/>
      <c r="AJ522" s="240"/>
      <c r="AK522" s="240"/>
      <c r="AL522" s="240"/>
      <c r="AM522" s="240"/>
      <c r="AN522" s="240"/>
      <c r="AO522" s="240"/>
    </row>
    <row r="523" spans="1:41" ht="15.75" customHeight="1">
      <c r="A523" s="240"/>
      <c r="B523" s="240"/>
      <c r="C523" s="240"/>
      <c r="D523" s="240"/>
      <c r="E523" s="240"/>
      <c r="F523" s="240"/>
      <c r="G523" s="240"/>
      <c r="H523" s="164"/>
      <c r="I523" s="164"/>
      <c r="J523" s="164"/>
      <c r="K523" s="164"/>
      <c r="L523" s="164"/>
      <c r="M523" s="240"/>
      <c r="N523" s="240"/>
      <c r="O523" s="240"/>
      <c r="P523" s="240"/>
      <c r="Q523" s="240"/>
      <c r="R523" s="240"/>
      <c r="S523" s="240"/>
      <c r="T523" s="240"/>
      <c r="U523" s="240"/>
      <c r="V523" s="240"/>
      <c r="W523" s="240"/>
      <c r="X523" s="240"/>
      <c r="Y523" s="240"/>
      <c r="Z523" s="240"/>
      <c r="AA523" s="240"/>
      <c r="AB523" s="240"/>
      <c r="AC523" s="240"/>
      <c r="AD523" s="240"/>
      <c r="AE523" s="240"/>
      <c r="AF523" s="240"/>
      <c r="AG523" s="240"/>
      <c r="AH523" s="240"/>
      <c r="AI523" s="240"/>
      <c r="AJ523" s="240"/>
      <c r="AK523" s="240"/>
      <c r="AL523" s="240"/>
      <c r="AM523" s="240"/>
      <c r="AN523" s="240"/>
      <c r="AO523" s="240"/>
    </row>
    <row r="524" spans="1:41" ht="15.75" customHeight="1">
      <c r="A524" s="240"/>
      <c r="B524" s="240"/>
      <c r="C524" s="240"/>
      <c r="D524" s="240"/>
      <c r="E524" s="240"/>
      <c r="F524" s="240"/>
      <c r="G524" s="240"/>
      <c r="H524" s="164"/>
      <c r="I524" s="164"/>
      <c r="J524" s="164"/>
      <c r="K524" s="164"/>
      <c r="L524" s="164"/>
      <c r="M524" s="240"/>
      <c r="N524" s="240"/>
      <c r="O524" s="240"/>
      <c r="P524" s="240"/>
      <c r="Q524" s="240"/>
      <c r="R524" s="240"/>
      <c r="S524" s="240"/>
      <c r="T524" s="240"/>
      <c r="U524" s="240"/>
      <c r="V524" s="240"/>
      <c r="W524" s="240"/>
      <c r="X524" s="240"/>
      <c r="Y524" s="240"/>
      <c r="Z524" s="240"/>
      <c r="AA524" s="240"/>
      <c r="AB524" s="240"/>
      <c r="AC524" s="240"/>
      <c r="AD524" s="240"/>
      <c r="AE524" s="240"/>
      <c r="AF524" s="240"/>
      <c r="AG524" s="240"/>
      <c r="AH524" s="240"/>
      <c r="AI524" s="240"/>
      <c r="AJ524" s="240"/>
      <c r="AK524" s="240"/>
      <c r="AL524" s="240"/>
      <c r="AM524" s="240"/>
      <c r="AN524" s="240"/>
      <c r="AO524" s="240"/>
    </row>
    <row r="525" spans="1:41" ht="15.75" customHeight="1">
      <c r="A525" s="240"/>
      <c r="B525" s="240"/>
      <c r="C525" s="240"/>
      <c r="D525" s="240"/>
      <c r="E525" s="240"/>
      <c r="F525" s="240"/>
      <c r="G525" s="240"/>
      <c r="H525" s="164"/>
      <c r="I525" s="164"/>
      <c r="J525" s="164"/>
      <c r="K525" s="164"/>
      <c r="L525" s="164"/>
      <c r="M525" s="240"/>
      <c r="N525" s="240"/>
      <c r="O525" s="240"/>
      <c r="P525" s="240"/>
      <c r="Q525" s="240"/>
      <c r="R525" s="240"/>
      <c r="S525" s="240"/>
      <c r="T525" s="240"/>
      <c r="U525" s="240"/>
      <c r="V525" s="240"/>
      <c r="W525" s="240"/>
      <c r="X525" s="240"/>
      <c r="Y525" s="240"/>
      <c r="Z525" s="240"/>
      <c r="AA525" s="240"/>
      <c r="AB525" s="240"/>
      <c r="AC525" s="240"/>
      <c r="AD525" s="240"/>
      <c r="AE525" s="240"/>
      <c r="AF525" s="240"/>
      <c r="AG525" s="240"/>
      <c r="AH525" s="240"/>
      <c r="AI525" s="240"/>
      <c r="AJ525" s="240"/>
      <c r="AK525" s="240"/>
      <c r="AL525" s="240"/>
      <c r="AM525" s="240"/>
      <c r="AN525" s="240"/>
      <c r="AO525" s="240"/>
    </row>
    <row r="526" spans="1:41" ht="15.75" customHeight="1">
      <c r="A526" s="240"/>
      <c r="B526" s="240"/>
      <c r="C526" s="240"/>
      <c r="D526" s="240"/>
      <c r="E526" s="240"/>
      <c r="F526" s="240"/>
      <c r="G526" s="240"/>
      <c r="H526" s="164"/>
      <c r="I526" s="164"/>
      <c r="J526" s="164"/>
      <c r="K526" s="164"/>
      <c r="L526" s="164"/>
      <c r="M526" s="240"/>
      <c r="N526" s="240"/>
      <c r="O526" s="240"/>
      <c r="P526" s="240"/>
      <c r="Q526" s="240"/>
      <c r="R526" s="240"/>
      <c r="S526" s="240"/>
      <c r="T526" s="240"/>
      <c r="U526" s="240"/>
      <c r="V526" s="240"/>
      <c r="W526" s="240"/>
      <c r="X526" s="240"/>
      <c r="Y526" s="240"/>
      <c r="Z526" s="240"/>
      <c r="AA526" s="240"/>
      <c r="AB526" s="240"/>
      <c r="AC526" s="240"/>
      <c r="AD526" s="240"/>
      <c r="AE526" s="240"/>
      <c r="AF526" s="240"/>
      <c r="AG526" s="240"/>
      <c r="AH526" s="240"/>
      <c r="AI526" s="240"/>
      <c r="AJ526" s="240"/>
      <c r="AK526" s="240"/>
      <c r="AL526" s="240"/>
      <c r="AM526" s="240"/>
      <c r="AN526" s="240"/>
      <c r="AO526" s="240"/>
    </row>
    <row r="527" spans="1:41" ht="15.75" customHeight="1">
      <c r="A527" s="240"/>
      <c r="B527" s="240"/>
      <c r="C527" s="240"/>
      <c r="D527" s="240"/>
      <c r="E527" s="240"/>
      <c r="F527" s="240"/>
      <c r="G527" s="240"/>
      <c r="H527" s="164"/>
      <c r="I527" s="164"/>
      <c r="J527" s="164"/>
      <c r="K527" s="164"/>
      <c r="L527" s="164"/>
      <c r="M527" s="240"/>
      <c r="N527" s="240"/>
      <c r="O527" s="240"/>
      <c r="P527" s="240"/>
      <c r="Q527" s="240"/>
      <c r="R527" s="240"/>
      <c r="S527" s="240"/>
      <c r="T527" s="240"/>
      <c r="U527" s="240"/>
      <c r="V527" s="240"/>
      <c r="W527" s="240"/>
      <c r="X527" s="240"/>
      <c r="Y527" s="240"/>
      <c r="Z527" s="240"/>
      <c r="AA527" s="240"/>
      <c r="AB527" s="240"/>
      <c r="AC527" s="240"/>
      <c r="AD527" s="240"/>
      <c r="AE527" s="240"/>
      <c r="AF527" s="240"/>
      <c r="AG527" s="240"/>
      <c r="AH527" s="240"/>
      <c r="AI527" s="240"/>
      <c r="AJ527" s="240"/>
      <c r="AK527" s="240"/>
      <c r="AL527" s="240"/>
      <c r="AM527" s="240"/>
      <c r="AN527" s="240"/>
      <c r="AO527" s="240"/>
    </row>
    <row r="528" spans="1:41" ht="15.75" customHeight="1">
      <c r="A528" s="240"/>
      <c r="B528" s="240"/>
      <c r="C528" s="240"/>
      <c r="D528" s="240"/>
      <c r="E528" s="240"/>
      <c r="F528" s="240"/>
      <c r="G528" s="240"/>
      <c r="H528" s="164"/>
      <c r="I528" s="164"/>
      <c r="J528" s="164"/>
      <c r="K528" s="164"/>
      <c r="L528" s="164"/>
      <c r="M528" s="240"/>
      <c r="N528" s="240"/>
      <c r="O528" s="240"/>
      <c r="P528" s="240"/>
      <c r="Q528" s="240"/>
      <c r="R528" s="240"/>
      <c r="S528" s="240"/>
      <c r="T528" s="240"/>
      <c r="U528" s="240"/>
      <c r="V528" s="240"/>
      <c r="W528" s="240"/>
      <c r="X528" s="240"/>
      <c r="Y528" s="240"/>
      <c r="Z528" s="240"/>
      <c r="AA528" s="240"/>
      <c r="AB528" s="240"/>
      <c r="AC528" s="240"/>
      <c r="AD528" s="240"/>
      <c r="AE528" s="240"/>
      <c r="AF528" s="240"/>
      <c r="AG528" s="240"/>
      <c r="AH528" s="240"/>
      <c r="AI528" s="240"/>
      <c r="AJ528" s="240"/>
      <c r="AK528" s="240"/>
      <c r="AL528" s="240"/>
      <c r="AM528" s="240"/>
      <c r="AN528" s="240"/>
      <c r="AO528" s="240"/>
    </row>
    <row r="529" spans="1:41" ht="15.75" customHeight="1">
      <c r="A529" s="240"/>
      <c r="B529" s="240"/>
      <c r="C529" s="240"/>
      <c r="D529" s="240"/>
      <c r="E529" s="240"/>
      <c r="F529" s="240"/>
      <c r="G529" s="240"/>
      <c r="H529" s="164"/>
      <c r="I529" s="164"/>
      <c r="J529" s="164"/>
      <c r="K529" s="164"/>
      <c r="L529" s="164"/>
      <c r="M529" s="240"/>
      <c r="N529" s="240"/>
      <c r="O529" s="240"/>
      <c r="P529" s="240"/>
      <c r="Q529" s="240"/>
      <c r="R529" s="240"/>
      <c r="S529" s="240"/>
      <c r="T529" s="240"/>
      <c r="U529" s="240"/>
      <c r="V529" s="240"/>
      <c r="W529" s="240"/>
      <c r="X529" s="240"/>
      <c r="Y529" s="240"/>
      <c r="Z529" s="240"/>
      <c r="AA529" s="240"/>
      <c r="AB529" s="240"/>
      <c r="AC529" s="240"/>
      <c r="AD529" s="240"/>
      <c r="AE529" s="240"/>
      <c r="AF529" s="240"/>
      <c r="AG529" s="240"/>
      <c r="AH529" s="240"/>
      <c r="AI529" s="240"/>
      <c r="AJ529" s="240"/>
      <c r="AK529" s="240"/>
      <c r="AL529" s="240"/>
      <c r="AM529" s="240"/>
      <c r="AN529" s="240"/>
      <c r="AO529" s="240"/>
    </row>
    <row r="530" spans="1:41" ht="15.75" customHeight="1">
      <c r="A530" s="240"/>
      <c r="B530" s="240"/>
      <c r="C530" s="240"/>
      <c r="D530" s="240"/>
      <c r="E530" s="240"/>
      <c r="F530" s="240"/>
      <c r="G530" s="240"/>
      <c r="H530" s="164"/>
      <c r="I530" s="164"/>
      <c r="J530" s="164"/>
      <c r="K530" s="164"/>
      <c r="L530" s="164"/>
      <c r="M530" s="240"/>
      <c r="N530" s="240"/>
      <c r="O530" s="240"/>
      <c r="P530" s="240"/>
      <c r="Q530" s="240"/>
      <c r="R530" s="240"/>
      <c r="S530" s="240"/>
      <c r="T530" s="240"/>
      <c r="U530" s="240"/>
      <c r="V530" s="240"/>
      <c r="W530" s="240"/>
      <c r="X530" s="240"/>
      <c r="Y530" s="240"/>
      <c r="Z530" s="240"/>
      <c r="AA530" s="240"/>
      <c r="AB530" s="240"/>
      <c r="AC530" s="240"/>
      <c r="AD530" s="240"/>
      <c r="AE530" s="240"/>
      <c r="AF530" s="240"/>
      <c r="AG530" s="240"/>
      <c r="AH530" s="240"/>
      <c r="AI530" s="240"/>
      <c r="AJ530" s="240"/>
      <c r="AK530" s="240"/>
      <c r="AL530" s="240"/>
      <c r="AM530" s="240"/>
      <c r="AN530" s="240"/>
      <c r="AO530" s="240"/>
    </row>
    <row r="531" spans="1:41" ht="15.75" customHeight="1">
      <c r="A531" s="240"/>
      <c r="B531" s="240"/>
      <c r="C531" s="240"/>
      <c r="D531" s="240"/>
      <c r="E531" s="240"/>
      <c r="F531" s="240"/>
      <c r="G531" s="240"/>
      <c r="H531" s="164"/>
      <c r="I531" s="164"/>
      <c r="J531" s="164"/>
      <c r="K531" s="164"/>
      <c r="L531" s="164"/>
      <c r="M531" s="240"/>
      <c r="N531" s="240"/>
      <c r="O531" s="240"/>
      <c r="P531" s="240"/>
      <c r="Q531" s="240"/>
      <c r="R531" s="240"/>
      <c r="S531" s="240"/>
      <c r="T531" s="240"/>
      <c r="U531" s="240"/>
      <c r="V531" s="240"/>
      <c r="W531" s="240"/>
      <c r="X531" s="240"/>
      <c r="Y531" s="240"/>
      <c r="Z531" s="240"/>
      <c r="AA531" s="240"/>
      <c r="AB531" s="240"/>
      <c r="AC531" s="240"/>
      <c r="AD531" s="240"/>
      <c r="AE531" s="240"/>
      <c r="AF531" s="240"/>
      <c r="AG531" s="240"/>
      <c r="AH531" s="240"/>
      <c r="AI531" s="240"/>
      <c r="AJ531" s="240"/>
      <c r="AK531" s="240"/>
      <c r="AL531" s="240"/>
      <c r="AM531" s="240"/>
      <c r="AN531" s="240"/>
      <c r="AO531" s="240"/>
    </row>
    <row r="532" spans="1:41" ht="15.75" customHeight="1">
      <c r="A532" s="240"/>
      <c r="B532" s="240"/>
      <c r="C532" s="240"/>
      <c r="D532" s="240"/>
      <c r="E532" s="240"/>
      <c r="F532" s="240"/>
      <c r="G532" s="240"/>
      <c r="H532" s="164"/>
      <c r="I532" s="164"/>
      <c r="J532" s="164"/>
      <c r="K532" s="164"/>
      <c r="L532" s="164"/>
      <c r="M532" s="240"/>
      <c r="N532" s="240"/>
      <c r="O532" s="240"/>
      <c r="P532" s="240"/>
      <c r="Q532" s="240"/>
      <c r="R532" s="240"/>
      <c r="S532" s="240"/>
      <c r="T532" s="240"/>
      <c r="U532" s="240"/>
      <c r="V532" s="240"/>
      <c r="W532" s="240"/>
      <c r="X532" s="240"/>
      <c r="Y532" s="240"/>
      <c r="Z532" s="240"/>
      <c r="AA532" s="240"/>
      <c r="AB532" s="240"/>
      <c r="AC532" s="240"/>
      <c r="AD532" s="240"/>
      <c r="AE532" s="240"/>
      <c r="AF532" s="240"/>
      <c r="AG532" s="240"/>
      <c r="AH532" s="240"/>
      <c r="AI532" s="240"/>
      <c r="AJ532" s="240"/>
      <c r="AK532" s="240"/>
      <c r="AL532" s="240"/>
      <c r="AM532" s="240"/>
      <c r="AN532" s="240"/>
      <c r="AO532" s="240"/>
    </row>
    <row r="533" spans="1:41" ht="15.75" customHeight="1">
      <c r="A533" s="240"/>
      <c r="B533" s="240"/>
      <c r="C533" s="240"/>
      <c r="D533" s="240"/>
      <c r="E533" s="240"/>
      <c r="F533" s="240"/>
      <c r="G533" s="240"/>
      <c r="H533" s="164"/>
      <c r="I533" s="164"/>
      <c r="J533" s="164"/>
      <c r="K533" s="164"/>
      <c r="L533" s="164"/>
      <c r="M533" s="240"/>
      <c r="N533" s="240"/>
      <c r="O533" s="240"/>
      <c r="P533" s="240"/>
      <c r="Q533" s="240"/>
      <c r="R533" s="240"/>
      <c r="S533" s="240"/>
      <c r="T533" s="240"/>
      <c r="U533" s="240"/>
      <c r="V533" s="240"/>
      <c r="W533" s="240"/>
      <c r="X533" s="240"/>
      <c r="Y533" s="240"/>
      <c r="Z533" s="240"/>
      <c r="AA533" s="240"/>
      <c r="AB533" s="240"/>
      <c r="AC533" s="240"/>
      <c r="AD533" s="240"/>
      <c r="AE533" s="240"/>
      <c r="AF533" s="240"/>
      <c r="AG533" s="240"/>
      <c r="AH533" s="240"/>
      <c r="AI533" s="240"/>
      <c r="AJ533" s="240"/>
      <c r="AK533" s="240"/>
      <c r="AL533" s="240"/>
      <c r="AM533" s="240"/>
      <c r="AN533" s="240"/>
      <c r="AO533" s="240"/>
    </row>
    <row r="534" spans="1:41" ht="15.75" customHeight="1">
      <c r="A534" s="240"/>
      <c r="B534" s="240"/>
      <c r="C534" s="240"/>
      <c r="D534" s="240"/>
      <c r="E534" s="240"/>
      <c r="F534" s="240"/>
      <c r="G534" s="240"/>
      <c r="H534" s="164"/>
      <c r="I534" s="164"/>
      <c r="J534" s="164"/>
      <c r="K534" s="164"/>
      <c r="L534" s="164"/>
      <c r="M534" s="240"/>
      <c r="N534" s="240"/>
      <c r="O534" s="240"/>
      <c r="P534" s="240"/>
      <c r="Q534" s="240"/>
      <c r="R534" s="240"/>
      <c r="S534" s="240"/>
      <c r="T534" s="240"/>
      <c r="U534" s="240"/>
      <c r="V534" s="240"/>
      <c r="W534" s="240"/>
      <c r="X534" s="240"/>
      <c r="Y534" s="240"/>
      <c r="Z534" s="240"/>
      <c r="AA534" s="240"/>
      <c r="AB534" s="240"/>
      <c r="AC534" s="240"/>
      <c r="AD534" s="240"/>
      <c r="AE534" s="240"/>
      <c r="AF534" s="240"/>
      <c r="AG534" s="240"/>
      <c r="AH534" s="240"/>
      <c r="AI534" s="240"/>
      <c r="AJ534" s="240"/>
      <c r="AK534" s="240"/>
      <c r="AL534" s="240"/>
      <c r="AM534" s="240"/>
      <c r="AN534" s="240"/>
      <c r="AO534" s="240"/>
    </row>
    <row r="535" spans="1:41" ht="15.75" customHeight="1">
      <c r="A535" s="240"/>
      <c r="B535" s="240"/>
      <c r="C535" s="240"/>
      <c r="D535" s="240"/>
      <c r="E535" s="240"/>
      <c r="F535" s="240"/>
      <c r="G535" s="240"/>
      <c r="H535" s="164"/>
      <c r="I535" s="164"/>
      <c r="J535" s="164"/>
      <c r="K535" s="164"/>
      <c r="L535" s="164"/>
      <c r="M535" s="240"/>
      <c r="N535" s="240"/>
      <c r="O535" s="240"/>
      <c r="P535" s="240"/>
      <c r="Q535" s="240"/>
      <c r="R535" s="240"/>
      <c r="S535" s="240"/>
      <c r="T535" s="240"/>
      <c r="U535" s="240"/>
      <c r="V535" s="240"/>
      <c r="W535" s="240"/>
      <c r="X535" s="240"/>
      <c r="Y535" s="240"/>
      <c r="Z535" s="240"/>
      <c r="AA535" s="240"/>
      <c r="AB535" s="240"/>
      <c r="AC535" s="240"/>
      <c r="AD535" s="240"/>
      <c r="AE535" s="240"/>
      <c r="AF535" s="240"/>
      <c r="AG535" s="240"/>
      <c r="AH535" s="240"/>
      <c r="AI535" s="240"/>
      <c r="AJ535" s="240"/>
      <c r="AK535" s="240"/>
      <c r="AL535" s="240"/>
      <c r="AM535" s="240"/>
      <c r="AN535" s="240"/>
      <c r="AO535" s="240"/>
    </row>
    <row r="536" spans="1:41" ht="15.75" customHeight="1">
      <c r="A536" s="240"/>
      <c r="B536" s="240"/>
      <c r="C536" s="240"/>
      <c r="D536" s="240"/>
      <c r="E536" s="240"/>
      <c r="F536" s="240"/>
      <c r="G536" s="240"/>
      <c r="H536" s="164"/>
      <c r="I536" s="164"/>
      <c r="J536" s="164"/>
      <c r="K536" s="164"/>
      <c r="L536" s="164"/>
      <c r="M536" s="240"/>
      <c r="N536" s="240"/>
      <c r="O536" s="240"/>
      <c r="P536" s="240"/>
      <c r="Q536" s="240"/>
      <c r="R536" s="240"/>
      <c r="S536" s="240"/>
      <c r="T536" s="240"/>
      <c r="U536" s="240"/>
      <c r="V536" s="240"/>
      <c r="W536" s="240"/>
      <c r="X536" s="240"/>
      <c r="Y536" s="240"/>
      <c r="Z536" s="240"/>
      <c r="AA536" s="240"/>
      <c r="AB536" s="240"/>
      <c r="AC536" s="240"/>
      <c r="AD536" s="240"/>
      <c r="AE536" s="240"/>
      <c r="AF536" s="240"/>
      <c r="AG536" s="240"/>
      <c r="AH536" s="240"/>
      <c r="AI536" s="240"/>
      <c r="AJ536" s="240"/>
      <c r="AK536" s="240"/>
      <c r="AL536" s="240"/>
      <c r="AM536" s="240"/>
      <c r="AN536" s="240"/>
      <c r="AO536" s="240"/>
    </row>
    <row r="537" spans="1:41" ht="15.75" customHeight="1">
      <c r="A537" s="240"/>
      <c r="B537" s="240"/>
      <c r="C537" s="240"/>
      <c r="D537" s="240"/>
      <c r="E537" s="240"/>
      <c r="F537" s="240"/>
      <c r="G537" s="240"/>
      <c r="H537" s="164"/>
      <c r="I537" s="164"/>
      <c r="J537" s="164"/>
      <c r="K537" s="164"/>
      <c r="L537" s="164"/>
      <c r="M537" s="240"/>
      <c r="N537" s="240"/>
      <c r="O537" s="240"/>
      <c r="P537" s="240"/>
      <c r="Q537" s="240"/>
      <c r="R537" s="240"/>
      <c r="S537" s="240"/>
      <c r="T537" s="240"/>
      <c r="U537" s="240"/>
      <c r="V537" s="240"/>
      <c r="W537" s="240"/>
      <c r="X537" s="240"/>
      <c r="Y537" s="240"/>
      <c r="Z537" s="240"/>
      <c r="AA537" s="240"/>
      <c r="AB537" s="240"/>
      <c r="AC537" s="240"/>
      <c r="AD537" s="240"/>
      <c r="AE537" s="240"/>
      <c r="AF537" s="240"/>
      <c r="AG537" s="240"/>
      <c r="AH537" s="240"/>
      <c r="AI537" s="240"/>
      <c r="AJ537" s="240"/>
      <c r="AK537" s="240"/>
      <c r="AL537" s="240"/>
      <c r="AM537" s="240"/>
      <c r="AN537" s="240"/>
      <c r="AO537" s="240"/>
    </row>
    <row r="538" spans="1:41" ht="15.75" customHeight="1">
      <c r="A538" s="240"/>
      <c r="B538" s="240"/>
      <c r="C538" s="240"/>
      <c r="D538" s="240"/>
      <c r="E538" s="240"/>
      <c r="F538" s="240"/>
      <c r="G538" s="240"/>
      <c r="H538" s="164"/>
      <c r="I538" s="164"/>
      <c r="J538" s="164"/>
      <c r="K538" s="164"/>
      <c r="L538" s="164"/>
      <c r="M538" s="240"/>
      <c r="N538" s="240"/>
      <c r="O538" s="240"/>
      <c r="P538" s="240"/>
      <c r="Q538" s="240"/>
      <c r="R538" s="240"/>
      <c r="S538" s="240"/>
      <c r="T538" s="240"/>
      <c r="U538" s="240"/>
      <c r="V538" s="240"/>
      <c r="W538" s="240"/>
      <c r="X538" s="240"/>
      <c r="Y538" s="240"/>
      <c r="Z538" s="240"/>
      <c r="AA538" s="240"/>
      <c r="AB538" s="240"/>
      <c r="AC538" s="240"/>
      <c r="AD538" s="240"/>
      <c r="AE538" s="240"/>
      <c r="AF538" s="240"/>
      <c r="AG538" s="240"/>
      <c r="AH538" s="240"/>
      <c r="AI538" s="240"/>
      <c r="AJ538" s="240"/>
      <c r="AK538" s="240"/>
      <c r="AL538" s="240"/>
      <c r="AM538" s="240"/>
      <c r="AN538" s="240"/>
      <c r="AO538" s="240"/>
    </row>
    <row r="539" spans="1:41" ht="15.75" customHeight="1">
      <c r="A539" s="240"/>
      <c r="B539" s="240"/>
      <c r="C539" s="240"/>
      <c r="D539" s="240"/>
      <c r="E539" s="240"/>
      <c r="F539" s="240"/>
      <c r="G539" s="240"/>
      <c r="H539" s="164"/>
      <c r="I539" s="164"/>
      <c r="J539" s="164"/>
      <c r="K539" s="164"/>
      <c r="L539" s="164"/>
      <c r="M539" s="240"/>
      <c r="N539" s="240"/>
      <c r="O539" s="240"/>
      <c r="P539" s="240"/>
      <c r="Q539" s="240"/>
      <c r="R539" s="240"/>
      <c r="S539" s="240"/>
      <c r="T539" s="240"/>
      <c r="U539" s="240"/>
      <c r="V539" s="240"/>
      <c r="W539" s="240"/>
      <c r="X539" s="240"/>
      <c r="Y539" s="240"/>
      <c r="Z539" s="240"/>
      <c r="AA539" s="240"/>
      <c r="AB539" s="240"/>
      <c r="AC539" s="240"/>
      <c r="AD539" s="240"/>
      <c r="AE539" s="240"/>
      <c r="AF539" s="240"/>
      <c r="AG539" s="240"/>
      <c r="AH539" s="240"/>
      <c r="AI539" s="240"/>
      <c r="AJ539" s="240"/>
      <c r="AK539" s="240"/>
      <c r="AL539" s="240"/>
      <c r="AM539" s="240"/>
      <c r="AN539" s="240"/>
      <c r="AO539" s="240"/>
    </row>
    <row r="540" spans="1:41" ht="15.75" customHeight="1">
      <c r="A540" s="240"/>
      <c r="B540" s="240"/>
      <c r="C540" s="240"/>
      <c r="D540" s="240"/>
      <c r="E540" s="240"/>
      <c r="F540" s="240"/>
      <c r="G540" s="240"/>
      <c r="H540" s="164"/>
      <c r="I540" s="164"/>
      <c r="J540" s="164"/>
      <c r="K540" s="164"/>
      <c r="L540" s="164"/>
      <c r="M540" s="240"/>
      <c r="N540" s="240"/>
      <c r="O540" s="240"/>
      <c r="P540" s="240"/>
      <c r="Q540" s="240"/>
      <c r="R540" s="240"/>
      <c r="S540" s="240"/>
      <c r="T540" s="240"/>
      <c r="U540" s="240"/>
      <c r="V540" s="240"/>
      <c r="W540" s="240"/>
      <c r="X540" s="240"/>
      <c r="Y540" s="240"/>
      <c r="Z540" s="240"/>
      <c r="AA540" s="240"/>
      <c r="AB540" s="240"/>
      <c r="AC540" s="240"/>
      <c r="AD540" s="240"/>
      <c r="AE540" s="240"/>
      <c r="AF540" s="240"/>
      <c r="AG540" s="240"/>
      <c r="AH540" s="240"/>
      <c r="AI540" s="240"/>
      <c r="AJ540" s="240"/>
      <c r="AK540" s="240"/>
      <c r="AL540" s="240"/>
      <c r="AM540" s="240"/>
      <c r="AN540" s="240"/>
      <c r="AO540" s="240"/>
    </row>
    <row r="541" spans="1:41" ht="15.75" customHeight="1">
      <c r="A541" s="240"/>
      <c r="B541" s="240"/>
      <c r="C541" s="240"/>
      <c r="D541" s="240"/>
      <c r="E541" s="240"/>
      <c r="F541" s="240"/>
      <c r="G541" s="240"/>
      <c r="H541" s="164"/>
      <c r="I541" s="164"/>
      <c r="J541" s="164"/>
      <c r="K541" s="164"/>
      <c r="L541" s="164"/>
      <c r="M541" s="240"/>
      <c r="N541" s="240"/>
      <c r="O541" s="240"/>
      <c r="P541" s="240"/>
      <c r="Q541" s="240"/>
      <c r="R541" s="240"/>
      <c r="S541" s="240"/>
      <c r="T541" s="240"/>
      <c r="U541" s="240"/>
      <c r="V541" s="240"/>
      <c r="W541" s="240"/>
      <c r="X541" s="240"/>
      <c r="Y541" s="240"/>
      <c r="Z541" s="240"/>
      <c r="AA541" s="240"/>
      <c r="AB541" s="240"/>
      <c r="AC541" s="240"/>
      <c r="AD541" s="240"/>
      <c r="AE541" s="240"/>
      <c r="AF541" s="240"/>
      <c r="AG541" s="240"/>
      <c r="AH541" s="240"/>
      <c r="AI541" s="240"/>
      <c r="AJ541" s="240"/>
      <c r="AK541" s="240"/>
      <c r="AL541" s="240"/>
      <c r="AM541" s="240"/>
      <c r="AN541" s="240"/>
      <c r="AO541" s="240"/>
    </row>
    <row r="542" spans="1:41" ht="15.75" customHeight="1">
      <c r="A542" s="240"/>
      <c r="B542" s="240"/>
      <c r="C542" s="240"/>
      <c r="D542" s="240"/>
      <c r="E542" s="240"/>
      <c r="F542" s="240"/>
      <c r="G542" s="240"/>
      <c r="H542" s="164"/>
      <c r="I542" s="164"/>
      <c r="J542" s="164"/>
      <c r="K542" s="164"/>
      <c r="L542" s="164"/>
      <c r="M542" s="240"/>
      <c r="N542" s="240"/>
      <c r="O542" s="240"/>
      <c r="P542" s="240"/>
      <c r="Q542" s="240"/>
      <c r="R542" s="240"/>
      <c r="S542" s="240"/>
      <c r="T542" s="240"/>
      <c r="U542" s="240"/>
      <c r="V542" s="240"/>
      <c r="W542" s="240"/>
      <c r="X542" s="240"/>
      <c r="Y542" s="240"/>
      <c r="Z542" s="240"/>
      <c r="AA542" s="240"/>
      <c r="AB542" s="240"/>
      <c r="AC542" s="240"/>
      <c r="AD542" s="240"/>
      <c r="AE542" s="240"/>
      <c r="AF542" s="240"/>
      <c r="AG542" s="240"/>
      <c r="AH542" s="240"/>
      <c r="AI542" s="240"/>
      <c r="AJ542" s="240"/>
      <c r="AK542" s="240"/>
      <c r="AL542" s="240"/>
      <c r="AM542" s="240"/>
      <c r="AN542" s="240"/>
      <c r="AO542" s="240"/>
    </row>
    <row r="543" spans="1:41" ht="15.75" customHeight="1">
      <c r="A543" s="240"/>
      <c r="B543" s="240"/>
      <c r="C543" s="240"/>
      <c r="D543" s="240"/>
      <c r="E543" s="240"/>
      <c r="F543" s="240"/>
      <c r="G543" s="240"/>
      <c r="H543" s="164"/>
      <c r="I543" s="164"/>
      <c r="J543" s="164"/>
      <c r="K543" s="164"/>
      <c r="L543" s="164"/>
      <c r="M543" s="240"/>
      <c r="N543" s="240"/>
      <c r="O543" s="240"/>
      <c r="P543" s="240"/>
      <c r="Q543" s="240"/>
      <c r="R543" s="240"/>
      <c r="S543" s="240"/>
      <c r="T543" s="240"/>
      <c r="U543" s="240"/>
      <c r="V543" s="240"/>
      <c r="W543" s="240"/>
      <c r="X543" s="240"/>
      <c r="Y543" s="240"/>
      <c r="Z543" s="240"/>
      <c r="AA543" s="240"/>
      <c r="AB543" s="240"/>
      <c r="AC543" s="240"/>
      <c r="AD543" s="240"/>
      <c r="AE543" s="240"/>
      <c r="AF543" s="240"/>
      <c r="AG543" s="240"/>
      <c r="AH543" s="240"/>
      <c r="AI543" s="240"/>
      <c r="AJ543" s="240"/>
      <c r="AK543" s="240"/>
      <c r="AL543" s="240"/>
      <c r="AM543" s="240"/>
      <c r="AN543" s="240"/>
      <c r="AO543" s="240"/>
    </row>
    <row r="544" spans="1:41" ht="15.75" customHeight="1">
      <c r="A544" s="240"/>
      <c r="B544" s="240"/>
      <c r="C544" s="240"/>
      <c r="D544" s="240"/>
      <c r="E544" s="240"/>
      <c r="F544" s="240"/>
      <c r="G544" s="240"/>
      <c r="H544" s="164"/>
      <c r="I544" s="164"/>
      <c r="J544" s="164"/>
      <c r="K544" s="164"/>
      <c r="L544" s="164"/>
      <c r="M544" s="240"/>
      <c r="N544" s="240"/>
      <c r="O544" s="240"/>
      <c r="P544" s="240"/>
      <c r="Q544" s="240"/>
      <c r="R544" s="240"/>
      <c r="S544" s="240"/>
      <c r="T544" s="240"/>
      <c r="U544" s="240"/>
      <c r="V544" s="240"/>
      <c r="W544" s="240"/>
      <c r="X544" s="240"/>
      <c r="Y544" s="240"/>
      <c r="Z544" s="240"/>
      <c r="AA544" s="240"/>
      <c r="AB544" s="240"/>
      <c r="AC544" s="240"/>
      <c r="AD544" s="240"/>
      <c r="AE544" s="240"/>
      <c r="AF544" s="240"/>
      <c r="AG544" s="240"/>
      <c r="AH544" s="240"/>
      <c r="AI544" s="240"/>
      <c r="AJ544" s="240"/>
      <c r="AK544" s="240"/>
      <c r="AL544" s="240"/>
      <c r="AM544" s="240"/>
      <c r="AN544" s="240"/>
      <c r="AO544" s="240"/>
    </row>
    <row r="545" spans="1:41" ht="15.75" customHeight="1">
      <c r="A545" s="240"/>
      <c r="B545" s="240"/>
      <c r="C545" s="240"/>
      <c r="D545" s="240"/>
      <c r="E545" s="240"/>
      <c r="F545" s="240"/>
      <c r="G545" s="240"/>
      <c r="H545" s="164"/>
      <c r="I545" s="164"/>
      <c r="J545" s="164"/>
      <c r="K545" s="164"/>
      <c r="L545" s="164"/>
      <c r="M545" s="240"/>
      <c r="N545" s="240"/>
      <c r="O545" s="240"/>
      <c r="P545" s="240"/>
      <c r="Q545" s="240"/>
      <c r="R545" s="240"/>
      <c r="S545" s="240"/>
      <c r="T545" s="240"/>
      <c r="U545" s="240"/>
      <c r="V545" s="240"/>
      <c r="W545" s="240"/>
      <c r="X545" s="240"/>
      <c r="Y545" s="240"/>
      <c r="Z545" s="240"/>
      <c r="AA545" s="240"/>
      <c r="AB545" s="240"/>
      <c r="AC545" s="240"/>
      <c r="AD545" s="240"/>
      <c r="AE545" s="240"/>
      <c r="AF545" s="240"/>
      <c r="AG545" s="240"/>
      <c r="AH545" s="240"/>
      <c r="AI545" s="240"/>
      <c r="AJ545" s="240"/>
      <c r="AK545" s="240"/>
      <c r="AL545" s="240"/>
      <c r="AM545" s="240"/>
      <c r="AN545" s="240"/>
      <c r="AO545" s="240"/>
    </row>
    <row r="546" spans="1:41" ht="15.75" customHeight="1">
      <c r="A546" s="240"/>
      <c r="B546" s="240"/>
      <c r="C546" s="240"/>
      <c r="D546" s="240"/>
      <c r="E546" s="240"/>
      <c r="F546" s="240"/>
      <c r="G546" s="240"/>
      <c r="H546" s="164"/>
      <c r="I546" s="164"/>
      <c r="J546" s="164"/>
      <c r="K546" s="164"/>
      <c r="L546" s="164"/>
      <c r="M546" s="240"/>
      <c r="N546" s="240"/>
      <c r="O546" s="240"/>
      <c r="P546" s="240"/>
      <c r="Q546" s="240"/>
      <c r="R546" s="240"/>
      <c r="S546" s="240"/>
      <c r="T546" s="240"/>
      <c r="U546" s="240"/>
      <c r="V546" s="240"/>
      <c r="W546" s="240"/>
      <c r="X546" s="240"/>
      <c r="Y546" s="240"/>
      <c r="Z546" s="240"/>
      <c r="AA546" s="240"/>
      <c r="AB546" s="240"/>
      <c r="AC546" s="240"/>
      <c r="AD546" s="240"/>
      <c r="AE546" s="240"/>
      <c r="AF546" s="240"/>
      <c r="AG546" s="240"/>
      <c r="AH546" s="240"/>
      <c r="AI546" s="240"/>
      <c r="AJ546" s="240"/>
      <c r="AK546" s="240"/>
      <c r="AL546" s="240"/>
      <c r="AM546" s="240"/>
      <c r="AN546" s="240"/>
      <c r="AO546" s="240"/>
    </row>
    <row r="547" spans="1:41" ht="15.75" customHeight="1">
      <c r="A547" s="240"/>
      <c r="B547" s="240"/>
      <c r="C547" s="240"/>
      <c r="D547" s="240"/>
      <c r="E547" s="240"/>
      <c r="F547" s="240"/>
      <c r="G547" s="240"/>
      <c r="H547" s="164"/>
      <c r="I547" s="164"/>
      <c r="J547" s="164"/>
      <c r="K547" s="164"/>
      <c r="L547" s="164"/>
      <c r="M547" s="240"/>
      <c r="N547" s="240"/>
      <c r="O547" s="240"/>
      <c r="P547" s="240"/>
      <c r="Q547" s="240"/>
      <c r="R547" s="240"/>
      <c r="S547" s="240"/>
      <c r="T547" s="240"/>
      <c r="U547" s="240"/>
      <c r="V547" s="240"/>
      <c r="W547" s="240"/>
      <c r="X547" s="240"/>
      <c r="Y547" s="240"/>
      <c r="Z547" s="240"/>
      <c r="AA547" s="240"/>
      <c r="AB547" s="240"/>
      <c r="AC547" s="240"/>
      <c r="AD547" s="240"/>
      <c r="AE547" s="240"/>
      <c r="AF547" s="240"/>
      <c r="AG547" s="240"/>
      <c r="AH547" s="240"/>
      <c r="AI547" s="240"/>
      <c r="AJ547" s="240"/>
      <c r="AK547" s="240"/>
      <c r="AL547" s="240"/>
      <c r="AM547" s="240"/>
      <c r="AN547" s="240"/>
      <c r="AO547" s="240"/>
    </row>
    <row r="548" spans="1:41" ht="15.75" customHeight="1">
      <c r="A548" s="240"/>
      <c r="B548" s="240"/>
      <c r="C548" s="240"/>
      <c r="D548" s="240"/>
      <c r="E548" s="240"/>
      <c r="F548" s="240"/>
      <c r="G548" s="240"/>
      <c r="H548" s="164"/>
      <c r="I548" s="164"/>
      <c r="J548" s="164"/>
      <c r="K548" s="164"/>
      <c r="L548" s="164"/>
      <c r="M548" s="240"/>
      <c r="N548" s="240"/>
      <c r="O548" s="240"/>
      <c r="P548" s="240"/>
      <c r="Q548" s="240"/>
      <c r="R548" s="240"/>
      <c r="S548" s="240"/>
      <c r="T548" s="240"/>
      <c r="U548" s="240"/>
      <c r="V548" s="240"/>
      <c r="W548" s="240"/>
      <c r="X548" s="240"/>
      <c r="Y548" s="240"/>
      <c r="Z548" s="240"/>
      <c r="AA548" s="240"/>
      <c r="AB548" s="240"/>
      <c r="AC548" s="240"/>
      <c r="AD548" s="240"/>
      <c r="AE548" s="240"/>
      <c r="AF548" s="240"/>
      <c r="AG548" s="240"/>
      <c r="AH548" s="240"/>
      <c r="AI548" s="240"/>
      <c r="AJ548" s="240"/>
      <c r="AK548" s="240"/>
      <c r="AL548" s="240"/>
      <c r="AM548" s="240"/>
      <c r="AN548" s="240"/>
      <c r="AO548" s="240"/>
    </row>
    <row r="549" spans="1:41" ht="15.75" customHeight="1">
      <c r="A549" s="240"/>
      <c r="B549" s="240"/>
      <c r="C549" s="240"/>
      <c r="D549" s="240"/>
      <c r="E549" s="240"/>
      <c r="F549" s="240"/>
      <c r="G549" s="240"/>
      <c r="H549" s="164"/>
      <c r="I549" s="164"/>
      <c r="J549" s="164"/>
      <c r="K549" s="164"/>
      <c r="L549" s="164"/>
      <c r="M549" s="240"/>
      <c r="N549" s="240"/>
      <c r="O549" s="240"/>
      <c r="P549" s="240"/>
      <c r="Q549" s="240"/>
      <c r="R549" s="240"/>
      <c r="S549" s="240"/>
      <c r="T549" s="240"/>
      <c r="U549" s="240"/>
      <c r="V549" s="240"/>
      <c r="W549" s="240"/>
      <c r="X549" s="240"/>
      <c r="Y549" s="240"/>
      <c r="Z549" s="240"/>
      <c r="AA549" s="240"/>
      <c r="AB549" s="240"/>
      <c r="AC549" s="240"/>
      <c r="AD549" s="240"/>
      <c r="AE549" s="240"/>
      <c r="AF549" s="240"/>
      <c r="AG549" s="240"/>
      <c r="AH549" s="240"/>
      <c r="AI549" s="240"/>
      <c r="AJ549" s="240"/>
      <c r="AK549" s="240"/>
      <c r="AL549" s="240"/>
      <c r="AM549" s="240"/>
      <c r="AN549" s="240"/>
      <c r="AO549" s="240"/>
    </row>
    <row r="550" spans="1:41" ht="15.75" customHeight="1">
      <c r="A550" s="240"/>
      <c r="B550" s="240"/>
      <c r="C550" s="240"/>
      <c r="D550" s="240"/>
      <c r="E550" s="240"/>
      <c r="F550" s="240"/>
      <c r="G550" s="240"/>
      <c r="H550" s="164"/>
      <c r="I550" s="164"/>
      <c r="J550" s="164"/>
      <c r="K550" s="164"/>
      <c r="L550" s="164"/>
      <c r="M550" s="240"/>
      <c r="N550" s="240"/>
      <c r="O550" s="240"/>
      <c r="P550" s="240"/>
      <c r="Q550" s="240"/>
      <c r="R550" s="240"/>
      <c r="S550" s="240"/>
      <c r="T550" s="240"/>
      <c r="U550" s="240"/>
      <c r="V550" s="240"/>
      <c r="W550" s="240"/>
      <c r="X550" s="240"/>
      <c r="Y550" s="240"/>
      <c r="Z550" s="240"/>
      <c r="AA550" s="240"/>
      <c r="AB550" s="240"/>
      <c r="AC550" s="240"/>
      <c r="AD550" s="240"/>
      <c r="AE550" s="240"/>
      <c r="AF550" s="240"/>
      <c r="AG550" s="240"/>
      <c r="AH550" s="240"/>
      <c r="AI550" s="240"/>
      <c r="AJ550" s="240"/>
      <c r="AK550" s="240"/>
      <c r="AL550" s="240"/>
      <c r="AM550" s="240"/>
      <c r="AN550" s="240"/>
      <c r="AO550" s="240"/>
    </row>
    <row r="551" spans="1:41" ht="15.75" customHeight="1">
      <c r="A551" s="240"/>
      <c r="B551" s="240"/>
      <c r="C551" s="240"/>
      <c r="D551" s="240"/>
      <c r="E551" s="240"/>
      <c r="F551" s="240"/>
      <c r="G551" s="240"/>
      <c r="H551" s="164"/>
      <c r="I551" s="164"/>
      <c r="J551" s="164"/>
      <c r="K551" s="164"/>
      <c r="L551" s="164"/>
      <c r="M551" s="240"/>
      <c r="N551" s="240"/>
      <c r="O551" s="240"/>
      <c r="P551" s="240"/>
      <c r="Q551" s="240"/>
      <c r="R551" s="240"/>
      <c r="S551" s="240"/>
      <c r="T551" s="240"/>
      <c r="U551" s="240"/>
      <c r="V551" s="240"/>
      <c r="W551" s="240"/>
      <c r="X551" s="240"/>
      <c r="Y551" s="240"/>
      <c r="Z551" s="240"/>
      <c r="AA551" s="240"/>
      <c r="AB551" s="240"/>
      <c r="AC551" s="240"/>
      <c r="AD551" s="240"/>
      <c r="AE551" s="240"/>
      <c r="AF551" s="240"/>
      <c r="AG551" s="240"/>
      <c r="AH551" s="240"/>
      <c r="AI551" s="240"/>
      <c r="AJ551" s="240"/>
      <c r="AK551" s="240"/>
      <c r="AL551" s="240"/>
      <c r="AM551" s="240"/>
      <c r="AN551" s="240"/>
      <c r="AO551" s="240"/>
    </row>
    <row r="552" spans="1:41" ht="15.75" customHeight="1">
      <c r="A552" s="240"/>
      <c r="B552" s="240"/>
      <c r="C552" s="240"/>
      <c r="D552" s="240"/>
      <c r="E552" s="240"/>
      <c r="F552" s="240"/>
      <c r="G552" s="240"/>
      <c r="H552" s="164"/>
      <c r="I552" s="164"/>
      <c r="J552" s="164"/>
      <c r="K552" s="164"/>
      <c r="L552" s="164"/>
      <c r="M552" s="240"/>
      <c r="N552" s="240"/>
      <c r="O552" s="240"/>
      <c r="P552" s="240"/>
      <c r="Q552" s="240"/>
      <c r="R552" s="240"/>
      <c r="S552" s="240"/>
      <c r="T552" s="240"/>
      <c r="U552" s="240"/>
      <c r="V552" s="240"/>
      <c r="W552" s="240"/>
      <c r="X552" s="240"/>
      <c r="Y552" s="240"/>
      <c r="Z552" s="240"/>
      <c r="AA552" s="240"/>
      <c r="AB552" s="240"/>
      <c r="AC552" s="240"/>
      <c r="AD552" s="240"/>
      <c r="AE552" s="240"/>
      <c r="AF552" s="240"/>
      <c r="AG552" s="240"/>
      <c r="AH552" s="240"/>
      <c r="AI552" s="240"/>
      <c r="AJ552" s="240"/>
      <c r="AK552" s="240"/>
      <c r="AL552" s="240"/>
      <c r="AM552" s="240"/>
      <c r="AN552" s="240"/>
      <c r="AO552" s="240"/>
    </row>
    <row r="553" spans="1:41" ht="15.75" customHeight="1">
      <c r="A553" s="240"/>
      <c r="B553" s="240"/>
      <c r="C553" s="240"/>
      <c r="D553" s="240"/>
      <c r="E553" s="240"/>
      <c r="F553" s="240"/>
      <c r="G553" s="240"/>
      <c r="H553" s="164"/>
      <c r="I553" s="164"/>
      <c r="J553" s="164"/>
      <c r="K553" s="164"/>
      <c r="L553" s="164"/>
      <c r="M553" s="240"/>
      <c r="N553" s="240"/>
      <c r="O553" s="240"/>
      <c r="P553" s="240"/>
      <c r="Q553" s="240"/>
      <c r="R553" s="240"/>
      <c r="S553" s="240"/>
      <c r="T553" s="240"/>
      <c r="U553" s="240"/>
      <c r="V553" s="240"/>
      <c r="W553" s="240"/>
      <c r="X553" s="240"/>
      <c r="Y553" s="240"/>
      <c r="Z553" s="240"/>
      <c r="AA553" s="240"/>
      <c r="AB553" s="240"/>
      <c r="AC553" s="240"/>
      <c r="AD553" s="240"/>
      <c r="AE553" s="240"/>
      <c r="AF553" s="240"/>
      <c r="AG553" s="240"/>
      <c r="AH553" s="240"/>
      <c r="AI553" s="240"/>
      <c r="AJ553" s="240"/>
      <c r="AK553" s="240"/>
      <c r="AL553" s="240"/>
      <c r="AM553" s="240"/>
      <c r="AN553" s="240"/>
      <c r="AO553" s="240"/>
    </row>
    <row r="554" spans="1:41" ht="15.75" customHeight="1">
      <c r="A554" s="240"/>
      <c r="B554" s="240"/>
      <c r="C554" s="240"/>
      <c r="D554" s="240"/>
      <c r="E554" s="240"/>
      <c r="F554" s="240"/>
      <c r="G554" s="240"/>
      <c r="H554" s="164"/>
      <c r="I554" s="164"/>
      <c r="J554" s="164"/>
      <c r="K554" s="164"/>
      <c r="L554" s="164"/>
      <c r="M554" s="240"/>
      <c r="N554" s="240"/>
      <c r="O554" s="240"/>
      <c r="P554" s="240"/>
      <c r="Q554" s="240"/>
      <c r="R554" s="240"/>
      <c r="S554" s="240"/>
      <c r="T554" s="240"/>
      <c r="U554" s="240"/>
      <c r="V554" s="240"/>
      <c r="W554" s="240"/>
      <c r="X554" s="240"/>
      <c r="Y554" s="240"/>
      <c r="Z554" s="240"/>
      <c r="AA554" s="240"/>
      <c r="AB554" s="240"/>
      <c r="AC554" s="240"/>
      <c r="AD554" s="240"/>
      <c r="AE554" s="240"/>
      <c r="AF554" s="240"/>
      <c r="AG554" s="240"/>
      <c r="AH554" s="240"/>
      <c r="AI554" s="240"/>
      <c r="AJ554" s="240"/>
      <c r="AK554" s="240"/>
      <c r="AL554" s="240"/>
      <c r="AM554" s="240"/>
      <c r="AN554" s="240"/>
      <c r="AO554" s="240"/>
    </row>
    <row r="555" spans="1:41" ht="15.75" customHeight="1">
      <c r="A555" s="240"/>
      <c r="B555" s="240"/>
      <c r="C555" s="240"/>
      <c r="D555" s="240"/>
      <c r="E555" s="240"/>
      <c r="F555" s="240"/>
      <c r="G555" s="240"/>
      <c r="H555" s="164"/>
      <c r="I555" s="164"/>
      <c r="J555" s="164"/>
      <c r="K555" s="164"/>
      <c r="L555" s="164"/>
      <c r="M555" s="240"/>
      <c r="N555" s="240"/>
      <c r="O555" s="240"/>
      <c r="P555" s="240"/>
      <c r="Q555" s="240"/>
      <c r="R555" s="240"/>
      <c r="S555" s="240"/>
      <c r="T555" s="240"/>
      <c r="U555" s="240"/>
      <c r="V555" s="240"/>
      <c r="W555" s="240"/>
      <c r="X555" s="240"/>
      <c r="Y555" s="240"/>
      <c r="Z555" s="240"/>
      <c r="AA555" s="240"/>
      <c r="AB555" s="240"/>
      <c r="AC555" s="240"/>
      <c r="AD555" s="240"/>
      <c r="AE555" s="240"/>
      <c r="AF555" s="240"/>
      <c r="AG555" s="240"/>
      <c r="AH555" s="240"/>
      <c r="AI555" s="240"/>
      <c r="AJ555" s="240"/>
      <c r="AK555" s="240"/>
      <c r="AL555" s="240"/>
      <c r="AM555" s="240"/>
      <c r="AN555" s="240"/>
      <c r="AO555" s="240"/>
    </row>
    <row r="556" spans="1:41" ht="15.75" customHeight="1">
      <c r="A556" s="240"/>
      <c r="B556" s="240"/>
      <c r="C556" s="240"/>
      <c r="D556" s="240"/>
      <c r="E556" s="240"/>
      <c r="F556" s="240"/>
      <c r="G556" s="240"/>
      <c r="H556" s="164"/>
      <c r="I556" s="164"/>
      <c r="J556" s="164"/>
      <c r="K556" s="164"/>
      <c r="L556" s="164"/>
      <c r="M556" s="240"/>
      <c r="N556" s="240"/>
      <c r="O556" s="240"/>
      <c r="P556" s="240"/>
      <c r="Q556" s="240"/>
      <c r="R556" s="240"/>
      <c r="S556" s="240"/>
      <c r="T556" s="240"/>
      <c r="U556" s="240"/>
      <c r="V556" s="240"/>
      <c r="W556" s="240"/>
      <c r="X556" s="240"/>
      <c r="Y556" s="240"/>
      <c r="Z556" s="240"/>
      <c r="AA556" s="240"/>
      <c r="AB556" s="240"/>
      <c r="AC556" s="240"/>
      <c r="AD556" s="240"/>
      <c r="AE556" s="240"/>
      <c r="AF556" s="240"/>
      <c r="AG556" s="240"/>
      <c r="AH556" s="240"/>
      <c r="AI556" s="240"/>
      <c r="AJ556" s="240"/>
      <c r="AK556" s="240"/>
      <c r="AL556" s="240"/>
      <c r="AM556" s="240"/>
      <c r="AN556" s="240"/>
      <c r="AO556" s="240"/>
    </row>
    <row r="557" spans="1:41" ht="15.75" customHeight="1">
      <c r="A557" s="240"/>
      <c r="B557" s="240"/>
      <c r="C557" s="240"/>
      <c r="D557" s="240"/>
      <c r="E557" s="240"/>
      <c r="F557" s="240"/>
      <c r="G557" s="240"/>
      <c r="H557" s="164"/>
      <c r="I557" s="164"/>
      <c r="J557" s="164"/>
      <c r="K557" s="164"/>
      <c r="L557" s="164"/>
      <c r="M557" s="240"/>
      <c r="N557" s="240"/>
      <c r="O557" s="240"/>
      <c r="P557" s="240"/>
      <c r="Q557" s="240"/>
      <c r="R557" s="240"/>
      <c r="S557" s="240"/>
      <c r="T557" s="240"/>
      <c r="U557" s="240"/>
      <c r="V557" s="240"/>
      <c r="W557" s="240"/>
      <c r="X557" s="240"/>
      <c r="Y557" s="240"/>
      <c r="Z557" s="240"/>
      <c r="AA557" s="240"/>
      <c r="AB557" s="240"/>
      <c r="AC557" s="240"/>
      <c r="AD557" s="240"/>
      <c r="AE557" s="240"/>
      <c r="AF557" s="240"/>
      <c r="AG557" s="240"/>
      <c r="AH557" s="240"/>
      <c r="AI557" s="240"/>
      <c r="AJ557" s="240"/>
      <c r="AK557" s="240"/>
      <c r="AL557" s="240"/>
      <c r="AM557" s="240"/>
      <c r="AN557" s="240"/>
      <c r="AO557" s="240"/>
    </row>
    <row r="558" spans="1:41" ht="15.75" customHeight="1">
      <c r="A558" s="240"/>
      <c r="B558" s="240"/>
      <c r="C558" s="240"/>
      <c r="D558" s="240"/>
      <c r="E558" s="240"/>
      <c r="F558" s="240"/>
      <c r="G558" s="240"/>
      <c r="H558" s="164"/>
      <c r="I558" s="164"/>
      <c r="J558" s="164"/>
      <c r="K558" s="164"/>
      <c r="L558" s="164"/>
      <c r="M558" s="240"/>
      <c r="N558" s="240"/>
      <c r="O558" s="240"/>
      <c r="P558" s="240"/>
      <c r="Q558" s="240"/>
      <c r="R558" s="240"/>
      <c r="S558" s="240"/>
      <c r="T558" s="240"/>
      <c r="U558" s="240"/>
      <c r="V558" s="240"/>
      <c r="W558" s="240"/>
      <c r="X558" s="240"/>
      <c r="Y558" s="240"/>
      <c r="Z558" s="240"/>
      <c r="AA558" s="240"/>
      <c r="AB558" s="240"/>
      <c r="AC558" s="240"/>
      <c r="AD558" s="240"/>
      <c r="AE558" s="240"/>
      <c r="AF558" s="240"/>
      <c r="AG558" s="240"/>
      <c r="AH558" s="240"/>
      <c r="AI558" s="240"/>
      <c r="AJ558" s="240"/>
      <c r="AK558" s="240"/>
      <c r="AL558" s="240"/>
      <c r="AM558" s="240"/>
      <c r="AN558" s="240"/>
      <c r="AO558" s="240"/>
    </row>
    <row r="559" spans="1:41" ht="15.75" customHeight="1">
      <c r="A559" s="240"/>
      <c r="B559" s="240"/>
      <c r="C559" s="240"/>
      <c r="D559" s="240"/>
      <c r="E559" s="240"/>
      <c r="F559" s="240"/>
      <c r="G559" s="240"/>
      <c r="H559" s="164"/>
      <c r="I559" s="164"/>
      <c r="J559" s="164"/>
      <c r="K559" s="164"/>
      <c r="L559" s="164"/>
      <c r="M559" s="240"/>
      <c r="N559" s="240"/>
      <c r="O559" s="240"/>
      <c r="P559" s="240"/>
      <c r="Q559" s="240"/>
      <c r="R559" s="240"/>
      <c r="S559" s="240"/>
      <c r="T559" s="240"/>
      <c r="U559" s="240"/>
      <c r="V559" s="240"/>
      <c r="W559" s="240"/>
      <c r="X559" s="240"/>
      <c r="Y559" s="240"/>
      <c r="Z559" s="240"/>
      <c r="AA559" s="240"/>
      <c r="AB559" s="240"/>
      <c r="AC559" s="240"/>
      <c r="AD559" s="240"/>
      <c r="AE559" s="240"/>
      <c r="AF559" s="240"/>
      <c r="AG559" s="240"/>
      <c r="AH559" s="240"/>
      <c r="AI559" s="240"/>
      <c r="AJ559" s="240"/>
      <c r="AK559" s="240"/>
      <c r="AL559" s="240"/>
      <c r="AM559" s="240"/>
      <c r="AN559" s="240"/>
      <c r="AO559" s="240"/>
    </row>
    <row r="560" spans="1:41" ht="15.75" customHeight="1">
      <c r="A560" s="240"/>
      <c r="B560" s="240"/>
      <c r="C560" s="240"/>
      <c r="D560" s="240"/>
      <c r="E560" s="240"/>
      <c r="F560" s="240"/>
      <c r="G560" s="240"/>
      <c r="H560" s="164"/>
      <c r="I560" s="164"/>
      <c r="J560" s="164"/>
      <c r="K560" s="164"/>
      <c r="L560" s="164"/>
      <c r="M560" s="240"/>
      <c r="N560" s="240"/>
      <c r="O560" s="240"/>
      <c r="P560" s="240"/>
      <c r="Q560" s="240"/>
      <c r="R560" s="240"/>
      <c r="S560" s="240"/>
      <c r="T560" s="240"/>
      <c r="U560" s="240"/>
      <c r="V560" s="240"/>
      <c r="W560" s="240"/>
      <c r="X560" s="240"/>
      <c r="Y560" s="240"/>
      <c r="Z560" s="240"/>
      <c r="AA560" s="240"/>
      <c r="AB560" s="240"/>
      <c r="AC560" s="240"/>
      <c r="AD560" s="240"/>
      <c r="AE560" s="240"/>
      <c r="AF560" s="240"/>
      <c r="AG560" s="240"/>
      <c r="AH560" s="240"/>
      <c r="AI560" s="240"/>
      <c r="AJ560" s="240"/>
      <c r="AK560" s="240"/>
      <c r="AL560" s="240"/>
      <c r="AM560" s="240"/>
      <c r="AN560" s="240"/>
      <c r="AO560" s="240"/>
    </row>
    <row r="561" spans="1:41" ht="15.75" customHeight="1">
      <c r="A561" s="240"/>
      <c r="B561" s="240"/>
      <c r="C561" s="240"/>
      <c r="D561" s="240"/>
      <c r="E561" s="240"/>
      <c r="F561" s="240"/>
      <c r="G561" s="240"/>
      <c r="H561" s="164"/>
      <c r="I561" s="164"/>
      <c r="J561" s="164"/>
      <c r="K561" s="164"/>
      <c r="L561" s="164"/>
      <c r="M561" s="240"/>
      <c r="N561" s="240"/>
      <c r="O561" s="240"/>
      <c r="P561" s="240"/>
      <c r="Q561" s="240"/>
      <c r="R561" s="240"/>
      <c r="S561" s="240"/>
      <c r="T561" s="240"/>
      <c r="U561" s="240"/>
      <c r="V561" s="240"/>
      <c r="W561" s="240"/>
      <c r="X561" s="240"/>
      <c r="Y561" s="240"/>
      <c r="Z561" s="240"/>
      <c r="AA561" s="240"/>
      <c r="AB561" s="240"/>
      <c r="AC561" s="240"/>
      <c r="AD561" s="240"/>
      <c r="AE561" s="240"/>
      <c r="AF561" s="240"/>
      <c r="AG561" s="240"/>
      <c r="AH561" s="240"/>
      <c r="AI561" s="240"/>
      <c r="AJ561" s="240"/>
      <c r="AK561" s="240"/>
      <c r="AL561" s="240"/>
      <c r="AM561" s="240"/>
      <c r="AN561" s="240"/>
      <c r="AO561" s="240"/>
    </row>
    <row r="562" spans="1:41" ht="15.75" customHeight="1">
      <c r="A562" s="240"/>
      <c r="B562" s="240"/>
      <c r="C562" s="240"/>
      <c r="D562" s="240"/>
      <c r="E562" s="240"/>
      <c r="F562" s="240"/>
      <c r="G562" s="240"/>
      <c r="H562" s="164"/>
      <c r="I562" s="164"/>
      <c r="J562" s="164"/>
      <c r="K562" s="164"/>
      <c r="L562" s="164"/>
      <c r="M562" s="240"/>
      <c r="N562" s="240"/>
      <c r="O562" s="240"/>
      <c r="P562" s="240"/>
      <c r="Q562" s="240"/>
      <c r="R562" s="240"/>
      <c r="S562" s="240"/>
      <c r="T562" s="240"/>
      <c r="U562" s="240"/>
      <c r="V562" s="240"/>
      <c r="W562" s="240"/>
      <c r="X562" s="240"/>
      <c r="Y562" s="240"/>
      <c r="Z562" s="240"/>
      <c r="AA562" s="240"/>
      <c r="AB562" s="240"/>
      <c r="AC562" s="240"/>
      <c r="AD562" s="240"/>
      <c r="AE562" s="240"/>
      <c r="AF562" s="240"/>
      <c r="AG562" s="240"/>
      <c r="AH562" s="240"/>
      <c r="AI562" s="240"/>
      <c r="AJ562" s="240"/>
      <c r="AK562" s="240"/>
      <c r="AL562" s="240"/>
      <c r="AM562" s="240"/>
      <c r="AN562" s="240"/>
      <c r="AO562" s="240"/>
    </row>
    <row r="563" spans="1:41" ht="15.75" customHeight="1">
      <c r="A563" s="240"/>
      <c r="B563" s="240"/>
      <c r="C563" s="240"/>
      <c r="D563" s="240"/>
      <c r="E563" s="240"/>
      <c r="F563" s="240"/>
      <c r="G563" s="240"/>
      <c r="H563" s="164"/>
      <c r="I563" s="164"/>
      <c r="J563" s="164"/>
      <c r="K563" s="164"/>
      <c r="L563" s="164"/>
      <c r="M563" s="240"/>
      <c r="N563" s="240"/>
      <c r="O563" s="240"/>
      <c r="P563" s="240"/>
      <c r="Q563" s="240"/>
      <c r="R563" s="240"/>
      <c r="S563" s="240"/>
      <c r="T563" s="240"/>
      <c r="U563" s="240"/>
      <c r="V563" s="240"/>
      <c r="W563" s="240"/>
      <c r="X563" s="240"/>
      <c r="Y563" s="240"/>
      <c r="Z563" s="240"/>
      <c r="AA563" s="240"/>
      <c r="AB563" s="240"/>
      <c r="AC563" s="240"/>
      <c r="AD563" s="240"/>
      <c r="AE563" s="240"/>
      <c r="AF563" s="240"/>
      <c r="AG563" s="240"/>
      <c r="AH563" s="240"/>
      <c r="AI563" s="240"/>
      <c r="AJ563" s="240"/>
      <c r="AK563" s="240"/>
      <c r="AL563" s="240"/>
      <c r="AM563" s="240"/>
      <c r="AN563" s="240"/>
      <c r="AO563" s="240"/>
    </row>
    <row r="564" spans="1:41" ht="15.75" customHeight="1">
      <c r="A564" s="240"/>
      <c r="B564" s="240"/>
      <c r="C564" s="240"/>
      <c r="D564" s="240"/>
      <c r="E564" s="240"/>
      <c r="F564" s="240"/>
      <c r="G564" s="240"/>
      <c r="H564" s="164"/>
      <c r="I564" s="164"/>
      <c r="J564" s="164"/>
      <c r="K564" s="164"/>
      <c r="L564" s="164"/>
      <c r="M564" s="240"/>
      <c r="N564" s="240"/>
      <c r="O564" s="240"/>
      <c r="P564" s="240"/>
      <c r="Q564" s="240"/>
      <c r="R564" s="240"/>
      <c r="S564" s="240"/>
      <c r="T564" s="240"/>
      <c r="U564" s="240"/>
      <c r="V564" s="240"/>
      <c r="W564" s="240"/>
      <c r="X564" s="240"/>
      <c r="Y564" s="240"/>
      <c r="Z564" s="240"/>
      <c r="AA564" s="240"/>
      <c r="AB564" s="240"/>
      <c r="AC564" s="240"/>
      <c r="AD564" s="240"/>
      <c r="AE564" s="240"/>
      <c r="AF564" s="240"/>
      <c r="AG564" s="240"/>
      <c r="AH564" s="240"/>
      <c r="AI564" s="240"/>
      <c r="AJ564" s="240"/>
      <c r="AK564" s="240"/>
      <c r="AL564" s="240"/>
      <c r="AM564" s="240"/>
      <c r="AN564" s="240"/>
      <c r="AO564" s="240"/>
    </row>
    <row r="565" spans="1:41" ht="15.75" customHeight="1">
      <c r="A565" s="240"/>
      <c r="B565" s="240"/>
      <c r="C565" s="240"/>
      <c r="D565" s="240"/>
      <c r="E565" s="240"/>
      <c r="F565" s="240"/>
      <c r="G565" s="240"/>
      <c r="H565" s="164"/>
      <c r="I565" s="164"/>
      <c r="J565" s="164"/>
      <c r="K565" s="164"/>
      <c r="L565" s="164"/>
      <c r="M565" s="240"/>
      <c r="N565" s="240"/>
      <c r="O565" s="240"/>
      <c r="P565" s="240"/>
      <c r="Q565" s="240"/>
      <c r="R565" s="240"/>
      <c r="S565" s="240"/>
      <c r="T565" s="240"/>
      <c r="U565" s="240"/>
      <c r="V565" s="240"/>
      <c r="W565" s="240"/>
      <c r="X565" s="240"/>
      <c r="Y565" s="240"/>
      <c r="Z565" s="240"/>
      <c r="AA565" s="240"/>
      <c r="AB565" s="240"/>
      <c r="AC565" s="240"/>
      <c r="AD565" s="240"/>
      <c r="AE565" s="240"/>
      <c r="AF565" s="240"/>
      <c r="AG565" s="240"/>
      <c r="AH565" s="240"/>
      <c r="AI565" s="240"/>
      <c r="AJ565" s="240"/>
      <c r="AK565" s="240"/>
      <c r="AL565" s="240"/>
      <c r="AM565" s="240"/>
      <c r="AN565" s="240"/>
      <c r="AO565" s="240"/>
    </row>
    <row r="566" spans="1:41" ht="15.75" customHeight="1">
      <c r="A566" s="240"/>
      <c r="B566" s="240"/>
      <c r="C566" s="240"/>
      <c r="D566" s="240"/>
      <c r="E566" s="240"/>
      <c r="F566" s="240"/>
      <c r="G566" s="240"/>
      <c r="H566" s="164"/>
      <c r="I566" s="164"/>
      <c r="J566" s="164"/>
      <c r="K566" s="164"/>
      <c r="L566" s="164"/>
      <c r="M566" s="240"/>
      <c r="N566" s="240"/>
      <c r="O566" s="240"/>
      <c r="P566" s="240"/>
      <c r="Q566" s="240"/>
      <c r="R566" s="240"/>
      <c r="S566" s="240"/>
      <c r="T566" s="240"/>
      <c r="U566" s="240"/>
      <c r="V566" s="240"/>
      <c r="W566" s="240"/>
      <c r="X566" s="240"/>
      <c r="Y566" s="240"/>
      <c r="Z566" s="240"/>
      <c r="AA566" s="240"/>
      <c r="AB566" s="240"/>
      <c r="AC566" s="240"/>
      <c r="AD566" s="240"/>
      <c r="AE566" s="240"/>
      <c r="AF566" s="240"/>
      <c r="AG566" s="240"/>
      <c r="AH566" s="240"/>
      <c r="AI566" s="240"/>
      <c r="AJ566" s="240"/>
      <c r="AK566" s="240"/>
      <c r="AL566" s="240"/>
      <c r="AM566" s="240"/>
      <c r="AN566" s="240"/>
      <c r="AO566" s="240"/>
    </row>
    <row r="567" spans="1:41" ht="15.75" customHeight="1">
      <c r="A567" s="240"/>
      <c r="B567" s="240"/>
      <c r="C567" s="240"/>
      <c r="D567" s="240"/>
      <c r="E567" s="240"/>
      <c r="F567" s="240"/>
      <c r="G567" s="240"/>
      <c r="H567" s="164"/>
      <c r="I567" s="164"/>
      <c r="J567" s="164"/>
      <c r="K567" s="164"/>
      <c r="L567" s="164"/>
      <c r="M567" s="240"/>
      <c r="N567" s="240"/>
      <c r="O567" s="240"/>
      <c r="P567" s="240"/>
      <c r="Q567" s="240"/>
      <c r="R567" s="240"/>
      <c r="S567" s="240"/>
      <c r="T567" s="240"/>
      <c r="U567" s="240"/>
      <c r="V567" s="240"/>
      <c r="W567" s="240"/>
      <c r="X567" s="240"/>
      <c r="Y567" s="240"/>
      <c r="Z567" s="240"/>
      <c r="AA567" s="240"/>
      <c r="AB567" s="240"/>
      <c r="AC567" s="240"/>
      <c r="AD567" s="240"/>
      <c r="AE567" s="240"/>
      <c r="AF567" s="240"/>
      <c r="AG567" s="240"/>
      <c r="AH567" s="240"/>
      <c r="AI567" s="240"/>
      <c r="AJ567" s="240"/>
      <c r="AK567" s="240"/>
      <c r="AL567" s="240"/>
      <c r="AM567" s="240"/>
      <c r="AN567" s="240"/>
      <c r="AO567" s="240"/>
    </row>
    <row r="568" spans="1:41" ht="15.75" customHeight="1">
      <c r="A568" s="240"/>
      <c r="B568" s="240"/>
      <c r="C568" s="240"/>
      <c r="D568" s="240"/>
      <c r="E568" s="240"/>
      <c r="F568" s="240"/>
      <c r="G568" s="240"/>
      <c r="H568" s="164"/>
      <c r="I568" s="164"/>
      <c r="J568" s="164"/>
      <c r="K568" s="164"/>
      <c r="L568" s="164"/>
      <c r="M568" s="240"/>
      <c r="N568" s="240"/>
      <c r="O568" s="240"/>
      <c r="P568" s="240"/>
      <c r="Q568" s="240"/>
      <c r="R568" s="240"/>
      <c r="S568" s="240"/>
      <c r="T568" s="240"/>
      <c r="U568" s="240"/>
      <c r="V568" s="240"/>
      <c r="W568" s="240"/>
      <c r="X568" s="240"/>
      <c r="Y568" s="240"/>
      <c r="Z568" s="240"/>
      <c r="AA568" s="240"/>
      <c r="AB568" s="240"/>
      <c r="AC568" s="240"/>
      <c r="AD568" s="240"/>
      <c r="AE568" s="240"/>
      <c r="AF568" s="240"/>
      <c r="AG568" s="240"/>
      <c r="AH568" s="240"/>
      <c r="AI568" s="240"/>
      <c r="AJ568" s="240"/>
      <c r="AK568" s="240"/>
      <c r="AL568" s="240"/>
      <c r="AM568" s="240"/>
      <c r="AN568" s="240"/>
      <c r="AO568" s="240"/>
    </row>
    <row r="569" spans="1:41" ht="15.75" customHeight="1">
      <c r="A569" s="240"/>
      <c r="B569" s="240"/>
      <c r="C569" s="240"/>
      <c r="D569" s="240"/>
      <c r="E569" s="240"/>
      <c r="F569" s="240"/>
      <c r="G569" s="240"/>
      <c r="H569" s="164"/>
      <c r="I569" s="164"/>
      <c r="J569" s="164"/>
      <c r="K569" s="164"/>
      <c r="L569" s="164"/>
      <c r="M569" s="240"/>
      <c r="N569" s="240"/>
      <c r="O569" s="240"/>
      <c r="P569" s="240"/>
      <c r="Q569" s="240"/>
      <c r="R569" s="240"/>
      <c r="S569" s="240"/>
      <c r="T569" s="240"/>
      <c r="U569" s="240"/>
      <c r="V569" s="240"/>
      <c r="W569" s="240"/>
      <c r="X569" s="240"/>
      <c r="Y569" s="240"/>
      <c r="Z569" s="240"/>
      <c r="AA569" s="240"/>
      <c r="AB569" s="240"/>
      <c r="AC569" s="240"/>
      <c r="AD569" s="240"/>
      <c r="AE569" s="240"/>
      <c r="AF569" s="240"/>
      <c r="AG569" s="240"/>
      <c r="AH569" s="240"/>
      <c r="AI569" s="240"/>
      <c r="AJ569" s="240"/>
      <c r="AK569" s="240"/>
      <c r="AL569" s="240"/>
      <c r="AM569" s="240"/>
      <c r="AN569" s="240"/>
      <c r="AO569" s="240"/>
    </row>
    <row r="570" spans="1:41" ht="15.75" customHeight="1">
      <c r="A570" s="240"/>
      <c r="B570" s="240"/>
      <c r="C570" s="240"/>
      <c r="D570" s="240"/>
      <c r="E570" s="240"/>
      <c r="F570" s="240"/>
      <c r="G570" s="240"/>
      <c r="H570" s="164"/>
      <c r="I570" s="164"/>
      <c r="J570" s="164"/>
      <c r="K570" s="164"/>
      <c r="L570" s="164"/>
      <c r="M570" s="240"/>
      <c r="N570" s="240"/>
      <c r="O570" s="240"/>
      <c r="P570" s="240"/>
      <c r="Q570" s="240"/>
      <c r="R570" s="240"/>
      <c r="S570" s="240"/>
      <c r="T570" s="240"/>
      <c r="U570" s="240"/>
      <c r="V570" s="240"/>
      <c r="W570" s="240"/>
      <c r="X570" s="240"/>
      <c r="Y570" s="240"/>
      <c r="Z570" s="240"/>
      <c r="AA570" s="240"/>
      <c r="AB570" s="240"/>
      <c r="AC570" s="240"/>
      <c r="AD570" s="240"/>
      <c r="AE570" s="240"/>
      <c r="AF570" s="240"/>
      <c r="AG570" s="240"/>
      <c r="AH570" s="240"/>
      <c r="AI570" s="240"/>
      <c r="AJ570" s="240"/>
      <c r="AK570" s="240"/>
      <c r="AL570" s="240"/>
      <c r="AM570" s="240"/>
      <c r="AN570" s="240"/>
      <c r="AO570" s="240"/>
    </row>
    <row r="571" spans="1:41" ht="15.75" customHeight="1">
      <c r="A571" s="240"/>
      <c r="B571" s="240"/>
      <c r="C571" s="240"/>
      <c r="D571" s="240"/>
      <c r="E571" s="240"/>
      <c r="F571" s="240"/>
      <c r="G571" s="240"/>
      <c r="H571" s="164"/>
      <c r="I571" s="164"/>
      <c r="J571" s="164"/>
      <c r="K571" s="164"/>
      <c r="L571" s="164"/>
      <c r="M571" s="240"/>
      <c r="N571" s="240"/>
      <c r="O571" s="240"/>
      <c r="P571" s="240"/>
      <c r="Q571" s="240"/>
      <c r="R571" s="240"/>
      <c r="S571" s="240"/>
      <c r="T571" s="240"/>
      <c r="U571" s="240"/>
      <c r="V571" s="240"/>
      <c r="W571" s="240"/>
      <c r="X571" s="240"/>
      <c r="Y571" s="240"/>
      <c r="Z571" s="240"/>
      <c r="AA571" s="240"/>
      <c r="AB571" s="240"/>
      <c r="AC571" s="240"/>
      <c r="AD571" s="240"/>
      <c r="AE571" s="240"/>
      <c r="AF571" s="240"/>
      <c r="AG571" s="240"/>
      <c r="AH571" s="240"/>
      <c r="AI571" s="240"/>
      <c r="AJ571" s="240"/>
      <c r="AK571" s="240"/>
      <c r="AL571" s="240"/>
      <c r="AM571" s="240"/>
      <c r="AN571" s="240"/>
      <c r="AO571" s="240"/>
    </row>
    <row r="572" spans="1:41" ht="15.75" customHeight="1">
      <c r="A572" s="240"/>
      <c r="B572" s="240"/>
      <c r="C572" s="240"/>
      <c r="D572" s="240"/>
      <c r="E572" s="240"/>
      <c r="F572" s="240"/>
      <c r="G572" s="240"/>
      <c r="H572" s="164"/>
      <c r="I572" s="164"/>
      <c r="J572" s="164"/>
      <c r="K572" s="164"/>
      <c r="L572" s="164"/>
      <c r="M572" s="240"/>
      <c r="N572" s="240"/>
      <c r="O572" s="240"/>
      <c r="P572" s="240"/>
      <c r="Q572" s="240"/>
      <c r="R572" s="240"/>
      <c r="S572" s="240"/>
      <c r="T572" s="240"/>
      <c r="U572" s="240"/>
      <c r="V572" s="240"/>
      <c r="W572" s="240"/>
      <c r="X572" s="240"/>
      <c r="Y572" s="240"/>
      <c r="Z572" s="240"/>
      <c r="AA572" s="240"/>
      <c r="AB572" s="240"/>
      <c r="AC572" s="240"/>
      <c r="AD572" s="240"/>
      <c r="AE572" s="240"/>
      <c r="AF572" s="240"/>
      <c r="AG572" s="240"/>
      <c r="AH572" s="240"/>
      <c r="AI572" s="240"/>
      <c r="AJ572" s="240"/>
      <c r="AK572" s="240"/>
      <c r="AL572" s="240"/>
      <c r="AM572" s="240"/>
      <c r="AN572" s="240"/>
      <c r="AO572" s="240"/>
    </row>
    <row r="573" spans="1:41" ht="15.75" customHeight="1">
      <c r="A573" s="240"/>
      <c r="B573" s="240"/>
      <c r="C573" s="240"/>
      <c r="D573" s="240"/>
      <c r="E573" s="240"/>
      <c r="F573" s="240"/>
      <c r="G573" s="240"/>
      <c r="H573" s="164"/>
      <c r="I573" s="164"/>
      <c r="J573" s="164"/>
      <c r="K573" s="164"/>
      <c r="L573" s="164"/>
      <c r="M573" s="240"/>
      <c r="N573" s="240"/>
      <c r="O573" s="240"/>
      <c r="P573" s="240"/>
      <c r="Q573" s="240"/>
      <c r="R573" s="240"/>
      <c r="S573" s="240"/>
      <c r="T573" s="240"/>
      <c r="U573" s="240"/>
      <c r="V573" s="240"/>
      <c r="W573" s="240"/>
      <c r="X573" s="240"/>
      <c r="Y573" s="240"/>
      <c r="Z573" s="240"/>
      <c r="AA573" s="240"/>
      <c r="AB573" s="240"/>
      <c r="AC573" s="240"/>
      <c r="AD573" s="240"/>
      <c r="AE573" s="240"/>
      <c r="AF573" s="240"/>
      <c r="AG573" s="240"/>
      <c r="AH573" s="240"/>
      <c r="AI573" s="240"/>
      <c r="AJ573" s="240"/>
      <c r="AK573" s="240"/>
      <c r="AL573" s="240"/>
      <c r="AM573" s="240"/>
      <c r="AN573" s="240"/>
      <c r="AO573" s="240"/>
    </row>
    <row r="574" spans="1:41" ht="15.75" customHeight="1">
      <c r="A574" s="240"/>
      <c r="B574" s="240"/>
      <c r="C574" s="240"/>
      <c r="D574" s="240"/>
      <c r="E574" s="240"/>
      <c r="F574" s="240"/>
      <c r="G574" s="240"/>
      <c r="H574" s="164"/>
      <c r="I574" s="164"/>
      <c r="J574" s="164"/>
      <c r="K574" s="164"/>
      <c r="L574" s="164"/>
      <c r="M574" s="240"/>
      <c r="N574" s="240"/>
      <c r="O574" s="240"/>
      <c r="P574" s="240"/>
      <c r="Q574" s="240"/>
      <c r="R574" s="240"/>
      <c r="S574" s="240"/>
      <c r="T574" s="240"/>
      <c r="U574" s="240"/>
      <c r="V574" s="240"/>
      <c r="W574" s="240"/>
      <c r="X574" s="240"/>
      <c r="Y574" s="240"/>
      <c r="Z574" s="240"/>
      <c r="AA574" s="240"/>
      <c r="AB574" s="240"/>
      <c r="AC574" s="240"/>
      <c r="AD574" s="240"/>
      <c r="AE574" s="240"/>
      <c r="AF574" s="240"/>
      <c r="AG574" s="240"/>
      <c r="AH574" s="240"/>
      <c r="AI574" s="240"/>
      <c r="AJ574" s="240"/>
      <c r="AK574" s="240"/>
      <c r="AL574" s="240"/>
      <c r="AM574" s="240"/>
      <c r="AN574" s="240"/>
      <c r="AO574" s="240"/>
    </row>
    <row r="575" spans="1:41" ht="15.75" customHeight="1">
      <c r="A575" s="240"/>
      <c r="B575" s="240"/>
      <c r="C575" s="240"/>
      <c r="D575" s="240"/>
      <c r="E575" s="240"/>
      <c r="F575" s="240"/>
      <c r="G575" s="240"/>
      <c r="H575" s="164"/>
      <c r="I575" s="164"/>
      <c r="J575" s="164"/>
      <c r="K575" s="164"/>
      <c r="L575" s="164"/>
      <c r="M575" s="240"/>
      <c r="N575" s="240"/>
      <c r="O575" s="240"/>
      <c r="P575" s="240"/>
      <c r="Q575" s="240"/>
      <c r="R575" s="240"/>
      <c r="S575" s="240"/>
      <c r="T575" s="240"/>
      <c r="U575" s="240"/>
      <c r="V575" s="240"/>
      <c r="W575" s="240"/>
      <c r="X575" s="240"/>
      <c r="Y575" s="240"/>
      <c r="Z575" s="240"/>
      <c r="AA575" s="240"/>
      <c r="AB575" s="240"/>
      <c r="AC575" s="240"/>
      <c r="AD575" s="240"/>
      <c r="AE575" s="240"/>
      <c r="AF575" s="240"/>
      <c r="AG575" s="240"/>
      <c r="AH575" s="240"/>
      <c r="AI575" s="240"/>
      <c r="AJ575" s="240"/>
      <c r="AK575" s="240"/>
      <c r="AL575" s="240"/>
      <c r="AM575" s="240"/>
      <c r="AN575" s="240"/>
      <c r="AO575" s="240"/>
    </row>
    <row r="576" spans="1:41" ht="15.75" customHeight="1">
      <c r="A576" s="240"/>
      <c r="B576" s="240"/>
      <c r="C576" s="240"/>
      <c r="D576" s="240"/>
      <c r="E576" s="240"/>
      <c r="F576" s="240"/>
      <c r="G576" s="240"/>
      <c r="H576" s="164"/>
      <c r="I576" s="164"/>
      <c r="J576" s="164"/>
      <c r="K576" s="164"/>
      <c r="L576" s="164"/>
      <c r="M576" s="240"/>
      <c r="N576" s="240"/>
      <c r="O576" s="240"/>
      <c r="P576" s="240"/>
      <c r="Q576" s="240"/>
      <c r="R576" s="240"/>
      <c r="S576" s="240"/>
      <c r="T576" s="240"/>
      <c r="U576" s="240"/>
      <c r="V576" s="240"/>
      <c r="W576" s="240"/>
      <c r="X576" s="240"/>
      <c r="Y576" s="240"/>
      <c r="Z576" s="240"/>
      <c r="AA576" s="240"/>
      <c r="AB576" s="240"/>
      <c r="AC576" s="240"/>
      <c r="AD576" s="240"/>
      <c r="AE576" s="240"/>
      <c r="AF576" s="240"/>
      <c r="AG576" s="240"/>
      <c r="AH576" s="240"/>
      <c r="AI576" s="240"/>
      <c r="AJ576" s="240"/>
      <c r="AK576" s="240"/>
      <c r="AL576" s="240"/>
      <c r="AM576" s="240"/>
      <c r="AN576" s="240"/>
      <c r="AO576" s="240"/>
    </row>
    <row r="577" spans="1:41" ht="15.75" customHeight="1">
      <c r="A577" s="240"/>
      <c r="B577" s="240"/>
      <c r="C577" s="240"/>
      <c r="D577" s="240"/>
      <c r="E577" s="240"/>
      <c r="F577" s="240"/>
      <c r="G577" s="240"/>
      <c r="H577" s="164"/>
      <c r="I577" s="164"/>
      <c r="J577" s="164"/>
      <c r="K577" s="164"/>
      <c r="L577" s="164"/>
      <c r="M577" s="240"/>
      <c r="N577" s="240"/>
      <c r="O577" s="240"/>
      <c r="P577" s="240"/>
      <c r="Q577" s="240"/>
      <c r="R577" s="240"/>
      <c r="S577" s="240"/>
      <c r="T577" s="240"/>
      <c r="U577" s="240"/>
      <c r="V577" s="240"/>
      <c r="W577" s="240"/>
      <c r="X577" s="240"/>
      <c r="Y577" s="240"/>
      <c r="Z577" s="240"/>
      <c r="AA577" s="240"/>
      <c r="AB577" s="240"/>
      <c r="AC577" s="240"/>
      <c r="AD577" s="240"/>
      <c r="AE577" s="240"/>
      <c r="AF577" s="240"/>
      <c r="AG577" s="240"/>
      <c r="AH577" s="240"/>
      <c r="AI577" s="240"/>
      <c r="AJ577" s="240"/>
      <c r="AK577" s="240"/>
      <c r="AL577" s="240"/>
      <c r="AM577" s="240"/>
      <c r="AN577" s="240"/>
      <c r="AO577" s="240"/>
    </row>
    <row r="578" spans="1:41" ht="15.75" customHeight="1">
      <c r="A578" s="240"/>
      <c r="B578" s="240"/>
      <c r="C578" s="240"/>
      <c r="D578" s="240"/>
      <c r="E578" s="240"/>
      <c r="F578" s="240"/>
      <c r="G578" s="240"/>
      <c r="H578" s="164"/>
      <c r="I578" s="164"/>
      <c r="J578" s="164"/>
      <c r="K578" s="164"/>
      <c r="L578" s="164"/>
      <c r="M578" s="240"/>
      <c r="N578" s="240"/>
      <c r="O578" s="240"/>
      <c r="P578" s="240"/>
      <c r="Q578" s="240"/>
      <c r="R578" s="240"/>
      <c r="S578" s="240"/>
      <c r="T578" s="240"/>
      <c r="U578" s="240"/>
      <c r="V578" s="240"/>
      <c r="W578" s="240"/>
      <c r="X578" s="240"/>
      <c r="Y578" s="240"/>
      <c r="Z578" s="240"/>
      <c r="AA578" s="240"/>
      <c r="AB578" s="240"/>
      <c r="AC578" s="240"/>
      <c r="AD578" s="240"/>
      <c r="AE578" s="240"/>
      <c r="AF578" s="240"/>
      <c r="AG578" s="240"/>
      <c r="AH578" s="240"/>
      <c r="AI578" s="240"/>
      <c r="AJ578" s="240"/>
      <c r="AK578" s="240"/>
      <c r="AL578" s="240"/>
      <c r="AM578" s="240"/>
      <c r="AN578" s="240"/>
      <c r="AO578" s="240"/>
    </row>
    <row r="579" spans="1:41" ht="15.75" customHeight="1">
      <c r="A579" s="240"/>
      <c r="B579" s="240"/>
      <c r="C579" s="240"/>
      <c r="D579" s="240"/>
      <c r="E579" s="240"/>
      <c r="F579" s="240"/>
      <c r="G579" s="240"/>
      <c r="H579" s="164"/>
      <c r="I579" s="164"/>
      <c r="J579" s="164"/>
      <c r="K579" s="164"/>
      <c r="L579" s="164"/>
      <c r="M579" s="240"/>
      <c r="N579" s="240"/>
      <c r="O579" s="240"/>
      <c r="P579" s="240"/>
      <c r="Q579" s="240"/>
      <c r="R579" s="240"/>
      <c r="S579" s="240"/>
      <c r="T579" s="240"/>
      <c r="U579" s="240"/>
      <c r="V579" s="240"/>
      <c r="W579" s="240"/>
      <c r="X579" s="240"/>
      <c r="Y579" s="240"/>
      <c r="Z579" s="240"/>
      <c r="AA579" s="240"/>
      <c r="AB579" s="240"/>
      <c r="AC579" s="240"/>
      <c r="AD579" s="240"/>
      <c r="AE579" s="240"/>
      <c r="AF579" s="240"/>
      <c r="AG579" s="240"/>
      <c r="AH579" s="240"/>
      <c r="AI579" s="240"/>
      <c r="AJ579" s="240"/>
      <c r="AK579" s="240"/>
      <c r="AL579" s="240"/>
      <c r="AM579" s="240"/>
      <c r="AN579" s="240"/>
      <c r="AO579" s="240"/>
    </row>
    <row r="580" spans="1:41" ht="15.75" customHeight="1">
      <c r="A580" s="240"/>
      <c r="B580" s="240"/>
      <c r="C580" s="240"/>
      <c r="D580" s="240"/>
      <c r="E580" s="240"/>
      <c r="F580" s="240"/>
      <c r="G580" s="240"/>
      <c r="H580" s="164"/>
      <c r="I580" s="164"/>
      <c r="J580" s="164"/>
      <c r="K580" s="164"/>
      <c r="L580" s="164"/>
      <c r="M580" s="240"/>
      <c r="N580" s="240"/>
      <c r="O580" s="240"/>
      <c r="P580" s="240"/>
      <c r="Q580" s="240"/>
      <c r="R580" s="240"/>
      <c r="S580" s="240"/>
      <c r="T580" s="240"/>
      <c r="U580" s="240"/>
      <c r="V580" s="240"/>
      <c r="W580" s="240"/>
      <c r="X580" s="240"/>
      <c r="Y580" s="240"/>
      <c r="Z580" s="240"/>
      <c r="AA580" s="240"/>
      <c r="AB580" s="240"/>
      <c r="AC580" s="240"/>
      <c r="AD580" s="240"/>
      <c r="AE580" s="240"/>
      <c r="AF580" s="240"/>
      <c r="AG580" s="240"/>
      <c r="AH580" s="240"/>
      <c r="AI580" s="240"/>
      <c r="AJ580" s="240"/>
      <c r="AK580" s="240"/>
      <c r="AL580" s="240"/>
      <c r="AM580" s="240"/>
      <c r="AN580" s="240"/>
      <c r="AO580" s="240"/>
    </row>
    <row r="581" spans="1:41" ht="15.75" customHeight="1">
      <c r="A581" s="240"/>
      <c r="B581" s="240"/>
      <c r="C581" s="240"/>
      <c r="D581" s="240"/>
      <c r="E581" s="240"/>
      <c r="F581" s="240"/>
      <c r="G581" s="240"/>
      <c r="H581" s="164"/>
      <c r="I581" s="164"/>
      <c r="J581" s="164"/>
      <c r="K581" s="164"/>
      <c r="L581" s="164"/>
      <c r="M581" s="240"/>
      <c r="N581" s="240"/>
      <c r="O581" s="240"/>
      <c r="P581" s="240"/>
      <c r="Q581" s="240"/>
      <c r="R581" s="240"/>
      <c r="S581" s="240"/>
      <c r="T581" s="240"/>
      <c r="U581" s="240"/>
      <c r="V581" s="240"/>
      <c r="W581" s="240"/>
      <c r="X581" s="240"/>
      <c r="Y581" s="240"/>
      <c r="Z581" s="240"/>
      <c r="AA581" s="240"/>
      <c r="AB581" s="240"/>
      <c r="AC581" s="240"/>
      <c r="AD581" s="240"/>
      <c r="AE581" s="240"/>
      <c r="AF581" s="240"/>
      <c r="AG581" s="240"/>
      <c r="AH581" s="240"/>
      <c r="AI581" s="240"/>
      <c r="AJ581" s="240"/>
      <c r="AK581" s="240"/>
      <c r="AL581" s="240"/>
      <c r="AM581" s="240"/>
      <c r="AN581" s="240"/>
      <c r="AO581" s="240"/>
    </row>
    <row r="582" spans="1:41" ht="15.75" customHeight="1">
      <c r="A582" s="240"/>
      <c r="B582" s="240"/>
      <c r="C582" s="240"/>
      <c r="D582" s="240"/>
      <c r="E582" s="240"/>
      <c r="F582" s="240"/>
      <c r="G582" s="240"/>
      <c r="H582" s="164"/>
      <c r="I582" s="164"/>
      <c r="J582" s="164"/>
      <c r="K582" s="164"/>
      <c r="L582" s="164"/>
      <c r="M582" s="240"/>
      <c r="N582" s="240"/>
      <c r="O582" s="240"/>
      <c r="P582" s="240"/>
      <c r="Q582" s="240"/>
      <c r="R582" s="240"/>
      <c r="S582" s="240"/>
      <c r="T582" s="240"/>
      <c r="U582" s="240"/>
      <c r="V582" s="240"/>
      <c r="W582" s="240"/>
      <c r="X582" s="240"/>
      <c r="Y582" s="240"/>
      <c r="Z582" s="240"/>
      <c r="AA582" s="240"/>
      <c r="AB582" s="240"/>
      <c r="AC582" s="240"/>
      <c r="AD582" s="240"/>
      <c r="AE582" s="240"/>
      <c r="AF582" s="240"/>
      <c r="AG582" s="240"/>
      <c r="AH582" s="240"/>
      <c r="AI582" s="240"/>
      <c r="AJ582" s="240"/>
      <c r="AK582" s="240"/>
      <c r="AL582" s="240"/>
      <c r="AM582" s="240"/>
      <c r="AN582" s="240"/>
      <c r="AO582" s="240"/>
    </row>
    <row r="583" spans="1:41" ht="15.75" customHeight="1">
      <c r="A583" s="240"/>
      <c r="B583" s="240"/>
      <c r="C583" s="240"/>
      <c r="D583" s="240"/>
      <c r="E583" s="240"/>
      <c r="F583" s="240"/>
      <c r="G583" s="240"/>
      <c r="H583" s="164"/>
      <c r="I583" s="164"/>
      <c r="J583" s="164"/>
      <c r="K583" s="164"/>
      <c r="L583" s="164"/>
      <c r="M583" s="240"/>
      <c r="N583" s="240"/>
      <c r="O583" s="240"/>
      <c r="P583" s="240"/>
      <c r="Q583" s="240"/>
      <c r="R583" s="240"/>
      <c r="S583" s="240"/>
      <c r="T583" s="240"/>
      <c r="U583" s="240"/>
      <c r="V583" s="240"/>
      <c r="W583" s="240"/>
      <c r="X583" s="240"/>
      <c r="Y583" s="240"/>
      <c r="Z583" s="240"/>
      <c r="AA583" s="240"/>
      <c r="AB583" s="240"/>
      <c r="AC583" s="240"/>
      <c r="AD583" s="240"/>
      <c r="AE583" s="240"/>
      <c r="AF583" s="240"/>
      <c r="AG583" s="240"/>
      <c r="AH583" s="240"/>
      <c r="AI583" s="240"/>
      <c r="AJ583" s="240"/>
      <c r="AK583" s="240"/>
      <c r="AL583" s="240"/>
      <c r="AM583" s="240"/>
      <c r="AN583" s="240"/>
      <c r="AO583" s="240"/>
    </row>
    <row r="584" spans="1:41" ht="15.75" customHeight="1">
      <c r="A584" s="240"/>
      <c r="B584" s="240"/>
      <c r="C584" s="240"/>
      <c r="D584" s="240"/>
      <c r="E584" s="240"/>
      <c r="F584" s="240"/>
      <c r="G584" s="240"/>
      <c r="H584" s="164"/>
      <c r="I584" s="164"/>
      <c r="J584" s="164"/>
      <c r="K584" s="164"/>
      <c r="L584" s="164"/>
      <c r="M584" s="240"/>
      <c r="N584" s="240"/>
      <c r="O584" s="240"/>
      <c r="P584" s="240"/>
      <c r="Q584" s="240"/>
      <c r="R584" s="240"/>
      <c r="S584" s="240"/>
      <c r="T584" s="240"/>
      <c r="U584" s="240"/>
      <c r="V584" s="240"/>
      <c r="W584" s="240"/>
      <c r="X584" s="240"/>
      <c r="Y584" s="240"/>
      <c r="Z584" s="240"/>
      <c r="AA584" s="240"/>
      <c r="AB584" s="240"/>
      <c r="AC584" s="240"/>
      <c r="AD584" s="240"/>
      <c r="AE584" s="240"/>
      <c r="AF584" s="240"/>
      <c r="AG584" s="240"/>
      <c r="AH584" s="240"/>
      <c r="AI584" s="240"/>
      <c r="AJ584" s="240"/>
      <c r="AK584" s="240"/>
      <c r="AL584" s="240"/>
      <c r="AM584" s="240"/>
      <c r="AN584" s="240"/>
      <c r="AO584" s="240"/>
    </row>
    <row r="585" spans="1:41" ht="15.75" customHeight="1">
      <c r="A585" s="240"/>
      <c r="B585" s="240"/>
      <c r="C585" s="240"/>
      <c r="D585" s="240"/>
      <c r="E585" s="240"/>
      <c r="F585" s="240"/>
      <c r="G585" s="240"/>
      <c r="H585" s="164"/>
      <c r="I585" s="164"/>
      <c r="J585" s="164"/>
      <c r="K585" s="164"/>
      <c r="L585" s="164"/>
      <c r="M585" s="240"/>
      <c r="N585" s="240"/>
      <c r="O585" s="240"/>
      <c r="P585" s="240"/>
      <c r="Q585" s="240"/>
      <c r="R585" s="240"/>
      <c r="S585" s="240"/>
      <c r="T585" s="240"/>
      <c r="U585" s="240"/>
      <c r="V585" s="240"/>
      <c r="W585" s="240"/>
      <c r="X585" s="240"/>
      <c r="Y585" s="240"/>
      <c r="Z585" s="240"/>
      <c r="AA585" s="240"/>
      <c r="AB585" s="240"/>
      <c r="AC585" s="240"/>
      <c r="AD585" s="240"/>
      <c r="AE585" s="240"/>
      <c r="AF585" s="240"/>
      <c r="AG585" s="240"/>
      <c r="AH585" s="240"/>
      <c r="AI585" s="240"/>
      <c r="AJ585" s="240"/>
      <c r="AK585" s="240"/>
      <c r="AL585" s="240"/>
      <c r="AM585" s="240"/>
      <c r="AN585" s="240"/>
      <c r="AO585" s="240"/>
    </row>
    <row r="586" spans="1:41" ht="15.75" customHeight="1">
      <c r="A586" s="240"/>
      <c r="B586" s="240"/>
      <c r="C586" s="240"/>
      <c r="D586" s="240"/>
      <c r="E586" s="240"/>
      <c r="F586" s="240"/>
      <c r="G586" s="240"/>
      <c r="H586" s="164"/>
      <c r="I586" s="164"/>
      <c r="J586" s="164"/>
      <c r="K586" s="164"/>
      <c r="L586" s="164"/>
      <c r="M586" s="240"/>
      <c r="N586" s="240"/>
      <c r="O586" s="240"/>
      <c r="P586" s="240"/>
      <c r="Q586" s="240"/>
      <c r="R586" s="240"/>
      <c r="S586" s="240"/>
      <c r="T586" s="240"/>
      <c r="U586" s="240"/>
      <c r="V586" s="240"/>
      <c r="W586" s="240"/>
      <c r="X586" s="240"/>
      <c r="Y586" s="240"/>
      <c r="Z586" s="240"/>
      <c r="AA586" s="240"/>
      <c r="AB586" s="240"/>
      <c r="AC586" s="240"/>
      <c r="AD586" s="240"/>
      <c r="AE586" s="240"/>
      <c r="AF586" s="240"/>
      <c r="AG586" s="240"/>
      <c r="AH586" s="240"/>
      <c r="AI586" s="240"/>
      <c r="AJ586" s="240"/>
      <c r="AK586" s="240"/>
      <c r="AL586" s="240"/>
      <c r="AM586" s="240"/>
      <c r="AN586" s="240"/>
      <c r="AO586" s="240"/>
    </row>
    <row r="587" spans="1:41" ht="15.75" customHeight="1">
      <c r="A587" s="240"/>
      <c r="B587" s="240"/>
      <c r="C587" s="240"/>
      <c r="D587" s="240"/>
      <c r="E587" s="240"/>
      <c r="F587" s="240"/>
      <c r="G587" s="240"/>
      <c r="H587" s="164"/>
      <c r="I587" s="164"/>
      <c r="J587" s="164"/>
      <c r="K587" s="164"/>
      <c r="L587" s="164"/>
      <c r="M587" s="240"/>
      <c r="N587" s="240"/>
      <c r="O587" s="240"/>
      <c r="P587" s="240"/>
      <c r="Q587" s="240"/>
      <c r="R587" s="240"/>
      <c r="S587" s="240"/>
      <c r="T587" s="240"/>
      <c r="U587" s="240"/>
      <c r="V587" s="240"/>
      <c r="W587" s="240"/>
      <c r="X587" s="240"/>
      <c r="Y587" s="240"/>
      <c r="Z587" s="240"/>
      <c r="AA587" s="240"/>
      <c r="AB587" s="240"/>
      <c r="AC587" s="240"/>
      <c r="AD587" s="240"/>
      <c r="AE587" s="240"/>
      <c r="AF587" s="240"/>
      <c r="AG587" s="240"/>
      <c r="AH587" s="240"/>
      <c r="AI587" s="240"/>
      <c r="AJ587" s="240"/>
      <c r="AK587" s="240"/>
      <c r="AL587" s="240"/>
      <c r="AM587" s="240"/>
      <c r="AN587" s="240"/>
      <c r="AO587" s="240"/>
    </row>
    <row r="588" spans="1:41" ht="15.75" customHeight="1">
      <c r="A588" s="240"/>
      <c r="B588" s="240"/>
      <c r="C588" s="240"/>
      <c r="D588" s="240"/>
      <c r="E588" s="240"/>
      <c r="F588" s="240"/>
      <c r="G588" s="240"/>
      <c r="H588" s="164"/>
      <c r="I588" s="164"/>
      <c r="J588" s="164"/>
      <c r="K588" s="164"/>
      <c r="L588" s="164"/>
      <c r="M588" s="240"/>
      <c r="N588" s="240"/>
      <c r="O588" s="240"/>
      <c r="P588" s="240"/>
      <c r="Q588" s="240"/>
      <c r="R588" s="240"/>
      <c r="S588" s="240"/>
      <c r="T588" s="240"/>
      <c r="U588" s="240"/>
      <c r="V588" s="240"/>
      <c r="W588" s="240"/>
      <c r="X588" s="240"/>
      <c r="Y588" s="240"/>
      <c r="Z588" s="240"/>
      <c r="AA588" s="240"/>
      <c r="AB588" s="240"/>
      <c r="AC588" s="240"/>
      <c r="AD588" s="240"/>
      <c r="AE588" s="240"/>
      <c r="AF588" s="240"/>
      <c r="AG588" s="240"/>
      <c r="AH588" s="240"/>
      <c r="AI588" s="240"/>
      <c r="AJ588" s="240"/>
      <c r="AK588" s="240"/>
      <c r="AL588" s="240"/>
      <c r="AM588" s="240"/>
      <c r="AN588" s="240"/>
      <c r="AO588" s="240"/>
    </row>
    <row r="589" spans="1:41" ht="15.75" customHeight="1">
      <c r="A589" s="240"/>
      <c r="B589" s="240"/>
      <c r="C589" s="240"/>
      <c r="D589" s="240"/>
      <c r="E589" s="240"/>
      <c r="F589" s="240"/>
      <c r="G589" s="240"/>
      <c r="H589" s="164"/>
      <c r="I589" s="164"/>
      <c r="J589" s="164"/>
      <c r="K589" s="164"/>
      <c r="L589" s="164"/>
      <c r="M589" s="240"/>
      <c r="N589" s="240"/>
      <c r="O589" s="240"/>
      <c r="P589" s="240"/>
      <c r="Q589" s="240"/>
      <c r="R589" s="240"/>
      <c r="S589" s="240"/>
      <c r="T589" s="240"/>
      <c r="U589" s="240"/>
      <c r="V589" s="240"/>
      <c r="W589" s="240"/>
      <c r="X589" s="240"/>
      <c r="Y589" s="240"/>
      <c r="Z589" s="240"/>
      <c r="AA589" s="240"/>
      <c r="AB589" s="240"/>
      <c r="AC589" s="240"/>
      <c r="AD589" s="240"/>
      <c r="AE589" s="240"/>
      <c r="AF589" s="240"/>
      <c r="AG589" s="240"/>
      <c r="AH589" s="240"/>
      <c r="AI589" s="240"/>
      <c r="AJ589" s="240"/>
      <c r="AK589" s="240"/>
      <c r="AL589" s="240"/>
      <c r="AM589" s="240"/>
      <c r="AN589" s="240"/>
      <c r="AO589" s="240"/>
    </row>
    <row r="590" spans="1:41" ht="15.75" customHeight="1">
      <c r="A590" s="240"/>
      <c r="B590" s="240"/>
      <c r="C590" s="240"/>
      <c r="D590" s="240"/>
      <c r="E590" s="240"/>
      <c r="F590" s="240"/>
      <c r="G590" s="240"/>
      <c r="H590" s="164"/>
      <c r="I590" s="164"/>
      <c r="J590" s="164"/>
      <c r="K590" s="164"/>
      <c r="L590" s="164"/>
      <c r="M590" s="240"/>
      <c r="N590" s="240"/>
      <c r="O590" s="240"/>
      <c r="P590" s="240"/>
      <c r="Q590" s="240"/>
      <c r="R590" s="240"/>
      <c r="S590" s="240"/>
      <c r="T590" s="240"/>
      <c r="U590" s="240"/>
      <c r="V590" s="240"/>
      <c r="W590" s="240"/>
      <c r="X590" s="240"/>
      <c r="Y590" s="240"/>
      <c r="Z590" s="240"/>
      <c r="AA590" s="240"/>
      <c r="AB590" s="240"/>
      <c r="AC590" s="240"/>
      <c r="AD590" s="240"/>
      <c r="AE590" s="240"/>
      <c r="AF590" s="240"/>
      <c r="AG590" s="240"/>
      <c r="AH590" s="240"/>
      <c r="AI590" s="240"/>
      <c r="AJ590" s="240"/>
      <c r="AK590" s="240"/>
      <c r="AL590" s="240"/>
      <c r="AM590" s="240"/>
      <c r="AN590" s="240"/>
      <c r="AO590" s="240"/>
    </row>
    <row r="591" spans="1:41" ht="15.75" customHeight="1">
      <c r="A591" s="240"/>
      <c r="B591" s="240"/>
      <c r="C591" s="240"/>
      <c r="D591" s="240"/>
      <c r="E591" s="240"/>
      <c r="F591" s="240"/>
      <c r="G591" s="240"/>
      <c r="H591" s="164"/>
      <c r="I591" s="164"/>
      <c r="J591" s="164"/>
      <c r="K591" s="164"/>
      <c r="L591" s="164"/>
      <c r="M591" s="240"/>
      <c r="N591" s="240"/>
      <c r="O591" s="240"/>
      <c r="P591" s="240"/>
      <c r="Q591" s="240"/>
      <c r="R591" s="240"/>
      <c r="S591" s="240"/>
      <c r="T591" s="240"/>
      <c r="U591" s="240"/>
      <c r="V591" s="240"/>
      <c r="W591" s="240"/>
      <c r="X591" s="240"/>
      <c r="Y591" s="240"/>
      <c r="Z591" s="240"/>
      <c r="AA591" s="240"/>
      <c r="AB591" s="240"/>
      <c r="AC591" s="240"/>
      <c r="AD591" s="240"/>
      <c r="AE591" s="240"/>
      <c r="AF591" s="240"/>
      <c r="AG591" s="240"/>
      <c r="AH591" s="240"/>
      <c r="AI591" s="240"/>
      <c r="AJ591" s="240"/>
      <c r="AK591" s="240"/>
      <c r="AL591" s="240"/>
      <c r="AM591" s="240"/>
      <c r="AN591" s="240"/>
      <c r="AO591" s="240"/>
    </row>
    <row r="592" spans="1:41" ht="15.75" customHeight="1">
      <c r="A592" s="240"/>
      <c r="B592" s="240"/>
      <c r="C592" s="240"/>
      <c r="D592" s="240"/>
      <c r="E592" s="240"/>
      <c r="F592" s="240"/>
      <c r="G592" s="240"/>
      <c r="H592" s="164"/>
      <c r="I592" s="164"/>
      <c r="J592" s="164"/>
      <c r="K592" s="164"/>
      <c r="L592" s="164"/>
      <c r="M592" s="240"/>
      <c r="N592" s="240"/>
      <c r="O592" s="240"/>
      <c r="P592" s="240"/>
      <c r="Q592" s="240"/>
      <c r="R592" s="240"/>
      <c r="S592" s="240"/>
      <c r="T592" s="240"/>
      <c r="U592" s="240"/>
      <c r="V592" s="240"/>
      <c r="W592" s="240"/>
      <c r="X592" s="240"/>
      <c r="Y592" s="240"/>
      <c r="Z592" s="240"/>
      <c r="AA592" s="240"/>
      <c r="AB592" s="240"/>
      <c r="AC592" s="240"/>
      <c r="AD592" s="240"/>
      <c r="AE592" s="240"/>
      <c r="AF592" s="240"/>
      <c r="AG592" s="240"/>
      <c r="AH592" s="240"/>
      <c r="AI592" s="240"/>
      <c r="AJ592" s="240"/>
      <c r="AK592" s="240"/>
      <c r="AL592" s="240"/>
      <c r="AM592" s="240"/>
      <c r="AN592" s="240"/>
      <c r="AO592" s="240"/>
    </row>
    <row r="593" spans="1:41" ht="15.75" customHeight="1">
      <c r="A593" s="240"/>
      <c r="B593" s="240"/>
      <c r="C593" s="240"/>
      <c r="D593" s="240"/>
      <c r="E593" s="240"/>
      <c r="F593" s="240"/>
      <c r="G593" s="240"/>
      <c r="H593" s="164"/>
      <c r="I593" s="164"/>
      <c r="J593" s="164"/>
      <c r="K593" s="164"/>
      <c r="L593" s="164"/>
      <c r="M593" s="240"/>
      <c r="N593" s="240"/>
      <c r="O593" s="240"/>
      <c r="P593" s="240"/>
      <c r="Q593" s="240"/>
      <c r="R593" s="240"/>
      <c r="S593" s="240"/>
      <c r="T593" s="240"/>
      <c r="U593" s="240"/>
      <c r="V593" s="240"/>
      <c r="W593" s="240"/>
      <c r="X593" s="240"/>
      <c r="Y593" s="240"/>
      <c r="Z593" s="240"/>
      <c r="AA593" s="240"/>
      <c r="AB593" s="240"/>
      <c r="AC593" s="240"/>
      <c r="AD593" s="240"/>
      <c r="AE593" s="240"/>
      <c r="AF593" s="240"/>
      <c r="AG593" s="240"/>
      <c r="AH593" s="240"/>
      <c r="AI593" s="240"/>
      <c r="AJ593" s="240"/>
      <c r="AK593" s="240"/>
      <c r="AL593" s="240"/>
      <c r="AM593" s="240"/>
      <c r="AN593" s="240"/>
      <c r="AO593" s="240"/>
    </row>
    <row r="594" spans="1:41" ht="15.75" customHeight="1">
      <c r="A594" s="240"/>
      <c r="B594" s="240"/>
      <c r="C594" s="240"/>
      <c r="D594" s="240"/>
      <c r="E594" s="240"/>
      <c r="F594" s="240"/>
      <c r="G594" s="240"/>
      <c r="H594" s="164"/>
      <c r="I594" s="164"/>
      <c r="J594" s="164"/>
      <c r="K594" s="164"/>
      <c r="L594" s="164"/>
      <c r="M594" s="240"/>
      <c r="N594" s="240"/>
      <c r="O594" s="240"/>
      <c r="P594" s="240"/>
      <c r="Q594" s="240"/>
      <c r="R594" s="240"/>
      <c r="S594" s="240"/>
      <c r="T594" s="240"/>
      <c r="U594" s="240"/>
      <c r="V594" s="240"/>
      <c r="W594" s="240"/>
      <c r="X594" s="240"/>
      <c r="Y594" s="240"/>
      <c r="Z594" s="240"/>
      <c r="AA594" s="240"/>
      <c r="AB594" s="240"/>
      <c r="AC594" s="240"/>
      <c r="AD594" s="240"/>
      <c r="AE594" s="240"/>
      <c r="AF594" s="240"/>
      <c r="AG594" s="240"/>
      <c r="AH594" s="240"/>
      <c r="AI594" s="240"/>
      <c r="AJ594" s="240"/>
      <c r="AK594" s="240"/>
      <c r="AL594" s="240"/>
      <c r="AM594" s="240"/>
      <c r="AN594" s="240"/>
      <c r="AO594" s="240"/>
    </row>
    <row r="595" spans="1:41" ht="15.75" customHeight="1">
      <c r="A595" s="240"/>
      <c r="B595" s="240"/>
      <c r="C595" s="240"/>
      <c r="D595" s="240"/>
      <c r="E595" s="240"/>
      <c r="F595" s="240"/>
      <c r="G595" s="240"/>
      <c r="H595" s="164"/>
      <c r="I595" s="164"/>
      <c r="J595" s="164"/>
      <c r="K595" s="164"/>
      <c r="L595" s="164"/>
      <c r="M595" s="240"/>
      <c r="N595" s="240"/>
      <c r="O595" s="240"/>
      <c r="P595" s="240"/>
      <c r="Q595" s="240"/>
      <c r="R595" s="240"/>
      <c r="S595" s="240"/>
      <c r="T595" s="240"/>
      <c r="U595" s="240"/>
      <c r="V595" s="240"/>
      <c r="W595" s="240"/>
      <c r="X595" s="240"/>
      <c r="Y595" s="240"/>
      <c r="Z595" s="240"/>
      <c r="AA595" s="240"/>
      <c r="AB595" s="240"/>
      <c r="AC595" s="240"/>
      <c r="AD595" s="240"/>
      <c r="AE595" s="240"/>
      <c r="AF595" s="240"/>
      <c r="AG595" s="240"/>
      <c r="AH595" s="240"/>
      <c r="AI595" s="240"/>
      <c r="AJ595" s="240"/>
      <c r="AK595" s="240"/>
      <c r="AL595" s="240"/>
      <c r="AM595" s="240"/>
      <c r="AN595" s="240"/>
      <c r="AO595" s="240"/>
    </row>
    <row r="596" spans="1:41" ht="15.75" customHeight="1">
      <c r="A596" s="240"/>
      <c r="B596" s="240"/>
      <c r="C596" s="240"/>
      <c r="D596" s="240"/>
      <c r="E596" s="240"/>
      <c r="F596" s="240"/>
      <c r="G596" s="240"/>
      <c r="H596" s="164"/>
      <c r="I596" s="164"/>
      <c r="J596" s="164"/>
      <c r="K596" s="164"/>
      <c r="L596" s="164"/>
      <c r="M596" s="240"/>
      <c r="N596" s="240"/>
      <c r="O596" s="240"/>
      <c r="P596" s="240"/>
      <c r="Q596" s="240"/>
      <c r="R596" s="240"/>
      <c r="S596" s="240"/>
      <c r="T596" s="240"/>
      <c r="U596" s="240"/>
      <c r="V596" s="240"/>
      <c r="W596" s="240"/>
      <c r="X596" s="240"/>
      <c r="Y596" s="240"/>
      <c r="Z596" s="240"/>
      <c r="AA596" s="240"/>
      <c r="AB596" s="240"/>
      <c r="AC596" s="240"/>
      <c r="AD596" s="240"/>
      <c r="AE596" s="240"/>
      <c r="AF596" s="240"/>
      <c r="AG596" s="240"/>
      <c r="AH596" s="240"/>
      <c r="AI596" s="240"/>
      <c r="AJ596" s="240"/>
      <c r="AK596" s="240"/>
      <c r="AL596" s="240"/>
      <c r="AM596" s="240"/>
      <c r="AN596" s="240"/>
      <c r="AO596" s="240"/>
    </row>
    <row r="597" spans="1:41" ht="15.75" customHeight="1">
      <c r="A597" s="240"/>
      <c r="B597" s="240"/>
      <c r="C597" s="240"/>
      <c r="D597" s="240"/>
      <c r="E597" s="240"/>
      <c r="F597" s="240"/>
      <c r="G597" s="240"/>
      <c r="H597" s="164"/>
      <c r="I597" s="164"/>
      <c r="J597" s="164"/>
      <c r="K597" s="164"/>
      <c r="L597" s="164"/>
      <c r="M597" s="240"/>
      <c r="N597" s="240"/>
      <c r="O597" s="240"/>
      <c r="P597" s="240"/>
      <c r="Q597" s="240"/>
      <c r="R597" s="240"/>
      <c r="S597" s="240"/>
      <c r="T597" s="240"/>
      <c r="U597" s="240"/>
      <c r="V597" s="240"/>
      <c r="W597" s="240"/>
      <c r="X597" s="240"/>
      <c r="Y597" s="240"/>
      <c r="Z597" s="240"/>
      <c r="AA597" s="240"/>
      <c r="AB597" s="240"/>
      <c r="AC597" s="240"/>
      <c r="AD597" s="240"/>
      <c r="AE597" s="240"/>
      <c r="AF597" s="240"/>
      <c r="AG597" s="240"/>
      <c r="AH597" s="240"/>
      <c r="AI597" s="240"/>
      <c r="AJ597" s="240"/>
      <c r="AK597" s="240"/>
      <c r="AL597" s="240"/>
      <c r="AM597" s="240"/>
      <c r="AN597" s="240"/>
      <c r="AO597" s="240"/>
    </row>
    <row r="598" spans="1:41" ht="15.75" customHeight="1">
      <c r="A598" s="240"/>
      <c r="B598" s="240"/>
      <c r="C598" s="240"/>
      <c r="D598" s="240"/>
      <c r="E598" s="240"/>
      <c r="F598" s="240"/>
      <c r="G598" s="240"/>
      <c r="H598" s="164"/>
      <c r="I598" s="164"/>
      <c r="J598" s="164"/>
      <c r="K598" s="164"/>
      <c r="L598" s="164"/>
      <c r="M598" s="240"/>
      <c r="N598" s="240"/>
      <c r="O598" s="240"/>
      <c r="P598" s="240"/>
      <c r="Q598" s="240"/>
      <c r="R598" s="240"/>
      <c r="S598" s="240"/>
      <c r="T598" s="240"/>
      <c r="U598" s="240"/>
      <c r="V598" s="240"/>
      <c r="W598" s="240"/>
      <c r="X598" s="240"/>
      <c r="Y598" s="240"/>
      <c r="Z598" s="240"/>
      <c r="AA598" s="240"/>
      <c r="AB598" s="240"/>
      <c r="AC598" s="240"/>
      <c r="AD598" s="240"/>
      <c r="AE598" s="240"/>
      <c r="AF598" s="240"/>
      <c r="AG598" s="240"/>
      <c r="AH598" s="240"/>
      <c r="AI598" s="240"/>
      <c r="AJ598" s="240"/>
      <c r="AK598" s="240"/>
      <c r="AL598" s="240"/>
      <c r="AM598" s="240"/>
      <c r="AN598" s="240"/>
      <c r="AO598" s="240"/>
    </row>
    <row r="599" spans="1:41" ht="15.75" customHeight="1">
      <c r="A599" s="240"/>
      <c r="B599" s="240"/>
      <c r="C599" s="240"/>
      <c r="D599" s="240"/>
      <c r="E599" s="240"/>
      <c r="F599" s="240"/>
      <c r="G599" s="240"/>
      <c r="H599" s="164"/>
      <c r="I599" s="164"/>
      <c r="J599" s="164"/>
      <c r="K599" s="164"/>
      <c r="L599" s="164"/>
      <c r="M599" s="240"/>
      <c r="N599" s="240"/>
      <c r="O599" s="240"/>
      <c r="P599" s="240"/>
      <c r="Q599" s="240"/>
      <c r="R599" s="240"/>
      <c r="S599" s="240"/>
      <c r="T599" s="240"/>
      <c r="U599" s="240"/>
      <c r="V599" s="240"/>
      <c r="W599" s="240"/>
      <c r="X599" s="240"/>
      <c r="Y599" s="240"/>
      <c r="Z599" s="240"/>
      <c r="AA599" s="240"/>
      <c r="AB599" s="240"/>
      <c r="AC599" s="240"/>
      <c r="AD599" s="240"/>
      <c r="AE599" s="240"/>
      <c r="AF599" s="240"/>
      <c r="AG599" s="240"/>
      <c r="AH599" s="240"/>
      <c r="AI599" s="240"/>
      <c r="AJ599" s="240"/>
      <c r="AK599" s="240"/>
      <c r="AL599" s="240"/>
      <c r="AM599" s="240"/>
      <c r="AN599" s="240"/>
      <c r="AO599" s="240"/>
    </row>
    <row r="600" spans="1:41" ht="15.75" customHeight="1">
      <c r="A600" s="240"/>
      <c r="B600" s="240"/>
      <c r="C600" s="240"/>
      <c r="D600" s="240"/>
      <c r="E600" s="240"/>
      <c r="F600" s="240"/>
      <c r="G600" s="240"/>
      <c r="H600" s="164"/>
      <c r="I600" s="164"/>
      <c r="J600" s="164"/>
      <c r="K600" s="164"/>
      <c r="L600" s="164"/>
      <c r="M600" s="240"/>
      <c r="N600" s="240"/>
      <c r="O600" s="240"/>
      <c r="P600" s="240"/>
      <c r="Q600" s="240"/>
      <c r="R600" s="240"/>
      <c r="S600" s="240"/>
      <c r="T600" s="240"/>
      <c r="U600" s="240"/>
      <c r="V600" s="240"/>
      <c r="W600" s="240"/>
      <c r="X600" s="240"/>
      <c r="Y600" s="240"/>
      <c r="Z600" s="240"/>
      <c r="AA600" s="240"/>
      <c r="AB600" s="240"/>
      <c r="AC600" s="240"/>
      <c r="AD600" s="240"/>
      <c r="AE600" s="240"/>
      <c r="AF600" s="240"/>
      <c r="AG600" s="240"/>
      <c r="AH600" s="240"/>
      <c r="AI600" s="240"/>
      <c r="AJ600" s="240"/>
      <c r="AK600" s="240"/>
      <c r="AL600" s="240"/>
      <c r="AM600" s="240"/>
      <c r="AN600" s="240"/>
      <c r="AO600" s="240"/>
    </row>
    <row r="601" spans="1:41" ht="15.75" customHeight="1">
      <c r="A601" s="240"/>
      <c r="B601" s="240"/>
      <c r="C601" s="240"/>
      <c r="D601" s="240"/>
      <c r="E601" s="240"/>
      <c r="F601" s="240"/>
      <c r="G601" s="240"/>
      <c r="H601" s="164"/>
      <c r="I601" s="164"/>
      <c r="J601" s="164"/>
      <c r="K601" s="164"/>
      <c r="L601" s="164"/>
      <c r="M601" s="240"/>
      <c r="N601" s="240"/>
      <c r="O601" s="240"/>
      <c r="P601" s="240"/>
      <c r="Q601" s="240"/>
      <c r="R601" s="240"/>
      <c r="S601" s="240"/>
      <c r="T601" s="240"/>
      <c r="U601" s="240"/>
      <c r="V601" s="240"/>
      <c r="W601" s="240"/>
      <c r="X601" s="240"/>
      <c r="Y601" s="240"/>
      <c r="Z601" s="240"/>
      <c r="AA601" s="240"/>
      <c r="AB601" s="240"/>
      <c r="AC601" s="240"/>
      <c r="AD601" s="240"/>
      <c r="AE601" s="240"/>
      <c r="AF601" s="240"/>
      <c r="AG601" s="240"/>
      <c r="AH601" s="240"/>
      <c r="AI601" s="240"/>
      <c r="AJ601" s="240"/>
      <c r="AK601" s="240"/>
      <c r="AL601" s="240"/>
      <c r="AM601" s="240"/>
      <c r="AN601" s="240"/>
      <c r="AO601" s="240"/>
    </row>
    <row r="602" spans="1:41" ht="15.75" customHeight="1">
      <c r="A602" s="240"/>
      <c r="B602" s="240"/>
      <c r="C602" s="240"/>
      <c r="D602" s="240"/>
      <c r="E602" s="240"/>
      <c r="F602" s="240"/>
      <c r="G602" s="240"/>
      <c r="H602" s="164"/>
      <c r="I602" s="164"/>
      <c r="J602" s="164"/>
      <c r="K602" s="164"/>
      <c r="L602" s="164"/>
      <c r="M602" s="240"/>
      <c r="N602" s="240"/>
      <c r="O602" s="240"/>
      <c r="P602" s="240"/>
      <c r="Q602" s="240"/>
      <c r="R602" s="240"/>
      <c r="S602" s="240"/>
      <c r="T602" s="240"/>
      <c r="U602" s="240"/>
      <c r="V602" s="240"/>
      <c r="W602" s="240"/>
      <c r="X602" s="240"/>
      <c r="Y602" s="240"/>
      <c r="Z602" s="240"/>
      <c r="AA602" s="240"/>
      <c r="AB602" s="240"/>
      <c r="AC602" s="240"/>
      <c r="AD602" s="240"/>
      <c r="AE602" s="240"/>
      <c r="AF602" s="240"/>
      <c r="AG602" s="240"/>
      <c r="AH602" s="240"/>
      <c r="AI602" s="240"/>
      <c r="AJ602" s="240"/>
      <c r="AK602" s="240"/>
      <c r="AL602" s="240"/>
      <c r="AM602" s="240"/>
      <c r="AN602" s="240"/>
      <c r="AO602" s="240"/>
    </row>
    <row r="603" spans="1:41" ht="15.75" customHeight="1">
      <c r="A603" s="240"/>
      <c r="B603" s="240"/>
      <c r="C603" s="240"/>
      <c r="D603" s="240"/>
      <c r="E603" s="240"/>
      <c r="F603" s="240"/>
      <c r="G603" s="240"/>
      <c r="H603" s="164"/>
      <c r="I603" s="164"/>
      <c r="J603" s="164"/>
      <c r="K603" s="164"/>
      <c r="L603" s="164"/>
      <c r="M603" s="240"/>
      <c r="N603" s="240"/>
      <c r="O603" s="240"/>
      <c r="P603" s="240"/>
      <c r="Q603" s="240"/>
      <c r="R603" s="240"/>
      <c r="S603" s="240"/>
      <c r="T603" s="240"/>
      <c r="U603" s="240"/>
      <c r="V603" s="240"/>
      <c r="W603" s="240"/>
      <c r="X603" s="240"/>
      <c r="Y603" s="240"/>
      <c r="Z603" s="240"/>
      <c r="AA603" s="240"/>
      <c r="AB603" s="240"/>
      <c r="AC603" s="240"/>
      <c r="AD603" s="240"/>
      <c r="AE603" s="240"/>
      <c r="AF603" s="240"/>
      <c r="AG603" s="240"/>
      <c r="AH603" s="240"/>
      <c r="AI603" s="240"/>
      <c r="AJ603" s="240"/>
      <c r="AK603" s="240"/>
      <c r="AL603" s="240"/>
      <c r="AM603" s="240"/>
      <c r="AN603" s="240"/>
      <c r="AO603" s="240"/>
    </row>
    <row r="604" spans="1:41" ht="15.75" customHeight="1">
      <c r="A604" s="240"/>
      <c r="B604" s="240"/>
      <c r="C604" s="240"/>
      <c r="D604" s="240"/>
      <c r="E604" s="240"/>
      <c r="F604" s="240"/>
      <c r="G604" s="240"/>
      <c r="H604" s="164"/>
      <c r="I604" s="164"/>
      <c r="J604" s="164"/>
      <c r="K604" s="164"/>
      <c r="L604" s="164"/>
      <c r="M604" s="240"/>
      <c r="N604" s="240"/>
      <c r="O604" s="240"/>
      <c r="P604" s="240"/>
      <c r="Q604" s="240"/>
      <c r="R604" s="240"/>
      <c r="S604" s="240"/>
      <c r="T604" s="240"/>
      <c r="U604" s="240"/>
      <c r="V604" s="240"/>
      <c r="W604" s="240"/>
      <c r="X604" s="240"/>
      <c r="Y604" s="240"/>
      <c r="Z604" s="240"/>
      <c r="AA604" s="240"/>
      <c r="AB604" s="240"/>
      <c r="AC604" s="240"/>
      <c r="AD604" s="240"/>
      <c r="AE604" s="240"/>
      <c r="AF604" s="240"/>
      <c r="AG604" s="240"/>
      <c r="AH604" s="240"/>
      <c r="AI604" s="240"/>
      <c r="AJ604" s="240"/>
      <c r="AK604" s="240"/>
      <c r="AL604" s="240"/>
      <c r="AM604" s="240"/>
      <c r="AN604" s="240"/>
      <c r="AO604" s="240"/>
    </row>
    <row r="605" spans="1:41" ht="15.75" customHeight="1">
      <c r="A605" s="240"/>
      <c r="B605" s="240"/>
      <c r="C605" s="240"/>
      <c r="D605" s="240"/>
      <c r="E605" s="240"/>
      <c r="F605" s="240"/>
      <c r="G605" s="240"/>
      <c r="H605" s="164"/>
      <c r="I605" s="164"/>
      <c r="J605" s="164"/>
      <c r="K605" s="164"/>
      <c r="L605" s="164"/>
      <c r="M605" s="240"/>
      <c r="N605" s="240"/>
      <c r="O605" s="240"/>
      <c r="P605" s="240"/>
      <c r="Q605" s="240"/>
      <c r="R605" s="240"/>
      <c r="S605" s="240"/>
      <c r="T605" s="240"/>
      <c r="U605" s="240"/>
      <c r="V605" s="240"/>
      <c r="W605" s="240"/>
      <c r="X605" s="240"/>
      <c r="Y605" s="240"/>
      <c r="Z605" s="240"/>
      <c r="AA605" s="240"/>
      <c r="AB605" s="240"/>
      <c r="AC605" s="240"/>
      <c r="AD605" s="240"/>
      <c r="AE605" s="240"/>
      <c r="AF605" s="240"/>
      <c r="AG605" s="240"/>
      <c r="AH605" s="240"/>
      <c r="AI605" s="240"/>
      <c r="AJ605" s="240"/>
      <c r="AK605" s="240"/>
      <c r="AL605" s="240"/>
      <c r="AM605" s="240"/>
      <c r="AN605" s="240"/>
      <c r="AO605" s="240"/>
    </row>
    <row r="606" spans="1:41" ht="15.75" customHeight="1">
      <c r="A606" s="240"/>
      <c r="B606" s="240"/>
      <c r="C606" s="240"/>
      <c r="D606" s="240"/>
      <c r="E606" s="240"/>
      <c r="F606" s="240"/>
      <c r="G606" s="240"/>
      <c r="H606" s="164"/>
      <c r="I606" s="164"/>
      <c r="J606" s="164"/>
      <c r="K606" s="164"/>
      <c r="L606" s="164"/>
      <c r="M606" s="240"/>
      <c r="N606" s="240"/>
      <c r="O606" s="240"/>
      <c r="P606" s="240"/>
      <c r="Q606" s="240"/>
      <c r="R606" s="240"/>
      <c r="S606" s="240"/>
      <c r="T606" s="240"/>
      <c r="U606" s="240"/>
      <c r="V606" s="240"/>
      <c r="W606" s="240"/>
      <c r="X606" s="240"/>
      <c r="Y606" s="240"/>
      <c r="Z606" s="240"/>
      <c r="AA606" s="240"/>
      <c r="AB606" s="240"/>
      <c r="AC606" s="240"/>
      <c r="AD606" s="240"/>
      <c r="AE606" s="240"/>
      <c r="AF606" s="240"/>
      <c r="AG606" s="240"/>
      <c r="AH606" s="240"/>
      <c r="AI606" s="240"/>
      <c r="AJ606" s="240"/>
      <c r="AK606" s="240"/>
      <c r="AL606" s="240"/>
      <c r="AM606" s="240"/>
      <c r="AN606" s="240"/>
      <c r="AO606" s="240"/>
    </row>
    <row r="607" spans="1:41" ht="15.75" customHeight="1">
      <c r="A607" s="240"/>
      <c r="B607" s="240"/>
      <c r="C607" s="240"/>
      <c r="D607" s="240"/>
      <c r="E607" s="240"/>
      <c r="F607" s="240"/>
      <c r="G607" s="240"/>
      <c r="H607" s="164"/>
      <c r="I607" s="164"/>
      <c r="J607" s="164"/>
      <c r="K607" s="164"/>
      <c r="L607" s="164"/>
      <c r="M607" s="240"/>
      <c r="N607" s="240"/>
      <c r="O607" s="240"/>
      <c r="P607" s="240"/>
      <c r="Q607" s="240"/>
      <c r="R607" s="240"/>
      <c r="S607" s="240"/>
      <c r="T607" s="240"/>
      <c r="U607" s="240"/>
      <c r="V607" s="240"/>
      <c r="W607" s="240"/>
      <c r="X607" s="240"/>
      <c r="Y607" s="240"/>
      <c r="Z607" s="240"/>
      <c r="AA607" s="240"/>
      <c r="AB607" s="240"/>
      <c r="AC607" s="240"/>
      <c r="AD607" s="240"/>
      <c r="AE607" s="240"/>
      <c r="AF607" s="240"/>
      <c r="AG607" s="240"/>
      <c r="AH607" s="240"/>
      <c r="AI607" s="240"/>
      <c r="AJ607" s="240"/>
      <c r="AK607" s="240"/>
      <c r="AL607" s="240"/>
      <c r="AM607" s="240"/>
      <c r="AN607" s="240"/>
      <c r="AO607" s="240"/>
    </row>
    <row r="608" spans="1:41" ht="15.75" customHeight="1">
      <c r="A608" s="240"/>
      <c r="B608" s="240"/>
      <c r="C608" s="240"/>
      <c r="D608" s="240"/>
      <c r="E608" s="240"/>
      <c r="F608" s="240"/>
      <c r="G608" s="240"/>
      <c r="H608" s="164"/>
      <c r="I608" s="164"/>
      <c r="J608" s="164"/>
      <c r="K608" s="164"/>
      <c r="L608" s="164"/>
      <c r="M608" s="240"/>
      <c r="N608" s="240"/>
      <c r="O608" s="240"/>
      <c r="P608" s="240"/>
      <c r="Q608" s="240"/>
      <c r="R608" s="240"/>
      <c r="S608" s="240"/>
      <c r="T608" s="240"/>
      <c r="U608" s="240"/>
      <c r="V608" s="240"/>
      <c r="W608" s="240"/>
      <c r="X608" s="240"/>
      <c r="Y608" s="240"/>
      <c r="Z608" s="240"/>
      <c r="AA608" s="240"/>
      <c r="AB608" s="240"/>
      <c r="AC608" s="240"/>
      <c r="AD608" s="240"/>
      <c r="AE608" s="240"/>
      <c r="AF608" s="240"/>
      <c r="AG608" s="240"/>
      <c r="AH608" s="240"/>
      <c r="AI608" s="240"/>
      <c r="AJ608" s="240"/>
      <c r="AK608" s="240"/>
      <c r="AL608" s="240"/>
      <c r="AM608" s="240"/>
      <c r="AN608" s="240"/>
      <c r="AO608" s="240"/>
    </row>
    <row r="609" spans="1:41" ht="15.75" customHeight="1">
      <c r="A609" s="240"/>
      <c r="B609" s="240"/>
      <c r="C609" s="240"/>
      <c r="D609" s="240"/>
      <c r="E609" s="240"/>
      <c r="F609" s="240"/>
      <c r="G609" s="240"/>
      <c r="H609" s="164"/>
      <c r="I609" s="164"/>
      <c r="J609" s="164"/>
      <c r="K609" s="164"/>
      <c r="L609" s="164"/>
      <c r="M609" s="240"/>
      <c r="N609" s="240"/>
      <c r="O609" s="240"/>
      <c r="P609" s="240"/>
      <c r="Q609" s="240"/>
      <c r="R609" s="240"/>
      <c r="S609" s="240"/>
      <c r="T609" s="240"/>
      <c r="U609" s="240"/>
      <c r="V609" s="240"/>
      <c r="W609" s="240"/>
      <c r="X609" s="240"/>
      <c r="Y609" s="240"/>
      <c r="Z609" s="240"/>
      <c r="AA609" s="240"/>
      <c r="AB609" s="240"/>
      <c r="AC609" s="240"/>
      <c r="AD609" s="240"/>
      <c r="AE609" s="240"/>
      <c r="AF609" s="240"/>
      <c r="AG609" s="240"/>
      <c r="AH609" s="240"/>
      <c r="AI609" s="240"/>
      <c r="AJ609" s="240"/>
      <c r="AK609" s="240"/>
      <c r="AL609" s="240"/>
      <c r="AM609" s="240"/>
      <c r="AN609" s="240"/>
      <c r="AO609" s="240"/>
    </row>
    <row r="610" spans="1:41" ht="15.75" customHeight="1">
      <c r="A610" s="240"/>
      <c r="B610" s="240"/>
      <c r="C610" s="240"/>
      <c r="D610" s="240"/>
      <c r="E610" s="240"/>
      <c r="F610" s="240"/>
      <c r="G610" s="240"/>
      <c r="H610" s="164"/>
      <c r="I610" s="164"/>
      <c r="J610" s="164"/>
      <c r="K610" s="164"/>
      <c r="L610" s="164"/>
      <c r="M610" s="240"/>
      <c r="N610" s="240"/>
      <c r="O610" s="240"/>
      <c r="P610" s="240"/>
      <c r="Q610" s="240"/>
      <c r="R610" s="240"/>
      <c r="S610" s="240"/>
      <c r="T610" s="240"/>
      <c r="U610" s="240"/>
      <c r="V610" s="240"/>
      <c r="W610" s="240"/>
      <c r="X610" s="240"/>
      <c r="Y610" s="240"/>
      <c r="Z610" s="240"/>
      <c r="AA610" s="240"/>
      <c r="AB610" s="240"/>
      <c r="AC610" s="240"/>
      <c r="AD610" s="240"/>
      <c r="AE610" s="240"/>
      <c r="AF610" s="240"/>
      <c r="AG610" s="240"/>
      <c r="AH610" s="240"/>
      <c r="AI610" s="240"/>
      <c r="AJ610" s="240"/>
      <c r="AK610" s="240"/>
      <c r="AL610" s="240"/>
      <c r="AM610" s="240"/>
      <c r="AN610" s="240"/>
      <c r="AO610" s="240"/>
    </row>
    <row r="611" spans="1:41" ht="15.75" customHeight="1">
      <c r="A611" s="240"/>
      <c r="B611" s="240"/>
      <c r="C611" s="240"/>
      <c r="D611" s="240"/>
      <c r="E611" s="240"/>
      <c r="F611" s="240"/>
      <c r="G611" s="240"/>
      <c r="H611" s="164"/>
      <c r="I611" s="164"/>
      <c r="J611" s="164"/>
      <c r="K611" s="164"/>
      <c r="L611" s="164"/>
      <c r="M611" s="240"/>
      <c r="N611" s="240"/>
      <c r="O611" s="240"/>
      <c r="P611" s="240"/>
      <c r="Q611" s="240"/>
      <c r="R611" s="240"/>
      <c r="S611" s="240"/>
      <c r="T611" s="240"/>
      <c r="U611" s="240"/>
      <c r="V611" s="240"/>
      <c r="W611" s="240"/>
      <c r="X611" s="240"/>
      <c r="Y611" s="240"/>
      <c r="Z611" s="240"/>
      <c r="AA611" s="240"/>
      <c r="AB611" s="240"/>
      <c r="AC611" s="240"/>
      <c r="AD611" s="240"/>
      <c r="AE611" s="240"/>
      <c r="AF611" s="240"/>
      <c r="AG611" s="240"/>
      <c r="AH611" s="240"/>
      <c r="AI611" s="240"/>
      <c r="AJ611" s="240"/>
      <c r="AK611" s="240"/>
      <c r="AL611" s="240"/>
      <c r="AM611" s="240"/>
      <c r="AN611" s="240"/>
      <c r="AO611" s="240"/>
    </row>
    <row r="612" spans="1:41" ht="15.75" customHeight="1">
      <c r="A612" s="240"/>
      <c r="B612" s="240"/>
      <c r="C612" s="240"/>
      <c r="D612" s="240"/>
      <c r="E612" s="240"/>
      <c r="F612" s="240"/>
      <c r="G612" s="240"/>
      <c r="H612" s="164"/>
      <c r="I612" s="164"/>
      <c r="J612" s="164"/>
      <c r="K612" s="164"/>
      <c r="L612" s="164"/>
      <c r="M612" s="240"/>
      <c r="N612" s="240"/>
      <c r="O612" s="240"/>
      <c r="P612" s="240"/>
      <c r="Q612" s="240"/>
      <c r="R612" s="240"/>
      <c r="S612" s="240"/>
      <c r="T612" s="240"/>
      <c r="U612" s="240"/>
      <c r="V612" s="240"/>
      <c r="W612" s="240"/>
      <c r="X612" s="240"/>
      <c r="Y612" s="240"/>
      <c r="Z612" s="240"/>
      <c r="AA612" s="240"/>
      <c r="AB612" s="240"/>
      <c r="AC612" s="240"/>
      <c r="AD612" s="240"/>
      <c r="AE612" s="240"/>
      <c r="AF612" s="240"/>
      <c r="AG612" s="240"/>
      <c r="AH612" s="240"/>
      <c r="AI612" s="240"/>
      <c r="AJ612" s="240"/>
      <c r="AK612" s="240"/>
      <c r="AL612" s="240"/>
      <c r="AM612" s="240"/>
      <c r="AN612" s="240"/>
      <c r="AO612" s="240"/>
    </row>
    <row r="613" spans="1:41" ht="15.75" customHeight="1">
      <c r="A613" s="240"/>
      <c r="B613" s="240"/>
      <c r="C613" s="240"/>
      <c r="D613" s="240"/>
      <c r="E613" s="240"/>
      <c r="F613" s="240"/>
      <c r="G613" s="240"/>
      <c r="H613" s="164"/>
      <c r="I613" s="164"/>
      <c r="J613" s="164"/>
      <c r="K613" s="164"/>
      <c r="L613" s="164"/>
      <c r="M613" s="240"/>
      <c r="N613" s="240"/>
      <c r="O613" s="240"/>
      <c r="P613" s="240"/>
      <c r="Q613" s="240"/>
      <c r="R613" s="240"/>
      <c r="S613" s="240"/>
      <c r="T613" s="240"/>
      <c r="U613" s="240"/>
      <c r="V613" s="240"/>
      <c r="W613" s="240"/>
      <c r="X613" s="240"/>
      <c r="Y613" s="240"/>
      <c r="Z613" s="240"/>
      <c r="AA613" s="240"/>
      <c r="AB613" s="240"/>
      <c r="AC613" s="240"/>
      <c r="AD613" s="240"/>
      <c r="AE613" s="240"/>
      <c r="AF613" s="240"/>
      <c r="AG613" s="240"/>
      <c r="AH613" s="240"/>
      <c r="AI613" s="240"/>
      <c r="AJ613" s="240"/>
      <c r="AK613" s="240"/>
      <c r="AL613" s="240"/>
      <c r="AM613" s="240"/>
      <c r="AN613" s="240"/>
      <c r="AO613" s="240"/>
    </row>
    <row r="614" spans="1:41" ht="15.75" customHeight="1">
      <c r="A614" s="240"/>
      <c r="B614" s="240"/>
      <c r="C614" s="240"/>
      <c r="D614" s="240"/>
      <c r="E614" s="240"/>
      <c r="F614" s="240"/>
      <c r="G614" s="240"/>
      <c r="H614" s="164"/>
      <c r="I614" s="164"/>
      <c r="J614" s="164"/>
      <c r="K614" s="164"/>
      <c r="L614" s="164"/>
      <c r="M614" s="240"/>
      <c r="N614" s="240"/>
      <c r="O614" s="240"/>
      <c r="P614" s="240"/>
      <c r="Q614" s="240"/>
      <c r="R614" s="240"/>
      <c r="S614" s="240"/>
      <c r="T614" s="240"/>
      <c r="U614" s="240"/>
      <c r="V614" s="240"/>
      <c r="W614" s="240"/>
      <c r="X614" s="240"/>
      <c r="Y614" s="240"/>
      <c r="Z614" s="240"/>
      <c r="AA614" s="240"/>
      <c r="AB614" s="240"/>
      <c r="AC614" s="240"/>
      <c r="AD614" s="240"/>
      <c r="AE614" s="240"/>
      <c r="AF614" s="240"/>
      <c r="AG614" s="240"/>
      <c r="AH614" s="240"/>
      <c r="AI614" s="240"/>
      <c r="AJ614" s="240"/>
      <c r="AK614" s="240"/>
      <c r="AL614" s="240"/>
      <c r="AM614" s="240"/>
      <c r="AN614" s="240"/>
      <c r="AO614" s="240"/>
    </row>
    <row r="615" spans="1:41" ht="15.75" customHeight="1">
      <c r="A615" s="240"/>
      <c r="B615" s="240"/>
      <c r="C615" s="240"/>
      <c r="D615" s="240"/>
      <c r="E615" s="240"/>
      <c r="F615" s="240"/>
      <c r="G615" s="240"/>
      <c r="H615" s="164"/>
      <c r="I615" s="164"/>
      <c r="J615" s="164"/>
      <c r="K615" s="164"/>
      <c r="L615" s="164"/>
      <c r="M615" s="240"/>
      <c r="N615" s="240"/>
      <c r="O615" s="240"/>
      <c r="P615" s="240"/>
      <c r="Q615" s="240"/>
      <c r="R615" s="240"/>
      <c r="S615" s="240"/>
      <c r="T615" s="240"/>
      <c r="U615" s="240"/>
      <c r="V615" s="240"/>
      <c r="W615" s="240"/>
      <c r="X615" s="240"/>
      <c r="Y615" s="240"/>
      <c r="Z615" s="240"/>
      <c r="AA615" s="240"/>
      <c r="AB615" s="240"/>
      <c r="AC615" s="240"/>
      <c r="AD615" s="240"/>
      <c r="AE615" s="240"/>
      <c r="AF615" s="240"/>
      <c r="AG615" s="240"/>
      <c r="AH615" s="240"/>
      <c r="AI615" s="240"/>
      <c r="AJ615" s="240"/>
      <c r="AK615" s="240"/>
      <c r="AL615" s="240"/>
      <c r="AM615" s="240"/>
      <c r="AN615" s="240"/>
      <c r="AO615" s="240"/>
    </row>
    <row r="616" spans="1:41" ht="15.75" customHeight="1">
      <c r="A616" s="240"/>
      <c r="B616" s="240"/>
      <c r="C616" s="240"/>
      <c r="D616" s="240"/>
      <c r="E616" s="240"/>
      <c r="F616" s="240"/>
      <c r="G616" s="240"/>
      <c r="H616" s="164"/>
      <c r="I616" s="164"/>
      <c r="J616" s="164"/>
      <c r="K616" s="164"/>
      <c r="L616" s="164"/>
      <c r="M616" s="240"/>
      <c r="N616" s="240"/>
      <c r="O616" s="240"/>
      <c r="P616" s="240"/>
      <c r="Q616" s="240"/>
      <c r="R616" s="240"/>
      <c r="S616" s="240"/>
      <c r="T616" s="240"/>
      <c r="U616" s="240"/>
      <c r="V616" s="240"/>
      <c r="W616" s="240"/>
      <c r="X616" s="240"/>
      <c r="Y616" s="240"/>
      <c r="Z616" s="240"/>
      <c r="AA616" s="240"/>
      <c r="AB616" s="240"/>
      <c r="AC616" s="240"/>
      <c r="AD616" s="240"/>
      <c r="AE616" s="240"/>
      <c r="AF616" s="240"/>
      <c r="AG616" s="240"/>
      <c r="AH616" s="240"/>
      <c r="AI616" s="240"/>
      <c r="AJ616" s="240"/>
      <c r="AK616" s="240"/>
      <c r="AL616" s="240"/>
      <c r="AM616" s="240"/>
      <c r="AN616" s="240"/>
      <c r="AO616" s="240"/>
    </row>
    <row r="617" spans="1:41" ht="15.75" customHeight="1">
      <c r="A617" s="240"/>
      <c r="B617" s="240"/>
      <c r="C617" s="240"/>
      <c r="D617" s="240"/>
      <c r="E617" s="240"/>
      <c r="F617" s="240"/>
      <c r="G617" s="240"/>
      <c r="H617" s="164"/>
      <c r="I617" s="164"/>
      <c r="J617" s="164"/>
      <c r="K617" s="164"/>
      <c r="L617" s="164"/>
      <c r="M617" s="240"/>
      <c r="N617" s="240"/>
      <c r="O617" s="240"/>
      <c r="P617" s="240"/>
      <c r="Q617" s="240"/>
      <c r="R617" s="240"/>
      <c r="S617" s="240"/>
      <c r="T617" s="240"/>
      <c r="U617" s="240"/>
      <c r="V617" s="240"/>
      <c r="W617" s="240"/>
      <c r="X617" s="240"/>
      <c r="Y617" s="240"/>
      <c r="Z617" s="240"/>
      <c r="AA617" s="240"/>
      <c r="AB617" s="240"/>
      <c r="AC617" s="240"/>
      <c r="AD617" s="240"/>
      <c r="AE617" s="240"/>
      <c r="AF617" s="240"/>
      <c r="AG617" s="240"/>
      <c r="AH617" s="240"/>
      <c r="AI617" s="240"/>
      <c r="AJ617" s="240"/>
      <c r="AK617" s="240"/>
      <c r="AL617" s="240"/>
      <c r="AM617" s="240"/>
      <c r="AN617" s="240"/>
      <c r="AO617" s="240"/>
    </row>
    <row r="618" spans="1:41" ht="15.75" customHeight="1">
      <c r="A618" s="240"/>
      <c r="B618" s="240"/>
      <c r="C618" s="240"/>
      <c r="D618" s="240"/>
      <c r="E618" s="240"/>
      <c r="F618" s="240"/>
      <c r="G618" s="240"/>
      <c r="H618" s="164"/>
      <c r="I618" s="164"/>
      <c r="J618" s="164"/>
      <c r="K618" s="164"/>
      <c r="L618" s="164"/>
      <c r="M618" s="240"/>
      <c r="N618" s="240"/>
      <c r="O618" s="240"/>
      <c r="P618" s="240"/>
      <c r="Q618" s="240"/>
      <c r="R618" s="240"/>
      <c r="S618" s="240"/>
      <c r="T618" s="240"/>
      <c r="U618" s="240"/>
      <c r="V618" s="240"/>
      <c r="W618" s="240"/>
      <c r="X618" s="240"/>
      <c r="Y618" s="240"/>
      <c r="Z618" s="240"/>
      <c r="AA618" s="240"/>
      <c r="AB618" s="240"/>
      <c r="AC618" s="240"/>
      <c r="AD618" s="240"/>
      <c r="AE618" s="240"/>
      <c r="AF618" s="240"/>
      <c r="AG618" s="240"/>
      <c r="AH618" s="240"/>
      <c r="AI618" s="240"/>
      <c r="AJ618" s="240"/>
      <c r="AK618" s="240"/>
      <c r="AL618" s="240"/>
      <c r="AM618" s="240"/>
      <c r="AN618" s="240"/>
      <c r="AO618" s="240"/>
    </row>
    <row r="619" spans="1:41" ht="15.75" customHeight="1">
      <c r="A619" s="240"/>
      <c r="B619" s="240"/>
      <c r="C619" s="240"/>
      <c r="D619" s="240"/>
      <c r="E619" s="240"/>
      <c r="F619" s="240"/>
      <c r="G619" s="240"/>
      <c r="H619" s="164"/>
      <c r="I619" s="164"/>
      <c r="J619" s="164"/>
      <c r="K619" s="164"/>
      <c r="L619" s="164"/>
      <c r="M619" s="240"/>
      <c r="N619" s="240"/>
      <c r="O619" s="240"/>
      <c r="P619" s="240"/>
      <c r="Q619" s="240"/>
      <c r="R619" s="240"/>
      <c r="S619" s="240"/>
      <c r="T619" s="240"/>
      <c r="U619" s="240"/>
      <c r="V619" s="240"/>
      <c r="W619" s="240"/>
      <c r="X619" s="240"/>
      <c r="Y619" s="240"/>
      <c r="Z619" s="240"/>
      <c r="AA619" s="240"/>
      <c r="AB619" s="240"/>
      <c r="AC619" s="240"/>
      <c r="AD619" s="240"/>
      <c r="AE619" s="240"/>
      <c r="AF619" s="240"/>
      <c r="AG619" s="240"/>
      <c r="AH619" s="240"/>
      <c r="AI619" s="240"/>
      <c r="AJ619" s="240"/>
      <c r="AK619" s="240"/>
      <c r="AL619" s="240"/>
      <c r="AM619" s="240"/>
      <c r="AN619" s="240"/>
      <c r="AO619" s="240"/>
    </row>
    <row r="620" spans="1:41" ht="15.75" customHeight="1">
      <c r="A620" s="240"/>
      <c r="B620" s="240"/>
      <c r="C620" s="240"/>
      <c r="D620" s="240"/>
      <c r="E620" s="240"/>
      <c r="F620" s="240"/>
      <c r="G620" s="240"/>
      <c r="H620" s="164"/>
      <c r="I620" s="164"/>
      <c r="J620" s="164"/>
      <c r="K620" s="164"/>
      <c r="L620" s="164"/>
      <c r="M620" s="240"/>
      <c r="N620" s="240"/>
      <c r="O620" s="240"/>
      <c r="P620" s="240"/>
      <c r="Q620" s="240"/>
      <c r="R620" s="240"/>
      <c r="S620" s="240"/>
      <c r="T620" s="240"/>
      <c r="U620" s="240"/>
      <c r="V620" s="240"/>
      <c r="W620" s="240"/>
      <c r="X620" s="240"/>
      <c r="Y620" s="240"/>
      <c r="Z620" s="240"/>
      <c r="AA620" s="240"/>
      <c r="AB620" s="240"/>
      <c r="AC620" s="240"/>
      <c r="AD620" s="240"/>
      <c r="AE620" s="240"/>
      <c r="AF620" s="240"/>
      <c r="AG620" s="240"/>
      <c r="AH620" s="240"/>
      <c r="AI620" s="240"/>
      <c r="AJ620" s="240"/>
      <c r="AK620" s="240"/>
      <c r="AL620" s="240"/>
      <c r="AM620" s="240"/>
      <c r="AN620" s="240"/>
      <c r="AO620" s="240"/>
    </row>
    <row r="621" spans="1:41" ht="15.75" customHeight="1">
      <c r="A621" s="240"/>
      <c r="B621" s="240"/>
      <c r="C621" s="240"/>
      <c r="D621" s="240"/>
      <c r="E621" s="240"/>
      <c r="F621" s="240"/>
      <c r="G621" s="240"/>
      <c r="H621" s="164"/>
      <c r="I621" s="164"/>
      <c r="J621" s="164"/>
      <c r="K621" s="164"/>
      <c r="L621" s="164"/>
      <c r="M621" s="240"/>
      <c r="N621" s="240"/>
      <c r="O621" s="240"/>
      <c r="P621" s="240"/>
      <c r="Q621" s="240"/>
      <c r="R621" s="240"/>
      <c r="S621" s="240"/>
      <c r="T621" s="240"/>
      <c r="U621" s="240"/>
      <c r="V621" s="240"/>
      <c r="W621" s="240"/>
      <c r="X621" s="240"/>
      <c r="Y621" s="240"/>
      <c r="Z621" s="240"/>
      <c r="AA621" s="240"/>
      <c r="AB621" s="240"/>
      <c r="AC621" s="240"/>
      <c r="AD621" s="240"/>
      <c r="AE621" s="240"/>
      <c r="AF621" s="240"/>
      <c r="AG621" s="240"/>
      <c r="AH621" s="240"/>
      <c r="AI621" s="240"/>
      <c r="AJ621" s="240"/>
      <c r="AK621" s="240"/>
      <c r="AL621" s="240"/>
      <c r="AM621" s="240"/>
      <c r="AN621" s="240"/>
      <c r="AO621" s="240"/>
    </row>
    <row r="622" spans="1:41" ht="15.75" customHeight="1">
      <c r="A622" s="240"/>
      <c r="B622" s="240"/>
      <c r="C622" s="240"/>
      <c r="D622" s="240"/>
      <c r="E622" s="240"/>
      <c r="F622" s="240"/>
      <c r="G622" s="240"/>
      <c r="H622" s="164"/>
      <c r="I622" s="164"/>
      <c r="J622" s="164"/>
      <c r="K622" s="164"/>
      <c r="L622" s="164"/>
      <c r="M622" s="240"/>
      <c r="N622" s="240"/>
      <c r="O622" s="240"/>
      <c r="P622" s="240"/>
      <c r="Q622" s="240"/>
      <c r="R622" s="240"/>
      <c r="S622" s="240"/>
      <c r="T622" s="240"/>
      <c r="U622" s="240"/>
      <c r="V622" s="240"/>
      <c r="W622" s="240"/>
      <c r="X622" s="240"/>
      <c r="Y622" s="240"/>
      <c r="Z622" s="240"/>
      <c r="AA622" s="240"/>
      <c r="AB622" s="240"/>
      <c r="AC622" s="240"/>
      <c r="AD622" s="240"/>
      <c r="AE622" s="240"/>
      <c r="AF622" s="240"/>
      <c r="AG622" s="240"/>
      <c r="AH622" s="240"/>
      <c r="AI622" s="240"/>
      <c r="AJ622" s="240"/>
      <c r="AK622" s="240"/>
      <c r="AL622" s="240"/>
      <c r="AM622" s="240"/>
      <c r="AN622" s="240"/>
      <c r="AO622" s="240"/>
    </row>
    <row r="623" spans="1:41" ht="15.75" customHeight="1">
      <c r="A623" s="240"/>
      <c r="B623" s="240"/>
      <c r="C623" s="240"/>
      <c r="D623" s="240"/>
      <c r="E623" s="240"/>
      <c r="F623" s="240"/>
      <c r="G623" s="240"/>
      <c r="H623" s="164"/>
      <c r="I623" s="164"/>
      <c r="J623" s="164"/>
      <c r="K623" s="164"/>
      <c r="L623" s="164"/>
      <c r="M623" s="240"/>
      <c r="N623" s="240"/>
      <c r="O623" s="240"/>
      <c r="P623" s="240"/>
      <c r="Q623" s="240"/>
      <c r="R623" s="240"/>
      <c r="S623" s="240"/>
      <c r="T623" s="240"/>
      <c r="U623" s="240"/>
      <c r="V623" s="240"/>
      <c r="W623" s="240"/>
      <c r="X623" s="240"/>
      <c r="Y623" s="240"/>
      <c r="Z623" s="240"/>
      <c r="AA623" s="240"/>
      <c r="AB623" s="240"/>
      <c r="AC623" s="240"/>
      <c r="AD623" s="240"/>
      <c r="AE623" s="240"/>
      <c r="AF623" s="240"/>
      <c r="AG623" s="240"/>
      <c r="AH623" s="240"/>
      <c r="AI623" s="240"/>
      <c r="AJ623" s="240"/>
      <c r="AK623" s="240"/>
      <c r="AL623" s="240"/>
      <c r="AM623" s="240"/>
      <c r="AN623" s="240"/>
      <c r="AO623" s="240"/>
    </row>
    <row r="624" spans="1:41" ht="15.75" customHeight="1">
      <c r="A624" s="240"/>
      <c r="B624" s="240"/>
      <c r="C624" s="240"/>
      <c r="D624" s="240"/>
      <c r="E624" s="240"/>
      <c r="F624" s="240"/>
      <c r="G624" s="240"/>
      <c r="H624" s="164"/>
      <c r="I624" s="164"/>
      <c r="J624" s="164"/>
      <c r="K624" s="164"/>
      <c r="L624" s="164"/>
      <c r="M624" s="240"/>
      <c r="N624" s="240"/>
      <c r="O624" s="240"/>
      <c r="P624" s="240"/>
      <c r="Q624" s="240"/>
      <c r="R624" s="240"/>
      <c r="S624" s="240"/>
      <c r="T624" s="240"/>
      <c r="U624" s="240"/>
      <c r="V624" s="240"/>
      <c r="W624" s="240"/>
      <c r="X624" s="240"/>
      <c r="Y624" s="240"/>
      <c r="Z624" s="240"/>
      <c r="AA624" s="240"/>
      <c r="AB624" s="240"/>
      <c r="AC624" s="240"/>
      <c r="AD624" s="240"/>
      <c r="AE624" s="240"/>
      <c r="AF624" s="240"/>
      <c r="AG624" s="240"/>
      <c r="AH624" s="240"/>
      <c r="AI624" s="240"/>
      <c r="AJ624" s="240"/>
      <c r="AK624" s="240"/>
      <c r="AL624" s="240"/>
      <c r="AM624" s="240"/>
      <c r="AN624" s="240"/>
      <c r="AO624" s="240"/>
    </row>
    <row r="625" spans="1:41" ht="15.75" customHeight="1">
      <c r="A625" s="240"/>
      <c r="B625" s="240"/>
      <c r="C625" s="240"/>
      <c r="D625" s="240"/>
      <c r="E625" s="240"/>
      <c r="F625" s="240"/>
      <c r="G625" s="240"/>
      <c r="H625" s="164"/>
      <c r="I625" s="164"/>
      <c r="J625" s="164"/>
      <c r="K625" s="164"/>
      <c r="L625" s="164"/>
      <c r="M625" s="240"/>
      <c r="N625" s="240"/>
      <c r="O625" s="240"/>
      <c r="P625" s="240"/>
      <c r="Q625" s="240"/>
      <c r="R625" s="240"/>
      <c r="S625" s="240"/>
      <c r="T625" s="240"/>
      <c r="U625" s="240"/>
      <c r="V625" s="240"/>
      <c r="W625" s="240"/>
      <c r="X625" s="240"/>
      <c r="Y625" s="240"/>
      <c r="Z625" s="240"/>
      <c r="AA625" s="240"/>
      <c r="AB625" s="240"/>
      <c r="AC625" s="240"/>
      <c r="AD625" s="240"/>
      <c r="AE625" s="240"/>
      <c r="AF625" s="240"/>
      <c r="AG625" s="240"/>
      <c r="AH625" s="240"/>
      <c r="AI625" s="240"/>
      <c r="AJ625" s="240"/>
      <c r="AK625" s="240"/>
      <c r="AL625" s="240"/>
      <c r="AM625" s="240"/>
      <c r="AN625" s="240"/>
      <c r="AO625" s="240"/>
    </row>
    <row r="626" spans="1:41" ht="15.75" customHeight="1">
      <c r="A626" s="240"/>
      <c r="B626" s="240"/>
      <c r="C626" s="240"/>
      <c r="D626" s="240"/>
      <c r="E626" s="240"/>
      <c r="F626" s="240"/>
      <c r="G626" s="240"/>
      <c r="H626" s="164"/>
      <c r="I626" s="164"/>
      <c r="J626" s="164"/>
      <c r="K626" s="164"/>
      <c r="L626" s="164"/>
      <c r="M626" s="240"/>
      <c r="N626" s="240"/>
      <c r="O626" s="240"/>
      <c r="P626" s="240"/>
      <c r="Q626" s="240"/>
      <c r="R626" s="240"/>
      <c r="S626" s="240"/>
      <c r="T626" s="240"/>
      <c r="U626" s="240"/>
      <c r="V626" s="240"/>
      <c r="W626" s="240"/>
      <c r="X626" s="240"/>
      <c r="Y626" s="240"/>
      <c r="Z626" s="240"/>
      <c r="AA626" s="240"/>
      <c r="AB626" s="240"/>
      <c r="AC626" s="240"/>
      <c r="AD626" s="240"/>
      <c r="AE626" s="240"/>
      <c r="AF626" s="240"/>
      <c r="AG626" s="240"/>
      <c r="AH626" s="240"/>
      <c r="AI626" s="240"/>
      <c r="AJ626" s="240"/>
      <c r="AK626" s="240"/>
      <c r="AL626" s="240"/>
      <c r="AM626" s="240"/>
      <c r="AN626" s="240"/>
      <c r="AO626" s="240"/>
    </row>
    <row r="627" spans="1:41" ht="15.75" customHeight="1">
      <c r="A627" s="240"/>
      <c r="B627" s="240"/>
      <c r="C627" s="240"/>
      <c r="D627" s="240"/>
      <c r="E627" s="240"/>
      <c r="F627" s="240"/>
      <c r="G627" s="240"/>
      <c r="H627" s="164"/>
      <c r="I627" s="164"/>
      <c r="J627" s="164"/>
      <c r="K627" s="164"/>
      <c r="L627" s="164"/>
      <c r="M627" s="240"/>
      <c r="N627" s="240"/>
      <c r="O627" s="240"/>
      <c r="P627" s="240"/>
      <c r="Q627" s="240"/>
      <c r="R627" s="240"/>
      <c r="S627" s="240"/>
      <c r="T627" s="240"/>
      <c r="U627" s="240"/>
      <c r="V627" s="240"/>
      <c r="W627" s="240"/>
      <c r="X627" s="240"/>
      <c r="Y627" s="240"/>
      <c r="Z627" s="240"/>
      <c r="AA627" s="240"/>
      <c r="AB627" s="240"/>
      <c r="AC627" s="240"/>
      <c r="AD627" s="240"/>
      <c r="AE627" s="240"/>
      <c r="AF627" s="240"/>
      <c r="AG627" s="240"/>
      <c r="AH627" s="240"/>
      <c r="AI627" s="240"/>
      <c r="AJ627" s="240"/>
      <c r="AK627" s="240"/>
      <c r="AL627" s="240"/>
      <c r="AM627" s="240"/>
      <c r="AN627" s="240"/>
      <c r="AO627" s="240"/>
    </row>
    <row r="628" spans="1:41" ht="15.75" customHeight="1">
      <c r="A628" s="240"/>
      <c r="B628" s="240"/>
      <c r="C628" s="240"/>
      <c r="D628" s="240"/>
      <c r="E628" s="240"/>
      <c r="F628" s="240"/>
      <c r="G628" s="240"/>
      <c r="H628" s="164"/>
      <c r="I628" s="164"/>
      <c r="J628" s="164"/>
      <c r="K628" s="164"/>
      <c r="L628" s="164"/>
      <c r="M628" s="240"/>
      <c r="N628" s="240"/>
      <c r="O628" s="240"/>
      <c r="P628" s="240"/>
      <c r="Q628" s="240"/>
      <c r="R628" s="240"/>
      <c r="S628" s="240"/>
      <c r="T628" s="240"/>
      <c r="U628" s="240"/>
      <c r="V628" s="240"/>
      <c r="W628" s="240"/>
      <c r="X628" s="240"/>
      <c r="Y628" s="240"/>
      <c r="Z628" s="240"/>
      <c r="AA628" s="240"/>
      <c r="AB628" s="240"/>
      <c r="AC628" s="240"/>
      <c r="AD628" s="240"/>
      <c r="AE628" s="240"/>
      <c r="AF628" s="240"/>
      <c r="AG628" s="240"/>
      <c r="AH628" s="240"/>
      <c r="AI628" s="240"/>
      <c r="AJ628" s="240"/>
      <c r="AK628" s="240"/>
      <c r="AL628" s="240"/>
      <c r="AM628" s="240"/>
      <c r="AN628" s="240"/>
      <c r="AO628" s="240"/>
    </row>
    <row r="629" spans="1:41" ht="15.75" customHeight="1">
      <c r="A629" s="240"/>
      <c r="B629" s="240"/>
      <c r="C629" s="240"/>
      <c r="D629" s="240"/>
      <c r="E629" s="240"/>
      <c r="F629" s="240"/>
      <c r="G629" s="240"/>
      <c r="H629" s="164"/>
      <c r="I629" s="164"/>
      <c r="J629" s="164"/>
      <c r="K629" s="164"/>
      <c r="L629" s="164"/>
      <c r="M629" s="240"/>
      <c r="N629" s="240"/>
      <c r="O629" s="240"/>
      <c r="P629" s="240"/>
      <c r="Q629" s="240"/>
      <c r="R629" s="240"/>
      <c r="S629" s="240"/>
      <c r="T629" s="240"/>
      <c r="U629" s="240"/>
      <c r="V629" s="240"/>
      <c r="W629" s="240"/>
      <c r="X629" s="240"/>
      <c r="Y629" s="240"/>
      <c r="Z629" s="240"/>
      <c r="AA629" s="240"/>
      <c r="AB629" s="240"/>
      <c r="AC629" s="240"/>
      <c r="AD629" s="240"/>
      <c r="AE629" s="240"/>
      <c r="AF629" s="240"/>
      <c r="AG629" s="240"/>
      <c r="AH629" s="240"/>
      <c r="AI629" s="240"/>
      <c r="AJ629" s="240"/>
      <c r="AK629" s="240"/>
      <c r="AL629" s="240"/>
      <c r="AM629" s="240"/>
      <c r="AN629" s="240"/>
      <c r="AO629" s="240"/>
    </row>
    <row r="630" spans="1:41" ht="15.75" customHeight="1">
      <c r="A630" s="240"/>
      <c r="B630" s="240"/>
      <c r="C630" s="240"/>
      <c r="D630" s="240"/>
      <c r="E630" s="240"/>
      <c r="F630" s="240"/>
      <c r="G630" s="240"/>
      <c r="H630" s="164"/>
      <c r="I630" s="164"/>
      <c r="J630" s="164"/>
      <c r="K630" s="164"/>
      <c r="L630" s="164"/>
      <c r="M630" s="240"/>
      <c r="N630" s="240"/>
      <c r="O630" s="240"/>
      <c r="P630" s="240"/>
      <c r="Q630" s="240"/>
      <c r="R630" s="240"/>
      <c r="S630" s="240"/>
      <c r="T630" s="240"/>
      <c r="U630" s="240"/>
      <c r="V630" s="240"/>
      <c r="W630" s="240"/>
      <c r="X630" s="240"/>
      <c r="Y630" s="240"/>
      <c r="Z630" s="240"/>
      <c r="AA630" s="240"/>
      <c r="AB630" s="240"/>
      <c r="AC630" s="240"/>
      <c r="AD630" s="240"/>
      <c r="AE630" s="240"/>
      <c r="AF630" s="240"/>
      <c r="AG630" s="240"/>
      <c r="AH630" s="240"/>
      <c r="AI630" s="240"/>
      <c r="AJ630" s="240"/>
      <c r="AK630" s="240"/>
      <c r="AL630" s="240"/>
      <c r="AM630" s="240"/>
      <c r="AN630" s="240"/>
      <c r="AO630" s="240"/>
    </row>
    <row r="631" spans="1:41" ht="15.75" customHeight="1">
      <c r="A631" s="240"/>
      <c r="B631" s="240"/>
      <c r="C631" s="240"/>
      <c r="D631" s="240"/>
      <c r="E631" s="240"/>
      <c r="F631" s="240"/>
      <c r="G631" s="240"/>
      <c r="H631" s="164"/>
      <c r="I631" s="164"/>
      <c r="J631" s="164"/>
      <c r="K631" s="164"/>
      <c r="L631" s="164"/>
      <c r="M631" s="240"/>
      <c r="N631" s="240"/>
      <c r="O631" s="240"/>
      <c r="P631" s="240"/>
      <c r="Q631" s="240"/>
      <c r="R631" s="240"/>
      <c r="S631" s="240"/>
      <c r="T631" s="240"/>
      <c r="U631" s="240"/>
      <c r="V631" s="240"/>
      <c r="W631" s="240"/>
      <c r="X631" s="240"/>
      <c r="Y631" s="240"/>
      <c r="Z631" s="240"/>
      <c r="AA631" s="240"/>
      <c r="AB631" s="240"/>
      <c r="AC631" s="240"/>
      <c r="AD631" s="240"/>
      <c r="AE631" s="240"/>
      <c r="AF631" s="240"/>
      <c r="AG631" s="240"/>
      <c r="AH631" s="240"/>
      <c r="AI631" s="240"/>
      <c r="AJ631" s="240"/>
      <c r="AK631" s="240"/>
      <c r="AL631" s="240"/>
      <c r="AM631" s="240"/>
      <c r="AN631" s="240"/>
      <c r="AO631" s="240"/>
    </row>
    <row r="632" spans="1:41" ht="15.75" customHeight="1">
      <c r="A632" s="240"/>
      <c r="B632" s="240"/>
      <c r="C632" s="240"/>
      <c r="D632" s="240"/>
      <c r="E632" s="240"/>
      <c r="F632" s="240"/>
      <c r="G632" s="240"/>
      <c r="H632" s="164"/>
      <c r="I632" s="164"/>
      <c r="J632" s="164"/>
      <c r="K632" s="164"/>
      <c r="L632" s="164"/>
      <c r="M632" s="240"/>
      <c r="N632" s="240"/>
      <c r="O632" s="240"/>
      <c r="P632" s="240"/>
      <c r="Q632" s="240"/>
      <c r="R632" s="240"/>
      <c r="S632" s="240"/>
      <c r="T632" s="240"/>
      <c r="U632" s="240"/>
      <c r="V632" s="240"/>
      <c r="W632" s="240"/>
      <c r="X632" s="240"/>
      <c r="Y632" s="240"/>
      <c r="Z632" s="240"/>
      <c r="AA632" s="240"/>
      <c r="AB632" s="240"/>
      <c r="AC632" s="240"/>
      <c r="AD632" s="240"/>
      <c r="AE632" s="240"/>
      <c r="AF632" s="240"/>
      <c r="AG632" s="240"/>
      <c r="AH632" s="240"/>
      <c r="AI632" s="240"/>
      <c r="AJ632" s="240"/>
      <c r="AK632" s="240"/>
      <c r="AL632" s="240"/>
      <c r="AM632" s="240"/>
      <c r="AN632" s="240"/>
      <c r="AO632" s="240"/>
    </row>
    <row r="633" spans="1:41" ht="15.75" customHeight="1">
      <c r="A633" s="240"/>
      <c r="B633" s="240"/>
      <c r="C633" s="240"/>
      <c r="D633" s="240"/>
      <c r="E633" s="240"/>
      <c r="F633" s="240"/>
      <c r="G633" s="240"/>
      <c r="H633" s="164"/>
      <c r="I633" s="164"/>
      <c r="J633" s="164"/>
      <c r="K633" s="164"/>
      <c r="L633" s="164"/>
      <c r="M633" s="240"/>
      <c r="N633" s="240"/>
      <c r="O633" s="240"/>
      <c r="P633" s="240"/>
      <c r="Q633" s="240"/>
      <c r="R633" s="240"/>
      <c r="S633" s="240"/>
      <c r="T633" s="240"/>
      <c r="U633" s="240"/>
      <c r="V633" s="240"/>
      <c r="W633" s="240"/>
      <c r="X633" s="240"/>
      <c r="Y633" s="240"/>
      <c r="Z633" s="240"/>
      <c r="AA633" s="240"/>
      <c r="AB633" s="240"/>
      <c r="AC633" s="240"/>
      <c r="AD633" s="240"/>
      <c r="AE633" s="240"/>
      <c r="AF633" s="240"/>
      <c r="AG633" s="240"/>
      <c r="AH633" s="240"/>
      <c r="AI633" s="240"/>
      <c r="AJ633" s="240"/>
      <c r="AK633" s="240"/>
      <c r="AL633" s="240"/>
      <c r="AM633" s="240"/>
      <c r="AN633" s="240"/>
      <c r="AO633" s="240"/>
    </row>
    <row r="634" spans="1:41" ht="15.75" customHeight="1">
      <c r="A634" s="240"/>
      <c r="B634" s="240"/>
      <c r="C634" s="240"/>
      <c r="D634" s="240"/>
      <c r="E634" s="240"/>
      <c r="F634" s="240"/>
      <c r="G634" s="240"/>
      <c r="H634" s="164"/>
      <c r="I634" s="164"/>
      <c r="J634" s="164"/>
      <c r="K634" s="164"/>
      <c r="L634" s="164"/>
      <c r="M634" s="240"/>
      <c r="N634" s="240"/>
      <c r="O634" s="240"/>
      <c r="P634" s="240"/>
      <c r="Q634" s="240"/>
      <c r="R634" s="240"/>
      <c r="S634" s="240"/>
      <c r="T634" s="240"/>
      <c r="U634" s="240"/>
      <c r="V634" s="240"/>
      <c r="W634" s="240"/>
      <c r="X634" s="240"/>
      <c r="Y634" s="240"/>
      <c r="Z634" s="240"/>
      <c r="AA634" s="240"/>
      <c r="AB634" s="240"/>
      <c r="AC634" s="240"/>
      <c r="AD634" s="240"/>
      <c r="AE634" s="240"/>
      <c r="AF634" s="240"/>
      <c r="AG634" s="240"/>
      <c r="AH634" s="240"/>
      <c r="AI634" s="240"/>
      <c r="AJ634" s="240"/>
      <c r="AK634" s="240"/>
      <c r="AL634" s="240"/>
      <c r="AM634" s="240"/>
      <c r="AN634" s="240"/>
      <c r="AO634" s="240"/>
    </row>
    <row r="635" spans="1:41" ht="15.75" customHeight="1">
      <c r="A635" s="240"/>
      <c r="B635" s="240"/>
      <c r="C635" s="240"/>
      <c r="D635" s="240"/>
      <c r="E635" s="240"/>
      <c r="F635" s="240"/>
      <c r="G635" s="240"/>
      <c r="H635" s="164"/>
      <c r="I635" s="164"/>
      <c r="J635" s="164"/>
      <c r="K635" s="164"/>
      <c r="L635" s="164"/>
      <c r="M635" s="240"/>
      <c r="N635" s="240"/>
      <c r="O635" s="240"/>
      <c r="P635" s="240"/>
      <c r="Q635" s="240"/>
      <c r="R635" s="240"/>
      <c r="S635" s="240"/>
      <c r="T635" s="240"/>
      <c r="U635" s="240"/>
      <c r="V635" s="240"/>
      <c r="W635" s="240"/>
      <c r="X635" s="240"/>
      <c r="Y635" s="240"/>
      <c r="Z635" s="240"/>
      <c r="AA635" s="240"/>
      <c r="AB635" s="240"/>
      <c r="AC635" s="240"/>
      <c r="AD635" s="240"/>
      <c r="AE635" s="240"/>
      <c r="AF635" s="240"/>
      <c r="AG635" s="240"/>
      <c r="AH635" s="240"/>
      <c r="AI635" s="240"/>
      <c r="AJ635" s="240"/>
      <c r="AK635" s="240"/>
      <c r="AL635" s="240"/>
      <c r="AM635" s="240"/>
      <c r="AN635" s="240"/>
      <c r="AO635" s="240"/>
    </row>
    <row r="636" spans="1:41" ht="15.75" customHeight="1">
      <c r="A636" s="240"/>
      <c r="B636" s="240"/>
      <c r="C636" s="240"/>
      <c r="D636" s="240"/>
      <c r="E636" s="240"/>
      <c r="F636" s="240"/>
      <c r="G636" s="240"/>
      <c r="H636" s="164"/>
      <c r="I636" s="164"/>
      <c r="J636" s="164"/>
      <c r="K636" s="164"/>
      <c r="L636" s="164"/>
      <c r="M636" s="240"/>
      <c r="N636" s="240"/>
      <c r="O636" s="240"/>
      <c r="P636" s="240"/>
      <c r="Q636" s="240"/>
      <c r="R636" s="240"/>
      <c r="S636" s="240"/>
      <c r="T636" s="240"/>
      <c r="U636" s="240"/>
      <c r="V636" s="240"/>
      <c r="W636" s="240"/>
      <c r="X636" s="240"/>
      <c r="Y636" s="240"/>
      <c r="Z636" s="240"/>
      <c r="AA636" s="240"/>
      <c r="AB636" s="240"/>
      <c r="AC636" s="240"/>
      <c r="AD636" s="240"/>
      <c r="AE636" s="240"/>
      <c r="AF636" s="240"/>
      <c r="AG636" s="240"/>
      <c r="AH636" s="240"/>
      <c r="AI636" s="240"/>
      <c r="AJ636" s="240"/>
      <c r="AK636" s="240"/>
      <c r="AL636" s="240"/>
      <c r="AM636" s="240"/>
      <c r="AN636" s="240"/>
      <c r="AO636" s="240"/>
    </row>
    <row r="637" spans="1:41" ht="15.75" customHeight="1">
      <c r="A637" s="240"/>
      <c r="B637" s="240"/>
      <c r="C637" s="240"/>
      <c r="D637" s="240"/>
      <c r="E637" s="240"/>
      <c r="F637" s="240"/>
      <c r="G637" s="240"/>
      <c r="H637" s="164"/>
      <c r="I637" s="164"/>
      <c r="J637" s="164"/>
      <c r="K637" s="164"/>
      <c r="L637" s="164"/>
      <c r="M637" s="240"/>
      <c r="N637" s="240"/>
      <c r="O637" s="240"/>
      <c r="P637" s="240"/>
      <c r="Q637" s="240"/>
      <c r="R637" s="240"/>
      <c r="S637" s="240"/>
      <c r="T637" s="240"/>
      <c r="U637" s="240"/>
      <c r="V637" s="240"/>
      <c r="W637" s="240"/>
      <c r="X637" s="240"/>
      <c r="Y637" s="240"/>
      <c r="Z637" s="240"/>
      <c r="AA637" s="240"/>
      <c r="AB637" s="240"/>
      <c r="AC637" s="240"/>
      <c r="AD637" s="240"/>
      <c r="AE637" s="240"/>
      <c r="AF637" s="240"/>
      <c r="AG637" s="240"/>
      <c r="AH637" s="240"/>
      <c r="AI637" s="240"/>
      <c r="AJ637" s="240"/>
      <c r="AK637" s="240"/>
      <c r="AL637" s="240"/>
      <c r="AM637" s="240"/>
      <c r="AN637" s="240"/>
      <c r="AO637" s="240"/>
    </row>
    <row r="638" spans="1:41" ht="15.75" customHeight="1">
      <c r="A638" s="240"/>
      <c r="B638" s="240"/>
      <c r="C638" s="240"/>
      <c r="D638" s="240"/>
      <c r="E638" s="240"/>
      <c r="F638" s="240"/>
      <c r="G638" s="240"/>
      <c r="H638" s="164"/>
      <c r="I638" s="164"/>
      <c r="J638" s="164"/>
      <c r="K638" s="164"/>
      <c r="L638" s="164"/>
      <c r="M638" s="240"/>
      <c r="N638" s="240"/>
      <c r="O638" s="240"/>
      <c r="P638" s="240"/>
      <c r="Q638" s="240"/>
      <c r="R638" s="240"/>
      <c r="S638" s="240"/>
      <c r="T638" s="240"/>
      <c r="U638" s="240"/>
      <c r="V638" s="240"/>
      <c r="W638" s="240"/>
      <c r="X638" s="240"/>
      <c r="Y638" s="240"/>
      <c r="Z638" s="240"/>
      <c r="AA638" s="240"/>
      <c r="AB638" s="240"/>
      <c r="AC638" s="240"/>
      <c r="AD638" s="240"/>
      <c r="AE638" s="240"/>
      <c r="AF638" s="240"/>
      <c r="AG638" s="240"/>
      <c r="AH638" s="240"/>
      <c r="AI638" s="240"/>
      <c r="AJ638" s="240"/>
      <c r="AK638" s="240"/>
      <c r="AL638" s="240"/>
      <c r="AM638" s="240"/>
      <c r="AN638" s="240"/>
      <c r="AO638" s="240"/>
    </row>
    <row r="639" spans="1:41" ht="15.75" customHeight="1">
      <c r="A639" s="240"/>
      <c r="B639" s="240"/>
      <c r="C639" s="240"/>
      <c r="D639" s="240"/>
      <c r="E639" s="240"/>
      <c r="F639" s="240"/>
      <c r="G639" s="240"/>
      <c r="H639" s="164"/>
      <c r="I639" s="164"/>
      <c r="J639" s="164"/>
      <c r="K639" s="164"/>
      <c r="L639" s="164"/>
      <c r="M639" s="240"/>
      <c r="N639" s="240"/>
      <c r="O639" s="240"/>
      <c r="P639" s="240"/>
      <c r="Q639" s="240"/>
      <c r="R639" s="240"/>
      <c r="S639" s="240"/>
      <c r="T639" s="240"/>
      <c r="U639" s="240"/>
      <c r="V639" s="240"/>
      <c r="W639" s="240"/>
      <c r="X639" s="240"/>
      <c r="Y639" s="240"/>
      <c r="Z639" s="240"/>
      <c r="AA639" s="240"/>
      <c r="AB639" s="240"/>
      <c r="AC639" s="240"/>
      <c r="AD639" s="240"/>
      <c r="AE639" s="240"/>
      <c r="AF639" s="240"/>
      <c r="AG639" s="240"/>
      <c r="AH639" s="240"/>
      <c r="AI639" s="240"/>
      <c r="AJ639" s="240"/>
      <c r="AK639" s="240"/>
      <c r="AL639" s="240"/>
      <c r="AM639" s="240"/>
      <c r="AN639" s="240"/>
      <c r="AO639" s="240"/>
    </row>
    <row r="640" spans="1:41" ht="15.75" customHeight="1">
      <c r="A640" s="240"/>
      <c r="B640" s="240"/>
      <c r="C640" s="240"/>
      <c r="D640" s="240"/>
      <c r="E640" s="240"/>
      <c r="F640" s="240"/>
      <c r="G640" s="240"/>
      <c r="H640" s="164"/>
      <c r="I640" s="164"/>
      <c r="J640" s="164"/>
      <c r="K640" s="164"/>
      <c r="L640" s="164"/>
      <c r="M640" s="240"/>
      <c r="N640" s="240"/>
      <c r="O640" s="240"/>
      <c r="P640" s="240"/>
      <c r="Q640" s="240"/>
      <c r="R640" s="240"/>
      <c r="S640" s="240"/>
      <c r="T640" s="240"/>
      <c r="U640" s="240"/>
      <c r="V640" s="240"/>
      <c r="W640" s="240"/>
      <c r="X640" s="240"/>
      <c r="Y640" s="240"/>
      <c r="Z640" s="240"/>
      <c r="AA640" s="240"/>
      <c r="AB640" s="240"/>
      <c r="AC640" s="240"/>
      <c r="AD640" s="240"/>
      <c r="AE640" s="240"/>
      <c r="AF640" s="240"/>
      <c r="AG640" s="240"/>
      <c r="AH640" s="240"/>
      <c r="AI640" s="240"/>
      <c r="AJ640" s="240"/>
      <c r="AK640" s="240"/>
      <c r="AL640" s="240"/>
      <c r="AM640" s="240"/>
      <c r="AN640" s="240"/>
      <c r="AO640" s="240"/>
    </row>
    <row r="641" spans="1:41" ht="15.75" customHeight="1">
      <c r="A641" s="240"/>
      <c r="B641" s="240"/>
      <c r="C641" s="240"/>
      <c r="D641" s="240"/>
      <c r="E641" s="240"/>
      <c r="F641" s="240"/>
      <c r="G641" s="240"/>
      <c r="H641" s="164"/>
      <c r="I641" s="164"/>
      <c r="J641" s="164"/>
      <c r="K641" s="164"/>
      <c r="L641" s="164"/>
      <c r="M641" s="240"/>
      <c r="N641" s="240"/>
      <c r="O641" s="240"/>
      <c r="P641" s="240"/>
      <c r="Q641" s="240"/>
      <c r="R641" s="240"/>
      <c r="S641" s="240"/>
      <c r="T641" s="240"/>
      <c r="U641" s="240"/>
      <c r="V641" s="240"/>
      <c r="W641" s="240"/>
      <c r="X641" s="240"/>
      <c r="Y641" s="240"/>
      <c r="Z641" s="240"/>
      <c r="AA641" s="240"/>
      <c r="AB641" s="240"/>
      <c r="AC641" s="240"/>
      <c r="AD641" s="240"/>
      <c r="AE641" s="240"/>
      <c r="AF641" s="240"/>
      <c r="AG641" s="240"/>
      <c r="AH641" s="240"/>
      <c r="AI641" s="240"/>
      <c r="AJ641" s="240"/>
      <c r="AK641" s="240"/>
      <c r="AL641" s="240"/>
      <c r="AM641" s="240"/>
      <c r="AN641" s="240"/>
      <c r="AO641" s="240"/>
    </row>
    <row r="642" spans="1:41" ht="15.75" customHeight="1">
      <c r="A642" s="240"/>
      <c r="B642" s="240"/>
      <c r="C642" s="240"/>
      <c r="D642" s="240"/>
      <c r="E642" s="240"/>
      <c r="F642" s="240"/>
      <c r="G642" s="240"/>
      <c r="H642" s="164"/>
      <c r="I642" s="164"/>
      <c r="J642" s="164"/>
      <c r="K642" s="164"/>
      <c r="L642" s="164"/>
      <c r="M642" s="240"/>
      <c r="N642" s="240"/>
      <c r="O642" s="240"/>
      <c r="P642" s="240"/>
      <c r="Q642" s="240"/>
      <c r="R642" s="240"/>
      <c r="S642" s="240"/>
      <c r="T642" s="240"/>
      <c r="U642" s="240"/>
      <c r="V642" s="240"/>
      <c r="W642" s="240"/>
      <c r="X642" s="240"/>
      <c r="Y642" s="240"/>
      <c r="Z642" s="240"/>
      <c r="AA642" s="240"/>
      <c r="AB642" s="240"/>
      <c r="AC642" s="240"/>
      <c r="AD642" s="240"/>
      <c r="AE642" s="240"/>
      <c r="AF642" s="240"/>
      <c r="AG642" s="240"/>
      <c r="AH642" s="240"/>
      <c r="AI642" s="240"/>
      <c r="AJ642" s="240"/>
      <c r="AK642" s="240"/>
      <c r="AL642" s="240"/>
      <c r="AM642" s="240"/>
      <c r="AN642" s="240"/>
      <c r="AO642" s="240"/>
    </row>
    <row r="643" spans="1:41" ht="15.75" customHeight="1">
      <c r="A643" s="240"/>
      <c r="B643" s="240"/>
      <c r="C643" s="240"/>
      <c r="D643" s="240"/>
      <c r="E643" s="240"/>
      <c r="F643" s="240"/>
      <c r="G643" s="240"/>
      <c r="H643" s="164"/>
      <c r="I643" s="164"/>
      <c r="J643" s="164"/>
      <c r="K643" s="164"/>
      <c r="L643" s="164"/>
      <c r="M643" s="240"/>
      <c r="N643" s="240"/>
      <c r="O643" s="240"/>
      <c r="P643" s="240"/>
      <c r="Q643" s="240"/>
      <c r="R643" s="240"/>
      <c r="S643" s="240"/>
      <c r="T643" s="240"/>
      <c r="U643" s="240"/>
      <c r="V643" s="240"/>
      <c r="W643" s="240"/>
      <c r="X643" s="240"/>
      <c r="Y643" s="240"/>
      <c r="Z643" s="240"/>
      <c r="AA643" s="240"/>
      <c r="AB643" s="240"/>
      <c r="AC643" s="240"/>
      <c r="AD643" s="240"/>
      <c r="AE643" s="240"/>
      <c r="AF643" s="240"/>
      <c r="AG643" s="240"/>
      <c r="AH643" s="240"/>
      <c r="AI643" s="240"/>
      <c r="AJ643" s="240"/>
      <c r="AK643" s="240"/>
      <c r="AL643" s="240"/>
      <c r="AM643" s="240"/>
      <c r="AN643" s="240"/>
      <c r="AO643" s="240"/>
    </row>
    <row r="644" spans="1:41" ht="15.75" customHeight="1">
      <c r="A644" s="240"/>
      <c r="B644" s="240"/>
      <c r="C644" s="240"/>
      <c r="D644" s="240"/>
      <c r="E644" s="240"/>
      <c r="F644" s="240"/>
      <c r="G644" s="240"/>
      <c r="H644" s="164"/>
      <c r="I644" s="164"/>
      <c r="J644" s="164"/>
      <c r="K644" s="164"/>
      <c r="L644" s="164"/>
      <c r="M644" s="240"/>
      <c r="N644" s="240"/>
      <c r="O644" s="240"/>
      <c r="P644" s="240"/>
      <c r="Q644" s="240"/>
      <c r="R644" s="240"/>
      <c r="S644" s="240"/>
      <c r="T644" s="240"/>
      <c r="U644" s="240"/>
      <c r="V644" s="240"/>
      <c r="W644" s="240"/>
      <c r="X644" s="240"/>
      <c r="Y644" s="240"/>
      <c r="Z644" s="240"/>
      <c r="AA644" s="240"/>
      <c r="AB644" s="240"/>
      <c r="AC644" s="240"/>
      <c r="AD644" s="240"/>
      <c r="AE644" s="240"/>
      <c r="AF644" s="240"/>
      <c r="AG644" s="240"/>
      <c r="AH644" s="240"/>
      <c r="AI644" s="240"/>
      <c r="AJ644" s="240"/>
      <c r="AK644" s="240"/>
      <c r="AL644" s="240"/>
      <c r="AM644" s="240"/>
      <c r="AN644" s="240"/>
      <c r="AO644" s="240"/>
    </row>
    <row r="645" spans="1:41" ht="15.75" customHeight="1">
      <c r="A645" s="240"/>
      <c r="B645" s="240"/>
      <c r="C645" s="240"/>
      <c r="D645" s="240"/>
      <c r="E645" s="240"/>
      <c r="F645" s="240"/>
      <c r="G645" s="240"/>
      <c r="H645" s="164"/>
      <c r="I645" s="164"/>
      <c r="J645" s="164"/>
      <c r="K645" s="164"/>
      <c r="L645" s="164"/>
      <c r="M645" s="240"/>
      <c r="N645" s="240"/>
      <c r="O645" s="240"/>
      <c r="P645" s="240"/>
      <c r="Q645" s="240"/>
      <c r="R645" s="240"/>
      <c r="S645" s="240"/>
      <c r="T645" s="240"/>
      <c r="U645" s="240"/>
      <c r="V645" s="240"/>
      <c r="W645" s="240"/>
      <c r="X645" s="240"/>
      <c r="Y645" s="240"/>
      <c r="Z645" s="240"/>
      <c r="AA645" s="240"/>
      <c r="AB645" s="240"/>
      <c r="AC645" s="240"/>
      <c r="AD645" s="240"/>
      <c r="AE645" s="240"/>
      <c r="AF645" s="240"/>
      <c r="AG645" s="240"/>
      <c r="AH645" s="240"/>
      <c r="AI645" s="240"/>
      <c r="AJ645" s="240"/>
      <c r="AK645" s="240"/>
      <c r="AL645" s="240"/>
      <c r="AM645" s="240"/>
      <c r="AN645" s="240"/>
      <c r="AO645" s="240"/>
    </row>
    <row r="646" spans="1:41" ht="15.75" customHeight="1">
      <c r="A646" s="240"/>
      <c r="B646" s="240"/>
      <c r="C646" s="240"/>
      <c r="D646" s="240"/>
      <c r="E646" s="240"/>
      <c r="F646" s="240"/>
      <c r="G646" s="240"/>
      <c r="H646" s="164"/>
      <c r="I646" s="164"/>
      <c r="J646" s="164"/>
      <c r="K646" s="164"/>
      <c r="L646" s="164"/>
      <c r="M646" s="240"/>
      <c r="N646" s="240"/>
      <c r="O646" s="240"/>
      <c r="P646" s="240"/>
      <c r="Q646" s="240"/>
      <c r="R646" s="240"/>
      <c r="S646" s="240"/>
      <c r="T646" s="240"/>
      <c r="U646" s="240"/>
      <c r="V646" s="240"/>
      <c r="W646" s="240"/>
      <c r="X646" s="240"/>
      <c r="Y646" s="240"/>
      <c r="Z646" s="240"/>
      <c r="AA646" s="240"/>
      <c r="AB646" s="240"/>
      <c r="AC646" s="240"/>
      <c r="AD646" s="240"/>
      <c r="AE646" s="240"/>
      <c r="AF646" s="240"/>
      <c r="AG646" s="240"/>
      <c r="AH646" s="240"/>
      <c r="AI646" s="240"/>
      <c r="AJ646" s="240"/>
      <c r="AK646" s="240"/>
      <c r="AL646" s="240"/>
      <c r="AM646" s="240"/>
      <c r="AN646" s="240"/>
      <c r="AO646" s="240"/>
    </row>
    <row r="647" spans="1:41" ht="15.75" customHeight="1">
      <c r="A647" s="240"/>
      <c r="B647" s="240"/>
      <c r="C647" s="240"/>
      <c r="D647" s="240"/>
      <c r="E647" s="240"/>
      <c r="F647" s="240"/>
      <c r="G647" s="240"/>
      <c r="H647" s="164"/>
      <c r="I647" s="164"/>
      <c r="J647" s="164"/>
      <c r="K647" s="164"/>
      <c r="L647" s="164"/>
      <c r="M647" s="240"/>
      <c r="N647" s="240"/>
      <c r="O647" s="240"/>
      <c r="P647" s="240"/>
      <c r="Q647" s="240"/>
      <c r="R647" s="240"/>
      <c r="S647" s="240"/>
      <c r="T647" s="240"/>
      <c r="U647" s="240"/>
      <c r="V647" s="240"/>
      <c r="W647" s="240"/>
      <c r="X647" s="240"/>
      <c r="Y647" s="240"/>
      <c r="Z647" s="240"/>
      <c r="AA647" s="240"/>
      <c r="AB647" s="240"/>
      <c r="AC647" s="240"/>
      <c r="AD647" s="240"/>
      <c r="AE647" s="240"/>
      <c r="AF647" s="240"/>
      <c r="AG647" s="240"/>
      <c r="AH647" s="240"/>
      <c r="AI647" s="240"/>
      <c r="AJ647" s="240"/>
      <c r="AK647" s="240"/>
      <c r="AL647" s="240"/>
      <c r="AM647" s="240"/>
      <c r="AN647" s="240"/>
      <c r="AO647" s="240"/>
    </row>
    <row r="648" spans="1:41" ht="15.75" customHeight="1">
      <c r="A648" s="240"/>
      <c r="B648" s="240"/>
      <c r="C648" s="240"/>
      <c r="D648" s="240"/>
      <c r="E648" s="240"/>
      <c r="F648" s="240"/>
      <c r="G648" s="240"/>
      <c r="H648" s="164"/>
      <c r="I648" s="164"/>
      <c r="J648" s="164"/>
      <c r="K648" s="164"/>
      <c r="L648" s="164"/>
      <c r="M648" s="240"/>
      <c r="N648" s="240"/>
      <c r="O648" s="240"/>
      <c r="P648" s="240"/>
      <c r="Q648" s="240"/>
      <c r="R648" s="240"/>
      <c r="S648" s="240"/>
      <c r="T648" s="240"/>
      <c r="U648" s="240"/>
      <c r="V648" s="240"/>
      <c r="W648" s="240"/>
      <c r="X648" s="240"/>
      <c r="Y648" s="240"/>
      <c r="Z648" s="240"/>
      <c r="AA648" s="240"/>
      <c r="AB648" s="240"/>
      <c r="AC648" s="240"/>
      <c r="AD648" s="240"/>
      <c r="AE648" s="240"/>
      <c r="AF648" s="240"/>
      <c r="AG648" s="240"/>
      <c r="AH648" s="240"/>
      <c r="AI648" s="240"/>
      <c r="AJ648" s="240"/>
      <c r="AK648" s="240"/>
      <c r="AL648" s="240"/>
      <c r="AM648" s="240"/>
      <c r="AN648" s="240"/>
      <c r="AO648" s="240"/>
    </row>
    <row r="649" spans="1:41" ht="15.75" customHeight="1">
      <c r="A649" s="240"/>
      <c r="B649" s="240"/>
      <c r="C649" s="240"/>
      <c r="D649" s="240"/>
      <c r="E649" s="240"/>
      <c r="F649" s="240"/>
      <c r="G649" s="240"/>
      <c r="H649" s="164"/>
      <c r="I649" s="164"/>
      <c r="J649" s="164"/>
      <c r="K649" s="164"/>
      <c r="L649" s="164"/>
      <c r="M649" s="240"/>
      <c r="N649" s="240"/>
      <c r="O649" s="240"/>
      <c r="P649" s="240"/>
      <c r="Q649" s="240"/>
      <c r="R649" s="240"/>
      <c r="S649" s="240"/>
      <c r="T649" s="240"/>
      <c r="U649" s="240"/>
      <c r="V649" s="240"/>
      <c r="W649" s="240"/>
      <c r="X649" s="240"/>
      <c r="Y649" s="240"/>
      <c r="Z649" s="240"/>
      <c r="AA649" s="240"/>
      <c r="AB649" s="240"/>
      <c r="AC649" s="240"/>
      <c r="AD649" s="240"/>
      <c r="AE649" s="240"/>
      <c r="AF649" s="240"/>
      <c r="AG649" s="240"/>
      <c r="AH649" s="240"/>
      <c r="AI649" s="240"/>
      <c r="AJ649" s="240"/>
      <c r="AK649" s="240"/>
      <c r="AL649" s="240"/>
      <c r="AM649" s="240"/>
      <c r="AN649" s="240"/>
      <c r="AO649" s="240"/>
    </row>
    <row r="650" spans="1:41" ht="15.75" customHeight="1">
      <c r="A650" s="240"/>
      <c r="B650" s="240"/>
      <c r="C650" s="240"/>
      <c r="D650" s="240"/>
      <c r="E650" s="240"/>
      <c r="F650" s="240"/>
      <c r="G650" s="240"/>
      <c r="H650" s="164"/>
      <c r="I650" s="164"/>
      <c r="J650" s="164"/>
      <c r="K650" s="164"/>
      <c r="L650" s="164"/>
      <c r="M650" s="240"/>
      <c r="N650" s="240"/>
      <c r="O650" s="240"/>
      <c r="P650" s="240"/>
      <c r="Q650" s="240"/>
      <c r="R650" s="240"/>
      <c r="S650" s="240"/>
      <c r="T650" s="240"/>
      <c r="U650" s="240"/>
      <c r="V650" s="240"/>
      <c r="W650" s="240"/>
      <c r="X650" s="240"/>
      <c r="Y650" s="240"/>
      <c r="Z650" s="240"/>
      <c r="AA650" s="240"/>
      <c r="AB650" s="240"/>
      <c r="AC650" s="240"/>
      <c r="AD650" s="240"/>
      <c r="AE650" s="240"/>
      <c r="AF650" s="240"/>
      <c r="AG650" s="240"/>
      <c r="AH650" s="240"/>
      <c r="AI650" s="240"/>
      <c r="AJ650" s="240"/>
      <c r="AK650" s="240"/>
      <c r="AL650" s="240"/>
      <c r="AM650" s="240"/>
      <c r="AN650" s="240"/>
      <c r="AO650" s="240"/>
    </row>
    <row r="651" spans="1:41" ht="15.75" customHeight="1">
      <c r="A651" s="240"/>
      <c r="B651" s="240"/>
      <c r="C651" s="240"/>
      <c r="D651" s="240"/>
      <c r="E651" s="240"/>
      <c r="F651" s="240"/>
      <c r="G651" s="240"/>
      <c r="H651" s="164"/>
      <c r="I651" s="164"/>
      <c r="J651" s="164"/>
      <c r="K651" s="164"/>
      <c r="L651" s="164"/>
      <c r="M651" s="240"/>
      <c r="N651" s="240"/>
      <c r="O651" s="240"/>
      <c r="P651" s="240"/>
      <c r="Q651" s="240"/>
      <c r="R651" s="240"/>
      <c r="S651" s="240"/>
      <c r="T651" s="240"/>
      <c r="U651" s="240"/>
      <c r="V651" s="240"/>
      <c r="W651" s="240"/>
      <c r="X651" s="240"/>
      <c r="Y651" s="240"/>
      <c r="Z651" s="240"/>
      <c r="AA651" s="240"/>
      <c r="AB651" s="240"/>
      <c r="AC651" s="240"/>
      <c r="AD651" s="240"/>
      <c r="AE651" s="240"/>
      <c r="AF651" s="240"/>
      <c r="AG651" s="240"/>
      <c r="AH651" s="240"/>
      <c r="AI651" s="240"/>
      <c r="AJ651" s="240"/>
      <c r="AK651" s="240"/>
      <c r="AL651" s="240"/>
      <c r="AM651" s="240"/>
      <c r="AN651" s="240"/>
      <c r="AO651" s="240"/>
    </row>
    <row r="652" spans="1:41" ht="15.75" customHeight="1">
      <c r="A652" s="240"/>
      <c r="B652" s="240"/>
      <c r="C652" s="240"/>
      <c r="D652" s="240"/>
      <c r="E652" s="240"/>
      <c r="F652" s="240"/>
      <c r="G652" s="240"/>
      <c r="H652" s="164"/>
      <c r="I652" s="164"/>
      <c r="J652" s="164"/>
      <c r="K652" s="164"/>
      <c r="L652" s="164"/>
      <c r="M652" s="240"/>
      <c r="N652" s="240"/>
      <c r="O652" s="240"/>
      <c r="P652" s="240"/>
      <c r="Q652" s="240"/>
      <c r="R652" s="240"/>
      <c r="S652" s="240"/>
      <c r="T652" s="240"/>
      <c r="U652" s="240"/>
      <c r="V652" s="240"/>
      <c r="W652" s="240"/>
      <c r="X652" s="240"/>
      <c r="Y652" s="240"/>
      <c r="Z652" s="240"/>
      <c r="AA652" s="240"/>
      <c r="AB652" s="240"/>
      <c r="AC652" s="240"/>
      <c r="AD652" s="240"/>
      <c r="AE652" s="240"/>
      <c r="AF652" s="240"/>
      <c r="AG652" s="240"/>
      <c r="AH652" s="240"/>
      <c r="AI652" s="240"/>
      <c r="AJ652" s="240"/>
      <c r="AK652" s="240"/>
      <c r="AL652" s="240"/>
      <c r="AM652" s="240"/>
      <c r="AN652" s="240"/>
      <c r="AO652" s="240"/>
    </row>
    <row r="653" spans="1:41" ht="15.75" customHeight="1">
      <c r="A653" s="240"/>
      <c r="B653" s="240"/>
      <c r="C653" s="240"/>
      <c r="D653" s="240"/>
      <c r="E653" s="240"/>
      <c r="F653" s="240"/>
      <c r="G653" s="240"/>
      <c r="H653" s="164"/>
      <c r="I653" s="164"/>
      <c r="J653" s="164"/>
      <c r="K653" s="164"/>
      <c r="L653" s="164"/>
      <c r="M653" s="240"/>
      <c r="N653" s="240"/>
      <c r="O653" s="240"/>
      <c r="P653" s="240"/>
      <c r="Q653" s="240"/>
      <c r="R653" s="240"/>
      <c r="S653" s="240"/>
      <c r="T653" s="240"/>
      <c r="U653" s="240"/>
      <c r="V653" s="240"/>
      <c r="W653" s="240"/>
      <c r="X653" s="240"/>
      <c r="Y653" s="240"/>
      <c r="Z653" s="240"/>
      <c r="AA653" s="240"/>
      <c r="AB653" s="240"/>
      <c r="AC653" s="240"/>
      <c r="AD653" s="240"/>
      <c r="AE653" s="240"/>
      <c r="AF653" s="240"/>
      <c r="AG653" s="240"/>
      <c r="AH653" s="240"/>
      <c r="AI653" s="240"/>
      <c r="AJ653" s="240"/>
      <c r="AK653" s="240"/>
      <c r="AL653" s="240"/>
      <c r="AM653" s="240"/>
      <c r="AN653" s="240"/>
      <c r="AO653" s="240"/>
    </row>
    <row r="654" spans="1:41" ht="15.75" customHeight="1">
      <c r="A654" s="240"/>
      <c r="B654" s="240"/>
      <c r="C654" s="240"/>
      <c r="D654" s="240"/>
      <c r="E654" s="240"/>
      <c r="F654" s="240"/>
      <c r="G654" s="240"/>
      <c r="H654" s="164"/>
      <c r="I654" s="164"/>
      <c r="J654" s="164"/>
      <c r="K654" s="164"/>
      <c r="L654" s="164"/>
      <c r="M654" s="240"/>
      <c r="N654" s="240"/>
      <c r="O654" s="240"/>
      <c r="P654" s="240"/>
      <c r="Q654" s="240"/>
      <c r="R654" s="240"/>
      <c r="S654" s="240"/>
      <c r="T654" s="240"/>
      <c r="U654" s="240"/>
      <c r="V654" s="240"/>
      <c r="W654" s="240"/>
      <c r="X654" s="240"/>
      <c r="Y654" s="240"/>
      <c r="Z654" s="240"/>
      <c r="AA654" s="240"/>
      <c r="AB654" s="240"/>
      <c r="AC654" s="240"/>
      <c r="AD654" s="240"/>
      <c r="AE654" s="240"/>
      <c r="AF654" s="240"/>
      <c r="AG654" s="240"/>
      <c r="AH654" s="240"/>
      <c r="AI654" s="240"/>
      <c r="AJ654" s="240"/>
      <c r="AK654" s="240"/>
      <c r="AL654" s="240"/>
      <c r="AM654" s="240"/>
      <c r="AN654" s="240"/>
      <c r="AO654" s="240"/>
    </row>
    <row r="655" spans="1:41" ht="15.75" customHeight="1">
      <c r="A655" s="240"/>
      <c r="B655" s="240"/>
      <c r="C655" s="240"/>
      <c r="D655" s="240"/>
      <c r="E655" s="240"/>
      <c r="F655" s="240"/>
      <c r="G655" s="240"/>
      <c r="H655" s="164"/>
      <c r="I655" s="164"/>
      <c r="J655" s="164"/>
      <c r="K655" s="164"/>
      <c r="L655" s="164"/>
      <c r="M655" s="240"/>
      <c r="N655" s="240"/>
      <c r="O655" s="240"/>
      <c r="P655" s="240"/>
      <c r="Q655" s="240"/>
      <c r="R655" s="240"/>
      <c r="S655" s="240"/>
      <c r="T655" s="240"/>
      <c r="U655" s="240"/>
      <c r="V655" s="240"/>
      <c r="W655" s="240"/>
      <c r="X655" s="240"/>
      <c r="Y655" s="240"/>
      <c r="Z655" s="240"/>
      <c r="AA655" s="240"/>
      <c r="AB655" s="240"/>
      <c r="AC655" s="240"/>
      <c r="AD655" s="240"/>
      <c r="AE655" s="240"/>
      <c r="AF655" s="240"/>
      <c r="AG655" s="240"/>
      <c r="AH655" s="240"/>
      <c r="AI655" s="240"/>
      <c r="AJ655" s="240"/>
      <c r="AK655" s="240"/>
      <c r="AL655" s="240"/>
      <c r="AM655" s="240"/>
      <c r="AN655" s="240"/>
      <c r="AO655" s="240"/>
    </row>
    <row r="656" spans="1:41" ht="15.75" customHeight="1">
      <c r="A656" s="240"/>
      <c r="B656" s="240"/>
      <c r="C656" s="240"/>
      <c r="D656" s="240"/>
      <c r="E656" s="240"/>
      <c r="F656" s="240"/>
      <c r="G656" s="240"/>
      <c r="H656" s="164"/>
      <c r="I656" s="164"/>
      <c r="J656" s="164"/>
      <c r="K656" s="164"/>
      <c r="L656" s="164"/>
      <c r="M656" s="240"/>
      <c r="N656" s="240"/>
      <c r="O656" s="240"/>
      <c r="P656" s="240"/>
      <c r="Q656" s="240"/>
      <c r="R656" s="240"/>
      <c r="S656" s="240"/>
      <c r="T656" s="240"/>
      <c r="U656" s="240"/>
      <c r="V656" s="240"/>
      <c r="W656" s="240"/>
      <c r="X656" s="240"/>
      <c r="Y656" s="240"/>
      <c r="Z656" s="240"/>
      <c r="AA656" s="240"/>
      <c r="AB656" s="240"/>
      <c r="AC656" s="240"/>
      <c r="AD656" s="240"/>
      <c r="AE656" s="240"/>
      <c r="AF656" s="240"/>
      <c r="AG656" s="240"/>
      <c r="AH656" s="240"/>
      <c r="AI656" s="240"/>
      <c r="AJ656" s="240"/>
      <c r="AK656" s="240"/>
      <c r="AL656" s="240"/>
      <c r="AM656" s="240"/>
      <c r="AN656" s="240"/>
      <c r="AO656" s="240"/>
    </row>
    <row r="657" spans="1:41" ht="15.75" customHeight="1">
      <c r="A657" s="240"/>
      <c r="B657" s="240"/>
      <c r="C657" s="240"/>
      <c r="D657" s="240"/>
      <c r="E657" s="240"/>
      <c r="F657" s="240"/>
      <c r="G657" s="240"/>
      <c r="H657" s="164"/>
      <c r="I657" s="164"/>
      <c r="J657" s="164"/>
      <c r="K657" s="164"/>
      <c r="L657" s="164"/>
      <c r="M657" s="240"/>
      <c r="N657" s="240"/>
      <c r="O657" s="240"/>
      <c r="P657" s="240"/>
      <c r="Q657" s="240"/>
      <c r="R657" s="240"/>
      <c r="S657" s="240"/>
      <c r="T657" s="240"/>
      <c r="U657" s="240"/>
      <c r="V657" s="240"/>
      <c r="W657" s="240"/>
      <c r="X657" s="240"/>
      <c r="Y657" s="240"/>
      <c r="Z657" s="240"/>
      <c r="AA657" s="240"/>
      <c r="AB657" s="240"/>
      <c r="AC657" s="240"/>
      <c r="AD657" s="240"/>
      <c r="AE657" s="240"/>
      <c r="AF657" s="240"/>
      <c r="AG657" s="240"/>
      <c r="AH657" s="240"/>
      <c r="AI657" s="240"/>
      <c r="AJ657" s="240"/>
      <c r="AK657" s="240"/>
      <c r="AL657" s="240"/>
      <c r="AM657" s="240"/>
      <c r="AN657" s="240"/>
      <c r="AO657" s="240"/>
    </row>
    <row r="658" spans="1:41" ht="15.75" customHeight="1">
      <c r="A658" s="240"/>
      <c r="B658" s="240"/>
      <c r="C658" s="240"/>
      <c r="D658" s="240"/>
      <c r="E658" s="240"/>
      <c r="F658" s="240"/>
      <c r="G658" s="240"/>
      <c r="H658" s="164"/>
      <c r="I658" s="164"/>
      <c r="J658" s="164"/>
      <c r="K658" s="164"/>
      <c r="L658" s="164"/>
      <c r="M658" s="240"/>
      <c r="N658" s="240"/>
      <c r="O658" s="240"/>
      <c r="P658" s="240"/>
      <c r="Q658" s="240"/>
      <c r="R658" s="240"/>
      <c r="S658" s="240"/>
      <c r="T658" s="240"/>
      <c r="U658" s="240"/>
      <c r="V658" s="240"/>
      <c r="W658" s="240"/>
      <c r="X658" s="240"/>
      <c r="Y658" s="240"/>
      <c r="Z658" s="240"/>
      <c r="AA658" s="240"/>
      <c r="AB658" s="240"/>
      <c r="AC658" s="240"/>
      <c r="AD658" s="240"/>
      <c r="AE658" s="240"/>
      <c r="AF658" s="240"/>
      <c r="AG658" s="240"/>
      <c r="AH658" s="240"/>
      <c r="AI658" s="240"/>
      <c r="AJ658" s="240"/>
      <c r="AK658" s="240"/>
      <c r="AL658" s="240"/>
      <c r="AM658" s="240"/>
      <c r="AN658" s="240"/>
      <c r="AO658" s="240"/>
    </row>
    <row r="659" spans="1:41" ht="15.75" customHeight="1">
      <c r="A659" s="240"/>
      <c r="B659" s="240"/>
      <c r="C659" s="240"/>
      <c r="D659" s="240"/>
      <c r="E659" s="240"/>
      <c r="F659" s="240"/>
      <c r="G659" s="240"/>
      <c r="H659" s="164"/>
      <c r="I659" s="164"/>
      <c r="J659" s="164"/>
      <c r="K659" s="164"/>
      <c r="L659" s="164"/>
      <c r="M659" s="240"/>
      <c r="N659" s="240"/>
      <c r="O659" s="240"/>
      <c r="P659" s="240"/>
      <c r="Q659" s="240"/>
      <c r="R659" s="240"/>
      <c r="S659" s="240"/>
      <c r="T659" s="240"/>
      <c r="U659" s="240"/>
      <c r="V659" s="240"/>
      <c r="W659" s="240"/>
      <c r="X659" s="240"/>
      <c r="Y659" s="240"/>
      <c r="Z659" s="240"/>
      <c r="AA659" s="240"/>
      <c r="AB659" s="240"/>
      <c r="AC659" s="240"/>
      <c r="AD659" s="240"/>
      <c r="AE659" s="240"/>
      <c r="AF659" s="240"/>
      <c r="AG659" s="240"/>
      <c r="AH659" s="240"/>
      <c r="AI659" s="240"/>
      <c r="AJ659" s="240"/>
      <c r="AK659" s="240"/>
      <c r="AL659" s="240"/>
      <c r="AM659" s="240"/>
      <c r="AN659" s="240"/>
      <c r="AO659" s="240"/>
    </row>
    <row r="660" spans="1:41" ht="15.75" customHeight="1">
      <c r="A660" s="240"/>
      <c r="B660" s="240"/>
      <c r="C660" s="240"/>
      <c r="D660" s="240"/>
      <c r="E660" s="240"/>
      <c r="F660" s="240"/>
      <c r="G660" s="240"/>
      <c r="H660" s="164"/>
      <c r="I660" s="164"/>
      <c r="J660" s="164"/>
      <c r="K660" s="164"/>
      <c r="L660" s="164"/>
      <c r="M660" s="240"/>
      <c r="N660" s="240"/>
      <c r="O660" s="240"/>
      <c r="P660" s="240"/>
      <c r="Q660" s="240"/>
      <c r="R660" s="240"/>
      <c r="S660" s="240"/>
      <c r="T660" s="240"/>
      <c r="U660" s="240"/>
      <c r="V660" s="240"/>
      <c r="W660" s="240"/>
      <c r="X660" s="240"/>
      <c r="Y660" s="240"/>
      <c r="Z660" s="240"/>
      <c r="AA660" s="240"/>
      <c r="AB660" s="240"/>
      <c r="AC660" s="240"/>
      <c r="AD660" s="240"/>
      <c r="AE660" s="240"/>
      <c r="AF660" s="240"/>
      <c r="AG660" s="240"/>
      <c r="AH660" s="240"/>
      <c r="AI660" s="240"/>
      <c r="AJ660" s="240"/>
      <c r="AK660" s="240"/>
      <c r="AL660" s="240"/>
      <c r="AM660" s="240"/>
      <c r="AN660" s="240"/>
      <c r="AO660" s="240"/>
    </row>
    <row r="661" spans="1:41" ht="15.75" customHeight="1">
      <c r="A661" s="240"/>
      <c r="B661" s="240"/>
      <c r="C661" s="240"/>
      <c r="D661" s="240"/>
      <c r="E661" s="240"/>
      <c r="F661" s="240"/>
      <c r="G661" s="240"/>
      <c r="H661" s="164"/>
      <c r="I661" s="164"/>
      <c r="J661" s="164"/>
      <c r="K661" s="164"/>
      <c r="L661" s="164"/>
      <c r="M661" s="240"/>
      <c r="N661" s="240"/>
      <c r="O661" s="240"/>
      <c r="P661" s="240"/>
      <c r="Q661" s="240"/>
      <c r="R661" s="240"/>
      <c r="S661" s="240"/>
      <c r="T661" s="240"/>
      <c r="U661" s="240"/>
      <c r="V661" s="240"/>
      <c r="W661" s="240"/>
      <c r="X661" s="240"/>
      <c r="Y661" s="240"/>
      <c r="Z661" s="240"/>
      <c r="AA661" s="240"/>
      <c r="AB661" s="240"/>
      <c r="AC661" s="240"/>
      <c r="AD661" s="240"/>
      <c r="AE661" s="240"/>
      <c r="AF661" s="240"/>
      <c r="AG661" s="240"/>
      <c r="AH661" s="240"/>
      <c r="AI661" s="240"/>
      <c r="AJ661" s="240"/>
      <c r="AK661" s="240"/>
      <c r="AL661" s="240"/>
      <c r="AM661" s="240"/>
      <c r="AN661" s="240"/>
      <c r="AO661" s="240"/>
    </row>
    <row r="662" spans="1:41" ht="15.75" customHeight="1">
      <c r="A662" s="240"/>
      <c r="B662" s="240"/>
      <c r="C662" s="240"/>
      <c r="D662" s="240"/>
      <c r="E662" s="240"/>
      <c r="F662" s="240"/>
      <c r="G662" s="240"/>
      <c r="H662" s="164"/>
      <c r="I662" s="164"/>
      <c r="J662" s="164"/>
      <c r="K662" s="164"/>
      <c r="L662" s="164"/>
      <c r="M662" s="240"/>
      <c r="N662" s="240"/>
      <c r="O662" s="240"/>
      <c r="P662" s="240"/>
      <c r="Q662" s="240"/>
      <c r="R662" s="240"/>
      <c r="S662" s="240"/>
      <c r="T662" s="240"/>
      <c r="U662" s="240"/>
      <c r="V662" s="240"/>
      <c r="W662" s="240"/>
      <c r="X662" s="240"/>
      <c r="Y662" s="240"/>
      <c r="Z662" s="240"/>
      <c r="AA662" s="240"/>
      <c r="AB662" s="240"/>
      <c r="AC662" s="240"/>
      <c r="AD662" s="240"/>
      <c r="AE662" s="240"/>
      <c r="AF662" s="240"/>
      <c r="AG662" s="240"/>
      <c r="AH662" s="240"/>
      <c r="AI662" s="240"/>
      <c r="AJ662" s="240"/>
      <c r="AK662" s="240"/>
      <c r="AL662" s="240"/>
      <c r="AM662" s="240"/>
      <c r="AN662" s="240"/>
      <c r="AO662" s="240"/>
    </row>
    <row r="663" spans="1:41" ht="15.75" customHeight="1">
      <c r="A663" s="240"/>
      <c r="B663" s="240"/>
      <c r="C663" s="240"/>
      <c r="D663" s="240"/>
      <c r="E663" s="240"/>
      <c r="F663" s="240"/>
      <c r="G663" s="240"/>
      <c r="H663" s="164"/>
      <c r="I663" s="164"/>
      <c r="J663" s="164"/>
      <c r="K663" s="164"/>
      <c r="L663" s="164"/>
      <c r="M663" s="240"/>
      <c r="N663" s="240"/>
      <c r="O663" s="240"/>
      <c r="P663" s="240"/>
      <c r="Q663" s="240"/>
      <c r="R663" s="240"/>
      <c r="S663" s="240"/>
      <c r="T663" s="240"/>
      <c r="U663" s="240"/>
      <c r="V663" s="240"/>
      <c r="W663" s="240"/>
      <c r="X663" s="240"/>
      <c r="Y663" s="240"/>
      <c r="Z663" s="240"/>
      <c r="AA663" s="240"/>
      <c r="AB663" s="240"/>
      <c r="AC663" s="240"/>
      <c r="AD663" s="240"/>
      <c r="AE663" s="240"/>
      <c r="AF663" s="240"/>
      <c r="AG663" s="240"/>
      <c r="AH663" s="240"/>
      <c r="AI663" s="240"/>
      <c r="AJ663" s="240"/>
      <c r="AK663" s="240"/>
      <c r="AL663" s="240"/>
      <c r="AM663" s="240"/>
      <c r="AN663" s="240"/>
      <c r="AO663" s="240"/>
    </row>
    <row r="664" spans="1:41" ht="15.75" customHeight="1">
      <c r="A664" s="240"/>
      <c r="B664" s="240"/>
      <c r="C664" s="240"/>
      <c r="D664" s="240"/>
      <c r="E664" s="240"/>
      <c r="F664" s="240"/>
      <c r="G664" s="240"/>
      <c r="H664" s="164"/>
      <c r="I664" s="164"/>
      <c r="J664" s="164"/>
      <c r="K664" s="164"/>
      <c r="L664" s="164"/>
      <c r="M664" s="240"/>
      <c r="N664" s="240"/>
      <c r="O664" s="240"/>
      <c r="P664" s="240"/>
      <c r="Q664" s="240"/>
      <c r="R664" s="240"/>
      <c r="S664" s="240"/>
      <c r="T664" s="240"/>
      <c r="U664" s="240"/>
      <c r="V664" s="240"/>
      <c r="W664" s="240"/>
      <c r="X664" s="240"/>
      <c r="Y664" s="240"/>
      <c r="Z664" s="240"/>
      <c r="AA664" s="240"/>
      <c r="AB664" s="240"/>
      <c r="AC664" s="240"/>
      <c r="AD664" s="240"/>
      <c r="AE664" s="240"/>
      <c r="AF664" s="240"/>
      <c r="AG664" s="240"/>
      <c r="AH664" s="240"/>
      <c r="AI664" s="240"/>
      <c r="AJ664" s="240"/>
      <c r="AK664" s="240"/>
      <c r="AL664" s="240"/>
      <c r="AM664" s="240"/>
      <c r="AN664" s="240"/>
      <c r="AO664" s="240"/>
    </row>
    <row r="665" spans="1:41" ht="15.75" customHeight="1">
      <c r="A665" s="240"/>
      <c r="B665" s="240"/>
      <c r="C665" s="240"/>
      <c r="D665" s="240"/>
      <c r="E665" s="240"/>
      <c r="F665" s="240"/>
      <c r="G665" s="240"/>
      <c r="H665" s="164"/>
      <c r="I665" s="164"/>
      <c r="J665" s="164"/>
      <c r="K665" s="164"/>
      <c r="L665" s="164"/>
      <c r="M665" s="240"/>
      <c r="N665" s="240"/>
      <c r="O665" s="240"/>
      <c r="P665" s="240"/>
      <c r="Q665" s="240"/>
      <c r="R665" s="240"/>
      <c r="S665" s="240"/>
      <c r="T665" s="240"/>
      <c r="U665" s="240"/>
      <c r="V665" s="240"/>
      <c r="W665" s="240"/>
      <c r="X665" s="240"/>
      <c r="Y665" s="240"/>
      <c r="Z665" s="240"/>
      <c r="AA665" s="240"/>
      <c r="AB665" s="240"/>
      <c r="AC665" s="240"/>
      <c r="AD665" s="240"/>
      <c r="AE665" s="240"/>
      <c r="AF665" s="240"/>
      <c r="AG665" s="240"/>
      <c r="AH665" s="240"/>
      <c r="AI665" s="240"/>
      <c r="AJ665" s="240"/>
      <c r="AK665" s="240"/>
      <c r="AL665" s="240"/>
      <c r="AM665" s="240"/>
      <c r="AN665" s="240"/>
      <c r="AO665" s="240"/>
    </row>
    <row r="666" spans="1:41" ht="15.75" customHeight="1">
      <c r="A666" s="240"/>
      <c r="B666" s="240"/>
      <c r="C666" s="240"/>
      <c r="D666" s="240"/>
      <c r="E666" s="240"/>
      <c r="F666" s="240"/>
      <c r="G666" s="240"/>
      <c r="H666" s="164"/>
      <c r="I666" s="164"/>
      <c r="J666" s="164"/>
      <c r="K666" s="164"/>
      <c r="L666" s="164"/>
      <c r="M666" s="240"/>
      <c r="N666" s="240"/>
      <c r="O666" s="240"/>
      <c r="P666" s="240"/>
      <c r="Q666" s="240"/>
      <c r="R666" s="240"/>
      <c r="S666" s="240"/>
      <c r="T666" s="240"/>
      <c r="U666" s="240"/>
      <c r="V666" s="240"/>
      <c r="W666" s="240"/>
      <c r="X666" s="240"/>
      <c r="Y666" s="240"/>
      <c r="Z666" s="240"/>
      <c r="AA666" s="240"/>
      <c r="AB666" s="240"/>
      <c r="AC666" s="240"/>
      <c r="AD666" s="240"/>
      <c r="AE666" s="240"/>
      <c r="AF666" s="240"/>
      <c r="AG666" s="240"/>
      <c r="AH666" s="240"/>
      <c r="AI666" s="240"/>
      <c r="AJ666" s="240"/>
      <c r="AK666" s="240"/>
      <c r="AL666" s="240"/>
      <c r="AM666" s="240"/>
      <c r="AN666" s="240"/>
      <c r="AO666" s="240"/>
    </row>
    <row r="667" spans="1:41" ht="15.75" customHeight="1">
      <c r="A667" s="240"/>
      <c r="B667" s="240"/>
      <c r="C667" s="240"/>
      <c r="D667" s="240"/>
      <c r="E667" s="240"/>
      <c r="F667" s="240"/>
      <c r="G667" s="240"/>
      <c r="H667" s="164"/>
      <c r="I667" s="164"/>
      <c r="J667" s="164"/>
      <c r="K667" s="164"/>
      <c r="L667" s="164"/>
      <c r="M667" s="240"/>
      <c r="N667" s="240"/>
      <c r="O667" s="240"/>
      <c r="P667" s="240"/>
      <c r="Q667" s="240"/>
      <c r="R667" s="240"/>
      <c r="S667" s="240"/>
      <c r="T667" s="240"/>
      <c r="U667" s="240"/>
      <c r="V667" s="240"/>
      <c r="W667" s="240"/>
      <c r="X667" s="240"/>
      <c r="Y667" s="240"/>
      <c r="Z667" s="240"/>
      <c r="AA667" s="240"/>
      <c r="AB667" s="240"/>
      <c r="AC667" s="240"/>
      <c r="AD667" s="240"/>
      <c r="AE667" s="240"/>
      <c r="AF667" s="240"/>
      <c r="AG667" s="240"/>
      <c r="AH667" s="240"/>
      <c r="AI667" s="240"/>
      <c r="AJ667" s="240"/>
      <c r="AK667" s="240"/>
      <c r="AL667" s="240"/>
      <c r="AM667" s="240"/>
      <c r="AN667" s="240"/>
      <c r="AO667" s="240"/>
    </row>
    <row r="668" spans="1:41" ht="15.75" customHeight="1">
      <c r="A668" s="240"/>
      <c r="B668" s="240"/>
      <c r="C668" s="240"/>
      <c r="D668" s="240"/>
      <c r="E668" s="240"/>
      <c r="F668" s="240"/>
      <c r="G668" s="240"/>
      <c r="H668" s="164"/>
      <c r="I668" s="164"/>
      <c r="J668" s="164"/>
      <c r="K668" s="164"/>
      <c r="L668" s="164"/>
      <c r="M668" s="240"/>
      <c r="N668" s="240"/>
      <c r="O668" s="240"/>
      <c r="P668" s="240"/>
      <c r="Q668" s="240"/>
      <c r="R668" s="240"/>
      <c r="S668" s="240"/>
      <c r="T668" s="240"/>
      <c r="U668" s="240"/>
      <c r="V668" s="240"/>
      <c r="W668" s="240"/>
      <c r="X668" s="240"/>
      <c r="Y668" s="240"/>
      <c r="Z668" s="240"/>
      <c r="AA668" s="240"/>
      <c r="AB668" s="240"/>
      <c r="AC668" s="240"/>
      <c r="AD668" s="240"/>
      <c r="AE668" s="240"/>
      <c r="AF668" s="240"/>
      <c r="AG668" s="240"/>
      <c r="AH668" s="240"/>
      <c r="AI668" s="240"/>
      <c r="AJ668" s="240"/>
      <c r="AK668" s="240"/>
      <c r="AL668" s="240"/>
      <c r="AM668" s="240"/>
      <c r="AN668" s="240"/>
      <c r="AO668" s="240"/>
    </row>
    <row r="669" spans="1:41" ht="15.75" customHeight="1">
      <c r="A669" s="240"/>
      <c r="B669" s="240"/>
      <c r="C669" s="240"/>
      <c r="D669" s="240"/>
      <c r="E669" s="240"/>
      <c r="F669" s="240"/>
      <c r="G669" s="240"/>
      <c r="H669" s="164"/>
      <c r="I669" s="164"/>
      <c r="J669" s="164"/>
      <c r="K669" s="164"/>
      <c r="L669" s="164"/>
      <c r="M669" s="240"/>
      <c r="N669" s="240"/>
      <c r="O669" s="240"/>
      <c r="P669" s="240"/>
      <c r="Q669" s="240"/>
      <c r="R669" s="240"/>
      <c r="S669" s="240"/>
      <c r="T669" s="240"/>
      <c r="U669" s="240"/>
      <c r="V669" s="240"/>
      <c r="W669" s="240"/>
      <c r="X669" s="240"/>
      <c r="Y669" s="240"/>
      <c r="Z669" s="240"/>
      <c r="AA669" s="240"/>
      <c r="AB669" s="240"/>
      <c r="AC669" s="240"/>
      <c r="AD669" s="240"/>
      <c r="AE669" s="240"/>
      <c r="AF669" s="240"/>
      <c r="AG669" s="240"/>
      <c r="AH669" s="240"/>
      <c r="AI669" s="240"/>
      <c r="AJ669" s="240"/>
      <c r="AK669" s="240"/>
      <c r="AL669" s="240"/>
      <c r="AM669" s="240"/>
      <c r="AN669" s="240"/>
      <c r="AO669" s="240"/>
    </row>
    <row r="670" spans="1:41" ht="15.75" customHeight="1">
      <c r="A670" s="240"/>
      <c r="B670" s="240"/>
      <c r="C670" s="240"/>
      <c r="D670" s="240"/>
      <c r="E670" s="240"/>
      <c r="F670" s="240"/>
      <c r="G670" s="240"/>
      <c r="H670" s="164"/>
      <c r="I670" s="164"/>
      <c r="J670" s="164"/>
      <c r="K670" s="164"/>
      <c r="L670" s="164"/>
      <c r="M670" s="240"/>
      <c r="N670" s="240"/>
      <c r="O670" s="240"/>
      <c r="P670" s="240"/>
      <c r="Q670" s="240"/>
      <c r="R670" s="240"/>
      <c r="S670" s="240"/>
      <c r="T670" s="240"/>
      <c r="U670" s="240"/>
      <c r="V670" s="240"/>
      <c r="W670" s="240"/>
      <c r="X670" s="240"/>
      <c r="Y670" s="240"/>
      <c r="Z670" s="240"/>
      <c r="AA670" s="240"/>
      <c r="AB670" s="240"/>
      <c r="AC670" s="240"/>
      <c r="AD670" s="240"/>
      <c r="AE670" s="240"/>
      <c r="AF670" s="240"/>
      <c r="AG670" s="240"/>
      <c r="AH670" s="240"/>
      <c r="AI670" s="240"/>
      <c r="AJ670" s="240"/>
      <c r="AK670" s="240"/>
      <c r="AL670" s="240"/>
      <c r="AM670" s="240"/>
      <c r="AN670" s="240"/>
      <c r="AO670" s="240"/>
    </row>
    <row r="671" spans="1:41" ht="15.75" customHeight="1">
      <c r="A671" s="240"/>
      <c r="B671" s="240"/>
      <c r="C671" s="240"/>
      <c r="D671" s="240"/>
      <c r="E671" s="240"/>
      <c r="F671" s="240"/>
      <c r="G671" s="240"/>
      <c r="H671" s="164"/>
      <c r="I671" s="164"/>
      <c r="J671" s="164"/>
      <c r="K671" s="164"/>
      <c r="L671" s="164"/>
      <c r="M671" s="240"/>
      <c r="N671" s="240"/>
      <c r="O671" s="240"/>
      <c r="P671" s="240"/>
      <c r="Q671" s="240"/>
      <c r="R671" s="240"/>
      <c r="S671" s="240"/>
      <c r="T671" s="240"/>
      <c r="U671" s="240"/>
      <c r="V671" s="240"/>
      <c r="W671" s="240"/>
      <c r="X671" s="240"/>
      <c r="Y671" s="240"/>
      <c r="Z671" s="240"/>
      <c r="AA671" s="240"/>
      <c r="AB671" s="240"/>
      <c r="AC671" s="240"/>
      <c r="AD671" s="240"/>
      <c r="AE671" s="240"/>
      <c r="AF671" s="240"/>
      <c r="AG671" s="240"/>
      <c r="AH671" s="240"/>
      <c r="AI671" s="240"/>
      <c r="AJ671" s="240"/>
      <c r="AK671" s="240"/>
      <c r="AL671" s="240"/>
      <c r="AM671" s="240"/>
      <c r="AN671" s="240"/>
      <c r="AO671" s="240"/>
    </row>
    <row r="672" spans="1:41" ht="15.75" customHeight="1">
      <c r="A672" s="240"/>
      <c r="B672" s="240"/>
      <c r="C672" s="240"/>
      <c r="D672" s="240"/>
      <c r="E672" s="240"/>
      <c r="F672" s="240"/>
      <c r="G672" s="240"/>
      <c r="H672" s="164"/>
      <c r="I672" s="164"/>
      <c r="J672" s="164"/>
      <c r="K672" s="164"/>
      <c r="L672" s="164"/>
      <c r="M672" s="240"/>
      <c r="N672" s="240"/>
      <c r="O672" s="240"/>
      <c r="P672" s="240"/>
      <c r="Q672" s="240"/>
      <c r="R672" s="240"/>
      <c r="S672" s="240"/>
      <c r="T672" s="240"/>
      <c r="U672" s="240"/>
      <c r="V672" s="240"/>
      <c r="W672" s="240"/>
      <c r="X672" s="240"/>
      <c r="Y672" s="240"/>
      <c r="Z672" s="240"/>
      <c r="AA672" s="240"/>
      <c r="AB672" s="240"/>
      <c r="AC672" s="240"/>
      <c r="AD672" s="240"/>
      <c r="AE672" s="240"/>
      <c r="AF672" s="240"/>
      <c r="AG672" s="240"/>
      <c r="AH672" s="240"/>
      <c r="AI672" s="240"/>
      <c r="AJ672" s="240"/>
      <c r="AK672" s="240"/>
      <c r="AL672" s="240"/>
      <c r="AM672" s="240"/>
      <c r="AN672" s="240"/>
      <c r="AO672" s="240"/>
    </row>
    <row r="673" spans="1:41" ht="15.75" customHeight="1">
      <c r="A673" s="240"/>
      <c r="B673" s="240"/>
      <c r="C673" s="240"/>
      <c r="D673" s="240"/>
      <c r="E673" s="240"/>
      <c r="F673" s="240"/>
      <c r="G673" s="240"/>
      <c r="H673" s="164"/>
      <c r="I673" s="164"/>
      <c r="J673" s="164"/>
      <c r="K673" s="164"/>
      <c r="L673" s="164"/>
      <c r="M673" s="240"/>
      <c r="N673" s="240"/>
      <c r="O673" s="240"/>
      <c r="P673" s="240"/>
      <c r="Q673" s="240"/>
      <c r="R673" s="240"/>
      <c r="S673" s="240"/>
      <c r="T673" s="240"/>
      <c r="U673" s="240"/>
      <c r="V673" s="240"/>
      <c r="W673" s="240"/>
      <c r="X673" s="240"/>
      <c r="Y673" s="240"/>
      <c r="Z673" s="240"/>
      <c r="AA673" s="240"/>
      <c r="AB673" s="240"/>
      <c r="AC673" s="240"/>
      <c r="AD673" s="240"/>
      <c r="AE673" s="240"/>
      <c r="AF673" s="240"/>
      <c r="AG673" s="240"/>
      <c r="AH673" s="240"/>
      <c r="AI673" s="240"/>
      <c r="AJ673" s="240"/>
      <c r="AK673" s="240"/>
      <c r="AL673" s="240"/>
      <c r="AM673" s="240"/>
      <c r="AN673" s="240"/>
      <c r="AO673" s="240"/>
    </row>
    <row r="674" spans="1:41" ht="15.75" customHeight="1">
      <c r="A674" s="240"/>
      <c r="B674" s="240"/>
      <c r="C674" s="240"/>
      <c r="D674" s="240"/>
      <c r="E674" s="240"/>
      <c r="F674" s="240"/>
      <c r="G674" s="240"/>
      <c r="H674" s="164"/>
      <c r="I674" s="164"/>
      <c r="J674" s="164"/>
      <c r="K674" s="164"/>
      <c r="L674" s="164"/>
      <c r="M674" s="240"/>
      <c r="N674" s="240"/>
      <c r="O674" s="240"/>
      <c r="P674" s="240"/>
      <c r="Q674" s="240"/>
      <c r="R674" s="240"/>
      <c r="S674" s="240"/>
      <c r="T674" s="240"/>
      <c r="U674" s="240"/>
      <c r="V674" s="240"/>
      <c r="W674" s="240"/>
      <c r="X674" s="240"/>
      <c r="Y674" s="240"/>
      <c r="Z674" s="240"/>
      <c r="AA674" s="240"/>
      <c r="AB674" s="240"/>
      <c r="AC674" s="240"/>
      <c r="AD674" s="240"/>
      <c r="AE674" s="240"/>
      <c r="AF674" s="240"/>
      <c r="AG674" s="240"/>
      <c r="AH674" s="240"/>
      <c r="AI674" s="240"/>
      <c r="AJ674" s="240"/>
      <c r="AK674" s="240"/>
      <c r="AL674" s="240"/>
      <c r="AM674" s="240"/>
      <c r="AN674" s="240"/>
      <c r="AO674" s="240"/>
    </row>
    <row r="675" spans="1:41" ht="15.75" customHeight="1">
      <c r="A675" s="240"/>
      <c r="B675" s="240"/>
      <c r="C675" s="240"/>
      <c r="D675" s="240"/>
      <c r="E675" s="240"/>
      <c r="F675" s="240"/>
      <c r="G675" s="240"/>
      <c r="H675" s="164"/>
      <c r="I675" s="164"/>
      <c r="J675" s="164"/>
      <c r="K675" s="164"/>
      <c r="L675" s="164"/>
      <c r="M675" s="240"/>
      <c r="N675" s="240"/>
      <c r="O675" s="240"/>
      <c r="P675" s="240"/>
      <c r="Q675" s="240"/>
      <c r="R675" s="240"/>
      <c r="S675" s="240"/>
      <c r="T675" s="240"/>
      <c r="U675" s="240"/>
      <c r="V675" s="240"/>
      <c r="W675" s="240"/>
      <c r="X675" s="240"/>
      <c r="Y675" s="240"/>
      <c r="Z675" s="240"/>
      <c r="AA675" s="240"/>
      <c r="AB675" s="240"/>
      <c r="AC675" s="240"/>
      <c r="AD675" s="240"/>
      <c r="AE675" s="240"/>
      <c r="AF675" s="240"/>
      <c r="AG675" s="240"/>
      <c r="AH675" s="240"/>
      <c r="AI675" s="240"/>
      <c r="AJ675" s="240"/>
      <c r="AK675" s="240"/>
      <c r="AL675" s="240"/>
      <c r="AM675" s="240"/>
      <c r="AN675" s="240"/>
      <c r="AO675" s="240"/>
    </row>
    <row r="676" spans="1:41" ht="15.75" customHeight="1">
      <c r="A676" s="240"/>
      <c r="B676" s="240"/>
      <c r="C676" s="240"/>
      <c r="D676" s="240"/>
      <c r="E676" s="240"/>
      <c r="F676" s="240"/>
      <c r="G676" s="240"/>
      <c r="H676" s="164"/>
      <c r="I676" s="164"/>
      <c r="J676" s="164"/>
      <c r="K676" s="164"/>
      <c r="L676" s="164"/>
      <c r="M676" s="240"/>
      <c r="N676" s="240"/>
      <c r="O676" s="240"/>
      <c r="P676" s="240"/>
      <c r="Q676" s="240"/>
      <c r="R676" s="240"/>
      <c r="S676" s="240"/>
      <c r="T676" s="240"/>
      <c r="U676" s="240"/>
      <c r="V676" s="240"/>
      <c r="W676" s="240"/>
      <c r="X676" s="240"/>
      <c r="Y676" s="240"/>
      <c r="Z676" s="240"/>
      <c r="AA676" s="240"/>
      <c r="AB676" s="240"/>
      <c r="AC676" s="240"/>
      <c r="AD676" s="240"/>
      <c r="AE676" s="240"/>
      <c r="AF676" s="240"/>
      <c r="AG676" s="240"/>
      <c r="AH676" s="240"/>
      <c r="AI676" s="240"/>
      <c r="AJ676" s="240"/>
      <c r="AK676" s="240"/>
      <c r="AL676" s="240"/>
      <c r="AM676" s="240"/>
      <c r="AN676" s="240"/>
      <c r="AO676" s="240"/>
    </row>
    <row r="677" spans="1:41" ht="15.75" customHeight="1">
      <c r="A677" s="240"/>
      <c r="B677" s="240"/>
      <c r="C677" s="240"/>
      <c r="D677" s="240"/>
      <c r="E677" s="240"/>
      <c r="F677" s="240"/>
      <c r="G677" s="240"/>
      <c r="H677" s="164"/>
      <c r="I677" s="164"/>
      <c r="J677" s="164"/>
      <c r="K677" s="164"/>
      <c r="L677" s="164"/>
      <c r="M677" s="240"/>
      <c r="N677" s="240"/>
      <c r="O677" s="240"/>
      <c r="P677" s="240"/>
      <c r="Q677" s="240"/>
      <c r="R677" s="240"/>
      <c r="S677" s="240"/>
      <c r="T677" s="240"/>
      <c r="U677" s="240"/>
      <c r="V677" s="240"/>
      <c r="W677" s="240"/>
      <c r="X677" s="240"/>
      <c r="Y677" s="240"/>
      <c r="Z677" s="240"/>
      <c r="AA677" s="240"/>
      <c r="AB677" s="240"/>
      <c r="AC677" s="240"/>
      <c r="AD677" s="240"/>
      <c r="AE677" s="240"/>
      <c r="AF677" s="240"/>
      <c r="AG677" s="240"/>
      <c r="AH677" s="240"/>
      <c r="AI677" s="240"/>
      <c r="AJ677" s="240"/>
      <c r="AK677" s="240"/>
      <c r="AL677" s="240"/>
      <c r="AM677" s="240"/>
      <c r="AN677" s="240"/>
      <c r="AO677" s="240"/>
    </row>
    <row r="678" spans="1:41" ht="15.75" customHeight="1">
      <c r="A678" s="240"/>
      <c r="B678" s="240"/>
      <c r="C678" s="240"/>
      <c r="D678" s="240"/>
      <c r="E678" s="240"/>
      <c r="F678" s="240"/>
      <c r="G678" s="240"/>
      <c r="H678" s="164"/>
      <c r="I678" s="164"/>
      <c r="J678" s="164"/>
      <c r="K678" s="164"/>
      <c r="L678" s="164"/>
      <c r="M678" s="240"/>
      <c r="N678" s="240"/>
      <c r="O678" s="240"/>
      <c r="P678" s="240"/>
      <c r="Q678" s="240"/>
      <c r="R678" s="240"/>
      <c r="S678" s="240"/>
      <c r="T678" s="240"/>
      <c r="U678" s="240"/>
      <c r="V678" s="240"/>
      <c r="W678" s="240"/>
      <c r="X678" s="240"/>
      <c r="Y678" s="240"/>
      <c r="Z678" s="240"/>
      <c r="AA678" s="240"/>
      <c r="AB678" s="240"/>
      <c r="AC678" s="240"/>
      <c r="AD678" s="240"/>
      <c r="AE678" s="240"/>
      <c r="AF678" s="240"/>
      <c r="AG678" s="240"/>
      <c r="AH678" s="240"/>
      <c r="AI678" s="240"/>
      <c r="AJ678" s="240"/>
      <c r="AK678" s="240"/>
      <c r="AL678" s="240"/>
      <c r="AM678" s="240"/>
      <c r="AN678" s="240"/>
      <c r="AO678" s="240"/>
    </row>
    <row r="679" spans="1:41" ht="15.75" customHeight="1">
      <c r="A679" s="240"/>
      <c r="B679" s="240"/>
      <c r="C679" s="240"/>
      <c r="D679" s="240"/>
      <c r="E679" s="240"/>
      <c r="F679" s="240"/>
      <c r="G679" s="240"/>
      <c r="H679" s="164"/>
      <c r="I679" s="164"/>
      <c r="J679" s="164"/>
      <c r="K679" s="164"/>
      <c r="L679" s="164"/>
      <c r="M679" s="240"/>
      <c r="N679" s="240"/>
      <c r="O679" s="240"/>
      <c r="P679" s="240"/>
      <c r="Q679" s="240"/>
      <c r="R679" s="240"/>
      <c r="S679" s="240"/>
      <c r="T679" s="240"/>
      <c r="U679" s="240"/>
      <c r="V679" s="240"/>
      <c r="W679" s="240"/>
      <c r="X679" s="240"/>
      <c r="Y679" s="240"/>
      <c r="Z679" s="240"/>
      <c r="AA679" s="240"/>
      <c r="AB679" s="240"/>
      <c r="AC679" s="240"/>
      <c r="AD679" s="240"/>
      <c r="AE679" s="240"/>
      <c r="AF679" s="240"/>
      <c r="AG679" s="240"/>
      <c r="AH679" s="240"/>
      <c r="AI679" s="240"/>
      <c r="AJ679" s="240"/>
      <c r="AK679" s="240"/>
      <c r="AL679" s="240"/>
      <c r="AM679" s="240"/>
      <c r="AN679" s="240"/>
      <c r="AO679" s="240"/>
    </row>
    <row r="680" spans="1:41" ht="15.75" customHeight="1">
      <c r="A680" s="240"/>
      <c r="B680" s="240"/>
      <c r="C680" s="240"/>
      <c r="D680" s="240"/>
      <c r="E680" s="240"/>
      <c r="F680" s="240"/>
      <c r="G680" s="240"/>
      <c r="H680" s="164"/>
      <c r="I680" s="164"/>
      <c r="J680" s="164"/>
      <c r="K680" s="164"/>
      <c r="L680" s="164"/>
      <c r="M680" s="240"/>
      <c r="N680" s="240"/>
      <c r="O680" s="240"/>
      <c r="P680" s="240"/>
      <c r="Q680" s="240"/>
      <c r="R680" s="240"/>
      <c r="S680" s="240"/>
      <c r="T680" s="240"/>
      <c r="U680" s="240"/>
      <c r="V680" s="240"/>
      <c r="W680" s="240"/>
      <c r="X680" s="240"/>
      <c r="Y680" s="240"/>
      <c r="Z680" s="240"/>
      <c r="AA680" s="240"/>
      <c r="AB680" s="240"/>
      <c r="AC680" s="240"/>
      <c r="AD680" s="240"/>
      <c r="AE680" s="240"/>
      <c r="AF680" s="240"/>
      <c r="AG680" s="240"/>
      <c r="AH680" s="240"/>
      <c r="AI680" s="240"/>
      <c r="AJ680" s="240"/>
      <c r="AK680" s="240"/>
      <c r="AL680" s="240"/>
      <c r="AM680" s="240"/>
      <c r="AN680" s="240"/>
      <c r="AO680" s="240"/>
    </row>
    <row r="681" spans="1:41" ht="15.75" customHeight="1">
      <c r="A681" s="240"/>
      <c r="B681" s="240"/>
      <c r="C681" s="240"/>
      <c r="D681" s="240"/>
      <c r="E681" s="240"/>
      <c r="F681" s="240"/>
      <c r="G681" s="240"/>
      <c r="H681" s="164"/>
      <c r="I681" s="164"/>
      <c r="J681" s="164"/>
      <c r="K681" s="164"/>
      <c r="L681" s="164"/>
      <c r="M681" s="240"/>
      <c r="N681" s="240"/>
      <c r="O681" s="240"/>
      <c r="P681" s="240"/>
      <c r="Q681" s="240"/>
      <c r="R681" s="240"/>
      <c r="S681" s="240"/>
      <c r="T681" s="240"/>
      <c r="U681" s="240"/>
      <c r="V681" s="240"/>
      <c r="W681" s="240"/>
      <c r="X681" s="240"/>
      <c r="Y681" s="240"/>
      <c r="Z681" s="240"/>
      <c r="AA681" s="240"/>
      <c r="AB681" s="240"/>
      <c r="AC681" s="240"/>
      <c r="AD681" s="240"/>
      <c r="AE681" s="240"/>
      <c r="AF681" s="240"/>
      <c r="AG681" s="240"/>
      <c r="AH681" s="240"/>
      <c r="AI681" s="240"/>
      <c r="AJ681" s="240"/>
      <c r="AK681" s="240"/>
      <c r="AL681" s="240"/>
      <c r="AM681" s="240"/>
      <c r="AN681" s="240"/>
      <c r="AO681" s="240"/>
    </row>
    <row r="682" spans="1:41" ht="15.75" customHeight="1">
      <c r="A682" s="240"/>
      <c r="B682" s="240"/>
      <c r="C682" s="240"/>
      <c r="D682" s="240"/>
      <c r="E682" s="240"/>
      <c r="F682" s="240"/>
      <c r="G682" s="240"/>
      <c r="H682" s="164"/>
      <c r="I682" s="164"/>
      <c r="J682" s="164"/>
      <c r="K682" s="164"/>
      <c r="L682" s="164"/>
      <c r="M682" s="240"/>
      <c r="N682" s="240"/>
      <c r="O682" s="240"/>
      <c r="P682" s="240"/>
      <c r="Q682" s="240"/>
      <c r="R682" s="240"/>
      <c r="S682" s="240"/>
      <c r="T682" s="240"/>
      <c r="U682" s="240"/>
      <c r="V682" s="240"/>
      <c r="W682" s="240"/>
      <c r="X682" s="240"/>
      <c r="Y682" s="240"/>
      <c r="Z682" s="240"/>
      <c r="AA682" s="240"/>
      <c r="AB682" s="240"/>
      <c r="AC682" s="240"/>
      <c r="AD682" s="240"/>
      <c r="AE682" s="240"/>
      <c r="AF682" s="240"/>
      <c r="AG682" s="240"/>
      <c r="AH682" s="240"/>
      <c r="AI682" s="240"/>
      <c r="AJ682" s="240"/>
      <c r="AK682" s="240"/>
      <c r="AL682" s="240"/>
      <c r="AM682" s="240"/>
      <c r="AN682" s="240"/>
      <c r="AO682" s="240"/>
    </row>
    <row r="683" spans="1:41" ht="15.75" customHeight="1">
      <c r="A683" s="240"/>
      <c r="B683" s="240"/>
      <c r="C683" s="240"/>
      <c r="D683" s="240"/>
      <c r="E683" s="240"/>
      <c r="F683" s="240"/>
      <c r="G683" s="240"/>
      <c r="H683" s="164"/>
      <c r="I683" s="164"/>
      <c r="J683" s="164"/>
      <c r="K683" s="164"/>
      <c r="L683" s="164"/>
      <c r="M683" s="240"/>
      <c r="N683" s="240"/>
      <c r="O683" s="240"/>
      <c r="P683" s="240"/>
      <c r="Q683" s="240"/>
      <c r="R683" s="240"/>
      <c r="S683" s="240"/>
      <c r="T683" s="240"/>
      <c r="U683" s="240"/>
      <c r="V683" s="240"/>
      <c r="W683" s="240"/>
      <c r="X683" s="240"/>
      <c r="Y683" s="240"/>
      <c r="Z683" s="240"/>
      <c r="AA683" s="240"/>
      <c r="AB683" s="240"/>
      <c r="AC683" s="240"/>
      <c r="AD683" s="240"/>
      <c r="AE683" s="240"/>
      <c r="AF683" s="240"/>
      <c r="AG683" s="240"/>
      <c r="AH683" s="240"/>
      <c r="AI683" s="240"/>
      <c r="AJ683" s="240"/>
      <c r="AK683" s="240"/>
      <c r="AL683" s="240"/>
      <c r="AM683" s="240"/>
      <c r="AN683" s="240"/>
      <c r="AO683" s="240"/>
    </row>
    <row r="684" spans="1:41" ht="15.75" customHeight="1">
      <c r="A684" s="240"/>
      <c r="B684" s="240"/>
      <c r="C684" s="240"/>
      <c r="D684" s="240"/>
      <c r="E684" s="240"/>
      <c r="F684" s="240"/>
      <c r="G684" s="240"/>
      <c r="H684" s="164"/>
      <c r="I684" s="164"/>
      <c r="J684" s="164"/>
      <c r="K684" s="164"/>
      <c r="L684" s="164"/>
      <c r="M684" s="240"/>
      <c r="N684" s="240"/>
      <c r="O684" s="240"/>
      <c r="P684" s="240"/>
      <c r="Q684" s="240"/>
      <c r="R684" s="240"/>
      <c r="S684" s="240"/>
      <c r="T684" s="240"/>
      <c r="U684" s="240"/>
      <c r="V684" s="240"/>
      <c r="W684" s="240"/>
      <c r="X684" s="240"/>
      <c r="Y684" s="240"/>
      <c r="Z684" s="240"/>
      <c r="AA684" s="240"/>
      <c r="AB684" s="240"/>
      <c r="AC684" s="240"/>
      <c r="AD684" s="240"/>
      <c r="AE684" s="240"/>
      <c r="AF684" s="240"/>
      <c r="AG684" s="240"/>
      <c r="AH684" s="240"/>
      <c r="AI684" s="240"/>
      <c r="AJ684" s="240"/>
      <c r="AK684" s="240"/>
      <c r="AL684" s="240"/>
      <c r="AM684" s="240"/>
      <c r="AN684" s="240"/>
      <c r="AO684" s="240"/>
    </row>
    <row r="685" spans="1:41" ht="15.75" customHeight="1">
      <c r="A685" s="240"/>
      <c r="B685" s="240"/>
      <c r="C685" s="240"/>
      <c r="D685" s="240"/>
      <c r="E685" s="240"/>
      <c r="F685" s="240"/>
      <c r="G685" s="240"/>
      <c r="H685" s="164"/>
      <c r="I685" s="164"/>
      <c r="J685" s="164"/>
      <c r="K685" s="164"/>
      <c r="L685" s="164"/>
      <c r="M685" s="240"/>
      <c r="N685" s="240"/>
      <c r="O685" s="240"/>
      <c r="P685" s="240"/>
      <c r="Q685" s="240"/>
      <c r="R685" s="240"/>
      <c r="S685" s="240"/>
      <c r="T685" s="240"/>
      <c r="U685" s="240"/>
      <c r="V685" s="240"/>
      <c r="W685" s="240"/>
      <c r="X685" s="240"/>
      <c r="Y685" s="240"/>
      <c r="Z685" s="240"/>
      <c r="AA685" s="240"/>
      <c r="AB685" s="240"/>
      <c r="AC685" s="240"/>
      <c r="AD685" s="240"/>
      <c r="AE685" s="240"/>
      <c r="AF685" s="240"/>
      <c r="AG685" s="240"/>
      <c r="AH685" s="240"/>
      <c r="AI685" s="240"/>
      <c r="AJ685" s="240"/>
      <c r="AK685" s="240"/>
      <c r="AL685" s="240"/>
      <c r="AM685" s="240"/>
      <c r="AN685" s="240"/>
      <c r="AO685" s="240"/>
    </row>
    <row r="686" spans="1:41" ht="15.75" customHeight="1">
      <c r="A686" s="240"/>
      <c r="B686" s="240"/>
      <c r="C686" s="240"/>
      <c r="D686" s="240"/>
      <c r="E686" s="240"/>
      <c r="F686" s="240"/>
      <c r="G686" s="240"/>
      <c r="H686" s="164"/>
      <c r="I686" s="164"/>
      <c r="J686" s="164"/>
      <c r="K686" s="164"/>
      <c r="L686" s="164"/>
      <c r="M686" s="240"/>
      <c r="N686" s="240"/>
      <c r="O686" s="240"/>
      <c r="P686" s="240"/>
      <c r="Q686" s="240"/>
      <c r="R686" s="240"/>
      <c r="S686" s="240"/>
      <c r="T686" s="240"/>
      <c r="U686" s="240"/>
      <c r="V686" s="240"/>
      <c r="W686" s="240"/>
      <c r="X686" s="240"/>
      <c r="Y686" s="240"/>
      <c r="Z686" s="240"/>
      <c r="AA686" s="240"/>
      <c r="AB686" s="240"/>
      <c r="AC686" s="240"/>
      <c r="AD686" s="240"/>
      <c r="AE686" s="240"/>
      <c r="AF686" s="240"/>
      <c r="AG686" s="240"/>
      <c r="AH686" s="240"/>
      <c r="AI686" s="240"/>
      <c r="AJ686" s="240"/>
      <c r="AK686" s="240"/>
      <c r="AL686" s="240"/>
      <c r="AM686" s="240"/>
      <c r="AN686" s="240"/>
      <c r="AO686" s="240"/>
    </row>
    <row r="687" spans="1:41" ht="15.75" customHeight="1">
      <c r="A687" s="240"/>
      <c r="B687" s="240"/>
      <c r="C687" s="240"/>
      <c r="D687" s="240"/>
      <c r="E687" s="240"/>
      <c r="F687" s="240"/>
      <c r="G687" s="240"/>
      <c r="H687" s="164"/>
      <c r="I687" s="164"/>
      <c r="J687" s="164"/>
      <c r="K687" s="164"/>
      <c r="L687" s="164"/>
      <c r="M687" s="240"/>
      <c r="N687" s="240"/>
      <c r="O687" s="240"/>
      <c r="P687" s="240"/>
      <c r="Q687" s="240"/>
      <c r="R687" s="240"/>
      <c r="S687" s="240"/>
      <c r="T687" s="240"/>
      <c r="U687" s="240"/>
      <c r="V687" s="240"/>
      <c r="W687" s="240"/>
      <c r="X687" s="240"/>
      <c r="Y687" s="240"/>
      <c r="Z687" s="240"/>
      <c r="AA687" s="240"/>
      <c r="AB687" s="240"/>
      <c r="AC687" s="240"/>
      <c r="AD687" s="240"/>
      <c r="AE687" s="240"/>
      <c r="AF687" s="240"/>
      <c r="AG687" s="240"/>
      <c r="AH687" s="240"/>
      <c r="AI687" s="240"/>
      <c r="AJ687" s="240"/>
      <c r="AK687" s="240"/>
      <c r="AL687" s="240"/>
      <c r="AM687" s="240"/>
      <c r="AN687" s="240"/>
      <c r="AO687" s="240"/>
    </row>
    <row r="688" spans="1:41" ht="15.75" customHeight="1">
      <c r="A688" s="240"/>
      <c r="B688" s="240"/>
      <c r="C688" s="240"/>
      <c r="D688" s="240"/>
      <c r="E688" s="240"/>
      <c r="F688" s="240"/>
      <c r="G688" s="240"/>
      <c r="H688" s="164"/>
      <c r="I688" s="164"/>
      <c r="J688" s="164"/>
      <c r="K688" s="164"/>
      <c r="L688" s="164"/>
      <c r="M688" s="240"/>
      <c r="N688" s="240"/>
      <c r="O688" s="240"/>
      <c r="P688" s="240"/>
      <c r="Q688" s="240"/>
      <c r="R688" s="240"/>
      <c r="S688" s="240"/>
      <c r="T688" s="240"/>
      <c r="U688" s="240"/>
      <c r="V688" s="240"/>
      <c r="W688" s="240"/>
      <c r="X688" s="240"/>
      <c r="Y688" s="240"/>
      <c r="Z688" s="240"/>
      <c r="AA688" s="240"/>
      <c r="AB688" s="240"/>
      <c r="AC688" s="240"/>
      <c r="AD688" s="240"/>
      <c r="AE688" s="240"/>
      <c r="AF688" s="240"/>
      <c r="AG688" s="240"/>
      <c r="AH688" s="240"/>
      <c r="AI688" s="240"/>
      <c r="AJ688" s="240"/>
      <c r="AK688" s="240"/>
      <c r="AL688" s="240"/>
      <c r="AM688" s="240"/>
      <c r="AN688" s="240"/>
      <c r="AO688" s="240"/>
    </row>
    <row r="689" spans="1:41" ht="15.75" customHeight="1">
      <c r="A689" s="240"/>
      <c r="B689" s="240"/>
      <c r="C689" s="240"/>
      <c r="D689" s="240"/>
      <c r="E689" s="240"/>
      <c r="F689" s="240"/>
      <c r="G689" s="240"/>
      <c r="H689" s="164"/>
      <c r="I689" s="164"/>
      <c r="J689" s="164"/>
      <c r="K689" s="164"/>
      <c r="L689" s="164"/>
      <c r="M689" s="240"/>
      <c r="N689" s="240"/>
      <c r="O689" s="240"/>
      <c r="P689" s="240"/>
      <c r="Q689" s="240"/>
      <c r="R689" s="240"/>
      <c r="S689" s="240"/>
      <c r="T689" s="240"/>
      <c r="U689" s="240"/>
      <c r="V689" s="240"/>
      <c r="W689" s="240"/>
      <c r="X689" s="240"/>
      <c r="Y689" s="240"/>
      <c r="Z689" s="240"/>
      <c r="AA689" s="240"/>
      <c r="AB689" s="240"/>
      <c r="AC689" s="240"/>
      <c r="AD689" s="240"/>
      <c r="AE689" s="240"/>
      <c r="AF689" s="240"/>
      <c r="AG689" s="240"/>
      <c r="AH689" s="240"/>
      <c r="AI689" s="240"/>
      <c r="AJ689" s="240"/>
      <c r="AK689" s="240"/>
      <c r="AL689" s="240"/>
      <c r="AM689" s="240"/>
      <c r="AN689" s="240"/>
      <c r="AO689" s="240"/>
    </row>
    <row r="690" spans="1:41" ht="15.75" customHeight="1">
      <c r="A690" s="240"/>
      <c r="B690" s="240"/>
      <c r="C690" s="240"/>
      <c r="D690" s="240"/>
      <c r="E690" s="240"/>
      <c r="F690" s="240"/>
      <c r="G690" s="240"/>
      <c r="H690" s="164"/>
      <c r="I690" s="164"/>
      <c r="J690" s="164"/>
      <c r="K690" s="164"/>
      <c r="L690" s="164"/>
      <c r="M690" s="240"/>
      <c r="N690" s="240"/>
      <c r="O690" s="240"/>
      <c r="P690" s="240"/>
      <c r="Q690" s="240"/>
      <c r="R690" s="240"/>
      <c r="S690" s="240"/>
      <c r="T690" s="240"/>
      <c r="U690" s="240"/>
      <c r="V690" s="240"/>
      <c r="W690" s="240"/>
      <c r="X690" s="240"/>
      <c r="Y690" s="240"/>
      <c r="Z690" s="240"/>
      <c r="AA690" s="240"/>
      <c r="AB690" s="240"/>
      <c r="AC690" s="240"/>
      <c r="AD690" s="240"/>
      <c r="AE690" s="240"/>
      <c r="AF690" s="240"/>
      <c r="AG690" s="240"/>
      <c r="AH690" s="240"/>
      <c r="AI690" s="240"/>
      <c r="AJ690" s="240"/>
      <c r="AK690" s="240"/>
      <c r="AL690" s="240"/>
      <c r="AM690" s="240"/>
      <c r="AN690" s="240"/>
      <c r="AO690" s="240"/>
    </row>
    <row r="691" spans="1:41" ht="15.75" customHeight="1">
      <c r="A691" s="240"/>
      <c r="B691" s="240"/>
      <c r="C691" s="240"/>
      <c r="D691" s="240"/>
      <c r="E691" s="240"/>
      <c r="F691" s="240"/>
      <c r="G691" s="240"/>
      <c r="H691" s="164"/>
      <c r="I691" s="164"/>
      <c r="J691" s="164"/>
      <c r="K691" s="164"/>
      <c r="L691" s="164"/>
      <c r="M691" s="240"/>
      <c r="N691" s="240"/>
      <c r="O691" s="240"/>
      <c r="P691" s="240"/>
      <c r="Q691" s="240"/>
      <c r="R691" s="240"/>
      <c r="S691" s="240"/>
      <c r="T691" s="240"/>
      <c r="U691" s="240"/>
      <c r="V691" s="240"/>
      <c r="W691" s="240"/>
      <c r="X691" s="240"/>
      <c r="Y691" s="240"/>
      <c r="Z691" s="240"/>
      <c r="AA691" s="240"/>
      <c r="AB691" s="240"/>
      <c r="AC691" s="240"/>
      <c r="AD691" s="240"/>
      <c r="AE691" s="240"/>
      <c r="AF691" s="240"/>
      <c r="AG691" s="240"/>
      <c r="AH691" s="240"/>
      <c r="AI691" s="240"/>
      <c r="AJ691" s="240"/>
      <c r="AK691" s="240"/>
      <c r="AL691" s="240"/>
      <c r="AM691" s="240"/>
      <c r="AN691" s="240"/>
      <c r="AO691" s="240"/>
    </row>
    <row r="692" spans="1:41" ht="15.75" customHeight="1">
      <c r="A692" s="240"/>
      <c r="B692" s="240"/>
      <c r="C692" s="240"/>
      <c r="D692" s="240"/>
      <c r="E692" s="240"/>
      <c r="F692" s="240"/>
      <c r="G692" s="240"/>
      <c r="H692" s="164"/>
      <c r="I692" s="164"/>
      <c r="J692" s="164"/>
      <c r="K692" s="164"/>
      <c r="L692" s="164"/>
      <c r="M692" s="240"/>
      <c r="N692" s="240"/>
      <c r="O692" s="240"/>
      <c r="P692" s="240"/>
      <c r="Q692" s="240"/>
      <c r="R692" s="240"/>
      <c r="S692" s="240"/>
      <c r="T692" s="240"/>
      <c r="U692" s="240"/>
      <c r="V692" s="240"/>
      <c r="W692" s="240"/>
      <c r="X692" s="240"/>
      <c r="Y692" s="240"/>
      <c r="Z692" s="240"/>
      <c r="AA692" s="240"/>
      <c r="AB692" s="240"/>
      <c r="AC692" s="240"/>
      <c r="AD692" s="240"/>
      <c r="AE692" s="240"/>
      <c r="AF692" s="240"/>
      <c r="AG692" s="240"/>
      <c r="AH692" s="240"/>
      <c r="AI692" s="240"/>
      <c r="AJ692" s="240"/>
      <c r="AK692" s="240"/>
      <c r="AL692" s="240"/>
      <c r="AM692" s="240"/>
      <c r="AN692" s="240"/>
      <c r="AO692" s="240"/>
    </row>
    <row r="693" spans="1:41" ht="15.75" customHeight="1">
      <c r="A693" s="240"/>
      <c r="B693" s="240"/>
      <c r="C693" s="240"/>
      <c r="D693" s="240"/>
      <c r="E693" s="240"/>
      <c r="F693" s="240"/>
      <c r="G693" s="240"/>
      <c r="H693" s="164"/>
      <c r="I693" s="164"/>
      <c r="J693" s="164"/>
      <c r="K693" s="164"/>
      <c r="L693" s="164"/>
      <c r="M693" s="240"/>
      <c r="N693" s="240"/>
      <c r="O693" s="240"/>
      <c r="P693" s="240"/>
      <c r="Q693" s="240"/>
      <c r="R693" s="240"/>
      <c r="S693" s="240"/>
      <c r="T693" s="240"/>
      <c r="U693" s="240"/>
      <c r="V693" s="240"/>
      <c r="W693" s="240"/>
      <c r="X693" s="240"/>
      <c r="Y693" s="240"/>
      <c r="Z693" s="240"/>
      <c r="AA693" s="240"/>
      <c r="AB693" s="240"/>
      <c r="AC693" s="240"/>
      <c r="AD693" s="240"/>
      <c r="AE693" s="240"/>
      <c r="AF693" s="240"/>
      <c r="AG693" s="240"/>
      <c r="AH693" s="240"/>
      <c r="AI693" s="240"/>
      <c r="AJ693" s="240"/>
      <c r="AK693" s="240"/>
      <c r="AL693" s="240"/>
      <c r="AM693" s="240"/>
      <c r="AN693" s="240"/>
      <c r="AO693" s="240"/>
    </row>
    <row r="694" spans="1:41" ht="15.75" customHeight="1">
      <c r="A694" s="240"/>
      <c r="B694" s="240"/>
      <c r="C694" s="240"/>
      <c r="D694" s="240"/>
      <c r="E694" s="240"/>
      <c r="F694" s="240"/>
      <c r="G694" s="240"/>
      <c r="H694" s="164"/>
      <c r="I694" s="164"/>
      <c r="J694" s="164"/>
      <c r="K694" s="164"/>
      <c r="L694" s="164"/>
      <c r="M694" s="240"/>
      <c r="N694" s="240"/>
      <c r="O694" s="240"/>
      <c r="P694" s="240"/>
      <c r="Q694" s="240"/>
      <c r="R694" s="240"/>
      <c r="S694" s="240"/>
      <c r="T694" s="240"/>
      <c r="U694" s="240"/>
      <c r="V694" s="240"/>
      <c r="W694" s="240"/>
      <c r="X694" s="240"/>
      <c r="Y694" s="240"/>
      <c r="Z694" s="240"/>
      <c r="AA694" s="240"/>
      <c r="AB694" s="240"/>
      <c r="AC694" s="240"/>
      <c r="AD694" s="240"/>
      <c r="AE694" s="240"/>
      <c r="AF694" s="240"/>
      <c r="AG694" s="240"/>
      <c r="AH694" s="240"/>
      <c r="AI694" s="240"/>
      <c r="AJ694" s="240"/>
      <c r="AK694" s="240"/>
      <c r="AL694" s="240"/>
      <c r="AM694" s="240"/>
      <c r="AN694" s="240"/>
      <c r="AO694" s="240"/>
    </row>
    <row r="695" spans="1:41" ht="15.75" customHeight="1">
      <c r="A695" s="240"/>
      <c r="B695" s="240"/>
      <c r="C695" s="240"/>
      <c r="D695" s="240"/>
      <c r="E695" s="240"/>
      <c r="F695" s="240"/>
      <c r="G695" s="240"/>
      <c r="H695" s="164"/>
      <c r="I695" s="164"/>
      <c r="J695" s="164"/>
      <c r="K695" s="164"/>
      <c r="L695" s="164"/>
      <c r="M695" s="240"/>
      <c r="N695" s="240"/>
      <c r="O695" s="240"/>
      <c r="P695" s="240"/>
      <c r="Q695" s="240"/>
      <c r="R695" s="240"/>
      <c r="S695" s="240"/>
      <c r="T695" s="240"/>
      <c r="U695" s="240"/>
      <c r="V695" s="240"/>
      <c r="W695" s="240"/>
      <c r="X695" s="240"/>
      <c r="Y695" s="240"/>
      <c r="Z695" s="240"/>
      <c r="AA695" s="240"/>
      <c r="AB695" s="240"/>
      <c r="AC695" s="240"/>
      <c r="AD695" s="240"/>
      <c r="AE695" s="240"/>
      <c r="AF695" s="240"/>
      <c r="AG695" s="240"/>
      <c r="AH695" s="240"/>
      <c r="AI695" s="240"/>
      <c r="AJ695" s="240"/>
      <c r="AK695" s="240"/>
      <c r="AL695" s="240"/>
      <c r="AM695" s="240"/>
      <c r="AN695" s="240"/>
      <c r="AO695" s="240"/>
    </row>
    <row r="696" spans="1:41" ht="15.75" customHeight="1">
      <c r="A696" s="240"/>
      <c r="B696" s="240"/>
      <c r="C696" s="240"/>
      <c r="D696" s="240"/>
      <c r="E696" s="240"/>
      <c r="F696" s="240"/>
      <c r="G696" s="240"/>
      <c r="H696" s="164"/>
      <c r="I696" s="164"/>
      <c r="J696" s="164"/>
      <c r="K696" s="164"/>
      <c r="L696" s="164"/>
      <c r="M696" s="240"/>
      <c r="N696" s="240"/>
      <c r="O696" s="240"/>
      <c r="P696" s="240"/>
      <c r="Q696" s="240"/>
      <c r="R696" s="240"/>
      <c r="S696" s="240"/>
      <c r="T696" s="240"/>
      <c r="U696" s="240"/>
      <c r="V696" s="240"/>
      <c r="W696" s="240"/>
      <c r="X696" s="240"/>
      <c r="Y696" s="240"/>
      <c r="Z696" s="240"/>
      <c r="AA696" s="240"/>
      <c r="AB696" s="240"/>
      <c r="AC696" s="240"/>
      <c r="AD696" s="240"/>
      <c r="AE696" s="240"/>
      <c r="AF696" s="240"/>
      <c r="AG696" s="240"/>
      <c r="AH696" s="240"/>
      <c r="AI696" s="240"/>
      <c r="AJ696" s="240"/>
      <c r="AK696" s="240"/>
      <c r="AL696" s="240"/>
      <c r="AM696" s="240"/>
      <c r="AN696" s="240"/>
      <c r="AO696" s="240"/>
    </row>
    <row r="697" spans="1:41" ht="15.75" customHeight="1">
      <c r="A697" s="240"/>
      <c r="B697" s="240"/>
      <c r="C697" s="240"/>
      <c r="D697" s="240"/>
      <c r="E697" s="240"/>
      <c r="F697" s="240"/>
      <c r="G697" s="240"/>
      <c r="H697" s="164"/>
      <c r="I697" s="164"/>
      <c r="J697" s="164"/>
      <c r="K697" s="164"/>
      <c r="L697" s="164"/>
      <c r="M697" s="240"/>
      <c r="N697" s="240"/>
      <c r="O697" s="240"/>
      <c r="P697" s="240"/>
      <c r="Q697" s="240"/>
      <c r="R697" s="240"/>
      <c r="S697" s="240"/>
      <c r="T697" s="240"/>
      <c r="U697" s="240"/>
      <c r="V697" s="240"/>
      <c r="W697" s="240"/>
      <c r="X697" s="240"/>
      <c r="Y697" s="240"/>
      <c r="Z697" s="240"/>
      <c r="AA697" s="240"/>
      <c r="AB697" s="240"/>
      <c r="AC697" s="240"/>
      <c r="AD697" s="240"/>
      <c r="AE697" s="240"/>
      <c r="AF697" s="240"/>
      <c r="AG697" s="240"/>
      <c r="AH697" s="240"/>
      <c r="AI697" s="240"/>
      <c r="AJ697" s="240"/>
      <c r="AK697" s="240"/>
      <c r="AL697" s="240"/>
      <c r="AM697" s="240"/>
      <c r="AN697" s="240"/>
      <c r="AO697" s="240"/>
    </row>
    <row r="698" spans="1:41" ht="15.75" customHeight="1">
      <c r="A698" s="240"/>
      <c r="B698" s="240"/>
      <c r="C698" s="240"/>
      <c r="D698" s="240"/>
      <c r="E698" s="240"/>
      <c r="F698" s="240"/>
      <c r="G698" s="240"/>
      <c r="H698" s="164"/>
      <c r="I698" s="164"/>
      <c r="J698" s="164"/>
      <c r="K698" s="164"/>
      <c r="L698" s="164"/>
      <c r="M698" s="240"/>
      <c r="N698" s="240"/>
      <c r="O698" s="240"/>
      <c r="P698" s="240"/>
      <c r="Q698" s="240"/>
      <c r="R698" s="240"/>
      <c r="S698" s="240"/>
      <c r="T698" s="240"/>
      <c r="U698" s="240"/>
      <c r="V698" s="240"/>
      <c r="W698" s="240"/>
      <c r="X698" s="240"/>
      <c r="Y698" s="240"/>
      <c r="Z698" s="240"/>
      <c r="AA698" s="240"/>
      <c r="AB698" s="240"/>
      <c r="AC698" s="240"/>
      <c r="AD698" s="240"/>
      <c r="AE698" s="240"/>
      <c r="AF698" s="240"/>
      <c r="AG698" s="240"/>
      <c r="AH698" s="240"/>
      <c r="AI698" s="240"/>
      <c r="AJ698" s="240"/>
      <c r="AK698" s="240"/>
      <c r="AL698" s="240"/>
      <c r="AM698" s="240"/>
      <c r="AN698" s="240"/>
      <c r="AO698" s="240"/>
    </row>
    <row r="699" spans="1:41" ht="15.75" customHeight="1">
      <c r="A699" s="240"/>
      <c r="B699" s="240"/>
      <c r="C699" s="240"/>
      <c r="D699" s="240"/>
      <c r="E699" s="240"/>
      <c r="F699" s="240"/>
      <c r="G699" s="240"/>
      <c r="H699" s="164"/>
      <c r="I699" s="164"/>
      <c r="J699" s="164"/>
      <c r="K699" s="164"/>
      <c r="L699" s="164"/>
      <c r="M699" s="240"/>
      <c r="N699" s="240"/>
      <c r="O699" s="240"/>
      <c r="P699" s="240"/>
      <c r="Q699" s="240"/>
      <c r="R699" s="240"/>
      <c r="S699" s="240"/>
      <c r="T699" s="240"/>
      <c r="U699" s="240"/>
      <c r="V699" s="240"/>
      <c r="W699" s="240"/>
      <c r="X699" s="240"/>
      <c r="Y699" s="240"/>
      <c r="Z699" s="240"/>
      <c r="AA699" s="240"/>
      <c r="AB699" s="240"/>
      <c r="AC699" s="240"/>
      <c r="AD699" s="240"/>
      <c r="AE699" s="240"/>
      <c r="AF699" s="240"/>
      <c r="AG699" s="240"/>
      <c r="AH699" s="240"/>
      <c r="AI699" s="240"/>
      <c r="AJ699" s="240"/>
      <c r="AK699" s="240"/>
      <c r="AL699" s="240"/>
      <c r="AM699" s="240"/>
      <c r="AN699" s="240"/>
      <c r="AO699" s="240"/>
    </row>
    <row r="700" spans="1:41" ht="15.75" customHeight="1">
      <c r="A700" s="240"/>
      <c r="B700" s="240"/>
      <c r="C700" s="240"/>
      <c r="D700" s="240"/>
      <c r="E700" s="240"/>
      <c r="F700" s="240"/>
      <c r="G700" s="240"/>
      <c r="H700" s="164"/>
      <c r="I700" s="164"/>
      <c r="J700" s="164"/>
      <c r="K700" s="164"/>
      <c r="L700" s="164"/>
      <c r="M700" s="240"/>
      <c r="N700" s="240"/>
      <c r="O700" s="240"/>
      <c r="P700" s="240"/>
      <c r="Q700" s="240"/>
      <c r="R700" s="240"/>
      <c r="S700" s="240"/>
      <c r="T700" s="240"/>
      <c r="U700" s="240"/>
      <c r="V700" s="240"/>
      <c r="W700" s="240"/>
      <c r="X700" s="240"/>
      <c r="Y700" s="240"/>
      <c r="Z700" s="240"/>
      <c r="AA700" s="240"/>
      <c r="AB700" s="240"/>
      <c r="AC700" s="240"/>
      <c r="AD700" s="240"/>
      <c r="AE700" s="240"/>
      <c r="AF700" s="240"/>
      <c r="AG700" s="240"/>
      <c r="AH700" s="240"/>
      <c r="AI700" s="240"/>
      <c r="AJ700" s="240"/>
      <c r="AK700" s="240"/>
      <c r="AL700" s="240"/>
      <c r="AM700" s="240"/>
      <c r="AN700" s="240"/>
      <c r="AO700" s="240"/>
    </row>
    <row r="701" spans="1:41" ht="15.75" customHeight="1">
      <c r="A701" s="240"/>
      <c r="B701" s="240"/>
      <c r="C701" s="240"/>
      <c r="D701" s="240"/>
      <c r="E701" s="240"/>
      <c r="F701" s="240"/>
      <c r="G701" s="240"/>
      <c r="H701" s="164"/>
      <c r="I701" s="164"/>
      <c r="J701" s="164"/>
      <c r="K701" s="164"/>
      <c r="L701" s="164"/>
      <c r="M701" s="240"/>
      <c r="N701" s="240"/>
      <c r="O701" s="240"/>
      <c r="P701" s="240"/>
      <c r="Q701" s="240"/>
      <c r="R701" s="240"/>
      <c r="S701" s="240"/>
      <c r="T701" s="240"/>
      <c r="U701" s="240"/>
      <c r="V701" s="240"/>
      <c r="W701" s="240"/>
      <c r="X701" s="240"/>
      <c r="Y701" s="240"/>
      <c r="Z701" s="240"/>
      <c r="AA701" s="240"/>
      <c r="AB701" s="240"/>
      <c r="AC701" s="240"/>
      <c r="AD701" s="240"/>
      <c r="AE701" s="240"/>
      <c r="AF701" s="240"/>
      <c r="AG701" s="240"/>
      <c r="AH701" s="240"/>
      <c r="AI701" s="240"/>
      <c r="AJ701" s="240"/>
      <c r="AK701" s="240"/>
      <c r="AL701" s="240"/>
      <c r="AM701" s="240"/>
      <c r="AN701" s="240"/>
      <c r="AO701" s="240"/>
    </row>
    <row r="702" spans="1:41" ht="15.75" customHeight="1">
      <c r="A702" s="240"/>
      <c r="B702" s="240"/>
      <c r="C702" s="240"/>
      <c r="D702" s="240"/>
      <c r="E702" s="240"/>
      <c r="F702" s="240"/>
      <c r="G702" s="240"/>
      <c r="H702" s="164"/>
      <c r="I702" s="164"/>
      <c r="J702" s="164"/>
      <c r="K702" s="164"/>
      <c r="L702" s="164"/>
      <c r="M702" s="240"/>
      <c r="N702" s="240"/>
      <c r="O702" s="240"/>
      <c r="P702" s="240"/>
      <c r="Q702" s="240"/>
      <c r="R702" s="240"/>
      <c r="S702" s="240"/>
      <c r="T702" s="240"/>
      <c r="U702" s="240"/>
      <c r="V702" s="240"/>
      <c r="W702" s="240"/>
      <c r="X702" s="240"/>
      <c r="Y702" s="240"/>
      <c r="Z702" s="240"/>
      <c r="AA702" s="240"/>
      <c r="AB702" s="240"/>
      <c r="AC702" s="240"/>
      <c r="AD702" s="240"/>
      <c r="AE702" s="240"/>
      <c r="AF702" s="240"/>
      <c r="AG702" s="240"/>
      <c r="AH702" s="240"/>
      <c r="AI702" s="240"/>
      <c r="AJ702" s="240"/>
      <c r="AK702" s="240"/>
      <c r="AL702" s="240"/>
      <c r="AM702" s="240"/>
      <c r="AN702" s="240"/>
      <c r="AO702" s="240"/>
    </row>
    <row r="703" spans="1:41" ht="15.75" customHeight="1">
      <c r="A703" s="240"/>
      <c r="B703" s="240"/>
      <c r="C703" s="240"/>
      <c r="D703" s="240"/>
      <c r="E703" s="240"/>
      <c r="F703" s="240"/>
      <c r="G703" s="240"/>
      <c r="H703" s="164"/>
      <c r="I703" s="164"/>
      <c r="J703" s="164"/>
      <c r="K703" s="164"/>
      <c r="L703" s="164"/>
      <c r="M703" s="240"/>
      <c r="N703" s="240"/>
      <c r="O703" s="240"/>
      <c r="P703" s="240"/>
      <c r="Q703" s="240"/>
      <c r="R703" s="240"/>
      <c r="S703" s="240"/>
      <c r="T703" s="240"/>
      <c r="U703" s="240"/>
      <c r="V703" s="240"/>
      <c r="W703" s="240"/>
      <c r="X703" s="240"/>
      <c r="Y703" s="240"/>
      <c r="Z703" s="240"/>
      <c r="AA703" s="240"/>
      <c r="AB703" s="240"/>
      <c r="AC703" s="240"/>
      <c r="AD703" s="240"/>
      <c r="AE703" s="240"/>
      <c r="AF703" s="240"/>
      <c r="AG703" s="240"/>
      <c r="AH703" s="240"/>
      <c r="AI703" s="240"/>
      <c r="AJ703" s="240"/>
      <c r="AK703" s="240"/>
      <c r="AL703" s="240"/>
      <c r="AM703" s="240"/>
      <c r="AN703" s="240"/>
      <c r="AO703" s="240"/>
    </row>
    <row r="704" spans="1:41" ht="15.75" customHeight="1">
      <c r="A704" s="240"/>
      <c r="B704" s="240"/>
      <c r="C704" s="240"/>
      <c r="D704" s="240"/>
      <c r="E704" s="240"/>
      <c r="F704" s="240"/>
      <c r="G704" s="240"/>
      <c r="H704" s="164"/>
      <c r="I704" s="164"/>
      <c r="J704" s="164"/>
      <c r="K704" s="164"/>
      <c r="L704" s="164"/>
      <c r="M704" s="240"/>
      <c r="N704" s="240"/>
      <c r="O704" s="240"/>
      <c r="P704" s="240"/>
      <c r="Q704" s="240"/>
      <c r="R704" s="240"/>
      <c r="S704" s="240"/>
      <c r="T704" s="240"/>
      <c r="U704" s="240"/>
      <c r="V704" s="240"/>
      <c r="W704" s="240"/>
      <c r="X704" s="240"/>
      <c r="Y704" s="240"/>
      <c r="Z704" s="240"/>
      <c r="AA704" s="240"/>
      <c r="AB704" s="240"/>
      <c r="AC704" s="240"/>
      <c r="AD704" s="240"/>
      <c r="AE704" s="240"/>
      <c r="AF704" s="240"/>
      <c r="AG704" s="240"/>
      <c r="AH704" s="240"/>
      <c r="AI704" s="240"/>
      <c r="AJ704" s="240"/>
      <c r="AK704" s="240"/>
      <c r="AL704" s="240"/>
      <c r="AM704" s="240"/>
      <c r="AN704" s="240"/>
      <c r="AO704" s="240"/>
    </row>
    <row r="705" spans="1:41" ht="15.75" customHeight="1">
      <c r="A705" s="240"/>
      <c r="B705" s="240"/>
      <c r="C705" s="240"/>
      <c r="D705" s="240"/>
      <c r="E705" s="240"/>
      <c r="F705" s="240"/>
      <c r="G705" s="240"/>
      <c r="H705" s="164"/>
      <c r="I705" s="164"/>
      <c r="J705" s="164"/>
      <c r="K705" s="164"/>
      <c r="L705" s="164"/>
      <c r="M705" s="240"/>
      <c r="N705" s="240"/>
      <c r="O705" s="240"/>
      <c r="P705" s="240"/>
      <c r="Q705" s="240"/>
      <c r="R705" s="240"/>
      <c r="S705" s="240"/>
      <c r="T705" s="240"/>
      <c r="U705" s="240"/>
      <c r="V705" s="240"/>
      <c r="W705" s="240"/>
      <c r="X705" s="240"/>
      <c r="Y705" s="240"/>
      <c r="Z705" s="240"/>
      <c r="AA705" s="240"/>
      <c r="AB705" s="240"/>
      <c r="AC705" s="240"/>
      <c r="AD705" s="240"/>
      <c r="AE705" s="240"/>
      <c r="AF705" s="240"/>
      <c r="AG705" s="240"/>
      <c r="AH705" s="240"/>
      <c r="AI705" s="240"/>
      <c r="AJ705" s="240"/>
      <c r="AK705" s="240"/>
      <c r="AL705" s="240"/>
      <c r="AM705" s="240"/>
      <c r="AN705" s="240"/>
      <c r="AO705" s="240"/>
    </row>
    <row r="706" spans="1:41" ht="15.75" customHeight="1">
      <c r="A706" s="240"/>
      <c r="B706" s="240"/>
      <c r="C706" s="240"/>
      <c r="D706" s="240"/>
      <c r="E706" s="240"/>
      <c r="F706" s="240"/>
      <c r="G706" s="240"/>
      <c r="H706" s="164"/>
      <c r="I706" s="164"/>
      <c r="J706" s="164"/>
      <c r="K706" s="164"/>
      <c r="L706" s="164"/>
      <c r="M706" s="240"/>
      <c r="N706" s="240"/>
      <c r="O706" s="240"/>
      <c r="P706" s="240"/>
      <c r="Q706" s="240"/>
      <c r="R706" s="240"/>
      <c r="S706" s="240"/>
      <c r="T706" s="240"/>
      <c r="U706" s="240"/>
      <c r="V706" s="240"/>
      <c r="W706" s="240"/>
      <c r="X706" s="240"/>
      <c r="Y706" s="240"/>
      <c r="Z706" s="240"/>
      <c r="AA706" s="240"/>
      <c r="AB706" s="240"/>
      <c r="AC706" s="240"/>
      <c r="AD706" s="240"/>
      <c r="AE706" s="240"/>
      <c r="AF706" s="240"/>
      <c r="AG706" s="240"/>
      <c r="AH706" s="240"/>
      <c r="AI706" s="240"/>
      <c r="AJ706" s="240"/>
      <c r="AK706" s="240"/>
      <c r="AL706" s="240"/>
      <c r="AM706" s="240"/>
      <c r="AN706" s="240"/>
      <c r="AO706" s="240"/>
    </row>
    <row r="707" spans="1:41" ht="15.75" customHeight="1">
      <c r="A707" s="240"/>
      <c r="B707" s="240"/>
      <c r="C707" s="240"/>
      <c r="D707" s="240"/>
      <c r="E707" s="240"/>
      <c r="F707" s="240"/>
      <c r="G707" s="240"/>
      <c r="H707" s="164"/>
      <c r="I707" s="164"/>
      <c r="J707" s="164"/>
      <c r="K707" s="164"/>
      <c r="L707" s="164"/>
      <c r="M707" s="240"/>
      <c r="N707" s="240"/>
      <c r="O707" s="240"/>
      <c r="P707" s="240"/>
      <c r="Q707" s="240"/>
      <c r="R707" s="240"/>
      <c r="S707" s="240"/>
      <c r="T707" s="240"/>
      <c r="U707" s="240"/>
      <c r="V707" s="240"/>
      <c r="W707" s="240"/>
      <c r="X707" s="240"/>
      <c r="Y707" s="240"/>
      <c r="Z707" s="240"/>
      <c r="AA707" s="240"/>
      <c r="AB707" s="240"/>
      <c r="AC707" s="240"/>
      <c r="AD707" s="240"/>
      <c r="AE707" s="240"/>
      <c r="AF707" s="240"/>
      <c r="AG707" s="240"/>
      <c r="AH707" s="240"/>
      <c r="AI707" s="240"/>
      <c r="AJ707" s="240"/>
      <c r="AK707" s="240"/>
      <c r="AL707" s="240"/>
      <c r="AM707" s="240"/>
      <c r="AN707" s="240"/>
      <c r="AO707" s="240"/>
    </row>
    <row r="708" spans="1:41" ht="15.75" customHeight="1">
      <c r="A708" s="240"/>
      <c r="B708" s="240"/>
      <c r="C708" s="240"/>
      <c r="D708" s="240"/>
      <c r="E708" s="240"/>
      <c r="F708" s="240"/>
      <c r="G708" s="240"/>
      <c r="H708" s="164"/>
      <c r="I708" s="164"/>
      <c r="J708" s="164"/>
      <c r="K708" s="164"/>
      <c r="L708" s="164"/>
      <c r="M708" s="240"/>
      <c r="N708" s="240"/>
      <c r="O708" s="240"/>
      <c r="P708" s="240"/>
      <c r="Q708" s="240"/>
      <c r="R708" s="240"/>
      <c r="S708" s="240"/>
      <c r="T708" s="240"/>
      <c r="U708" s="240"/>
      <c r="V708" s="240"/>
      <c r="W708" s="240"/>
      <c r="X708" s="240"/>
      <c r="Y708" s="240"/>
      <c r="Z708" s="240"/>
      <c r="AA708" s="240"/>
      <c r="AB708" s="240"/>
      <c r="AC708" s="240"/>
      <c r="AD708" s="240"/>
      <c r="AE708" s="240"/>
      <c r="AF708" s="240"/>
      <c r="AG708" s="240"/>
      <c r="AH708" s="240"/>
      <c r="AI708" s="240"/>
      <c r="AJ708" s="240"/>
      <c r="AK708" s="240"/>
      <c r="AL708" s="240"/>
      <c r="AM708" s="240"/>
      <c r="AN708" s="240"/>
      <c r="AO708" s="240"/>
    </row>
    <row r="709" spans="1:41" ht="15.75" customHeight="1">
      <c r="A709" s="240"/>
      <c r="B709" s="240"/>
      <c r="C709" s="240"/>
      <c r="D709" s="240"/>
      <c r="E709" s="240"/>
      <c r="F709" s="240"/>
      <c r="G709" s="240"/>
      <c r="H709" s="164"/>
      <c r="I709" s="164"/>
      <c r="J709" s="164"/>
      <c r="K709" s="164"/>
      <c r="L709" s="164"/>
      <c r="M709" s="240"/>
      <c r="N709" s="240"/>
      <c r="O709" s="240"/>
      <c r="P709" s="240"/>
      <c r="Q709" s="240"/>
      <c r="R709" s="240"/>
      <c r="S709" s="240"/>
      <c r="T709" s="240"/>
      <c r="U709" s="240"/>
      <c r="V709" s="240"/>
      <c r="W709" s="240"/>
      <c r="X709" s="240"/>
      <c r="Y709" s="240"/>
      <c r="Z709" s="240"/>
      <c r="AA709" s="240"/>
      <c r="AB709" s="240"/>
      <c r="AC709" s="240"/>
      <c r="AD709" s="240"/>
      <c r="AE709" s="240"/>
      <c r="AF709" s="240"/>
      <c r="AG709" s="240"/>
      <c r="AH709" s="240"/>
      <c r="AI709" s="240"/>
      <c r="AJ709" s="240"/>
      <c r="AK709" s="240"/>
      <c r="AL709" s="240"/>
      <c r="AM709" s="240"/>
      <c r="AN709" s="240"/>
      <c r="AO709" s="240"/>
    </row>
    <row r="710" spans="1:41" ht="15.75" customHeight="1">
      <c r="A710" s="240"/>
      <c r="B710" s="240"/>
      <c r="C710" s="240"/>
      <c r="D710" s="240"/>
      <c r="E710" s="240"/>
      <c r="F710" s="240"/>
      <c r="G710" s="240"/>
      <c r="H710" s="164"/>
      <c r="I710" s="164"/>
      <c r="J710" s="164"/>
      <c r="K710" s="164"/>
      <c r="L710" s="164"/>
      <c r="M710" s="240"/>
      <c r="N710" s="240"/>
      <c r="O710" s="240"/>
      <c r="P710" s="240"/>
      <c r="Q710" s="240"/>
      <c r="R710" s="240"/>
      <c r="S710" s="240"/>
      <c r="T710" s="240"/>
      <c r="U710" s="240"/>
      <c r="V710" s="240"/>
      <c r="W710" s="240"/>
      <c r="X710" s="240"/>
      <c r="Y710" s="240"/>
      <c r="Z710" s="240"/>
      <c r="AA710" s="240"/>
      <c r="AB710" s="240"/>
      <c r="AC710" s="240"/>
      <c r="AD710" s="240"/>
      <c r="AE710" s="240"/>
      <c r="AF710" s="240"/>
      <c r="AG710" s="240"/>
      <c r="AH710" s="240"/>
      <c r="AI710" s="240"/>
      <c r="AJ710" s="240"/>
      <c r="AK710" s="240"/>
      <c r="AL710" s="240"/>
      <c r="AM710" s="240"/>
      <c r="AN710" s="240"/>
      <c r="AO710" s="240"/>
    </row>
    <row r="711" spans="1:41" ht="15.75" customHeight="1">
      <c r="A711" s="240"/>
      <c r="B711" s="240"/>
      <c r="C711" s="240"/>
      <c r="D711" s="240"/>
      <c r="E711" s="240"/>
      <c r="F711" s="240"/>
      <c r="G711" s="240"/>
      <c r="H711" s="164"/>
      <c r="I711" s="164"/>
      <c r="J711" s="164"/>
      <c r="K711" s="164"/>
      <c r="L711" s="164"/>
      <c r="M711" s="240"/>
      <c r="N711" s="240"/>
      <c r="O711" s="240"/>
      <c r="P711" s="240"/>
      <c r="Q711" s="240"/>
      <c r="R711" s="240"/>
      <c r="S711" s="240"/>
      <c r="T711" s="240"/>
      <c r="U711" s="240"/>
      <c r="V711" s="240"/>
      <c r="W711" s="240"/>
      <c r="X711" s="240"/>
      <c r="Y711" s="240"/>
      <c r="Z711" s="240"/>
      <c r="AA711" s="240"/>
      <c r="AB711" s="240"/>
      <c r="AC711" s="240"/>
      <c r="AD711" s="240"/>
      <c r="AE711" s="240"/>
      <c r="AF711" s="240"/>
      <c r="AG711" s="240"/>
      <c r="AH711" s="240"/>
      <c r="AI711" s="240"/>
      <c r="AJ711" s="240"/>
      <c r="AK711" s="240"/>
      <c r="AL711" s="240"/>
      <c r="AM711" s="240"/>
      <c r="AN711" s="240"/>
      <c r="AO711" s="240"/>
    </row>
    <row r="712" spans="1:41" ht="15.75" customHeight="1">
      <c r="A712" s="240"/>
      <c r="B712" s="240"/>
      <c r="C712" s="240"/>
      <c r="D712" s="240"/>
      <c r="E712" s="240"/>
      <c r="F712" s="240"/>
      <c r="G712" s="240"/>
      <c r="H712" s="164"/>
      <c r="I712" s="164"/>
      <c r="J712" s="164"/>
      <c r="K712" s="164"/>
      <c r="L712" s="164"/>
      <c r="M712" s="240"/>
      <c r="N712" s="240"/>
      <c r="O712" s="240"/>
      <c r="P712" s="240"/>
      <c r="Q712" s="240"/>
      <c r="R712" s="240"/>
      <c r="S712" s="240"/>
      <c r="T712" s="240"/>
      <c r="U712" s="240"/>
      <c r="V712" s="240"/>
      <c r="W712" s="240"/>
      <c r="X712" s="240"/>
      <c r="Y712" s="240"/>
      <c r="Z712" s="240"/>
      <c r="AA712" s="240"/>
      <c r="AB712" s="240"/>
      <c r="AC712" s="240"/>
      <c r="AD712" s="240"/>
      <c r="AE712" s="240"/>
      <c r="AF712" s="240"/>
      <c r="AG712" s="240"/>
      <c r="AH712" s="240"/>
      <c r="AI712" s="240"/>
      <c r="AJ712" s="240"/>
      <c r="AK712" s="240"/>
      <c r="AL712" s="240"/>
      <c r="AM712" s="240"/>
      <c r="AN712" s="240"/>
      <c r="AO712" s="240"/>
    </row>
    <row r="713" spans="1:41" ht="15.75" customHeight="1">
      <c r="A713" s="240"/>
      <c r="B713" s="240"/>
      <c r="C713" s="240"/>
      <c r="D713" s="240"/>
      <c r="E713" s="240"/>
      <c r="F713" s="240"/>
      <c r="G713" s="240"/>
      <c r="H713" s="164"/>
      <c r="I713" s="164"/>
      <c r="J713" s="164"/>
      <c r="K713" s="164"/>
      <c r="L713" s="164"/>
      <c r="M713" s="240"/>
      <c r="N713" s="240"/>
      <c r="O713" s="240"/>
      <c r="P713" s="240"/>
      <c r="Q713" s="240"/>
      <c r="R713" s="240"/>
      <c r="S713" s="240"/>
      <c r="T713" s="240"/>
      <c r="U713" s="240"/>
      <c r="V713" s="240"/>
      <c r="W713" s="240"/>
      <c r="X713" s="240"/>
      <c r="Y713" s="240"/>
      <c r="Z713" s="240"/>
      <c r="AA713" s="240"/>
      <c r="AB713" s="240"/>
      <c r="AC713" s="240"/>
      <c r="AD713" s="240"/>
      <c r="AE713" s="240"/>
      <c r="AF713" s="240"/>
      <c r="AG713" s="240"/>
      <c r="AH713" s="240"/>
      <c r="AI713" s="240"/>
      <c r="AJ713" s="240"/>
      <c r="AK713" s="240"/>
      <c r="AL713" s="240"/>
      <c r="AM713" s="240"/>
      <c r="AN713" s="240"/>
      <c r="AO713" s="240"/>
    </row>
    <row r="714" spans="1:41" ht="15.75" customHeight="1">
      <c r="A714" s="240"/>
      <c r="B714" s="240"/>
      <c r="C714" s="240"/>
      <c r="D714" s="240"/>
      <c r="E714" s="240"/>
      <c r="F714" s="240"/>
      <c r="G714" s="240"/>
      <c r="H714" s="164"/>
      <c r="I714" s="164"/>
      <c r="J714" s="164"/>
      <c r="K714" s="164"/>
      <c r="L714" s="164"/>
      <c r="M714" s="240"/>
      <c r="N714" s="240"/>
      <c r="O714" s="240"/>
      <c r="P714" s="240"/>
      <c r="Q714" s="240"/>
      <c r="R714" s="240"/>
      <c r="S714" s="240"/>
      <c r="T714" s="240"/>
      <c r="U714" s="240"/>
      <c r="V714" s="240"/>
      <c r="W714" s="240"/>
      <c r="X714" s="240"/>
      <c r="Y714" s="240"/>
      <c r="Z714" s="240"/>
      <c r="AA714" s="240"/>
      <c r="AB714" s="240"/>
      <c r="AC714" s="240"/>
      <c r="AD714" s="240"/>
      <c r="AE714" s="240"/>
      <c r="AF714" s="240"/>
      <c r="AG714" s="240"/>
      <c r="AH714" s="240"/>
      <c r="AI714" s="240"/>
      <c r="AJ714" s="240"/>
      <c r="AK714" s="240"/>
      <c r="AL714" s="240"/>
      <c r="AM714" s="240"/>
      <c r="AN714" s="240"/>
      <c r="AO714" s="240"/>
    </row>
    <row r="715" spans="1:41" ht="15.75" customHeight="1">
      <c r="A715" s="240"/>
      <c r="B715" s="240"/>
      <c r="C715" s="240"/>
      <c r="D715" s="240"/>
      <c r="E715" s="240"/>
      <c r="F715" s="240"/>
      <c r="G715" s="240"/>
      <c r="H715" s="164"/>
      <c r="I715" s="164"/>
      <c r="J715" s="164"/>
      <c r="K715" s="164"/>
      <c r="L715" s="164"/>
      <c r="M715" s="240"/>
      <c r="N715" s="240"/>
      <c r="O715" s="240"/>
      <c r="P715" s="240"/>
      <c r="Q715" s="240"/>
      <c r="R715" s="240"/>
      <c r="S715" s="240"/>
      <c r="T715" s="240"/>
      <c r="U715" s="240"/>
      <c r="V715" s="240"/>
      <c r="W715" s="240"/>
      <c r="X715" s="240"/>
      <c r="Y715" s="240"/>
      <c r="Z715" s="240"/>
      <c r="AA715" s="240"/>
      <c r="AB715" s="240"/>
      <c r="AC715" s="240"/>
      <c r="AD715" s="240"/>
      <c r="AE715" s="240"/>
      <c r="AF715" s="240"/>
      <c r="AG715" s="240"/>
      <c r="AH715" s="240"/>
      <c r="AI715" s="240"/>
      <c r="AJ715" s="240"/>
      <c r="AK715" s="240"/>
      <c r="AL715" s="240"/>
      <c r="AM715" s="240"/>
      <c r="AN715" s="240"/>
      <c r="AO715" s="240"/>
    </row>
    <row r="716" spans="1:41" ht="15.75" customHeight="1">
      <c r="A716" s="240"/>
      <c r="B716" s="240"/>
      <c r="C716" s="240"/>
      <c r="D716" s="240"/>
      <c r="E716" s="240"/>
      <c r="F716" s="240"/>
      <c r="G716" s="240"/>
      <c r="H716" s="164"/>
      <c r="I716" s="164"/>
      <c r="J716" s="164"/>
      <c r="K716" s="164"/>
      <c r="L716" s="164"/>
      <c r="M716" s="240"/>
      <c r="N716" s="240"/>
      <c r="O716" s="240"/>
      <c r="P716" s="240"/>
      <c r="Q716" s="240"/>
      <c r="R716" s="240"/>
      <c r="S716" s="240"/>
      <c r="T716" s="240"/>
      <c r="U716" s="240"/>
      <c r="V716" s="240"/>
      <c r="W716" s="240"/>
      <c r="X716" s="240"/>
      <c r="Y716" s="240"/>
      <c r="Z716" s="240"/>
      <c r="AA716" s="240"/>
      <c r="AB716" s="240"/>
      <c r="AC716" s="240"/>
      <c r="AD716" s="240"/>
      <c r="AE716" s="240"/>
      <c r="AF716" s="240"/>
      <c r="AG716" s="240"/>
      <c r="AH716" s="240"/>
      <c r="AI716" s="240"/>
      <c r="AJ716" s="240"/>
      <c r="AK716" s="240"/>
      <c r="AL716" s="240"/>
      <c r="AM716" s="240"/>
      <c r="AN716" s="240"/>
      <c r="AO716" s="240"/>
    </row>
    <row r="717" spans="1:41" ht="15.75" customHeight="1">
      <c r="A717" s="240"/>
      <c r="B717" s="240"/>
      <c r="C717" s="240"/>
      <c r="D717" s="240"/>
      <c r="E717" s="240"/>
      <c r="F717" s="240"/>
      <c r="G717" s="240"/>
      <c r="H717" s="164"/>
      <c r="I717" s="164"/>
      <c r="J717" s="164"/>
      <c r="K717" s="164"/>
      <c r="L717" s="164"/>
      <c r="M717" s="240"/>
      <c r="N717" s="240"/>
      <c r="O717" s="240"/>
      <c r="P717" s="240"/>
      <c r="Q717" s="240"/>
      <c r="R717" s="240"/>
      <c r="S717" s="240"/>
      <c r="T717" s="240"/>
      <c r="U717" s="240"/>
      <c r="V717" s="240"/>
      <c r="W717" s="240"/>
      <c r="X717" s="240"/>
      <c r="Y717" s="240"/>
      <c r="Z717" s="240"/>
      <c r="AA717" s="240"/>
      <c r="AB717" s="240"/>
      <c r="AC717" s="240"/>
      <c r="AD717" s="240"/>
      <c r="AE717" s="240"/>
      <c r="AF717" s="240"/>
      <c r="AG717" s="240"/>
      <c r="AH717" s="240"/>
      <c r="AI717" s="240"/>
      <c r="AJ717" s="240"/>
      <c r="AK717" s="240"/>
      <c r="AL717" s="240"/>
      <c r="AM717" s="240"/>
      <c r="AN717" s="240"/>
      <c r="AO717" s="240"/>
    </row>
    <row r="718" spans="1:41" ht="15.75" customHeight="1">
      <c r="A718" s="240"/>
      <c r="B718" s="240"/>
      <c r="C718" s="240"/>
      <c r="D718" s="240"/>
      <c r="E718" s="240"/>
      <c r="F718" s="240"/>
      <c r="G718" s="240"/>
      <c r="H718" s="164"/>
      <c r="I718" s="164"/>
      <c r="J718" s="164"/>
      <c r="K718" s="164"/>
      <c r="L718" s="164"/>
      <c r="M718" s="240"/>
      <c r="N718" s="240"/>
      <c r="O718" s="240"/>
      <c r="P718" s="240"/>
      <c r="Q718" s="240"/>
      <c r="R718" s="240"/>
      <c r="S718" s="240"/>
      <c r="T718" s="240"/>
      <c r="U718" s="240"/>
      <c r="V718" s="240"/>
      <c r="W718" s="240"/>
      <c r="X718" s="240"/>
      <c r="Y718" s="240"/>
      <c r="Z718" s="240"/>
      <c r="AA718" s="240"/>
      <c r="AB718" s="240"/>
      <c r="AC718" s="240"/>
      <c r="AD718" s="240"/>
      <c r="AE718" s="240"/>
      <c r="AF718" s="240"/>
      <c r="AG718" s="240"/>
      <c r="AH718" s="240"/>
      <c r="AI718" s="240"/>
      <c r="AJ718" s="240"/>
      <c r="AK718" s="240"/>
      <c r="AL718" s="240"/>
      <c r="AM718" s="240"/>
      <c r="AN718" s="240"/>
      <c r="AO718" s="240"/>
    </row>
    <row r="719" spans="1:41" ht="15.75" customHeight="1">
      <c r="A719" s="240"/>
      <c r="B719" s="240"/>
      <c r="C719" s="240"/>
      <c r="D719" s="240"/>
      <c r="E719" s="240"/>
      <c r="F719" s="240"/>
      <c r="G719" s="240"/>
      <c r="H719" s="164"/>
      <c r="I719" s="164"/>
      <c r="J719" s="164"/>
      <c r="K719" s="164"/>
      <c r="L719" s="164"/>
      <c r="M719" s="240"/>
      <c r="N719" s="240"/>
      <c r="O719" s="240"/>
      <c r="P719" s="240"/>
      <c r="Q719" s="240"/>
      <c r="R719" s="240"/>
      <c r="S719" s="240"/>
      <c r="T719" s="240"/>
      <c r="U719" s="240"/>
      <c r="V719" s="240"/>
      <c r="W719" s="240"/>
      <c r="X719" s="240"/>
      <c r="Y719" s="240"/>
      <c r="Z719" s="240"/>
      <c r="AA719" s="240"/>
      <c r="AB719" s="240"/>
      <c r="AC719" s="240"/>
      <c r="AD719" s="240"/>
      <c r="AE719" s="240"/>
      <c r="AF719" s="240"/>
      <c r="AG719" s="240"/>
      <c r="AH719" s="240"/>
      <c r="AI719" s="240"/>
      <c r="AJ719" s="240"/>
      <c r="AK719" s="240"/>
      <c r="AL719" s="240"/>
      <c r="AM719" s="240"/>
      <c r="AN719" s="240"/>
      <c r="AO719" s="240"/>
    </row>
    <row r="720" spans="1:41" ht="15.75" customHeight="1">
      <c r="A720" s="240"/>
      <c r="B720" s="240"/>
      <c r="C720" s="240"/>
      <c r="D720" s="240"/>
      <c r="E720" s="240"/>
      <c r="F720" s="240"/>
      <c r="G720" s="240"/>
      <c r="H720" s="164"/>
      <c r="I720" s="164"/>
      <c r="J720" s="164"/>
      <c r="K720" s="164"/>
      <c r="L720" s="164"/>
      <c r="M720" s="240"/>
      <c r="N720" s="240"/>
      <c r="O720" s="240"/>
      <c r="P720" s="240"/>
      <c r="Q720" s="240"/>
      <c r="R720" s="240"/>
      <c r="S720" s="240"/>
      <c r="T720" s="240"/>
      <c r="U720" s="240"/>
      <c r="V720" s="240"/>
      <c r="W720" s="240"/>
      <c r="X720" s="240"/>
      <c r="Y720" s="240"/>
      <c r="Z720" s="240"/>
      <c r="AA720" s="240"/>
      <c r="AB720" s="240"/>
      <c r="AC720" s="240"/>
      <c r="AD720" s="240"/>
      <c r="AE720" s="240"/>
      <c r="AF720" s="240"/>
      <c r="AG720" s="240"/>
      <c r="AH720" s="240"/>
      <c r="AI720" s="240"/>
      <c r="AJ720" s="240"/>
      <c r="AK720" s="240"/>
      <c r="AL720" s="240"/>
      <c r="AM720" s="240"/>
      <c r="AN720" s="240"/>
      <c r="AO720" s="240"/>
    </row>
    <row r="721" spans="1:41" ht="15.75" customHeight="1">
      <c r="A721" s="240"/>
      <c r="B721" s="240"/>
      <c r="C721" s="240"/>
      <c r="D721" s="240"/>
      <c r="E721" s="240"/>
      <c r="F721" s="240"/>
      <c r="G721" s="240"/>
      <c r="H721" s="164"/>
      <c r="I721" s="164"/>
      <c r="J721" s="164"/>
      <c r="K721" s="164"/>
      <c r="L721" s="164"/>
      <c r="M721" s="240"/>
      <c r="N721" s="240"/>
      <c r="O721" s="240"/>
      <c r="P721" s="240"/>
      <c r="Q721" s="240"/>
      <c r="R721" s="240"/>
      <c r="S721" s="240"/>
      <c r="T721" s="240"/>
      <c r="U721" s="240"/>
      <c r="V721" s="240"/>
      <c r="W721" s="240"/>
      <c r="X721" s="240"/>
      <c r="Y721" s="240"/>
      <c r="Z721" s="240"/>
      <c r="AA721" s="240"/>
      <c r="AB721" s="240"/>
      <c r="AC721" s="240"/>
      <c r="AD721" s="240"/>
      <c r="AE721" s="240"/>
      <c r="AF721" s="240"/>
      <c r="AG721" s="240"/>
      <c r="AH721" s="240"/>
      <c r="AI721" s="240"/>
      <c r="AJ721" s="240"/>
      <c r="AK721" s="240"/>
      <c r="AL721" s="240"/>
      <c r="AM721" s="240"/>
      <c r="AN721" s="240"/>
      <c r="AO721" s="240"/>
    </row>
    <row r="722" spans="1:41" ht="15.75" customHeight="1">
      <c r="A722" s="240"/>
      <c r="B722" s="240"/>
      <c r="C722" s="240"/>
      <c r="D722" s="240"/>
      <c r="E722" s="240"/>
      <c r="F722" s="240"/>
      <c r="G722" s="240"/>
      <c r="H722" s="164"/>
      <c r="I722" s="164"/>
      <c r="J722" s="164"/>
      <c r="K722" s="164"/>
      <c r="L722" s="164"/>
      <c r="M722" s="240"/>
      <c r="N722" s="240"/>
      <c r="O722" s="240"/>
      <c r="P722" s="240"/>
      <c r="Q722" s="240"/>
      <c r="R722" s="240"/>
      <c r="S722" s="240"/>
      <c r="T722" s="240"/>
      <c r="U722" s="240"/>
      <c r="V722" s="240"/>
      <c r="W722" s="240"/>
      <c r="X722" s="240"/>
      <c r="Y722" s="240"/>
      <c r="Z722" s="240"/>
      <c r="AA722" s="240"/>
      <c r="AB722" s="240"/>
      <c r="AC722" s="240"/>
      <c r="AD722" s="240"/>
      <c r="AE722" s="240"/>
      <c r="AF722" s="240"/>
      <c r="AG722" s="240"/>
      <c r="AH722" s="240"/>
      <c r="AI722" s="240"/>
      <c r="AJ722" s="240"/>
      <c r="AK722" s="240"/>
      <c r="AL722" s="240"/>
      <c r="AM722" s="240"/>
      <c r="AN722" s="240"/>
      <c r="AO722" s="240"/>
    </row>
    <row r="723" spans="1:41" ht="15.75" customHeight="1">
      <c r="A723" s="240"/>
      <c r="B723" s="240"/>
      <c r="C723" s="240"/>
      <c r="D723" s="240"/>
      <c r="E723" s="240"/>
      <c r="F723" s="240"/>
      <c r="G723" s="240"/>
      <c r="H723" s="164"/>
      <c r="I723" s="164"/>
      <c r="J723" s="164"/>
      <c r="K723" s="164"/>
      <c r="L723" s="164"/>
      <c r="M723" s="240"/>
      <c r="N723" s="240"/>
      <c r="O723" s="240"/>
      <c r="P723" s="240"/>
      <c r="Q723" s="240"/>
      <c r="R723" s="240"/>
      <c r="S723" s="240"/>
      <c r="T723" s="240"/>
      <c r="U723" s="240"/>
      <c r="V723" s="240"/>
      <c r="W723" s="240"/>
      <c r="X723" s="240"/>
      <c r="Y723" s="240"/>
      <c r="Z723" s="240"/>
      <c r="AA723" s="240"/>
      <c r="AB723" s="240"/>
      <c r="AC723" s="240"/>
      <c r="AD723" s="240"/>
      <c r="AE723" s="240"/>
      <c r="AF723" s="240"/>
      <c r="AG723" s="240"/>
      <c r="AH723" s="240"/>
      <c r="AI723" s="240"/>
      <c r="AJ723" s="240"/>
      <c r="AK723" s="240"/>
      <c r="AL723" s="240"/>
      <c r="AM723" s="240"/>
      <c r="AN723" s="240"/>
      <c r="AO723" s="240"/>
    </row>
    <row r="724" spans="1:41" ht="15.75" customHeight="1">
      <c r="A724" s="240"/>
      <c r="B724" s="240"/>
      <c r="C724" s="240"/>
      <c r="D724" s="240"/>
      <c r="E724" s="240"/>
      <c r="F724" s="240"/>
      <c r="G724" s="240"/>
      <c r="H724" s="164"/>
      <c r="I724" s="164"/>
      <c r="J724" s="164"/>
      <c r="K724" s="164"/>
      <c r="L724" s="164"/>
      <c r="M724" s="240"/>
      <c r="N724" s="240"/>
      <c r="O724" s="240"/>
      <c r="P724" s="240"/>
      <c r="Q724" s="240"/>
      <c r="R724" s="240"/>
      <c r="S724" s="240"/>
      <c r="T724" s="240"/>
      <c r="U724" s="240"/>
      <c r="V724" s="240"/>
      <c r="W724" s="240"/>
      <c r="X724" s="240"/>
      <c r="Y724" s="240"/>
      <c r="Z724" s="240"/>
      <c r="AA724" s="240"/>
      <c r="AB724" s="240"/>
      <c r="AC724" s="240"/>
      <c r="AD724" s="240"/>
      <c r="AE724" s="240"/>
      <c r="AF724" s="240"/>
      <c r="AG724" s="240"/>
      <c r="AH724" s="240"/>
      <c r="AI724" s="240"/>
      <c r="AJ724" s="240"/>
      <c r="AK724" s="240"/>
      <c r="AL724" s="240"/>
      <c r="AM724" s="240"/>
      <c r="AN724" s="240"/>
      <c r="AO724" s="240"/>
    </row>
    <row r="725" spans="1:41" ht="15.75" customHeight="1">
      <c r="A725" s="240"/>
      <c r="B725" s="240"/>
      <c r="C725" s="240"/>
      <c r="D725" s="240"/>
      <c r="E725" s="240"/>
      <c r="F725" s="240"/>
      <c r="G725" s="240"/>
      <c r="H725" s="164"/>
      <c r="I725" s="164"/>
      <c r="J725" s="164"/>
      <c r="K725" s="164"/>
      <c r="L725" s="164"/>
      <c r="M725" s="240"/>
      <c r="N725" s="240"/>
      <c r="O725" s="240"/>
      <c r="P725" s="240"/>
      <c r="Q725" s="240"/>
      <c r="R725" s="240"/>
      <c r="S725" s="240"/>
      <c r="T725" s="240"/>
      <c r="U725" s="240"/>
      <c r="V725" s="240"/>
      <c r="W725" s="240"/>
      <c r="X725" s="240"/>
      <c r="Y725" s="240"/>
      <c r="Z725" s="240"/>
      <c r="AA725" s="240"/>
      <c r="AB725" s="240"/>
      <c r="AC725" s="240"/>
      <c r="AD725" s="240"/>
      <c r="AE725" s="240"/>
      <c r="AF725" s="240"/>
      <c r="AG725" s="240"/>
      <c r="AH725" s="240"/>
      <c r="AI725" s="240"/>
      <c r="AJ725" s="240"/>
      <c r="AK725" s="240"/>
      <c r="AL725" s="240"/>
      <c r="AM725" s="240"/>
      <c r="AN725" s="240"/>
      <c r="AO725" s="240"/>
    </row>
    <row r="726" spans="1:41" ht="15.75" customHeight="1">
      <c r="A726" s="240"/>
      <c r="B726" s="240"/>
      <c r="C726" s="240"/>
      <c r="D726" s="240"/>
      <c r="E726" s="240"/>
      <c r="F726" s="240"/>
      <c r="G726" s="240"/>
      <c r="H726" s="164"/>
      <c r="I726" s="164"/>
      <c r="J726" s="164"/>
      <c r="K726" s="164"/>
      <c r="L726" s="164"/>
      <c r="M726" s="240"/>
      <c r="N726" s="240"/>
      <c r="O726" s="240"/>
      <c r="P726" s="240"/>
      <c r="Q726" s="240"/>
      <c r="R726" s="240"/>
      <c r="S726" s="240"/>
      <c r="T726" s="240"/>
      <c r="U726" s="240"/>
      <c r="V726" s="240"/>
      <c r="W726" s="240"/>
      <c r="X726" s="240"/>
      <c r="Y726" s="240"/>
      <c r="Z726" s="240"/>
      <c r="AA726" s="240"/>
      <c r="AB726" s="240"/>
      <c r="AC726" s="240"/>
      <c r="AD726" s="240"/>
      <c r="AE726" s="240"/>
      <c r="AF726" s="240"/>
      <c r="AG726" s="240"/>
      <c r="AH726" s="240"/>
      <c r="AI726" s="240"/>
      <c r="AJ726" s="240"/>
      <c r="AK726" s="240"/>
      <c r="AL726" s="240"/>
      <c r="AM726" s="240"/>
      <c r="AN726" s="240"/>
      <c r="AO726" s="240"/>
    </row>
    <row r="727" spans="1:41" ht="15.75" customHeight="1">
      <c r="A727" s="240"/>
      <c r="B727" s="240"/>
      <c r="C727" s="240"/>
      <c r="D727" s="240"/>
      <c r="E727" s="240"/>
      <c r="F727" s="240"/>
      <c r="G727" s="240"/>
      <c r="H727" s="164"/>
      <c r="I727" s="164"/>
      <c r="J727" s="164"/>
      <c r="K727" s="164"/>
      <c r="L727" s="164"/>
      <c r="M727" s="240"/>
      <c r="N727" s="240"/>
      <c r="O727" s="240"/>
      <c r="P727" s="240"/>
      <c r="Q727" s="240"/>
      <c r="R727" s="240"/>
      <c r="S727" s="240"/>
      <c r="T727" s="240"/>
      <c r="U727" s="240"/>
      <c r="V727" s="240"/>
      <c r="W727" s="240"/>
      <c r="X727" s="240"/>
      <c r="Y727" s="240"/>
      <c r="Z727" s="240"/>
      <c r="AA727" s="240"/>
      <c r="AB727" s="240"/>
      <c r="AC727" s="240"/>
      <c r="AD727" s="240"/>
      <c r="AE727" s="240"/>
      <c r="AF727" s="240"/>
      <c r="AG727" s="240"/>
      <c r="AH727" s="240"/>
      <c r="AI727" s="240"/>
      <c r="AJ727" s="240"/>
      <c r="AK727" s="240"/>
      <c r="AL727" s="240"/>
      <c r="AM727" s="240"/>
      <c r="AN727" s="240"/>
      <c r="AO727" s="240"/>
    </row>
    <row r="728" spans="1:41" ht="15.75" customHeight="1">
      <c r="A728" s="240"/>
      <c r="B728" s="240"/>
      <c r="C728" s="240"/>
      <c r="D728" s="240"/>
      <c r="E728" s="240"/>
      <c r="F728" s="240"/>
      <c r="G728" s="240"/>
      <c r="H728" s="164"/>
      <c r="I728" s="164"/>
      <c r="J728" s="164"/>
      <c r="K728" s="164"/>
      <c r="L728" s="164"/>
      <c r="M728" s="240"/>
      <c r="N728" s="240"/>
      <c r="O728" s="240"/>
      <c r="P728" s="240"/>
      <c r="Q728" s="240"/>
      <c r="R728" s="240"/>
      <c r="S728" s="240"/>
      <c r="T728" s="240"/>
      <c r="U728" s="240"/>
      <c r="V728" s="240"/>
      <c r="W728" s="240"/>
      <c r="X728" s="240"/>
      <c r="Y728" s="240"/>
      <c r="Z728" s="240"/>
      <c r="AA728" s="240"/>
      <c r="AB728" s="240"/>
      <c r="AC728" s="240"/>
      <c r="AD728" s="240"/>
      <c r="AE728" s="240"/>
      <c r="AF728" s="240"/>
      <c r="AG728" s="240"/>
      <c r="AH728" s="240"/>
      <c r="AI728" s="240"/>
      <c r="AJ728" s="240"/>
      <c r="AK728" s="240"/>
      <c r="AL728" s="240"/>
      <c r="AM728" s="240"/>
      <c r="AN728" s="240"/>
      <c r="AO728" s="240"/>
    </row>
    <row r="729" spans="1:41" ht="15.75" customHeight="1">
      <c r="A729" s="240"/>
      <c r="B729" s="240"/>
      <c r="C729" s="240"/>
      <c r="D729" s="240"/>
      <c r="E729" s="240"/>
      <c r="F729" s="240"/>
      <c r="G729" s="240"/>
      <c r="H729" s="164"/>
      <c r="I729" s="164"/>
      <c r="J729" s="164"/>
      <c r="K729" s="164"/>
      <c r="L729" s="164"/>
      <c r="M729" s="240"/>
      <c r="N729" s="240"/>
      <c r="O729" s="240"/>
      <c r="P729" s="240"/>
      <c r="Q729" s="240"/>
      <c r="R729" s="240"/>
      <c r="S729" s="240"/>
      <c r="T729" s="240"/>
      <c r="U729" s="240"/>
      <c r="V729" s="240"/>
      <c r="W729" s="240"/>
      <c r="X729" s="240"/>
      <c r="Y729" s="240"/>
      <c r="Z729" s="240"/>
      <c r="AA729" s="240"/>
      <c r="AB729" s="240"/>
      <c r="AC729" s="240"/>
      <c r="AD729" s="240"/>
      <c r="AE729" s="240"/>
      <c r="AF729" s="240"/>
      <c r="AG729" s="240"/>
      <c r="AH729" s="240"/>
      <c r="AI729" s="240"/>
      <c r="AJ729" s="240"/>
      <c r="AK729" s="240"/>
      <c r="AL729" s="240"/>
      <c r="AM729" s="240"/>
      <c r="AN729" s="240"/>
      <c r="AO729" s="240"/>
    </row>
    <row r="730" spans="1:41" ht="15.75" customHeight="1">
      <c r="A730" s="240"/>
      <c r="B730" s="240"/>
      <c r="C730" s="240"/>
      <c r="D730" s="240"/>
      <c r="E730" s="240"/>
      <c r="F730" s="240"/>
      <c r="G730" s="240"/>
      <c r="H730" s="164"/>
      <c r="I730" s="164"/>
      <c r="J730" s="164"/>
      <c r="K730" s="164"/>
      <c r="L730" s="164"/>
      <c r="M730" s="240"/>
      <c r="N730" s="240"/>
      <c r="O730" s="240"/>
      <c r="P730" s="240"/>
      <c r="Q730" s="240"/>
      <c r="R730" s="240"/>
      <c r="S730" s="240"/>
      <c r="T730" s="240"/>
      <c r="U730" s="240"/>
      <c r="V730" s="240"/>
      <c r="W730" s="240"/>
      <c r="X730" s="240"/>
      <c r="Y730" s="240"/>
      <c r="Z730" s="240"/>
      <c r="AA730" s="240"/>
      <c r="AB730" s="240"/>
      <c r="AC730" s="240"/>
      <c r="AD730" s="240"/>
      <c r="AE730" s="240"/>
      <c r="AF730" s="240"/>
      <c r="AG730" s="240"/>
      <c r="AH730" s="240"/>
      <c r="AI730" s="240"/>
      <c r="AJ730" s="240"/>
      <c r="AK730" s="240"/>
      <c r="AL730" s="240"/>
      <c r="AM730" s="240"/>
      <c r="AN730" s="240"/>
      <c r="AO730" s="240"/>
    </row>
    <row r="731" spans="1:41" ht="15.75" customHeight="1">
      <c r="A731" s="240"/>
      <c r="B731" s="240"/>
      <c r="C731" s="240"/>
      <c r="D731" s="240"/>
      <c r="E731" s="240"/>
      <c r="F731" s="240"/>
      <c r="G731" s="240"/>
      <c r="H731" s="164"/>
      <c r="I731" s="164"/>
      <c r="J731" s="164"/>
      <c r="K731" s="164"/>
      <c r="L731" s="164"/>
      <c r="M731" s="240"/>
      <c r="N731" s="240"/>
      <c r="O731" s="240"/>
      <c r="P731" s="240"/>
      <c r="Q731" s="240"/>
      <c r="R731" s="240"/>
      <c r="S731" s="240"/>
      <c r="T731" s="240"/>
      <c r="U731" s="240"/>
      <c r="V731" s="240"/>
      <c r="W731" s="240"/>
      <c r="X731" s="240"/>
      <c r="Y731" s="240"/>
      <c r="Z731" s="240"/>
      <c r="AA731" s="240"/>
      <c r="AB731" s="240"/>
      <c r="AC731" s="240"/>
      <c r="AD731" s="240"/>
      <c r="AE731" s="240"/>
      <c r="AF731" s="240"/>
      <c r="AG731" s="240"/>
      <c r="AH731" s="240"/>
      <c r="AI731" s="240"/>
      <c r="AJ731" s="240"/>
      <c r="AK731" s="240"/>
      <c r="AL731" s="240"/>
      <c r="AM731" s="240"/>
      <c r="AN731" s="240"/>
      <c r="AO731" s="240"/>
    </row>
    <row r="732" spans="1:41" ht="15.75" customHeight="1">
      <c r="A732" s="240"/>
      <c r="B732" s="240"/>
      <c r="C732" s="240"/>
      <c r="D732" s="240"/>
      <c r="E732" s="240"/>
      <c r="F732" s="240"/>
      <c r="G732" s="240"/>
      <c r="H732" s="164"/>
      <c r="I732" s="164"/>
      <c r="J732" s="164"/>
      <c r="K732" s="164"/>
      <c r="L732" s="164"/>
      <c r="M732" s="240"/>
      <c r="N732" s="240"/>
      <c r="O732" s="240"/>
      <c r="P732" s="240"/>
      <c r="Q732" s="240"/>
      <c r="R732" s="240"/>
      <c r="S732" s="240"/>
      <c r="T732" s="240"/>
      <c r="U732" s="240"/>
      <c r="V732" s="240"/>
      <c r="W732" s="240"/>
      <c r="X732" s="240"/>
      <c r="Y732" s="240"/>
      <c r="Z732" s="240"/>
      <c r="AA732" s="240"/>
      <c r="AB732" s="240"/>
      <c r="AC732" s="240"/>
      <c r="AD732" s="240"/>
      <c r="AE732" s="240"/>
      <c r="AF732" s="240"/>
      <c r="AG732" s="240"/>
      <c r="AH732" s="240"/>
      <c r="AI732" s="240"/>
      <c r="AJ732" s="240"/>
      <c r="AK732" s="240"/>
      <c r="AL732" s="240"/>
      <c r="AM732" s="240"/>
      <c r="AN732" s="240"/>
      <c r="AO732" s="240"/>
    </row>
    <row r="733" spans="1:41" ht="15.75" customHeight="1">
      <c r="A733" s="240"/>
      <c r="B733" s="240"/>
      <c r="C733" s="240"/>
      <c r="D733" s="240"/>
      <c r="E733" s="240"/>
      <c r="F733" s="240"/>
      <c r="G733" s="240"/>
      <c r="H733" s="164"/>
      <c r="I733" s="164"/>
      <c r="J733" s="164"/>
      <c r="K733" s="164"/>
      <c r="L733" s="164"/>
      <c r="M733" s="240"/>
      <c r="N733" s="240"/>
      <c r="O733" s="240"/>
      <c r="P733" s="240"/>
      <c r="Q733" s="240"/>
      <c r="R733" s="240"/>
      <c r="S733" s="240"/>
      <c r="T733" s="240"/>
      <c r="U733" s="240"/>
      <c r="V733" s="240"/>
      <c r="W733" s="240"/>
      <c r="X733" s="240"/>
      <c r="Y733" s="240"/>
      <c r="Z733" s="240"/>
      <c r="AA733" s="240"/>
      <c r="AB733" s="240"/>
      <c r="AC733" s="240"/>
      <c r="AD733" s="240"/>
      <c r="AE733" s="240"/>
      <c r="AF733" s="240"/>
      <c r="AG733" s="240"/>
      <c r="AH733" s="240"/>
      <c r="AI733" s="240"/>
      <c r="AJ733" s="240"/>
      <c r="AK733" s="240"/>
      <c r="AL733" s="240"/>
      <c r="AM733" s="240"/>
      <c r="AN733" s="240"/>
      <c r="AO733" s="240"/>
    </row>
    <row r="734" spans="1:41" ht="15.75" customHeight="1">
      <c r="A734" s="240"/>
      <c r="B734" s="240"/>
      <c r="C734" s="240"/>
      <c r="D734" s="240"/>
      <c r="E734" s="240"/>
      <c r="F734" s="240"/>
      <c r="G734" s="240"/>
      <c r="H734" s="164"/>
      <c r="I734" s="164"/>
      <c r="J734" s="164"/>
      <c r="K734" s="164"/>
      <c r="L734" s="164"/>
      <c r="M734" s="240"/>
      <c r="N734" s="240"/>
      <c r="O734" s="240"/>
      <c r="P734" s="240"/>
      <c r="Q734" s="240"/>
      <c r="R734" s="240"/>
      <c r="S734" s="240"/>
      <c r="T734" s="240"/>
      <c r="U734" s="240"/>
      <c r="V734" s="240"/>
      <c r="W734" s="240"/>
      <c r="X734" s="240"/>
      <c r="Y734" s="240"/>
      <c r="Z734" s="240"/>
      <c r="AA734" s="240"/>
      <c r="AB734" s="240"/>
      <c r="AC734" s="240"/>
      <c r="AD734" s="240"/>
      <c r="AE734" s="240"/>
      <c r="AF734" s="240"/>
      <c r="AG734" s="240"/>
      <c r="AH734" s="240"/>
      <c r="AI734" s="240"/>
      <c r="AJ734" s="240"/>
      <c r="AK734" s="240"/>
      <c r="AL734" s="240"/>
      <c r="AM734" s="240"/>
      <c r="AN734" s="240"/>
      <c r="AO734" s="240"/>
    </row>
    <row r="735" spans="1:41" ht="15.75" customHeight="1">
      <c r="A735" s="240"/>
      <c r="B735" s="240"/>
      <c r="C735" s="240"/>
      <c r="D735" s="240"/>
      <c r="E735" s="240"/>
      <c r="F735" s="240"/>
      <c r="G735" s="240"/>
      <c r="H735" s="164"/>
      <c r="I735" s="164"/>
      <c r="J735" s="164"/>
      <c r="K735" s="164"/>
      <c r="L735" s="164"/>
      <c r="M735" s="240"/>
      <c r="N735" s="240"/>
      <c r="O735" s="240"/>
      <c r="P735" s="240"/>
      <c r="Q735" s="240"/>
      <c r="R735" s="240"/>
      <c r="S735" s="240"/>
      <c r="T735" s="240"/>
      <c r="U735" s="240"/>
      <c r="V735" s="240"/>
      <c r="W735" s="240"/>
      <c r="X735" s="240"/>
      <c r="Y735" s="240"/>
      <c r="Z735" s="240"/>
      <c r="AA735" s="240"/>
      <c r="AB735" s="240"/>
      <c r="AC735" s="240"/>
      <c r="AD735" s="240"/>
      <c r="AE735" s="240"/>
      <c r="AF735" s="240"/>
      <c r="AG735" s="240"/>
      <c r="AH735" s="240"/>
      <c r="AI735" s="240"/>
      <c r="AJ735" s="240"/>
      <c r="AK735" s="240"/>
      <c r="AL735" s="240"/>
      <c r="AM735" s="240"/>
      <c r="AN735" s="240"/>
      <c r="AO735" s="240"/>
    </row>
    <row r="736" spans="1:41" ht="15.75" customHeight="1">
      <c r="A736" s="240"/>
      <c r="B736" s="240"/>
      <c r="C736" s="240"/>
      <c r="D736" s="240"/>
      <c r="E736" s="240"/>
      <c r="F736" s="240"/>
      <c r="G736" s="240"/>
      <c r="H736" s="164"/>
      <c r="I736" s="164"/>
      <c r="J736" s="164"/>
      <c r="K736" s="164"/>
      <c r="L736" s="164"/>
      <c r="M736" s="240"/>
      <c r="N736" s="240"/>
      <c r="O736" s="240"/>
      <c r="P736" s="240"/>
      <c r="Q736" s="240"/>
      <c r="R736" s="240"/>
      <c r="S736" s="240"/>
      <c r="T736" s="240"/>
      <c r="U736" s="240"/>
      <c r="V736" s="240"/>
      <c r="W736" s="240"/>
      <c r="X736" s="240"/>
      <c r="Y736" s="240"/>
      <c r="Z736" s="240"/>
      <c r="AA736" s="240"/>
      <c r="AB736" s="240"/>
      <c r="AC736" s="240"/>
      <c r="AD736" s="240"/>
      <c r="AE736" s="240"/>
      <c r="AF736" s="240"/>
      <c r="AG736" s="240"/>
      <c r="AH736" s="240"/>
      <c r="AI736" s="240"/>
      <c r="AJ736" s="240"/>
      <c r="AK736" s="240"/>
      <c r="AL736" s="240"/>
      <c r="AM736" s="240"/>
      <c r="AN736" s="240"/>
      <c r="AO736" s="240"/>
    </row>
    <row r="737" spans="1:41" ht="15.75" customHeight="1">
      <c r="A737" s="240"/>
      <c r="B737" s="240"/>
      <c r="C737" s="240"/>
      <c r="D737" s="240"/>
      <c r="E737" s="240"/>
      <c r="F737" s="240"/>
      <c r="G737" s="240"/>
      <c r="H737" s="164"/>
      <c r="I737" s="164"/>
      <c r="J737" s="164"/>
      <c r="K737" s="164"/>
      <c r="L737" s="164"/>
      <c r="M737" s="240"/>
      <c r="N737" s="240"/>
      <c r="O737" s="240"/>
      <c r="P737" s="240"/>
      <c r="Q737" s="240"/>
      <c r="R737" s="240"/>
      <c r="S737" s="240"/>
      <c r="T737" s="240"/>
      <c r="U737" s="240"/>
      <c r="V737" s="240"/>
      <c r="W737" s="240"/>
      <c r="X737" s="240"/>
      <c r="Y737" s="240"/>
      <c r="Z737" s="240"/>
      <c r="AA737" s="240"/>
      <c r="AB737" s="240"/>
      <c r="AC737" s="240"/>
      <c r="AD737" s="240"/>
      <c r="AE737" s="240"/>
      <c r="AF737" s="240"/>
      <c r="AG737" s="240"/>
      <c r="AH737" s="240"/>
      <c r="AI737" s="240"/>
      <c r="AJ737" s="240"/>
      <c r="AK737" s="240"/>
      <c r="AL737" s="240"/>
      <c r="AM737" s="240"/>
      <c r="AN737" s="240"/>
      <c r="AO737" s="240"/>
    </row>
    <row r="738" spans="1:41" ht="15.75" customHeight="1">
      <c r="A738" s="240"/>
      <c r="B738" s="240"/>
      <c r="C738" s="240"/>
      <c r="D738" s="240"/>
      <c r="E738" s="240"/>
      <c r="F738" s="240"/>
      <c r="G738" s="240"/>
      <c r="H738" s="164"/>
      <c r="I738" s="164"/>
      <c r="J738" s="164"/>
      <c r="K738" s="164"/>
      <c r="L738" s="164"/>
      <c r="M738" s="240"/>
      <c r="N738" s="240"/>
      <c r="O738" s="240"/>
      <c r="P738" s="240"/>
      <c r="Q738" s="240"/>
      <c r="R738" s="240"/>
      <c r="S738" s="240"/>
      <c r="T738" s="240"/>
      <c r="U738" s="240"/>
      <c r="V738" s="240"/>
      <c r="W738" s="240"/>
      <c r="X738" s="240"/>
      <c r="Y738" s="240"/>
      <c r="Z738" s="240"/>
      <c r="AA738" s="240"/>
      <c r="AB738" s="240"/>
      <c r="AC738" s="240"/>
      <c r="AD738" s="240"/>
      <c r="AE738" s="240"/>
      <c r="AF738" s="240"/>
      <c r="AG738" s="240"/>
      <c r="AH738" s="240"/>
      <c r="AI738" s="240"/>
      <c r="AJ738" s="240"/>
      <c r="AK738" s="240"/>
      <c r="AL738" s="240"/>
      <c r="AM738" s="240"/>
      <c r="AN738" s="240"/>
      <c r="AO738" s="240"/>
    </row>
    <row r="739" spans="1:41" ht="15.75" customHeight="1">
      <c r="A739" s="240"/>
      <c r="B739" s="240"/>
      <c r="C739" s="240"/>
      <c r="D739" s="240"/>
      <c r="E739" s="240"/>
      <c r="F739" s="240"/>
      <c r="G739" s="240"/>
      <c r="H739" s="164"/>
      <c r="I739" s="164"/>
      <c r="J739" s="164"/>
      <c r="K739" s="164"/>
      <c r="L739" s="164"/>
      <c r="M739" s="240"/>
      <c r="N739" s="240"/>
      <c r="O739" s="240"/>
      <c r="P739" s="240"/>
      <c r="Q739" s="240"/>
      <c r="R739" s="240"/>
      <c r="S739" s="240"/>
      <c r="T739" s="240"/>
      <c r="U739" s="240"/>
      <c r="V739" s="240"/>
      <c r="W739" s="240"/>
      <c r="X739" s="240"/>
      <c r="Y739" s="240"/>
      <c r="Z739" s="240"/>
      <c r="AA739" s="240"/>
      <c r="AB739" s="240"/>
      <c r="AC739" s="240"/>
      <c r="AD739" s="240"/>
      <c r="AE739" s="240"/>
      <c r="AF739" s="240"/>
      <c r="AG739" s="240"/>
      <c r="AH739" s="240"/>
      <c r="AI739" s="240"/>
      <c r="AJ739" s="240"/>
      <c r="AK739" s="240"/>
      <c r="AL739" s="240"/>
      <c r="AM739" s="240"/>
      <c r="AN739" s="240"/>
      <c r="AO739" s="240"/>
    </row>
    <row r="740" spans="1:41" ht="15.75" customHeight="1">
      <c r="A740" s="240"/>
      <c r="B740" s="240"/>
      <c r="C740" s="240"/>
      <c r="D740" s="240"/>
      <c r="E740" s="240"/>
      <c r="F740" s="240"/>
      <c r="G740" s="240"/>
      <c r="H740" s="164"/>
      <c r="I740" s="164"/>
      <c r="J740" s="164"/>
      <c r="K740" s="164"/>
      <c r="L740" s="164"/>
      <c r="M740" s="240"/>
      <c r="N740" s="240"/>
      <c r="O740" s="240"/>
      <c r="P740" s="240"/>
      <c r="Q740" s="240"/>
      <c r="R740" s="240"/>
      <c r="S740" s="240"/>
      <c r="T740" s="240"/>
      <c r="U740" s="240"/>
      <c r="V740" s="240"/>
      <c r="W740" s="240"/>
      <c r="X740" s="240"/>
      <c r="Y740" s="240"/>
      <c r="Z740" s="240"/>
      <c r="AA740" s="240"/>
      <c r="AB740" s="240"/>
      <c r="AC740" s="240"/>
      <c r="AD740" s="240"/>
      <c r="AE740" s="240"/>
      <c r="AF740" s="240"/>
      <c r="AG740" s="240"/>
      <c r="AH740" s="240"/>
      <c r="AI740" s="240"/>
      <c r="AJ740" s="240"/>
      <c r="AK740" s="240"/>
      <c r="AL740" s="240"/>
      <c r="AM740" s="240"/>
      <c r="AN740" s="240"/>
      <c r="AO740" s="240"/>
    </row>
    <row r="741" spans="1:41" ht="15.75" customHeight="1">
      <c r="A741" s="240"/>
      <c r="B741" s="240"/>
      <c r="C741" s="240"/>
      <c r="D741" s="240"/>
      <c r="E741" s="240"/>
      <c r="F741" s="240"/>
      <c r="G741" s="240"/>
      <c r="H741" s="164"/>
      <c r="I741" s="164"/>
      <c r="J741" s="164"/>
      <c r="K741" s="164"/>
      <c r="L741" s="164"/>
      <c r="M741" s="240"/>
      <c r="N741" s="240"/>
      <c r="O741" s="240"/>
      <c r="P741" s="240"/>
      <c r="Q741" s="240"/>
      <c r="R741" s="240"/>
      <c r="S741" s="240"/>
      <c r="T741" s="240"/>
      <c r="U741" s="240"/>
      <c r="V741" s="240"/>
      <c r="W741" s="240"/>
      <c r="X741" s="240"/>
      <c r="Y741" s="240"/>
      <c r="Z741" s="240"/>
      <c r="AA741" s="240"/>
      <c r="AB741" s="240"/>
      <c r="AC741" s="240"/>
      <c r="AD741" s="240"/>
      <c r="AE741" s="240"/>
      <c r="AF741" s="240"/>
      <c r="AG741" s="240"/>
      <c r="AH741" s="240"/>
      <c r="AI741" s="240"/>
      <c r="AJ741" s="240"/>
      <c r="AK741" s="240"/>
      <c r="AL741" s="240"/>
      <c r="AM741" s="240"/>
      <c r="AN741" s="240"/>
      <c r="AO741" s="240"/>
    </row>
    <row r="742" spans="1:41" ht="15.75" customHeight="1">
      <c r="A742" s="240"/>
      <c r="B742" s="240"/>
      <c r="C742" s="240"/>
      <c r="D742" s="240"/>
      <c r="E742" s="240"/>
      <c r="F742" s="240"/>
      <c r="G742" s="240"/>
      <c r="H742" s="164"/>
      <c r="I742" s="164"/>
      <c r="J742" s="164"/>
      <c r="K742" s="164"/>
      <c r="L742" s="164"/>
      <c r="M742" s="240"/>
      <c r="N742" s="240"/>
      <c r="O742" s="240"/>
      <c r="P742" s="240"/>
      <c r="Q742" s="240"/>
      <c r="R742" s="240"/>
      <c r="S742" s="240"/>
      <c r="T742" s="240"/>
      <c r="U742" s="240"/>
      <c r="V742" s="240"/>
      <c r="W742" s="240"/>
      <c r="X742" s="240"/>
      <c r="Y742" s="240"/>
      <c r="Z742" s="240"/>
      <c r="AA742" s="240"/>
      <c r="AB742" s="240"/>
      <c r="AC742" s="240"/>
      <c r="AD742" s="240"/>
      <c r="AE742" s="240"/>
      <c r="AF742" s="240"/>
      <c r="AG742" s="240"/>
      <c r="AH742" s="240"/>
      <c r="AI742" s="240"/>
      <c r="AJ742" s="240"/>
      <c r="AK742" s="240"/>
      <c r="AL742" s="240"/>
      <c r="AM742" s="240"/>
      <c r="AN742" s="240"/>
      <c r="AO742" s="240"/>
    </row>
    <row r="743" spans="1:41" ht="15.75" customHeight="1">
      <c r="A743" s="240"/>
      <c r="B743" s="240"/>
      <c r="C743" s="240"/>
      <c r="D743" s="240"/>
      <c r="E743" s="240"/>
      <c r="F743" s="240"/>
      <c r="G743" s="240"/>
      <c r="H743" s="164"/>
      <c r="I743" s="164"/>
      <c r="J743" s="164"/>
      <c r="K743" s="164"/>
      <c r="L743" s="164"/>
      <c r="M743" s="240"/>
      <c r="N743" s="240"/>
      <c r="O743" s="240"/>
      <c r="P743" s="240"/>
      <c r="Q743" s="240"/>
      <c r="R743" s="240"/>
      <c r="S743" s="240"/>
      <c r="T743" s="240"/>
      <c r="U743" s="240"/>
      <c r="V743" s="240"/>
      <c r="W743" s="240"/>
      <c r="X743" s="240"/>
      <c r="Y743" s="240"/>
      <c r="Z743" s="240"/>
      <c r="AA743" s="240"/>
      <c r="AB743" s="240"/>
      <c r="AC743" s="240"/>
      <c r="AD743" s="240"/>
      <c r="AE743" s="240"/>
      <c r="AF743" s="240"/>
      <c r="AG743" s="240"/>
      <c r="AH743" s="240"/>
      <c r="AI743" s="240"/>
      <c r="AJ743" s="240"/>
      <c r="AK743" s="240"/>
      <c r="AL743" s="240"/>
      <c r="AM743" s="240"/>
      <c r="AN743" s="240"/>
      <c r="AO743" s="240"/>
    </row>
    <row r="744" spans="1:41" ht="15.75" customHeight="1">
      <c r="A744" s="240"/>
      <c r="B744" s="240"/>
      <c r="C744" s="240"/>
      <c r="D744" s="240"/>
      <c r="E744" s="240"/>
      <c r="F744" s="240"/>
      <c r="G744" s="240"/>
      <c r="H744" s="164"/>
      <c r="I744" s="164"/>
      <c r="J744" s="164"/>
      <c r="K744" s="164"/>
      <c r="L744" s="164"/>
      <c r="M744" s="240"/>
      <c r="N744" s="240"/>
      <c r="O744" s="240"/>
      <c r="P744" s="240"/>
      <c r="Q744" s="240"/>
      <c r="R744" s="240"/>
      <c r="S744" s="240"/>
      <c r="T744" s="240"/>
      <c r="U744" s="240"/>
      <c r="V744" s="240"/>
      <c r="W744" s="240"/>
      <c r="X744" s="240"/>
      <c r="Y744" s="240"/>
      <c r="Z744" s="240"/>
      <c r="AA744" s="240"/>
      <c r="AB744" s="240"/>
      <c r="AC744" s="240"/>
      <c r="AD744" s="240"/>
      <c r="AE744" s="240"/>
      <c r="AF744" s="240"/>
      <c r="AG744" s="240"/>
      <c r="AH744" s="240"/>
      <c r="AI744" s="240"/>
      <c r="AJ744" s="240"/>
      <c r="AK744" s="240"/>
      <c r="AL744" s="240"/>
      <c r="AM744" s="240"/>
      <c r="AN744" s="240"/>
      <c r="AO744" s="240"/>
    </row>
    <row r="745" spans="1:41" ht="15.75" customHeight="1">
      <c r="A745" s="240"/>
      <c r="B745" s="240"/>
      <c r="C745" s="240"/>
      <c r="D745" s="240"/>
      <c r="E745" s="240"/>
      <c r="F745" s="240"/>
      <c r="G745" s="240"/>
      <c r="H745" s="164"/>
      <c r="I745" s="164"/>
      <c r="J745" s="164"/>
      <c r="K745" s="164"/>
      <c r="L745" s="164"/>
      <c r="M745" s="240"/>
      <c r="N745" s="240"/>
      <c r="O745" s="240"/>
      <c r="P745" s="240"/>
      <c r="Q745" s="240"/>
      <c r="R745" s="240"/>
      <c r="S745" s="240"/>
      <c r="T745" s="240"/>
      <c r="U745" s="240"/>
      <c r="V745" s="240"/>
      <c r="W745" s="240"/>
      <c r="X745" s="240"/>
      <c r="Y745" s="240"/>
      <c r="Z745" s="240"/>
      <c r="AA745" s="240"/>
      <c r="AB745" s="240"/>
      <c r="AC745" s="240"/>
      <c r="AD745" s="240"/>
      <c r="AE745" s="240"/>
      <c r="AF745" s="240"/>
      <c r="AG745" s="240"/>
      <c r="AH745" s="240"/>
      <c r="AI745" s="240"/>
      <c r="AJ745" s="240"/>
      <c r="AK745" s="240"/>
      <c r="AL745" s="240"/>
      <c r="AM745" s="240"/>
      <c r="AN745" s="240"/>
      <c r="AO745" s="240"/>
    </row>
    <row r="746" spans="1:41" ht="15.75" customHeight="1">
      <c r="A746" s="240"/>
      <c r="B746" s="240"/>
      <c r="C746" s="240"/>
      <c r="D746" s="240"/>
      <c r="E746" s="240"/>
      <c r="F746" s="240"/>
      <c r="G746" s="240"/>
      <c r="H746" s="164"/>
      <c r="I746" s="164"/>
      <c r="J746" s="164"/>
      <c r="K746" s="164"/>
      <c r="L746" s="164"/>
      <c r="M746" s="240"/>
      <c r="N746" s="240"/>
      <c r="O746" s="240"/>
      <c r="P746" s="240"/>
      <c r="Q746" s="240"/>
      <c r="R746" s="240"/>
      <c r="S746" s="240"/>
      <c r="T746" s="240"/>
      <c r="U746" s="240"/>
      <c r="V746" s="240"/>
      <c r="W746" s="240"/>
      <c r="X746" s="240"/>
      <c r="Y746" s="240"/>
      <c r="Z746" s="240"/>
      <c r="AA746" s="240"/>
      <c r="AB746" s="240"/>
      <c r="AC746" s="240"/>
      <c r="AD746" s="240"/>
      <c r="AE746" s="240"/>
      <c r="AF746" s="240"/>
      <c r="AG746" s="240"/>
      <c r="AH746" s="240"/>
      <c r="AI746" s="240"/>
      <c r="AJ746" s="240"/>
      <c r="AK746" s="240"/>
      <c r="AL746" s="240"/>
      <c r="AM746" s="240"/>
      <c r="AN746" s="240"/>
      <c r="AO746" s="240"/>
    </row>
    <row r="747" spans="1:41" ht="15.75" customHeight="1">
      <c r="A747" s="240"/>
      <c r="B747" s="240"/>
      <c r="C747" s="240"/>
      <c r="D747" s="240"/>
      <c r="E747" s="240"/>
      <c r="F747" s="240"/>
      <c r="G747" s="240"/>
      <c r="H747" s="164"/>
      <c r="I747" s="164"/>
      <c r="J747" s="164"/>
      <c r="K747" s="164"/>
      <c r="L747" s="164"/>
      <c r="M747" s="240"/>
      <c r="N747" s="240"/>
      <c r="O747" s="240"/>
      <c r="P747" s="240"/>
      <c r="Q747" s="240"/>
      <c r="R747" s="240"/>
      <c r="S747" s="240"/>
      <c r="T747" s="240"/>
      <c r="U747" s="240"/>
      <c r="V747" s="240"/>
      <c r="W747" s="240"/>
      <c r="X747" s="240"/>
      <c r="Y747" s="240"/>
      <c r="Z747" s="240"/>
      <c r="AA747" s="240"/>
      <c r="AB747" s="240"/>
      <c r="AC747" s="240"/>
      <c r="AD747" s="240"/>
      <c r="AE747" s="240"/>
      <c r="AF747" s="240"/>
      <c r="AG747" s="240"/>
      <c r="AH747" s="240"/>
      <c r="AI747" s="240"/>
      <c r="AJ747" s="240"/>
      <c r="AK747" s="240"/>
      <c r="AL747" s="240"/>
      <c r="AM747" s="240"/>
      <c r="AN747" s="240"/>
      <c r="AO747" s="240"/>
    </row>
    <row r="748" spans="1:41" ht="15.75" customHeight="1">
      <c r="A748" s="240"/>
      <c r="B748" s="240"/>
      <c r="C748" s="240"/>
      <c r="D748" s="240"/>
      <c r="E748" s="240"/>
      <c r="F748" s="240"/>
      <c r="G748" s="240"/>
      <c r="H748" s="164"/>
      <c r="I748" s="164"/>
      <c r="J748" s="164"/>
      <c r="K748" s="164"/>
      <c r="L748" s="164"/>
      <c r="M748" s="240"/>
      <c r="N748" s="240"/>
      <c r="O748" s="240"/>
      <c r="P748" s="240"/>
      <c r="Q748" s="240"/>
      <c r="R748" s="240"/>
      <c r="S748" s="240"/>
      <c r="T748" s="240"/>
      <c r="U748" s="240"/>
      <c r="V748" s="240"/>
      <c r="W748" s="240"/>
      <c r="X748" s="240"/>
      <c r="Y748" s="240"/>
      <c r="Z748" s="240"/>
      <c r="AA748" s="240"/>
      <c r="AB748" s="240"/>
      <c r="AC748" s="240"/>
      <c r="AD748" s="240"/>
      <c r="AE748" s="240"/>
      <c r="AF748" s="240"/>
      <c r="AG748" s="240"/>
      <c r="AH748" s="240"/>
      <c r="AI748" s="240"/>
      <c r="AJ748" s="240"/>
      <c r="AK748" s="240"/>
      <c r="AL748" s="240"/>
      <c r="AM748" s="240"/>
      <c r="AN748" s="240"/>
      <c r="AO748" s="240"/>
    </row>
    <row r="749" spans="1:41" ht="15.75" customHeight="1">
      <c r="A749" s="240"/>
      <c r="B749" s="240"/>
      <c r="C749" s="240"/>
      <c r="D749" s="240"/>
      <c r="E749" s="240"/>
      <c r="F749" s="240"/>
      <c r="G749" s="240"/>
      <c r="H749" s="164"/>
      <c r="I749" s="164"/>
      <c r="J749" s="164"/>
      <c r="K749" s="164"/>
      <c r="L749" s="164"/>
      <c r="M749" s="240"/>
      <c r="N749" s="240"/>
      <c r="O749" s="240"/>
      <c r="P749" s="240"/>
      <c r="Q749" s="240"/>
      <c r="R749" s="240"/>
      <c r="S749" s="240"/>
      <c r="T749" s="240"/>
      <c r="U749" s="240"/>
      <c r="V749" s="240"/>
      <c r="W749" s="240"/>
      <c r="X749" s="240"/>
      <c r="Y749" s="240"/>
      <c r="Z749" s="240"/>
      <c r="AA749" s="240"/>
      <c r="AB749" s="240"/>
      <c r="AC749" s="240"/>
      <c r="AD749" s="240"/>
      <c r="AE749" s="240"/>
      <c r="AF749" s="240"/>
      <c r="AG749" s="240"/>
      <c r="AH749" s="240"/>
      <c r="AI749" s="240"/>
      <c r="AJ749" s="240"/>
      <c r="AK749" s="240"/>
      <c r="AL749" s="240"/>
      <c r="AM749" s="240"/>
      <c r="AN749" s="240"/>
      <c r="AO749" s="240"/>
    </row>
    <row r="750" spans="1:41" ht="15.75" customHeight="1">
      <c r="A750" s="240"/>
      <c r="B750" s="240"/>
      <c r="C750" s="240"/>
      <c r="D750" s="240"/>
      <c r="E750" s="240"/>
      <c r="F750" s="240"/>
      <c r="G750" s="240"/>
      <c r="H750" s="164"/>
      <c r="I750" s="164"/>
      <c r="J750" s="164"/>
      <c r="K750" s="164"/>
      <c r="L750" s="164"/>
      <c r="M750" s="240"/>
      <c r="N750" s="240"/>
      <c r="O750" s="240"/>
      <c r="P750" s="240"/>
      <c r="Q750" s="240"/>
      <c r="R750" s="240"/>
      <c r="S750" s="240"/>
      <c r="T750" s="240"/>
      <c r="U750" s="240"/>
      <c r="V750" s="240"/>
      <c r="W750" s="240"/>
      <c r="X750" s="240"/>
      <c r="Y750" s="240"/>
      <c r="Z750" s="240"/>
      <c r="AA750" s="240"/>
      <c r="AB750" s="240"/>
      <c r="AC750" s="240"/>
      <c r="AD750" s="240"/>
      <c r="AE750" s="240"/>
      <c r="AF750" s="240"/>
      <c r="AG750" s="240"/>
      <c r="AH750" s="240"/>
      <c r="AI750" s="240"/>
      <c r="AJ750" s="240"/>
      <c r="AK750" s="240"/>
      <c r="AL750" s="240"/>
      <c r="AM750" s="240"/>
      <c r="AN750" s="240"/>
      <c r="AO750" s="240"/>
    </row>
    <row r="751" spans="1:41" ht="15.75" customHeight="1">
      <c r="A751" s="240"/>
      <c r="B751" s="240"/>
      <c r="C751" s="240"/>
      <c r="D751" s="240"/>
      <c r="E751" s="240"/>
      <c r="F751" s="240"/>
      <c r="G751" s="240"/>
      <c r="H751" s="164"/>
      <c r="I751" s="164"/>
      <c r="J751" s="164"/>
      <c r="K751" s="164"/>
      <c r="L751" s="164"/>
      <c r="M751" s="240"/>
      <c r="N751" s="240"/>
      <c r="O751" s="240"/>
      <c r="P751" s="240"/>
      <c r="Q751" s="240"/>
      <c r="R751" s="240"/>
      <c r="S751" s="240"/>
      <c r="T751" s="240"/>
      <c r="U751" s="240"/>
      <c r="V751" s="240"/>
      <c r="W751" s="240"/>
      <c r="X751" s="240"/>
      <c r="Y751" s="240"/>
      <c r="Z751" s="240"/>
      <c r="AA751" s="240"/>
      <c r="AB751" s="240"/>
      <c r="AC751" s="240"/>
      <c r="AD751" s="240"/>
      <c r="AE751" s="240"/>
      <c r="AF751" s="240"/>
      <c r="AG751" s="240"/>
      <c r="AH751" s="240"/>
      <c r="AI751" s="240"/>
      <c r="AJ751" s="240"/>
      <c r="AK751" s="240"/>
      <c r="AL751" s="240"/>
      <c r="AM751" s="240"/>
      <c r="AN751" s="240"/>
      <c r="AO751" s="240"/>
    </row>
    <row r="752" spans="1:41" ht="15.75" customHeight="1">
      <c r="A752" s="240"/>
      <c r="B752" s="240"/>
      <c r="C752" s="240"/>
      <c r="D752" s="240"/>
      <c r="E752" s="240"/>
      <c r="F752" s="240"/>
      <c r="G752" s="240"/>
      <c r="H752" s="164"/>
      <c r="I752" s="164"/>
      <c r="J752" s="164"/>
      <c r="K752" s="164"/>
      <c r="L752" s="164"/>
      <c r="M752" s="240"/>
      <c r="N752" s="240"/>
      <c r="O752" s="240"/>
      <c r="P752" s="240"/>
      <c r="Q752" s="240"/>
      <c r="R752" s="240"/>
      <c r="S752" s="240"/>
      <c r="T752" s="240"/>
      <c r="U752" s="240"/>
      <c r="V752" s="240"/>
      <c r="W752" s="240"/>
      <c r="X752" s="240"/>
      <c r="Y752" s="240"/>
      <c r="Z752" s="240"/>
      <c r="AA752" s="240"/>
      <c r="AB752" s="240"/>
      <c r="AC752" s="240"/>
      <c r="AD752" s="240"/>
      <c r="AE752" s="240"/>
      <c r="AF752" s="240"/>
      <c r="AG752" s="240"/>
      <c r="AH752" s="240"/>
      <c r="AI752" s="240"/>
      <c r="AJ752" s="240"/>
      <c r="AK752" s="240"/>
      <c r="AL752" s="240"/>
      <c r="AM752" s="240"/>
      <c r="AN752" s="240"/>
      <c r="AO752" s="240"/>
    </row>
    <row r="753" spans="1:41" ht="15.75" customHeight="1">
      <c r="A753" s="240"/>
      <c r="B753" s="240"/>
      <c r="C753" s="240"/>
      <c r="D753" s="240"/>
      <c r="E753" s="240"/>
      <c r="F753" s="240"/>
      <c r="G753" s="240"/>
      <c r="H753" s="164"/>
      <c r="I753" s="164"/>
      <c r="J753" s="164"/>
      <c r="K753" s="164"/>
      <c r="L753" s="164"/>
      <c r="M753" s="240"/>
      <c r="N753" s="240"/>
      <c r="O753" s="240"/>
      <c r="P753" s="240"/>
      <c r="Q753" s="240"/>
      <c r="R753" s="240"/>
      <c r="S753" s="240"/>
      <c r="T753" s="240"/>
      <c r="U753" s="240"/>
      <c r="V753" s="240"/>
      <c r="W753" s="240"/>
      <c r="X753" s="240"/>
      <c r="Y753" s="240"/>
      <c r="Z753" s="240"/>
      <c r="AA753" s="240"/>
      <c r="AB753" s="240"/>
      <c r="AC753" s="240"/>
      <c r="AD753" s="240"/>
      <c r="AE753" s="240"/>
      <c r="AF753" s="240"/>
      <c r="AG753" s="240"/>
      <c r="AH753" s="240"/>
      <c r="AI753" s="240"/>
      <c r="AJ753" s="240"/>
      <c r="AK753" s="240"/>
      <c r="AL753" s="240"/>
      <c r="AM753" s="240"/>
      <c r="AN753" s="240"/>
      <c r="AO753" s="240"/>
    </row>
    <row r="754" spans="1:41" ht="15.75" customHeight="1">
      <c r="A754" s="240"/>
      <c r="B754" s="240"/>
      <c r="C754" s="240"/>
      <c r="D754" s="240"/>
      <c r="E754" s="240"/>
      <c r="F754" s="240"/>
      <c r="G754" s="240"/>
      <c r="H754" s="164"/>
      <c r="I754" s="164"/>
      <c r="J754" s="164"/>
      <c r="K754" s="164"/>
      <c r="L754" s="164"/>
      <c r="M754" s="240"/>
      <c r="N754" s="240"/>
      <c r="O754" s="240"/>
      <c r="P754" s="240"/>
      <c r="Q754" s="240"/>
      <c r="R754" s="240"/>
      <c r="S754" s="240"/>
      <c r="T754" s="240"/>
      <c r="U754" s="240"/>
      <c r="V754" s="240"/>
      <c r="W754" s="240"/>
      <c r="X754" s="240"/>
      <c r="Y754" s="240"/>
      <c r="Z754" s="240"/>
      <c r="AA754" s="240"/>
      <c r="AB754" s="240"/>
      <c r="AC754" s="240"/>
      <c r="AD754" s="240"/>
      <c r="AE754" s="240"/>
      <c r="AF754" s="240"/>
      <c r="AG754" s="240"/>
      <c r="AH754" s="240"/>
      <c r="AI754" s="240"/>
      <c r="AJ754" s="240"/>
      <c r="AK754" s="240"/>
      <c r="AL754" s="240"/>
      <c r="AM754" s="240"/>
      <c r="AN754" s="240"/>
      <c r="AO754" s="240"/>
    </row>
    <row r="755" spans="1:41" ht="15.75" customHeight="1">
      <c r="A755" s="240"/>
      <c r="B755" s="240"/>
      <c r="C755" s="240"/>
      <c r="D755" s="240"/>
      <c r="E755" s="240"/>
      <c r="F755" s="240"/>
      <c r="G755" s="240"/>
      <c r="H755" s="164"/>
      <c r="I755" s="164"/>
      <c r="J755" s="164"/>
      <c r="K755" s="164"/>
      <c r="L755" s="164"/>
      <c r="M755" s="240"/>
      <c r="N755" s="240"/>
      <c r="O755" s="240"/>
      <c r="P755" s="240"/>
      <c r="Q755" s="240"/>
      <c r="R755" s="240"/>
      <c r="S755" s="240"/>
      <c r="T755" s="240"/>
      <c r="U755" s="240"/>
      <c r="V755" s="240"/>
      <c r="W755" s="240"/>
      <c r="X755" s="240"/>
      <c r="Y755" s="240"/>
      <c r="Z755" s="240"/>
      <c r="AA755" s="240"/>
      <c r="AB755" s="240"/>
      <c r="AC755" s="240"/>
      <c r="AD755" s="240"/>
      <c r="AE755" s="240"/>
      <c r="AF755" s="240"/>
      <c r="AG755" s="240"/>
      <c r="AH755" s="240"/>
      <c r="AI755" s="240"/>
      <c r="AJ755" s="240"/>
      <c r="AK755" s="240"/>
      <c r="AL755" s="240"/>
      <c r="AM755" s="240"/>
      <c r="AN755" s="240"/>
      <c r="AO755" s="240"/>
    </row>
    <row r="756" spans="1:41" ht="15.75" customHeight="1">
      <c r="A756" s="240"/>
      <c r="B756" s="240"/>
      <c r="C756" s="240"/>
      <c r="D756" s="240"/>
      <c r="E756" s="240"/>
      <c r="F756" s="240"/>
      <c r="G756" s="240"/>
      <c r="H756" s="164"/>
      <c r="I756" s="164"/>
      <c r="J756" s="164"/>
      <c r="K756" s="164"/>
      <c r="L756" s="164"/>
      <c r="M756" s="240"/>
      <c r="N756" s="240"/>
      <c r="O756" s="240"/>
      <c r="P756" s="240"/>
      <c r="Q756" s="240"/>
      <c r="R756" s="240"/>
      <c r="S756" s="240"/>
      <c r="T756" s="240"/>
      <c r="U756" s="240"/>
      <c r="V756" s="240"/>
      <c r="W756" s="240"/>
      <c r="X756" s="240"/>
      <c r="Y756" s="240"/>
      <c r="Z756" s="240"/>
      <c r="AA756" s="240"/>
      <c r="AB756" s="240"/>
      <c r="AC756" s="240"/>
      <c r="AD756" s="240"/>
      <c r="AE756" s="240"/>
      <c r="AF756" s="240"/>
      <c r="AG756" s="240"/>
      <c r="AH756" s="240"/>
      <c r="AI756" s="240"/>
      <c r="AJ756" s="240"/>
      <c r="AK756" s="240"/>
      <c r="AL756" s="240"/>
      <c r="AM756" s="240"/>
      <c r="AN756" s="240"/>
      <c r="AO756" s="240"/>
    </row>
    <row r="757" spans="1:41" ht="15.75" customHeight="1">
      <c r="A757" s="240"/>
      <c r="B757" s="240"/>
      <c r="C757" s="240"/>
      <c r="D757" s="240"/>
      <c r="E757" s="240"/>
      <c r="F757" s="240"/>
      <c r="G757" s="240"/>
      <c r="H757" s="164"/>
      <c r="I757" s="164"/>
      <c r="J757" s="164"/>
      <c r="K757" s="164"/>
      <c r="L757" s="164"/>
      <c r="M757" s="240"/>
      <c r="N757" s="240"/>
      <c r="O757" s="240"/>
      <c r="P757" s="240"/>
      <c r="Q757" s="240"/>
      <c r="R757" s="240"/>
      <c r="S757" s="240"/>
      <c r="T757" s="240"/>
      <c r="U757" s="240"/>
      <c r="V757" s="240"/>
      <c r="W757" s="240"/>
      <c r="X757" s="240"/>
      <c r="Y757" s="240"/>
      <c r="Z757" s="240"/>
      <c r="AA757" s="240"/>
      <c r="AB757" s="240"/>
      <c r="AC757" s="240"/>
      <c r="AD757" s="240"/>
      <c r="AE757" s="240"/>
      <c r="AF757" s="240"/>
      <c r="AG757" s="240"/>
      <c r="AH757" s="240"/>
      <c r="AI757" s="240"/>
      <c r="AJ757" s="240"/>
      <c r="AK757" s="240"/>
      <c r="AL757" s="240"/>
      <c r="AM757" s="240"/>
      <c r="AN757" s="240"/>
      <c r="AO757" s="240"/>
    </row>
    <row r="758" spans="1:41" ht="15.75" customHeight="1">
      <c r="A758" s="240"/>
      <c r="B758" s="240"/>
      <c r="C758" s="240"/>
      <c r="D758" s="240"/>
      <c r="E758" s="240"/>
      <c r="F758" s="240"/>
      <c r="G758" s="240"/>
      <c r="H758" s="164"/>
      <c r="I758" s="164"/>
      <c r="J758" s="164"/>
      <c r="K758" s="164"/>
      <c r="L758" s="164"/>
      <c r="M758" s="240"/>
      <c r="N758" s="240"/>
      <c r="O758" s="240"/>
      <c r="P758" s="240"/>
      <c r="Q758" s="240"/>
      <c r="R758" s="240"/>
      <c r="S758" s="240"/>
      <c r="T758" s="240"/>
      <c r="U758" s="240"/>
      <c r="V758" s="240"/>
      <c r="W758" s="240"/>
      <c r="X758" s="240"/>
      <c r="Y758" s="240"/>
      <c r="Z758" s="240"/>
      <c r="AA758" s="240"/>
      <c r="AB758" s="240"/>
      <c r="AC758" s="240"/>
      <c r="AD758" s="240"/>
      <c r="AE758" s="240"/>
      <c r="AF758" s="240"/>
      <c r="AG758" s="240"/>
      <c r="AH758" s="240"/>
      <c r="AI758" s="240"/>
      <c r="AJ758" s="240"/>
      <c r="AK758" s="240"/>
      <c r="AL758" s="240"/>
      <c r="AM758" s="240"/>
      <c r="AN758" s="240"/>
      <c r="AO758" s="240"/>
    </row>
    <row r="759" spans="1:41" ht="15.75" customHeight="1">
      <c r="A759" s="240"/>
      <c r="B759" s="240"/>
      <c r="C759" s="240"/>
      <c r="D759" s="240"/>
      <c r="E759" s="240"/>
      <c r="F759" s="240"/>
      <c r="G759" s="240"/>
      <c r="H759" s="164"/>
      <c r="I759" s="164"/>
      <c r="J759" s="164"/>
      <c r="K759" s="164"/>
      <c r="L759" s="164"/>
      <c r="M759" s="240"/>
      <c r="N759" s="240"/>
      <c r="O759" s="240"/>
      <c r="P759" s="240"/>
      <c r="Q759" s="240"/>
      <c r="R759" s="240"/>
      <c r="S759" s="240"/>
      <c r="T759" s="240"/>
      <c r="U759" s="240"/>
      <c r="V759" s="240"/>
      <c r="W759" s="240"/>
      <c r="X759" s="240"/>
      <c r="Y759" s="240"/>
      <c r="Z759" s="240"/>
      <c r="AA759" s="240"/>
      <c r="AB759" s="240"/>
      <c r="AC759" s="240"/>
      <c r="AD759" s="240"/>
      <c r="AE759" s="240"/>
      <c r="AF759" s="240"/>
      <c r="AG759" s="240"/>
      <c r="AH759" s="240"/>
      <c r="AI759" s="240"/>
      <c r="AJ759" s="240"/>
      <c r="AK759" s="240"/>
      <c r="AL759" s="240"/>
      <c r="AM759" s="240"/>
      <c r="AN759" s="240"/>
      <c r="AO759" s="240"/>
    </row>
    <row r="760" spans="1:41" ht="15.75" customHeight="1">
      <c r="A760" s="240"/>
      <c r="B760" s="240"/>
      <c r="C760" s="240"/>
      <c r="D760" s="240"/>
      <c r="E760" s="240"/>
      <c r="F760" s="240"/>
      <c r="G760" s="240"/>
      <c r="H760" s="164"/>
      <c r="I760" s="164"/>
      <c r="J760" s="164"/>
      <c r="K760" s="164"/>
      <c r="L760" s="164"/>
      <c r="M760" s="240"/>
      <c r="N760" s="240"/>
      <c r="O760" s="240"/>
      <c r="P760" s="240"/>
      <c r="Q760" s="240"/>
      <c r="R760" s="240"/>
      <c r="S760" s="240"/>
      <c r="T760" s="240"/>
      <c r="U760" s="240"/>
      <c r="V760" s="240"/>
      <c r="W760" s="240"/>
      <c r="X760" s="240"/>
      <c r="Y760" s="240"/>
      <c r="Z760" s="240"/>
      <c r="AA760" s="240"/>
      <c r="AB760" s="240"/>
      <c r="AC760" s="240"/>
      <c r="AD760" s="240"/>
      <c r="AE760" s="240"/>
      <c r="AF760" s="240"/>
      <c r="AG760" s="240"/>
      <c r="AH760" s="240"/>
      <c r="AI760" s="240"/>
      <c r="AJ760" s="240"/>
      <c r="AK760" s="240"/>
      <c r="AL760" s="240"/>
      <c r="AM760" s="240"/>
      <c r="AN760" s="240"/>
      <c r="AO760" s="240"/>
    </row>
    <row r="761" spans="1:41" ht="15.75" customHeight="1">
      <c r="A761" s="240"/>
      <c r="B761" s="240"/>
      <c r="C761" s="240"/>
      <c r="D761" s="240"/>
      <c r="E761" s="240"/>
      <c r="F761" s="240"/>
      <c r="G761" s="240"/>
      <c r="H761" s="164"/>
      <c r="I761" s="164"/>
      <c r="J761" s="164"/>
      <c r="K761" s="164"/>
      <c r="L761" s="164"/>
      <c r="M761" s="240"/>
      <c r="N761" s="240"/>
      <c r="O761" s="240"/>
      <c r="P761" s="240"/>
      <c r="Q761" s="240"/>
      <c r="R761" s="240"/>
      <c r="S761" s="240"/>
      <c r="T761" s="240"/>
      <c r="U761" s="240"/>
      <c r="V761" s="240"/>
      <c r="W761" s="240"/>
      <c r="X761" s="240"/>
      <c r="Y761" s="240"/>
      <c r="Z761" s="240"/>
      <c r="AA761" s="240"/>
      <c r="AB761" s="240"/>
      <c r="AC761" s="240"/>
      <c r="AD761" s="240"/>
      <c r="AE761" s="240"/>
      <c r="AF761" s="240"/>
      <c r="AG761" s="240"/>
      <c r="AH761" s="240"/>
      <c r="AI761" s="240"/>
      <c r="AJ761" s="240"/>
      <c r="AK761" s="240"/>
      <c r="AL761" s="240"/>
      <c r="AM761" s="240"/>
      <c r="AN761" s="240"/>
      <c r="AO761" s="240"/>
    </row>
    <row r="762" spans="1:41" ht="15.75" customHeight="1">
      <c r="A762" s="240"/>
      <c r="B762" s="240"/>
      <c r="C762" s="240"/>
      <c r="D762" s="240"/>
      <c r="E762" s="240"/>
      <c r="F762" s="240"/>
      <c r="G762" s="240"/>
      <c r="H762" s="164"/>
      <c r="I762" s="164"/>
      <c r="J762" s="164"/>
      <c r="K762" s="164"/>
      <c r="L762" s="164"/>
      <c r="M762" s="240"/>
      <c r="N762" s="240"/>
      <c r="O762" s="240"/>
      <c r="P762" s="240"/>
      <c r="Q762" s="240"/>
      <c r="R762" s="240"/>
      <c r="S762" s="240"/>
      <c r="T762" s="240"/>
      <c r="U762" s="240"/>
      <c r="V762" s="240"/>
      <c r="W762" s="240"/>
      <c r="X762" s="240"/>
      <c r="Y762" s="240"/>
      <c r="Z762" s="240"/>
      <c r="AA762" s="240"/>
      <c r="AB762" s="240"/>
      <c r="AC762" s="240"/>
      <c r="AD762" s="240"/>
      <c r="AE762" s="240"/>
      <c r="AF762" s="240"/>
      <c r="AG762" s="240"/>
      <c r="AH762" s="240"/>
      <c r="AI762" s="240"/>
      <c r="AJ762" s="240"/>
      <c r="AK762" s="240"/>
      <c r="AL762" s="240"/>
      <c r="AM762" s="240"/>
      <c r="AN762" s="240"/>
      <c r="AO762" s="240"/>
    </row>
    <row r="763" spans="1:41" ht="15.75" customHeight="1">
      <c r="A763" s="240"/>
      <c r="B763" s="240"/>
      <c r="C763" s="240"/>
      <c r="D763" s="240"/>
      <c r="E763" s="240"/>
      <c r="F763" s="240"/>
      <c r="G763" s="240"/>
      <c r="H763" s="164"/>
      <c r="I763" s="164"/>
      <c r="J763" s="164"/>
      <c r="K763" s="164"/>
      <c r="L763" s="164"/>
      <c r="M763" s="240"/>
      <c r="N763" s="240"/>
      <c r="O763" s="240"/>
      <c r="P763" s="240"/>
      <c r="Q763" s="240"/>
      <c r="R763" s="240"/>
      <c r="S763" s="240"/>
      <c r="T763" s="240"/>
      <c r="U763" s="240"/>
      <c r="V763" s="240"/>
      <c r="W763" s="240"/>
      <c r="X763" s="240"/>
      <c r="Y763" s="240"/>
      <c r="Z763" s="240"/>
      <c r="AA763" s="240"/>
      <c r="AB763" s="240"/>
      <c r="AC763" s="240"/>
      <c r="AD763" s="240"/>
      <c r="AE763" s="240"/>
      <c r="AF763" s="240"/>
      <c r="AG763" s="240"/>
      <c r="AH763" s="240"/>
      <c r="AI763" s="240"/>
      <c r="AJ763" s="240"/>
      <c r="AK763" s="240"/>
      <c r="AL763" s="240"/>
      <c r="AM763" s="240"/>
      <c r="AN763" s="240"/>
      <c r="AO763" s="240"/>
    </row>
    <row r="764" spans="1:41" ht="15.75" customHeight="1">
      <c r="A764" s="240"/>
      <c r="B764" s="240"/>
      <c r="C764" s="240"/>
      <c r="D764" s="240"/>
      <c r="E764" s="240"/>
      <c r="F764" s="240"/>
      <c r="G764" s="240"/>
      <c r="H764" s="164"/>
      <c r="I764" s="164"/>
      <c r="J764" s="164"/>
      <c r="K764" s="164"/>
      <c r="L764" s="164"/>
      <c r="M764" s="240"/>
      <c r="N764" s="240"/>
      <c r="O764" s="240"/>
      <c r="P764" s="240"/>
      <c r="Q764" s="240"/>
      <c r="R764" s="240"/>
      <c r="S764" s="240"/>
      <c r="T764" s="240"/>
      <c r="U764" s="240"/>
      <c r="V764" s="240"/>
      <c r="W764" s="240"/>
      <c r="X764" s="240"/>
      <c r="Y764" s="240"/>
      <c r="Z764" s="240"/>
      <c r="AA764" s="240"/>
      <c r="AB764" s="240"/>
      <c r="AC764" s="240"/>
      <c r="AD764" s="240"/>
      <c r="AE764" s="240"/>
      <c r="AF764" s="240"/>
      <c r="AG764" s="240"/>
      <c r="AH764" s="240"/>
      <c r="AI764" s="240"/>
      <c r="AJ764" s="240"/>
      <c r="AK764" s="240"/>
      <c r="AL764" s="240"/>
      <c r="AM764" s="240"/>
      <c r="AN764" s="240"/>
      <c r="AO764" s="240"/>
    </row>
    <row r="765" spans="1:41" ht="15.75" customHeight="1">
      <c r="A765" s="240"/>
      <c r="B765" s="240"/>
      <c r="C765" s="240"/>
      <c r="D765" s="240"/>
      <c r="E765" s="240"/>
      <c r="F765" s="240"/>
      <c r="G765" s="240"/>
      <c r="H765" s="164"/>
      <c r="I765" s="164"/>
      <c r="J765" s="164"/>
      <c r="K765" s="164"/>
      <c r="L765" s="164"/>
      <c r="M765" s="240"/>
      <c r="N765" s="240"/>
      <c r="O765" s="240"/>
      <c r="P765" s="240"/>
      <c r="Q765" s="240"/>
      <c r="R765" s="240"/>
      <c r="S765" s="240"/>
      <c r="T765" s="240"/>
      <c r="U765" s="240"/>
      <c r="V765" s="240"/>
      <c r="W765" s="240"/>
      <c r="X765" s="240"/>
      <c r="Y765" s="240"/>
      <c r="Z765" s="240"/>
      <c r="AA765" s="240"/>
      <c r="AB765" s="240"/>
      <c r="AC765" s="240"/>
      <c r="AD765" s="240"/>
      <c r="AE765" s="240"/>
      <c r="AF765" s="240"/>
      <c r="AG765" s="240"/>
      <c r="AH765" s="240"/>
      <c r="AI765" s="240"/>
      <c r="AJ765" s="240"/>
      <c r="AK765" s="240"/>
      <c r="AL765" s="240"/>
      <c r="AM765" s="240"/>
      <c r="AN765" s="240"/>
      <c r="AO765" s="240"/>
    </row>
    <row r="766" spans="1:41" ht="15.75" customHeight="1">
      <c r="A766" s="240"/>
      <c r="B766" s="240"/>
      <c r="C766" s="240"/>
      <c r="D766" s="240"/>
      <c r="E766" s="240"/>
      <c r="F766" s="240"/>
      <c r="G766" s="240"/>
      <c r="H766" s="164"/>
      <c r="I766" s="164"/>
      <c r="J766" s="164"/>
      <c r="K766" s="164"/>
      <c r="L766" s="164"/>
      <c r="M766" s="240"/>
      <c r="N766" s="240"/>
      <c r="O766" s="240"/>
      <c r="P766" s="240"/>
      <c r="Q766" s="240"/>
      <c r="R766" s="240"/>
      <c r="S766" s="240"/>
      <c r="T766" s="240"/>
      <c r="U766" s="240"/>
      <c r="V766" s="240"/>
      <c r="W766" s="240"/>
      <c r="X766" s="240"/>
      <c r="Y766" s="240"/>
      <c r="Z766" s="240"/>
      <c r="AA766" s="240"/>
      <c r="AB766" s="240"/>
      <c r="AC766" s="240"/>
      <c r="AD766" s="240"/>
      <c r="AE766" s="240"/>
      <c r="AF766" s="240"/>
      <c r="AG766" s="240"/>
      <c r="AH766" s="240"/>
      <c r="AI766" s="240"/>
      <c r="AJ766" s="240"/>
      <c r="AK766" s="240"/>
      <c r="AL766" s="240"/>
      <c r="AM766" s="240"/>
      <c r="AN766" s="240"/>
      <c r="AO766" s="240"/>
    </row>
    <row r="767" spans="1:41" ht="15.75" customHeight="1">
      <c r="A767" s="240"/>
      <c r="B767" s="240"/>
      <c r="C767" s="240"/>
      <c r="D767" s="240"/>
      <c r="E767" s="240"/>
      <c r="F767" s="240"/>
      <c r="G767" s="240"/>
      <c r="H767" s="164"/>
      <c r="I767" s="164"/>
      <c r="J767" s="164"/>
      <c r="K767" s="164"/>
      <c r="L767" s="164"/>
      <c r="M767" s="240"/>
      <c r="N767" s="240"/>
      <c r="O767" s="240"/>
      <c r="P767" s="240"/>
      <c r="Q767" s="240"/>
      <c r="R767" s="240"/>
      <c r="S767" s="240"/>
      <c r="T767" s="240"/>
      <c r="U767" s="240"/>
      <c r="V767" s="240"/>
      <c r="W767" s="240"/>
      <c r="X767" s="240"/>
      <c r="Y767" s="240"/>
      <c r="Z767" s="240"/>
      <c r="AA767" s="240"/>
      <c r="AB767" s="240"/>
      <c r="AC767" s="240"/>
      <c r="AD767" s="240"/>
      <c r="AE767" s="240"/>
      <c r="AF767" s="240"/>
      <c r="AG767" s="240"/>
      <c r="AH767" s="240"/>
      <c r="AI767" s="240"/>
      <c r="AJ767" s="240"/>
      <c r="AK767" s="240"/>
      <c r="AL767" s="240"/>
      <c r="AM767" s="240"/>
      <c r="AN767" s="240"/>
      <c r="AO767" s="240"/>
    </row>
    <row r="768" spans="1:41" ht="15.75" customHeight="1">
      <c r="A768" s="240"/>
      <c r="B768" s="240"/>
      <c r="C768" s="240"/>
      <c r="D768" s="240"/>
      <c r="E768" s="240"/>
      <c r="F768" s="240"/>
      <c r="G768" s="240"/>
      <c r="H768" s="164"/>
      <c r="I768" s="164"/>
      <c r="J768" s="164"/>
      <c r="K768" s="164"/>
      <c r="L768" s="164"/>
      <c r="M768" s="240"/>
      <c r="N768" s="240"/>
      <c r="O768" s="240"/>
      <c r="P768" s="240"/>
      <c r="Q768" s="240"/>
      <c r="R768" s="240"/>
      <c r="S768" s="240"/>
      <c r="T768" s="240"/>
      <c r="U768" s="240"/>
      <c r="V768" s="240"/>
      <c r="W768" s="240"/>
      <c r="X768" s="240"/>
      <c r="Y768" s="240"/>
      <c r="Z768" s="240"/>
      <c r="AA768" s="240"/>
      <c r="AB768" s="240"/>
      <c r="AC768" s="240"/>
      <c r="AD768" s="240"/>
      <c r="AE768" s="240"/>
      <c r="AF768" s="240"/>
      <c r="AG768" s="240"/>
      <c r="AH768" s="240"/>
      <c r="AI768" s="240"/>
      <c r="AJ768" s="240"/>
      <c r="AK768" s="240"/>
      <c r="AL768" s="240"/>
      <c r="AM768" s="240"/>
      <c r="AN768" s="240"/>
      <c r="AO768" s="240"/>
    </row>
    <row r="769" spans="1:41" ht="15.75" customHeight="1">
      <c r="A769" s="240"/>
      <c r="B769" s="240"/>
      <c r="C769" s="240"/>
      <c r="D769" s="240"/>
      <c r="E769" s="240"/>
      <c r="F769" s="240"/>
      <c r="G769" s="240"/>
      <c r="H769" s="164"/>
      <c r="I769" s="164"/>
      <c r="J769" s="164"/>
      <c r="K769" s="164"/>
      <c r="L769" s="164"/>
      <c r="M769" s="240"/>
      <c r="N769" s="240"/>
      <c r="O769" s="240"/>
      <c r="P769" s="240"/>
      <c r="Q769" s="240"/>
      <c r="R769" s="240"/>
      <c r="S769" s="240"/>
      <c r="T769" s="240"/>
      <c r="U769" s="240"/>
      <c r="V769" s="240"/>
      <c r="W769" s="240"/>
      <c r="X769" s="240"/>
      <c r="Y769" s="240"/>
      <c r="Z769" s="240"/>
      <c r="AA769" s="240"/>
      <c r="AB769" s="240"/>
      <c r="AC769" s="240"/>
      <c r="AD769" s="240"/>
      <c r="AE769" s="240"/>
      <c r="AF769" s="240"/>
      <c r="AG769" s="240"/>
      <c r="AH769" s="240"/>
      <c r="AI769" s="240"/>
      <c r="AJ769" s="240"/>
      <c r="AK769" s="240"/>
      <c r="AL769" s="240"/>
      <c r="AM769" s="240"/>
      <c r="AN769" s="240"/>
      <c r="AO769" s="240"/>
    </row>
    <row r="770" spans="1:41" ht="15.75" customHeight="1">
      <c r="A770" s="240"/>
      <c r="B770" s="240"/>
      <c r="C770" s="240"/>
      <c r="D770" s="240"/>
      <c r="E770" s="240"/>
      <c r="F770" s="240"/>
      <c r="G770" s="240"/>
      <c r="H770" s="164"/>
      <c r="I770" s="164"/>
      <c r="J770" s="164"/>
      <c r="K770" s="164"/>
      <c r="L770" s="164"/>
      <c r="M770" s="240"/>
      <c r="N770" s="240"/>
      <c r="O770" s="240"/>
      <c r="P770" s="240"/>
      <c r="Q770" s="240"/>
      <c r="R770" s="240"/>
      <c r="S770" s="240"/>
      <c r="T770" s="240"/>
      <c r="U770" s="240"/>
      <c r="V770" s="240"/>
      <c r="W770" s="240"/>
      <c r="X770" s="240"/>
      <c r="Y770" s="240"/>
      <c r="Z770" s="240"/>
      <c r="AA770" s="240"/>
      <c r="AB770" s="240"/>
      <c r="AC770" s="240"/>
      <c r="AD770" s="240"/>
      <c r="AE770" s="240"/>
      <c r="AF770" s="240"/>
      <c r="AG770" s="240"/>
      <c r="AH770" s="240"/>
      <c r="AI770" s="240"/>
      <c r="AJ770" s="240"/>
      <c r="AK770" s="240"/>
      <c r="AL770" s="240"/>
      <c r="AM770" s="240"/>
      <c r="AN770" s="240"/>
      <c r="AO770" s="240"/>
    </row>
    <row r="771" spans="1:41" ht="15.75" customHeight="1">
      <c r="A771" s="240"/>
      <c r="B771" s="240"/>
      <c r="C771" s="240"/>
      <c r="D771" s="240"/>
      <c r="E771" s="240"/>
      <c r="F771" s="240"/>
      <c r="G771" s="240"/>
      <c r="H771" s="164"/>
      <c r="I771" s="164"/>
      <c r="J771" s="164"/>
      <c r="K771" s="164"/>
      <c r="L771" s="164"/>
      <c r="M771" s="240"/>
      <c r="N771" s="240"/>
      <c r="O771" s="240"/>
      <c r="P771" s="240"/>
      <c r="Q771" s="240"/>
      <c r="R771" s="240"/>
      <c r="S771" s="240"/>
      <c r="T771" s="240"/>
      <c r="U771" s="240"/>
      <c r="V771" s="240"/>
      <c r="W771" s="240"/>
      <c r="X771" s="240"/>
      <c r="Y771" s="240"/>
      <c r="Z771" s="240"/>
      <c r="AA771" s="240"/>
      <c r="AB771" s="240"/>
      <c r="AC771" s="240"/>
      <c r="AD771" s="240"/>
      <c r="AE771" s="240"/>
      <c r="AF771" s="240"/>
      <c r="AG771" s="240"/>
      <c r="AH771" s="240"/>
      <c r="AI771" s="240"/>
      <c r="AJ771" s="240"/>
      <c r="AK771" s="240"/>
      <c r="AL771" s="240"/>
      <c r="AM771" s="240"/>
      <c r="AN771" s="240"/>
      <c r="AO771" s="240"/>
    </row>
    <row r="772" spans="1:41" ht="15.75" customHeight="1">
      <c r="A772" s="240"/>
      <c r="B772" s="240"/>
      <c r="C772" s="240"/>
      <c r="D772" s="240"/>
      <c r="E772" s="240"/>
      <c r="F772" s="240"/>
      <c r="G772" s="240"/>
      <c r="H772" s="164"/>
      <c r="I772" s="164"/>
      <c r="J772" s="164"/>
      <c r="K772" s="164"/>
      <c r="L772" s="164"/>
      <c r="M772" s="240"/>
      <c r="N772" s="240"/>
      <c r="O772" s="240"/>
      <c r="P772" s="240"/>
      <c r="Q772" s="240"/>
      <c r="R772" s="240"/>
      <c r="S772" s="240"/>
      <c r="T772" s="240"/>
      <c r="U772" s="240"/>
      <c r="V772" s="240"/>
      <c r="W772" s="240"/>
      <c r="X772" s="240"/>
      <c r="Y772" s="240"/>
      <c r="Z772" s="240"/>
      <c r="AA772" s="240"/>
      <c r="AB772" s="240"/>
      <c r="AC772" s="240"/>
      <c r="AD772" s="240"/>
      <c r="AE772" s="240"/>
      <c r="AF772" s="240"/>
      <c r="AG772" s="240"/>
      <c r="AH772" s="240"/>
      <c r="AI772" s="240"/>
      <c r="AJ772" s="240"/>
      <c r="AK772" s="240"/>
      <c r="AL772" s="240"/>
      <c r="AM772" s="240"/>
      <c r="AN772" s="240"/>
      <c r="AO772" s="240"/>
    </row>
    <row r="773" spans="1:41" ht="15.75" customHeight="1">
      <c r="A773" s="240"/>
      <c r="B773" s="240"/>
      <c r="C773" s="240"/>
      <c r="D773" s="240"/>
      <c r="E773" s="240"/>
      <c r="F773" s="240"/>
      <c r="G773" s="240"/>
      <c r="H773" s="164"/>
      <c r="I773" s="164"/>
      <c r="J773" s="164"/>
      <c r="K773" s="164"/>
      <c r="L773" s="164"/>
      <c r="M773" s="240"/>
      <c r="N773" s="240"/>
      <c r="O773" s="240"/>
      <c r="P773" s="240"/>
      <c r="Q773" s="240"/>
      <c r="R773" s="240"/>
      <c r="S773" s="240"/>
      <c r="T773" s="240"/>
      <c r="U773" s="240"/>
      <c r="V773" s="240"/>
      <c r="W773" s="240"/>
      <c r="X773" s="240"/>
      <c r="Y773" s="240"/>
      <c r="Z773" s="240"/>
      <c r="AA773" s="240"/>
      <c r="AB773" s="240"/>
      <c r="AC773" s="240"/>
      <c r="AD773" s="240"/>
      <c r="AE773" s="240"/>
      <c r="AF773" s="240"/>
      <c r="AG773" s="240"/>
      <c r="AH773" s="240"/>
      <c r="AI773" s="240"/>
      <c r="AJ773" s="240"/>
      <c r="AK773" s="240"/>
      <c r="AL773" s="240"/>
      <c r="AM773" s="240"/>
      <c r="AN773" s="240"/>
      <c r="AO773" s="240"/>
    </row>
    <row r="774" spans="1:41" ht="15.75" customHeight="1">
      <c r="A774" s="240"/>
      <c r="B774" s="240"/>
      <c r="C774" s="240"/>
      <c r="D774" s="240"/>
      <c r="E774" s="240"/>
      <c r="F774" s="240"/>
      <c r="G774" s="240"/>
      <c r="H774" s="164"/>
      <c r="I774" s="164"/>
      <c r="J774" s="164"/>
      <c r="K774" s="164"/>
      <c r="L774" s="164"/>
      <c r="M774" s="240"/>
      <c r="N774" s="240"/>
      <c r="O774" s="240"/>
      <c r="P774" s="240"/>
      <c r="Q774" s="240"/>
      <c r="R774" s="240"/>
      <c r="S774" s="240"/>
      <c r="T774" s="240"/>
      <c r="U774" s="240"/>
      <c r="V774" s="240"/>
      <c r="W774" s="240"/>
      <c r="X774" s="240"/>
      <c r="Y774" s="240"/>
      <c r="Z774" s="240"/>
      <c r="AA774" s="240"/>
      <c r="AB774" s="240"/>
      <c r="AC774" s="240"/>
      <c r="AD774" s="240"/>
      <c r="AE774" s="240"/>
      <c r="AF774" s="240"/>
      <c r="AG774" s="240"/>
      <c r="AH774" s="240"/>
      <c r="AI774" s="240"/>
      <c r="AJ774" s="240"/>
      <c r="AK774" s="240"/>
      <c r="AL774" s="240"/>
      <c r="AM774" s="240"/>
      <c r="AN774" s="240"/>
      <c r="AO774" s="240"/>
    </row>
    <row r="775" spans="1:41" ht="15.75" customHeight="1">
      <c r="A775" s="240"/>
      <c r="B775" s="240"/>
      <c r="C775" s="240"/>
      <c r="D775" s="240"/>
      <c r="E775" s="240"/>
      <c r="F775" s="240"/>
      <c r="G775" s="240"/>
      <c r="H775" s="164"/>
      <c r="I775" s="164"/>
      <c r="J775" s="164"/>
      <c r="K775" s="164"/>
      <c r="L775" s="164"/>
      <c r="M775" s="240"/>
      <c r="N775" s="240"/>
      <c r="O775" s="240"/>
      <c r="P775" s="240"/>
      <c r="Q775" s="240"/>
      <c r="R775" s="240"/>
      <c r="S775" s="240"/>
      <c r="T775" s="240"/>
      <c r="U775" s="240"/>
      <c r="V775" s="240"/>
      <c r="W775" s="240"/>
      <c r="X775" s="240"/>
      <c r="Y775" s="240"/>
      <c r="Z775" s="240"/>
      <c r="AA775" s="240"/>
      <c r="AB775" s="240"/>
      <c r="AC775" s="240"/>
      <c r="AD775" s="240"/>
      <c r="AE775" s="240"/>
      <c r="AF775" s="240"/>
      <c r="AG775" s="240"/>
      <c r="AH775" s="240"/>
      <c r="AI775" s="240"/>
      <c r="AJ775" s="240"/>
      <c r="AK775" s="240"/>
      <c r="AL775" s="240"/>
      <c r="AM775" s="240"/>
      <c r="AN775" s="240"/>
      <c r="AO775" s="240"/>
    </row>
    <row r="776" spans="1:41" ht="15.75" customHeight="1">
      <c r="A776" s="240"/>
      <c r="B776" s="240"/>
      <c r="C776" s="240"/>
      <c r="D776" s="240"/>
      <c r="E776" s="240"/>
      <c r="F776" s="240"/>
      <c r="G776" s="240"/>
      <c r="H776" s="164"/>
      <c r="I776" s="164"/>
      <c r="J776" s="164"/>
      <c r="K776" s="164"/>
      <c r="L776" s="164"/>
      <c r="M776" s="240"/>
      <c r="N776" s="240"/>
      <c r="O776" s="240"/>
      <c r="P776" s="240"/>
      <c r="Q776" s="240"/>
      <c r="R776" s="240"/>
      <c r="S776" s="240"/>
      <c r="T776" s="240"/>
      <c r="U776" s="240"/>
      <c r="V776" s="240"/>
      <c r="W776" s="240"/>
      <c r="X776" s="240"/>
      <c r="Y776" s="240"/>
      <c r="Z776" s="240"/>
      <c r="AA776" s="240"/>
      <c r="AB776" s="240"/>
      <c r="AC776" s="240"/>
      <c r="AD776" s="240"/>
      <c r="AE776" s="240"/>
      <c r="AF776" s="240"/>
      <c r="AG776" s="240"/>
      <c r="AH776" s="240"/>
      <c r="AI776" s="240"/>
      <c r="AJ776" s="240"/>
      <c r="AK776" s="240"/>
      <c r="AL776" s="240"/>
      <c r="AM776" s="240"/>
      <c r="AN776" s="240"/>
      <c r="AO776" s="240"/>
    </row>
    <row r="777" spans="1:41" ht="15.75" customHeight="1">
      <c r="A777" s="240"/>
      <c r="B777" s="240"/>
      <c r="C777" s="240"/>
      <c r="D777" s="240"/>
      <c r="E777" s="240"/>
      <c r="F777" s="240"/>
      <c r="G777" s="240"/>
      <c r="H777" s="164"/>
      <c r="I777" s="164"/>
      <c r="J777" s="164"/>
      <c r="K777" s="164"/>
      <c r="L777" s="164"/>
      <c r="M777" s="240"/>
      <c r="N777" s="240"/>
      <c r="O777" s="240"/>
      <c r="P777" s="240"/>
      <c r="Q777" s="240"/>
      <c r="R777" s="240"/>
      <c r="S777" s="240"/>
      <c r="T777" s="240"/>
      <c r="U777" s="240"/>
      <c r="V777" s="240"/>
      <c r="W777" s="240"/>
      <c r="X777" s="240"/>
      <c r="Y777" s="240"/>
      <c r="Z777" s="240"/>
      <c r="AA777" s="240"/>
      <c r="AB777" s="240"/>
      <c r="AC777" s="240"/>
      <c r="AD777" s="240"/>
      <c r="AE777" s="240"/>
      <c r="AF777" s="240"/>
      <c r="AG777" s="240"/>
      <c r="AH777" s="240"/>
      <c r="AI777" s="240"/>
      <c r="AJ777" s="240"/>
      <c r="AK777" s="240"/>
      <c r="AL777" s="240"/>
      <c r="AM777" s="240"/>
      <c r="AN777" s="240"/>
      <c r="AO777" s="240"/>
    </row>
    <row r="778" spans="1:41" ht="15.75" customHeight="1">
      <c r="A778" s="240"/>
      <c r="B778" s="240"/>
      <c r="C778" s="240"/>
      <c r="D778" s="240"/>
      <c r="E778" s="240"/>
      <c r="F778" s="240"/>
      <c r="G778" s="240"/>
      <c r="H778" s="164"/>
      <c r="I778" s="164"/>
      <c r="J778" s="164"/>
      <c r="K778" s="164"/>
      <c r="L778" s="164"/>
      <c r="M778" s="240"/>
      <c r="N778" s="240"/>
      <c r="O778" s="240"/>
      <c r="P778" s="240"/>
      <c r="Q778" s="240"/>
      <c r="R778" s="240"/>
      <c r="S778" s="240"/>
      <c r="T778" s="240"/>
      <c r="U778" s="240"/>
      <c r="V778" s="240"/>
      <c r="W778" s="240"/>
      <c r="X778" s="240"/>
      <c r="Y778" s="240"/>
      <c r="Z778" s="240"/>
      <c r="AA778" s="240"/>
      <c r="AB778" s="240"/>
      <c r="AC778" s="240"/>
      <c r="AD778" s="240"/>
      <c r="AE778" s="240"/>
      <c r="AF778" s="240"/>
      <c r="AG778" s="240"/>
      <c r="AH778" s="240"/>
      <c r="AI778" s="240"/>
      <c r="AJ778" s="240"/>
      <c r="AK778" s="240"/>
      <c r="AL778" s="240"/>
      <c r="AM778" s="240"/>
      <c r="AN778" s="240"/>
      <c r="AO778" s="240"/>
    </row>
    <row r="779" spans="1:41" ht="15.75" customHeight="1">
      <c r="A779" s="240"/>
      <c r="B779" s="240"/>
      <c r="C779" s="240"/>
      <c r="D779" s="240"/>
      <c r="E779" s="240"/>
      <c r="F779" s="240"/>
      <c r="G779" s="240"/>
      <c r="H779" s="164"/>
      <c r="I779" s="164"/>
      <c r="J779" s="164"/>
      <c r="K779" s="164"/>
      <c r="L779" s="164"/>
      <c r="M779" s="240"/>
      <c r="N779" s="240"/>
      <c r="O779" s="240"/>
      <c r="P779" s="240"/>
      <c r="Q779" s="240"/>
      <c r="R779" s="240"/>
      <c r="S779" s="240"/>
      <c r="T779" s="240"/>
      <c r="U779" s="240"/>
      <c r="V779" s="240"/>
      <c r="W779" s="240"/>
      <c r="X779" s="240"/>
      <c r="Y779" s="240"/>
      <c r="Z779" s="240"/>
      <c r="AA779" s="240"/>
      <c r="AB779" s="240"/>
      <c r="AC779" s="240"/>
      <c r="AD779" s="240"/>
      <c r="AE779" s="240"/>
      <c r="AF779" s="240"/>
      <c r="AG779" s="240"/>
      <c r="AH779" s="240"/>
      <c r="AI779" s="240"/>
      <c r="AJ779" s="240"/>
      <c r="AK779" s="240"/>
      <c r="AL779" s="240"/>
      <c r="AM779" s="240"/>
      <c r="AN779" s="240"/>
      <c r="AO779" s="240"/>
    </row>
    <row r="780" spans="1:41" ht="15.75" customHeight="1">
      <c r="A780" s="240"/>
      <c r="B780" s="240"/>
      <c r="C780" s="240"/>
      <c r="D780" s="240"/>
      <c r="E780" s="240"/>
      <c r="F780" s="240"/>
      <c r="G780" s="240"/>
      <c r="H780" s="164"/>
      <c r="I780" s="164"/>
      <c r="J780" s="164"/>
      <c r="K780" s="164"/>
      <c r="L780" s="164"/>
      <c r="M780" s="240"/>
      <c r="N780" s="240"/>
      <c r="O780" s="240"/>
      <c r="P780" s="240"/>
      <c r="Q780" s="240"/>
      <c r="R780" s="240"/>
      <c r="S780" s="240"/>
      <c r="T780" s="240"/>
      <c r="U780" s="240"/>
      <c r="V780" s="240"/>
      <c r="W780" s="240"/>
      <c r="X780" s="240"/>
      <c r="Y780" s="240"/>
      <c r="Z780" s="240"/>
      <c r="AA780" s="240"/>
      <c r="AB780" s="240"/>
      <c r="AC780" s="240"/>
      <c r="AD780" s="240"/>
      <c r="AE780" s="240"/>
      <c r="AF780" s="240"/>
      <c r="AG780" s="240"/>
      <c r="AH780" s="240"/>
      <c r="AI780" s="240"/>
      <c r="AJ780" s="240"/>
      <c r="AK780" s="240"/>
      <c r="AL780" s="240"/>
      <c r="AM780" s="240"/>
      <c r="AN780" s="240"/>
      <c r="AO780" s="240"/>
    </row>
    <row r="781" spans="1:41" ht="15.75" customHeight="1">
      <c r="A781" s="240"/>
      <c r="B781" s="240"/>
      <c r="C781" s="240"/>
      <c r="D781" s="240"/>
      <c r="E781" s="240"/>
      <c r="F781" s="240"/>
      <c r="G781" s="240"/>
      <c r="H781" s="164"/>
      <c r="I781" s="164"/>
      <c r="J781" s="164"/>
      <c r="K781" s="164"/>
      <c r="L781" s="164"/>
      <c r="M781" s="240"/>
      <c r="N781" s="240"/>
      <c r="O781" s="240"/>
      <c r="P781" s="240"/>
      <c r="Q781" s="240"/>
      <c r="R781" s="240"/>
      <c r="S781" s="240"/>
      <c r="T781" s="240"/>
      <c r="U781" s="240"/>
      <c r="V781" s="240"/>
      <c r="W781" s="240"/>
      <c r="X781" s="240"/>
      <c r="Y781" s="240"/>
      <c r="Z781" s="240"/>
      <c r="AA781" s="240"/>
      <c r="AB781" s="240"/>
      <c r="AC781" s="240"/>
      <c r="AD781" s="240"/>
      <c r="AE781" s="240"/>
      <c r="AF781" s="240"/>
      <c r="AG781" s="240"/>
      <c r="AH781" s="240"/>
      <c r="AI781" s="240"/>
      <c r="AJ781" s="240"/>
      <c r="AK781" s="240"/>
      <c r="AL781" s="240"/>
      <c r="AM781" s="240"/>
      <c r="AN781" s="240"/>
      <c r="AO781" s="240"/>
    </row>
    <row r="782" spans="1:41" ht="15.75" customHeight="1">
      <c r="A782" s="240"/>
      <c r="B782" s="240"/>
      <c r="C782" s="240"/>
      <c r="D782" s="240"/>
      <c r="E782" s="240"/>
      <c r="F782" s="240"/>
      <c r="G782" s="240"/>
      <c r="H782" s="164"/>
      <c r="I782" s="164"/>
      <c r="J782" s="164"/>
      <c r="K782" s="164"/>
      <c r="L782" s="164"/>
      <c r="M782" s="240"/>
      <c r="N782" s="240"/>
      <c r="O782" s="240"/>
      <c r="P782" s="240"/>
      <c r="Q782" s="240"/>
      <c r="R782" s="240"/>
      <c r="S782" s="240"/>
      <c r="T782" s="240"/>
      <c r="U782" s="240"/>
      <c r="V782" s="240"/>
      <c r="W782" s="240"/>
      <c r="X782" s="240"/>
      <c r="Y782" s="240"/>
      <c r="Z782" s="240"/>
      <c r="AA782" s="240"/>
      <c r="AB782" s="240"/>
      <c r="AC782" s="240"/>
      <c r="AD782" s="240"/>
      <c r="AE782" s="240"/>
      <c r="AF782" s="240"/>
      <c r="AG782" s="240"/>
      <c r="AH782" s="240"/>
      <c r="AI782" s="240"/>
      <c r="AJ782" s="240"/>
      <c r="AK782" s="240"/>
      <c r="AL782" s="240"/>
      <c r="AM782" s="240"/>
      <c r="AN782" s="240"/>
      <c r="AO782" s="240"/>
    </row>
    <row r="783" spans="1:41" ht="15.75" customHeight="1">
      <c r="A783" s="240"/>
      <c r="B783" s="240"/>
      <c r="C783" s="240"/>
      <c r="D783" s="240"/>
      <c r="E783" s="240"/>
      <c r="F783" s="240"/>
      <c r="G783" s="240"/>
      <c r="H783" s="164"/>
      <c r="I783" s="164"/>
      <c r="J783" s="164"/>
      <c r="K783" s="164"/>
      <c r="L783" s="164"/>
      <c r="M783" s="240"/>
      <c r="N783" s="240"/>
      <c r="O783" s="240"/>
      <c r="P783" s="240"/>
      <c r="Q783" s="240"/>
      <c r="R783" s="240"/>
      <c r="S783" s="240"/>
      <c r="T783" s="240"/>
      <c r="U783" s="240"/>
      <c r="V783" s="240"/>
      <c r="W783" s="240"/>
      <c r="X783" s="240"/>
      <c r="Y783" s="240"/>
      <c r="Z783" s="240"/>
      <c r="AA783" s="240"/>
      <c r="AB783" s="240"/>
      <c r="AC783" s="240"/>
      <c r="AD783" s="240"/>
      <c r="AE783" s="240"/>
      <c r="AF783" s="240"/>
      <c r="AG783" s="240"/>
      <c r="AH783" s="240"/>
      <c r="AI783" s="240"/>
      <c r="AJ783" s="240"/>
      <c r="AK783" s="240"/>
      <c r="AL783" s="240"/>
      <c r="AM783" s="240"/>
      <c r="AN783" s="240"/>
      <c r="AO783" s="240"/>
    </row>
    <row r="784" spans="1:41" ht="15.75" customHeight="1">
      <c r="A784" s="240"/>
      <c r="B784" s="240"/>
      <c r="C784" s="240"/>
      <c r="D784" s="240"/>
      <c r="E784" s="240"/>
      <c r="F784" s="240"/>
      <c r="G784" s="240"/>
      <c r="H784" s="164"/>
      <c r="I784" s="164"/>
      <c r="J784" s="164"/>
      <c r="K784" s="164"/>
      <c r="L784" s="164"/>
      <c r="M784" s="240"/>
      <c r="N784" s="240"/>
      <c r="O784" s="240"/>
      <c r="P784" s="240"/>
      <c r="Q784" s="240"/>
      <c r="R784" s="240"/>
      <c r="S784" s="240"/>
      <c r="T784" s="240"/>
      <c r="U784" s="240"/>
      <c r="V784" s="240"/>
      <c r="W784" s="240"/>
      <c r="X784" s="240"/>
      <c r="Y784" s="240"/>
      <c r="Z784" s="240"/>
      <c r="AA784" s="240"/>
      <c r="AB784" s="240"/>
      <c r="AC784" s="240"/>
      <c r="AD784" s="240"/>
      <c r="AE784" s="240"/>
      <c r="AF784" s="240"/>
      <c r="AG784" s="240"/>
      <c r="AH784" s="240"/>
      <c r="AI784" s="240"/>
      <c r="AJ784" s="240"/>
      <c r="AK784" s="240"/>
      <c r="AL784" s="240"/>
      <c r="AM784" s="240"/>
      <c r="AN784" s="240"/>
      <c r="AO784" s="240"/>
    </row>
    <row r="785" spans="1:41" ht="15.75" customHeight="1">
      <c r="A785" s="240"/>
      <c r="B785" s="240"/>
      <c r="C785" s="240"/>
      <c r="D785" s="240"/>
      <c r="E785" s="240"/>
      <c r="F785" s="240"/>
      <c r="G785" s="240"/>
      <c r="H785" s="164"/>
      <c r="I785" s="164"/>
      <c r="J785" s="164"/>
      <c r="K785" s="164"/>
      <c r="L785" s="164"/>
      <c r="M785" s="240"/>
      <c r="N785" s="240"/>
      <c r="O785" s="240"/>
      <c r="P785" s="240"/>
      <c r="Q785" s="240"/>
      <c r="R785" s="240"/>
      <c r="S785" s="240"/>
      <c r="T785" s="240"/>
      <c r="U785" s="240"/>
      <c r="V785" s="240"/>
      <c r="W785" s="240"/>
      <c r="X785" s="240"/>
      <c r="Y785" s="240"/>
      <c r="Z785" s="240"/>
      <c r="AA785" s="240"/>
      <c r="AB785" s="240"/>
      <c r="AC785" s="240"/>
      <c r="AD785" s="240"/>
      <c r="AE785" s="240"/>
      <c r="AF785" s="240"/>
      <c r="AG785" s="240"/>
      <c r="AH785" s="240"/>
      <c r="AI785" s="240"/>
      <c r="AJ785" s="240"/>
      <c r="AK785" s="240"/>
      <c r="AL785" s="240"/>
      <c r="AM785" s="240"/>
      <c r="AN785" s="240"/>
      <c r="AO785" s="240"/>
    </row>
    <row r="786" spans="1:41" ht="15.75" customHeight="1">
      <c r="A786" s="240"/>
      <c r="B786" s="240"/>
      <c r="C786" s="240"/>
      <c r="D786" s="240"/>
      <c r="E786" s="240"/>
      <c r="F786" s="240"/>
      <c r="G786" s="240"/>
      <c r="H786" s="164"/>
      <c r="I786" s="164"/>
      <c r="J786" s="164"/>
      <c r="K786" s="164"/>
      <c r="L786" s="164"/>
      <c r="M786" s="240"/>
      <c r="N786" s="240"/>
      <c r="O786" s="240"/>
      <c r="P786" s="240"/>
      <c r="Q786" s="240"/>
      <c r="R786" s="240"/>
      <c r="S786" s="240"/>
      <c r="T786" s="240"/>
      <c r="U786" s="240"/>
      <c r="V786" s="240"/>
      <c r="W786" s="240"/>
      <c r="X786" s="240"/>
      <c r="Y786" s="240"/>
      <c r="Z786" s="240"/>
      <c r="AA786" s="240"/>
      <c r="AB786" s="240"/>
      <c r="AC786" s="240"/>
      <c r="AD786" s="240"/>
      <c r="AE786" s="240"/>
      <c r="AF786" s="240"/>
      <c r="AG786" s="240"/>
      <c r="AH786" s="240"/>
      <c r="AI786" s="240"/>
      <c r="AJ786" s="240"/>
      <c r="AK786" s="240"/>
      <c r="AL786" s="240"/>
      <c r="AM786" s="240"/>
      <c r="AN786" s="240"/>
      <c r="AO786" s="240"/>
    </row>
    <row r="787" spans="1:41" ht="15.75" customHeight="1">
      <c r="A787" s="240"/>
      <c r="B787" s="240"/>
      <c r="C787" s="240"/>
      <c r="D787" s="240"/>
      <c r="E787" s="240"/>
      <c r="F787" s="240"/>
      <c r="G787" s="240"/>
      <c r="H787" s="164"/>
      <c r="I787" s="164"/>
      <c r="J787" s="164"/>
      <c r="K787" s="164"/>
      <c r="L787" s="164"/>
      <c r="M787" s="240"/>
      <c r="N787" s="240"/>
      <c r="O787" s="240"/>
      <c r="P787" s="240"/>
      <c r="Q787" s="240"/>
      <c r="R787" s="240"/>
      <c r="S787" s="240"/>
      <c r="T787" s="240"/>
      <c r="U787" s="240"/>
      <c r="V787" s="240"/>
      <c r="W787" s="240"/>
      <c r="X787" s="240"/>
      <c r="Y787" s="240"/>
      <c r="Z787" s="240"/>
      <c r="AA787" s="240"/>
      <c r="AB787" s="240"/>
      <c r="AC787" s="240"/>
      <c r="AD787" s="240"/>
      <c r="AE787" s="240"/>
      <c r="AF787" s="240"/>
      <c r="AG787" s="240"/>
      <c r="AH787" s="240"/>
      <c r="AI787" s="240"/>
      <c r="AJ787" s="240"/>
      <c r="AK787" s="240"/>
      <c r="AL787" s="240"/>
      <c r="AM787" s="240"/>
      <c r="AN787" s="240"/>
      <c r="AO787" s="240"/>
    </row>
    <row r="788" spans="1:41" ht="15.75" customHeight="1">
      <c r="A788" s="240"/>
      <c r="B788" s="240"/>
      <c r="C788" s="240"/>
      <c r="D788" s="240"/>
      <c r="E788" s="240"/>
      <c r="F788" s="240"/>
      <c r="G788" s="240"/>
      <c r="H788" s="164"/>
      <c r="I788" s="164"/>
      <c r="J788" s="164"/>
      <c r="K788" s="164"/>
      <c r="L788" s="164"/>
      <c r="M788" s="240"/>
      <c r="N788" s="240"/>
      <c r="O788" s="240"/>
      <c r="P788" s="240"/>
      <c r="Q788" s="240"/>
      <c r="R788" s="240"/>
      <c r="S788" s="240"/>
      <c r="T788" s="240"/>
      <c r="U788" s="240"/>
      <c r="V788" s="240"/>
      <c r="W788" s="240"/>
      <c r="X788" s="240"/>
      <c r="Y788" s="240"/>
      <c r="Z788" s="240"/>
      <c r="AA788" s="240"/>
      <c r="AB788" s="240"/>
      <c r="AC788" s="240"/>
      <c r="AD788" s="240"/>
      <c r="AE788" s="240"/>
      <c r="AF788" s="240"/>
      <c r="AG788" s="240"/>
      <c r="AH788" s="240"/>
      <c r="AI788" s="240"/>
      <c r="AJ788" s="240"/>
      <c r="AK788" s="240"/>
      <c r="AL788" s="240"/>
      <c r="AM788" s="240"/>
      <c r="AN788" s="240"/>
      <c r="AO788" s="240"/>
    </row>
    <row r="789" spans="1:41" ht="15.75" customHeight="1">
      <c r="A789" s="240"/>
      <c r="B789" s="240"/>
      <c r="C789" s="240"/>
      <c r="D789" s="240"/>
      <c r="E789" s="240"/>
      <c r="F789" s="240"/>
      <c r="G789" s="240"/>
      <c r="H789" s="164"/>
      <c r="I789" s="164"/>
      <c r="J789" s="164"/>
      <c r="K789" s="164"/>
      <c r="L789" s="164"/>
      <c r="M789" s="240"/>
      <c r="N789" s="240"/>
      <c r="O789" s="240"/>
      <c r="P789" s="240"/>
      <c r="Q789" s="240"/>
      <c r="R789" s="240"/>
      <c r="S789" s="240"/>
      <c r="T789" s="240"/>
      <c r="U789" s="240"/>
      <c r="V789" s="240"/>
      <c r="W789" s="240"/>
      <c r="X789" s="240"/>
      <c r="Y789" s="240"/>
      <c r="Z789" s="240"/>
      <c r="AA789" s="240"/>
      <c r="AB789" s="240"/>
      <c r="AC789" s="240"/>
      <c r="AD789" s="240"/>
      <c r="AE789" s="240"/>
      <c r="AF789" s="240"/>
      <c r="AG789" s="240"/>
      <c r="AH789" s="240"/>
      <c r="AI789" s="240"/>
      <c r="AJ789" s="240"/>
      <c r="AK789" s="240"/>
      <c r="AL789" s="240"/>
      <c r="AM789" s="240"/>
      <c r="AN789" s="240"/>
      <c r="AO789" s="240"/>
    </row>
    <row r="790" spans="1:41" ht="15.75" customHeight="1">
      <c r="A790" s="240"/>
      <c r="B790" s="240"/>
      <c r="C790" s="240"/>
      <c r="D790" s="240"/>
      <c r="E790" s="240"/>
      <c r="F790" s="240"/>
      <c r="G790" s="240"/>
      <c r="H790" s="164"/>
      <c r="I790" s="164"/>
      <c r="J790" s="164"/>
      <c r="K790" s="164"/>
      <c r="L790" s="164"/>
      <c r="M790" s="240"/>
      <c r="N790" s="240"/>
      <c r="O790" s="240"/>
      <c r="P790" s="240"/>
      <c r="Q790" s="240"/>
      <c r="R790" s="240"/>
      <c r="S790" s="240"/>
      <c r="T790" s="240"/>
      <c r="U790" s="240"/>
      <c r="V790" s="240"/>
      <c r="W790" s="240"/>
      <c r="X790" s="240"/>
      <c r="Y790" s="240"/>
      <c r="Z790" s="240"/>
      <c r="AA790" s="240"/>
      <c r="AB790" s="240"/>
      <c r="AC790" s="240"/>
      <c r="AD790" s="240"/>
      <c r="AE790" s="240"/>
      <c r="AF790" s="240"/>
      <c r="AG790" s="240"/>
      <c r="AH790" s="240"/>
      <c r="AI790" s="240"/>
      <c r="AJ790" s="240"/>
      <c r="AK790" s="240"/>
      <c r="AL790" s="240"/>
      <c r="AM790" s="240"/>
      <c r="AN790" s="240"/>
      <c r="AO790" s="240"/>
    </row>
    <row r="791" spans="1:41" ht="15.75" customHeight="1">
      <c r="A791" s="240"/>
      <c r="B791" s="240"/>
      <c r="C791" s="240"/>
      <c r="D791" s="240"/>
      <c r="E791" s="240"/>
      <c r="F791" s="240"/>
      <c r="G791" s="240"/>
      <c r="H791" s="164"/>
      <c r="I791" s="164"/>
      <c r="J791" s="164"/>
      <c r="K791" s="164"/>
      <c r="L791" s="164"/>
      <c r="M791" s="240"/>
      <c r="N791" s="240"/>
      <c r="O791" s="240"/>
      <c r="P791" s="240"/>
      <c r="Q791" s="240"/>
      <c r="R791" s="240"/>
      <c r="S791" s="240"/>
      <c r="T791" s="240"/>
      <c r="U791" s="240"/>
      <c r="V791" s="240"/>
      <c r="W791" s="240"/>
      <c r="X791" s="240"/>
      <c r="Y791" s="240"/>
      <c r="Z791" s="240"/>
      <c r="AA791" s="240"/>
      <c r="AB791" s="240"/>
      <c r="AC791" s="240"/>
      <c r="AD791" s="240"/>
      <c r="AE791" s="240"/>
      <c r="AF791" s="240"/>
      <c r="AG791" s="240"/>
      <c r="AH791" s="240"/>
      <c r="AI791" s="240"/>
      <c r="AJ791" s="240"/>
      <c r="AK791" s="240"/>
      <c r="AL791" s="240"/>
      <c r="AM791" s="240"/>
      <c r="AN791" s="240"/>
      <c r="AO791" s="240"/>
    </row>
    <row r="792" spans="1:41" ht="15.75" customHeight="1">
      <c r="A792" s="240"/>
      <c r="B792" s="240"/>
      <c r="C792" s="240"/>
      <c r="D792" s="240"/>
      <c r="E792" s="240"/>
      <c r="F792" s="240"/>
      <c r="G792" s="240"/>
      <c r="H792" s="164"/>
      <c r="I792" s="164"/>
      <c r="J792" s="164"/>
      <c r="K792" s="164"/>
      <c r="L792" s="164"/>
      <c r="M792" s="240"/>
      <c r="N792" s="240"/>
      <c r="O792" s="240"/>
      <c r="P792" s="240"/>
      <c r="Q792" s="240"/>
      <c r="R792" s="240"/>
      <c r="S792" s="240"/>
      <c r="T792" s="240"/>
      <c r="U792" s="240"/>
      <c r="V792" s="240"/>
      <c r="W792" s="240"/>
      <c r="X792" s="240"/>
      <c r="Y792" s="240"/>
      <c r="Z792" s="240"/>
      <c r="AA792" s="240"/>
      <c r="AB792" s="240"/>
      <c r="AC792" s="240"/>
      <c r="AD792" s="240"/>
      <c r="AE792" s="240"/>
      <c r="AF792" s="240"/>
      <c r="AG792" s="240"/>
      <c r="AH792" s="240"/>
      <c r="AI792" s="240"/>
      <c r="AJ792" s="240"/>
      <c r="AK792" s="240"/>
      <c r="AL792" s="240"/>
      <c r="AM792" s="240"/>
      <c r="AN792" s="240"/>
      <c r="AO792" s="240"/>
    </row>
    <row r="793" spans="1:41" ht="15.75" customHeight="1">
      <c r="A793" s="240"/>
      <c r="B793" s="240"/>
      <c r="C793" s="240"/>
      <c r="D793" s="240"/>
      <c r="E793" s="240"/>
      <c r="F793" s="240"/>
      <c r="G793" s="240"/>
      <c r="H793" s="164"/>
      <c r="I793" s="164"/>
      <c r="J793" s="164"/>
      <c r="K793" s="164"/>
      <c r="L793" s="164"/>
      <c r="M793" s="240"/>
      <c r="N793" s="240"/>
      <c r="O793" s="240"/>
      <c r="P793" s="240"/>
      <c r="Q793" s="240"/>
      <c r="R793" s="240"/>
      <c r="S793" s="240"/>
      <c r="T793" s="240"/>
      <c r="U793" s="240"/>
      <c r="V793" s="240"/>
      <c r="W793" s="240"/>
      <c r="X793" s="240"/>
      <c r="Y793" s="240"/>
      <c r="Z793" s="240"/>
      <c r="AA793" s="240"/>
      <c r="AB793" s="240"/>
      <c r="AC793" s="240"/>
      <c r="AD793" s="240"/>
      <c r="AE793" s="240"/>
      <c r="AF793" s="240"/>
      <c r="AG793" s="240"/>
      <c r="AH793" s="240"/>
      <c r="AI793" s="240"/>
      <c r="AJ793" s="240"/>
      <c r="AK793" s="240"/>
      <c r="AL793" s="240"/>
      <c r="AM793" s="240"/>
      <c r="AN793" s="240"/>
      <c r="AO793" s="240"/>
    </row>
    <row r="794" spans="1:41" ht="15.75" customHeight="1">
      <c r="A794" s="240"/>
      <c r="B794" s="240"/>
      <c r="C794" s="240"/>
      <c r="D794" s="240"/>
      <c r="E794" s="240"/>
      <c r="F794" s="240"/>
      <c r="G794" s="240"/>
      <c r="H794" s="164"/>
      <c r="I794" s="164"/>
      <c r="J794" s="164"/>
      <c r="K794" s="164"/>
      <c r="L794" s="164"/>
      <c r="M794" s="240"/>
      <c r="N794" s="240"/>
      <c r="O794" s="240"/>
      <c r="P794" s="240"/>
      <c r="Q794" s="240"/>
      <c r="R794" s="240"/>
      <c r="S794" s="240"/>
      <c r="T794" s="240"/>
      <c r="U794" s="240"/>
      <c r="V794" s="240"/>
      <c r="W794" s="240"/>
      <c r="X794" s="240"/>
      <c r="Y794" s="240"/>
      <c r="Z794" s="240"/>
      <c r="AA794" s="240"/>
      <c r="AB794" s="240"/>
      <c r="AC794" s="240"/>
      <c r="AD794" s="240"/>
      <c r="AE794" s="240"/>
      <c r="AF794" s="240"/>
      <c r="AG794" s="240"/>
      <c r="AH794" s="240"/>
      <c r="AI794" s="240"/>
      <c r="AJ794" s="240"/>
      <c r="AK794" s="240"/>
      <c r="AL794" s="240"/>
      <c r="AM794" s="240"/>
      <c r="AN794" s="240"/>
      <c r="AO794" s="240"/>
    </row>
    <row r="795" spans="1:41" ht="15.75" customHeight="1">
      <c r="A795" s="240"/>
      <c r="B795" s="240"/>
      <c r="C795" s="240"/>
      <c r="D795" s="240"/>
      <c r="E795" s="240"/>
      <c r="F795" s="240"/>
      <c r="G795" s="240"/>
      <c r="H795" s="164"/>
      <c r="I795" s="164"/>
      <c r="J795" s="164"/>
      <c r="K795" s="164"/>
      <c r="L795" s="164"/>
      <c r="M795" s="240"/>
      <c r="N795" s="240"/>
      <c r="O795" s="240"/>
      <c r="P795" s="240"/>
      <c r="Q795" s="240"/>
      <c r="R795" s="240"/>
      <c r="S795" s="240"/>
      <c r="T795" s="240"/>
      <c r="U795" s="240"/>
      <c r="V795" s="240"/>
      <c r="W795" s="240"/>
      <c r="X795" s="240"/>
      <c r="Y795" s="240"/>
      <c r="Z795" s="240"/>
      <c r="AA795" s="240"/>
      <c r="AB795" s="240"/>
      <c r="AC795" s="240"/>
      <c r="AD795" s="240"/>
      <c r="AE795" s="240"/>
      <c r="AF795" s="240"/>
      <c r="AG795" s="240"/>
      <c r="AH795" s="240"/>
      <c r="AI795" s="240"/>
      <c r="AJ795" s="240"/>
      <c r="AK795" s="240"/>
      <c r="AL795" s="240"/>
      <c r="AM795" s="240"/>
      <c r="AN795" s="240"/>
      <c r="AO795" s="240"/>
    </row>
    <row r="796" spans="1:41" ht="15.75" customHeight="1">
      <c r="A796" s="240"/>
      <c r="B796" s="240"/>
      <c r="C796" s="240"/>
      <c r="D796" s="240"/>
      <c r="E796" s="240"/>
      <c r="F796" s="240"/>
      <c r="G796" s="240"/>
      <c r="H796" s="164"/>
      <c r="I796" s="164"/>
      <c r="J796" s="164"/>
      <c r="K796" s="164"/>
      <c r="L796" s="164"/>
      <c r="M796" s="240"/>
      <c r="N796" s="240"/>
      <c r="O796" s="240"/>
      <c r="P796" s="240"/>
      <c r="Q796" s="240"/>
      <c r="R796" s="240"/>
      <c r="S796" s="240"/>
      <c r="T796" s="240"/>
      <c r="U796" s="240"/>
      <c r="V796" s="240"/>
      <c r="W796" s="240"/>
      <c r="X796" s="240"/>
      <c r="Y796" s="240"/>
      <c r="Z796" s="240"/>
      <c r="AA796" s="240"/>
      <c r="AB796" s="240"/>
      <c r="AC796" s="240"/>
      <c r="AD796" s="240"/>
      <c r="AE796" s="240"/>
      <c r="AF796" s="240"/>
      <c r="AG796" s="240"/>
      <c r="AH796" s="240"/>
      <c r="AI796" s="240"/>
      <c r="AJ796" s="240"/>
      <c r="AK796" s="240"/>
      <c r="AL796" s="240"/>
      <c r="AM796" s="240"/>
      <c r="AN796" s="240"/>
      <c r="AO796" s="240"/>
    </row>
    <row r="797" spans="1:41" ht="15.75" customHeight="1">
      <c r="A797" s="240"/>
      <c r="B797" s="240"/>
      <c r="C797" s="240"/>
      <c r="D797" s="240"/>
      <c r="E797" s="240"/>
      <c r="F797" s="240"/>
      <c r="G797" s="240"/>
      <c r="H797" s="164"/>
      <c r="I797" s="164"/>
      <c r="J797" s="164"/>
      <c r="K797" s="164"/>
      <c r="L797" s="164"/>
      <c r="M797" s="240"/>
      <c r="N797" s="240"/>
      <c r="O797" s="240"/>
      <c r="P797" s="240"/>
      <c r="Q797" s="240"/>
      <c r="R797" s="240"/>
      <c r="S797" s="240"/>
      <c r="T797" s="240"/>
      <c r="U797" s="240"/>
      <c r="V797" s="240"/>
      <c r="W797" s="240"/>
      <c r="X797" s="240"/>
      <c r="Y797" s="240"/>
      <c r="Z797" s="240"/>
      <c r="AA797" s="240"/>
      <c r="AB797" s="240"/>
      <c r="AC797" s="240"/>
      <c r="AD797" s="240"/>
      <c r="AE797" s="240"/>
      <c r="AF797" s="240"/>
      <c r="AG797" s="240"/>
      <c r="AH797" s="240"/>
      <c r="AI797" s="240"/>
      <c r="AJ797" s="240"/>
      <c r="AK797" s="240"/>
      <c r="AL797" s="240"/>
      <c r="AM797" s="240"/>
      <c r="AN797" s="240"/>
      <c r="AO797" s="240"/>
    </row>
    <row r="798" spans="1:41" ht="15.75" customHeight="1">
      <c r="A798" s="240"/>
      <c r="B798" s="240"/>
      <c r="C798" s="240"/>
      <c r="D798" s="240"/>
      <c r="E798" s="240"/>
      <c r="F798" s="240"/>
      <c r="G798" s="240"/>
      <c r="H798" s="164"/>
      <c r="I798" s="164"/>
      <c r="J798" s="164"/>
      <c r="K798" s="164"/>
      <c r="L798" s="164"/>
      <c r="M798" s="240"/>
      <c r="N798" s="240"/>
      <c r="O798" s="240"/>
      <c r="P798" s="240"/>
      <c r="Q798" s="240"/>
      <c r="R798" s="240"/>
      <c r="S798" s="240"/>
      <c r="T798" s="240"/>
      <c r="U798" s="240"/>
      <c r="V798" s="240"/>
      <c r="W798" s="240"/>
      <c r="X798" s="240"/>
      <c r="Y798" s="240"/>
      <c r="Z798" s="240"/>
      <c r="AA798" s="240"/>
      <c r="AB798" s="240"/>
      <c r="AC798" s="240"/>
      <c r="AD798" s="240"/>
      <c r="AE798" s="240"/>
      <c r="AF798" s="240"/>
      <c r="AG798" s="240"/>
      <c r="AH798" s="240"/>
      <c r="AI798" s="240"/>
      <c r="AJ798" s="240"/>
      <c r="AK798" s="240"/>
      <c r="AL798" s="240"/>
      <c r="AM798" s="240"/>
      <c r="AN798" s="240"/>
      <c r="AO798" s="240"/>
    </row>
    <row r="799" spans="1:41" ht="15.75" customHeight="1">
      <c r="A799" s="240"/>
      <c r="B799" s="240"/>
      <c r="C799" s="240"/>
      <c r="D799" s="240"/>
      <c r="E799" s="240"/>
      <c r="F799" s="240"/>
      <c r="G799" s="240"/>
      <c r="H799" s="164"/>
      <c r="I799" s="164"/>
      <c r="J799" s="164"/>
      <c r="K799" s="164"/>
      <c r="L799" s="164"/>
      <c r="M799" s="240"/>
      <c r="N799" s="240"/>
      <c r="O799" s="240"/>
      <c r="P799" s="240"/>
      <c r="Q799" s="240"/>
      <c r="R799" s="240"/>
      <c r="S799" s="240"/>
      <c r="T799" s="240"/>
      <c r="U799" s="240"/>
      <c r="V799" s="240"/>
      <c r="W799" s="240"/>
      <c r="X799" s="240"/>
      <c r="Y799" s="240"/>
      <c r="Z799" s="240"/>
      <c r="AA799" s="240"/>
      <c r="AB799" s="240"/>
      <c r="AC799" s="240"/>
      <c r="AD799" s="240"/>
      <c r="AE799" s="240"/>
      <c r="AF799" s="240"/>
      <c r="AG799" s="240"/>
      <c r="AH799" s="240"/>
      <c r="AI799" s="240"/>
      <c r="AJ799" s="240"/>
      <c r="AK799" s="240"/>
      <c r="AL799" s="240"/>
      <c r="AM799" s="240"/>
      <c r="AN799" s="240"/>
      <c r="AO799" s="240"/>
    </row>
    <row r="800" spans="1:41" ht="15.75" customHeight="1">
      <c r="A800" s="240"/>
      <c r="B800" s="240"/>
      <c r="C800" s="240"/>
      <c r="D800" s="240"/>
      <c r="E800" s="240"/>
      <c r="F800" s="240"/>
      <c r="G800" s="240"/>
      <c r="H800" s="164"/>
      <c r="I800" s="164"/>
      <c r="J800" s="164"/>
      <c r="K800" s="164"/>
      <c r="L800" s="164"/>
      <c r="M800" s="240"/>
      <c r="N800" s="240"/>
      <c r="O800" s="240"/>
      <c r="P800" s="240"/>
      <c r="Q800" s="240"/>
      <c r="R800" s="240"/>
      <c r="S800" s="240"/>
      <c r="T800" s="240"/>
      <c r="U800" s="240"/>
      <c r="V800" s="240"/>
      <c r="W800" s="240"/>
      <c r="X800" s="240"/>
      <c r="Y800" s="240"/>
      <c r="Z800" s="240"/>
      <c r="AA800" s="240"/>
      <c r="AB800" s="240"/>
      <c r="AC800" s="240"/>
      <c r="AD800" s="240"/>
      <c r="AE800" s="240"/>
      <c r="AF800" s="240"/>
      <c r="AG800" s="240"/>
      <c r="AH800" s="240"/>
      <c r="AI800" s="240"/>
      <c r="AJ800" s="240"/>
      <c r="AK800" s="240"/>
      <c r="AL800" s="240"/>
      <c r="AM800" s="240"/>
      <c r="AN800" s="240"/>
      <c r="AO800" s="240"/>
    </row>
    <row r="801" spans="1:41" ht="15.75" customHeight="1">
      <c r="A801" s="240"/>
      <c r="B801" s="240"/>
      <c r="C801" s="240"/>
      <c r="D801" s="240"/>
      <c r="E801" s="240"/>
      <c r="F801" s="240"/>
      <c r="G801" s="240"/>
      <c r="H801" s="164"/>
      <c r="I801" s="164"/>
      <c r="J801" s="164"/>
      <c r="K801" s="164"/>
      <c r="L801" s="164"/>
      <c r="M801" s="240"/>
      <c r="N801" s="240"/>
      <c r="O801" s="240"/>
      <c r="P801" s="240"/>
      <c r="Q801" s="240"/>
      <c r="R801" s="240"/>
      <c r="S801" s="240"/>
      <c r="T801" s="240"/>
      <c r="U801" s="240"/>
      <c r="V801" s="240"/>
      <c r="W801" s="240"/>
      <c r="X801" s="240"/>
      <c r="Y801" s="240"/>
      <c r="Z801" s="240"/>
      <c r="AA801" s="240"/>
      <c r="AB801" s="240"/>
      <c r="AC801" s="240"/>
      <c r="AD801" s="240"/>
      <c r="AE801" s="240"/>
      <c r="AF801" s="240"/>
      <c r="AG801" s="240"/>
      <c r="AH801" s="240"/>
      <c r="AI801" s="240"/>
      <c r="AJ801" s="240"/>
      <c r="AK801" s="240"/>
      <c r="AL801" s="240"/>
      <c r="AM801" s="240"/>
      <c r="AN801" s="240"/>
      <c r="AO801" s="240"/>
    </row>
    <row r="802" spans="1:41" ht="15.75" customHeight="1">
      <c r="A802" s="240"/>
      <c r="B802" s="240"/>
      <c r="C802" s="240"/>
      <c r="D802" s="240"/>
      <c r="E802" s="240"/>
      <c r="F802" s="240"/>
      <c r="G802" s="240"/>
      <c r="H802" s="164"/>
      <c r="I802" s="164"/>
      <c r="J802" s="164"/>
      <c r="K802" s="164"/>
      <c r="L802" s="164"/>
      <c r="M802" s="240"/>
      <c r="N802" s="240"/>
      <c r="O802" s="240"/>
      <c r="P802" s="240"/>
      <c r="Q802" s="240"/>
      <c r="R802" s="240"/>
      <c r="S802" s="240"/>
      <c r="T802" s="240"/>
      <c r="U802" s="240"/>
      <c r="V802" s="240"/>
      <c r="W802" s="240"/>
      <c r="X802" s="240"/>
      <c r="Y802" s="240"/>
      <c r="Z802" s="240"/>
      <c r="AA802" s="240"/>
      <c r="AB802" s="240"/>
      <c r="AC802" s="240"/>
      <c r="AD802" s="240"/>
      <c r="AE802" s="240"/>
      <c r="AF802" s="240"/>
      <c r="AG802" s="240"/>
      <c r="AH802" s="240"/>
      <c r="AI802" s="240"/>
      <c r="AJ802" s="240"/>
      <c r="AK802" s="240"/>
      <c r="AL802" s="240"/>
      <c r="AM802" s="240"/>
      <c r="AN802" s="240"/>
      <c r="AO802" s="240"/>
    </row>
    <row r="803" spans="1:41" ht="15.75" customHeight="1">
      <c r="A803" s="240"/>
      <c r="B803" s="240"/>
      <c r="C803" s="240"/>
      <c r="D803" s="240"/>
      <c r="E803" s="240"/>
      <c r="F803" s="240"/>
      <c r="G803" s="240"/>
      <c r="H803" s="164"/>
      <c r="I803" s="164"/>
      <c r="J803" s="164"/>
      <c r="K803" s="164"/>
      <c r="L803" s="164"/>
      <c r="M803" s="240"/>
      <c r="N803" s="240"/>
      <c r="O803" s="240"/>
      <c r="P803" s="240"/>
      <c r="Q803" s="240"/>
      <c r="R803" s="240"/>
      <c r="S803" s="240"/>
      <c r="T803" s="240"/>
      <c r="U803" s="240"/>
      <c r="V803" s="240"/>
      <c r="W803" s="240"/>
      <c r="X803" s="240"/>
      <c r="Y803" s="240"/>
      <c r="Z803" s="240"/>
      <c r="AA803" s="240"/>
      <c r="AB803" s="240"/>
      <c r="AC803" s="240"/>
      <c r="AD803" s="240"/>
      <c r="AE803" s="240"/>
      <c r="AF803" s="240"/>
      <c r="AG803" s="240"/>
      <c r="AH803" s="240"/>
      <c r="AI803" s="240"/>
      <c r="AJ803" s="240"/>
      <c r="AK803" s="240"/>
      <c r="AL803" s="240"/>
      <c r="AM803" s="240"/>
      <c r="AN803" s="240"/>
      <c r="AO803" s="240"/>
    </row>
    <row r="804" spans="1:41" ht="15.75" customHeight="1">
      <c r="A804" s="240"/>
      <c r="B804" s="240"/>
      <c r="C804" s="240"/>
      <c r="D804" s="240"/>
      <c r="E804" s="240"/>
      <c r="F804" s="240"/>
      <c r="G804" s="240"/>
      <c r="H804" s="164"/>
      <c r="I804" s="164"/>
      <c r="J804" s="164"/>
      <c r="K804" s="164"/>
      <c r="L804" s="164"/>
      <c r="M804" s="240"/>
      <c r="N804" s="240"/>
      <c r="O804" s="240"/>
      <c r="P804" s="240"/>
      <c r="Q804" s="240"/>
      <c r="R804" s="240"/>
      <c r="S804" s="240"/>
      <c r="T804" s="240"/>
      <c r="U804" s="240"/>
      <c r="V804" s="240"/>
      <c r="W804" s="240"/>
      <c r="X804" s="240"/>
      <c r="Y804" s="240"/>
      <c r="Z804" s="240"/>
      <c r="AA804" s="240"/>
      <c r="AB804" s="240"/>
      <c r="AC804" s="240"/>
      <c r="AD804" s="240"/>
      <c r="AE804" s="240"/>
      <c r="AF804" s="240"/>
      <c r="AG804" s="240"/>
      <c r="AH804" s="240"/>
      <c r="AI804" s="240"/>
      <c r="AJ804" s="240"/>
      <c r="AK804" s="240"/>
      <c r="AL804" s="240"/>
      <c r="AM804" s="240"/>
      <c r="AN804" s="240"/>
      <c r="AO804" s="240"/>
    </row>
    <row r="805" spans="1:41" ht="15.75" customHeight="1">
      <c r="A805" s="240"/>
      <c r="B805" s="240"/>
      <c r="C805" s="240"/>
      <c r="D805" s="240"/>
      <c r="E805" s="240"/>
      <c r="F805" s="240"/>
      <c r="G805" s="240"/>
      <c r="H805" s="164"/>
      <c r="I805" s="164"/>
      <c r="J805" s="164"/>
      <c r="K805" s="164"/>
      <c r="L805" s="164"/>
      <c r="M805" s="240"/>
      <c r="N805" s="240"/>
      <c r="O805" s="240"/>
      <c r="P805" s="240"/>
      <c r="Q805" s="240"/>
      <c r="R805" s="240"/>
      <c r="S805" s="240"/>
      <c r="T805" s="240"/>
      <c r="U805" s="240"/>
      <c r="V805" s="240"/>
      <c r="W805" s="240"/>
      <c r="X805" s="240"/>
      <c r="Y805" s="240"/>
      <c r="Z805" s="240"/>
      <c r="AA805" s="240"/>
      <c r="AB805" s="240"/>
      <c r="AC805" s="240"/>
      <c r="AD805" s="240"/>
      <c r="AE805" s="240"/>
      <c r="AF805" s="240"/>
      <c r="AG805" s="240"/>
      <c r="AH805" s="240"/>
      <c r="AI805" s="240"/>
      <c r="AJ805" s="240"/>
      <c r="AK805" s="240"/>
      <c r="AL805" s="240"/>
      <c r="AM805" s="240"/>
      <c r="AN805" s="240"/>
      <c r="AO805" s="240"/>
    </row>
    <row r="806" spans="1:41" ht="15.75" customHeight="1">
      <c r="A806" s="240"/>
      <c r="B806" s="240"/>
      <c r="C806" s="240"/>
      <c r="D806" s="240"/>
      <c r="E806" s="240"/>
      <c r="F806" s="240"/>
      <c r="G806" s="240"/>
      <c r="H806" s="164"/>
      <c r="I806" s="164"/>
      <c r="J806" s="164"/>
      <c r="K806" s="164"/>
      <c r="L806" s="164"/>
      <c r="M806" s="240"/>
      <c r="N806" s="240"/>
      <c r="O806" s="240"/>
      <c r="P806" s="240"/>
      <c r="Q806" s="240"/>
      <c r="R806" s="240"/>
      <c r="S806" s="240"/>
      <c r="T806" s="240"/>
      <c r="U806" s="240"/>
      <c r="V806" s="240"/>
      <c r="W806" s="240"/>
      <c r="X806" s="240"/>
      <c r="Y806" s="240"/>
      <c r="Z806" s="240"/>
      <c r="AA806" s="240"/>
      <c r="AB806" s="240"/>
      <c r="AC806" s="240"/>
      <c r="AD806" s="240"/>
      <c r="AE806" s="240"/>
      <c r="AF806" s="240"/>
      <c r="AG806" s="240"/>
      <c r="AH806" s="240"/>
      <c r="AI806" s="240"/>
      <c r="AJ806" s="240"/>
      <c r="AK806" s="240"/>
      <c r="AL806" s="240"/>
      <c r="AM806" s="240"/>
      <c r="AN806" s="240"/>
      <c r="AO806" s="240"/>
    </row>
    <row r="807" spans="1:41" ht="15.75" customHeight="1">
      <c r="A807" s="240"/>
      <c r="B807" s="240"/>
      <c r="C807" s="240"/>
      <c r="D807" s="240"/>
      <c r="E807" s="240"/>
      <c r="F807" s="240"/>
      <c r="G807" s="240"/>
      <c r="H807" s="164"/>
      <c r="I807" s="164"/>
      <c r="J807" s="164"/>
      <c r="K807" s="164"/>
      <c r="L807" s="164"/>
      <c r="M807" s="240"/>
      <c r="N807" s="240"/>
      <c r="O807" s="240"/>
      <c r="P807" s="240"/>
      <c r="Q807" s="240"/>
      <c r="R807" s="240"/>
      <c r="S807" s="240"/>
      <c r="T807" s="240"/>
      <c r="U807" s="240"/>
      <c r="V807" s="240"/>
      <c r="W807" s="240"/>
      <c r="X807" s="240"/>
      <c r="Y807" s="240"/>
      <c r="Z807" s="240"/>
      <c r="AA807" s="240"/>
      <c r="AB807" s="240"/>
      <c r="AC807" s="240"/>
      <c r="AD807" s="240"/>
      <c r="AE807" s="240"/>
      <c r="AF807" s="240"/>
      <c r="AG807" s="240"/>
      <c r="AH807" s="240"/>
      <c r="AI807" s="240"/>
      <c r="AJ807" s="240"/>
      <c r="AK807" s="240"/>
      <c r="AL807" s="240"/>
      <c r="AM807" s="240"/>
      <c r="AN807" s="240"/>
      <c r="AO807" s="240"/>
    </row>
    <row r="808" spans="1:41" ht="15.75" customHeight="1">
      <c r="A808" s="240"/>
      <c r="B808" s="240"/>
      <c r="C808" s="240"/>
      <c r="D808" s="240"/>
      <c r="E808" s="240"/>
      <c r="F808" s="240"/>
      <c r="G808" s="240"/>
      <c r="H808" s="164"/>
      <c r="I808" s="164"/>
      <c r="J808" s="164"/>
      <c r="K808" s="164"/>
      <c r="L808" s="164"/>
      <c r="M808" s="240"/>
      <c r="N808" s="240"/>
      <c r="O808" s="240"/>
      <c r="P808" s="240"/>
      <c r="Q808" s="240"/>
      <c r="R808" s="240"/>
      <c r="S808" s="240"/>
      <c r="T808" s="240"/>
      <c r="U808" s="240"/>
      <c r="V808" s="240"/>
      <c r="W808" s="240"/>
      <c r="X808" s="240"/>
      <c r="Y808" s="240"/>
      <c r="Z808" s="240"/>
      <c r="AA808" s="240"/>
      <c r="AB808" s="240"/>
      <c r="AC808" s="240"/>
      <c r="AD808" s="240"/>
      <c r="AE808" s="240"/>
      <c r="AF808" s="240"/>
      <c r="AG808" s="240"/>
      <c r="AH808" s="240"/>
      <c r="AI808" s="240"/>
      <c r="AJ808" s="240"/>
      <c r="AK808" s="240"/>
      <c r="AL808" s="240"/>
      <c r="AM808" s="240"/>
      <c r="AN808" s="240"/>
      <c r="AO808" s="240"/>
    </row>
    <row r="809" spans="1:41" ht="15.75" customHeight="1">
      <c r="A809" s="240"/>
      <c r="B809" s="240"/>
      <c r="C809" s="240"/>
      <c r="D809" s="240"/>
      <c r="E809" s="240"/>
      <c r="F809" s="240"/>
      <c r="G809" s="240"/>
      <c r="H809" s="164"/>
      <c r="I809" s="164"/>
      <c r="J809" s="164"/>
      <c r="K809" s="164"/>
      <c r="L809" s="164"/>
      <c r="M809" s="240"/>
      <c r="N809" s="240"/>
      <c r="O809" s="240"/>
      <c r="P809" s="240"/>
      <c r="Q809" s="240"/>
      <c r="R809" s="240"/>
      <c r="S809" s="240"/>
      <c r="T809" s="240"/>
      <c r="U809" s="240"/>
      <c r="V809" s="240"/>
      <c r="W809" s="240"/>
      <c r="X809" s="240"/>
      <c r="Y809" s="240"/>
      <c r="Z809" s="240"/>
      <c r="AA809" s="240"/>
      <c r="AB809" s="240"/>
      <c r="AC809" s="240"/>
      <c r="AD809" s="240"/>
      <c r="AE809" s="240"/>
      <c r="AF809" s="240"/>
      <c r="AG809" s="240"/>
      <c r="AH809" s="240"/>
      <c r="AI809" s="240"/>
      <c r="AJ809" s="240"/>
      <c r="AK809" s="240"/>
      <c r="AL809" s="240"/>
      <c r="AM809" s="240"/>
      <c r="AN809" s="240"/>
      <c r="AO809" s="240"/>
    </row>
    <row r="810" spans="1:41" ht="15.75" customHeight="1">
      <c r="A810" s="240"/>
      <c r="B810" s="240"/>
      <c r="C810" s="240"/>
      <c r="D810" s="240"/>
      <c r="E810" s="240"/>
      <c r="F810" s="240"/>
      <c r="G810" s="240"/>
      <c r="H810" s="164"/>
      <c r="I810" s="164"/>
      <c r="J810" s="164"/>
      <c r="K810" s="164"/>
      <c r="L810" s="164"/>
      <c r="M810" s="240"/>
      <c r="N810" s="240"/>
      <c r="O810" s="240"/>
      <c r="P810" s="240"/>
      <c r="Q810" s="240"/>
      <c r="R810" s="240"/>
      <c r="S810" s="240"/>
      <c r="T810" s="240"/>
      <c r="U810" s="240"/>
      <c r="V810" s="240"/>
      <c r="W810" s="240"/>
      <c r="X810" s="240"/>
      <c r="Y810" s="240"/>
      <c r="Z810" s="240"/>
      <c r="AA810" s="240"/>
      <c r="AB810" s="240"/>
      <c r="AC810" s="240"/>
      <c r="AD810" s="240"/>
      <c r="AE810" s="240"/>
      <c r="AF810" s="240"/>
      <c r="AG810" s="240"/>
      <c r="AH810" s="240"/>
      <c r="AI810" s="240"/>
      <c r="AJ810" s="240"/>
      <c r="AK810" s="240"/>
      <c r="AL810" s="240"/>
      <c r="AM810" s="240"/>
      <c r="AN810" s="240"/>
      <c r="AO810" s="240"/>
    </row>
    <row r="811" spans="1:41" ht="15.75" customHeight="1">
      <c r="A811" s="240"/>
      <c r="B811" s="240"/>
      <c r="C811" s="240"/>
      <c r="D811" s="240"/>
      <c r="E811" s="240"/>
      <c r="F811" s="240"/>
      <c r="G811" s="240"/>
      <c r="H811" s="164"/>
      <c r="I811" s="164"/>
      <c r="J811" s="164"/>
      <c r="K811" s="164"/>
      <c r="L811" s="164"/>
      <c r="M811" s="240"/>
      <c r="N811" s="240"/>
      <c r="O811" s="240"/>
      <c r="P811" s="240"/>
      <c r="Q811" s="240"/>
      <c r="R811" s="240"/>
      <c r="S811" s="240"/>
      <c r="T811" s="240"/>
      <c r="U811" s="240"/>
      <c r="V811" s="240"/>
      <c r="W811" s="240"/>
      <c r="X811" s="240"/>
      <c r="Y811" s="240"/>
      <c r="Z811" s="240"/>
      <c r="AA811" s="240"/>
      <c r="AB811" s="240"/>
      <c r="AC811" s="240"/>
      <c r="AD811" s="240"/>
      <c r="AE811" s="240"/>
      <c r="AF811" s="240"/>
      <c r="AG811" s="240"/>
      <c r="AH811" s="240"/>
      <c r="AI811" s="240"/>
      <c r="AJ811" s="240"/>
      <c r="AK811" s="240"/>
      <c r="AL811" s="240"/>
      <c r="AM811" s="240"/>
      <c r="AN811" s="240"/>
      <c r="AO811" s="240"/>
    </row>
    <row r="812" spans="1:41" ht="15.75" customHeight="1">
      <c r="A812" s="240"/>
      <c r="B812" s="240"/>
      <c r="C812" s="240"/>
      <c r="D812" s="240"/>
      <c r="E812" s="240"/>
      <c r="F812" s="240"/>
      <c r="G812" s="240"/>
      <c r="H812" s="164"/>
      <c r="I812" s="164"/>
      <c r="J812" s="164"/>
      <c r="K812" s="164"/>
      <c r="L812" s="164"/>
      <c r="M812" s="240"/>
      <c r="N812" s="240"/>
      <c r="O812" s="240"/>
      <c r="P812" s="240"/>
      <c r="Q812" s="240"/>
      <c r="R812" s="240"/>
      <c r="S812" s="240"/>
      <c r="T812" s="240"/>
      <c r="U812" s="240"/>
      <c r="V812" s="240"/>
      <c r="W812" s="240"/>
      <c r="X812" s="240"/>
      <c r="Y812" s="240"/>
      <c r="Z812" s="240"/>
      <c r="AA812" s="240"/>
      <c r="AB812" s="240"/>
      <c r="AC812" s="240"/>
      <c r="AD812" s="240"/>
      <c r="AE812" s="240"/>
      <c r="AF812" s="240"/>
      <c r="AG812" s="240"/>
      <c r="AH812" s="240"/>
      <c r="AI812" s="240"/>
      <c r="AJ812" s="240"/>
      <c r="AK812" s="240"/>
      <c r="AL812" s="240"/>
      <c r="AM812" s="240"/>
      <c r="AN812" s="240"/>
      <c r="AO812" s="240"/>
    </row>
    <row r="813" spans="1:41" ht="15.75" customHeight="1">
      <c r="A813" s="240"/>
      <c r="B813" s="240"/>
      <c r="C813" s="240"/>
      <c r="D813" s="240"/>
      <c r="E813" s="240"/>
      <c r="F813" s="240"/>
      <c r="G813" s="240"/>
      <c r="H813" s="164"/>
      <c r="I813" s="164"/>
      <c r="J813" s="164"/>
      <c r="K813" s="164"/>
      <c r="L813" s="164"/>
      <c r="M813" s="240"/>
      <c r="N813" s="240"/>
      <c r="O813" s="240"/>
      <c r="P813" s="240"/>
      <c r="Q813" s="240"/>
      <c r="R813" s="240"/>
      <c r="S813" s="240"/>
      <c r="T813" s="240"/>
      <c r="U813" s="240"/>
      <c r="V813" s="240"/>
      <c r="W813" s="240"/>
      <c r="X813" s="240"/>
      <c r="Y813" s="240"/>
      <c r="Z813" s="240"/>
      <c r="AA813" s="240"/>
      <c r="AB813" s="240"/>
      <c r="AC813" s="240"/>
      <c r="AD813" s="240"/>
      <c r="AE813" s="240"/>
      <c r="AF813" s="240"/>
      <c r="AG813" s="240"/>
      <c r="AH813" s="240"/>
      <c r="AI813" s="240"/>
      <c r="AJ813" s="240"/>
      <c r="AK813" s="240"/>
      <c r="AL813" s="240"/>
      <c r="AM813" s="240"/>
      <c r="AN813" s="240"/>
      <c r="AO813" s="240"/>
    </row>
    <row r="814" spans="1:41" ht="15.75" customHeight="1">
      <c r="A814" s="240"/>
      <c r="B814" s="240"/>
      <c r="C814" s="240"/>
      <c r="D814" s="240"/>
      <c r="E814" s="240"/>
      <c r="F814" s="240"/>
      <c r="G814" s="240"/>
      <c r="H814" s="164"/>
      <c r="I814" s="164"/>
      <c r="J814" s="164"/>
      <c r="K814" s="164"/>
      <c r="L814" s="164"/>
      <c r="M814" s="240"/>
      <c r="N814" s="240"/>
      <c r="O814" s="240"/>
      <c r="P814" s="240"/>
      <c r="Q814" s="240"/>
      <c r="R814" s="240"/>
      <c r="S814" s="240"/>
      <c r="T814" s="240"/>
      <c r="U814" s="240"/>
      <c r="V814" s="240"/>
      <c r="W814" s="240"/>
      <c r="X814" s="240"/>
      <c r="Y814" s="240"/>
      <c r="Z814" s="240"/>
      <c r="AA814" s="240"/>
      <c r="AB814" s="240"/>
      <c r="AC814" s="240"/>
      <c r="AD814" s="240"/>
      <c r="AE814" s="240"/>
      <c r="AF814" s="240"/>
      <c r="AG814" s="240"/>
      <c r="AH814" s="240"/>
      <c r="AI814" s="240"/>
      <c r="AJ814" s="240"/>
      <c r="AK814" s="240"/>
      <c r="AL814" s="240"/>
      <c r="AM814" s="240"/>
      <c r="AN814" s="240"/>
      <c r="AO814" s="240"/>
    </row>
    <row r="815" spans="1:41" ht="15.75" customHeight="1">
      <c r="A815" s="240"/>
      <c r="B815" s="240"/>
      <c r="C815" s="240"/>
      <c r="D815" s="240"/>
      <c r="E815" s="240"/>
      <c r="F815" s="240"/>
      <c r="G815" s="240"/>
      <c r="H815" s="164"/>
      <c r="I815" s="164"/>
      <c r="J815" s="164"/>
      <c r="K815" s="164"/>
      <c r="L815" s="164"/>
      <c r="M815" s="240"/>
      <c r="N815" s="240"/>
      <c r="O815" s="240"/>
      <c r="P815" s="240"/>
      <c r="Q815" s="240"/>
      <c r="R815" s="240"/>
      <c r="S815" s="240"/>
      <c r="T815" s="240"/>
      <c r="U815" s="240"/>
      <c r="V815" s="240"/>
      <c r="W815" s="240"/>
      <c r="X815" s="240"/>
      <c r="Y815" s="240"/>
      <c r="Z815" s="240"/>
      <c r="AA815" s="240"/>
      <c r="AB815" s="240"/>
      <c r="AC815" s="240"/>
      <c r="AD815" s="240"/>
      <c r="AE815" s="240"/>
      <c r="AF815" s="240"/>
      <c r="AG815" s="240"/>
      <c r="AH815" s="240"/>
      <c r="AI815" s="240"/>
      <c r="AJ815" s="240"/>
      <c r="AK815" s="240"/>
      <c r="AL815" s="240"/>
      <c r="AM815" s="240"/>
      <c r="AN815" s="240"/>
      <c r="AO815" s="240"/>
    </row>
    <row r="816" spans="1:41" ht="15.75" customHeight="1">
      <c r="A816" s="240"/>
      <c r="B816" s="240"/>
      <c r="C816" s="240"/>
      <c r="D816" s="240"/>
      <c r="E816" s="240"/>
      <c r="F816" s="240"/>
      <c r="G816" s="240"/>
      <c r="H816" s="164"/>
      <c r="I816" s="164"/>
      <c r="J816" s="164"/>
      <c r="K816" s="164"/>
      <c r="L816" s="164"/>
      <c r="M816" s="240"/>
      <c r="N816" s="240"/>
      <c r="O816" s="240"/>
      <c r="P816" s="240"/>
      <c r="Q816" s="240"/>
      <c r="R816" s="240"/>
      <c r="S816" s="240"/>
      <c r="T816" s="240"/>
      <c r="U816" s="240"/>
      <c r="V816" s="240"/>
      <c r="W816" s="240"/>
      <c r="X816" s="240"/>
      <c r="Y816" s="240"/>
      <c r="Z816" s="240"/>
      <c r="AA816" s="240"/>
      <c r="AB816" s="240"/>
      <c r="AC816" s="240"/>
      <c r="AD816" s="240"/>
      <c r="AE816" s="240"/>
      <c r="AF816" s="240"/>
      <c r="AG816" s="240"/>
      <c r="AH816" s="240"/>
      <c r="AI816" s="240"/>
      <c r="AJ816" s="240"/>
      <c r="AK816" s="240"/>
      <c r="AL816" s="240"/>
      <c r="AM816" s="240"/>
      <c r="AN816" s="240"/>
      <c r="AO816" s="240"/>
    </row>
    <row r="817" spans="1:41" ht="15.75" customHeight="1">
      <c r="A817" s="240"/>
      <c r="B817" s="240"/>
      <c r="C817" s="240"/>
      <c r="D817" s="240"/>
      <c r="E817" s="240"/>
      <c r="F817" s="240"/>
      <c r="G817" s="240"/>
      <c r="H817" s="164"/>
      <c r="I817" s="164"/>
      <c r="J817" s="164"/>
      <c r="K817" s="164"/>
      <c r="L817" s="164"/>
      <c r="M817" s="240"/>
      <c r="N817" s="240"/>
      <c r="O817" s="240"/>
      <c r="P817" s="240"/>
      <c r="Q817" s="240"/>
      <c r="R817" s="240"/>
      <c r="S817" s="240"/>
      <c r="T817" s="240"/>
      <c r="U817" s="240"/>
      <c r="V817" s="240"/>
      <c r="W817" s="240"/>
      <c r="X817" s="240"/>
      <c r="Y817" s="240"/>
      <c r="Z817" s="240"/>
      <c r="AA817" s="240"/>
      <c r="AB817" s="240"/>
      <c r="AC817" s="240"/>
      <c r="AD817" s="240"/>
      <c r="AE817" s="240"/>
      <c r="AF817" s="240"/>
      <c r="AG817" s="240"/>
      <c r="AH817" s="240"/>
      <c r="AI817" s="240"/>
      <c r="AJ817" s="240"/>
      <c r="AK817" s="240"/>
      <c r="AL817" s="240"/>
      <c r="AM817" s="240"/>
      <c r="AN817" s="240"/>
      <c r="AO817" s="240"/>
    </row>
    <row r="818" spans="1:41" ht="15.75" customHeight="1">
      <c r="A818" s="240"/>
      <c r="B818" s="240"/>
      <c r="C818" s="240"/>
      <c r="D818" s="240"/>
      <c r="E818" s="240"/>
      <c r="F818" s="240"/>
      <c r="G818" s="240"/>
      <c r="H818" s="164"/>
      <c r="I818" s="164"/>
      <c r="J818" s="164"/>
      <c r="K818" s="164"/>
      <c r="L818" s="164"/>
      <c r="M818" s="240"/>
      <c r="N818" s="240"/>
      <c r="O818" s="240"/>
      <c r="P818" s="240"/>
      <c r="Q818" s="240"/>
      <c r="R818" s="240"/>
      <c r="S818" s="240"/>
      <c r="T818" s="240"/>
      <c r="U818" s="240"/>
      <c r="V818" s="240"/>
      <c r="W818" s="240"/>
      <c r="X818" s="240"/>
      <c r="Y818" s="240"/>
      <c r="Z818" s="240"/>
      <c r="AA818" s="240"/>
      <c r="AB818" s="240"/>
      <c r="AC818" s="240"/>
      <c r="AD818" s="240"/>
      <c r="AE818" s="240"/>
      <c r="AF818" s="240"/>
      <c r="AG818" s="240"/>
      <c r="AH818" s="240"/>
      <c r="AI818" s="240"/>
      <c r="AJ818" s="240"/>
      <c r="AK818" s="240"/>
      <c r="AL818" s="240"/>
      <c r="AM818" s="240"/>
      <c r="AN818" s="240"/>
      <c r="AO818" s="240"/>
    </row>
    <row r="819" spans="1:41" ht="15.75" customHeight="1">
      <c r="A819" s="240"/>
      <c r="B819" s="240"/>
      <c r="C819" s="240"/>
      <c r="D819" s="240"/>
      <c r="E819" s="240"/>
      <c r="F819" s="240"/>
      <c r="G819" s="240"/>
      <c r="H819" s="164"/>
      <c r="I819" s="164"/>
      <c r="J819" s="164"/>
      <c r="K819" s="164"/>
      <c r="L819" s="164"/>
      <c r="M819" s="240"/>
      <c r="N819" s="240"/>
      <c r="O819" s="240"/>
      <c r="P819" s="240"/>
      <c r="Q819" s="240"/>
      <c r="R819" s="240"/>
      <c r="S819" s="240"/>
      <c r="T819" s="240"/>
      <c r="U819" s="240"/>
      <c r="V819" s="240"/>
      <c r="W819" s="240"/>
      <c r="X819" s="240"/>
      <c r="Y819" s="240"/>
      <c r="Z819" s="240"/>
      <c r="AA819" s="240"/>
      <c r="AB819" s="240"/>
      <c r="AC819" s="240"/>
      <c r="AD819" s="240"/>
      <c r="AE819" s="240"/>
      <c r="AF819" s="240"/>
      <c r="AG819" s="240"/>
      <c r="AH819" s="240"/>
      <c r="AI819" s="240"/>
      <c r="AJ819" s="240"/>
      <c r="AK819" s="240"/>
      <c r="AL819" s="240"/>
      <c r="AM819" s="240"/>
      <c r="AN819" s="240"/>
      <c r="AO819" s="240"/>
    </row>
    <row r="820" spans="1:41" ht="15.75" customHeight="1">
      <c r="A820" s="240"/>
      <c r="B820" s="240"/>
      <c r="C820" s="240"/>
      <c r="D820" s="240"/>
      <c r="E820" s="240"/>
      <c r="F820" s="240"/>
      <c r="G820" s="240"/>
      <c r="H820" s="164"/>
      <c r="I820" s="164"/>
      <c r="J820" s="164"/>
      <c r="K820" s="164"/>
      <c r="L820" s="164"/>
      <c r="M820" s="240"/>
      <c r="N820" s="240"/>
      <c r="O820" s="240"/>
      <c r="P820" s="240"/>
      <c r="Q820" s="240"/>
      <c r="R820" s="240"/>
      <c r="S820" s="240"/>
      <c r="T820" s="240"/>
      <c r="U820" s="240"/>
      <c r="V820" s="240"/>
      <c r="W820" s="240"/>
      <c r="X820" s="240"/>
      <c r="Y820" s="240"/>
      <c r="Z820" s="240"/>
      <c r="AA820" s="240"/>
      <c r="AB820" s="240"/>
      <c r="AC820" s="240"/>
      <c r="AD820" s="240"/>
      <c r="AE820" s="240"/>
      <c r="AF820" s="240"/>
      <c r="AG820" s="240"/>
      <c r="AH820" s="240"/>
      <c r="AI820" s="240"/>
      <c r="AJ820" s="240"/>
      <c r="AK820" s="240"/>
      <c r="AL820" s="240"/>
      <c r="AM820" s="240"/>
      <c r="AN820" s="240"/>
      <c r="AO820" s="240"/>
    </row>
    <row r="821" spans="1:41" ht="15.75" customHeight="1">
      <c r="A821" s="240"/>
      <c r="B821" s="240"/>
      <c r="C821" s="240"/>
      <c r="D821" s="240"/>
      <c r="E821" s="240"/>
      <c r="F821" s="240"/>
      <c r="G821" s="240"/>
      <c r="H821" s="164"/>
      <c r="I821" s="164"/>
      <c r="J821" s="164"/>
      <c r="K821" s="164"/>
      <c r="L821" s="164"/>
      <c r="M821" s="240"/>
      <c r="N821" s="240"/>
      <c r="O821" s="240"/>
      <c r="P821" s="240"/>
      <c r="Q821" s="240"/>
      <c r="R821" s="240"/>
      <c r="S821" s="240"/>
      <c r="T821" s="240"/>
      <c r="U821" s="240"/>
      <c r="V821" s="240"/>
      <c r="W821" s="240"/>
      <c r="X821" s="240"/>
      <c r="Y821" s="240"/>
      <c r="Z821" s="240"/>
      <c r="AA821" s="240"/>
      <c r="AB821" s="240"/>
      <c r="AC821" s="240"/>
      <c r="AD821" s="240"/>
      <c r="AE821" s="240"/>
      <c r="AF821" s="240"/>
      <c r="AG821" s="240"/>
      <c r="AH821" s="240"/>
      <c r="AI821" s="240"/>
      <c r="AJ821" s="240"/>
      <c r="AK821" s="240"/>
      <c r="AL821" s="240"/>
      <c r="AM821" s="240"/>
      <c r="AN821" s="240"/>
      <c r="AO821" s="240"/>
    </row>
    <row r="822" spans="1:41" ht="15.75" customHeight="1">
      <c r="A822" s="240"/>
      <c r="B822" s="240"/>
      <c r="C822" s="240"/>
      <c r="D822" s="240"/>
      <c r="E822" s="240"/>
      <c r="F822" s="240"/>
      <c r="G822" s="240"/>
      <c r="H822" s="164"/>
      <c r="I822" s="164"/>
      <c r="J822" s="164"/>
      <c r="K822" s="164"/>
      <c r="L822" s="164"/>
      <c r="M822" s="240"/>
      <c r="N822" s="240"/>
      <c r="O822" s="240"/>
      <c r="P822" s="240"/>
      <c r="Q822" s="240"/>
      <c r="R822" s="240"/>
      <c r="S822" s="240"/>
      <c r="T822" s="240"/>
      <c r="U822" s="240"/>
      <c r="V822" s="240"/>
      <c r="W822" s="240"/>
      <c r="X822" s="240"/>
      <c r="Y822" s="240"/>
      <c r="Z822" s="240"/>
      <c r="AA822" s="240"/>
      <c r="AB822" s="240"/>
      <c r="AC822" s="240"/>
      <c r="AD822" s="240"/>
      <c r="AE822" s="240"/>
      <c r="AF822" s="240"/>
      <c r="AG822" s="240"/>
      <c r="AH822" s="240"/>
      <c r="AI822" s="240"/>
      <c r="AJ822" s="240"/>
      <c r="AK822" s="240"/>
      <c r="AL822" s="240"/>
      <c r="AM822" s="240"/>
      <c r="AN822" s="240"/>
      <c r="AO822" s="240"/>
    </row>
    <row r="823" spans="1:41" ht="15.75" customHeight="1">
      <c r="A823" s="240"/>
      <c r="B823" s="240"/>
      <c r="C823" s="240"/>
      <c r="D823" s="240"/>
      <c r="E823" s="240"/>
      <c r="F823" s="240"/>
      <c r="G823" s="240"/>
      <c r="H823" s="164"/>
      <c r="I823" s="164"/>
      <c r="J823" s="164"/>
      <c r="K823" s="164"/>
      <c r="L823" s="164"/>
      <c r="M823" s="240"/>
      <c r="N823" s="240"/>
      <c r="O823" s="240"/>
      <c r="P823" s="240"/>
      <c r="Q823" s="240"/>
      <c r="R823" s="240"/>
      <c r="S823" s="240"/>
      <c r="T823" s="240"/>
      <c r="U823" s="240"/>
      <c r="V823" s="240"/>
      <c r="W823" s="240"/>
      <c r="X823" s="240"/>
      <c r="Y823" s="240"/>
      <c r="Z823" s="240"/>
      <c r="AA823" s="240"/>
      <c r="AB823" s="240"/>
      <c r="AC823" s="240"/>
      <c r="AD823" s="240"/>
      <c r="AE823" s="240"/>
      <c r="AF823" s="240"/>
      <c r="AG823" s="240"/>
      <c r="AH823" s="240"/>
      <c r="AI823" s="240"/>
      <c r="AJ823" s="240"/>
      <c r="AK823" s="240"/>
      <c r="AL823" s="240"/>
      <c r="AM823" s="240"/>
      <c r="AN823" s="240"/>
      <c r="AO823" s="240"/>
    </row>
    <row r="824" spans="1:41" ht="15.75" customHeight="1">
      <c r="A824" s="240"/>
      <c r="B824" s="240"/>
      <c r="C824" s="240"/>
      <c r="D824" s="240"/>
      <c r="E824" s="240"/>
      <c r="F824" s="240"/>
      <c r="G824" s="240"/>
      <c r="H824" s="164"/>
      <c r="I824" s="164"/>
      <c r="J824" s="164"/>
      <c r="K824" s="164"/>
      <c r="L824" s="164"/>
      <c r="M824" s="240"/>
      <c r="N824" s="240"/>
      <c r="O824" s="240"/>
      <c r="P824" s="240"/>
      <c r="Q824" s="240"/>
      <c r="R824" s="240"/>
      <c r="S824" s="240"/>
      <c r="T824" s="240"/>
      <c r="U824" s="240"/>
      <c r="V824" s="240"/>
      <c r="W824" s="240"/>
      <c r="X824" s="240"/>
      <c r="Y824" s="240"/>
      <c r="Z824" s="240"/>
      <c r="AA824" s="240"/>
      <c r="AB824" s="240"/>
      <c r="AC824" s="240"/>
      <c r="AD824" s="240"/>
      <c r="AE824" s="240"/>
      <c r="AF824" s="240"/>
      <c r="AG824" s="240"/>
      <c r="AH824" s="240"/>
      <c r="AI824" s="240"/>
      <c r="AJ824" s="240"/>
      <c r="AK824" s="240"/>
      <c r="AL824" s="240"/>
      <c r="AM824" s="240"/>
      <c r="AN824" s="240"/>
      <c r="AO824" s="240"/>
    </row>
    <row r="825" spans="1:41" ht="15.75" customHeight="1">
      <c r="A825" s="240"/>
      <c r="B825" s="240"/>
      <c r="C825" s="240"/>
      <c r="D825" s="240"/>
      <c r="E825" s="240"/>
      <c r="F825" s="240"/>
      <c r="G825" s="240"/>
      <c r="H825" s="164"/>
      <c r="I825" s="164"/>
      <c r="J825" s="164"/>
      <c r="K825" s="164"/>
      <c r="L825" s="164"/>
      <c r="M825" s="240"/>
      <c r="N825" s="240"/>
      <c r="O825" s="240"/>
      <c r="P825" s="240"/>
      <c r="Q825" s="240"/>
      <c r="R825" s="240"/>
      <c r="S825" s="240"/>
      <c r="T825" s="240"/>
      <c r="U825" s="240"/>
      <c r="V825" s="240"/>
      <c r="W825" s="240"/>
      <c r="X825" s="240"/>
      <c r="Y825" s="240"/>
      <c r="Z825" s="240"/>
      <c r="AA825" s="240"/>
      <c r="AB825" s="240"/>
      <c r="AC825" s="240"/>
      <c r="AD825" s="240"/>
      <c r="AE825" s="240"/>
      <c r="AF825" s="240"/>
      <c r="AG825" s="240"/>
      <c r="AH825" s="240"/>
      <c r="AI825" s="240"/>
      <c r="AJ825" s="240"/>
      <c r="AK825" s="240"/>
      <c r="AL825" s="240"/>
      <c r="AM825" s="240"/>
      <c r="AN825" s="240"/>
      <c r="AO825" s="240"/>
    </row>
    <row r="826" spans="1:41" ht="15.75" customHeight="1">
      <c r="A826" s="240"/>
      <c r="B826" s="240"/>
      <c r="C826" s="240"/>
      <c r="D826" s="240"/>
      <c r="E826" s="240"/>
      <c r="F826" s="240"/>
      <c r="G826" s="240"/>
      <c r="H826" s="164"/>
      <c r="I826" s="164"/>
      <c r="J826" s="164"/>
      <c r="K826" s="164"/>
      <c r="L826" s="164"/>
      <c r="M826" s="240"/>
      <c r="N826" s="240"/>
      <c r="O826" s="240"/>
      <c r="P826" s="240"/>
      <c r="Q826" s="240"/>
      <c r="R826" s="240"/>
      <c r="S826" s="240"/>
      <c r="T826" s="240"/>
      <c r="U826" s="240"/>
      <c r="V826" s="240"/>
      <c r="W826" s="240"/>
      <c r="X826" s="240"/>
      <c r="Y826" s="240"/>
      <c r="Z826" s="240"/>
      <c r="AA826" s="240"/>
      <c r="AB826" s="240"/>
      <c r="AC826" s="240"/>
      <c r="AD826" s="240"/>
      <c r="AE826" s="240"/>
      <c r="AF826" s="240"/>
      <c r="AG826" s="240"/>
      <c r="AH826" s="240"/>
      <c r="AI826" s="240"/>
      <c r="AJ826" s="240"/>
      <c r="AK826" s="240"/>
      <c r="AL826" s="240"/>
      <c r="AM826" s="240"/>
      <c r="AN826" s="240"/>
      <c r="AO826" s="240"/>
    </row>
    <row r="827" spans="1:41" ht="15.75" customHeight="1">
      <c r="A827" s="240"/>
      <c r="B827" s="240"/>
      <c r="C827" s="240"/>
      <c r="D827" s="240"/>
      <c r="E827" s="240"/>
      <c r="F827" s="240"/>
      <c r="G827" s="240"/>
      <c r="H827" s="164"/>
      <c r="I827" s="164"/>
      <c r="J827" s="164"/>
      <c r="K827" s="164"/>
      <c r="L827" s="164"/>
      <c r="M827" s="240"/>
      <c r="N827" s="240"/>
      <c r="O827" s="240"/>
      <c r="P827" s="240"/>
      <c r="Q827" s="240"/>
      <c r="R827" s="240"/>
      <c r="S827" s="240"/>
      <c r="T827" s="240"/>
      <c r="U827" s="240"/>
      <c r="V827" s="240"/>
      <c r="W827" s="240"/>
      <c r="X827" s="240"/>
      <c r="Y827" s="240"/>
      <c r="Z827" s="240"/>
      <c r="AA827" s="240"/>
      <c r="AB827" s="240"/>
      <c r="AC827" s="240"/>
      <c r="AD827" s="240"/>
      <c r="AE827" s="240"/>
      <c r="AF827" s="240"/>
      <c r="AG827" s="240"/>
      <c r="AH827" s="240"/>
      <c r="AI827" s="240"/>
      <c r="AJ827" s="240"/>
      <c r="AK827" s="240"/>
      <c r="AL827" s="240"/>
      <c r="AM827" s="240"/>
      <c r="AN827" s="240"/>
      <c r="AO827" s="240"/>
    </row>
    <row r="828" spans="1:41" ht="15.75" customHeight="1">
      <c r="A828" s="240"/>
      <c r="B828" s="240"/>
      <c r="C828" s="240"/>
      <c r="D828" s="240"/>
      <c r="E828" s="240"/>
      <c r="F828" s="240"/>
      <c r="G828" s="240"/>
      <c r="H828" s="164"/>
      <c r="I828" s="164"/>
      <c r="J828" s="164"/>
      <c r="K828" s="164"/>
      <c r="L828" s="164"/>
      <c r="M828" s="240"/>
      <c r="N828" s="240"/>
      <c r="O828" s="240"/>
      <c r="P828" s="240"/>
      <c r="Q828" s="240"/>
      <c r="R828" s="240"/>
      <c r="S828" s="240"/>
      <c r="T828" s="240"/>
      <c r="U828" s="240"/>
      <c r="V828" s="240"/>
      <c r="W828" s="240"/>
      <c r="X828" s="240"/>
      <c r="Y828" s="240"/>
      <c r="Z828" s="240"/>
      <c r="AA828" s="240"/>
      <c r="AB828" s="240"/>
      <c r="AC828" s="240"/>
      <c r="AD828" s="240"/>
      <c r="AE828" s="240"/>
      <c r="AF828" s="240"/>
      <c r="AG828" s="240"/>
      <c r="AH828" s="240"/>
      <c r="AI828" s="240"/>
      <c r="AJ828" s="240"/>
      <c r="AK828" s="240"/>
      <c r="AL828" s="240"/>
      <c r="AM828" s="240"/>
      <c r="AN828" s="240"/>
      <c r="AO828" s="240"/>
    </row>
    <row r="829" spans="1:41" ht="15.75" customHeight="1">
      <c r="A829" s="240"/>
      <c r="B829" s="240"/>
      <c r="C829" s="240"/>
      <c r="D829" s="240"/>
      <c r="E829" s="240"/>
      <c r="F829" s="240"/>
      <c r="G829" s="240"/>
      <c r="H829" s="164"/>
      <c r="I829" s="164"/>
      <c r="J829" s="164"/>
      <c r="K829" s="164"/>
      <c r="L829" s="164"/>
      <c r="M829" s="240"/>
      <c r="N829" s="240"/>
      <c r="O829" s="240"/>
      <c r="P829" s="240"/>
      <c r="Q829" s="240"/>
      <c r="R829" s="240"/>
      <c r="S829" s="240"/>
      <c r="T829" s="240"/>
      <c r="U829" s="240"/>
      <c r="V829" s="240"/>
      <c r="W829" s="240"/>
      <c r="X829" s="240"/>
      <c r="Y829" s="240"/>
      <c r="Z829" s="240"/>
      <c r="AA829" s="240"/>
      <c r="AB829" s="240"/>
      <c r="AC829" s="240"/>
      <c r="AD829" s="240"/>
      <c r="AE829" s="240"/>
      <c r="AF829" s="240"/>
      <c r="AG829" s="240"/>
      <c r="AH829" s="240"/>
      <c r="AI829" s="240"/>
      <c r="AJ829" s="240"/>
      <c r="AK829" s="240"/>
      <c r="AL829" s="240"/>
      <c r="AM829" s="240"/>
      <c r="AN829" s="240"/>
      <c r="AO829" s="240"/>
    </row>
    <row r="830" spans="1:41" ht="15.75" customHeight="1">
      <c r="A830" s="240"/>
      <c r="B830" s="240"/>
      <c r="C830" s="240"/>
      <c r="D830" s="240"/>
      <c r="E830" s="240"/>
      <c r="F830" s="240"/>
      <c r="G830" s="240"/>
      <c r="H830" s="164"/>
      <c r="I830" s="164"/>
      <c r="J830" s="164"/>
      <c r="K830" s="164"/>
      <c r="L830" s="164"/>
      <c r="M830" s="240"/>
      <c r="N830" s="240"/>
      <c r="O830" s="240"/>
      <c r="P830" s="240"/>
      <c r="Q830" s="240"/>
      <c r="R830" s="240"/>
      <c r="S830" s="240"/>
      <c r="T830" s="240"/>
      <c r="U830" s="240"/>
      <c r="V830" s="240"/>
      <c r="W830" s="240"/>
      <c r="X830" s="240"/>
      <c r="Y830" s="240"/>
      <c r="Z830" s="240"/>
      <c r="AA830" s="240"/>
      <c r="AB830" s="240"/>
      <c r="AC830" s="240"/>
      <c r="AD830" s="240"/>
      <c r="AE830" s="240"/>
      <c r="AF830" s="240"/>
      <c r="AG830" s="240"/>
      <c r="AH830" s="240"/>
      <c r="AI830" s="240"/>
      <c r="AJ830" s="240"/>
      <c r="AK830" s="240"/>
      <c r="AL830" s="240"/>
      <c r="AM830" s="240"/>
      <c r="AN830" s="240"/>
      <c r="AO830" s="240"/>
    </row>
    <row r="831" spans="1:41" ht="15.75" customHeight="1">
      <c r="A831" s="240"/>
      <c r="B831" s="240"/>
      <c r="C831" s="240"/>
      <c r="D831" s="240"/>
      <c r="E831" s="240"/>
      <c r="F831" s="240"/>
      <c r="G831" s="240"/>
      <c r="H831" s="164"/>
      <c r="I831" s="164"/>
      <c r="J831" s="164"/>
      <c r="K831" s="164"/>
      <c r="L831" s="164"/>
      <c r="M831" s="240"/>
      <c r="N831" s="240"/>
      <c r="O831" s="240"/>
      <c r="P831" s="240"/>
      <c r="Q831" s="240"/>
      <c r="R831" s="240"/>
      <c r="S831" s="240"/>
      <c r="T831" s="240"/>
      <c r="U831" s="240"/>
      <c r="V831" s="240"/>
      <c r="W831" s="240"/>
      <c r="X831" s="240"/>
      <c r="Y831" s="240"/>
      <c r="Z831" s="240"/>
      <c r="AA831" s="240"/>
      <c r="AB831" s="240"/>
      <c r="AC831" s="240"/>
      <c r="AD831" s="240"/>
      <c r="AE831" s="240"/>
      <c r="AF831" s="240"/>
      <c r="AG831" s="240"/>
      <c r="AH831" s="240"/>
      <c r="AI831" s="240"/>
      <c r="AJ831" s="240"/>
      <c r="AK831" s="240"/>
      <c r="AL831" s="240"/>
      <c r="AM831" s="240"/>
      <c r="AN831" s="240"/>
      <c r="AO831" s="240"/>
    </row>
    <row r="832" spans="1:41" ht="15.75" customHeight="1">
      <c r="A832" s="240"/>
      <c r="B832" s="240"/>
      <c r="C832" s="240"/>
      <c r="D832" s="240"/>
      <c r="E832" s="240"/>
      <c r="F832" s="240"/>
      <c r="G832" s="240"/>
      <c r="H832" s="164"/>
      <c r="I832" s="164"/>
      <c r="J832" s="164"/>
      <c r="K832" s="164"/>
      <c r="L832" s="164"/>
      <c r="M832" s="240"/>
      <c r="N832" s="240"/>
      <c r="O832" s="240"/>
      <c r="P832" s="240"/>
      <c r="Q832" s="240"/>
      <c r="R832" s="240"/>
      <c r="S832" s="240"/>
      <c r="T832" s="240"/>
      <c r="U832" s="240"/>
      <c r="V832" s="240"/>
      <c r="W832" s="240"/>
      <c r="X832" s="240"/>
      <c r="Y832" s="240"/>
      <c r="Z832" s="240"/>
      <c r="AA832" s="240"/>
      <c r="AB832" s="240"/>
      <c r="AC832" s="240"/>
      <c r="AD832" s="240"/>
      <c r="AE832" s="240"/>
      <c r="AF832" s="240"/>
      <c r="AG832" s="240"/>
      <c r="AH832" s="240"/>
      <c r="AI832" s="240"/>
      <c r="AJ832" s="240"/>
      <c r="AK832" s="240"/>
      <c r="AL832" s="240"/>
      <c r="AM832" s="240"/>
      <c r="AN832" s="240"/>
      <c r="AO832" s="240"/>
    </row>
    <row r="833" spans="1:41" ht="15.75" customHeight="1">
      <c r="A833" s="240"/>
      <c r="B833" s="240"/>
      <c r="C833" s="240"/>
      <c r="D833" s="240"/>
      <c r="E833" s="240"/>
      <c r="F833" s="240"/>
      <c r="G833" s="240"/>
      <c r="H833" s="164"/>
      <c r="I833" s="164"/>
      <c r="J833" s="164"/>
      <c r="K833" s="164"/>
      <c r="L833" s="164"/>
      <c r="M833" s="240"/>
      <c r="N833" s="240"/>
      <c r="O833" s="240"/>
      <c r="P833" s="240"/>
      <c r="Q833" s="240"/>
      <c r="R833" s="240"/>
      <c r="S833" s="240"/>
      <c r="T833" s="240"/>
      <c r="U833" s="240"/>
      <c r="V833" s="240"/>
      <c r="W833" s="240"/>
      <c r="X833" s="240"/>
      <c r="Y833" s="240"/>
      <c r="Z833" s="240"/>
      <c r="AA833" s="240"/>
      <c r="AB833" s="240"/>
      <c r="AC833" s="240"/>
      <c r="AD833" s="240"/>
      <c r="AE833" s="240"/>
      <c r="AF833" s="240"/>
      <c r="AG833" s="240"/>
      <c r="AH833" s="240"/>
      <c r="AI833" s="240"/>
      <c r="AJ833" s="240"/>
      <c r="AK833" s="240"/>
      <c r="AL833" s="240"/>
      <c r="AM833" s="240"/>
      <c r="AN833" s="240"/>
      <c r="AO833" s="240"/>
    </row>
    <row r="834" spans="1:41" ht="15.75" customHeight="1">
      <c r="A834" s="240"/>
      <c r="B834" s="240"/>
      <c r="C834" s="240"/>
      <c r="D834" s="240"/>
      <c r="E834" s="240"/>
      <c r="F834" s="240"/>
      <c r="G834" s="240"/>
      <c r="H834" s="164"/>
      <c r="I834" s="164"/>
      <c r="J834" s="164"/>
      <c r="K834" s="164"/>
      <c r="L834" s="164"/>
      <c r="M834" s="240"/>
      <c r="N834" s="240"/>
      <c r="O834" s="240"/>
      <c r="P834" s="240"/>
      <c r="Q834" s="240"/>
      <c r="R834" s="240"/>
      <c r="S834" s="240"/>
      <c r="T834" s="240"/>
      <c r="U834" s="240"/>
      <c r="V834" s="240"/>
      <c r="W834" s="240"/>
      <c r="X834" s="240"/>
      <c r="Y834" s="240"/>
      <c r="Z834" s="240"/>
      <c r="AA834" s="240"/>
      <c r="AB834" s="240"/>
      <c r="AC834" s="240"/>
      <c r="AD834" s="240"/>
      <c r="AE834" s="240"/>
      <c r="AF834" s="240"/>
      <c r="AG834" s="240"/>
      <c r="AH834" s="240"/>
      <c r="AI834" s="240"/>
      <c r="AJ834" s="240"/>
      <c r="AK834" s="240"/>
      <c r="AL834" s="240"/>
      <c r="AM834" s="240"/>
      <c r="AN834" s="240"/>
      <c r="AO834" s="240"/>
    </row>
    <row r="835" spans="1:41" ht="15.75" customHeight="1">
      <c r="A835" s="240"/>
      <c r="B835" s="240"/>
      <c r="C835" s="240"/>
      <c r="D835" s="240"/>
      <c r="E835" s="240"/>
      <c r="F835" s="240"/>
      <c r="G835" s="240"/>
      <c r="H835" s="164"/>
      <c r="I835" s="164"/>
      <c r="J835" s="164"/>
      <c r="K835" s="164"/>
      <c r="L835" s="164"/>
      <c r="M835" s="240"/>
      <c r="N835" s="240"/>
      <c r="O835" s="240"/>
      <c r="P835" s="240"/>
      <c r="Q835" s="240"/>
      <c r="R835" s="240"/>
      <c r="S835" s="240"/>
      <c r="T835" s="240"/>
      <c r="U835" s="240"/>
      <c r="V835" s="240"/>
      <c r="W835" s="240"/>
      <c r="X835" s="240"/>
      <c r="Y835" s="240"/>
      <c r="Z835" s="240"/>
      <c r="AA835" s="240"/>
      <c r="AB835" s="240"/>
      <c r="AC835" s="240"/>
      <c r="AD835" s="240"/>
      <c r="AE835" s="240"/>
      <c r="AF835" s="240"/>
      <c r="AG835" s="240"/>
      <c r="AH835" s="240"/>
      <c r="AI835" s="240"/>
      <c r="AJ835" s="240"/>
      <c r="AK835" s="240"/>
      <c r="AL835" s="240"/>
      <c r="AM835" s="240"/>
      <c r="AN835" s="240"/>
      <c r="AO835" s="240"/>
    </row>
    <row r="836" spans="1:41" ht="15.75" customHeight="1">
      <c r="A836" s="240"/>
      <c r="B836" s="240"/>
      <c r="C836" s="240"/>
      <c r="D836" s="240"/>
      <c r="E836" s="240"/>
      <c r="F836" s="240"/>
      <c r="G836" s="240"/>
      <c r="H836" s="164"/>
      <c r="I836" s="164"/>
      <c r="J836" s="164"/>
      <c r="K836" s="164"/>
      <c r="L836" s="164"/>
      <c r="M836" s="240"/>
      <c r="N836" s="240"/>
      <c r="O836" s="240"/>
      <c r="P836" s="240"/>
      <c r="Q836" s="240"/>
      <c r="R836" s="240"/>
      <c r="S836" s="240"/>
      <c r="T836" s="240"/>
      <c r="U836" s="240"/>
      <c r="V836" s="240"/>
      <c r="W836" s="240"/>
      <c r="X836" s="240"/>
      <c r="Y836" s="240"/>
      <c r="Z836" s="240"/>
      <c r="AA836" s="240"/>
      <c r="AB836" s="240"/>
      <c r="AC836" s="240"/>
      <c r="AD836" s="240"/>
      <c r="AE836" s="240"/>
      <c r="AF836" s="240"/>
      <c r="AG836" s="240"/>
      <c r="AH836" s="240"/>
      <c r="AI836" s="240"/>
      <c r="AJ836" s="240"/>
      <c r="AK836" s="240"/>
      <c r="AL836" s="240"/>
      <c r="AM836" s="240"/>
      <c r="AN836" s="240"/>
      <c r="AO836" s="240"/>
    </row>
    <row r="837" spans="1:41" ht="15.75" customHeight="1">
      <c r="A837" s="240"/>
      <c r="B837" s="240"/>
      <c r="C837" s="240"/>
      <c r="D837" s="240"/>
      <c r="E837" s="240"/>
      <c r="F837" s="240"/>
      <c r="G837" s="240"/>
      <c r="H837" s="164"/>
      <c r="I837" s="164"/>
      <c r="J837" s="164"/>
      <c r="K837" s="164"/>
      <c r="L837" s="164"/>
      <c r="M837" s="240"/>
      <c r="N837" s="240"/>
      <c r="O837" s="240"/>
      <c r="P837" s="240"/>
      <c r="Q837" s="240"/>
      <c r="R837" s="240"/>
      <c r="S837" s="240"/>
      <c r="T837" s="240"/>
      <c r="U837" s="240"/>
      <c r="V837" s="240"/>
      <c r="W837" s="240"/>
      <c r="X837" s="240"/>
      <c r="Y837" s="240"/>
      <c r="Z837" s="240"/>
      <c r="AA837" s="240"/>
      <c r="AB837" s="240"/>
      <c r="AC837" s="240"/>
      <c r="AD837" s="240"/>
      <c r="AE837" s="240"/>
      <c r="AF837" s="240"/>
      <c r="AG837" s="240"/>
      <c r="AH837" s="240"/>
      <c r="AI837" s="240"/>
      <c r="AJ837" s="240"/>
      <c r="AK837" s="240"/>
      <c r="AL837" s="240"/>
      <c r="AM837" s="240"/>
      <c r="AN837" s="240"/>
      <c r="AO837" s="240"/>
    </row>
    <row r="838" spans="1:41" ht="15.75" customHeight="1">
      <c r="A838" s="240"/>
      <c r="B838" s="240"/>
      <c r="C838" s="240"/>
      <c r="D838" s="240"/>
      <c r="E838" s="240"/>
      <c r="F838" s="240"/>
      <c r="G838" s="240"/>
      <c r="H838" s="164"/>
      <c r="I838" s="164"/>
      <c r="J838" s="164"/>
      <c r="K838" s="164"/>
      <c r="L838" s="164"/>
      <c r="M838" s="240"/>
      <c r="N838" s="240"/>
      <c r="O838" s="240"/>
      <c r="P838" s="240"/>
      <c r="Q838" s="240"/>
      <c r="R838" s="240"/>
      <c r="S838" s="240"/>
      <c r="T838" s="240"/>
      <c r="U838" s="240"/>
      <c r="V838" s="240"/>
      <c r="W838" s="240"/>
      <c r="X838" s="240"/>
      <c r="Y838" s="240"/>
      <c r="Z838" s="240"/>
      <c r="AA838" s="240"/>
      <c r="AB838" s="240"/>
      <c r="AC838" s="240"/>
      <c r="AD838" s="240"/>
      <c r="AE838" s="240"/>
      <c r="AF838" s="240"/>
      <c r="AG838" s="240"/>
      <c r="AH838" s="240"/>
      <c r="AI838" s="240"/>
      <c r="AJ838" s="240"/>
      <c r="AK838" s="240"/>
      <c r="AL838" s="240"/>
      <c r="AM838" s="240"/>
      <c r="AN838" s="240"/>
      <c r="AO838" s="240"/>
    </row>
    <row r="839" spans="1:41" ht="15.75" customHeight="1">
      <c r="A839" s="240"/>
      <c r="B839" s="240"/>
      <c r="C839" s="240"/>
      <c r="D839" s="240"/>
      <c r="E839" s="240"/>
      <c r="F839" s="240"/>
      <c r="G839" s="240"/>
      <c r="H839" s="164"/>
      <c r="I839" s="164"/>
      <c r="J839" s="164"/>
      <c r="K839" s="164"/>
      <c r="L839" s="164"/>
      <c r="M839" s="240"/>
      <c r="N839" s="240"/>
      <c r="O839" s="240"/>
      <c r="P839" s="240"/>
      <c r="Q839" s="240"/>
      <c r="R839" s="240"/>
      <c r="S839" s="240"/>
      <c r="T839" s="240"/>
      <c r="U839" s="240"/>
      <c r="V839" s="240"/>
      <c r="W839" s="240"/>
      <c r="X839" s="240"/>
      <c r="Y839" s="240"/>
      <c r="Z839" s="240"/>
      <c r="AA839" s="240"/>
      <c r="AB839" s="240"/>
      <c r="AC839" s="240"/>
      <c r="AD839" s="240"/>
      <c r="AE839" s="240"/>
      <c r="AF839" s="240"/>
      <c r="AG839" s="240"/>
      <c r="AH839" s="240"/>
      <c r="AI839" s="240"/>
      <c r="AJ839" s="240"/>
      <c r="AK839" s="240"/>
      <c r="AL839" s="240"/>
      <c r="AM839" s="240"/>
      <c r="AN839" s="240"/>
      <c r="AO839" s="240"/>
    </row>
    <row r="840" spans="1:41" ht="15.75" customHeight="1">
      <c r="A840" s="240"/>
      <c r="B840" s="240"/>
      <c r="C840" s="240"/>
      <c r="D840" s="240"/>
      <c r="E840" s="240"/>
      <c r="F840" s="240"/>
      <c r="G840" s="240"/>
      <c r="H840" s="164"/>
      <c r="I840" s="164"/>
      <c r="J840" s="164"/>
      <c r="K840" s="164"/>
      <c r="L840" s="164"/>
      <c r="M840" s="240"/>
      <c r="N840" s="240"/>
      <c r="O840" s="240"/>
      <c r="P840" s="240"/>
      <c r="Q840" s="240"/>
      <c r="R840" s="240"/>
      <c r="S840" s="240"/>
      <c r="T840" s="240"/>
      <c r="U840" s="240"/>
      <c r="V840" s="240"/>
      <c r="W840" s="240"/>
      <c r="X840" s="240"/>
      <c r="Y840" s="240"/>
      <c r="Z840" s="240"/>
      <c r="AA840" s="240"/>
      <c r="AB840" s="240"/>
      <c r="AC840" s="240"/>
      <c r="AD840" s="240"/>
      <c r="AE840" s="240"/>
      <c r="AF840" s="240"/>
      <c r="AG840" s="240"/>
      <c r="AH840" s="240"/>
      <c r="AI840" s="240"/>
      <c r="AJ840" s="240"/>
      <c r="AK840" s="240"/>
      <c r="AL840" s="240"/>
      <c r="AM840" s="240"/>
      <c r="AN840" s="240"/>
      <c r="AO840" s="240"/>
    </row>
    <row r="841" spans="1:41" ht="15.75" customHeight="1">
      <c r="A841" s="240"/>
      <c r="B841" s="240"/>
      <c r="C841" s="240"/>
      <c r="D841" s="240"/>
      <c r="E841" s="240"/>
      <c r="F841" s="240"/>
      <c r="G841" s="240"/>
      <c r="H841" s="164"/>
      <c r="I841" s="164"/>
      <c r="J841" s="164"/>
      <c r="K841" s="164"/>
      <c r="L841" s="164"/>
      <c r="M841" s="240"/>
      <c r="N841" s="240"/>
      <c r="O841" s="240"/>
      <c r="P841" s="240"/>
      <c r="Q841" s="240"/>
      <c r="R841" s="240"/>
      <c r="S841" s="240"/>
      <c r="T841" s="240"/>
      <c r="U841" s="240"/>
      <c r="V841" s="240"/>
      <c r="W841" s="240"/>
      <c r="X841" s="240"/>
      <c r="Y841" s="240"/>
      <c r="Z841" s="240"/>
      <c r="AA841" s="240"/>
      <c r="AB841" s="240"/>
      <c r="AC841" s="240"/>
      <c r="AD841" s="240"/>
      <c r="AE841" s="240"/>
      <c r="AF841" s="240"/>
      <c r="AG841" s="240"/>
      <c r="AH841" s="240"/>
      <c r="AI841" s="240"/>
      <c r="AJ841" s="240"/>
      <c r="AK841" s="240"/>
      <c r="AL841" s="240"/>
      <c r="AM841" s="240"/>
      <c r="AN841" s="240"/>
      <c r="AO841" s="240"/>
    </row>
    <row r="842" spans="1:41" ht="15.75" customHeight="1">
      <c r="A842" s="240"/>
      <c r="B842" s="240"/>
      <c r="C842" s="240"/>
      <c r="D842" s="240"/>
      <c r="E842" s="240"/>
      <c r="F842" s="240"/>
      <c r="G842" s="240"/>
      <c r="H842" s="164"/>
      <c r="I842" s="164"/>
      <c r="J842" s="164"/>
      <c r="K842" s="164"/>
      <c r="L842" s="164"/>
      <c r="M842" s="240"/>
      <c r="N842" s="240"/>
      <c r="O842" s="240"/>
      <c r="P842" s="240"/>
      <c r="Q842" s="240"/>
      <c r="R842" s="240"/>
      <c r="S842" s="240"/>
      <c r="T842" s="240"/>
      <c r="U842" s="240"/>
      <c r="V842" s="240"/>
      <c r="W842" s="240"/>
      <c r="X842" s="240"/>
      <c r="Y842" s="240"/>
      <c r="Z842" s="240"/>
      <c r="AA842" s="240"/>
      <c r="AB842" s="240"/>
      <c r="AC842" s="240"/>
      <c r="AD842" s="240"/>
      <c r="AE842" s="240"/>
      <c r="AF842" s="240"/>
      <c r="AG842" s="240"/>
      <c r="AH842" s="240"/>
      <c r="AI842" s="240"/>
      <c r="AJ842" s="240"/>
      <c r="AK842" s="240"/>
      <c r="AL842" s="240"/>
      <c r="AM842" s="240"/>
      <c r="AN842" s="240"/>
      <c r="AO842" s="240"/>
    </row>
    <row r="843" spans="1:41" ht="15.75" customHeight="1">
      <c r="A843" s="240"/>
      <c r="B843" s="240"/>
      <c r="C843" s="240"/>
      <c r="D843" s="240"/>
      <c r="E843" s="240"/>
      <c r="F843" s="240"/>
      <c r="G843" s="240"/>
      <c r="H843" s="164"/>
      <c r="I843" s="164"/>
      <c r="J843" s="164"/>
      <c r="K843" s="164"/>
      <c r="L843" s="164"/>
      <c r="M843" s="240"/>
      <c r="N843" s="240"/>
      <c r="O843" s="240"/>
      <c r="P843" s="240"/>
      <c r="Q843" s="240"/>
      <c r="R843" s="240"/>
      <c r="S843" s="240"/>
      <c r="T843" s="240"/>
      <c r="U843" s="240"/>
      <c r="V843" s="240"/>
      <c r="W843" s="240"/>
      <c r="X843" s="240"/>
      <c r="Y843" s="240"/>
      <c r="Z843" s="240"/>
      <c r="AA843" s="240"/>
      <c r="AB843" s="240"/>
      <c r="AC843" s="240"/>
      <c r="AD843" s="240"/>
      <c r="AE843" s="240"/>
      <c r="AF843" s="240"/>
      <c r="AG843" s="240"/>
      <c r="AH843" s="240"/>
      <c r="AI843" s="240"/>
      <c r="AJ843" s="240"/>
      <c r="AK843" s="240"/>
      <c r="AL843" s="240"/>
      <c r="AM843" s="240"/>
      <c r="AN843" s="240"/>
      <c r="AO843" s="240"/>
    </row>
    <row r="844" spans="1:41" ht="15.75" customHeight="1">
      <c r="A844" s="240"/>
      <c r="B844" s="240"/>
      <c r="C844" s="240"/>
      <c r="D844" s="240"/>
      <c r="E844" s="240"/>
      <c r="F844" s="240"/>
      <c r="G844" s="240"/>
      <c r="H844" s="164"/>
      <c r="I844" s="164"/>
      <c r="J844" s="164"/>
      <c r="K844" s="164"/>
      <c r="L844" s="164"/>
      <c r="M844" s="240"/>
      <c r="N844" s="240"/>
      <c r="O844" s="240"/>
      <c r="P844" s="240"/>
      <c r="Q844" s="240"/>
      <c r="R844" s="240"/>
      <c r="S844" s="240"/>
      <c r="T844" s="240"/>
      <c r="U844" s="240"/>
      <c r="V844" s="240"/>
      <c r="W844" s="240"/>
      <c r="X844" s="240"/>
      <c r="Y844" s="240"/>
      <c r="Z844" s="240"/>
      <c r="AA844" s="240"/>
      <c r="AB844" s="240"/>
      <c r="AC844" s="240"/>
      <c r="AD844" s="240"/>
      <c r="AE844" s="240"/>
      <c r="AF844" s="240"/>
      <c r="AG844" s="240"/>
      <c r="AH844" s="240"/>
      <c r="AI844" s="240"/>
      <c r="AJ844" s="240"/>
      <c r="AK844" s="240"/>
      <c r="AL844" s="240"/>
      <c r="AM844" s="240"/>
      <c r="AN844" s="240"/>
      <c r="AO844" s="240"/>
    </row>
    <row r="845" spans="1:41" ht="15.75" customHeight="1">
      <c r="A845" s="240"/>
      <c r="B845" s="240"/>
      <c r="C845" s="240"/>
      <c r="D845" s="240"/>
      <c r="E845" s="240"/>
      <c r="F845" s="240"/>
      <c r="G845" s="240"/>
      <c r="H845" s="164"/>
      <c r="I845" s="164"/>
      <c r="J845" s="164"/>
      <c r="K845" s="164"/>
      <c r="L845" s="164"/>
      <c r="M845" s="240"/>
      <c r="N845" s="240"/>
      <c r="O845" s="240"/>
      <c r="P845" s="240"/>
      <c r="Q845" s="240"/>
      <c r="R845" s="240"/>
      <c r="S845" s="240"/>
      <c r="T845" s="240"/>
      <c r="U845" s="240"/>
      <c r="V845" s="240"/>
      <c r="W845" s="240"/>
      <c r="X845" s="240"/>
      <c r="Y845" s="240"/>
      <c r="Z845" s="240"/>
      <c r="AA845" s="240"/>
      <c r="AB845" s="240"/>
      <c r="AC845" s="240"/>
      <c r="AD845" s="240"/>
      <c r="AE845" s="240"/>
      <c r="AF845" s="240"/>
      <c r="AG845" s="240"/>
      <c r="AH845" s="240"/>
      <c r="AI845" s="240"/>
      <c r="AJ845" s="240"/>
      <c r="AK845" s="240"/>
      <c r="AL845" s="240"/>
      <c r="AM845" s="240"/>
      <c r="AN845" s="240"/>
      <c r="AO845" s="240"/>
    </row>
    <row r="846" spans="1:41" ht="15.75" customHeight="1">
      <c r="A846" s="240"/>
      <c r="B846" s="240"/>
      <c r="C846" s="240"/>
      <c r="D846" s="240"/>
      <c r="E846" s="240"/>
      <c r="F846" s="240"/>
      <c r="G846" s="240"/>
      <c r="H846" s="164"/>
      <c r="I846" s="164"/>
      <c r="J846" s="164"/>
      <c r="K846" s="164"/>
      <c r="L846" s="164"/>
      <c r="M846" s="240"/>
      <c r="N846" s="240"/>
      <c r="O846" s="240"/>
      <c r="P846" s="240"/>
      <c r="Q846" s="240"/>
      <c r="R846" s="240"/>
      <c r="S846" s="240"/>
      <c r="T846" s="240"/>
      <c r="U846" s="240"/>
      <c r="V846" s="240"/>
      <c r="W846" s="240"/>
      <c r="X846" s="240"/>
      <c r="Y846" s="240"/>
      <c r="Z846" s="240"/>
      <c r="AA846" s="240"/>
      <c r="AB846" s="240"/>
      <c r="AC846" s="240"/>
      <c r="AD846" s="240"/>
      <c r="AE846" s="240"/>
      <c r="AF846" s="240"/>
      <c r="AG846" s="240"/>
      <c r="AH846" s="240"/>
      <c r="AI846" s="240"/>
      <c r="AJ846" s="240"/>
      <c r="AK846" s="240"/>
      <c r="AL846" s="240"/>
      <c r="AM846" s="240"/>
      <c r="AN846" s="240"/>
      <c r="AO846" s="240"/>
    </row>
    <row r="847" spans="1:41" ht="15.75" customHeight="1">
      <c r="A847" s="240"/>
      <c r="B847" s="240"/>
      <c r="C847" s="240"/>
      <c r="D847" s="240"/>
      <c r="E847" s="240"/>
      <c r="F847" s="240"/>
      <c r="G847" s="240"/>
      <c r="H847" s="164"/>
      <c r="I847" s="164"/>
      <c r="J847" s="164"/>
      <c r="K847" s="164"/>
      <c r="L847" s="164"/>
      <c r="M847" s="240"/>
      <c r="N847" s="240"/>
      <c r="O847" s="240"/>
      <c r="P847" s="240"/>
      <c r="Q847" s="240"/>
      <c r="R847" s="240"/>
      <c r="S847" s="240"/>
      <c r="T847" s="240"/>
      <c r="U847" s="240"/>
      <c r="V847" s="240"/>
      <c r="W847" s="240"/>
      <c r="X847" s="240"/>
      <c r="Y847" s="240"/>
      <c r="Z847" s="240"/>
      <c r="AA847" s="240"/>
      <c r="AB847" s="240"/>
      <c r="AC847" s="240"/>
      <c r="AD847" s="240"/>
      <c r="AE847" s="240"/>
      <c r="AF847" s="240"/>
      <c r="AG847" s="240"/>
      <c r="AH847" s="240"/>
      <c r="AI847" s="240"/>
      <c r="AJ847" s="240"/>
      <c r="AK847" s="240"/>
      <c r="AL847" s="240"/>
      <c r="AM847" s="240"/>
      <c r="AN847" s="240"/>
      <c r="AO847" s="240"/>
    </row>
    <row r="848" spans="1:41" ht="15.75" customHeight="1">
      <c r="A848" s="240"/>
      <c r="B848" s="240"/>
      <c r="C848" s="240"/>
      <c r="D848" s="240"/>
      <c r="E848" s="240"/>
      <c r="F848" s="240"/>
      <c r="G848" s="240"/>
      <c r="H848" s="164"/>
      <c r="I848" s="164"/>
      <c r="J848" s="164"/>
      <c r="K848" s="164"/>
      <c r="L848" s="164"/>
      <c r="M848" s="240"/>
      <c r="N848" s="240"/>
      <c r="O848" s="240"/>
      <c r="P848" s="240"/>
      <c r="Q848" s="240"/>
      <c r="R848" s="240"/>
      <c r="S848" s="240"/>
      <c r="T848" s="240"/>
      <c r="U848" s="240"/>
      <c r="V848" s="240"/>
      <c r="W848" s="240"/>
      <c r="X848" s="240"/>
      <c r="Y848" s="240"/>
      <c r="Z848" s="240"/>
      <c r="AA848" s="240"/>
      <c r="AB848" s="240"/>
      <c r="AC848" s="240"/>
      <c r="AD848" s="240"/>
      <c r="AE848" s="240"/>
      <c r="AF848" s="240"/>
      <c r="AG848" s="240"/>
      <c r="AH848" s="240"/>
      <c r="AI848" s="240"/>
      <c r="AJ848" s="240"/>
      <c r="AK848" s="240"/>
      <c r="AL848" s="240"/>
      <c r="AM848" s="240"/>
      <c r="AN848" s="240"/>
      <c r="AO848" s="240"/>
    </row>
    <row r="849" spans="1:41" ht="15.75" customHeight="1">
      <c r="A849" s="240"/>
      <c r="B849" s="240"/>
      <c r="C849" s="240"/>
      <c r="D849" s="240"/>
      <c r="E849" s="240"/>
      <c r="F849" s="240"/>
      <c r="G849" s="240"/>
      <c r="H849" s="164"/>
      <c r="I849" s="164"/>
      <c r="J849" s="164"/>
      <c r="K849" s="164"/>
      <c r="L849" s="164"/>
      <c r="M849" s="240"/>
      <c r="N849" s="240"/>
      <c r="O849" s="240"/>
      <c r="P849" s="240"/>
      <c r="Q849" s="240"/>
      <c r="R849" s="240"/>
      <c r="S849" s="240"/>
      <c r="T849" s="240"/>
      <c r="U849" s="240"/>
      <c r="V849" s="240"/>
      <c r="W849" s="240"/>
      <c r="X849" s="240"/>
      <c r="Y849" s="240"/>
      <c r="Z849" s="240"/>
      <c r="AA849" s="240"/>
      <c r="AB849" s="240"/>
      <c r="AC849" s="240"/>
      <c r="AD849" s="240"/>
      <c r="AE849" s="240"/>
      <c r="AF849" s="240"/>
      <c r="AG849" s="240"/>
      <c r="AH849" s="240"/>
      <c r="AI849" s="240"/>
      <c r="AJ849" s="240"/>
      <c r="AK849" s="240"/>
      <c r="AL849" s="240"/>
      <c r="AM849" s="240"/>
      <c r="AN849" s="240"/>
      <c r="AO849" s="240"/>
    </row>
    <row r="850" spans="1:41" ht="15.75" customHeight="1">
      <c r="A850" s="240"/>
      <c r="B850" s="240"/>
      <c r="C850" s="240"/>
      <c r="D850" s="240"/>
      <c r="E850" s="240"/>
      <c r="F850" s="240"/>
      <c r="G850" s="240"/>
      <c r="H850" s="164"/>
      <c r="I850" s="164"/>
      <c r="J850" s="164"/>
      <c r="K850" s="164"/>
      <c r="L850" s="164"/>
      <c r="M850" s="240"/>
      <c r="N850" s="240"/>
      <c r="O850" s="240"/>
      <c r="P850" s="240"/>
      <c r="Q850" s="240"/>
      <c r="R850" s="240"/>
      <c r="S850" s="240"/>
      <c r="T850" s="240"/>
      <c r="U850" s="240"/>
      <c r="V850" s="240"/>
      <c r="W850" s="240"/>
      <c r="X850" s="240"/>
      <c r="Y850" s="240"/>
      <c r="Z850" s="240"/>
      <c r="AA850" s="240"/>
      <c r="AB850" s="240"/>
      <c r="AC850" s="240"/>
      <c r="AD850" s="240"/>
      <c r="AE850" s="240"/>
      <c r="AF850" s="240"/>
      <c r="AG850" s="240"/>
      <c r="AH850" s="240"/>
      <c r="AI850" s="240"/>
      <c r="AJ850" s="240"/>
      <c r="AK850" s="240"/>
      <c r="AL850" s="240"/>
      <c r="AM850" s="240"/>
      <c r="AN850" s="240"/>
      <c r="AO850" s="240"/>
    </row>
    <row r="851" spans="1:41" ht="15.75" customHeight="1">
      <c r="A851" s="240"/>
      <c r="B851" s="240"/>
      <c r="C851" s="240"/>
      <c r="D851" s="240"/>
      <c r="E851" s="240"/>
      <c r="F851" s="240"/>
      <c r="G851" s="240"/>
      <c r="H851" s="164"/>
      <c r="I851" s="164"/>
      <c r="J851" s="164"/>
      <c r="K851" s="164"/>
      <c r="L851" s="164"/>
      <c r="M851" s="240"/>
      <c r="N851" s="240"/>
      <c r="O851" s="240"/>
      <c r="P851" s="240"/>
      <c r="Q851" s="240"/>
      <c r="R851" s="240"/>
      <c r="S851" s="240"/>
      <c r="T851" s="240"/>
      <c r="U851" s="240"/>
      <c r="V851" s="240"/>
      <c r="W851" s="240"/>
      <c r="X851" s="240"/>
      <c r="Y851" s="240"/>
      <c r="Z851" s="240"/>
      <c r="AA851" s="240"/>
      <c r="AB851" s="240"/>
      <c r="AC851" s="240"/>
      <c r="AD851" s="240"/>
      <c r="AE851" s="240"/>
      <c r="AF851" s="240"/>
      <c r="AG851" s="240"/>
      <c r="AH851" s="240"/>
      <c r="AI851" s="240"/>
      <c r="AJ851" s="240"/>
      <c r="AK851" s="240"/>
      <c r="AL851" s="240"/>
      <c r="AM851" s="240"/>
      <c r="AN851" s="240"/>
      <c r="AO851" s="240"/>
    </row>
    <row r="852" spans="1:41" ht="15.75" customHeight="1">
      <c r="A852" s="240"/>
      <c r="B852" s="240"/>
      <c r="C852" s="240"/>
      <c r="D852" s="240"/>
      <c r="E852" s="240"/>
      <c r="F852" s="240"/>
      <c r="G852" s="240"/>
      <c r="H852" s="164"/>
      <c r="I852" s="164"/>
      <c r="J852" s="164"/>
      <c r="K852" s="164"/>
      <c r="L852" s="164"/>
      <c r="M852" s="240"/>
      <c r="N852" s="240"/>
      <c r="O852" s="240"/>
      <c r="P852" s="240"/>
      <c r="Q852" s="240"/>
      <c r="R852" s="240"/>
      <c r="S852" s="240"/>
      <c r="T852" s="240"/>
      <c r="U852" s="240"/>
      <c r="V852" s="240"/>
      <c r="W852" s="240"/>
      <c r="X852" s="240"/>
      <c r="Y852" s="240"/>
      <c r="Z852" s="240"/>
      <c r="AA852" s="240"/>
      <c r="AB852" s="240"/>
      <c r="AC852" s="240"/>
      <c r="AD852" s="240"/>
      <c r="AE852" s="240"/>
      <c r="AF852" s="240"/>
      <c r="AG852" s="240"/>
      <c r="AH852" s="240"/>
      <c r="AI852" s="240"/>
      <c r="AJ852" s="240"/>
      <c r="AK852" s="240"/>
      <c r="AL852" s="240"/>
      <c r="AM852" s="240"/>
      <c r="AN852" s="240"/>
      <c r="AO852" s="240"/>
    </row>
    <row r="853" spans="1:41" ht="15.75" customHeight="1">
      <c r="A853" s="240"/>
      <c r="B853" s="240"/>
      <c r="C853" s="240"/>
      <c r="D853" s="240"/>
      <c r="E853" s="240"/>
      <c r="F853" s="240"/>
      <c r="G853" s="240"/>
      <c r="H853" s="164"/>
      <c r="I853" s="164"/>
      <c r="J853" s="164"/>
      <c r="K853" s="164"/>
      <c r="L853" s="164"/>
      <c r="M853" s="240"/>
      <c r="N853" s="240"/>
      <c r="O853" s="240"/>
      <c r="P853" s="240"/>
      <c r="Q853" s="240"/>
      <c r="R853" s="240"/>
      <c r="S853" s="240"/>
      <c r="T853" s="240"/>
      <c r="U853" s="240"/>
      <c r="V853" s="240"/>
      <c r="W853" s="240"/>
      <c r="X853" s="240"/>
      <c r="Y853" s="240"/>
      <c r="Z853" s="240"/>
      <c r="AA853" s="240"/>
      <c r="AB853" s="240"/>
      <c r="AC853" s="240"/>
      <c r="AD853" s="240"/>
      <c r="AE853" s="240"/>
      <c r="AF853" s="240"/>
      <c r="AG853" s="240"/>
      <c r="AH853" s="240"/>
      <c r="AI853" s="240"/>
      <c r="AJ853" s="240"/>
      <c r="AK853" s="240"/>
      <c r="AL853" s="240"/>
      <c r="AM853" s="240"/>
      <c r="AN853" s="240"/>
      <c r="AO853" s="240"/>
    </row>
    <row r="854" spans="1:41" ht="15.75" customHeight="1">
      <c r="A854" s="240"/>
      <c r="B854" s="240"/>
      <c r="C854" s="240"/>
      <c r="D854" s="240"/>
      <c r="E854" s="240"/>
      <c r="F854" s="240"/>
      <c r="G854" s="240"/>
      <c r="H854" s="164"/>
      <c r="I854" s="164"/>
      <c r="J854" s="164"/>
      <c r="K854" s="164"/>
      <c r="L854" s="164"/>
      <c r="M854" s="240"/>
      <c r="N854" s="240"/>
      <c r="O854" s="240"/>
      <c r="P854" s="240"/>
      <c r="Q854" s="240"/>
      <c r="R854" s="240"/>
      <c r="S854" s="240"/>
      <c r="T854" s="240"/>
      <c r="U854" s="240"/>
      <c r="V854" s="240"/>
      <c r="W854" s="240"/>
      <c r="X854" s="240"/>
      <c r="Y854" s="240"/>
      <c r="Z854" s="240"/>
      <c r="AA854" s="240"/>
      <c r="AB854" s="240"/>
      <c r="AC854" s="240"/>
      <c r="AD854" s="240"/>
      <c r="AE854" s="240"/>
      <c r="AF854" s="240"/>
      <c r="AG854" s="240"/>
      <c r="AH854" s="240"/>
      <c r="AI854" s="240"/>
      <c r="AJ854" s="240"/>
      <c r="AK854" s="240"/>
      <c r="AL854" s="240"/>
      <c r="AM854" s="240"/>
      <c r="AN854" s="240"/>
      <c r="AO854" s="240"/>
    </row>
    <row r="855" spans="1:41" ht="15.75" customHeight="1">
      <c r="A855" s="240"/>
      <c r="B855" s="240"/>
      <c r="C855" s="240"/>
      <c r="D855" s="240"/>
      <c r="E855" s="240"/>
      <c r="F855" s="240"/>
      <c r="G855" s="240"/>
      <c r="H855" s="164"/>
      <c r="I855" s="164"/>
      <c r="J855" s="164"/>
      <c r="K855" s="164"/>
      <c r="L855" s="164"/>
      <c r="M855" s="240"/>
      <c r="N855" s="240"/>
      <c r="O855" s="240"/>
      <c r="P855" s="240"/>
      <c r="Q855" s="240"/>
      <c r="R855" s="240"/>
      <c r="S855" s="240"/>
      <c r="T855" s="240"/>
      <c r="U855" s="240"/>
      <c r="V855" s="240"/>
      <c r="W855" s="240"/>
      <c r="X855" s="240"/>
      <c r="Y855" s="240"/>
      <c r="Z855" s="240"/>
      <c r="AA855" s="240"/>
      <c r="AB855" s="240"/>
      <c r="AC855" s="240"/>
      <c r="AD855" s="240"/>
      <c r="AE855" s="240"/>
      <c r="AF855" s="240"/>
      <c r="AG855" s="240"/>
      <c r="AH855" s="240"/>
      <c r="AI855" s="240"/>
      <c r="AJ855" s="240"/>
      <c r="AK855" s="240"/>
      <c r="AL855" s="240"/>
      <c r="AM855" s="240"/>
      <c r="AN855" s="240"/>
      <c r="AO855" s="240"/>
    </row>
    <row r="856" spans="1:41" ht="15.75" customHeight="1">
      <c r="A856" s="240"/>
      <c r="B856" s="240"/>
      <c r="C856" s="240"/>
      <c r="D856" s="240"/>
      <c r="E856" s="240"/>
      <c r="F856" s="240"/>
      <c r="G856" s="240"/>
      <c r="H856" s="164"/>
      <c r="I856" s="164"/>
      <c r="J856" s="164"/>
      <c r="K856" s="164"/>
      <c r="L856" s="164"/>
      <c r="M856" s="240"/>
      <c r="N856" s="240"/>
      <c r="O856" s="240"/>
      <c r="P856" s="240"/>
      <c r="Q856" s="240"/>
      <c r="R856" s="240"/>
      <c r="S856" s="240"/>
      <c r="T856" s="240"/>
      <c r="U856" s="240"/>
      <c r="V856" s="240"/>
      <c r="W856" s="240"/>
      <c r="X856" s="240"/>
      <c r="Y856" s="240"/>
      <c r="Z856" s="240"/>
      <c r="AA856" s="240"/>
      <c r="AB856" s="240"/>
      <c r="AC856" s="240"/>
      <c r="AD856" s="240"/>
      <c r="AE856" s="240"/>
      <c r="AF856" s="240"/>
      <c r="AG856" s="240"/>
      <c r="AH856" s="240"/>
      <c r="AI856" s="240"/>
      <c r="AJ856" s="240"/>
      <c r="AK856" s="240"/>
      <c r="AL856" s="240"/>
      <c r="AM856" s="240"/>
      <c r="AN856" s="240"/>
      <c r="AO856" s="240"/>
    </row>
    <row r="857" spans="1:41" ht="15.75" customHeight="1">
      <c r="A857" s="240"/>
      <c r="B857" s="240"/>
      <c r="C857" s="240"/>
      <c r="D857" s="240"/>
      <c r="E857" s="240"/>
      <c r="F857" s="240"/>
      <c r="G857" s="240"/>
      <c r="H857" s="164"/>
      <c r="I857" s="164"/>
      <c r="J857" s="164"/>
      <c r="K857" s="164"/>
      <c r="L857" s="164"/>
      <c r="M857" s="240"/>
      <c r="N857" s="240"/>
      <c r="O857" s="240"/>
      <c r="P857" s="240"/>
      <c r="Q857" s="240"/>
      <c r="R857" s="240"/>
      <c r="S857" s="240"/>
      <c r="T857" s="240"/>
      <c r="U857" s="240"/>
      <c r="V857" s="240"/>
      <c r="W857" s="240"/>
      <c r="X857" s="240"/>
      <c r="Y857" s="240"/>
      <c r="Z857" s="240"/>
      <c r="AA857" s="240"/>
      <c r="AB857" s="240"/>
      <c r="AC857" s="240"/>
      <c r="AD857" s="240"/>
      <c r="AE857" s="240"/>
      <c r="AF857" s="240"/>
      <c r="AG857" s="240"/>
      <c r="AH857" s="240"/>
      <c r="AI857" s="240"/>
      <c r="AJ857" s="240"/>
      <c r="AK857" s="240"/>
      <c r="AL857" s="240"/>
      <c r="AM857" s="240"/>
      <c r="AN857" s="240"/>
      <c r="AO857" s="240"/>
    </row>
    <row r="858" spans="1:41" ht="15.75" customHeight="1">
      <c r="A858" s="240"/>
      <c r="B858" s="240"/>
      <c r="C858" s="240"/>
      <c r="D858" s="240"/>
      <c r="E858" s="240"/>
      <c r="F858" s="240"/>
      <c r="G858" s="240"/>
      <c r="H858" s="164"/>
      <c r="I858" s="164"/>
      <c r="J858" s="164"/>
      <c r="K858" s="164"/>
      <c r="L858" s="164"/>
      <c r="M858" s="240"/>
      <c r="N858" s="240"/>
      <c r="O858" s="240"/>
      <c r="P858" s="240"/>
      <c r="Q858" s="240"/>
      <c r="R858" s="240"/>
      <c r="S858" s="240"/>
      <c r="T858" s="240"/>
      <c r="U858" s="240"/>
      <c r="V858" s="240"/>
      <c r="W858" s="240"/>
      <c r="X858" s="240"/>
      <c r="Y858" s="240"/>
      <c r="Z858" s="240"/>
      <c r="AA858" s="240"/>
      <c r="AB858" s="240"/>
      <c r="AC858" s="240"/>
      <c r="AD858" s="240"/>
      <c r="AE858" s="240"/>
      <c r="AF858" s="240"/>
      <c r="AG858" s="240"/>
      <c r="AH858" s="240"/>
      <c r="AI858" s="240"/>
      <c r="AJ858" s="240"/>
      <c r="AK858" s="240"/>
      <c r="AL858" s="240"/>
      <c r="AM858" s="240"/>
      <c r="AN858" s="240"/>
      <c r="AO858" s="240"/>
    </row>
    <row r="859" spans="1:41" ht="15.75" customHeight="1">
      <c r="A859" s="240"/>
      <c r="B859" s="240"/>
      <c r="C859" s="240"/>
      <c r="D859" s="240"/>
      <c r="E859" s="240"/>
      <c r="F859" s="240"/>
      <c r="G859" s="240"/>
      <c r="H859" s="164"/>
      <c r="I859" s="164"/>
      <c r="J859" s="164"/>
      <c r="K859" s="164"/>
      <c r="L859" s="164"/>
      <c r="M859" s="240"/>
      <c r="N859" s="240"/>
      <c r="O859" s="240"/>
      <c r="P859" s="240"/>
      <c r="Q859" s="240"/>
      <c r="R859" s="240"/>
      <c r="S859" s="240"/>
      <c r="T859" s="240"/>
      <c r="U859" s="240"/>
      <c r="V859" s="240"/>
      <c r="W859" s="240"/>
      <c r="X859" s="240"/>
      <c r="Y859" s="240"/>
      <c r="Z859" s="240"/>
      <c r="AA859" s="240"/>
      <c r="AB859" s="240"/>
      <c r="AC859" s="240"/>
      <c r="AD859" s="240"/>
      <c r="AE859" s="240"/>
      <c r="AF859" s="240"/>
      <c r="AG859" s="240"/>
      <c r="AH859" s="240"/>
      <c r="AI859" s="240"/>
      <c r="AJ859" s="240"/>
      <c r="AK859" s="240"/>
      <c r="AL859" s="240"/>
      <c r="AM859" s="240"/>
      <c r="AN859" s="240"/>
      <c r="AO859" s="240"/>
    </row>
    <row r="860" spans="1:41" ht="15.75" customHeight="1">
      <c r="A860" s="240"/>
      <c r="B860" s="240"/>
      <c r="C860" s="240"/>
      <c r="D860" s="240"/>
      <c r="E860" s="240"/>
      <c r="F860" s="240"/>
      <c r="G860" s="240"/>
      <c r="H860" s="164"/>
      <c r="I860" s="164"/>
      <c r="J860" s="164"/>
      <c r="K860" s="164"/>
      <c r="L860" s="164"/>
      <c r="M860" s="240"/>
      <c r="N860" s="240"/>
      <c r="O860" s="240"/>
      <c r="P860" s="240"/>
      <c r="Q860" s="240"/>
      <c r="R860" s="240"/>
      <c r="S860" s="240"/>
      <c r="T860" s="240"/>
      <c r="U860" s="240"/>
      <c r="V860" s="240"/>
      <c r="W860" s="240"/>
      <c r="X860" s="240"/>
      <c r="Y860" s="240"/>
      <c r="Z860" s="240"/>
      <c r="AA860" s="240"/>
      <c r="AB860" s="240"/>
      <c r="AC860" s="240"/>
      <c r="AD860" s="240"/>
      <c r="AE860" s="240"/>
      <c r="AF860" s="240"/>
      <c r="AG860" s="240"/>
      <c r="AH860" s="240"/>
      <c r="AI860" s="240"/>
      <c r="AJ860" s="240"/>
      <c r="AK860" s="240"/>
      <c r="AL860" s="240"/>
      <c r="AM860" s="240"/>
      <c r="AN860" s="240"/>
      <c r="AO860" s="240"/>
    </row>
    <row r="861" spans="1:41" ht="15.75" customHeight="1">
      <c r="A861" s="240"/>
      <c r="B861" s="240"/>
      <c r="C861" s="240"/>
      <c r="D861" s="240"/>
      <c r="E861" s="240"/>
      <c r="F861" s="240"/>
      <c r="G861" s="240"/>
      <c r="H861" s="164"/>
      <c r="I861" s="164"/>
      <c r="J861" s="164"/>
      <c r="K861" s="164"/>
      <c r="L861" s="164"/>
      <c r="M861" s="240"/>
      <c r="N861" s="240"/>
      <c r="O861" s="240"/>
      <c r="P861" s="240"/>
      <c r="Q861" s="240"/>
      <c r="R861" s="240"/>
      <c r="S861" s="240"/>
      <c r="T861" s="240"/>
      <c r="U861" s="240"/>
      <c r="V861" s="240"/>
      <c r="W861" s="240"/>
      <c r="X861" s="240"/>
      <c r="Y861" s="240"/>
      <c r="Z861" s="240"/>
      <c r="AA861" s="240"/>
      <c r="AB861" s="240"/>
      <c r="AC861" s="240"/>
      <c r="AD861" s="240"/>
      <c r="AE861" s="240"/>
      <c r="AF861" s="240"/>
      <c r="AG861" s="240"/>
      <c r="AH861" s="240"/>
      <c r="AI861" s="240"/>
      <c r="AJ861" s="240"/>
      <c r="AK861" s="240"/>
      <c r="AL861" s="240"/>
      <c r="AM861" s="240"/>
      <c r="AN861" s="240"/>
      <c r="AO861" s="240"/>
    </row>
    <row r="862" spans="1:41" ht="15.75" customHeight="1">
      <c r="A862" s="240"/>
      <c r="B862" s="240"/>
      <c r="C862" s="240"/>
      <c r="D862" s="240"/>
      <c r="E862" s="240"/>
      <c r="F862" s="240"/>
      <c r="G862" s="240"/>
      <c r="H862" s="164"/>
      <c r="I862" s="164"/>
      <c r="J862" s="164"/>
      <c r="K862" s="164"/>
      <c r="L862" s="164"/>
      <c r="M862" s="240"/>
      <c r="N862" s="240"/>
      <c r="O862" s="240"/>
      <c r="P862" s="240"/>
      <c r="Q862" s="240"/>
      <c r="R862" s="240"/>
      <c r="S862" s="240"/>
      <c r="T862" s="240"/>
      <c r="U862" s="240"/>
      <c r="V862" s="240"/>
      <c r="W862" s="240"/>
      <c r="X862" s="240"/>
      <c r="Y862" s="240"/>
      <c r="Z862" s="240"/>
      <c r="AA862" s="240"/>
      <c r="AB862" s="240"/>
      <c r="AC862" s="240"/>
      <c r="AD862" s="240"/>
      <c r="AE862" s="240"/>
      <c r="AF862" s="240"/>
      <c r="AG862" s="240"/>
      <c r="AH862" s="240"/>
      <c r="AI862" s="240"/>
      <c r="AJ862" s="240"/>
      <c r="AK862" s="240"/>
      <c r="AL862" s="240"/>
      <c r="AM862" s="240"/>
      <c r="AN862" s="240"/>
      <c r="AO862" s="240"/>
    </row>
    <row r="863" spans="1:41" ht="15.75" customHeight="1">
      <c r="A863" s="240"/>
      <c r="B863" s="240"/>
      <c r="C863" s="240"/>
      <c r="D863" s="240"/>
      <c r="E863" s="240"/>
      <c r="F863" s="240"/>
      <c r="G863" s="240"/>
      <c r="H863" s="164"/>
      <c r="I863" s="164"/>
      <c r="J863" s="164"/>
      <c r="K863" s="164"/>
      <c r="L863" s="164"/>
      <c r="M863" s="240"/>
      <c r="N863" s="240"/>
      <c r="O863" s="240"/>
      <c r="P863" s="240"/>
      <c r="Q863" s="240"/>
      <c r="R863" s="240"/>
      <c r="S863" s="240"/>
      <c r="T863" s="240"/>
      <c r="U863" s="240"/>
      <c r="V863" s="240"/>
      <c r="W863" s="240"/>
      <c r="X863" s="240"/>
      <c r="Y863" s="240"/>
      <c r="Z863" s="240"/>
      <c r="AA863" s="240"/>
      <c r="AB863" s="240"/>
      <c r="AC863" s="240"/>
      <c r="AD863" s="240"/>
      <c r="AE863" s="240"/>
      <c r="AF863" s="240"/>
      <c r="AG863" s="240"/>
      <c r="AH863" s="240"/>
      <c r="AI863" s="240"/>
      <c r="AJ863" s="240"/>
      <c r="AK863" s="240"/>
      <c r="AL863" s="240"/>
      <c r="AM863" s="240"/>
      <c r="AN863" s="240"/>
      <c r="AO863" s="240"/>
    </row>
    <row r="864" spans="1:41" ht="15.75" customHeight="1">
      <c r="A864" s="240"/>
      <c r="B864" s="240"/>
      <c r="C864" s="240"/>
      <c r="D864" s="240"/>
      <c r="E864" s="240"/>
      <c r="F864" s="240"/>
      <c r="G864" s="240"/>
      <c r="H864" s="164"/>
      <c r="I864" s="164"/>
      <c r="J864" s="164"/>
      <c r="K864" s="164"/>
      <c r="L864" s="164"/>
      <c r="M864" s="240"/>
      <c r="N864" s="240"/>
      <c r="O864" s="240"/>
      <c r="P864" s="240"/>
      <c r="Q864" s="240"/>
      <c r="R864" s="240"/>
      <c r="S864" s="240"/>
      <c r="T864" s="240"/>
      <c r="U864" s="240"/>
      <c r="V864" s="240"/>
      <c r="W864" s="240"/>
      <c r="X864" s="240"/>
      <c r="Y864" s="240"/>
      <c r="Z864" s="240"/>
      <c r="AA864" s="240"/>
      <c r="AB864" s="240"/>
      <c r="AC864" s="240"/>
      <c r="AD864" s="240"/>
      <c r="AE864" s="240"/>
      <c r="AF864" s="240"/>
      <c r="AG864" s="240"/>
      <c r="AH864" s="240"/>
      <c r="AI864" s="240"/>
      <c r="AJ864" s="240"/>
      <c r="AK864" s="240"/>
      <c r="AL864" s="240"/>
      <c r="AM864" s="240"/>
      <c r="AN864" s="240"/>
      <c r="AO864" s="240"/>
    </row>
    <row r="865" spans="1:41" ht="15.75" customHeight="1">
      <c r="A865" s="240"/>
      <c r="B865" s="240"/>
      <c r="C865" s="240"/>
      <c r="D865" s="240"/>
      <c r="E865" s="240"/>
      <c r="F865" s="240"/>
      <c r="G865" s="240"/>
      <c r="H865" s="164"/>
      <c r="I865" s="164"/>
      <c r="J865" s="164"/>
      <c r="K865" s="164"/>
      <c r="L865" s="164"/>
      <c r="M865" s="240"/>
      <c r="N865" s="240"/>
      <c r="O865" s="240"/>
      <c r="P865" s="240"/>
      <c r="Q865" s="240"/>
      <c r="R865" s="240"/>
      <c r="S865" s="240"/>
      <c r="T865" s="240"/>
      <c r="U865" s="240"/>
      <c r="V865" s="240"/>
      <c r="W865" s="240"/>
      <c r="X865" s="240"/>
      <c r="Y865" s="240"/>
      <c r="Z865" s="240"/>
      <c r="AA865" s="240"/>
      <c r="AB865" s="240"/>
      <c r="AC865" s="240"/>
      <c r="AD865" s="240"/>
      <c r="AE865" s="240"/>
      <c r="AF865" s="240"/>
      <c r="AG865" s="240"/>
      <c r="AH865" s="240"/>
      <c r="AI865" s="240"/>
      <c r="AJ865" s="240"/>
      <c r="AK865" s="240"/>
      <c r="AL865" s="240"/>
      <c r="AM865" s="240"/>
      <c r="AN865" s="240"/>
      <c r="AO865" s="240"/>
    </row>
    <row r="866" spans="1:41" ht="15.75" customHeight="1">
      <c r="A866" s="240"/>
      <c r="B866" s="240"/>
      <c r="C866" s="240"/>
      <c r="D866" s="240"/>
      <c r="E866" s="240"/>
      <c r="F866" s="240"/>
      <c r="G866" s="240"/>
      <c r="H866" s="164"/>
      <c r="I866" s="164"/>
      <c r="J866" s="164"/>
      <c r="K866" s="164"/>
      <c r="L866" s="164"/>
      <c r="M866" s="240"/>
      <c r="N866" s="240"/>
      <c r="O866" s="240"/>
      <c r="P866" s="240"/>
      <c r="Q866" s="240"/>
      <c r="R866" s="240"/>
      <c r="S866" s="240"/>
      <c r="T866" s="240"/>
      <c r="U866" s="240"/>
      <c r="V866" s="240"/>
      <c r="W866" s="240"/>
      <c r="X866" s="240"/>
      <c r="Y866" s="240"/>
      <c r="Z866" s="240"/>
      <c r="AA866" s="240"/>
      <c r="AB866" s="240"/>
      <c r="AC866" s="240"/>
      <c r="AD866" s="240"/>
      <c r="AE866" s="240"/>
      <c r="AF866" s="240"/>
      <c r="AG866" s="240"/>
      <c r="AH866" s="240"/>
      <c r="AI866" s="240"/>
      <c r="AJ866" s="240"/>
      <c r="AK866" s="240"/>
      <c r="AL866" s="240"/>
      <c r="AM866" s="240"/>
      <c r="AN866" s="240"/>
      <c r="AO866" s="240"/>
    </row>
    <row r="867" spans="1:41" ht="15.75" customHeight="1">
      <c r="A867" s="240"/>
      <c r="B867" s="240"/>
      <c r="C867" s="240"/>
      <c r="D867" s="240"/>
      <c r="E867" s="240"/>
      <c r="F867" s="240"/>
      <c r="G867" s="240"/>
      <c r="H867" s="164"/>
      <c r="I867" s="164"/>
      <c r="J867" s="164"/>
      <c r="K867" s="164"/>
      <c r="L867" s="164"/>
      <c r="M867" s="240"/>
      <c r="N867" s="240"/>
      <c r="O867" s="240"/>
      <c r="P867" s="240"/>
      <c r="Q867" s="240"/>
      <c r="R867" s="240"/>
      <c r="S867" s="240"/>
      <c r="T867" s="240"/>
      <c r="U867" s="240"/>
      <c r="V867" s="240"/>
      <c r="W867" s="240"/>
      <c r="X867" s="240"/>
      <c r="Y867" s="240"/>
      <c r="Z867" s="240"/>
      <c r="AA867" s="240"/>
      <c r="AB867" s="240"/>
      <c r="AC867" s="240"/>
      <c r="AD867" s="240"/>
      <c r="AE867" s="240"/>
      <c r="AF867" s="240"/>
      <c r="AG867" s="240"/>
      <c r="AH867" s="240"/>
      <c r="AI867" s="240"/>
      <c r="AJ867" s="240"/>
      <c r="AK867" s="240"/>
      <c r="AL867" s="240"/>
      <c r="AM867" s="240"/>
      <c r="AN867" s="240"/>
      <c r="AO867" s="240"/>
    </row>
    <row r="868" spans="1:41" ht="15.75" customHeight="1">
      <c r="A868" s="240"/>
      <c r="B868" s="240"/>
      <c r="C868" s="240"/>
      <c r="D868" s="240"/>
      <c r="E868" s="240"/>
      <c r="F868" s="240"/>
      <c r="G868" s="240"/>
      <c r="H868" s="164"/>
      <c r="I868" s="164"/>
      <c r="J868" s="164"/>
      <c r="K868" s="164"/>
      <c r="L868" s="164"/>
      <c r="M868" s="240"/>
      <c r="N868" s="240"/>
      <c r="O868" s="240"/>
      <c r="P868" s="240"/>
      <c r="Q868" s="240"/>
      <c r="R868" s="240"/>
      <c r="S868" s="240"/>
      <c r="T868" s="240"/>
      <c r="U868" s="240"/>
      <c r="V868" s="240"/>
      <c r="W868" s="240"/>
      <c r="X868" s="240"/>
      <c r="Y868" s="240"/>
      <c r="Z868" s="240"/>
      <c r="AA868" s="240"/>
      <c r="AB868" s="240"/>
      <c r="AC868" s="240"/>
      <c r="AD868" s="240"/>
      <c r="AE868" s="240"/>
      <c r="AF868" s="240"/>
      <c r="AG868" s="240"/>
      <c r="AH868" s="240"/>
      <c r="AI868" s="240"/>
      <c r="AJ868" s="240"/>
      <c r="AK868" s="240"/>
      <c r="AL868" s="240"/>
      <c r="AM868" s="240"/>
      <c r="AN868" s="240"/>
      <c r="AO868" s="240"/>
    </row>
    <row r="869" spans="1:41" ht="15.75" customHeight="1">
      <c r="A869" s="240"/>
      <c r="B869" s="240"/>
      <c r="C869" s="240"/>
      <c r="D869" s="240"/>
      <c r="E869" s="240"/>
      <c r="F869" s="240"/>
      <c r="G869" s="240"/>
      <c r="H869" s="164"/>
      <c r="I869" s="164"/>
      <c r="J869" s="164"/>
      <c r="K869" s="164"/>
      <c r="L869" s="164"/>
      <c r="M869" s="240"/>
      <c r="N869" s="240"/>
      <c r="O869" s="240"/>
      <c r="P869" s="240"/>
      <c r="Q869" s="240"/>
      <c r="R869" s="240"/>
      <c r="S869" s="240"/>
      <c r="T869" s="240"/>
      <c r="U869" s="240"/>
      <c r="V869" s="240"/>
      <c r="W869" s="240"/>
      <c r="X869" s="240"/>
      <c r="Y869" s="240"/>
      <c r="Z869" s="240"/>
      <c r="AA869" s="240"/>
      <c r="AB869" s="240"/>
      <c r="AC869" s="240"/>
      <c r="AD869" s="240"/>
      <c r="AE869" s="240"/>
      <c r="AF869" s="240"/>
      <c r="AG869" s="240"/>
      <c r="AH869" s="240"/>
      <c r="AI869" s="240"/>
      <c r="AJ869" s="240"/>
      <c r="AK869" s="240"/>
      <c r="AL869" s="240"/>
      <c r="AM869" s="240"/>
      <c r="AN869" s="240"/>
      <c r="AO869" s="240"/>
    </row>
    <row r="870" spans="1:41" ht="15.75" customHeight="1">
      <c r="A870" s="240"/>
      <c r="B870" s="240"/>
      <c r="C870" s="240"/>
      <c r="D870" s="240"/>
      <c r="E870" s="240"/>
      <c r="F870" s="240"/>
      <c r="G870" s="240"/>
      <c r="H870" s="164"/>
      <c r="I870" s="164"/>
      <c r="J870" s="164"/>
      <c r="K870" s="164"/>
      <c r="L870" s="164"/>
      <c r="M870" s="240"/>
      <c r="N870" s="240"/>
      <c r="O870" s="240"/>
      <c r="P870" s="240"/>
      <c r="Q870" s="240"/>
      <c r="R870" s="240"/>
      <c r="S870" s="240"/>
      <c r="T870" s="240"/>
      <c r="U870" s="240"/>
      <c r="V870" s="240"/>
      <c r="W870" s="240"/>
      <c r="X870" s="240"/>
      <c r="Y870" s="240"/>
      <c r="Z870" s="240"/>
      <c r="AA870" s="240"/>
      <c r="AB870" s="240"/>
      <c r="AC870" s="240"/>
      <c r="AD870" s="240"/>
      <c r="AE870" s="240"/>
      <c r="AF870" s="240"/>
      <c r="AG870" s="240"/>
      <c r="AH870" s="240"/>
      <c r="AI870" s="240"/>
      <c r="AJ870" s="240"/>
      <c r="AK870" s="240"/>
      <c r="AL870" s="240"/>
      <c r="AM870" s="240"/>
      <c r="AN870" s="240"/>
      <c r="AO870" s="240"/>
    </row>
    <row r="871" spans="1:41" ht="15.75" customHeight="1">
      <c r="A871" s="240"/>
      <c r="B871" s="240"/>
      <c r="C871" s="240"/>
      <c r="D871" s="240"/>
      <c r="E871" s="240"/>
      <c r="F871" s="240"/>
      <c r="G871" s="240"/>
      <c r="H871" s="164"/>
      <c r="I871" s="164"/>
      <c r="J871" s="164"/>
      <c r="K871" s="164"/>
      <c r="L871" s="164"/>
      <c r="M871" s="240"/>
      <c r="N871" s="240"/>
      <c r="O871" s="240"/>
      <c r="P871" s="240"/>
      <c r="Q871" s="240"/>
      <c r="R871" s="240"/>
      <c r="S871" s="240"/>
      <c r="T871" s="240"/>
      <c r="U871" s="240"/>
      <c r="V871" s="240"/>
      <c r="W871" s="240"/>
      <c r="X871" s="240"/>
      <c r="Y871" s="240"/>
      <c r="Z871" s="240"/>
      <c r="AA871" s="240"/>
      <c r="AB871" s="240"/>
      <c r="AC871" s="240"/>
      <c r="AD871" s="240"/>
      <c r="AE871" s="240"/>
      <c r="AF871" s="240"/>
      <c r="AG871" s="240"/>
      <c r="AH871" s="240"/>
      <c r="AI871" s="240"/>
      <c r="AJ871" s="240"/>
      <c r="AK871" s="240"/>
      <c r="AL871" s="240"/>
      <c r="AM871" s="240"/>
      <c r="AN871" s="240"/>
      <c r="AO871" s="240"/>
    </row>
    <row r="872" spans="1:41" ht="15.75" customHeight="1">
      <c r="A872" s="240"/>
      <c r="B872" s="240"/>
      <c r="C872" s="240"/>
      <c r="D872" s="240"/>
      <c r="E872" s="240"/>
      <c r="F872" s="240"/>
      <c r="G872" s="240"/>
      <c r="H872" s="164"/>
      <c r="I872" s="164"/>
      <c r="J872" s="164"/>
      <c r="K872" s="164"/>
      <c r="L872" s="164"/>
      <c r="M872" s="240"/>
      <c r="N872" s="240"/>
      <c r="O872" s="240"/>
      <c r="P872" s="240"/>
      <c r="Q872" s="240"/>
      <c r="R872" s="240"/>
      <c r="S872" s="240"/>
      <c r="T872" s="240"/>
      <c r="U872" s="240"/>
      <c r="V872" s="240"/>
      <c r="W872" s="240"/>
      <c r="X872" s="240"/>
      <c r="Y872" s="240"/>
      <c r="Z872" s="240"/>
      <c r="AA872" s="240"/>
      <c r="AB872" s="240"/>
      <c r="AC872" s="240"/>
      <c r="AD872" s="240"/>
      <c r="AE872" s="240"/>
      <c r="AF872" s="240"/>
      <c r="AG872" s="240"/>
      <c r="AH872" s="240"/>
      <c r="AI872" s="240"/>
      <c r="AJ872" s="240"/>
      <c r="AK872" s="240"/>
      <c r="AL872" s="240"/>
      <c r="AM872" s="240"/>
      <c r="AN872" s="240"/>
      <c r="AO872" s="240"/>
    </row>
    <row r="873" spans="1:41" ht="15.75" customHeight="1">
      <c r="A873" s="240"/>
      <c r="B873" s="240"/>
      <c r="C873" s="240"/>
      <c r="D873" s="240"/>
      <c r="E873" s="240"/>
      <c r="F873" s="240"/>
      <c r="G873" s="240"/>
      <c r="H873" s="164"/>
      <c r="I873" s="164"/>
      <c r="J873" s="164"/>
      <c r="K873" s="164"/>
      <c r="L873" s="164"/>
      <c r="M873" s="240"/>
      <c r="N873" s="240"/>
      <c r="O873" s="240"/>
      <c r="P873" s="240"/>
      <c r="Q873" s="240"/>
      <c r="R873" s="240"/>
      <c r="S873" s="240"/>
      <c r="T873" s="240"/>
      <c r="U873" s="240"/>
      <c r="V873" s="240"/>
      <c r="W873" s="240"/>
      <c r="X873" s="240"/>
      <c r="Y873" s="240"/>
      <c r="Z873" s="240"/>
      <c r="AA873" s="240"/>
      <c r="AB873" s="240"/>
      <c r="AC873" s="240"/>
      <c r="AD873" s="240"/>
      <c r="AE873" s="240"/>
      <c r="AF873" s="240"/>
      <c r="AG873" s="240"/>
      <c r="AH873" s="240"/>
      <c r="AI873" s="240"/>
      <c r="AJ873" s="240"/>
      <c r="AK873" s="240"/>
      <c r="AL873" s="240"/>
      <c r="AM873" s="240"/>
      <c r="AN873" s="240"/>
      <c r="AO873" s="240"/>
    </row>
    <row r="874" spans="1:41" ht="15.75" customHeight="1">
      <c r="A874" s="240"/>
      <c r="B874" s="240"/>
      <c r="C874" s="240"/>
      <c r="D874" s="240"/>
      <c r="E874" s="240"/>
      <c r="F874" s="240"/>
      <c r="G874" s="240"/>
      <c r="H874" s="164"/>
      <c r="I874" s="164"/>
      <c r="J874" s="164"/>
      <c r="K874" s="164"/>
      <c r="L874" s="164"/>
      <c r="M874" s="240"/>
      <c r="N874" s="240"/>
      <c r="O874" s="240"/>
      <c r="P874" s="240"/>
      <c r="Q874" s="240"/>
      <c r="R874" s="240"/>
      <c r="S874" s="240"/>
      <c r="T874" s="240"/>
      <c r="U874" s="240"/>
      <c r="V874" s="240"/>
      <c r="W874" s="240"/>
      <c r="X874" s="240"/>
      <c r="Y874" s="240"/>
      <c r="Z874" s="240"/>
      <c r="AA874" s="240"/>
      <c r="AB874" s="240"/>
      <c r="AC874" s="240"/>
      <c r="AD874" s="240"/>
      <c r="AE874" s="240"/>
      <c r="AF874" s="240"/>
      <c r="AG874" s="240"/>
      <c r="AH874" s="240"/>
      <c r="AI874" s="240"/>
      <c r="AJ874" s="240"/>
      <c r="AK874" s="240"/>
      <c r="AL874" s="240"/>
      <c r="AM874" s="240"/>
      <c r="AN874" s="240"/>
      <c r="AO874" s="240"/>
    </row>
    <row r="875" spans="1:41" ht="15.75" customHeight="1">
      <c r="A875" s="240"/>
      <c r="B875" s="240"/>
      <c r="C875" s="240"/>
      <c r="D875" s="240"/>
      <c r="E875" s="240"/>
      <c r="F875" s="240"/>
      <c r="G875" s="240"/>
      <c r="H875" s="164"/>
      <c r="I875" s="164"/>
      <c r="J875" s="164"/>
      <c r="K875" s="164"/>
      <c r="L875" s="164"/>
      <c r="M875" s="240"/>
      <c r="N875" s="240"/>
      <c r="O875" s="240"/>
      <c r="P875" s="240"/>
      <c r="Q875" s="240"/>
      <c r="R875" s="240"/>
      <c r="S875" s="240"/>
      <c r="T875" s="240"/>
      <c r="U875" s="240"/>
      <c r="V875" s="240"/>
      <c r="W875" s="240"/>
      <c r="X875" s="240"/>
      <c r="Y875" s="240"/>
      <c r="Z875" s="240"/>
      <c r="AA875" s="240"/>
      <c r="AB875" s="240"/>
      <c r="AC875" s="240"/>
      <c r="AD875" s="240"/>
      <c r="AE875" s="240"/>
      <c r="AF875" s="240"/>
      <c r="AG875" s="240"/>
      <c r="AH875" s="240"/>
      <c r="AI875" s="240"/>
      <c r="AJ875" s="240"/>
      <c r="AK875" s="240"/>
      <c r="AL875" s="240"/>
      <c r="AM875" s="240"/>
      <c r="AN875" s="240"/>
      <c r="AO875" s="240"/>
    </row>
    <row r="876" spans="1:41" ht="15.75" customHeight="1">
      <c r="A876" s="240"/>
      <c r="B876" s="240"/>
      <c r="C876" s="240"/>
      <c r="D876" s="240"/>
      <c r="E876" s="240"/>
      <c r="F876" s="240"/>
      <c r="G876" s="240"/>
      <c r="H876" s="164"/>
      <c r="I876" s="164"/>
      <c r="J876" s="164"/>
      <c r="K876" s="164"/>
      <c r="L876" s="164"/>
      <c r="M876" s="240"/>
      <c r="N876" s="240"/>
      <c r="O876" s="240"/>
      <c r="P876" s="240"/>
      <c r="Q876" s="240"/>
      <c r="R876" s="240"/>
      <c r="S876" s="240"/>
      <c r="T876" s="240"/>
      <c r="U876" s="240"/>
      <c r="V876" s="240"/>
      <c r="W876" s="240"/>
      <c r="X876" s="240"/>
      <c r="Y876" s="240"/>
      <c r="Z876" s="240"/>
      <c r="AA876" s="240"/>
      <c r="AB876" s="240"/>
      <c r="AC876" s="240"/>
      <c r="AD876" s="240"/>
      <c r="AE876" s="240"/>
      <c r="AF876" s="240"/>
      <c r="AG876" s="240"/>
      <c r="AH876" s="240"/>
      <c r="AI876" s="240"/>
      <c r="AJ876" s="240"/>
      <c r="AK876" s="240"/>
      <c r="AL876" s="240"/>
      <c r="AM876" s="240"/>
      <c r="AN876" s="240"/>
      <c r="AO876" s="240"/>
    </row>
    <row r="877" spans="1:41" ht="15.75" customHeight="1">
      <c r="A877" s="240"/>
      <c r="B877" s="240"/>
      <c r="C877" s="240"/>
      <c r="D877" s="240"/>
      <c r="E877" s="240"/>
      <c r="F877" s="240"/>
      <c r="G877" s="240"/>
      <c r="H877" s="164"/>
      <c r="I877" s="164"/>
      <c r="J877" s="164"/>
      <c r="K877" s="164"/>
      <c r="L877" s="164"/>
      <c r="M877" s="240"/>
      <c r="N877" s="240"/>
      <c r="O877" s="240"/>
      <c r="P877" s="240"/>
      <c r="Q877" s="240"/>
      <c r="R877" s="240"/>
      <c r="S877" s="240"/>
      <c r="T877" s="240"/>
      <c r="U877" s="240"/>
      <c r="V877" s="240"/>
      <c r="W877" s="240"/>
      <c r="X877" s="240"/>
      <c r="Y877" s="240"/>
      <c r="Z877" s="240"/>
      <c r="AA877" s="240"/>
      <c r="AB877" s="240"/>
      <c r="AC877" s="240"/>
      <c r="AD877" s="240"/>
      <c r="AE877" s="240"/>
      <c r="AF877" s="240"/>
      <c r="AG877" s="240"/>
      <c r="AH877" s="240"/>
      <c r="AI877" s="240"/>
      <c r="AJ877" s="240"/>
      <c r="AK877" s="240"/>
      <c r="AL877" s="240"/>
      <c r="AM877" s="240"/>
      <c r="AN877" s="240"/>
      <c r="AO877" s="240"/>
    </row>
    <row r="878" spans="1:41" ht="15.75" customHeight="1">
      <c r="A878" s="240"/>
      <c r="B878" s="240"/>
      <c r="C878" s="240"/>
      <c r="D878" s="240"/>
      <c r="E878" s="240"/>
      <c r="F878" s="240"/>
      <c r="G878" s="240"/>
      <c r="H878" s="164"/>
      <c r="I878" s="164"/>
      <c r="J878" s="164"/>
      <c r="K878" s="164"/>
      <c r="L878" s="164"/>
      <c r="M878" s="240"/>
      <c r="N878" s="240"/>
      <c r="O878" s="240"/>
      <c r="P878" s="240"/>
      <c r="Q878" s="240"/>
      <c r="R878" s="240"/>
      <c r="S878" s="240"/>
      <c r="T878" s="240"/>
      <c r="U878" s="240"/>
      <c r="V878" s="240"/>
      <c r="W878" s="240"/>
      <c r="X878" s="240"/>
      <c r="Y878" s="240"/>
      <c r="Z878" s="240"/>
      <c r="AA878" s="240"/>
      <c r="AB878" s="240"/>
      <c r="AC878" s="240"/>
      <c r="AD878" s="240"/>
      <c r="AE878" s="240"/>
      <c r="AF878" s="240"/>
      <c r="AG878" s="240"/>
      <c r="AH878" s="240"/>
      <c r="AI878" s="240"/>
      <c r="AJ878" s="240"/>
      <c r="AK878" s="240"/>
      <c r="AL878" s="240"/>
      <c r="AM878" s="240"/>
      <c r="AN878" s="240"/>
      <c r="AO878" s="240"/>
    </row>
    <row r="879" spans="1:41" ht="15.75" customHeight="1">
      <c r="A879" s="240"/>
      <c r="B879" s="240"/>
      <c r="C879" s="240"/>
      <c r="D879" s="240"/>
      <c r="E879" s="240"/>
      <c r="F879" s="240"/>
      <c r="G879" s="240"/>
      <c r="H879" s="164"/>
      <c r="I879" s="164"/>
      <c r="J879" s="164"/>
      <c r="K879" s="164"/>
      <c r="L879" s="164"/>
      <c r="M879" s="240"/>
      <c r="N879" s="240"/>
      <c r="O879" s="240"/>
      <c r="P879" s="240"/>
      <c r="Q879" s="240"/>
      <c r="R879" s="240"/>
      <c r="S879" s="240"/>
      <c r="T879" s="240"/>
      <c r="U879" s="240"/>
      <c r="V879" s="240"/>
      <c r="W879" s="240"/>
      <c r="X879" s="240"/>
      <c r="Y879" s="240"/>
      <c r="Z879" s="240"/>
      <c r="AA879" s="240"/>
      <c r="AB879" s="240"/>
      <c r="AC879" s="240"/>
      <c r="AD879" s="240"/>
      <c r="AE879" s="240"/>
      <c r="AF879" s="240"/>
      <c r="AG879" s="240"/>
      <c r="AH879" s="240"/>
      <c r="AI879" s="240"/>
      <c r="AJ879" s="240"/>
      <c r="AK879" s="240"/>
      <c r="AL879" s="240"/>
      <c r="AM879" s="240"/>
      <c r="AN879" s="240"/>
      <c r="AO879" s="240"/>
    </row>
    <row r="880" spans="1:41" ht="15.75" customHeight="1">
      <c r="A880" s="240"/>
      <c r="B880" s="240"/>
      <c r="C880" s="240"/>
      <c r="D880" s="240"/>
      <c r="E880" s="240"/>
      <c r="F880" s="240"/>
      <c r="G880" s="240"/>
      <c r="H880" s="164"/>
      <c r="I880" s="164"/>
      <c r="J880" s="164"/>
      <c r="K880" s="164"/>
      <c r="L880" s="164"/>
      <c r="M880" s="240"/>
      <c r="N880" s="240"/>
      <c r="O880" s="240"/>
      <c r="P880" s="240"/>
      <c r="Q880" s="240"/>
      <c r="R880" s="240"/>
      <c r="S880" s="240"/>
      <c r="T880" s="240"/>
      <c r="U880" s="240"/>
      <c r="V880" s="240"/>
      <c r="W880" s="240"/>
      <c r="X880" s="240"/>
      <c r="Y880" s="240"/>
      <c r="Z880" s="240"/>
      <c r="AA880" s="240"/>
      <c r="AB880" s="240"/>
      <c r="AC880" s="240"/>
      <c r="AD880" s="240"/>
      <c r="AE880" s="240"/>
      <c r="AF880" s="240"/>
      <c r="AG880" s="240"/>
      <c r="AH880" s="240"/>
      <c r="AI880" s="240"/>
      <c r="AJ880" s="240"/>
      <c r="AK880" s="240"/>
      <c r="AL880" s="240"/>
      <c r="AM880" s="240"/>
      <c r="AN880" s="240"/>
      <c r="AO880" s="240"/>
    </row>
    <row r="881" spans="1:41" ht="15.75" customHeight="1">
      <c r="A881" s="240"/>
      <c r="B881" s="240"/>
      <c r="C881" s="240"/>
      <c r="D881" s="240"/>
      <c r="E881" s="240"/>
      <c r="F881" s="240"/>
      <c r="G881" s="240"/>
      <c r="H881" s="164"/>
      <c r="I881" s="164"/>
      <c r="J881" s="164"/>
      <c r="K881" s="164"/>
      <c r="L881" s="164"/>
      <c r="M881" s="240"/>
      <c r="N881" s="240"/>
      <c r="O881" s="240"/>
      <c r="P881" s="240"/>
      <c r="Q881" s="240"/>
      <c r="R881" s="240"/>
      <c r="S881" s="240"/>
      <c r="T881" s="240"/>
      <c r="U881" s="240"/>
      <c r="V881" s="240"/>
      <c r="W881" s="240"/>
      <c r="X881" s="240"/>
      <c r="Y881" s="240"/>
      <c r="Z881" s="240"/>
      <c r="AA881" s="240"/>
      <c r="AB881" s="240"/>
      <c r="AC881" s="240"/>
      <c r="AD881" s="240"/>
      <c r="AE881" s="240"/>
      <c r="AF881" s="240"/>
      <c r="AG881" s="240"/>
      <c r="AH881" s="240"/>
      <c r="AI881" s="240"/>
      <c r="AJ881" s="240"/>
      <c r="AK881" s="240"/>
      <c r="AL881" s="240"/>
      <c r="AM881" s="240"/>
      <c r="AN881" s="240"/>
      <c r="AO881" s="240"/>
    </row>
    <row r="882" spans="1:41" ht="15.75" customHeight="1">
      <c r="A882" s="240"/>
      <c r="B882" s="240"/>
      <c r="C882" s="240"/>
      <c r="D882" s="240"/>
      <c r="E882" s="240"/>
      <c r="F882" s="240"/>
      <c r="G882" s="240"/>
      <c r="H882" s="164"/>
      <c r="I882" s="164"/>
      <c r="J882" s="164"/>
      <c r="K882" s="164"/>
      <c r="L882" s="164"/>
      <c r="M882" s="240"/>
      <c r="N882" s="240"/>
      <c r="O882" s="240"/>
      <c r="P882" s="240"/>
      <c r="Q882" s="240"/>
      <c r="R882" s="240"/>
      <c r="S882" s="240"/>
      <c r="T882" s="240"/>
      <c r="U882" s="240"/>
      <c r="V882" s="240"/>
      <c r="W882" s="240"/>
      <c r="X882" s="240"/>
      <c r="Y882" s="240"/>
      <c r="Z882" s="240"/>
      <c r="AA882" s="240"/>
      <c r="AB882" s="240"/>
      <c r="AC882" s="240"/>
      <c r="AD882" s="240"/>
      <c r="AE882" s="240"/>
      <c r="AF882" s="240"/>
      <c r="AG882" s="240"/>
      <c r="AH882" s="240"/>
      <c r="AI882" s="240"/>
      <c r="AJ882" s="240"/>
      <c r="AK882" s="240"/>
      <c r="AL882" s="240"/>
      <c r="AM882" s="240"/>
      <c r="AN882" s="240"/>
      <c r="AO882" s="240"/>
    </row>
    <row r="883" spans="1:41" ht="15.75" customHeight="1">
      <c r="A883" s="240"/>
      <c r="B883" s="240"/>
      <c r="C883" s="240"/>
      <c r="D883" s="240"/>
      <c r="E883" s="240"/>
      <c r="F883" s="240"/>
      <c r="G883" s="240"/>
      <c r="H883" s="164"/>
      <c r="I883" s="164"/>
      <c r="J883" s="164"/>
      <c r="K883" s="164"/>
      <c r="L883" s="164"/>
      <c r="M883" s="240"/>
      <c r="N883" s="240"/>
      <c r="O883" s="240"/>
      <c r="P883" s="240"/>
      <c r="Q883" s="240"/>
      <c r="R883" s="240"/>
      <c r="S883" s="240"/>
      <c r="T883" s="240"/>
      <c r="U883" s="240"/>
      <c r="V883" s="240"/>
      <c r="W883" s="240"/>
      <c r="X883" s="240"/>
      <c r="Y883" s="240"/>
      <c r="Z883" s="240"/>
      <c r="AA883" s="240"/>
      <c r="AB883" s="240"/>
      <c r="AC883" s="240"/>
      <c r="AD883" s="240"/>
      <c r="AE883" s="240"/>
      <c r="AF883" s="240"/>
      <c r="AG883" s="240"/>
      <c r="AH883" s="240"/>
      <c r="AI883" s="240"/>
      <c r="AJ883" s="240"/>
      <c r="AK883" s="240"/>
      <c r="AL883" s="240"/>
      <c r="AM883" s="240"/>
      <c r="AN883" s="240"/>
      <c r="AO883" s="240"/>
    </row>
    <row r="884" spans="1:41" ht="15.75" customHeight="1">
      <c r="A884" s="240"/>
      <c r="B884" s="240"/>
      <c r="C884" s="240"/>
      <c r="D884" s="240"/>
      <c r="E884" s="240"/>
      <c r="F884" s="240"/>
      <c r="G884" s="240"/>
      <c r="H884" s="164"/>
      <c r="I884" s="164"/>
      <c r="J884" s="164"/>
      <c r="K884" s="164"/>
      <c r="L884" s="164"/>
      <c r="M884" s="240"/>
      <c r="N884" s="240"/>
      <c r="O884" s="240"/>
      <c r="P884" s="240"/>
      <c r="Q884" s="240"/>
      <c r="R884" s="240"/>
      <c r="S884" s="240"/>
      <c r="T884" s="240"/>
      <c r="U884" s="240"/>
      <c r="V884" s="240"/>
      <c r="W884" s="240"/>
      <c r="X884" s="240"/>
      <c r="Y884" s="240"/>
      <c r="Z884" s="240"/>
      <c r="AA884" s="240"/>
      <c r="AB884" s="240"/>
      <c r="AC884" s="240"/>
      <c r="AD884" s="240"/>
      <c r="AE884" s="240"/>
      <c r="AF884" s="240"/>
      <c r="AG884" s="240"/>
      <c r="AH884" s="240"/>
      <c r="AI884" s="240"/>
      <c r="AJ884" s="240"/>
      <c r="AK884" s="240"/>
      <c r="AL884" s="240"/>
      <c r="AM884" s="240"/>
      <c r="AN884" s="240"/>
      <c r="AO884" s="240"/>
    </row>
    <row r="885" spans="1:41" ht="15.75" customHeight="1">
      <c r="A885" s="240"/>
      <c r="B885" s="240"/>
      <c r="C885" s="240"/>
      <c r="D885" s="240"/>
      <c r="E885" s="240"/>
      <c r="F885" s="240"/>
      <c r="G885" s="240"/>
      <c r="H885" s="164"/>
      <c r="I885" s="164"/>
      <c r="J885" s="164"/>
      <c r="K885" s="164"/>
      <c r="L885" s="164"/>
      <c r="M885" s="240"/>
      <c r="N885" s="240"/>
      <c r="O885" s="240"/>
      <c r="P885" s="240"/>
      <c r="Q885" s="240"/>
      <c r="R885" s="240"/>
      <c r="S885" s="240"/>
      <c r="T885" s="240"/>
      <c r="U885" s="240"/>
      <c r="V885" s="240"/>
      <c r="W885" s="240"/>
      <c r="X885" s="240"/>
      <c r="Y885" s="240"/>
      <c r="Z885" s="240"/>
      <c r="AA885" s="240"/>
      <c r="AB885" s="240"/>
      <c r="AC885" s="240"/>
      <c r="AD885" s="240"/>
      <c r="AE885" s="240"/>
      <c r="AF885" s="240"/>
      <c r="AG885" s="240"/>
      <c r="AH885" s="240"/>
      <c r="AI885" s="240"/>
      <c r="AJ885" s="240"/>
      <c r="AK885" s="240"/>
      <c r="AL885" s="240"/>
      <c r="AM885" s="240"/>
      <c r="AN885" s="240"/>
      <c r="AO885" s="240"/>
    </row>
    <row r="886" spans="1:41" ht="15.75" customHeight="1">
      <c r="A886" s="240"/>
      <c r="B886" s="240"/>
      <c r="C886" s="240"/>
      <c r="D886" s="240"/>
      <c r="E886" s="240"/>
      <c r="F886" s="240"/>
      <c r="G886" s="240"/>
      <c r="H886" s="164"/>
      <c r="I886" s="164"/>
      <c r="J886" s="164"/>
      <c r="K886" s="164"/>
      <c r="L886" s="164"/>
      <c r="M886" s="240"/>
      <c r="N886" s="240"/>
      <c r="O886" s="240"/>
      <c r="P886" s="240"/>
      <c r="Q886" s="240"/>
      <c r="R886" s="240"/>
      <c r="S886" s="240"/>
      <c r="T886" s="240"/>
      <c r="U886" s="240"/>
      <c r="V886" s="240"/>
      <c r="W886" s="240"/>
      <c r="X886" s="240"/>
      <c r="Y886" s="240"/>
      <c r="Z886" s="240"/>
      <c r="AA886" s="240"/>
      <c r="AB886" s="240"/>
      <c r="AC886" s="240"/>
      <c r="AD886" s="240"/>
      <c r="AE886" s="240"/>
      <c r="AF886" s="240"/>
      <c r="AG886" s="240"/>
      <c r="AH886" s="240"/>
      <c r="AI886" s="240"/>
      <c r="AJ886" s="240"/>
      <c r="AK886" s="240"/>
      <c r="AL886" s="240"/>
      <c r="AM886" s="240"/>
      <c r="AN886" s="240"/>
      <c r="AO886" s="240"/>
    </row>
    <row r="887" spans="1:41" ht="15.75" customHeight="1">
      <c r="A887" s="240"/>
      <c r="B887" s="240"/>
      <c r="C887" s="240"/>
      <c r="D887" s="240"/>
      <c r="E887" s="240"/>
      <c r="F887" s="240"/>
      <c r="G887" s="240"/>
      <c r="H887" s="164"/>
      <c r="I887" s="164"/>
      <c r="J887" s="164"/>
      <c r="K887" s="164"/>
      <c r="L887" s="164"/>
      <c r="M887" s="240"/>
      <c r="N887" s="240"/>
      <c r="O887" s="240"/>
      <c r="P887" s="240"/>
      <c r="Q887" s="240"/>
      <c r="R887" s="240"/>
      <c r="S887" s="240"/>
      <c r="T887" s="240"/>
      <c r="U887" s="240"/>
      <c r="V887" s="240"/>
      <c r="W887" s="240"/>
      <c r="X887" s="240"/>
      <c r="Y887" s="240"/>
      <c r="Z887" s="240"/>
      <c r="AA887" s="240"/>
      <c r="AB887" s="240"/>
      <c r="AC887" s="240"/>
      <c r="AD887" s="240"/>
      <c r="AE887" s="240"/>
      <c r="AF887" s="240"/>
      <c r="AG887" s="240"/>
      <c r="AH887" s="240"/>
      <c r="AI887" s="240"/>
      <c r="AJ887" s="240"/>
      <c r="AK887" s="240"/>
      <c r="AL887" s="240"/>
      <c r="AM887" s="240"/>
      <c r="AN887" s="240"/>
      <c r="AO887" s="240"/>
    </row>
    <row r="888" spans="1:41" ht="15.75" customHeight="1">
      <c r="A888" s="240"/>
      <c r="B888" s="240"/>
      <c r="C888" s="240"/>
      <c r="D888" s="240"/>
      <c r="E888" s="240"/>
      <c r="F888" s="240"/>
      <c r="G888" s="240"/>
      <c r="H888" s="164"/>
      <c r="I888" s="164"/>
      <c r="J888" s="164"/>
      <c r="K888" s="164"/>
      <c r="L888" s="164"/>
      <c r="M888" s="240"/>
      <c r="N888" s="240"/>
      <c r="O888" s="240"/>
      <c r="P888" s="240"/>
      <c r="Q888" s="240"/>
      <c r="R888" s="240"/>
      <c r="S888" s="240"/>
      <c r="T888" s="240"/>
      <c r="U888" s="240"/>
      <c r="V888" s="240"/>
      <c r="W888" s="240"/>
      <c r="X888" s="240"/>
      <c r="Y888" s="240"/>
      <c r="Z888" s="240"/>
      <c r="AA888" s="240"/>
      <c r="AB888" s="240"/>
      <c r="AC888" s="240"/>
      <c r="AD888" s="240"/>
      <c r="AE888" s="240"/>
      <c r="AF888" s="240"/>
      <c r="AG888" s="240"/>
      <c r="AH888" s="240"/>
      <c r="AI888" s="240"/>
      <c r="AJ888" s="240"/>
      <c r="AK888" s="240"/>
      <c r="AL888" s="240"/>
      <c r="AM888" s="240"/>
      <c r="AN888" s="240"/>
      <c r="AO888" s="240"/>
    </row>
    <row r="889" spans="1:41" ht="15.75" customHeight="1">
      <c r="A889" s="240"/>
      <c r="B889" s="240"/>
      <c r="C889" s="240"/>
      <c r="D889" s="240"/>
      <c r="E889" s="240"/>
      <c r="F889" s="240"/>
      <c r="G889" s="240"/>
      <c r="H889" s="164"/>
      <c r="I889" s="164"/>
      <c r="J889" s="164"/>
      <c r="K889" s="164"/>
      <c r="L889" s="164"/>
      <c r="M889" s="240"/>
      <c r="N889" s="240"/>
      <c r="O889" s="240"/>
      <c r="P889" s="240"/>
      <c r="Q889" s="240"/>
      <c r="R889" s="240"/>
      <c r="S889" s="240"/>
      <c r="T889" s="240"/>
      <c r="U889" s="240"/>
      <c r="V889" s="240"/>
      <c r="W889" s="240"/>
      <c r="X889" s="240"/>
      <c r="Y889" s="240"/>
      <c r="Z889" s="240"/>
      <c r="AA889" s="240"/>
      <c r="AB889" s="240"/>
      <c r="AC889" s="240"/>
      <c r="AD889" s="240"/>
      <c r="AE889" s="240"/>
      <c r="AF889" s="240"/>
      <c r="AG889" s="240"/>
      <c r="AH889" s="240"/>
      <c r="AI889" s="240"/>
      <c r="AJ889" s="240"/>
      <c r="AK889" s="240"/>
      <c r="AL889" s="240"/>
      <c r="AM889" s="240"/>
      <c r="AN889" s="240"/>
      <c r="AO889" s="240"/>
    </row>
    <row r="890" spans="1:41" ht="15.75" customHeight="1">
      <c r="A890" s="240"/>
      <c r="B890" s="240"/>
      <c r="C890" s="240"/>
      <c r="D890" s="240"/>
      <c r="E890" s="240"/>
      <c r="F890" s="240"/>
      <c r="G890" s="240"/>
      <c r="H890" s="164"/>
      <c r="I890" s="164"/>
      <c r="J890" s="164"/>
      <c r="K890" s="164"/>
      <c r="L890" s="164"/>
      <c r="M890" s="240"/>
      <c r="N890" s="240"/>
      <c r="O890" s="240"/>
      <c r="P890" s="240"/>
      <c r="Q890" s="240"/>
      <c r="R890" s="240"/>
      <c r="S890" s="240"/>
      <c r="T890" s="240"/>
      <c r="U890" s="240"/>
      <c r="V890" s="240"/>
      <c r="W890" s="240"/>
      <c r="X890" s="240"/>
      <c r="Y890" s="240"/>
      <c r="Z890" s="240"/>
      <c r="AA890" s="240"/>
      <c r="AB890" s="240"/>
      <c r="AC890" s="240"/>
      <c r="AD890" s="240"/>
      <c r="AE890" s="240"/>
      <c r="AF890" s="240"/>
      <c r="AG890" s="240"/>
      <c r="AH890" s="240"/>
      <c r="AI890" s="240"/>
      <c r="AJ890" s="240"/>
      <c r="AK890" s="240"/>
      <c r="AL890" s="240"/>
      <c r="AM890" s="240"/>
      <c r="AN890" s="240"/>
      <c r="AO890" s="240"/>
    </row>
    <row r="891" spans="1:41" ht="15.75" customHeight="1">
      <c r="A891" s="240"/>
      <c r="B891" s="240"/>
      <c r="C891" s="240"/>
      <c r="D891" s="240"/>
      <c r="E891" s="240"/>
      <c r="F891" s="240"/>
      <c r="G891" s="240"/>
      <c r="H891" s="164"/>
      <c r="I891" s="164"/>
      <c r="J891" s="164"/>
      <c r="K891" s="164"/>
      <c r="L891" s="164"/>
      <c r="M891" s="240"/>
      <c r="N891" s="240"/>
      <c r="O891" s="240"/>
      <c r="P891" s="240"/>
      <c r="Q891" s="240"/>
      <c r="R891" s="240"/>
      <c r="S891" s="240"/>
      <c r="T891" s="240"/>
      <c r="U891" s="240"/>
      <c r="V891" s="240"/>
      <c r="W891" s="240"/>
      <c r="X891" s="240"/>
      <c r="Y891" s="240"/>
      <c r="Z891" s="240"/>
      <c r="AA891" s="240"/>
      <c r="AB891" s="240"/>
      <c r="AC891" s="240"/>
      <c r="AD891" s="240"/>
      <c r="AE891" s="240"/>
      <c r="AF891" s="240"/>
      <c r="AG891" s="240"/>
      <c r="AH891" s="240"/>
      <c r="AI891" s="240"/>
      <c r="AJ891" s="240"/>
      <c r="AK891" s="240"/>
      <c r="AL891" s="240"/>
      <c r="AM891" s="240"/>
      <c r="AN891" s="240"/>
      <c r="AO891" s="240"/>
    </row>
    <row r="892" spans="1:41" ht="15.75" customHeight="1">
      <c r="A892" s="240"/>
      <c r="B892" s="240"/>
      <c r="C892" s="240"/>
      <c r="D892" s="240"/>
      <c r="E892" s="240"/>
      <c r="F892" s="240"/>
      <c r="G892" s="240"/>
      <c r="H892" s="164"/>
      <c r="I892" s="164"/>
      <c r="J892" s="164"/>
      <c r="K892" s="164"/>
      <c r="L892" s="164"/>
      <c r="M892" s="240"/>
      <c r="N892" s="240"/>
      <c r="O892" s="240"/>
      <c r="P892" s="240"/>
      <c r="Q892" s="240"/>
      <c r="R892" s="240"/>
      <c r="S892" s="240"/>
      <c r="T892" s="240"/>
      <c r="U892" s="240"/>
      <c r="V892" s="240"/>
      <c r="W892" s="240"/>
      <c r="X892" s="240"/>
      <c r="Y892" s="240"/>
      <c r="Z892" s="240"/>
      <c r="AA892" s="240"/>
      <c r="AB892" s="240"/>
      <c r="AC892" s="240"/>
      <c r="AD892" s="240"/>
      <c r="AE892" s="240"/>
      <c r="AF892" s="240"/>
      <c r="AG892" s="240"/>
      <c r="AH892" s="240"/>
      <c r="AI892" s="240"/>
      <c r="AJ892" s="240"/>
      <c r="AK892" s="240"/>
      <c r="AL892" s="240"/>
      <c r="AM892" s="240"/>
      <c r="AN892" s="240"/>
      <c r="AO892" s="240"/>
    </row>
    <row r="893" spans="1:41" ht="15.75" customHeight="1">
      <c r="A893" s="240"/>
      <c r="B893" s="240"/>
      <c r="C893" s="240"/>
      <c r="D893" s="240"/>
      <c r="E893" s="240"/>
      <c r="F893" s="240"/>
      <c r="G893" s="240"/>
      <c r="H893" s="164"/>
      <c r="I893" s="164"/>
      <c r="J893" s="164"/>
      <c r="K893" s="164"/>
      <c r="L893" s="164"/>
      <c r="M893" s="240"/>
      <c r="N893" s="240"/>
      <c r="O893" s="240"/>
      <c r="P893" s="240"/>
      <c r="Q893" s="240"/>
      <c r="R893" s="240"/>
      <c r="S893" s="240"/>
      <c r="T893" s="240"/>
      <c r="U893" s="240"/>
      <c r="V893" s="240"/>
      <c r="W893" s="240"/>
      <c r="X893" s="240"/>
      <c r="Y893" s="240"/>
      <c r="Z893" s="240"/>
      <c r="AA893" s="240"/>
      <c r="AB893" s="240"/>
      <c r="AC893" s="240"/>
      <c r="AD893" s="240"/>
      <c r="AE893" s="240"/>
      <c r="AF893" s="240"/>
      <c r="AG893" s="240"/>
      <c r="AH893" s="240"/>
      <c r="AI893" s="240"/>
      <c r="AJ893" s="240"/>
      <c r="AK893" s="240"/>
      <c r="AL893" s="240"/>
      <c r="AM893" s="240"/>
      <c r="AN893" s="240"/>
      <c r="AO893" s="240"/>
    </row>
    <row r="894" spans="1:41" ht="15.75" customHeight="1">
      <c r="A894" s="240"/>
      <c r="B894" s="240"/>
      <c r="C894" s="240"/>
      <c r="D894" s="240"/>
      <c r="E894" s="240"/>
      <c r="F894" s="240"/>
      <c r="G894" s="240"/>
      <c r="H894" s="164"/>
      <c r="I894" s="164"/>
      <c r="J894" s="164"/>
      <c r="K894" s="164"/>
      <c r="L894" s="164"/>
      <c r="M894" s="240"/>
      <c r="N894" s="240"/>
      <c r="O894" s="240"/>
      <c r="P894" s="240"/>
      <c r="Q894" s="240"/>
      <c r="R894" s="240"/>
      <c r="S894" s="240"/>
      <c r="T894" s="240"/>
      <c r="U894" s="240"/>
      <c r="V894" s="240"/>
      <c r="W894" s="240"/>
      <c r="X894" s="240"/>
      <c r="Y894" s="240"/>
      <c r="Z894" s="240"/>
      <c r="AA894" s="240"/>
      <c r="AB894" s="240"/>
      <c r="AC894" s="240"/>
      <c r="AD894" s="240"/>
      <c r="AE894" s="240"/>
      <c r="AF894" s="240"/>
      <c r="AG894" s="240"/>
      <c r="AH894" s="240"/>
      <c r="AI894" s="240"/>
      <c r="AJ894" s="240"/>
      <c r="AK894" s="240"/>
      <c r="AL894" s="240"/>
      <c r="AM894" s="240"/>
      <c r="AN894" s="240"/>
      <c r="AO894" s="240"/>
    </row>
    <row r="895" spans="1:41" ht="15.75" customHeight="1">
      <c r="A895" s="240"/>
      <c r="B895" s="240"/>
      <c r="C895" s="240"/>
      <c r="D895" s="240"/>
      <c r="E895" s="240"/>
      <c r="F895" s="240"/>
      <c r="G895" s="240"/>
      <c r="H895" s="164"/>
      <c r="I895" s="164"/>
      <c r="J895" s="164"/>
      <c r="K895" s="164"/>
      <c r="L895" s="164"/>
      <c r="M895" s="240"/>
      <c r="N895" s="240"/>
      <c r="O895" s="240"/>
      <c r="P895" s="240"/>
      <c r="Q895" s="240"/>
      <c r="R895" s="240"/>
      <c r="S895" s="240"/>
      <c r="T895" s="240"/>
      <c r="U895" s="240"/>
      <c r="V895" s="240"/>
      <c r="W895" s="240"/>
      <c r="X895" s="240"/>
      <c r="Y895" s="240"/>
      <c r="Z895" s="240"/>
      <c r="AA895" s="240"/>
      <c r="AB895" s="240"/>
      <c r="AC895" s="240"/>
      <c r="AD895" s="240"/>
      <c r="AE895" s="240"/>
      <c r="AF895" s="240"/>
      <c r="AG895" s="240"/>
      <c r="AH895" s="240"/>
      <c r="AI895" s="240"/>
      <c r="AJ895" s="240"/>
      <c r="AK895" s="240"/>
      <c r="AL895" s="240"/>
      <c r="AM895" s="240"/>
      <c r="AN895" s="240"/>
      <c r="AO895" s="240"/>
    </row>
    <row r="896" spans="1:41" ht="15.75" customHeight="1">
      <c r="A896" s="240"/>
      <c r="B896" s="240"/>
      <c r="C896" s="240"/>
      <c r="D896" s="240"/>
      <c r="E896" s="240"/>
      <c r="F896" s="240"/>
      <c r="G896" s="240"/>
      <c r="H896" s="164"/>
      <c r="I896" s="164"/>
      <c r="J896" s="164"/>
      <c r="K896" s="164"/>
      <c r="L896" s="164"/>
      <c r="M896" s="240"/>
      <c r="N896" s="240"/>
      <c r="O896" s="240"/>
      <c r="P896" s="240"/>
      <c r="Q896" s="240"/>
      <c r="R896" s="240"/>
      <c r="S896" s="240"/>
      <c r="T896" s="240"/>
      <c r="U896" s="240"/>
      <c r="V896" s="240"/>
      <c r="W896" s="240"/>
      <c r="X896" s="240"/>
      <c r="Y896" s="240"/>
      <c r="Z896" s="240"/>
      <c r="AA896" s="240"/>
      <c r="AB896" s="240"/>
      <c r="AC896" s="240"/>
      <c r="AD896" s="240"/>
      <c r="AE896" s="240"/>
      <c r="AF896" s="240"/>
      <c r="AG896" s="240"/>
      <c r="AH896" s="240"/>
      <c r="AI896" s="240"/>
      <c r="AJ896" s="240"/>
      <c r="AK896" s="240"/>
      <c r="AL896" s="240"/>
      <c r="AM896" s="240"/>
      <c r="AN896" s="240"/>
      <c r="AO896" s="240"/>
    </row>
    <row r="897" spans="1:41" ht="15.75" customHeight="1">
      <c r="A897" s="240"/>
      <c r="B897" s="240"/>
      <c r="C897" s="240"/>
      <c r="D897" s="240"/>
      <c r="E897" s="240"/>
      <c r="F897" s="240"/>
      <c r="G897" s="240"/>
      <c r="H897" s="164"/>
      <c r="I897" s="164"/>
      <c r="J897" s="164"/>
      <c r="K897" s="164"/>
      <c r="L897" s="164"/>
      <c r="M897" s="240"/>
      <c r="N897" s="240"/>
      <c r="O897" s="240"/>
      <c r="P897" s="240"/>
      <c r="Q897" s="240"/>
      <c r="R897" s="240"/>
      <c r="S897" s="240"/>
      <c r="T897" s="240"/>
      <c r="U897" s="240"/>
      <c r="V897" s="240"/>
      <c r="W897" s="240"/>
      <c r="X897" s="240"/>
      <c r="Y897" s="240"/>
      <c r="Z897" s="240"/>
      <c r="AA897" s="240"/>
      <c r="AB897" s="240"/>
      <c r="AC897" s="240"/>
      <c r="AD897" s="240"/>
      <c r="AE897" s="240"/>
      <c r="AF897" s="240"/>
      <c r="AG897" s="240"/>
      <c r="AH897" s="240"/>
      <c r="AI897" s="240"/>
      <c r="AJ897" s="240"/>
      <c r="AK897" s="240"/>
      <c r="AL897" s="240"/>
      <c r="AM897" s="240"/>
      <c r="AN897" s="240"/>
      <c r="AO897" s="240"/>
    </row>
    <row r="898" spans="1:41" ht="15.75" customHeight="1">
      <c r="A898" s="240"/>
      <c r="B898" s="240"/>
      <c r="C898" s="240"/>
      <c r="D898" s="240"/>
      <c r="E898" s="240"/>
      <c r="F898" s="240"/>
      <c r="G898" s="240"/>
      <c r="H898" s="164"/>
      <c r="I898" s="164"/>
      <c r="J898" s="164"/>
      <c r="K898" s="164"/>
      <c r="L898" s="164"/>
      <c r="M898" s="240"/>
      <c r="N898" s="240"/>
      <c r="O898" s="240"/>
      <c r="P898" s="240"/>
      <c r="Q898" s="240"/>
      <c r="R898" s="240"/>
      <c r="S898" s="240"/>
      <c r="T898" s="240"/>
      <c r="U898" s="240"/>
      <c r="V898" s="240"/>
      <c r="W898" s="240"/>
      <c r="X898" s="240"/>
      <c r="Y898" s="240"/>
      <c r="Z898" s="240"/>
      <c r="AA898" s="240"/>
      <c r="AB898" s="240"/>
      <c r="AC898" s="240"/>
      <c r="AD898" s="240"/>
      <c r="AE898" s="240"/>
      <c r="AF898" s="240"/>
      <c r="AG898" s="240"/>
      <c r="AH898" s="240"/>
      <c r="AI898" s="240"/>
      <c r="AJ898" s="240"/>
      <c r="AK898" s="240"/>
      <c r="AL898" s="240"/>
      <c r="AM898" s="240"/>
      <c r="AN898" s="240"/>
      <c r="AO898" s="240"/>
    </row>
    <row r="899" spans="1:41" ht="15.75" customHeight="1">
      <c r="A899" s="240"/>
      <c r="B899" s="240"/>
      <c r="C899" s="240"/>
      <c r="D899" s="240"/>
      <c r="E899" s="240"/>
      <c r="F899" s="240"/>
      <c r="G899" s="240"/>
      <c r="H899" s="164"/>
      <c r="I899" s="164"/>
      <c r="J899" s="164"/>
      <c r="K899" s="164"/>
      <c r="L899" s="164"/>
      <c r="M899" s="240"/>
      <c r="N899" s="240"/>
      <c r="O899" s="240"/>
      <c r="P899" s="240"/>
      <c r="Q899" s="240"/>
      <c r="R899" s="240"/>
      <c r="S899" s="240"/>
      <c r="T899" s="240"/>
      <c r="U899" s="240"/>
      <c r="V899" s="240"/>
      <c r="W899" s="240"/>
      <c r="X899" s="240"/>
      <c r="Y899" s="240"/>
      <c r="Z899" s="240"/>
      <c r="AA899" s="240"/>
      <c r="AB899" s="240"/>
      <c r="AC899" s="240"/>
      <c r="AD899" s="240"/>
      <c r="AE899" s="240"/>
      <c r="AF899" s="240"/>
      <c r="AG899" s="240"/>
      <c r="AH899" s="240"/>
      <c r="AI899" s="240"/>
      <c r="AJ899" s="240"/>
      <c r="AK899" s="240"/>
      <c r="AL899" s="240"/>
      <c r="AM899" s="240"/>
      <c r="AN899" s="240"/>
      <c r="AO899" s="240"/>
    </row>
    <row r="900" spans="1:41" ht="15.75" customHeight="1">
      <c r="A900" s="240"/>
      <c r="B900" s="240"/>
      <c r="C900" s="240"/>
      <c r="D900" s="240"/>
      <c r="E900" s="240"/>
      <c r="F900" s="240"/>
      <c r="G900" s="240"/>
      <c r="H900" s="164"/>
      <c r="I900" s="164"/>
      <c r="J900" s="164"/>
      <c r="K900" s="164"/>
      <c r="L900" s="164"/>
      <c r="M900" s="240"/>
      <c r="N900" s="240"/>
      <c r="O900" s="240"/>
      <c r="P900" s="240"/>
      <c r="Q900" s="240"/>
      <c r="R900" s="240"/>
      <c r="S900" s="240"/>
      <c r="T900" s="240"/>
      <c r="U900" s="240"/>
      <c r="V900" s="240"/>
      <c r="W900" s="240"/>
      <c r="X900" s="240"/>
      <c r="Y900" s="240"/>
      <c r="Z900" s="240"/>
      <c r="AA900" s="240"/>
      <c r="AB900" s="240"/>
      <c r="AC900" s="240"/>
      <c r="AD900" s="240"/>
      <c r="AE900" s="240"/>
      <c r="AF900" s="240"/>
      <c r="AG900" s="240"/>
      <c r="AH900" s="240"/>
      <c r="AI900" s="240"/>
      <c r="AJ900" s="240"/>
      <c r="AK900" s="240"/>
      <c r="AL900" s="240"/>
      <c r="AM900" s="240"/>
      <c r="AN900" s="240"/>
      <c r="AO900" s="240"/>
    </row>
    <row r="901" spans="1:41" ht="15.75" customHeight="1">
      <c r="A901" s="240"/>
      <c r="B901" s="240"/>
      <c r="C901" s="240"/>
      <c r="D901" s="240"/>
      <c r="E901" s="240"/>
      <c r="F901" s="240"/>
      <c r="G901" s="240"/>
      <c r="H901" s="164"/>
      <c r="I901" s="164"/>
      <c r="J901" s="164"/>
      <c r="K901" s="164"/>
      <c r="L901" s="164"/>
      <c r="M901" s="240"/>
      <c r="N901" s="240"/>
      <c r="O901" s="240"/>
      <c r="P901" s="240"/>
      <c r="Q901" s="240"/>
      <c r="R901" s="240"/>
      <c r="S901" s="240"/>
      <c r="T901" s="240"/>
      <c r="U901" s="240"/>
      <c r="V901" s="240"/>
      <c r="W901" s="240"/>
      <c r="X901" s="240"/>
      <c r="Y901" s="240"/>
      <c r="Z901" s="240"/>
      <c r="AA901" s="240"/>
      <c r="AB901" s="240"/>
      <c r="AC901" s="240"/>
      <c r="AD901" s="240"/>
      <c r="AE901" s="240"/>
      <c r="AF901" s="240"/>
      <c r="AG901" s="240"/>
      <c r="AH901" s="240"/>
      <c r="AI901" s="240"/>
      <c r="AJ901" s="240"/>
      <c r="AK901" s="240"/>
      <c r="AL901" s="240"/>
      <c r="AM901" s="240"/>
      <c r="AN901" s="240"/>
      <c r="AO901" s="240"/>
    </row>
    <row r="902" spans="1:41" ht="15.75" customHeight="1">
      <c r="A902" s="240"/>
      <c r="B902" s="240"/>
      <c r="C902" s="240"/>
      <c r="D902" s="240"/>
      <c r="E902" s="240"/>
      <c r="F902" s="240"/>
      <c r="G902" s="240"/>
      <c r="H902" s="164"/>
      <c r="I902" s="164"/>
      <c r="J902" s="164"/>
      <c r="K902" s="164"/>
      <c r="L902" s="164"/>
      <c r="M902" s="240"/>
      <c r="N902" s="240"/>
      <c r="O902" s="240"/>
      <c r="P902" s="240"/>
      <c r="Q902" s="240"/>
      <c r="R902" s="240"/>
      <c r="S902" s="240"/>
      <c r="T902" s="240"/>
      <c r="U902" s="240"/>
      <c r="V902" s="240"/>
      <c r="W902" s="240"/>
      <c r="X902" s="240"/>
      <c r="Y902" s="240"/>
      <c r="Z902" s="240"/>
      <c r="AA902" s="240"/>
      <c r="AB902" s="240"/>
      <c r="AC902" s="240"/>
      <c r="AD902" s="240"/>
      <c r="AE902" s="240"/>
      <c r="AF902" s="240"/>
      <c r="AG902" s="240"/>
      <c r="AH902" s="240"/>
      <c r="AI902" s="240"/>
      <c r="AJ902" s="240"/>
      <c r="AK902" s="240"/>
      <c r="AL902" s="240"/>
      <c r="AM902" s="240"/>
      <c r="AN902" s="240"/>
      <c r="AO902" s="240"/>
    </row>
    <row r="903" spans="1:41" ht="15.75" customHeight="1">
      <c r="A903" s="240"/>
      <c r="B903" s="240"/>
      <c r="C903" s="240"/>
      <c r="D903" s="240"/>
      <c r="E903" s="240"/>
      <c r="F903" s="240"/>
      <c r="G903" s="240"/>
      <c r="H903" s="164"/>
      <c r="I903" s="164"/>
      <c r="J903" s="164"/>
      <c r="K903" s="164"/>
      <c r="L903" s="164"/>
      <c r="M903" s="240"/>
      <c r="N903" s="240"/>
      <c r="O903" s="240"/>
      <c r="P903" s="240"/>
      <c r="Q903" s="240"/>
      <c r="R903" s="240"/>
      <c r="S903" s="240"/>
      <c r="T903" s="240"/>
      <c r="U903" s="240"/>
      <c r="V903" s="240"/>
      <c r="W903" s="240"/>
      <c r="X903" s="240"/>
      <c r="Y903" s="240"/>
      <c r="Z903" s="240"/>
      <c r="AA903" s="240"/>
      <c r="AB903" s="240"/>
      <c r="AC903" s="240"/>
      <c r="AD903" s="240"/>
      <c r="AE903" s="240"/>
      <c r="AF903" s="240"/>
      <c r="AG903" s="240"/>
      <c r="AH903" s="240"/>
      <c r="AI903" s="240"/>
      <c r="AJ903" s="240"/>
      <c r="AK903" s="240"/>
      <c r="AL903" s="240"/>
      <c r="AM903" s="240"/>
      <c r="AN903" s="240"/>
      <c r="AO903" s="240"/>
    </row>
    <row r="904" spans="1:41" ht="15.75" customHeight="1">
      <c r="A904" s="240"/>
      <c r="B904" s="240"/>
      <c r="C904" s="240"/>
      <c r="D904" s="240"/>
      <c r="E904" s="240"/>
      <c r="F904" s="240"/>
      <c r="G904" s="240"/>
      <c r="H904" s="164"/>
      <c r="I904" s="164"/>
      <c r="J904" s="164"/>
      <c r="K904" s="164"/>
      <c r="L904" s="164"/>
      <c r="M904" s="240"/>
      <c r="N904" s="240"/>
      <c r="O904" s="240"/>
      <c r="P904" s="240"/>
      <c r="Q904" s="240"/>
      <c r="R904" s="240"/>
      <c r="S904" s="240"/>
      <c r="T904" s="240"/>
      <c r="U904" s="240"/>
      <c r="V904" s="240"/>
      <c r="W904" s="240"/>
      <c r="X904" s="240"/>
      <c r="Y904" s="240"/>
      <c r="Z904" s="240"/>
      <c r="AA904" s="240"/>
      <c r="AB904" s="240"/>
      <c r="AC904" s="240"/>
      <c r="AD904" s="240"/>
      <c r="AE904" s="240"/>
      <c r="AF904" s="240"/>
      <c r="AG904" s="240"/>
      <c r="AH904" s="240"/>
      <c r="AI904" s="240"/>
      <c r="AJ904" s="240"/>
      <c r="AK904" s="240"/>
      <c r="AL904" s="240"/>
      <c r="AM904" s="240"/>
      <c r="AN904" s="240"/>
      <c r="AO904" s="240"/>
    </row>
    <row r="905" spans="1:41" ht="15.75" customHeight="1">
      <c r="A905" s="240"/>
      <c r="B905" s="240"/>
      <c r="C905" s="240"/>
      <c r="D905" s="240"/>
      <c r="E905" s="240"/>
      <c r="F905" s="240"/>
      <c r="G905" s="240"/>
      <c r="H905" s="164"/>
      <c r="I905" s="164"/>
      <c r="J905" s="164"/>
      <c r="K905" s="164"/>
      <c r="L905" s="164"/>
      <c r="M905" s="240"/>
      <c r="N905" s="240"/>
      <c r="O905" s="240"/>
      <c r="P905" s="240"/>
      <c r="Q905" s="240"/>
      <c r="R905" s="240"/>
      <c r="S905" s="240"/>
      <c r="T905" s="240"/>
      <c r="U905" s="240"/>
      <c r="V905" s="240"/>
      <c r="W905" s="240"/>
      <c r="X905" s="240"/>
      <c r="Y905" s="240"/>
      <c r="Z905" s="240"/>
      <c r="AA905" s="240"/>
      <c r="AB905" s="240"/>
      <c r="AC905" s="240"/>
      <c r="AD905" s="240"/>
      <c r="AE905" s="240"/>
      <c r="AF905" s="240"/>
      <c r="AG905" s="240"/>
      <c r="AH905" s="240"/>
      <c r="AI905" s="240"/>
      <c r="AJ905" s="240"/>
      <c r="AK905" s="240"/>
      <c r="AL905" s="240"/>
      <c r="AM905" s="240"/>
      <c r="AN905" s="240"/>
      <c r="AO905" s="240"/>
    </row>
    <row r="906" spans="1:41" ht="15.75" customHeight="1">
      <c r="A906" s="240"/>
      <c r="B906" s="240"/>
      <c r="C906" s="240"/>
      <c r="D906" s="240"/>
      <c r="E906" s="240"/>
      <c r="F906" s="240"/>
      <c r="G906" s="240"/>
      <c r="H906" s="164"/>
      <c r="I906" s="164"/>
      <c r="J906" s="164"/>
      <c r="K906" s="164"/>
      <c r="L906" s="164"/>
      <c r="M906" s="240"/>
      <c r="N906" s="240"/>
      <c r="O906" s="240"/>
      <c r="P906" s="240"/>
      <c r="Q906" s="240"/>
      <c r="R906" s="240"/>
      <c r="S906" s="240"/>
      <c r="T906" s="240"/>
      <c r="U906" s="240"/>
      <c r="V906" s="240"/>
      <c r="W906" s="240"/>
      <c r="X906" s="240"/>
      <c r="Y906" s="240"/>
      <c r="Z906" s="240"/>
      <c r="AA906" s="240"/>
      <c r="AB906" s="240"/>
      <c r="AC906" s="240"/>
      <c r="AD906" s="240"/>
      <c r="AE906" s="240"/>
      <c r="AF906" s="240"/>
      <c r="AG906" s="240"/>
      <c r="AH906" s="240"/>
      <c r="AI906" s="240"/>
      <c r="AJ906" s="240"/>
      <c r="AK906" s="240"/>
      <c r="AL906" s="240"/>
      <c r="AM906" s="240"/>
      <c r="AN906" s="240"/>
      <c r="AO906" s="240"/>
    </row>
    <row r="907" spans="1:41" ht="15.75" customHeight="1">
      <c r="A907" s="240"/>
      <c r="B907" s="240"/>
      <c r="C907" s="240"/>
      <c r="D907" s="240"/>
      <c r="E907" s="240"/>
      <c r="F907" s="240"/>
      <c r="G907" s="240"/>
      <c r="H907" s="164"/>
      <c r="I907" s="164"/>
      <c r="J907" s="164"/>
      <c r="K907" s="164"/>
      <c r="L907" s="164"/>
      <c r="M907" s="240"/>
      <c r="N907" s="240"/>
      <c r="O907" s="240"/>
      <c r="P907" s="240"/>
      <c r="Q907" s="240"/>
      <c r="R907" s="240"/>
      <c r="S907" s="240"/>
      <c r="T907" s="240"/>
      <c r="U907" s="240"/>
      <c r="V907" s="240"/>
      <c r="W907" s="240"/>
      <c r="X907" s="240"/>
      <c r="Y907" s="240"/>
      <c r="Z907" s="240"/>
      <c r="AA907" s="240"/>
      <c r="AB907" s="240"/>
      <c r="AC907" s="240"/>
      <c r="AD907" s="240"/>
      <c r="AE907" s="240"/>
      <c r="AF907" s="240"/>
      <c r="AG907" s="240"/>
      <c r="AH907" s="240"/>
      <c r="AI907" s="240"/>
      <c r="AJ907" s="240"/>
      <c r="AK907" s="240"/>
      <c r="AL907" s="240"/>
      <c r="AM907" s="240"/>
      <c r="AN907" s="240"/>
      <c r="AO907" s="240"/>
    </row>
    <row r="908" spans="1:41" ht="15.75" customHeight="1">
      <c r="A908" s="240"/>
      <c r="B908" s="240"/>
      <c r="C908" s="240"/>
      <c r="D908" s="240"/>
      <c r="E908" s="240"/>
      <c r="F908" s="240"/>
      <c r="G908" s="240"/>
      <c r="H908" s="164"/>
      <c r="I908" s="164"/>
      <c r="J908" s="164"/>
      <c r="K908" s="164"/>
      <c r="L908" s="164"/>
      <c r="M908" s="240"/>
      <c r="N908" s="240"/>
      <c r="O908" s="240"/>
      <c r="P908" s="240"/>
      <c r="Q908" s="240"/>
      <c r="R908" s="240"/>
      <c r="S908" s="240"/>
      <c r="T908" s="240"/>
      <c r="U908" s="240"/>
      <c r="V908" s="240"/>
      <c r="W908" s="240"/>
      <c r="X908" s="240"/>
      <c r="Y908" s="240"/>
      <c r="Z908" s="240"/>
      <c r="AA908" s="240"/>
      <c r="AB908" s="240"/>
      <c r="AC908" s="240"/>
      <c r="AD908" s="240"/>
      <c r="AE908" s="240"/>
      <c r="AF908" s="240"/>
      <c r="AG908" s="240"/>
      <c r="AH908" s="240"/>
      <c r="AI908" s="240"/>
      <c r="AJ908" s="240"/>
      <c r="AK908" s="240"/>
      <c r="AL908" s="240"/>
      <c r="AM908" s="240"/>
      <c r="AN908" s="240"/>
      <c r="AO908" s="240"/>
    </row>
    <row r="909" spans="1:41" ht="15.75" customHeight="1">
      <c r="A909" s="240"/>
      <c r="B909" s="240"/>
      <c r="C909" s="240"/>
      <c r="D909" s="240"/>
      <c r="E909" s="240"/>
      <c r="F909" s="240"/>
      <c r="G909" s="240"/>
      <c r="H909" s="164"/>
      <c r="I909" s="164"/>
      <c r="J909" s="164"/>
      <c r="K909" s="164"/>
      <c r="L909" s="164"/>
      <c r="M909" s="240"/>
      <c r="N909" s="240"/>
      <c r="O909" s="240"/>
      <c r="P909" s="240"/>
      <c r="Q909" s="240"/>
      <c r="R909" s="240"/>
      <c r="S909" s="240"/>
      <c r="T909" s="240"/>
      <c r="U909" s="240"/>
      <c r="V909" s="240"/>
      <c r="W909" s="240"/>
      <c r="X909" s="240"/>
      <c r="Y909" s="240"/>
      <c r="Z909" s="240"/>
      <c r="AA909" s="240"/>
      <c r="AB909" s="240"/>
      <c r="AC909" s="240"/>
      <c r="AD909" s="240"/>
      <c r="AE909" s="240"/>
      <c r="AF909" s="240"/>
      <c r="AG909" s="240"/>
      <c r="AH909" s="240"/>
      <c r="AI909" s="240"/>
      <c r="AJ909" s="240"/>
      <c r="AK909" s="240"/>
      <c r="AL909" s="240"/>
      <c r="AM909" s="240"/>
      <c r="AN909" s="240"/>
      <c r="AO909" s="240"/>
    </row>
    <row r="910" spans="1:41" ht="15.75" customHeight="1">
      <c r="A910" s="240"/>
      <c r="B910" s="240"/>
      <c r="C910" s="240"/>
      <c r="D910" s="240"/>
      <c r="E910" s="240"/>
      <c r="F910" s="240"/>
      <c r="G910" s="240"/>
      <c r="H910" s="164"/>
      <c r="I910" s="164"/>
      <c r="J910" s="164"/>
      <c r="K910" s="164"/>
      <c r="L910" s="164"/>
      <c r="M910" s="240"/>
      <c r="N910" s="240"/>
      <c r="O910" s="240"/>
      <c r="P910" s="240"/>
      <c r="Q910" s="240"/>
      <c r="R910" s="240"/>
      <c r="S910" s="240"/>
      <c r="T910" s="240"/>
      <c r="U910" s="240"/>
      <c r="V910" s="240"/>
      <c r="W910" s="240"/>
      <c r="X910" s="240"/>
      <c r="Y910" s="240"/>
      <c r="Z910" s="240"/>
      <c r="AA910" s="240"/>
      <c r="AB910" s="240"/>
      <c r="AC910" s="240"/>
      <c r="AD910" s="240"/>
      <c r="AE910" s="240"/>
      <c r="AF910" s="240"/>
      <c r="AG910" s="240"/>
      <c r="AH910" s="240"/>
      <c r="AI910" s="240"/>
      <c r="AJ910" s="240"/>
      <c r="AK910" s="240"/>
      <c r="AL910" s="240"/>
      <c r="AM910" s="240"/>
      <c r="AN910" s="240"/>
      <c r="AO910" s="240"/>
    </row>
    <row r="911" spans="1:41" ht="15.75" customHeight="1">
      <c r="A911" s="240"/>
      <c r="B911" s="240"/>
      <c r="C911" s="240"/>
      <c r="D911" s="240"/>
      <c r="E911" s="240"/>
      <c r="F911" s="240"/>
      <c r="G911" s="240"/>
      <c r="H911" s="164"/>
      <c r="I911" s="164"/>
      <c r="J911" s="164"/>
      <c r="K911" s="164"/>
      <c r="L911" s="164"/>
      <c r="M911" s="240"/>
      <c r="N911" s="240"/>
      <c r="O911" s="240"/>
      <c r="P911" s="240"/>
      <c r="Q911" s="240"/>
      <c r="R911" s="240"/>
      <c r="S911" s="240"/>
      <c r="T911" s="240"/>
      <c r="U911" s="240"/>
      <c r="V911" s="240"/>
      <c r="W911" s="240"/>
      <c r="X911" s="240"/>
      <c r="Y911" s="240"/>
      <c r="Z911" s="240"/>
      <c r="AA911" s="240"/>
      <c r="AB911" s="240"/>
      <c r="AC911" s="240"/>
      <c r="AD911" s="240"/>
      <c r="AE911" s="240"/>
      <c r="AF911" s="240"/>
      <c r="AG911" s="240"/>
      <c r="AH911" s="240"/>
      <c r="AI911" s="240"/>
      <c r="AJ911" s="240"/>
      <c r="AK911" s="240"/>
      <c r="AL911" s="240"/>
      <c r="AM911" s="240"/>
      <c r="AN911" s="240"/>
      <c r="AO911" s="240"/>
    </row>
    <row r="912" spans="1:41" ht="15.75" customHeight="1">
      <c r="A912" s="240"/>
      <c r="B912" s="240"/>
      <c r="C912" s="240"/>
      <c r="D912" s="240"/>
      <c r="E912" s="240"/>
      <c r="F912" s="240"/>
      <c r="G912" s="240"/>
      <c r="H912" s="164"/>
      <c r="I912" s="164"/>
      <c r="J912" s="164"/>
      <c r="K912" s="164"/>
      <c r="L912" s="164"/>
      <c r="M912" s="240"/>
      <c r="N912" s="240"/>
      <c r="O912" s="240"/>
      <c r="P912" s="240"/>
      <c r="Q912" s="240"/>
      <c r="R912" s="240"/>
      <c r="S912" s="240"/>
      <c r="T912" s="240"/>
      <c r="U912" s="240"/>
      <c r="V912" s="240"/>
      <c r="W912" s="240"/>
      <c r="X912" s="240"/>
      <c r="Y912" s="240"/>
      <c r="Z912" s="240"/>
      <c r="AA912" s="240"/>
      <c r="AB912" s="240"/>
      <c r="AC912" s="240"/>
      <c r="AD912" s="240"/>
      <c r="AE912" s="240"/>
      <c r="AF912" s="240"/>
      <c r="AG912" s="240"/>
      <c r="AH912" s="240"/>
      <c r="AI912" s="240"/>
      <c r="AJ912" s="240"/>
      <c r="AK912" s="240"/>
      <c r="AL912" s="240"/>
      <c r="AM912" s="240"/>
      <c r="AN912" s="240"/>
      <c r="AO912" s="240"/>
    </row>
    <row r="913" spans="1:41" ht="15.75" customHeight="1">
      <c r="A913" s="240"/>
      <c r="B913" s="240"/>
      <c r="C913" s="240"/>
      <c r="D913" s="240"/>
      <c r="E913" s="240"/>
      <c r="F913" s="240"/>
      <c r="G913" s="240"/>
      <c r="H913" s="164"/>
      <c r="I913" s="164"/>
      <c r="J913" s="164"/>
      <c r="K913" s="164"/>
      <c r="L913" s="164"/>
      <c r="M913" s="240"/>
      <c r="N913" s="240"/>
      <c r="O913" s="240"/>
      <c r="P913" s="240"/>
      <c r="Q913" s="240"/>
      <c r="R913" s="240"/>
      <c r="S913" s="240"/>
      <c r="T913" s="240"/>
      <c r="U913" s="240"/>
      <c r="V913" s="240"/>
      <c r="W913" s="240"/>
      <c r="X913" s="240"/>
      <c r="Y913" s="240"/>
      <c r="Z913" s="240"/>
      <c r="AA913" s="240"/>
      <c r="AB913" s="240"/>
      <c r="AC913" s="240"/>
      <c r="AD913" s="240"/>
      <c r="AE913" s="240"/>
      <c r="AF913" s="240"/>
      <c r="AG913" s="240"/>
      <c r="AH913" s="240"/>
      <c r="AI913" s="240"/>
      <c r="AJ913" s="240"/>
      <c r="AK913" s="240"/>
      <c r="AL913" s="240"/>
      <c r="AM913" s="240"/>
      <c r="AN913" s="240"/>
      <c r="AO913" s="240"/>
    </row>
    <row r="914" spans="1:41" ht="15.75" customHeight="1">
      <c r="A914" s="240"/>
      <c r="B914" s="240"/>
      <c r="C914" s="240"/>
      <c r="D914" s="240"/>
      <c r="E914" s="240"/>
      <c r="F914" s="240"/>
      <c r="G914" s="240"/>
      <c r="H914" s="164"/>
      <c r="I914" s="164"/>
      <c r="J914" s="164"/>
      <c r="K914" s="164"/>
      <c r="L914" s="164"/>
      <c r="M914" s="240"/>
      <c r="N914" s="240"/>
      <c r="O914" s="240"/>
      <c r="P914" s="240"/>
      <c r="Q914" s="240"/>
      <c r="R914" s="240"/>
      <c r="S914" s="240"/>
      <c r="T914" s="240"/>
      <c r="U914" s="240"/>
      <c r="V914" s="240"/>
      <c r="W914" s="240"/>
      <c r="X914" s="240"/>
      <c r="Y914" s="240"/>
      <c r="Z914" s="240"/>
      <c r="AA914" s="240"/>
      <c r="AB914" s="240"/>
      <c r="AC914" s="240"/>
      <c r="AD914" s="240"/>
      <c r="AE914" s="240"/>
      <c r="AF914" s="240"/>
      <c r="AG914" s="240"/>
      <c r="AH914" s="240"/>
      <c r="AI914" s="240"/>
      <c r="AJ914" s="240"/>
      <c r="AK914" s="240"/>
      <c r="AL914" s="240"/>
      <c r="AM914" s="240"/>
      <c r="AN914" s="240"/>
      <c r="AO914" s="240"/>
    </row>
    <row r="915" spans="1:41" ht="15.75" customHeight="1">
      <c r="A915" s="240"/>
      <c r="B915" s="240"/>
      <c r="C915" s="240"/>
      <c r="D915" s="240"/>
      <c r="E915" s="240"/>
      <c r="F915" s="240"/>
      <c r="G915" s="240"/>
      <c r="H915" s="164"/>
      <c r="I915" s="164"/>
      <c r="J915" s="164"/>
      <c r="K915" s="164"/>
      <c r="L915" s="164"/>
      <c r="M915" s="240"/>
      <c r="N915" s="240"/>
      <c r="O915" s="240"/>
      <c r="P915" s="240"/>
      <c r="Q915" s="240"/>
      <c r="R915" s="240"/>
      <c r="S915" s="240"/>
      <c r="T915" s="240"/>
      <c r="U915" s="240"/>
      <c r="V915" s="240"/>
      <c r="W915" s="240"/>
      <c r="X915" s="240"/>
      <c r="Y915" s="240"/>
      <c r="Z915" s="240"/>
      <c r="AA915" s="240"/>
      <c r="AB915" s="240"/>
      <c r="AC915" s="240"/>
      <c r="AD915" s="240"/>
      <c r="AE915" s="240"/>
      <c r="AF915" s="240"/>
      <c r="AG915" s="240"/>
      <c r="AH915" s="240"/>
      <c r="AI915" s="240"/>
      <c r="AJ915" s="240"/>
      <c r="AK915" s="240"/>
      <c r="AL915" s="240"/>
      <c r="AM915" s="240"/>
      <c r="AN915" s="240"/>
      <c r="AO915" s="240"/>
    </row>
    <row r="916" spans="1:41" ht="15.75" customHeight="1">
      <c r="A916" s="240"/>
      <c r="B916" s="240"/>
      <c r="C916" s="240"/>
      <c r="D916" s="240"/>
      <c r="E916" s="240"/>
      <c r="F916" s="240"/>
      <c r="G916" s="240"/>
      <c r="H916" s="164"/>
      <c r="I916" s="164"/>
      <c r="J916" s="164"/>
      <c r="K916" s="164"/>
      <c r="L916" s="164"/>
      <c r="M916" s="240"/>
      <c r="N916" s="240"/>
      <c r="O916" s="240"/>
      <c r="P916" s="240"/>
      <c r="Q916" s="240"/>
      <c r="R916" s="240"/>
      <c r="S916" s="240"/>
      <c r="T916" s="240"/>
      <c r="U916" s="240"/>
      <c r="V916" s="240"/>
      <c r="W916" s="240"/>
      <c r="X916" s="240"/>
      <c r="Y916" s="240"/>
      <c r="Z916" s="240"/>
      <c r="AA916" s="240"/>
      <c r="AB916" s="240"/>
      <c r="AC916" s="240"/>
      <c r="AD916" s="240"/>
      <c r="AE916" s="240"/>
      <c r="AF916" s="240"/>
      <c r="AG916" s="240"/>
      <c r="AH916" s="240"/>
      <c r="AI916" s="240"/>
      <c r="AJ916" s="240"/>
      <c r="AK916" s="240"/>
      <c r="AL916" s="240"/>
      <c r="AM916" s="240"/>
      <c r="AN916" s="240"/>
      <c r="AO916" s="240"/>
    </row>
    <row r="917" spans="1:41" ht="15.75" customHeight="1">
      <c r="A917" s="240"/>
      <c r="B917" s="240"/>
      <c r="C917" s="240"/>
      <c r="D917" s="240"/>
      <c r="E917" s="240"/>
      <c r="F917" s="240"/>
      <c r="G917" s="240"/>
      <c r="H917" s="164"/>
      <c r="I917" s="164"/>
      <c r="J917" s="164"/>
      <c r="K917" s="164"/>
      <c r="L917" s="164"/>
      <c r="M917" s="240"/>
      <c r="N917" s="240"/>
      <c r="O917" s="240"/>
      <c r="P917" s="240"/>
      <c r="Q917" s="240"/>
      <c r="R917" s="240"/>
      <c r="S917" s="240"/>
      <c r="T917" s="240"/>
      <c r="U917" s="240"/>
      <c r="V917" s="240"/>
      <c r="W917" s="240"/>
      <c r="X917" s="240"/>
      <c r="Y917" s="240"/>
      <c r="Z917" s="240"/>
      <c r="AA917" s="240"/>
      <c r="AB917" s="240"/>
      <c r="AC917" s="240"/>
      <c r="AD917" s="240"/>
      <c r="AE917" s="240"/>
      <c r="AF917" s="240"/>
      <c r="AG917" s="240"/>
      <c r="AH917" s="240"/>
      <c r="AI917" s="240"/>
      <c r="AJ917" s="240"/>
      <c r="AK917" s="240"/>
      <c r="AL917" s="240"/>
      <c r="AM917" s="240"/>
      <c r="AN917" s="240"/>
      <c r="AO917" s="240"/>
    </row>
    <row r="918" spans="1:41" ht="15.75" customHeight="1">
      <c r="A918" s="240"/>
      <c r="B918" s="240"/>
      <c r="C918" s="240"/>
      <c r="D918" s="240"/>
      <c r="E918" s="240"/>
      <c r="F918" s="240"/>
      <c r="G918" s="240"/>
      <c r="H918" s="164"/>
      <c r="I918" s="164"/>
      <c r="J918" s="164"/>
      <c r="K918" s="164"/>
      <c r="L918" s="164"/>
      <c r="M918" s="240"/>
      <c r="N918" s="240"/>
      <c r="O918" s="240"/>
      <c r="P918" s="240"/>
      <c r="Q918" s="240"/>
      <c r="R918" s="240"/>
      <c r="S918" s="240"/>
      <c r="T918" s="240"/>
      <c r="U918" s="240"/>
      <c r="V918" s="240"/>
      <c r="W918" s="240"/>
      <c r="X918" s="240"/>
      <c r="Y918" s="240"/>
      <c r="Z918" s="240"/>
      <c r="AA918" s="240"/>
      <c r="AB918" s="240"/>
      <c r="AC918" s="240"/>
      <c r="AD918" s="240"/>
      <c r="AE918" s="240"/>
      <c r="AF918" s="240"/>
      <c r="AG918" s="240"/>
      <c r="AH918" s="240"/>
      <c r="AI918" s="240"/>
      <c r="AJ918" s="240"/>
      <c r="AK918" s="240"/>
      <c r="AL918" s="240"/>
      <c r="AM918" s="240"/>
      <c r="AN918" s="240"/>
      <c r="AO918" s="240"/>
    </row>
    <row r="919" spans="1:41" ht="15.75" customHeight="1">
      <c r="A919" s="240"/>
      <c r="B919" s="240"/>
      <c r="C919" s="240"/>
      <c r="D919" s="240"/>
      <c r="E919" s="240"/>
      <c r="F919" s="240"/>
      <c r="G919" s="240"/>
      <c r="H919" s="164"/>
      <c r="I919" s="164"/>
      <c r="J919" s="164"/>
      <c r="K919" s="164"/>
      <c r="L919" s="164"/>
      <c r="M919" s="240"/>
      <c r="N919" s="240"/>
      <c r="O919" s="240"/>
      <c r="P919" s="240"/>
      <c r="Q919" s="240"/>
      <c r="R919" s="240"/>
      <c r="S919" s="240"/>
      <c r="T919" s="240"/>
      <c r="U919" s="240"/>
      <c r="V919" s="240"/>
      <c r="W919" s="240"/>
      <c r="X919" s="240"/>
      <c r="Y919" s="240"/>
      <c r="Z919" s="240"/>
      <c r="AA919" s="240"/>
      <c r="AB919" s="240"/>
      <c r="AC919" s="240"/>
      <c r="AD919" s="240"/>
      <c r="AE919" s="240"/>
      <c r="AF919" s="240"/>
      <c r="AG919" s="240"/>
      <c r="AH919" s="240"/>
      <c r="AI919" s="240"/>
      <c r="AJ919" s="240"/>
      <c r="AK919" s="240"/>
      <c r="AL919" s="240"/>
      <c r="AM919" s="240"/>
      <c r="AN919" s="240"/>
      <c r="AO919" s="240"/>
    </row>
    <row r="920" spans="1:41" ht="15.75" customHeight="1">
      <c r="A920" s="240"/>
      <c r="B920" s="240"/>
      <c r="C920" s="240"/>
      <c r="D920" s="240"/>
      <c r="E920" s="240"/>
      <c r="F920" s="240"/>
      <c r="G920" s="240"/>
      <c r="H920" s="164"/>
      <c r="I920" s="164"/>
      <c r="J920" s="164"/>
      <c r="K920" s="164"/>
      <c r="L920" s="164"/>
      <c r="M920" s="240"/>
      <c r="N920" s="240"/>
      <c r="O920" s="240"/>
      <c r="P920" s="240"/>
      <c r="Q920" s="240"/>
      <c r="R920" s="240"/>
      <c r="S920" s="240"/>
      <c r="T920" s="240"/>
      <c r="U920" s="240"/>
      <c r="V920" s="240"/>
      <c r="W920" s="240"/>
      <c r="X920" s="240"/>
      <c r="Y920" s="240"/>
      <c r="Z920" s="240"/>
      <c r="AA920" s="240"/>
      <c r="AB920" s="240"/>
      <c r="AC920" s="240"/>
      <c r="AD920" s="240"/>
      <c r="AE920" s="240"/>
      <c r="AF920" s="240"/>
      <c r="AG920" s="240"/>
      <c r="AH920" s="240"/>
      <c r="AI920" s="240"/>
      <c r="AJ920" s="240"/>
      <c r="AK920" s="240"/>
      <c r="AL920" s="240"/>
      <c r="AM920" s="240"/>
      <c r="AN920" s="240"/>
      <c r="AO920" s="240"/>
    </row>
    <row r="921" spans="1:41" ht="15.75" customHeight="1">
      <c r="A921" s="240"/>
      <c r="B921" s="240"/>
      <c r="C921" s="240"/>
      <c r="D921" s="240"/>
      <c r="E921" s="240"/>
      <c r="F921" s="240"/>
      <c r="G921" s="240"/>
      <c r="H921" s="164"/>
      <c r="I921" s="164"/>
      <c r="J921" s="164"/>
      <c r="K921" s="164"/>
      <c r="L921" s="164"/>
      <c r="M921" s="240"/>
      <c r="N921" s="240"/>
      <c r="O921" s="240"/>
      <c r="P921" s="240"/>
      <c r="Q921" s="240"/>
      <c r="R921" s="240"/>
      <c r="S921" s="240"/>
      <c r="T921" s="240"/>
      <c r="U921" s="240"/>
      <c r="V921" s="240"/>
      <c r="W921" s="240"/>
      <c r="X921" s="240"/>
      <c r="Y921" s="240"/>
      <c r="Z921" s="240"/>
      <c r="AA921" s="240"/>
      <c r="AB921" s="240"/>
      <c r="AC921" s="240"/>
      <c r="AD921" s="240"/>
      <c r="AE921" s="240"/>
      <c r="AF921" s="240"/>
      <c r="AG921" s="240"/>
      <c r="AH921" s="240"/>
      <c r="AI921" s="240"/>
      <c r="AJ921" s="240"/>
      <c r="AK921" s="240"/>
      <c r="AL921" s="240"/>
      <c r="AM921" s="240"/>
      <c r="AN921" s="240"/>
      <c r="AO921" s="240"/>
    </row>
    <row r="922" spans="1:41" ht="15.75" customHeight="1">
      <c r="A922" s="240"/>
      <c r="B922" s="240"/>
      <c r="C922" s="240"/>
      <c r="D922" s="240"/>
      <c r="E922" s="240"/>
      <c r="F922" s="240"/>
      <c r="G922" s="240"/>
      <c r="H922" s="164"/>
      <c r="I922" s="164"/>
      <c r="J922" s="164"/>
      <c r="K922" s="164"/>
      <c r="L922" s="164"/>
      <c r="M922" s="240"/>
      <c r="N922" s="240"/>
      <c r="O922" s="240"/>
      <c r="P922" s="240"/>
      <c r="Q922" s="240"/>
      <c r="R922" s="240"/>
      <c r="S922" s="240"/>
      <c r="T922" s="240"/>
      <c r="U922" s="240"/>
      <c r="V922" s="240"/>
      <c r="W922" s="240"/>
      <c r="X922" s="240"/>
      <c r="Y922" s="240"/>
      <c r="Z922" s="240"/>
      <c r="AA922" s="240"/>
      <c r="AB922" s="240"/>
      <c r="AC922" s="240"/>
      <c r="AD922" s="240"/>
      <c r="AE922" s="240"/>
      <c r="AF922" s="240"/>
      <c r="AG922" s="240"/>
      <c r="AH922" s="240"/>
      <c r="AI922" s="240"/>
      <c r="AJ922" s="240"/>
      <c r="AK922" s="240"/>
      <c r="AL922" s="240"/>
      <c r="AM922" s="240"/>
      <c r="AN922" s="240"/>
      <c r="AO922" s="240"/>
    </row>
    <row r="923" spans="1:41" ht="15.75" customHeight="1">
      <c r="A923" s="240"/>
      <c r="B923" s="240"/>
      <c r="C923" s="240"/>
      <c r="D923" s="240"/>
      <c r="E923" s="240"/>
      <c r="F923" s="240"/>
      <c r="G923" s="240"/>
      <c r="H923" s="164"/>
      <c r="I923" s="164"/>
      <c r="J923" s="164"/>
      <c r="K923" s="164"/>
      <c r="L923" s="164"/>
      <c r="M923" s="240"/>
      <c r="N923" s="240"/>
      <c r="O923" s="240"/>
      <c r="P923" s="240"/>
      <c r="Q923" s="240"/>
      <c r="R923" s="240"/>
      <c r="S923" s="240"/>
      <c r="T923" s="240"/>
      <c r="U923" s="240"/>
      <c r="V923" s="240"/>
      <c r="W923" s="240"/>
      <c r="X923" s="240"/>
      <c r="Y923" s="240"/>
      <c r="Z923" s="240"/>
      <c r="AA923" s="240"/>
      <c r="AB923" s="240"/>
      <c r="AC923" s="240"/>
      <c r="AD923" s="240"/>
      <c r="AE923" s="240"/>
      <c r="AF923" s="240"/>
      <c r="AG923" s="240"/>
      <c r="AH923" s="240"/>
      <c r="AI923" s="240"/>
      <c r="AJ923" s="240"/>
      <c r="AK923" s="240"/>
      <c r="AL923" s="240"/>
      <c r="AM923" s="240"/>
      <c r="AN923" s="240"/>
      <c r="AO923" s="240"/>
    </row>
    <row r="924" spans="1:41" ht="15.75" customHeight="1">
      <c r="A924" s="240"/>
      <c r="B924" s="240"/>
      <c r="C924" s="240"/>
      <c r="D924" s="240"/>
      <c r="E924" s="240"/>
      <c r="F924" s="240"/>
      <c r="G924" s="240"/>
      <c r="H924" s="164"/>
      <c r="I924" s="164"/>
      <c r="J924" s="164"/>
      <c r="K924" s="164"/>
      <c r="L924" s="164"/>
      <c r="M924" s="240"/>
      <c r="N924" s="240"/>
      <c r="O924" s="240"/>
      <c r="P924" s="240"/>
      <c r="Q924" s="240"/>
      <c r="R924" s="240"/>
      <c r="S924" s="240"/>
      <c r="T924" s="240"/>
      <c r="U924" s="240"/>
      <c r="V924" s="240"/>
      <c r="W924" s="240"/>
      <c r="X924" s="240"/>
      <c r="Y924" s="240"/>
      <c r="Z924" s="240"/>
      <c r="AA924" s="240"/>
      <c r="AB924" s="240"/>
      <c r="AC924" s="240"/>
      <c r="AD924" s="240"/>
      <c r="AE924" s="240"/>
      <c r="AF924" s="240"/>
      <c r="AG924" s="240"/>
      <c r="AH924" s="240"/>
      <c r="AI924" s="240"/>
      <c r="AJ924" s="240"/>
      <c r="AK924" s="240"/>
      <c r="AL924" s="240"/>
      <c r="AM924" s="240"/>
      <c r="AN924" s="240"/>
      <c r="AO924" s="240"/>
    </row>
    <row r="925" spans="1:41" ht="15.75" customHeight="1">
      <c r="A925" s="240"/>
      <c r="B925" s="240"/>
      <c r="C925" s="240"/>
      <c r="D925" s="240"/>
      <c r="E925" s="240"/>
      <c r="F925" s="240"/>
      <c r="G925" s="240"/>
      <c r="H925" s="164"/>
      <c r="I925" s="164"/>
      <c r="J925" s="164"/>
      <c r="K925" s="164"/>
      <c r="L925" s="164"/>
      <c r="M925" s="240"/>
      <c r="N925" s="240"/>
      <c r="O925" s="240"/>
      <c r="P925" s="240"/>
      <c r="Q925" s="240"/>
      <c r="R925" s="240"/>
      <c r="S925" s="240"/>
      <c r="T925" s="240"/>
      <c r="U925" s="240"/>
      <c r="V925" s="240"/>
      <c r="W925" s="240"/>
      <c r="X925" s="240"/>
      <c r="Y925" s="240"/>
      <c r="Z925" s="240"/>
      <c r="AA925" s="240"/>
      <c r="AB925" s="240"/>
      <c r="AC925" s="240"/>
      <c r="AD925" s="240"/>
      <c r="AE925" s="240"/>
      <c r="AF925" s="240"/>
      <c r="AG925" s="240"/>
      <c r="AH925" s="240"/>
      <c r="AI925" s="240"/>
      <c r="AJ925" s="240"/>
      <c r="AK925" s="240"/>
      <c r="AL925" s="240"/>
      <c r="AM925" s="240"/>
      <c r="AN925" s="240"/>
      <c r="AO925" s="240"/>
    </row>
    <row r="926" spans="1:41" ht="15.75" customHeight="1">
      <c r="A926" s="240"/>
      <c r="B926" s="240"/>
      <c r="C926" s="240"/>
      <c r="D926" s="240"/>
      <c r="E926" s="240"/>
      <c r="F926" s="240"/>
      <c r="G926" s="240"/>
      <c r="H926" s="164"/>
      <c r="I926" s="164"/>
      <c r="J926" s="164"/>
      <c r="K926" s="164"/>
      <c r="L926" s="164"/>
      <c r="M926" s="240"/>
      <c r="N926" s="240"/>
      <c r="O926" s="240"/>
      <c r="P926" s="240"/>
      <c r="Q926" s="240"/>
      <c r="R926" s="240"/>
      <c r="S926" s="240"/>
      <c r="T926" s="240"/>
      <c r="U926" s="240"/>
      <c r="V926" s="240"/>
      <c r="W926" s="240"/>
      <c r="X926" s="240"/>
      <c r="Y926" s="240"/>
      <c r="Z926" s="240"/>
      <c r="AA926" s="240"/>
      <c r="AB926" s="240"/>
      <c r="AC926" s="240"/>
      <c r="AD926" s="240"/>
      <c r="AE926" s="240"/>
      <c r="AF926" s="240"/>
      <c r="AG926" s="240"/>
      <c r="AH926" s="240"/>
      <c r="AI926" s="240"/>
      <c r="AJ926" s="240"/>
      <c r="AK926" s="240"/>
      <c r="AL926" s="240"/>
      <c r="AM926" s="240"/>
      <c r="AN926" s="240"/>
      <c r="AO926" s="240"/>
    </row>
    <row r="927" spans="1:41" ht="15.75" customHeight="1">
      <c r="A927" s="240"/>
      <c r="B927" s="240"/>
      <c r="C927" s="240"/>
      <c r="D927" s="240"/>
      <c r="E927" s="240"/>
      <c r="F927" s="240"/>
      <c r="G927" s="240"/>
      <c r="H927" s="164"/>
      <c r="I927" s="164"/>
      <c r="J927" s="164"/>
      <c r="K927" s="164"/>
      <c r="L927" s="164"/>
      <c r="M927" s="240"/>
      <c r="N927" s="240"/>
      <c r="O927" s="240"/>
      <c r="P927" s="240"/>
      <c r="Q927" s="240"/>
      <c r="R927" s="240"/>
      <c r="S927" s="240"/>
      <c r="T927" s="240"/>
      <c r="U927" s="240"/>
      <c r="V927" s="240"/>
      <c r="W927" s="240"/>
      <c r="X927" s="240"/>
      <c r="Y927" s="240"/>
      <c r="Z927" s="240"/>
      <c r="AA927" s="240"/>
      <c r="AB927" s="240"/>
      <c r="AC927" s="240"/>
      <c r="AD927" s="240"/>
      <c r="AE927" s="240"/>
      <c r="AF927" s="240"/>
      <c r="AG927" s="240"/>
      <c r="AH927" s="240"/>
      <c r="AI927" s="240"/>
      <c r="AJ927" s="240"/>
      <c r="AK927" s="240"/>
      <c r="AL927" s="240"/>
      <c r="AM927" s="240"/>
      <c r="AN927" s="240"/>
      <c r="AO927" s="240"/>
    </row>
    <row r="928" spans="1:41" ht="15.75" customHeight="1">
      <c r="A928" s="240"/>
      <c r="B928" s="240"/>
      <c r="C928" s="240"/>
      <c r="D928" s="240"/>
      <c r="E928" s="240"/>
      <c r="F928" s="240"/>
      <c r="G928" s="240"/>
      <c r="H928" s="164"/>
      <c r="I928" s="164"/>
      <c r="J928" s="164"/>
      <c r="K928" s="164"/>
      <c r="L928" s="164"/>
      <c r="M928" s="240"/>
      <c r="N928" s="240"/>
      <c r="O928" s="240"/>
      <c r="P928" s="240"/>
      <c r="Q928" s="240"/>
      <c r="R928" s="240"/>
      <c r="S928" s="240"/>
      <c r="T928" s="240"/>
      <c r="U928" s="240"/>
      <c r="V928" s="240"/>
      <c r="W928" s="240"/>
      <c r="X928" s="240"/>
      <c r="Y928" s="240"/>
      <c r="Z928" s="240"/>
      <c r="AA928" s="240"/>
      <c r="AB928" s="240"/>
      <c r="AC928" s="240"/>
      <c r="AD928" s="240"/>
      <c r="AE928" s="240"/>
      <c r="AF928" s="240"/>
      <c r="AG928" s="240"/>
      <c r="AH928" s="240"/>
      <c r="AI928" s="240"/>
      <c r="AJ928" s="240"/>
      <c r="AK928" s="240"/>
      <c r="AL928" s="240"/>
      <c r="AM928" s="240"/>
      <c r="AN928" s="240"/>
      <c r="AO928" s="240"/>
    </row>
    <row r="929" spans="1:41" ht="15.75" customHeight="1">
      <c r="A929" s="240"/>
      <c r="B929" s="240"/>
      <c r="C929" s="240"/>
      <c r="D929" s="240"/>
      <c r="E929" s="240"/>
      <c r="F929" s="240"/>
      <c r="G929" s="240"/>
      <c r="H929" s="164"/>
      <c r="I929" s="164"/>
      <c r="J929" s="164"/>
      <c r="K929" s="164"/>
      <c r="L929" s="164"/>
      <c r="M929" s="240"/>
      <c r="N929" s="240"/>
      <c r="O929" s="240"/>
      <c r="P929" s="240"/>
      <c r="Q929" s="240"/>
      <c r="R929" s="240"/>
      <c r="S929" s="240"/>
      <c r="T929" s="240"/>
      <c r="U929" s="240"/>
      <c r="V929" s="240"/>
      <c r="W929" s="240"/>
      <c r="X929" s="240"/>
      <c r="Y929" s="240"/>
      <c r="Z929" s="240"/>
      <c r="AA929" s="240"/>
      <c r="AB929" s="240"/>
      <c r="AC929" s="240"/>
      <c r="AD929" s="240"/>
      <c r="AE929" s="240"/>
      <c r="AF929" s="240"/>
      <c r="AG929" s="240"/>
      <c r="AH929" s="240"/>
      <c r="AI929" s="240"/>
      <c r="AJ929" s="240"/>
      <c r="AK929" s="240"/>
      <c r="AL929" s="240"/>
      <c r="AM929" s="240"/>
      <c r="AN929" s="240"/>
      <c r="AO929" s="240"/>
    </row>
    <row r="930" spans="1:41" ht="15.75" customHeight="1">
      <c r="A930" s="240"/>
      <c r="B930" s="240"/>
      <c r="C930" s="240"/>
      <c r="D930" s="240"/>
      <c r="E930" s="240"/>
      <c r="F930" s="240"/>
      <c r="G930" s="240"/>
      <c r="H930" s="164"/>
      <c r="I930" s="164"/>
      <c r="J930" s="164"/>
      <c r="K930" s="164"/>
      <c r="L930" s="164"/>
      <c r="M930" s="240"/>
      <c r="N930" s="240"/>
      <c r="O930" s="240"/>
      <c r="P930" s="240"/>
      <c r="Q930" s="240"/>
      <c r="R930" s="240"/>
      <c r="S930" s="240"/>
      <c r="T930" s="240"/>
      <c r="U930" s="240"/>
      <c r="V930" s="240"/>
      <c r="W930" s="240"/>
      <c r="X930" s="240"/>
      <c r="Y930" s="240"/>
      <c r="Z930" s="240"/>
      <c r="AA930" s="240"/>
      <c r="AB930" s="240"/>
      <c r="AC930" s="240"/>
      <c r="AD930" s="240"/>
      <c r="AE930" s="240"/>
      <c r="AF930" s="240"/>
      <c r="AG930" s="240"/>
      <c r="AH930" s="240"/>
      <c r="AI930" s="240"/>
      <c r="AJ930" s="240"/>
      <c r="AK930" s="240"/>
      <c r="AL930" s="240"/>
      <c r="AM930" s="240"/>
      <c r="AN930" s="240"/>
      <c r="AO930" s="240"/>
    </row>
    <row r="931" spans="1:41" ht="15.75" customHeight="1">
      <c r="A931" s="240"/>
      <c r="B931" s="240"/>
      <c r="C931" s="240"/>
      <c r="D931" s="240"/>
      <c r="E931" s="240"/>
      <c r="F931" s="240"/>
      <c r="G931" s="240"/>
      <c r="H931" s="164"/>
      <c r="I931" s="164"/>
      <c r="J931" s="164"/>
      <c r="K931" s="164"/>
      <c r="L931" s="164"/>
      <c r="M931" s="240"/>
      <c r="N931" s="240"/>
      <c r="O931" s="240"/>
      <c r="P931" s="240"/>
      <c r="Q931" s="240"/>
      <c r="R931" s="240"/>
      <c r="S931" s="240"/>
      <c r="T931" s="240"/>
      <c r="U931" s="240"/>
      <c r="V931" s="240"/>
      <c r="W931" s="240"/>
      <c r="X931" s="240"/>
      <c r="Y931" s="240"/>
      <c r="Z931" s="240"/>
      <c r="AA931" s="240"/>
      <c r="AB931" s="240"/>
      <c r="AC931" s="240"/>
      <c r="AD931" s="240"/>
      <c r="AE931" s="240"/>
      <c r="AF931" s="240"/>
      <c r="AG931" s="240"/>
      <c r="AH931" s="240"/>
      <c r="AI931" s="240"/>
      <c r="AJ931" s="240"/>
      <c r="AK931" s="240"/>
      <c r="AL931" s="240"/>
      <c r="AM931" s="240"/>
      <c r="AN931" s="240"/>
      <c r="AO931" s="240"/>
    </row>
    <row r="932" spans="1:41" ht="15.75" customHeight="1">
      <c r="A932" s="240"/>
      <c r="B932" s="240"/>
      <c r="C932" s="240"/>
      <c r="D932" s="240"/>
      <c r="E932" s="240"/>
      <c r="F932" s="240"/>
      <c r="G932" s="240"/>
      <c r="H932" s="164"/>
      <c r="I932" s="164"/>
      <c r="J932" s="164"/>
      <c r="K932" s="164"/>
      <c r="L932" s="164"/>
      <c r="M932" s="240"/>
      <c r="N932" s="240"/>
      <c r="O932" s="240"/>
      <c r="P932" s="240"/>
      <c r="Q932" s="240"/>
      <c r="R932" s="240"/>
      <c r="S932" s="240"/>
      <c r="T932" s="240"/>
      <c r="U932" s="240"/>
      <c r="V932" s="240"/>
      <c r="W932" s="240"/>
      <c r="X932" s="240"/>
      <c r="Y932" s="240"/>
      <c r="Z932" s="240"/>
      <c r="AA932" s="240"/>
      <c r="AB932" s="240"/>
      <c r="AC932" s="240"/>
      <c r="AD932" s="240"/>
      <c r="AE932" s="240"/>
      <c r="AF932" s="240"/>
      <c r="AG932" s="240"/>
      <c r="AH932" s="240"/>
      <c r="AI932" s="240"/>
      <c r="AJ932" s="240"/>
      <c r="AK932" s="240"/>
      <c r="AL932" s="240"/>
      <c r="AM932" s="240"/>
      <c r="AN932" s="240"/>
      <c r="AO932" s="240"/>
    </row>
    <row r="933" spans="1:41" ht="15.75" customHeight="1">
      <c r="A933" s="240"/>
      <c r="B933" s="240"/>
      <c r="C933" s="240"/>
      <c r="D933" s="240"/>
      <c r="E933" s="240"/>
      <c r="F933" s="240"/>
      <c r="G933" s="240"/>
      <c r="H933" s="164"/>
      <c r="I933" s="164"/>
      <c r="J933" s="164"/>
      <c r="K933" s="164"/>
      <c r="L933" s="164"/>
      <c r="M933" s="240"/>
      <c r="N933" s="240"/>
      <c r="O933" s="240"/>
      <c r="P933" s="240"/>
      <c r="Q933" s="240"/>
      <c r="R933" s="240"/>
      <c r="S933" s="240"/>
      <c r="T933" s="240"/>
      <c r="U933" s="240"/>
      <c r="V933" s="240"/>
      <c r="W933" s="240"/>
      <c r="X933" s="240"/>
      <c r="Y933" s="240"/>
      <c r="Z933" s="240"/>
      <c r="AA933" s="240"/>
      <c r="AB933" s="240"/>
      <c r="AC933" s="240"/>
      <c r="AD933" s="240"/>
      <c r="AE933" s="240"/>
      <c r="AF933" s="240"/>
      <c r="AG933" s="240"/>
      <c r="AH933" s="240"/>
      <c r="AI933" s="240"/>
      <c r="AJ933" s="240"/>
      <c r="AK933" s="240"/>
      <c r="AL933" s="240"/>
      <c r="AM933" s="240"/>
      <c r="AN933" s="240"/>
      <c r="AO933" s="240"/>
    </row>
    <row r="934" spans="1:41" ht="15.75" customHeight="1">
      <c r="A934" s="240"/>
      <c r="B934" s="240"/>
      <c r="C934" s="240"/>
      <c r="D934" s="240"/>
      <c r="E934" s="240"/>
      <c r="F934" s="240"/>
      <c r="G934" s="240"/>
      <c r="H934" s="164"/>
      <c r="I934" s="164"/>
      <c r="J934" s="164"/>
      <c r="K934" s="164"/>
      <c r="L934" s="164"/>
      <c r="M934" s="240"/>
      <c r="N934" s="240"/>
      <c r="O934" s="240"/>
      <c r="P934" s="240"/>
      <c r="Q934" s="240"/>
      <c r="R934" s="240"/>
      <c r="S934" s="240"/>
      <c r="T934" s="240"/>
      <c r="U934" s="240"/>
      <c r="V934" s="240"/>
      <c r="W934" s="240"/>
      <c r="X934" s="240"/>
      <c r="Y934" s="240"/>
      <c r="Z934" s="240"/>
      <c r="AA934" s="240"/>
      <c r="AB934" s="240"/>
      <c r="AC934" s="240"/>
      <c r="AD934" s="240"/>
      <c r="AE934" s="240"/>
      <c r="AF934" s="240"/>
      <c r="AG934" s="240"/>
      <c r="AH934" s="240"/>
      <c r="AI934" s="240"/>
      <c r="AJ934" s="240"/>
      <c r="AK934" s="240"/>
      <c r="AL934" s="240"/>
      <c r="AM934" s="240"/>
      <c r="AN934" s="240"/>
      <c r="AO934" s="240"/>
    </row>
    <row r="935" spans="1:41" ht="15.75" customHeight="1">
      <c r="A935" s="240"/>
      <c r="B935" s="240"/>
      <c r="C935" s="240"/>
      <c r="D935" s="240"/>
      <c r="E935" s="240"/>
      <c r="F935" s="240"/>
      <c r="G935" s="240"/>
      <c r="H935" s="164"/>
      <c r="I935" s="164"/>
      <c r="J935" s="164"/>
      <c r="K935" s="164"/>
      <c r="L935" s="164"/>
      <c r="M935" s="240"/>
      <c r="N935" s="240"/>
      <c r="O935" s="240"/>
      <c r="P935" s="240"/>
      <c r="Q935" s="240"/>
      <c r="R935" s="240"/>
      <c r="S935" s="240"/>
      <c r="T935" s="240"/>
      <c r="U935" s="240"/>
      <c r="V935" s="240"/>
      <c r="W935" s="240"/>
      <c r="X935" s="240"/>
      <c r="Y935" s="240"/>
      <c r="Z935" s="240"/>
      <c r="AA935" s="240"/>
      <c r="AB935" s="240"/>
      <c r="AC935" s="240"/>
      <c r="AD935" s="240"/>
      <c r="AE935" s="240"/>
      <c r="AF935" s="240"/>
      <c r="AG935" s="240"/>
      <c r="AH935" s="240"/>
      <c r="AI935" s="240"/>
      <c r="AJ935" s="240"/>
      <c r="AK935" s="240"/>
      <c r="AL935" s="240"/>
      <c r="AM935" s="240"/>
      <c r="AN935" s="240"/>
      <c r="AO935" s="240"/>
    </row>
    <row r="936" spans="1:41" ht="15.75" customHeight="1">
      <c r="A936" s="240"/>
      <c r="B936" s="240"/>
      <c r="C936" s="240"/>
      <c r="D936" s="240"/>
      <c r="E936" s="240"/>
      <c r="F936" s="240"/>
      <c r="G936" s="240"/>
      <c r="H936" s="164"/>
      <c r="I936" s="164"/>
      <c r="J936" s="164"/>
      <c r="K936" s="164"/>
      <c r="L936" s="164"/>
      <c r="M936" s="240"/>
      <c r="N936" s="240"/>
      <c r="O936" s="240"/>
      <c r="P936" s="240"/>
      <c r="Q936" s="240"/>
      <c r="R936" s="240"/>
      <c r="S936" s="240"/>
      <c r="T936" s="240"/>
      <c r="U936" s="240"/>
      <c r="V936" s="240"/>
      <c r="W936" s="240"/>
      <c r="X936" s="240"/>
      <c r="Y936" s="240"/>
      <c r="Z936" s="240"/>
      <c r="AA936" s="240"/>
      <c r="AB936" s="240"/>
      <c r="AC936" s="240"/>
      <c r="AD936" s="240"/>
      <c r="AE936" s="240"/>
      <c r="AF936" s="240"/>
      <c r="AG936" s="240"/>
      <c r="AH936" s="240"/>
      <c r="AI936" s="240"/>
      <c r="AJ936" s="240"/>
      <c r="AK936" s="240"/>
      <c r="AL936" s="240"/>
      <c r="AM936" s="240"/>
      <c r="AN936" s="240"/>
      <c r="AO936" s="240"/>
    </row>
    <row r="937" spans="1:41" ht="15.75" customHeight="1">
      <c r="A937" s="240"/>
      <c r="B937" s="240"/>
      <c r="C937" s="240"/>
      <c r="D937" s="240"/>
      <c r="E937" s="240"/>
      <c r="F937" s="240"/>
      <c r="G937" s="240"/>
      <c r="H937" s="164"/>
      <c r="I937" s="164"/>
      <c r="J937" s="164"/>
      <c r="K937" s="164"/>
      <c r="L937" s="164"/>
      <c r="M937" s="240"/>
      <c r="N937" s="240"/>
      <c r="O937" s="240"/>
      <c r="P937" s="240"/>
      <c r="Q937" s="240"/>
      <c r="R937" s="240"/>
      <c r="S937" s="240"/>
      <c r="T937" s="240"/>
      <c r="U937" s="240"/>
      <c r="V937" s="240"/>
      <c r="W937" s="240"/>
      <c r="X937" s="240"/>
      <c r="Y937" s="240"/>
      <c r="Z937" s="240"/>
      <c r="AA937" s="240"/>
      <c r="AB937" s="240"/>
      <c r="AC937" s="240"/>
      <c r="AD937" s="240"/>
      <c r="AE937" s="240"/>
      <c r="AF937" s="240"/>
      <c r="AG937" s="240"/>
      <c r="AH937" s="240"/>
      <c r="AI937" s="240"/>
      <c r="AJ937" s="240"/>
      <c r="AK937" s="240"/>
      <c r="AL937" s="240"/>
      <c r="AM937" s="240"/>
      <c r="AN937" s="240"/>
      <c r="AO937" s="240"/>
    </row>
    <row r="938" spans="1:41" ht="15.75" customHeight="1">
      <c r="A938" s="240"/>
      <c r="B938" s="240"/>
      <c r="C938" s="240"/>
      <c r="D938" s="240"/>
      <c r="E938" s="240"/>
      <c r="F938" s="240"/>
      <c r="G938" s="240"/>
      <c r="H938" s="164"/>
      <c r="I938" s="164"/>
      <c r="J938" s="164"/>
      <c r="K938" s="164"/>
      <c r="L938" s="164"/>
      <c r="M938" s="240"/>
      <c r="N938" s="240"/>
      <c r="O938" s="240"/>
      <c r="P938" s="240"/>
      <c r="Q938" s="240"/>
      <c r="R938" s="240"/>
      <c r="S938" s="240"/>
      <c r="T938" s="240"/>
      <c r="U938" s="240"/>
      <c r="V938" s="240"/>
      <c r="W938" s="240"/>
      <c r="X938" s="240"/>
      <c r="Y938" s="240"/>
      <c r="Z938" s="240"/>
      <c r="AA938" s="240"/>
      <c r="AB938" s="240"/>
      <c r="AC938" s="240"/>
      <c r="AD938" s="240"/>
      <c r="AE938" s="240"/>
      <c r="AF938" s="240"/>
      <c r="AG938" s="240"/>
      <c r="AH938" s="240"/>
      <c r="AI938" s="240"/>
      <c r="AJ938" s="240"/>
      <c r="AK938" s="240"/>
      <c r="AL938" s="240"/>
      <c r="AM938" s="240"/>
      <c r="AN938" s="240"/>
      <c r="AO938" s="240"/>
    </row>
    <row r="939" spans="1:41" ht="15.75" customHeight="1">
      <c r="A939" s="240"/>
      <c r="B939" s="240"/>
      <c r="C939" s="240"/>
      <c r="D939" s="240"/>
      <c r="E939" s="240"/>
      <c r="F939" s="240"/>
      <c r="G939" s="240"/>
      <c r="H939" s="164"/>
      <c r="I939" s="164"/>
      <c r="J939" s="164"/>
      <c r="K939" s="164"/>
      <c r="L939" s="164"/>
      <c r="M939" s="240"/>
      <c r="N939" s="240"/>
      <c r="O939" s="240"/>
      <c r="P939" s="240"/>
      <c r="Q939" s="240"/>
      <c r="R939" s="240"/>
      <c r="S939" s="240"/>
      <c r="T939" s="240"/>
      <c r="U939" s="240"/>
      <c r="V939" s="240"/>
      <c r="W939" s="240"/>
      <c r="X939" s="240"/>
      <c r="Y939" s="240"/>
      <c r="Z939" s="240"/>
      <c r="AA939" s="240"/>
      <c r="AB939" s="240"/>
      <c r="AC939" s="240"/>
      <c r="AD939" s="240"/>
      <c r="AE939" s="240"/>
      <c r="AF939" s="240"/>
      <c r="AG939" s="240"/>
      <c r="AH939" s="240"/>
      <c r="AI939" s="240"/>
      <c r="AJ939" s="240"/>
      <c r="AK939" s="240"/>
      <c r="AL939" s="240"/>
      <c r="AM939" s="240"/>
      <c r="AN939" s="240"/>
      <c r="AO939" s="240"/>
    </row>
    <row r="940" spans="1:41" ht="15.75" customHeight="1">
      <c r="A940" s="240"/>
      <c r="B940" s="240"/>
      <c r="C940" s="240"/>
      <c r="D940" s="240"/>
      <c r="E940" s="240"/>
      <c r="F940" s="240"/>
      <c r="G940" s="240"/>
      <c r="H940" s="164"/>
      <c r="I940" s="164"/>
      <c r="J940" s="164"/>
      <c r="K940" s="164"/>
      <c r="L940" s="164"/>
      <c r="M940" s="240"/>
      <c r="N940" s="240"/>
      <c r="O940" s="240"/>
      <c r="P940" s="240"/>
      <c r="Q940" s="240"/>
      <c r="R940" s="240"/>
      <c r="S940" s="240"/>
      <c r="T940" s="240"/>
      <c r="U940" s="240"/>
      <c r="V940" s="240"/>
      <c r="W940" s="240"/>
      <c r="X940" s="240"/>
      <c r="Y940" s="240"/>
      <c r="Z940" s="240"/>
      <c r="AA940" s="240"/>
      <c r="AB940" s="240"/>
      <c r="AC940" s="240"/>
      <c r="AD940" s="240"/>
      <c r="AE940" s="240"/>
      <c r="AF940" s="240"/>
      <c r="AG940" s="240"/>
      <c r="AH940" s="240"/>
      <c r="AI940" s="240"/>
      <c r="AJ940" s="240"/>
      <c r="AK940" s="240"/>
      <c r="AL940" s="240"/>
      <c r="AM940" s="240"/>
      <c r="AN940" s="240"/>
      <c r="AO940" s="240"/>
    </row>
    <row r="941" spans="1:41" ht="15.75" customHeight="1">
      <c r="A941" s="240"/>
      <c r="B941" s="240"/>
      <c r="C941" s="240"/>
      <c r="D941" s="240"/>
      <c r="E941" s="240"/>
      <c r="F941" s="240"/>
      <c r="G941" s="240"/>
      <c r="H941" s="164"/>
      <c r="I941" s="164"/>
      <c r="J941" s="164"/>
      <c r="K941" s="164"/>
      <c r="L941" s="164"/>
      <c r="M941" s="240"/>
      <c r="N941" s="240"/>
      <c r="O941" s="240"/>
      <c r="P941" s="240"/>
      <c r="Q941" s="240"/>
      <c r="R941" s="240"/>
      <c r="S941" s="240"/>
      <c r="T941" s="240"/>
      <c r="U941" s="240"/>
      <c r="V941" s="240"/>
      <c r="W941" s="240"/>
      <c r="X941" s="240"/>
      <c r="Y941" s="240"/>
      <c r="Z941" s="240"/>
      <c r="AA941" s="240"/>
      <c r="AB941" s="240"/>
      <c r="AC941" s="240"/>
      <c r="AD941" s="240"/>
      <c r="AE941" s="240"/>
      <c r="AF941" s="240"/>
      <c r="AG941" s="240"/>
      <c r="AH941" s="240"/>
      <c r="AI941" s="240"/>
      <c r="AJ941" s="240"/>
      <c r="AK941" s="240"/>
      <c r="AL941" s="240"/>
      <c r="AM941" s="240"/>
      <c r="AN941" s="240"/>
      <c r="AO941" s="240"/>
    </row>
    <row r="942" spans="1:41" ht="15.75" customHeight="1">
      <c r="A942" s="240"/>
      <c r="B942" s="240"/>
      <c r="C942" s="240"/>
      <c r="D942" s="240"/>
      <c r="E942" s="240"/>
      <c r="F942" s="240"/>
      <c r="G942" s="240"/>
      <c r="H942" s="164"/>
      <c r="I942" s="164"/>
      <c r="J942" s="164"/>
      <c r="K942" s="164"/>
      <c r="L942" s="164"/>
      <c r="M942" s="240"/>
      <c r="N942" s="240"/>
      <c r="O942" s="240"/>
      <c r="P942" s="240"/>
      <c r="Q942" s="240"/>
      <c r="R942" s="240"/>
      <c r="S942" s="240"/>
      <c r="T942" s="240"/>
      <c r="U942" s="240"/>
      <c r="V942" s="240"/>
      <c r="W942" s="240"/>
      <c r="X942" s="240"/>
      <c r="Y942" s="240"/>
      <c r="Z942" s="240"/>
      <c r="AA942" s="240"/>
      <c r="AB942" s="240"/>
      <c r="AC942" s="240"/>
      <c r="AD942" s="240"/>
      <c r="AE942" s="240"/>
      <c r="AF942" s="240"/>
      <c r="AG942" s="240"/>
      <c r="AH942" s="240"/>
      <c r="AI942" s="240"/>
      <c r="AJ942" s="240"/>
      <c r="AK942" s="240"/>
      <c r="AL942" s="240"/>
      <c r="AM942" s="240"/>
      <c r="AN942" s="240"/>
      <c r="AO942" s="240"/>
    </row>
    <row r="943" spans="1:41" ht="15.75" customHeight="1">
      <c r="A943" s="240"/>
      <c r="B943" s="240"/>
      <c r="C943" s="240"/>
      <c r="D943" s="240"/>
      <c r="E943" s="240"/>
      <c r="F943" s="240"/>
      <c r="G943" s="240"/>
      <c r="H943" s="164"/>
      <c r="I943" s="164"/>
      <c r="J943" s="164"/>
      <c r="K943" s="164"/>
      <c r="L943" s="164"/>
      <c r="M943" s="240"/>
      <c r="N943" s="240"/>
      <c r="O943" s="240"/>
      <c r="P943" s="240"/>
      <c r="Q943" s="240"/>
      <c r="R943" s="240"/>
      <c r="S943" s="240"/>
      <c r="T943" s="240"/>
      <c r="U943" s="240"/>
      <c r="V943" s="240"/>
      <c r="W943" s="240"/>
      <c r="X943" s="240"/>
      <c r="Y943" s="240"/>
      <c r="Z943" s="240"/>
      <c r="AA943" s="240"/>
      <c r="AB943" s="240"/>
      <c r="AC943" s="240"/>
      <c r="AD943" s="240"/>
      <c r="AE943" s="240"/>
      <c r="AF943" s="240"/>
      <c r="AG943" s="240"/>
      <c r="AH943" s="240"/>
      <c r="AI943" s="240"/>
      <c r="AJ943" s="240"/>
      <c r="AK943" s="240"/>
      <c r="AL943" s="240"/>
      <c r="AM943" s="240"/>
      <c r="AN943" s="240"/>
      <c r="AO943" s="240"/>
    </row>
    <row r="944" spans="1:41" ht="15.75" customHeight="1">
      <c r="A944" s="240"/>
      <c r="B944" s="240"/>
      <c r="C944" s="240"/>
      <c r="D944" s="240"/>
      <c r="E944" s="240"/>
      <c r="F944" s="240"/>
      <c r="G944" s="240"/>
      <c r="H944" s="164"/>
      <c r="I944" s="164"/>
      <c r="J944" s="164"/>
      <c r="K944" s="164"/>
      <c r="L944" s="164"/>
      <c r="M944" s="240"/>
      <c r="N944" s="240"/>
      <c r="O944" s="240"/>
      <c r="P944" s="240"/>
      <c r="Q944" s="240"/>
      <c r="R944" s="240"/>
      <c r="S944" s="240"/>
      <c r="T944" s="240"/>
      <c r="U944" s="240"/>
      <c r="V944" s="240"/>
      <c r="W944" s="240"/>
      <c r="X944" s="240"/>
      <c r="Y944" s="240"/>
      <c r="Z944" s="240"/>
      <c r="AA944" s="240"/>
      <c r="AB944" s="240"/>
      <c r="AC944" s="240"/>
      <c r="AD944" s="240"/>
      <c r="AE944" s="240"/>
      <c r="AF944" s="240"/>
      <c r="AG944" s="240"/>
      <c r="AH944" s="240"/>
      <c r="AI944" s="240"/>
      <c r="AJ944" s="240"/>
      <c r="AK944" s="240"/>
      <c r="AL944" s="240"/>
      <c r="AM944" s="240"/>
      <c r="AN944" s="240"/>
      <c r="AO944" s="240"/>
    </row>
    <row r="945" spans="1:41" ht="15.75" customHeight="1">
      <c r="A945" s="240"/>
      <c r="B945" s="240"/>
      <c r="C945" s="240"/>
      <c r="D945" s="240"/>
      <c r="E945" s="240"/>
      <c r="F945" s="240"/>
      <c r="G945" s="240"/>
      <c r="H945" s="164"/>
      <c r="I945" s="164"/>
      <c r="J945" s="164"/>
      <c r="K945" s="164"/>
      <c r="L945" s="164"/>
      <c r="M945" s="240"/>
      <c r="N945" s="240"/>
      <c r="O945" s="240"/>
      <c r="P945" s="240"/>
      <c r="Q945" s="240"/>
      <c r="R945" s="240"/>
      <c r="S945" s="240"/>
      <c r="T945" s="240"/>
      <c r="U945" s="240"/>
      <c r="V945" s="240"/>
      <c r="W945" s="240"/>
      <c r="X945" s="240"/>
      <c r="Y945" s="240"/>
      <c r="Z945" s="240"/>
      <c r="AA945" s="240"/>
      <c r="AB945" s="240"/>
      <c r="AC945" s="240"/>
      <c r="AD945" s="240"/>
      <c r="AE945" s="240"/>
      <c r="AF945" s="240"/>
      <c r="AG945" s="240"/>
      <c r="AH945" s="240"/>
      <c r="AI945" s="240"/>
      <c r="AJ945" s="240"/>
      <c r="AK945" s="240"/>
      <c r="AL945" s="240"/>
      <c r="AM945" s="240"/>
      <c r="AN945" s="240"/>
      <c r="AO945" s="240"/>
    </row>
    <row r="946" spans="1:41" ht="15.75" customHeight="1">
      <c r="A946" s="240"/>
      <c r="B946" s="240"/>
      <c r="C946" s="240"/>
      <c r="D946" s="240"/>
      <c r="E946" s="240"/>
      <c r="F946" s="240"/>
      <c r="G946" s="240"/>
      <c r="H946" s="164"/>
      <c r="I946" s="164"/>
      <c r="J946" s="164"/>
      <c r="K946" s="164"/>
      <c r="L946" s="164"/>
      <c r="M946" s="240"/>
      <c r="N946" s="240"/>
      <c r="O946" s="240"/>
      <c r="P946" s="240"/>
      <c r="Q946" s="240"/>
      <c r="R946" s="240"/>
      <c r="S946" s="240"/>
      <c r="T946" s="240"/>
      <c r="U946" s="240"/>
      <c r="V946" s="240"/>
      <c r="W946" s="240"/>
      <c r="X946" s="240"/>
      <c r="Y946" s="240"/>
      <c r="Z946" s="240"/>
      <c r="AA946" s="240"/>
      <c r="AB946" s="240"/>
      <c r="AC946" s="240"/>
      <c r="AD946" s="240"/>
      <c r="AE946" s="240"/>
      <c r="AF946" s="240"/>
      <c r="AG946" s="240"/>
      <c r="AH946" s="240"/>
      <c r="AI946" s="240"/>
      <c r="AJ946" s="240"/>
      <c r="AK946" s="240"/>
      <c r="AL946" s="240"/>
      <c r="AM946" s="240"/>
      <c r="AN946" s="240"/>
      <c r="AO946" s="240"/>
    </row>
    <row r="947" spans="1:41" ht="15.75" customHeight="1">
      <c r="A947" s="240"/>
      <c r="B947" s="240"/>
      <c r="C947" s="240"/>
      <c r="D947" s="240"/>
      <c r="E947" s="240"/>
      <c r="F947" s="240"/>
      <c r="G947" s="240"/>
      <c r="H947" s="164"/>
      <c r="I947" s="164"/>
      <c r="J947" s="164"/>
      <c r="K947" s="164"/>
      <c r="L947" s="164"/>
      <c r="M947" s="240"/>
      <c r="N947" s="240"/>
      <c r="O947" s="240"/>
      <c r="P947" s="240"/>
      <c r="Q947" s="240"/>
      <c r="R947" s="240"/>
      <c r="S947" s="240"/>
      <c r="T947" s="240"/>
      <c r="U947" s="240"/>
      <c r="V947" s="240"/>
      <c r="W947" s="240"/>
      <c r="X947" s="240"/>
      <c r="Y947" s="240"/>
      <c r="Z947" s="240"/>
      <c r="AA947" s="240"/>
      <c r="AB947" s="240"/>
      <c r="AC947" s="240"/>
      <c r="AD947" s="240"/>
      <c r="AE947" s="240"/>
      <c r="AF947" s="240"/>
      <c r="AG947" s="240"/>
      <c r="AH947" s="240"/>
      <c r="AI947" s="240"/>
      <c r="AJ947" s="240"/>
      <c r="AK947" s="240"/>
      <c r="AL947" s="240"/>
      <c r="AM947" s="240"/>
      <c r="AN947" s="240"/>
      <c r="AO947" s="240"/>
    </row>
    <row r="948" spans="1:41" ht="15.75" customHeight="1">
      <c r="A948" s="240"/>
      <c r="B948" s="240"/>
      <c r="C948" s="240"/>
      <c r="D948" s="240"/>
      <c r="E948" s="240"/>
      <c r="F948" s="240"/>
      <c r="G948" s="240"/>
      <c r="H948" s="164"/>
      <c r="I948" s="164"/>
      <c r="J948" s="164"/>
      <c r="K948" s="164"/>
      <c r="L948" s="164"/>
      <c r="M948" s="240"/>
      <c r="N948" s="240"/>
      <c r="O948" s="240"/>
      <c r="P948" s="240"/>
      <c r="Q948" s="240"/>
      <c r="R948" s="240"/>
      <c r="S948" s="240"/>
      <c r="T948" s="240"/>
      <c r="U948" s="240"/>
      <c r="V948" s="240"/>
      <c r="W948" s="240"/>
      <c r="X948" s="240"/>
      <c r="Y948" s="240"/>
      <c r="Z948" s="240"/>
      <c r="AA948" s="240"/>
      <c r="AB948" s="240"/>
      <c r="AC948" s="240"/>
      <c r="AD948" s="240"/>
      <c r="AE948" s="240"/>
      <c r="AF948" s="240"/>
      <c r="AG948" s="240"/>
      <c r="AH948" s="240"/>
      <c r="AI948" s="240"/>
      <c r="AJ948" s="240"/>
      <c r="AK948" s="240"/>
      <c r="AL948" s="240"/>
      <c r="AM948" s="240"/>
      <c r="AN948" s="240"/>
      <c r="AO948" s="240"/>
    </row>
    <row r="949" spans="1:41" ht="15.75" customHeight="1">
      <c r="A949" s="240"/>
      <c r="B949" s="240"/>
      <c r="C949" s="240"/>
      <c r="D949" s="240"/>
      <c r="E949" s="240"/>
      <c r="F949" s="240"/>
      <c r="G949" s="240"/>
      <c r="H949" s="164"/>
      <c r="I949" s="164"/>
      <c r="J949" s="164"/>
      <c r="K949" s="164"/>
      <c r="L949" s="164"/>
      <c r="M949" s="240"/>
      <c r="N949" s="240"/>
      <c r="O949" s="240"/>
      <c r="P949" s="240"/>
      <c r="Q949" s="240"/>
      <c r="R949" s="240"/>
      <c r="S949" s="240"/>
      <c r="T949" s="240"/>
      <c r="U949" s="240"/>
      <c r="V949" s="240"/>
      <c r="W949" s="240"/>
      <c r="X949" s="240"/>
      <c r="Y949" s="240"/>
      <c r="Z949" s="240"/>
      <c r="AA949" s="240"/>
      <c r="AB949" s="240"/>
      <c r="AC949" s="240"/>
      <c r="AD949" s="240"/>
      <c r="AE949" s="240"/>
      <c r="AF949" s="240"/>
      <c r="AG949" s="240"/>
      <c r="AH949" s="240"/>
      <c r="AI949" s="240"/>
      <c r="AJ949" s="240"/>
      <c r="AK949" s="240"/>
      <c r="AL949" s="240"/>
      <c r="AM949" s="240"/>
      <c r="AN949" s="240"/>
      <c r="AO949" s="240"/>
    </row>
    <row r="950" spans="1:41" ht="15.75" customHeight="1">
      <c r="A950" s="240"/>
      <c r="B950" s="240"/>
      <c r="C950" s="240"/>
      <c r="D950" s="240"/>
      <c r="E950" s="240"/>
      <c r="F950" s="240"/>
      <c r="G950" s="240"/>
      <c r="H950" s="164"/>
      <c r="I950" s="164"/>
      <c r="J950" s="164"/>
      <c r="K950" s="164"/>
      <c r="L950" s="164"/>
      <c r="M950" s="240"/>
      <c r="N950" s="240"/>
      <c r="O950" s="240"/>
      <c r="P950" s="240"/>
      <c r="Q950" s="240"/>
      <c r="R950" s="240"/>
      <c r="S950" s="240"/>
      <c r="T950" s="240"/>
      <c r="U950" s="240"/>
      <c r="V950" s="240"/>
      <c r="W950" s="240"/>
      <c r="X950" s="240"/>
      <c r="Y950" s="240"/>
      <c r="Z950" s="240"/>
      <c r="AA950" s="240"/>
      <c r="AB950" s="240"/>
      <c r="AC950" s="240"/>
      <c r="AD950" s="240"/>
      <c r="AE950" s="240"/>
      <c r="AF950" s="240"/>
      <c r="AG950" s="240"/>
      <c r="AH950" s="240"/>
      <c r="AI950" s="240"/>
      <c r="AJ950" s="240"/>
      <c r="AK950" s="240"/>
      <c r="AL950" s="240"/>
      <c r="AM950" s="240"/>
      <c r="AN950" s="240"/>
      <c r="AO950" s="240"/>
    </row>
    <row r="951" spans="1:41" ht="15.75" customHeight="1">
      <c r="A951" s="240"/>
      <c r="B951" s="240"/>
      <c r="C951" s="240"/>
      <c r="D951" s="240"/>
      <c r="E951" s="240"/>
      <c r="F951" s="240"/>
      <c r="G951" s="240"/>
      <c r="H951" s="164"/>
      <c r="I951" s="164"/>
      <c r="J951" s="164"/>
      <c r="K951" s="164"/>
      <c r="L951" s="164"/>
      <c r="M951" s="240"/>
      <c r="N951" s="240"/>
      <c r="O951" s="240"/>
      <c r="P951" s="240"/>
      <c r="Q951" s="240"/>
      <c r="R951" s="240"/>
      <c r="S951" s="240"/>
      <c r="T951" s="240"/>
      <c r="U951" s="240"/>
      <c r="V951" s="240"/>
      <c r="W951" s="240"/>
      <c r="X951" s="240"/>
      <c r="Y951" s="240"/>
      <c r="Z951" s="240"/>
      <c r="AA951" s="240"/>
      <c r="AB951" s="240"/>
      <c r="AC951" s="240"/>
      <c r="AD951" s="240"/>
      <c r="AE951" s="240"/>
      <c r="AF951" s="240"/>
      <c r="AG951" s="240"/>
      <c r="AH951" s="240"/>
      <c r="AI951" s="240"/>
      <c r="AJ951" s="240"/>
      <c r="AK951" s="240"/>
      <c r="AL951" s="240"/>
      <c r="AM951" s="240"/>
      <c r="AN951" s="240"/>
      <c r="AO951" s="240"/>
    </row>
    <row r="952" spans="1:41" ht="15.75" customHeight="1">
      <c r="A952" s="240"/>
      <c r="B952" s="240"/>
      <c r="C952" s="240"/>
      <c r="D952" s="240"/>
      <c r="E952" s="240"/>
      <c r="F952" s="240"/>
      <c r="G952" s="240"/>
      <c r="H952" s="164"/>
      <c r="I952" s="164"/>
      <c r="J952" s="164"/>
      <c r="K952" s="164"/>
      <c r="L952" s="164"/>
      <c r="M952" s="240"/>
      <c r="N952" s="240"/>
      <c r="O952" s="240"/>
      <c r="P952" s="240"/>
      <c r="Q952" s="240"/>
      <c r="R952" s="240"/>
      <c r="S952" s="240"/>
      <c r="T952" s="240"/>
      <c r="U952" s="240"/>
      <c r="V952" s="240"/>
      <c r="W952" s="240"/>
      <c r="X952" s="240"/>
      <c r="Y952" s="240"/>
      <c r="Z952" s="240"/>
      <c r="AA952" s="240"/>
      <c r="AB952" s="240"/>
      <c r="AC952" s="240"/>
      <c r="AD952" s="240"/>
      <c r="AE952" s="240"/>
      <c r="AF952" s="240"/>
      <c r="AG952" s="240"/>
      <c r="AH952" s="240"/>
      <c r="AI952" s="240"/>
      <c r="AJ952" s="240"/>
      <c r="AK952" s="240"/>
      <c r="AL952" s="240"/>
      <c r="AM952" s="240"/>
      <c r="AN952" s="240"/>
      <c r="AO952" s="240"/>
    </row>
    <row r="953" spans="1:41" ht="15.75" customHeight="1">
      <c r="A953" s="240"/>
      <c r="B953" s="240"/>
      <c r="C953" s="240"/>
      <c r="D953" s="240"/>
      <c r="E953" s="240"/>
      <c r="F953" s="240"/>
      <c r="G953" s="240"/>
      <c r="H953" s="164"/>
      <c r="I953" s="164"/>
      <c r="J953" s="164"/>
      <c r="K953" s="164"/>
      <c r="L953" s="164"/>
      <c r="M953" s="240"/>
      <c r="N953" s="240"/>
      <c r="O953" s="240"/>
      <c r="P953" s="240"/>
      <c r="Q953" s="240"/>
      <c r="R953" s="240"/>
      <c r="S953" s="240"/>
      <c r="T953" s="240"/>
      <c r="U953" s="240"/>
      <c r="V953" s="240"/>
      <c r="W953" s="240"/>
      <c r="X953" s="240"/>
      <c r="Y953" s="240"/>
      <c r="Z953" s="240"/>
      <c r="AA953" s="240"/>
      <c r="AB953" s="240"/>
      <c r="AC953" s="240"/>
      <c r="AD953" s="240"/>
      <c r="AE953" s="240"/>
      <c r="AF953" s="240"/>
      <c r="AG953" s="240"/>
      <c r="AH953" s="240"/>
      <c r="AI953" s="240"/>
      <c r="AJ953" s="240"/>
      <c r="AK953" s="240"/>
      <c r="AL953" s="240"/>
      <c r="AM953" s="240"/>
      <c r="AN953" s="240"/>
      <c r="AO953" s="240"/>
    </row>
    <row r="954" spans="1:41" ht="15.75" customHeight="1">
      <c r="A954" s="240"/>
      <c r="B954" s="240"/>
      <c r="C954" s="240"/>
      <c r="D954" s="240"/>
      <c r="E954" s="240"/>
      <c r="F954" s="240"/>
      <c r="G954" s="240"/>
      <c r="H954" s="164"/>
      <c r="I954" s="164"/>
      <c r="J954" s="164"/>
      <c r="K954" s="164"/>
      <c r="L954" s="164"/>
      <c r="M954" s="240"/>
      <c r="N954" s="240"/>
      <c r="O954" s="240"/>
      <c r="P954" s="240"/>
      <c r="Q954" s="240"/>
      <c r="R954" s="240"/>
      <c r="S954" s="240"/>
      <c r="T954" s="240"/>
      <c r="U954" s="240"/>
      <c r="V954" s="240"/>
      <c r="W954" s="240"/>
      <c r="X954" s="240"/>
      <c r="Y954" s="240"/>
      <c r="Z954" s="240"/>
      <c r="AA954" s="240"/>
      <c r="AB954" s="240"/>
      <c r="AC954" s="240"/>
      <c r="AD954" s="240"/>
      <c r="AE954" s="240"/>
      <c r="AF954" s="240"/>
      <c r="AG954" s="240"/>
      <c r="AH954" s="240"/>
      <c r="AI954" s="240"/>
      <c r="AJ954" s="240"/>
      <c r="AK954" s="240"/>
      <c r="AL954" s="240"/>
      <c r="AM954" s="240"/>
      <c r="AN954" s="240"/>
      <c r="AO954" s="240"/>
    </row>
    <row r="955" spans="1:41" ht="15.75" customHeight="1">
      <c r="A955" s="240"/>
      <c r="B955" s="240"/>
      <c r="C955" s="240"/>
      <c r="D955" s="240"/>
      <c r="E955" s="240"/>
      <c r="F955" s="240"/>
      <c r="G955" s="240"/>
      <c r="H955" s="164"/>
      <c r="I955" s="164"/>
      <c r="J955" s="164"/>
      <c r="K955" s="164"/>
      <c r="L955" s="164"/>
      <c r="M955" s="240"/>
      <c r="N955" s="240"/>
      <c r="O955" s="240"/>
      <c r="P955" s="240"/>
      <c r="Q955" s="240"/>
      <c r="R955" s="240"/>
      <c r="S955" s="240"/>
      <c r="T955" s="240"/>
      <c r="U955" s="240"/>
      <c r="V955" s="240"/>
      <c r="W955" s="240"/>
      <c r="X955" s="240"/>
      <c r="Y955" s="240"/>
      <c r="Z955" s="240"/>
      <c r="AA955" s="240"/>
      <c r="AB955" s="240"/>
      <c r="AC955" s="240"/>
      <c r="AD955" s="240"/>
      <c r="AE955" s="240"/>
      <c r="AF955" s="240"/>
      <c r="AG955" s="240"/>
      <c r="AH955" s="240"/>
      <c r="AI955" s="240"/>
      <c r="AJ955" s="240"/>
      <c r="AK955" s="240"/>
      <c r="AL955" s="240"/>
      <c r="AM955" s="240"/>
      <c r="AN955" s="240"/>
      <c r="AO955" s="240"/>
    </row>
    <row r="956" spans="1:41" ht="15.75" customHeight="1">
      <c r="A956" s="240"/>
      <c r="B956" s="240"/>
      <c r="C956" s="240"/>
      <c r="D956" s="240"/>
      <c r="E956" s="240"/>
      <c r="F956" s="240"/>
      <c r="G956" s="240"/>
      <c r="H956" s="164"/>
      <c r="I956" s="164"/>
      <c r="J956" s="164"/>
      <c r="K956" s="164"/>
      <c r="L956" s="164"/>
      <c r="M956" s="240"/>
      <c r="N956" s="240"/>
      <c r="O956" s="240"/>
      <c r="P956" s="240"/>
      <c r="Q956" s="240"/>
      <c r="R956" s="240"/>
      <c r="S956" s="240"/>
      <c r="T956" s="240"/>
      <c r="U956" s="240"/>
      <c r="V956" s="240"/>
      <c r="W956" s="240"/>
      <c r="X956" s="240"/>
      <c r="Y956" s="240"/>
      <c r="Z956" s="240"/>
      <c r="AA956" s="240"/>
      <c r="AB956" s="240"/>
      <c r="AC956" s="240"/>
      <c r="AD956" s="240"/>
      <c r="AE956" s="240"/>
      <c r="AF956" s="240"/>
      <c r="AG956" s="240"/>
      <c r="AH956" s="240"/>
      <c r="AI956" s="240"/>
      <c r="AJ956" s="240"/>
      <c r="AK956" s="240"/>
      <c r="AL956" s="240"/>
      <c r="AM956" s="240"/>
      <c r="AN956" s="240"/>
      <c r="AO956" s="240"/>
    </row>
    <row r="957" spans="1:41" ht="15.75" customHeight="1">
      <c r="A957" s="240"/>
      <c r="B957" s="240"/>
      <c r="C957" s="240"/>
      <c r="D957" s="240"/>
      <c r="E957" s="240"/>
      <c r="F957" s="240"/>
      <c r="G957" s="240"/>
      <c r="H957" s="164"/>
      <c r="I957" s="164"/>
      <c r="J957" s="164"/>
      <c r="K957" s="164"/>
      <c r="L957" s="164"/>
      <c r="M957" s="240"/>
      <c r="N957" s="240"/>
      <c r="O957" s="240"/>
      <c r="P957" s="240"/>
      <c r="Q957" s="240"/>
      <c r="R957" s="240"/>
      <c r="S957" s="240"/>
      <c r="T957" s="240"/>
      <c r="U957" s="240"/>
      <c r="V957" s="240"/>
      <c r="W957" s="240"/>
      <c r="X957" s="240"/>
      <c r="Y957" s="240"/>
      <c r="Z957" s="240"/>
      <c r="AA957" s="240"/>
      <c r="AB957" s="240"/>
      <c r="AC957" s="240"/>
      <c r="AD957" s="240"/>
      <c r="AE957" s="240"/>
      <c r="AF957" s="240"/>
      <c r="AG957" s="240"/>
      <c r="AH957" s="240"/>
      <c r="AI957" s="240"/>
      <c r="AJ957" s="240"/>
      <c r="AK957" s="240"/>
      <c r="AL957" s="240"/>
      <c r="AM957" s="240"/>
      <c r="AN957" s="240"/>
      <c r="AO957" s="240"/>
    </row>
    <row r="958" spans="1:41" ht="15.75" customHeight="1">
      <c r="A958" s="240"/>
      <c r="B958" s="240"/>
      <c r="C958" s="240"/>
      <c r="D958" s="240"/>
      <c r="E958" s="240"/>
      <c r="F958" s="240"/>
      <c r="G958" s="240"/>
      <c r="H958" s="164"/>
      <c r="I958" s="164"/>
      <c r="J958" s="164"/>
      <c r="K958" s="164"/>
      <c r="L958" s="164"/>
      <c r="M958" s="240"/>
      <c r="N958" s="240"/>
      <c r="O958" s="240"/>
      <c r="P958" s="240"/>
      <c r="Q958" s="240"/>
      <c r="R958" s="240"/>
      <c r="S958" s="240"/>
      <c r="T958" s="240"/>
      <c r="U958" s="240"/>
      <c r="V958" s="240"/>
      <c r="W958" s="240"/>
      <c r="X958" s="240"/>
      <c r="Y958" s="240"/>
      <c r="Z958" s="240"/>
      <c r="AA958" s="240"/>
      <c r="AB958" s="240"/>
      <c r="AC958" s="240"/>
      <c r="AD958" s="240"/>
      <c r="AE958" s="240"/>
      <c r="AF958" s="240"/>
      <c r="AG958" s="240"/>
      <c r="AH958" s="240"/>
      <c r="AI958" s="240"/>
      <c r="AJ958" s="240"/>
      <c r="AK958" s="240"/>
      <c r="AL958" s="240"/>
      <c r="AM958" s="240"/>
      <c r="AN958" s="240"/>
      <c r="AO958" s="240"/>
    </row>
    <row r="959" spans="1:41" ht="15.75" customHeight="1">
      <c r="A959" s="240"/>
      <c r="B959" s="240"/>
      <c r="C959" s="240"/>
      <c r="D959" s="240"/>
      <c r="E959" s="240"/>
      <c r="F959" s="240"/>
      <c r="G959" s="240"/>
      <c r="H959" s="164"/>
      <c r="I959" s="164"/>
      <c r="J959" s="164"/>
      <c r="K959" s="164"/>
      <c r="L959" s="164"/>
      <c r="M959" s="240"/>
      <c r="N959" s="240"/>
      <c r="O959" s="240"/>
      <c r="P959" s="240"/>
      <c r="Q959" s="240"/>
      <c r="R959" s="240"/>
      <c r="S959" s="240"/>
      <c r="T959" s="240"/>
      <c r="U959" s="240"/>
      <c r="V959" s="240"/>
      <c r="W959" s="240"/>
      <c r="X959" s="240"/>
      <c r="Y959" s="240"/>
      <c r="Z959" s="240"/>
      <c r="AA959" s="240"/>
      <c r="AB959" s="240"/>
      <c r="AC959" s="240"/>
      <c r="AD959" s="240"/>
      <c r="AE959" s="240"/>
      <c r="AF959" s="240"/>
      <c r="AG959" s="240"/>
      <c r="AH959" s="240"/>
      <c r="AI959" s="240"/>
      <c r="AJ959" s="240"/>
      <c r="AK959" s="240"/>
      <c r="AL959" s="240"/>
      <c r="AM959" s="240"/>
      <c r="AN959" s="240"/>
      <c r="AO959" s="240"/>
    </row>
    <row r="960" spans="1:41" ht="15.75" customHeight="1">
      <c r="A960" s="240"/>
      <c r="B960" s="240"/>
      <c r="C960" s="240"/>
      <c r="D960" s="240"/>
      <c r="E960" s="240"/>
      <c r="F960" s="240"/>
      <c r="G960" s="240"/>
      <c r="H960" s="164"/>
      <c r="I960" s="164"/>
      <c r="J960" s="164"/>
      <c r="K960" s="164"/>
      <c r="L960" s="164"/>
      <c r="M960" s="240"/>
      <c r="N960" s="240"/>
      <c r="O960" s="240"/>
      <c r="P960" s="240"/>
      <c r="Q960" s="240"/>
      <c r="R960" s="240"/>
      <c r="S960" s="240"/>
      <c r="T960" s="240"/>
      <c r="U960" s="240"/>
      <c r="V960" s="240"/>
      <c r="W960" s="240"/>
      <c r="X960" s="240"/>
      <c r="Y960" s="240"/>
      <c r="Z960" s="240"/>
      <c r="AA960" s="240"/>
      <c r="AB960" s="240"/>
      <c r="AC960" s="240"/>
      <c r="AD960" s="240"/>
      <c r="AE960" s="240"/>
      <c r="AF960" s="240"/>
      <c r="AG960" s="240"/>
      <c r="AH960" s="240"/>
      <c r="AI960" s="240"/>
      <c r="AJ960" s="240"/>
      <c r="AK960" s="240"/>
      <c r="AL960" s="240"/>
      <c r="AM960" s="240"/>
      <c r="AN960" s="240"/>
      <c r="AO960" s="240"/>
    </row>
    <row r="961" spans="1:41" ht="15.75" customHeight="1">
      <c r="A961" s="240"/>
      <c r="B961" s="240"/>
      <c r="C961" s="240"/>
      <c r="D961" s="240"/>
      <c r="E961" s="240"/>
      <c r="F961" s="240"/>
      <c r="G961" s="240"/>
      <c r="H961" s="164"/>
      <c r="I961" s="164"/>
      <c r="J961" s="164"/>
      <c r="K961" s="164"/>
      <c r="L961" s="164"/>
      <c r="M961" s="240"/>
      <c r="N961" s="240"/>
      <c r="O961" s="240"/>
      <c r="P961" s="240"/>
      <c r="Q961" s="240"/>
      <c r="R961" s="240"/>
      <c r="S961" s="240"/>
      <c r="T961" s="240"/>
      <c r="U961" s="240"/>
      <c r="V961" s="240"/>
      <c r="W961" s="240"/>
      <c r="X961" s="240"/>
      <c r="Y961" s="240"/>
      <c r="Z961" s="240"/>
      <c r="AA961" s="240"/>
      <c r="AB961" s="240"/>
      <c r="AC961" s="240"/>
      <c r="AD961" s="240"/>
      <c r="AE961" s="240"/>
      <c r="AF961" s="240"/>
      <c r="AG961" s="240"/>
      <c r="AH961" s="240"/>
      <c r="AI961" s="240"/>
      <c r="AJ961" s="240"/>
      <c r="AK961" s="240"/>
      <c r="AL961" s="240"/>
      <c r="AM961" s="240"/>
      <c r="AN961" s="240"/>
      <c r="AO961" s="240"/>
    </row>
    <row r="962" spans="1:41" ht="15.75" customHeight="1">
      <c r="A962" s="240"/>
      <c r="B962" s="240"/>
      <c r="C962" s="240"/>
      <c r="D962" s="240"/>
      <c r="E962" s="240"/>
      <c r="F962" s="240"/>
      <c r="G962" s="240"/>
      <c r="H962" s="164"/>
      <c r="I962" s="164"/>
      <c r="J962" s="164"/>
      <c r="K962" s="164"/>
      <c r="L962" s="164"/>
      <c r="M962" s="240"/>
      <c r="N962" s="240"/>
      <c r="O962" s="240"/>
      <c r="P962" s="240"/>
      <c r="Q962" s="240"/>
      <c r="R962" s="240"/>
      <c r="S962" s="240"/>
      <c r="T962" s="240"/>
      <c r="U962" s="240"/>
      <c r="V962" s="240"/>
      <c r="W962" s="240"/>
      <c r="X962" s="240"/>
      <c r="Y962" s="240"/>
      <c r="Z962" s="240"/>
      <c r="AA962" s="240"/>
      <c r="AB962" s="240"/>
      <c r="AC962" s="240"/>
      <c r="AD962" s="240"/>
      <c r="AE962" s="240"/>
      <c r="AF962" s="240"/>
      <c r="AG962" s="240"/>
      <c r="AH962" s="240"/>
      <c r="AI962" s="240"/>
      <c r="AJ962" s="240"/>
      <c r="AK962" s="240"/>
      <c r="AL962" s="240"/>
      <c r="AM962" s="240"/>
      <c r="AN962" s="240"/>
      <c r="AO962" s="240"/>
    </row>
    <row r="963" spans="1:41" ht="15.75" customHeight="1">
      <c r="A963" s="240"/>
      <c r="B963" s="240"/>
      <c r="C963" s="240"/>
      <c r="D963" s="240"/>
      <c r="E963" s="240"/>
      <c r="F963" s="240"/>
      <c r="G963" s="240"/>
      <c r="H963" s="164"/>
      <c r="I963" s="164"/>
      <c r="J963" s="164"/>
      <c r="K963" s="164"/>
      <c r="L963" s="164"/>
      <c r="M963" s="240"/>
      <c r="N963" s="240"/>
      <c r="O963" s="240"/>
      <c r="P963" s="240"/>
      <c r="Q963" s="240"/>
      <c r="R963" s="240"/>
      <c r="S963" s="240"/>
      <c r="T963" s="240"/>
      <c r="U963" s="240"/>
      <c r="V963" s="240"/>
      <c r="W963" s="240"/>
      <c r="X963" s="240"/>
      <c r="Y963" s="240"/>
      <c r="Z963" s="240"/>
      <c r="AA963" s="240"/>
      <c r="AB963" s="240"/>
      <c r="AC963" s="240"/>
      <c r="AD963" s="240"/>
      <c r="AE963" s="240"/>
      <c r="AF963" s="240"/>
      <c r="AG963" s="240"/>
      <c r="AH963" s="240"/>
      <c r="AI963" s="240"/>
      <c r="AJ963" s="240"/>
      <c r="AK963" s="240"/>
      <c r="AL963" s="240"/>
      <c r="AM963" s="240"/>
      <c r="AN963" s="240"/>
      <c r="AO963" s="240"/>
    </row>
    <row r="964" spans="1:41" ht="15.75" customHeight="1">
      <c r="A964" s="240"/>
      <c r="B964" s="240"/>
      <c r="C964" s="240"/>
      <c r="D964" s="240"/>
      <c r="E964" s="240"/>
      <c r="F964" s="240"/>
      <c r="G964" s="240"/>
      <c r="H964" s="164"/>
      <c r="I964" s="164"/>
      <c r="J964" s="164"/>
      <c r="K964" s="164"/>
      <c r="L964" s="164"/>
      <c r="M964" s="240"/>
      <c r="N964" s="240"/>
      <c r="O964" s="240"/>
      <c r="P964" s="240"/>
      <c r="Q964" s="240"/>
      <c r="R964" s="240"/>
      <c r="S964" s="240"/>
      <c r="T964" s="240"/>
      <c r="U964" s="240"/>
      <c r="V964" s="240"/>
      <c r="W964" s="240"/>
      <c r="X964" s="240"/>
      <c r="Y964" s="240"/>
      <c r="Z964" s="240"/>
      <c r="AA964" s="240"/>
      <c r="AB964" s="240"/>
      <c r="AC964" s="240"/>
      <c r="AD964" s="240"/>
      <c r="AE964" s="240"/>
      <c r="AF964" s="240"/>
      <c r="AG964" s="240"/>
      <c r="AH964" s="240"/>
      <c r="AI964" s="240"/>
      <c r="AJ964" s="240"/>
      <c r="AK964" s="240"/>
      <c r="AL964" s="240"/>
      <c r="AM964" s="240"/>
      <c r="AN964" s="240"/>
      <c r="AO964" s="240"/>
    </row>
    <row r="965" spans="1:41" ht="15.75" customHeight="1">
      <c r="A965" s="240"/>
      <c r="B965" s="240"/>
      <c r="C965" s="240"/>
      <c r="D965" s="240"/>
      <c r="E965" s="240"/>
      <c r="F965" s="240"/>
      <c r="G965" s="240"/>
      <c r="H965" s="164"/>
      <c r="I965" s="164"/>
      <c r="J965" s="164"/>
      <c r="K965" s="164"/>
      <c r="L965" s="164"/>
      <c r="M965" s="240"/>
      <c r="N965" s="240"/>
      <c r="O965" s="240"/>
      <c r="P965" s="240"/>
      <c r="Q965" s="240"/>
      <c r="R965" s="240"/>
      <c r="S965" s="240"/>
      <c r="T965" s="240"/>
      <c r="U965" s="240"/>
      <c r="V965" s="240"/>
      <c r="W965" s="240"/>
      <c r="X965" s="240"/>
      <c r="Y965" s="240"/>
      <c r="Z965" s="240"/>
      <c r="AA965" s="240"/>
      <c r="AB965" s="240"/>
      <c r="AC965" s="240"/>
      <c r="AD965" s="240"/>
      <c r="AE965" s="240"/>
      <c r="AF965" s="240"/>
      <c r="AG965" s="240"/>
      <c r="AH965" s="240"/>
      <c r="AI965" s="240"/>
      <c r="AJ965" s="240"/>
      <c r="AK965" s="240"/>
      <c r="AL965" s="240"/>
      <c r="AM965" s="240"/>
      <c r="AN965" s="240"/>
      <c r="AO965" s="240"/>
    </row>
    <row r="966" spans="1:41" ht="15.75" customHeight="1">
      <c r="A966" s="240"/>
      <c r="B966" s="240"/>
      <c r="C966" s="240"/>
      <c r="D966" s="240"/>
      <c r="E966" s="240"/>
      <c r="F966" s="240"/>
      <c r="G966" s="240"/>
      <c r="H966" s="164"/>
      <c r="I966" s="164"/>
      <c r="J966" s="164"/>
      <c r="K966" s="164"/>
      <c r="L966" s="164"/>
      <c r="M966" s="240"/>
      <c r="N966" s="240"/>
      <c r="O966" s="240"/>
      <c r="P966" s="240"/>
      <c r="Q966" s="240"/>
      <c r="R966" s="240"/>
      <c r="S966" s="240"/>
      <c r="T966" s="240"/>
      <c r="U966" s="240"/>
      <c r="V966" s="240"/>
      <c r="W966" s="240"/>
      <c r="X966" s="240"/>
      <c r="Y966" s="240"/>
      <c r="Z966" s="240"/>
      <c r="AA966" s="240"/>
      <c r="AB966" s="240"/>
      <c r="AC966" s="240"/>
      <c r="AD966" s="240"/>
      <c r="AE966" s="240"/>
      <c r="AF966" s="240"/>
      <c r="AG966" s="240"/>
      <c r="AH966" s="240"/>
      <c r="AI966" s="240"/>
      <c r="AJ966" s="240"/>
      <c r="AK966" s="240"/>
      <c r="AL966" s="240"/>
      <c r="AM966" s="240"/>
      <c r="AN966" s="240"/>
      <c r="AO966" s="240"/>
    </row>
    <row r="967" spans="1:41" ht="15.75" customHeight="1">
      <c r="A967" s="240"/>
      <c r="B967" s="240"/>
      <c r="C967" s="240"/>
      <c r="D967" s="240"/>
      <c r="E967" s="240"/>
      <c r="F967" s="240"/>
      <c r="G967" s="240"/>
      <c r="H967" s="164"/>
      <c r="I967" s="164"/>
      <c r="J967" s="164"/>
      <c r="K967" s="164"/>
      <c r="L967" s="164"/>
      <c r="M967" s="240"/>
      <c r="N967" s="240"/>
      <c r="O967" s="240"/>
      <c r="P967" s="240"/>
      <c r="Q967" s="240"/>
      <c r="R967" s="240"/>
      <c r="S967" s="240"/>
      <c r="T967" s="240"/>
      <c r="U967" s="240"/>
      <c r="V967" s="240"/>
      <c r="W967" s="240"/>
      <c r="X967" s="240"/>
      <c r="Y967" s="240"/>
      <c r="Z967" s="240"/>
      <c r="AA967" s="240"/>
      <c r="AB967" s="240"/>
      <c r="AC967" s="240"/>
      <c r="AD967" s="240"/>
      <c r="AE967" s="240"/>
      <c r="AF967" s="240"/>
      <c r="AG967" s="240"/>
      <c r="AH967" s="240"/>
      <c r="AI967" s="240"/>
      <c r="AJ967" s="240"/>
      <c r="AK967" s="240"/>
      <c r="AL967" s="240"/>
      <c r="AM967" s="240"/>
      <c r="AN967" s="240"/>
      <c r="AO967" s="240"/>
    </row>
    <row r="968" spans="1:41" ht="15.75" customHeight="1">
      <c r="A968" s="240"/>
      <c r="B968" s="240"/>
      <c r="C968" s="240"/>
      <c r="D968" s="240"/>
      <c r="E968" s="240"/>
      <c r="F968" s="240"/>
      <c r="G968" s="240"/>
      <c r="H968" s="164"/>
      <c r="I968" s="164"/>
      <c r="J968" s="164"/>
      <c r="K968" s="164"/>
      <c r="L968" s="164"/>
      <c r="M968" s="240"/>
      <c r="N968" s="240"/>
      <c r="O968" s="240"/>
      <c r="P968" s="240"/>
      <c r="Q968" s="240"/>
      <c r="R968" s="240"/>
      <c r="S968" s="240"/>
      <c r="T968" s="240"/>
      <c r="U968" s="240"/>
      <c r="V968" s="240"/>
      <c r="W968" s="240"/>
      <c r="X968" s="240"/>
      <c r="Y968" s="240"/>
      <c r="Z968" s="240"/>
      <c r="AA968" s="240"/>
      <c r="AB968" s="240"/>
      <c r="AC968" s="240"/>
      <c r="AD968" s="240"/>
      <c r="AE968" s="240"/>
      <c r="AF968" s="240"/>
      <c r="AG968" s="240"/>
      <c r="AH968" s="240"/>
      <c r="AI968" s="240"/>
      <c r="AJ968" s="240"/>
      <c r="AK968" s="240"/>
      <c r="AL968" s="240"/>
      <c r="AM968" s="240"/>
      <c r="AN968" s="240"/>
      <c r="AO968" s="240"/>
    </row>
    <row r="969" spans="1:41" ht="15.75" customHeight="1">
      <c r="A969" s="240"/>
      <c r="B969" s="240"/>
      <c r="C969" s="240"/>
      <c r="D969" s="240"/>
      <c r="E969" s="240"/>
      <c r="F969" s="240"/>
      <c r="G969" s="240"/>
      <c r="H969" s="164"/>
      <c r="I969" s="164"/>
      <c r="J969" s="164"/>
      <c r="K969" s="164"/>
      <c r="L969" s="164"/>
      <c r="M969" s="240"/>
      <c r="N969" s="240"/>
      <c r="O969" s="240"/>
      <c r="P969" s="240"/>
      <c r="Q969" s="240"/>
      <c r="R969" s="240"/>
      <c r="S969" s="240"/>
      <c r="T969" s="240"/>
      <c r="U969" s="240"/>
      <c r="V969" s="240"/>
      <c r="W969" s="240"/>
      <c r="X969" s="240"/>
      <c r="Y969" s="240"/>
      <c r="Z969" s="240"/>
      <c r="AA969" s="240"/>
      <c r="AB969" s="240"/>
      <c r="AC969" s="240"/>
      <c r="AD969" s="240"/>
      <c r="AE969" s="240"/>
      <c r="AF969" s="240"/>
      <c r="AG969" s="240"/>
      <c r="AH969" s="240"/>
      <c r="AI969" s="240"/>
      <c r="AJ969" s="240"/>
      <c r="AK969" s="240"/>
      <c r="AL969" s="240"/>
      <c r="AM969" s="240"/>
      <c r="AN969" s="240"/>
      <c r="AO969" s="240"/>
    </row>
    <row r="970" spans="1:41" ht="15.75" customHeight="1">
      <c r="A970" s="240"/>
      <c r="B970" s="240"/>
      <c r="C970" s="240"/>
      <c r="D970" s="240"/>
      <c r="E970" s="240"/>
      <c r="F970" s="240"/>
      <c r="G970" s="240"/>
      <c r="H970" s="164"/>
      <c r="I970" s="164"/>
      <c r="J970" s="164"/>
      <c r="K970" s="164"/>
      <c r="L970" s="164"/>
      <c r="M970" s="240"/>
      <c r="N970" s="240"/>
      <c r="O970" s="240"/>
      <c r="P970" s="240"/>
      <c r="Q970" s="240"/>
      <c r="R970" s="240"/>
      <c r="S970" s="240"/>
      <c r="T970" s="240"/>
      <c r="U970" s="240"/>
      <c r="V970" s="240"/>
      <c r="W970" s="240"/>
      <c r="X970" s="240"/>
      <c r="Y970" s="240"/>
      <c r="Z970" s="240"/>
      <c r="AA970" s="240"/>
      <c r="AB970" s="240"/>
      <c r="AC970" s="240"/>
      <c r="AD970" s="240"/>
      <c r="AE970" s="240"/>
      <c r="AF970" s="240"/>
      <c r="AG970" s="240"/>
      <c r="AH970" s="240"/>
      <c r="AI970" s="240"/>
      <c r="AJ970" s="240"/>
      <c r="AK970" s="240"/>
      <c r="AL970" s="240"/>
      <c r="AM970" s="240"/>
      <c r="AN970" s="240"/>
      <c r="AO970" s="240"/>
    </row>
    <row r="971" spans="1:41" ht="15.75" customHeight="1">
      <c r="A971" s="240"/>
      <c r="B971" s="240"/>
      <c r="C971" s="240"/>
      <c r="D971" s="240"/>
      <c r="E971" s="240"/>
      <c r="F971" s="240"/>
      <c r="G971" s="240"/>
      <c r="H971" s="164"/>
      <c r="I971" s="164"/>
      <c r="J971" s="164"/>
      <c r="K971" s="164"/>
      <c r="L971" s="164"/>
      <c r="M971" s="240"/>
      <c r="N971" s="240"/>
      <c r="O971" s="240"/>
      <c r="P971" s="240"/>
      <c r="Q971" s="240"/>
      <c r="R971" s="240"/>
      <c r="S971" s="240"/>
      <c r="T971" s="240"/>
      <c r="U971" s="240"/>
      <c r="V971" s="240"/>
      <c r="W971" s="240"/>
      <c r="X971" s="240"/>
      <c r="Y971" s="240"/>
      <c r="Z971" s="240"/>
      <c r="AA971" s="240"/>
      <c r="AB971" s="240"/>
      <c r="AC971" s="240"/>
      <c r="AD971" s="240"/>
      <c r="AE971" s="240"/>
      <c r="AF971" s="240"/>
      <c r="AG971" s="240"/>
      <c r="AH971" s="240"/>
      <c r="AI971" s="240"/>
      <c r="AJ971" s="240"/>
      <c r="AK971" s="240"/>
      <c r="AL971" s="240"/>
      <c r="AM971" s="240"/>
      <c r="AN971" s="240"/>
      <c r="AO971" s="240"/>
    </row>
    <row r="972" spans="1:41" ht="15.75" customHeight="1">
      <c r="A972" s="240"/>
      <c r="B972" s="240"/>
      <c r="C972" s="240"/>
      <c r="D972" s="240"/>
      <c r="E972" s="240"/>
      <c r="F972" s="240"/>
      <c r="G972" s="240"/>
      <c r="H972" s="164"/>
      <c r="I972" s="164"/>
      <c r="J972" s="164"/>
      <c r="K972" s="164"/>
      <c r="L972" s="164"/>
      <c r="M972" s="240"/>
      <c r="N972" s="240"/>
      <c r="O972" s="240"/>
      <c r="P972" s="240"/>
      <c r="Q972" s="240"/>
      <c r="R972" s="240"/>
      <c r="S972" s="240"/>
      <c r="T972" s="240"/>
      <c r="U972" s="240"/>
      <c r="V972" s="240"/>
      <c r="W972" s="240"/>
      <c r="X972" s="240"/>
      <c r="Y972" s="240"/>
      <c r="Z972" s="240"/>
      <c r="AA972" s="240"/>
      <c r="AB972" s="240"/>
      <c r="AC972" s="240"/>
      <c r="AD972" s="240"/>
      <c r="AE972" s="240"/>
      <c r="AF972" s="240"/>
      <c r="AG972" s="240"/>
      <c r="AH972" s="240"/>
      <c r="AI972" s="240"/>
      <c r="AJ972" s="240"/>
      <c r="AK972" s="240"/>
      <c r="AL972" s="240"/>
      <c r="AM972" s="240"/>
      <c r="AN972" s="240"/>
      <c r="AO972" s="240"/>
    </row>
    <row r="973" spans="1:41" ht="15.75" customHeight="1">
      <c r="A973" s="240"/>
      <c r="B973" s="240"/>
      <c r="C973" s="240"/>
      <c r="D973" s="240"/>
      <c r="E973" s="240"/>
      <c r="F973" s="240"/>
      <c r="G973" s="240"/>
      <c r="H973" s="164"/>
      <c r="I973" s="164"/>
      <c r="J973" s="164"/>
      <c r="K973" s="164"/>
      <c r="L973" s="164"/>
      <c r="M973" s="240"/>
      <c r="N973" s="240"/>
      <c r="O973" s="240"/>
      <c r="P973" s="240"/>
      <c r="Q973" s="240"/>
      <c r="R973" s="240"/>
      <c r="S973" s="240"/>
      <c r="T973" s="240"/>
      <c r="U973" s="240"/>
      <c r="V973" s="240"/>
      <c r="W973" s="240"/>
      <c r="X973" s="240"/>
      <c r="Y973" s="240"/>
      <c r="Z973" s="240"/>
      <c r="AA973" s="240"/>
      <c r="AB973" s="240"/>
      <c r="AC973" s="240"/>
      <c r="AD973" s="240"/>
      <c r="AE973" s="240"/>
      <c r="AF973" s="240"/>
      <c r="AG973" s="240"/>
      <c r="AH973" s="240"/>
      <c r="AI973" s="240"/>
      <c r="AJ973" s="240"/>
      <c r="AK973" s="240"/>
      <c r="AL973" s="240"/>
      <c r="AM973" s="240"/>
      <c r="AN973" s="240"/>
      <c r="AO973" s="240"/>
    </row>
    <row r="974" spans="1:41" ht="15.75" customHeight="1">
      <c r="A974" s="240"/>
      <c r="B974" s="240"/>
      <c r="C974" s="240"/>
      <c r="D974" s="240"/>
      <c r="E974" s="240"/>
      <c r="F974" s="240"/>
      <c r="G974" s="240"/>
      <c r="H974" s="164"/>
      <c r="I974" s="164"/>
      <c r="J974" s="164"/>
      <c r="K974" s="164"/>
      <c r="L974" s="164"/>
      <c r="M974" s="240"/>
      <c r="N974" s="240"/>
      <c r="O974" s="240"/>
      <c r="P974" s="240"/>
      <c r="Q974" s="240"/>
      <c r="R974" s="240"/>
      <c r="S974" s="240"/>
      <c r="T974" s="240"/>
      <c r="U974" s="240"/>
      <c r="V974" s="240"/>
      <c r="W974" s="240"/>
      <c r="X974" s="240"/>
      <c r="Y974" s="240"/>
      <c r="Z974" s="240"/>
      <c r="AA974" s="240"/>
      <c r="AB974" s="240"/>
      <c r="AC974" s="240"/>
      <c r="AD974" s="240"/>
      <c r="AE974" s="240"/>
      <c r="AF974" s="240"/>
      <c r="AG974" s="240"/>
      <c r="AH974" s="240"/>
      <c r="AI974" s="240"/>
      <c r="AJ974" s="240"/>
      <c r="AK974" s="240"/>
      <c r="AL974" s="240"/>
      <c r="AM974" s="240"/>
      <c r="AN974" s="240"/>
      <c r="AO974" s="240"/>
    </row>
    <row r="975" spans="1:41" ht="15.75" customHeight="1">
      <c r="A975" s="240"/>
      <c r="B975" s="240"/>
      <c r="C975" s="240"/>
      <c r="D975" s="240"/>
      <c r="E975" s="240"/>
      <c r="F975" s="240"/>
      <c r="G975" s="240"/>
      <c r="H975" s="164"/>
      <c r="I975" s="164"/>
      <c r="J975" s="164"/>
      <c r="K975" s="164"/>
      <c r="L975" s="164"/>
      <c r="M975" s="240"/>
      <c r="N975" s="240"/>
      <c r="O975" s="240"/>
      <c r="P975" s="240"/>
      <c r="Q975" s="240"/>
      <c r="R975" s="240"/>
      <c r="S975" s="240"/>
      <c r="T975" s="240"/>
      <c r="U975" s="240"/>
      <c r="V975" s="240"/>
      <c r="W975" s="240"/>
      <c r="X975" s="240"/>
      <c r="Y975" s="240"/>
      <c r="Z975" s="240"/>
      <c r="AA975" s="240"/>
      <c r="AB975" s="240"/>
      <c r="AC975" s="240"/>
      <c r="AD975" s="240"/>
      <c r="AE975" s="240"/>
      <c r="AF975" s="240"/>
      <c r="AG975" s="240"/>
      <c r="AH975" s="240"/>
      <c r="AI975" s="240"/>
      <c r="AJ975" s="240"/>
      <c r="AK975" s="240"/>
      <c r="AL975" s="240"/>
      <c r="AM975" s="240"/>
      <c r="AN975" s="240"/>
      <c r="AO975" s="240"/>
    </row>
    <row r="976" spans="1:41" ht="15.75" customHeight="1">
      <c r="A976" s="240"/>
      <c r="B976" s="240"/>
      <c r="C976" s="240"/>
      <c r="D976" s="240"/>
      <c r="E976" s="240"/>
      <c r="F976" s="240"/>
      <c r="G976" s="240"/>
      <c r="H976" s="164"/>
      <c r="I976" s="164"/>
      <c r="J976" s="164"/>
      <c r="K976" s="164"/>
      <c r="L976" s="164"/>
      <c r="M976" s="240"/>
      <c r="N976" s="240"/>
      <c r="O976" s="240"/>
      <c r="P976" s="240"/>
      <c r="Q976" s="240"/>
      <c r="R976" s="240"/>
      <c r="S976" s="240"/>
      <c r="T976" s="240"/>
      <c r="U976" s="240"/>
      <c r="V976" s="240"/>
      <c r="W976" s="240"/>
      <c r="X976" s="240"/>
      <c r="Y976" s="240"/>
      <c r="Z976" s="240"/>
      <c r="AA976" s="240"/>
      <c r="AB976" s="240"/>
      <c r="AC976" s="240"/>
      <c r="AD976" s="240"/>
      <c r="AE976" s="240"/>
      <c r="AF976" s="240"/>
      <c r="AG976" s="240"/>
      <c r="AH976" s="240"/>
      <c r="AI976" s="240"/>
      <c r="AJ976" s="240"/>
      <c r="AK976" s="240"/>
      <c r="AL976" s="240"/>
      <c r="AM976" s="240"/>
      <c r="AN976" s="240"/>
      <c r="AO976" s="240"/>
    </row>
    <row r="977" spans="1:41" ht="15.75" customHeight="1">
      <c r="A977" s="240"/>
      <c r="B977" s="240"/>
      <c r="C977" s="240"/>
      <c r="D977" s="240"/>
      <c r="E977" s="240"/>
      <c r="F977" s="240"/>
      <c r="G977" s="240"/>
      <c r="H977" s="164"/>
      <c r="I977" s="164"/>
      <c r="J977" s="164"/>
      <c r="K977" s="164"/>
      <c r="L977" s="164"/>
      <c r="M977" s="240"/>
      <c r="N977" s="240"/>
      <c r="O977" s="240"/>
      <c r="P977" s="240"/>
      <c r="Q977" s="240"/>
      <c r="R977" s="240"/>
      <c r="S977" s="240"/>
      <c r="T977" s="240"/>
      <c r="U977" s="240"/>
      <c r="V977" s="240"/>
      <c r="W977" s="240"/>
      <c r="X977" s="240"/>
      <c r="Y977" s="240"/>
      <c r="Z977" s="240"/>
      <c r="AA977" s="240"/>
      <c r="AB977" s="240"/>
      <c r="AC977" s="240"/>
      <c r="AD977" s="240"/>
      <c r="AE977" s="240"/>
      <c r="AF977" s="240"/>
      <c r="AG977" s="240"/>
      <c r="AH977" s="240"/>
      <c r="AI977" s="240"/>
      <c r="AJ977" s="240"/>
      <c r="AK977" s="240"/>
      <c r="AL977" s="240"/>
      <c r="AM977" s="240"/>
      <c r="AN977" s="240"/>
      <c r="AO977" s="240"/>
    </row>
    <row r="978" spans="1:41" ht="15.75" customHeight="1">
      <c r="A978" s="240"/>
      <c r="B978" s="240"/>
      <c r="C978" s="240"/>
      <c r="D978" s="240"/>
      <c r="E978" s="240"/>
      <c r="F978" s="240"/>
      <c r="G978" s="240"/>
      <c r="H978" s="164"/>
      <c r="I978" s="164"/>
      <c r="J978" s="164"/>
      <c r="K978" s="164"/>
      <c r="L978" s="164"/>
      <c r="M978" s="240"/>
      <c r="N978" s="240"/>
      <c r="O978" s="240"/>
      <c r="P978" s="240"/>
      <c r="Q978" s="240"/>
      <c r="R978" s="240"/>
      <c r="S978" s="240"/>
      <c r="T978" s="240"/>
      <c r="U978" s="240"/>
      <c r="V978" s="240"/>
      <c r="W978" s="240"/>
      <c r="X978" s="240"/>
      <c r="Y978" s="240"/>
      <c r="Z978" s="240"/>
      <c r="AA978" s="240"/>
      <c r="AB978" s="240"/>
      <c r="AC978" s="240"/>
      <c r="AD978" s="240"/>
      <c r="AE978" s="240"/>
      <c r="AF978" s="240"/>
      <c r="AG978" s="240"/>
      <c r="AH978" s="240"/>
      <c r="AI978" s="240"/>
      <c r="AJ978" s="240"/>
      <c r="AK978" s="240"/>
      <c r="AL978" s="240"/>
      <c r="AM978" s="240"/>
      <c r="AN978" s="240"/>
      <c r="AO978" s="240"/>
    </row>
    <row r="979" spans="1:41" ht="15.75" customHeight="1">
      <c r="A979" s="240"/>
      <c r="B979" s="240"/>
      <c r="C979" s="240"/>
      <c r="D979" s="240"/>
      <c r="E979" s="240"/>
      <c r="F979" s="240"/>
      <c r="G979" s="240"/>
      <c r="H979" s="164"/>
      <c r="I979" s="164"/>
      <c r="J979" s="164"/>
      <c r="K979" s="164"/>
      <c r="L979" s="164"/>
      <c r="M979" s="240"/>
      <c r="N979" s="240"/>
      <c r="O979" s="240"/>
      <c r="P979" s="240"/>
      <c r="Q979" s="240"/>
      <c r="R979" s="240"/>
      <c r="S979" s="240"/>
      <c r="T979" s="240"/>
      <c r="U979" s="240"/>
      <c r="V979" s="240"/>
      <c r="W979" s="240"/>
      <c r="X979" s="240"/>
      <c r="Y979" s="240"/>
      <c r="Z979" s="240"/>
      <c r="AA979" s="240"/>
      <c r="AB979" s="240"/>
      <c r="AC979" s="240"/>
      <c r="AD979" s="240"/>
      <c r="AE979" s="240"/>
      <c r="AF979" s="240"/>
      <c r="AG979" s="240"/>
      <c r="AH979" s="240"/>
      <c r="AI979" s="240"/>
      <c r="AJ979" s="240"/>
      <c r="AK979" s="240"/>
      <c r="AL979" s="240"/>
      <c r="AM979" s="240"/>
      <c r="AN979" s="240"/>
      <c r="AO979" s="240"/>
    </row>
    <row r="980" spans="1:41" ht="15.75" customHeight="1">
      <c r="A980" s="240"/>
      <c r="B980" s="240"/>
      <c r="C980" s="240"/>
      <c r="D980" s="240"/>
      <c r="E980" s="240"/>
      <c r="F980" s="240"/>
      <c r="G980" s="240"/>
      <c r="H980" s="164"/>
      <c r="I980" s="164"/>
      <c r="J980" s="164"/>
      <c r="K980" s="164"/>
      <c r="L980" s="164"/>
      <c r="M980" s="240"/>
      <c r="N980" s="240"/>
      <c r="O980" s="240"/>
      <c r="P980" s="240"/>
      <c r="Q980" s="240"/>
      <c r="R980" s="240"/>
      <c r="S980" s="240"/>
      <c r="T980" s="240"/>
      <c r="U980" s="240"/>
      <c r="V980" s="240"/>
      <c r="W980" s="240"/>
      <c r="X980" s="240"/>
      <c r="Y980" s="240"/>
      <c r="Z980" s="240"/>
      <c r="AA980" s="240"/>
      <c r="AB980" s="240"/>
      <c r="AC980" s="240"/>
      <c r="AD980" s="240"/>
      <c r="AE980" s="240"/>
      <c r="AF980" s="240"/>
      <c r="AG980" s="240"/>
      <c r="AH980" s="240"/>
      <c r="AI980" s="240"/>
      <c r="AJ980" s="240"/>
      <c r="AK980" s="240"/>
      <c r="AL980" s="240"/>
      <c r="AM980" s="240"/>
      <c r="AN980" s="240"/>
      <c r="AO980" s="240"/>
    </row>
    <row r="981" spans="1:41" ht="15.75" customHeight="1">
      <c r="A981" s="240"/>
      <c r="B981" s="240"/>
      <c r="C981" s="240"/>
      <c r="D981" s="240"/>
      <c r="E981" s="240"/>
      <c r="F981" s="240"/>
      <c r="G981" s="240"/>
      <c r="H981" s="164"/>
      <c r="I981" s="164"/>
      <c r="J981" s="164"/>
      <c r="K981" s="164"/>
      <c r="L981" s="164"/>
      <c r="M981" s="240"/>
      <c r="N981" s="240"/>
      <c r="O981" s="240"/>
      <c r="P981" s="240"/>
      <c r="Q981" s="240"/>
      <c r="R981" s="240"/>
      <c r="S981" s="240"/>
      <c r="T981" s="240"/>
      <c r="U981" s="240"/>
      <c r="V981" s="240"/>
      <c r="W981" s="240"/>
      <c r="X981" s="240"/>
      <c r="Y981" s="240"/>
      <c r="Z981" s="240"/>
      <c r="AA981" s="240"/>
      <c r="AB981" s="240"/>
      <c r="AC981" s="240"/>
      <c r="AD981" s="240"/>
      <c r="AE981" s="240"/>
      <c r="AF981" s="240"/>
      <c r="AG981" s="240"/>
      <c r="AH981" s="240"/>
      <c r="AI981" s="240"/>
      <c r="AJ981" s="240"/>
      <c r="AK981" s="240"/>
      <c r="AL981" s="240"/>
      <c r="AM981" s="240"/>
      <c r="AN981" s="240"/>
      <c r="AO981" s="240"/>
    </row>
    <row r="982" spans="1:41" ht="15.75" customHeight="1">
      <c r="A982" s="240"/>
      <c r="B982" s="240"/>
      <c r="C982" s="240"/>
      <c r="D982" s="240"/>
      <c r="E982" s="240"/>
      <c r="F982" s="240"/>
      <c r="G982" s="240"/>
      <c r="H982" s="164"/>
      <c r="I982" s="164"/>
      <c r="J982" s="164"/>
      <c r="K982" s="164"/>
      <c r="L982" s="164"/>
      <c r="M982" s="240"/>
      <c r="N982" s="240"/>
      <c r="O982" s="240"/>
      <c r="P982" s="240"/>
      <c r="Q982" s="240"/>
      <c r="R982" s="240"/>
      <c r="S982" s="240"/>
      <c r="T982" s="240"/>
      <c r="U982" s="240"/>
      <c r="V982" s="240"/>
      <c r="W982" s="240"/>
      <c r="X982" s="240"/>
      <c r="Y982" s="240"/>
      <c r="Z982" s="240"/>
      <c r="AA982" s="240"/>
      <c r="AB982" s="240"/>
      <c r="AC982" s="240"/>
      <c r="AD982" s="240"/>
      <c r="AE982" s="240"/>
      <c r="AF982" s="240"/>
      <c r="AG982" s="240"/>
      <c r="AH982" s="240"/>
      <c r="AI982" s="240"/>
      <c r="AJ982" s="240"/>
      <c r="AK982" s="240"/>
      <c r="AL982" s="240"/>
      <c r="AM982" s="240"/>
      <c r="AN982" s="240"/>
      <c r="AO982" s="240"/>
    </row>
    <row r="983" spans="1:41" ht="15.75" customHeight="1">
      <c r="A983" s="240"/>
      <c r="B983" s="240"/>
      <c r="C983" s="240"/>
      <c r="D983" s="240"/>
      <c r="E983" s="240"/>
      <c r="F983" s="240"/>
      <c r="G983" s="240"/>
      <c r="H983" s="164"/>
      <c r="I983" s="164"/>
      <c r="J983" s="164"/>
      <c r="K983" s="164"/>
      <c r="L983" s="164"/>
      <c r="M983" s="240"/>
      <c r="N983" s="240"/>
      <c r="O983" s="240"/>
      <c r="P983" s="240"/>
      <c r="Q983" s="240"/>
      <c r="R983" s="240"/>
      <c r="S983" s="240"/>
      <c r="T983" s="240"/>
      <c r="U983" s="240"/>
      <c r="V983" s="240"/>
      <c r="W983" s="240"/>
      <c r="X983" s="240"/>
      <c r="Y983" s="240"/>
      <c r="Z983" s="240"/>
      <c r="AA983" s="240"/>
      <c r="AB983" s="240"/>
      <c r="AC983" s="240"/>
      <c r="AD983" s="240"/>
      <c r="AE983" s="240"/>
      <c r="AF983" s="240"/>
      <c r="AG983" s="240"/>
      <c r="AH983" s="240"/>
      <c r="AI983" s="240"/>
      <c r="AJ983" s="240"/>
      <c r="AK983" s="240"/>
      <c r="AL983" s="240"/>
      <c r="AM983" s="240"/>
      <c r="AN983" s="240"/>
      <c r="AO983" s="240"/>
    </row>
    <row r="984" spans="1:41" ht="15.75" customHeight="1">
      <c r="A984" s="240"/>
      <c r="B984" s="240"/>
      <c r="C984" s="240"/>
      <c r="D984" s="240"/>
      <c r="E984" s="240"/>
      <c r="F984" s="240"/>
      <c r="G984" s="240"/>
      <c r="H984" s="164"/>
      <c r="I984" s="164"/>
      <c r="J984" s="164"/>
      <c r="K984" s="164"/>
      <c r="L984" s="164"/>
      <c r="M984" s="240"/>
      <c r="N984" s="240"/>
      <c r="O984" s="240"/>
      <c r="P984" s="240"/>
      <c r="Q984" s="240"/>
      <c r="R984" s="240"/>
      <c r="S984" s="240"/>
      <c r="T984" s="240"/>
      <c r="U984" s="240"/>
      <c r="V984" s="240"/>
      <c r="W984" s="240"/>
      <c r="X984" s="240"/>
      <c r="Y984" s="240"/>
      <c r="Z984" s="240"/>
      <c r="AA984" s="240"/>
      <c r="AB984" s="240"/>
      <c r="AC984" s="240"/>
      <c r="AD984" s="240"/>
      <c r="AE984" s="240"/>
      <c r="AF984" s="240"/>
      <c r="AG984" s="240"/>
      <c r="AH984" s="240"/>
      <c r="AI984" s="240"/>
      <c r="AJ984" s="240"/>
      <c r="AK984" s="240"/>
      <c r="AL984" s="240"/>
      <c r="AM984" s="240"/>
      <c r="AN984" s="240"/>
      <c r="AO984" s="240"/>
    </row>
    <row r="985" spans="1:41" ht="15.75" customHeight="1">
      <c r="A985" s="240"/>
      <c r="B985" s="240"/>
      <c r="C985" s="240"/>
      <c r="D985" s="240"/>
      <c r="E985" s="240"/>
      <c r="F985" s="240"/>
      <c r="G985" s="240"/>
      <c r="H985" s="164"/>
      <c r="I985" s="164"/>
      <c r="J985" s="164"/>
      <c r="K985" s="164"/>
      <c r="L985" s="164"/>
      <c r="M985" s="240"/>
      <c r="N985" s="240"/>
      <c r="O985" s="240"/>
      <c r="P985" s="240"/>
      <c r="Q985" s="240"/>
      <c r="R985" s="240"/>
      <c r="S985" s="240"/>
      <c r="T985" s="240"/>
      <c r="U985" s="240"/>
      <c r="V985" s="240"/>
      <c r="W985" s="240"/>
      <c r="X985" s="240"/>
      <c r="Y985" s="240"/>
      <c r="Z985" s="240"/>
      <c r="AA985" s="240"/>
      <c r="AB985" s="240"/>
      <c r="AC985" s="240"/>
      <c r="AD985" s="240"/>
      <c r="AE985" s="240"/>
      <c r="AF985" s="240"/>
      <c r="AG985" s="240"/>
      <c r="AH985" s="240"/>
      <c r="AI985" s="240"/>
      <c r="AJ985" s="240"/>
      <c r="AK985" s="240"/>
      <c r="AL985" s="240"/>
      <c r="AM985" s="240"/>
      <c r="AN985" s="240"/>
      <c r="AO985" s="240"/>
    </row>
    <row r="986" spans="1:41" ht="15.75" customHeight="1">
      <c r="A986" s="240"/>
      <c r="B986" s="240"/>
      <c r="C986" s="240"/>
      <c r="D986" s="240"/>
      <c r="E986" s="240"/>
      <c r="F986" s="240"/>
      <c r="G986" s="240"/>
      <c r="H986" s="164"/>
      <c r="I986" s="164"/>
      <c r="J986" s="164"/>
      <c r="K986" s="164"/>
      <c r="L986" s="164"/>
      <c r="M986" s="240"/>
      <c r="N986" s="240"/>
      <c r="O986" s="240"/>
      <c r="P986" s="240"/>
      <c r="Q986" s="240"/>
      <c r="R986" s="240"/>
      <c r="S986" s="240"/>
      <c r="T986" s="240"/>
      <c r="U986" s="240"/>
      <c r="V986" s="240"/>
      <c r="W986" s="240"/>
      <c r="X986" s="240"/>
      <c r="Y986" s="240"/>
      <c r="Z986" s="240"/>
      <c r="AA986" s="240"/>
      <c r="AB986" s="240"/>
      <c r="AC986" s="240"/>
      <c r="AD986" s="240"/>
      <c r="AE986" s="240"/>
      <c r="AF986" s="240"/>
      <c r="AG986" s="240"/>
      <c r="AH986" s="240"/>
      <c r="AI986" s="240"/>
      <c r="AJ986" s="240"/>
      <c r="AK986" s="240"/>
      <c r="AL986" s="240"/>
      <c r="AM986" s="240"/>
      <c r="AN986" s="240"/>
      <c r="AO986" s="240"/>
    </row>
    <row r="987" spans="1:41" ht="15.75" customHeight="1">
      <c r="A987" s="240"/>
      <c r="B987" s="240"/>
      <c r="C987" s="240"/>
      <c r="D987" s="240"/>
      <c r="E987" s="240"/>
      <c r="F987" s="240"/>
      <c r="G987" s="240"/>
      <c r="H987" s="164"/>
      <c r="I987" s="164"/>
      <c r="J987" s="164"/>
      <c r="K987" s="164"/>
      <c r="L987" s="164"/>
      <c r="M987" s="240"/>
      <c r="N987" s="240"/>
      <c r="O987" s="240"/>
      <c r="P987" s="240"/>
      <c r="Q987" s="240"/>
      <c r="R987" s="240"/>
      <c r="S987" s="240"/>
      <c r="T987" s="240"/>
      <c r="U987" s="240"/>
      <c r="V987" s="240"/>
      <c r="W987" s="240"/>
      <c r="X987" s="240"/>
      <c r="Y987" s="240"/>
      <c r="Z987" s="240"/>
      <c r="AA987" s="240"/>
      <c r="AB987" s="240"/>
      <c r="AC987" s="240"/>
      <c r="AD987" s="240"/>
      <c r="AE987" s="240"/>
      <c r="AF987" s="240"/>
      <c r="AG987" s="240"/>
      <c r="AH987" s="240"/>
      <c r="AI987" s="240"/>
      <c r="AJ987" s="240"/>
      <c r="AK987" s="240"/>
      <c r="AL987" s="240"/>
      <c r="AM987" s="240"/>
      <c r="AN987" s="240"/>
      <c r="AO987" s="240"/>
    </row>
    <row r="988" spans="1:41" ht="15.75" customHeight="1">
      <c r="A988" s="240"/>
      <c r="B988" s="240"/>
      <c r="C988" s="240"/>
      <c r="D988" s="240"/>
      <c r="E988" s="240"/>
      <c r="F988" s="240"/>
      <c r="G988" s="240"/>
      <c r="H988" s="164"/>
      <c r="I988" s="164"/>
      <c r="J988" s="164"/>
      <c r="K988" s="164"/>
      <c r="L988" s="164"/>
      <c r="M988" s="240"/>
      <c r="N988" s="240"/>
      <c r="O988" s="240"/>
      <c r="P988" s="240"/>
      <c r="Q988" s="240"/>
      <c r="R988" s="240"/>
      <c r="S988" s="240"/>
      <c r="T988" s="240"/>
      <c r="U988" s="240"/>
      <c r="V988" s="240"/>
      <c r="W988" s="240"/>
      <c r="X988" s="240"/>
      <c r="Y988" s="240"/>
      <c r="Z988" s="240"/>
      <c r="AA988" s="240"/>
      <c r="AB988" s="240"/>
      <c r="AC988" s="240"/>
      <c r="AD988" s="240"/>
      <c r="AE988" s="240"/>
      <c r="AF988" s="240"/>
      <c r="AG988" s="240"/>
      <c r="AH988" s="240"/>
      <c r="AI988" s="240"/>
      <c r="AJ988" s="240"/>
      <c r="AK988" s="240"/>
      <c r="AL988" s="240"/>
      <c r="AM988" s="240"/>
      <c r="AN988" s="240"/>
      <c r="AO988" s="240"/>
    </row>
    <row r="989" spans="1:41" ht="15.75" customHeight="1">
      <c r="A989" s="240"/>
      <c r="B989" s="240"/>
      <c r="C989" s="240"/>
      <c r="D989" s="240"/>
      <c r="E989" s="240"/>
      <c r="F989" s="240"/>
      <c r="G989" s="240"/>
      <c r="H989" s="164"/>
      <c r="I989" s="164"/>
      <c r="J989" s="164"/>
      <c r="K989" s="164"/>
      <c r="L989" s="164"/>
      <c r="M989" s="240"/>
      <c r="N989" s="240"/>
      <c r="O989" s="240"/>
      <c r="P989" s="240"/>
      <c r="Q989" s="240"/>
      <c r="R989" s="240"/>
      <c r="S989" s="240"/>
      <c r="T989" s="240"/>
      <c r="U989" s="240"/>
      <c r="V989" s="240"/>
      <c r="W989" s="240"/>
      <c r="X989" s="240"/>
      <c r="Y989" s="240"/>
      <c r="Z989" s="240"/>
      <c r="AA989" s="240"/>
      <c r="AB989" s="240"/>
      <c r="AC989" s="240"/>
      <c r="AD989" s="240"/>
      <c r="AE989" s="240"/>
      <c r="AF989" s="240"/>
      <c r="AG989" s="240"/>
      <c r="AH989" s="240"/>
      <c r="AI989" s="240"/>
      <c r="AJ989" s="240"/>
      <c r="AK989" s="240"/>
      <c r="AL989" s="240"/>
      <c r="AM989" s="240"/>
      <c r="AN989" s="240"/>
      <c r="AO989" s="240"/>
    </row>
    <row r="990" spans="1:41" ht="15.75" customHeight="1">
      <c r="A990" s="240"/>
      <c r="B990" s="240"/>
      <c r="C990" s="240"/>
      <c r="D990" s="240"/>
      <c r="E990" s="240"/>
      <c r="F990" s="240"/>
      <c r="G990" s="240"/>
      <c r="H990" s="164"/>
      <c r="I990" s="164"/>
      <c r="J990" s="164"/>
      <c r="K990" s="164"/>
      <c r="L990" s="164"/>
      <c r="M990" s="240"/>
      <c r="N990" s="240"/>
      <c r="O990" s="240"/>
      <c r="P990" s="240"/>
      <c r="Q990" s="240"/>
      <c r="R990" s="240"/>
      <c r="S990" s="240"/>
      <c r="T990" s="240"/>
      <c r="U990" s="240"/>
      <c r="V990" s="240"/>
      <c r="W990" s="240"/>
      <c r="X990" s="240"/>
      <c r="Y990" s="240"/>
      <c r="Z990" s="240"/>
      <c r="AA990" s="240"/>
      <c r="AB990" s="240"/>
      <c r="AC990" s="240"/>
      <c r="AD990" s="240"/>
      <c r="AE990" s="240"/>
      <c r="AF990" s="240"/>
      <c r="AG990" s="240"/>
      <c r="AH990" s="240"/>
      <c r="AI990" s="240"/>
      <c r="AJ990" s="240"/>
      <c r="AK990" s="240"/>
      <c r="AL990" s="240"/>
      <c r="AM990" s="240"/>
      <c r="AN990" s="240"/>
      <c r="AO990" s="240"/>
    </row>
    <row r="991" spans="1:41" ht="15.75" customHeight="1">
      <c r="A991" s="240"/>
      <c r="B991" s="240"/>
      <c r="C991" s="240"/>
      <c r="D991" s="240"/>
      <c r="E991" s="240"/>
      <c r="F991" s="240"/>
      <c r="G991" s="240"/>
      <c r="H991" s="164"/>
      <c r="I991" s="164"/>
      <c r="J991" s="164"/>
      <c r="K991" s="164"/>
      <c r="L991" s="164"/>
      <c r="M991" s="240"/>
      <c r="N991" s="240"/>
      <c r="O991" s="240"/>
      <c r="P991" s="240"/>
      <c r="Q991" s="240"/>
      <c r="R991" s="240"/>
      <c r="S991" s="240"/>
      <c r="T991" s="240"/>
      <c r="U991" s="240"/>
      <c r="V991" s="240"/>
      <c r="W991" s="240"/>
      <c r="X991" s="240"/>
      <c r="Y991" s="240"/>
      <c r="Z991" s="240"/>
      <c r="AA991" s="240"/>
      <c r="AB991" s="240"/>
      <c r="AC991" s="240"/>
      <c r="AD991" s="240"/>
      <c r="AE991" s="240"/>
      <c r="AF991" s="240"/>
      <c r="AG991" s="240"/>
      <c r="AH991" s="240"/>
      <c r="AI991" s="240"/>
      <c r="AJ991" s="240"/>
      <c r="AK991" s="240"/>
      <c r="AL991" s="240"/>
      <c r="AM991" s="240"/>
      <c r="AN991" s="240"/>
      <c r="AO991" s="240"/>
    </row>
    <row r="992" spans="1:41" ht="15.75" customHeight="1">
      <c r="A992" s="240"/>
      <c r="B992" s="240"/>
      <c r="C992" s="240"/>
      <c r="D992" s="240"/>
      <c r="E992" s="240"/>
      <c r="F992" s="240"/>
      <c r="G992" s="240"/>
      <c r="H992" s="164"/>
      <c r="I992" s="164"/>
      <c r="J992" s="164"/>
      <c r="K992" s="164"/>
      <c r="L992" s="164"/>
      <c r="M992" s="240"/>
      <c r="N992" s="240"/>
      <c r="O992" s="240"/>
      <c r="P992" s="240"/>
      <c r="Q992" s="240"/>
      <c r="R992" s="240"/>
      <c r="S992" s="240"/>
      <c r="T992" s="240"/>
      <c r="U992" s="240"/>
      <c r="V992" s="240"/>
      <c r="W992" s="240"/>
      <c r="X992" s="240"/>
      <c r="Y992" s="240"/>
      <c r="Z992" s="240"/>
      <c r="AA992" s="240"/>
      <c r="AB992" s="240"/>
      <c r="AC992" s="240"/>
      <c r="AD992" s="240"/>
      <c r="AE992" s="240"/>
      <c r="AF992" s="240"/>
      <c r="AG992" s="240"/>
      <c r="AH992" s="240"/>
      <c r="AI992" s="240"/>
      <c r="AJ992" s="240"/>
      <c r="AK992" s="240"/>
      <c r="AL992" s="240"/>
      <c r="AM992" s="240"/>
      <c r="AN992" s="240"/>
      <c r="AO992" s="240"/>
    </row>
    <row r="993" spans="1:41" ht="15.75" customHeight="1">
      <c r="A993" s="240"/>
      <c r="B993" s="240"/>
      <c r="C993" s="240"/>
      <c r="D993" s="240"/>
      <c r="E993" s="240"/>
      <c r="F993" s="240"/>
      <c r="G993" s="240"/>
      <c r="H993" s="164"/>
      <c r="I993" s="164"/>
      <c r="J993" s="164"/>
      <c r="K993" s="164"/>
      <c r="L993" s="164"/>
      <c r="M993" s="240"/>
      <c r="N993" s="240"/>
      <c r="O993" s="240"/>
      <c r="P993" s="240"/>
      <c r="Q993" s="240"/>
      <c r="R993" s="240"/>
      <c r="S993" s="240"/>
      <c r="T993" s="240"/>
      <c r="U993" s="240"/>
      <c r="V993" s="240"/>
      <c r="W993" s="240"/>
      <c r="X993" s="240"/>
      <c r="Y993" s="240"/>
      <c r="Z993" s="240"/>
      <c r="AA993" s="240"/>
      <c r="AB993" s="240"/>
      <c r="AC993" s="240"/>
      <c r="AD993" s="240"/>
      <c r="AE993" s="240"/>
      <c r="AF993" s="240"/>
      <c r="AG993" s="240"/>
      <c r="AH993" s="240"/>
      <c r="AI993" s="240"/>
      <c r="AJ993" s="240"/>
      <c r="AK993" s="240"/>
      <c r="AL993" s="240"/>
      <c r="AM993" s="240"/>
      <c r="AN993" s="240"/>
      <c r="AO993" s="240"/>
    </row>
    <row r="994" spans="1:41" ht="15.75" customHeight="1">
      <c r="A994" s="240"/>
      <c r="B994" s="240"/>
      <c r="C994" s="240"/>
      <c r="D994" s="240"/>
      <c r="E994" s="240"/>
      <c r="F994" s="240"/>
      <c r="G994" s="240"/>
      <c r="H994" s="164"/>
      <c r="I994" s="164"/>
      <c r="J994" s="164"/>
      <c r="K994" s="164"/>
      <c r="L994" s="164"/>
      <c r="M994" s="240"/>
      <c r="N994" s="240"/>
      <c r="O994" s="240"/>
      <c r="P994" s="240"/>
      <c r="Q994" s="240"/>
      <c r="R994" s="240"/>
      <c r="S994" s="240"/>
      <c r="T994" s="240"/>
      <c r="U994" s="240"/>
      <c r="V994" s="240"/>
      <c r="W994" s="240"/>
      <c r="X994" s="240"/>
      <c r="Y994" s="240"/>
      <c r="Z994" s="240"/>
      <c r="AA994" s="240"/>
      <c r="AB994" s="240"/>
      <c r="AC994" s="240"/>
      <c r="AD994" s="240"/>
      <c r="AE994" s="240"/>
      <c r="AF994" s="240"/>
      <c r="AG994" s="240"/>
      <c r="AH994" s="240"/>
      <c r="AI994" s="240"/>
      <c r="AJ994" s="240"/>
      <c r="AK994" s="240"/>
      <c r="AL994" s="240"/>
      <c r="AM994" s="240"/>
      <c r="AN994" s="240"/>
      <c r="AO994" s="240"/>
    </row>
    <row r="995" spans="1:41" ht="15.75" customHeight="1">
      <c r="A995" s="240"/>
      <c r="B995" s="240"/>
      <c r="C995" s="240"/>
      <c r="D995" s="240"/>
      <c r="E995" s="240"/>
      <c r="F995" s="240"/>
      <c r="G995" s="240"/>
      <c r="H995" s="164"/>
      <c r="I995" s="164"/>
      <c r="J995" s="164"/>
      <c r="K995" s="164"/>
      <c r="L995" s="164"/>
      <c r="M995" s="240"/>
      <c r="N995" s="240"/>
      <c r="O995" s="240"/>
      <c r="P995" s="240"/>
      <c r="Q995" s="240"/>
      <c r="R995" s="240"/>
      <c r="S995" s="240"/>
      <c r="T995" s="240"/>
      <c r="U995" s="240"/>
      <c r="V995" s="240"/>
      <c r="W995" s="240"/>
      <c r="X995" s="240"/>
      <c r="Y995" s="240"/>
      <c r="Z995" s="240"/>
      <c r="AA995" s="240"/>
      <c r="AB995" s="240"/>
      <c r="AC995" s="240"/>
      <c r="AD995" s="240"/>
      <c r="AE995" s="240"/>
      <c r="AF995" s="240"/>
      <c r="AG995" s="240"/>
      <c r="AH995" s="240"/>
      <c r="AI995" s="240"/>
      <c r="AJ995" s="240"/>
      <c r="AK995" s="240"/>
      <c r="AL995" s="240"/>
      <c r="AM995" s="240"/>
      <c r="AN995" s="240"/>
      <c r="AO995" s="240"/>
    </row>
    <row r="996" spans="1:41" ht="15.75" customHeight="1">
      <c r="A996" s="240"/>
      <c r="B996" s="240"/>
      <c r="C996" s="240"/>
      <c r="D996" s="240"/>
      <c r="E996" s="240"/>
      <c r="F996" s="240"/>
      <c r="G996" s="240"/>
      <c r="H996" s="164"/>
      <c r="I996" s="164"/>
      <c r="J996" s="164"/>
      <c r="K996" s="164"/>
      <c r="L996" s="164"/>
      <c r="M996" s="240"/>
      <c r="N996" s="240"/>
      <c r="O996" s="240"/>
      <c r="P996" s="240"/>
      <c r="Q996" s="240"/>
      <c r="R996" s="240"/>
      <c r="S996" s="240"/>
      <c r="T996" s="240"/>
      <c r="U996" s="240"/>
      <c r="V996" s="240"/>
      <c r="W996" s="240"/>
      <c r="X996" s="240"/>
      <c r="Y996" s="240"/>
      <c r="Z996" s="240"/>
      <c r="AA996" s="240"/>
      <c r="AB996" s="240"/>
      <c r="AC996" s="240"/>
      <c r="AD996" s="240"/>
      <c r="AE996" s="240"/>
      <c r="AF996" s="240"/>
      <c r="AG996" s="240"/>
      <c r="AH996" s="240"/>
      <c r="AI996" s="240"/>
      <c r="AJ996" s="240"/>
      <c r="AK996" s="240"/>
      <c r="AL996" s="240"/>
      <c r="AM996" s="240"/>
      <c r="AN996" s="240"/>
      <c r="AO996" s="240"/>
    </row>
    <row r="997" spans="1:41" ht="15.75" customHeight="1">
      <c r="A997" s="240"/>
      <c r="B997" s="240"/>
      <c r="C997" s="240"/>
      <c r="D997" s="240"/>
      <c r="E997" s="240"/>
      <c r="F997" s="240"/>
      <c r="G997" s="240"/>
      <c r="H997" s="164"/>
      <c r="I997" s="164"/>
      <c r="J997" s="164"/>
      <c r="K997" s="164"/>
      <c r="L997" s="164"/>
      <c r="M997" s="240"/>
      <c r="N997" s="240"/>
      <c r="O997" s="240"/>
      <c r="P997" s="240"/>
      <c r="Q997" s="240"/>
      <c r="R997" s="240"/>
      <c r="S997" s="240"/>
      <c r="T997" s="240"/>
      <c r="U997" s="240"/>
      <c r="V997" s="240"/>
      <c r="W997" s="240"/>
      <c r="X997" s="240"/>
      <c r="Y997" s="240"/>
      <c r="Z997" s="240"/>
      <c r="AA997" s="240"/>
      <c r="AB997" s="240"/>
      <c r="AC997" s="240"/>
      <c r="AD997" s="240"/>
      <c r="AE997" s="240"/>
      <c r="AF997" s="240"/>
      <c r="AG997" s="240"/>
      <c r="AH997" s="240"/>
      <c r="AI997" s="240"/>
      <c r="AJ997" s="240"/>
      <c r="AK997" s="240"/>
      <c r="AL997" s="240"/>
      <c r="AM997" s="240"/>
      <c r="AN997" s="240"/>
      <c r="AO997" s="240"/>
    </row>
    <row r="998" spans="1:41" ht="15.75" customHeight="1">
      <c r="A998" s="240"/>
      <c r="B998" s="240"/>
      <c r="C998" s="240"/>
      <c r="D998" s="240"/>
      <c r="E998" s="240"/>
      <c r="F998" s="240"/>
      <c r="G998" s="240"/>
      <c r="H998" s="164"/>
      <c r="I998" s="164"/>
      <c r="J998" s="164"/>
      <c r="K998" s="164"/>
      <c r="L998" s="164"/>
      <c r="M998" s="240"/>
      <c r="N998" s="240"/>
      <c r="O998" s="240"/>
      <c r="P998" s="240"/>
      <c r="Q998" s="240"/>
      <c r="R998" s="240"/>
      <c r="S998" s="240"/>
      <c r="T998" s="240"/>
      <c r="U998" s="240"/>
      <c r="V998" s="240"/>
      <c r="W998" s="240"/>
      <c r="X998" s="240"/>
      <c r="Y998" s="240"/>
      <c r="Z998" s="240"/>
      <c r="AA998" s="240"/>
      <c r="AB998" s="240"/>
      <c r="AC998" s="240"/>
      <c r="AD998" s="240"/>
      <c r="AE998" s="240"/>
      <c r="AF998" s="240"/>
      <c r="AG998" s="240"/>
      <c r="AH998" s="240"/>
      <c r="AI998" s="240"/>
      <c r="AJ998" s="240"/>
      <c r="AK998" s="240"/>
      <c r="AL998" s="240"/>
      <c r="AM998" s="240"/>
      <c r="AN998" s="240"/>
      <c r="AO998" s="240"/>
    </row>
    <row r="999" spans="1:41" ht="15.75" customHeight="1">
      <c r="A999" s="240"/>
      <c r="B999" s="240"/>
      <c r="C999" s="240"/>
      <c r="D999" s="240"/>
      <c r="E999" s="240"/>
      <c r="F999" s="240"/>
      <c r="G999" s="240"/>
      <c r="H999" s="164"/>
      <c r="I999" s="164"/>
      <c r="J999" s="164"/>
      <c r="K999" s="164"/>
      <c r="L999" s="164"/>
      <c r="M999" s="240"/>
      <c r="N999" s="240"/>
      <c r="O999" s="240"/>
      <c r="P999" s="240"/>
      <c r="Q999" s="240"/>
      <c r="R999" s="240"/>
      <c r="S999" s="240"/>
      <c r="T999" s="240"/>
      <c r="U999" s="240"/>
      <c r="V999" s="240"/>
      <c r="W999" s="240"/>
      <c r="X999" s="240"/>
      <c r="Y999" s="240"/>
      <c r="Z999" s="240"/>
      <c r="AA999" s="240"/>
      <c r="AB999" s="240"/>
      <c r="AC999" s="240"/>
      <c r="AD999" s="240"/>
      <c r="AE999" s="240"/>
      <c r="AF999" s="240"/>
      <c r="AG999" s="240"/>
      <c r="AH999" s="240"/>
      <c r="AI999" s="240"/>
      <c r="AJ999" s="240"/>
      <c r="AK999" s="240"/>
      <c r="AL999" s="240"/>
      <c r="AM999" s="240"/>
      <c r="AN999" s="240"/>
      <c r="AO999" s="240"/>
    </row>
    <row r="1000" spans="1:41" ht="15.75" customHeight="1">
      <c r="A1000" s="240"/>
      <c r="B1000" s="240"/>
      <c r="C1000" s="240"/>
      <c r="D1000" s="240"/>
      <c r="E1000" s="240"/>
      <c r="F1000" s="240"/>
      <c r="G1000" s="240"/>
      <c r="H1000" s="164"/>
      <c r="I1000" s="164"/>
      <c r="J1000" s="164"/>
      <c r="K1000" s="164"/>
      <c r="L1000" s="164"/>
      <c r="M1000" s="240"/>
      <c r="N1000" s="240"/>
      <c r="O1000" s="240"/>
      <c r="P1000" s="240"/>
      <c r="Q1000" s="240"/>
      <c r="R1000" s="240"/>
      <c r="S1000" s="240"/>
      <c r="T1000" s="240"/>
      <c r="U1000" s="240"/>
      <c r="V1000" s="240"/>
      <c r="W1000" s="240"/>
      <c r="X1000" s="240"/>
      <c r="Y1000" s="240"/>
      <c r="Z1000" s="240"/>
      <c r="AA1000" s="240"/>
      <c r="AB1000" s="240"/>
      <c r="AC1000" s="240"/>
      <c r="AD1000" s="240"/>
      <c r="AE1000" s="240"/>
      <c r="AF1000" s="240"/>
      <c r="AG1000" s="240"/>
      <c r="AH1000" s="240"/>
      <c r="AI1000" s="240"/>
      <c r="AJ1000" s="240"/>
      <c r="AK1000" s="240"/>
      <c r="AL1000" s="240"/>
      <c r="AM1000" s="240"/>
      <c r="AN1000" s="240"/>
      <c r="AO1000" s="240"/>
    </row>
    <row r="1001" spans="1:41" ht="15.75" customHeight="1">
      <c r="A1001" s="240"/>
      <c r="B1001" s="240"/>
      <c r="C1001" s="240"/>
      <c r="D1001" s="240"/>
      <c r="E1001" s="240"/>
      <c r="F1001" s="240"/>
      <c r="G1001" s="240"/>
      <c r="H1001" s="164"/>
      <c r="I1001" s="164"/>
      <c r="J1001" s="164"/>
      <c r="K1001" s="164"/>
      <c r="L1001" s="164"/>
      <c r="M1001" s="240"/>
      <c r="N1001" s="240"/>
      <c r="O1001" s="240"/>
      <c r="P1001" s="240"/>
      <c r="Q1001" s="240"/>
      <c r="R1001" s="240"/>
      <c r="S1001" s="240"/>
      <c r="T1001" s="240"/>
      <c r="U1001" s="240"/>
      <c r="V1001" s="240"/>
      <c r="W1001" s="240"/>
      <c r="X1001" s="240"/>
      <c r="Y1001" s="240"/>
      <c r="Z1001" s="240"/>
      <c r="AA1001" s="240"/>
      <c r="AB1001" s="240"/>
      <c r="AC1001" s="240"/>
      <c r="AD1001" s="240"/>
      <c r="AE1001" s="240"/>
      <c r="AF1001" s="240"/>
      <c r="AG1001" s="240"/>
      <c r="AH1001" s="240"/>
      <c r="AI1001" s="240"/>
      <c r="AJ1001" s="240"/>
      <c r="AK1001" s="240"/>
      <c r="AL1001" s="240"/>
      <c r="AM1001" s="240"/>
      <c r="AN1001" s="240"/>
      <c r="AO1001" s="240"/>
    </row>
    <row r="1002" spans="1:41" ht="15.75" customHeight="1">
      <c r="A1002" s="240"/>
      <c r="B1002" s="240"/>
      <c r="C1002" s="240"/>
      <c r="D1002" s="240"/>
      <c r="E1002" s="240"/>
      <c r="F1002" s="240"/>
      <c r="G1002" s="240"/>
      <c r="H1002" s="164"/>
      <c r="I1002" s="164"/>
      <c r="J1002" s="164"/>
      <c r="K1002" s="164"/>
      <c r="L1002" s="164"/>
      <c r="M1002" s="240"/>
      <c r="N1002" s="240"/>
      <c r="O1002" s="240"/>
      <c r="P1002" s="240"/>
      <c r="Q1002" s="240"/>
      <c r="R1002" s="240"/>
      <c r="S1002" s="240"/>
      <c r="T1002" s="240"/>
      <c r="U1002" s="240"/>
      <c r="V1002" s="240"/>
      <c r="W1002" s="240"/>
      <c r="X1002" s="240"/>
      <c r="Y1002" s="240"/>
      <c r="Z1002" s="240"/>
      <c r="AA1002" s="240"/>
      <c r="AB1002" s="240"/>
      <c r="AC1002" s="240"/>
      <c r="AD1002" s="240"/>
      <c r="AE1002" s="240"/>
      <c r="AF1002" s="240"/>
      <c r="AG1002" s="240"/>
      <c r="AH1002" s="240"/>
      <c r="AI1002" s="240"/>
      <c r="AJ1002" s="240"/>
      <c r="AK1002" s="240"/>
      <c r="AL1002" s="240"/>
      <c r="AM1002" s="240"/>
      <c r="AN1002" s="240"/>
      <c r="AO1002" s="240"/>
    </row>
    <row r="1003" spans="1:41" ht="15.75" customHeight="1">
      <c r="A1003" s="240"/>
      <c r="B1003" s="240"/>
      <c r="C1003" s="240"/>
      <c r="D1003" s="240"/>
      <c r="E1003" s="240"/>
      <c r="F1003" s="240"/>
      <c r="G1003" s="240"/>
      <c r="H1003" s="164"/>
      <c r="I1003" s="164"/>
      <c r="J1003" s="164"/>
      <c r="K1003" s="164"/>
      <c r="L1003" s="164"/>
      <c r="M1003" s="240"/>
      <c r="N1003" s="240"/>
      <c r="O1003" s="240"/>
      <c r="P1003" s="240"/>
      <c r="Q1003" s="240"/>
      <c r="R1003" s="240"/>
      <c r="S1003" s="240"/>
      <c r="T1003" s="240"/>
      <c r="U1003" s="240"/>
      <c r="V1003" s="240"/>
      <c r="W1003" s="240"/>
      <c r="X1003" s="240"/>
      <c r="Y1003" s="240"/>
      <c r="Z1003" s="240"/>
      <c r="AA1003" s="240"/>
      <c r="AB1003" s="240"/>
      <c r="AC1003" s="240"/>
      <c r="AD1003" s="240"/>
      <c r="AE1003" s="240"/>
      <c r="AF1003" s="240"/>
      <c r="AG1003" s="240"/>
      <c r="AH1003" s="240"/>
      <c r="AI1003" s="240"/>
      <c r="AJ1003" s="240"/>
      <c r="AK1003" s="240"/>
      <c r="AL1003" s="240"/>
      <c r="AM1003" s="240"/>
      <c r="AN1003" s="240"/>
      <c r="AO1003" s="240"/>
    </row>
    <row r="1004" spans="1:41" ht="15.75" customHeight="1">
      <c r="A1004" s="240"/>
      <c r="B1004" s="240"/>
      <c r="C1004" s="240"/>
      <c r="D1004" s="240"/>
      <c r="E1004" s="240"/>
      <c r="F1004" s="240"/>
      <c r="G1004" s="240"/>
      <c r="H1004" s="164"/>
      <c r="I1004" s="164"/>
      <c r="J1004" s="164"/>
      <c r="K1004" s="164"/>
      <c r="L1004" s="164"/>
      <c r="M1004" s="240"/>
      <c r="N1004" s="240"/>
      <c r="O1004" s="240"/>
      <c r="P1004" s="240"/>
      <c r="Q1004" s="240"/>
      <c r="R1004" s="240"/>
      <c r="S1004" s="240"/>
      <c r="T1004" s="240"/>
      <c r="U1004" s="240"/>
      <c r="V1004" s="240"/>
      <c r="W1004" s="240"/>
      <c r="X1004" s="240"/>
      <c r="Y1004" s="240"/>
      <c r="Z1004" s="240"/>
      <c r="AA1004" s="240"/>
      <c r="AB1004" s="240"/>
      <c r="AC1004" s="240"/>
      <c r="AD1004" s="240"/>
      <c r="AE1004" s="240"/>
      <c r="AF1004" s="240"/>
      <c r="AG1004" s="240"/>
      <c r="AH1004" s="240"/>
      <c r="AI1004" s="240"/>
      <c r="AJ1004" s="240"/>
      <c r="AK1004" s="240"/>
      <c r="AL1004" s="240"/>
      <c r="AM1004" s="240"/>
      <c r="AN1004" s="240"/>
      <c r="AO1004" s="240"/>
    </row>
    <row r="1005" spans="1:41" ht="15.75" customHeight="1">
      <c r="A1005" s="240"/>
      <c r="B1005" s="240"/>
      <c r="C1005" s="240"/>
      <c r="D1005" s="240"/>
      <c r="E1005" s="240"/>
      <c r="F1005" s="240"/>
      <c r="G1005" s="240"/>
      <c r="H1005" s="164"/>
      <c r="I1005" s="164"/>
      <c r="J1005" s="164"/>
      <c r="K1005" s="164"/>
      <c r="L1005" s="164"/>
      <c r="M1005" s="240"/>
      <c r="N1005" s="240"/>
      <c r="O1005" s="240"/>
      <c r="P1005" s="240"/>
      <c r="Q1005" s="240"/>
      <c r="R1005" s="240"/>
      <c r="S1005" s="240"/>
      <c r="T1005" s="240"/>
      <c r="U1005" s="240"/>
      <c r="V1005" s="240"/>
      <c r="W1005" s="240"/>
      <c r="X1005" s="240"/>
      <c r="Y1005" s="240"/>
      <c r="Z1005" s="240"/>
      <c r="AA1005" s="240"/>
      <c r="AB1005" s="240"/>
      <c r="AC1005" s="240"/>
      <c r="AD1005" s="240"/>
      <c r="AE1005" s="240"/>
      <c r="AF1005" s="240"/>
      <c r="AG1005" s="240"/>
      <c r="AH1005" s="240"/>
      <c r="AI1005" s="240"/>
      <c r="AJ1005" s="240"/>
      <c r="AK1005" s="240"/>
      <c r="AL1005" s="240"/>
      <c r="AM1005" s="240"/>
      <c r="AN1005" s="240"/>
      <c r="AO1005" s="240"/>
    </row>
  </sheetData>
  <mergeCells count="2">
    <mergeCell ref="AH14:AL14"/>
    <mergeCell ref="F1:L1"/>
  </mergeCells>
  <pageMargins left="0.7" right="0.7" top="0.75" bottom="0.75" header="0" footer="0"/>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92D050"/>
  </sheetPr>
  <dimension ref="A1:Z997"/>
  <sheetViews>
    <sheetView showGridLines="0" topLeftCell="B16" workbookViewId="0">
      <selection activeCell="M33" sqref="M33:S33"/>
    </sheetView>
  </sheetViews>
  <sheetFormatPr defaultColWidth="14.44140625" defaultRowHeight="15" customHeight="1"/>
  <cols>
    <col min="1" max="3" width="9.109375" customWidth="1"/>
    <col min="4" max="4" width="6.109375" customWidth="1"/>
    <col min="5" max="5" width="12.88671875" customWidth="1"/>
    <col min="6" max="6" width="2.44140625" customWidth="1"/>
    <col min="7" max="7" width="3" customWidth="1"/>
    <col min="8" max="8" width="9.88671875" customWidth="1"/>
    <col min="9" max="9" width="7.88671875" customWidth="1"/>
    <col min="10" max="10" width="12.33203125" customWidth="1"/>
    <col min="11" max="11" width="9.109375" customWidth="1"/>
    <col min="12" max="12" width="4.5546875" customWidth="1"/>
    <col min="13" max="13" width="12.6640625" customWidth="1"/>
    <col min="14" max="14" width="13" customWidth="1"/>
    <col min="15" max="15" width="12.6640625" customWidth="1"/>
    <col min="16" max="16" width="12.5546875" customWidth="1"/>
    <col min="17" max="17" width="2" customWidth="1"/>
    <col min="18" max="18" width="5.44140625" customWidth="1"/>
    <col min="19" max="20" width="9.109375" customWidth="1"/>
    <col min="21" max="24" width="15.88671875" customWidth="1"/>
    <col min="25" max="26" width="9.109375" customWidth="1"/>
  </cols>
  <sheetData>
    <row r="1" spans="1:26" ht="13.5" customHeight="1">
      <c r="A1" s="240"/>
      <c r="B1" s="240"/>
      <c r="C1" s="240"/>
      <c r="D1" s="240"/>
      <c r="E1" s="240"/>
      <c r="F1" s="240"/>
      <c r="G1" s="240"/>
      <c r="H1" s="240"/>
      <c r="I1" s="67"/>
      <c r="J1" s="67"/>
      <c r="K1" s="240"/>
      <c r="L1" s="240"/>
      <c r="M1" s="136"/>
      <c r="N1" s="136"/>
      <c r="O1" s="136"/>
      <c r="P1" s="136"/>
      <c r="Q1" s="240"/>
      <c r="R1" s="240"/>
      <c r="S1" s="240"/>
      <c r="T1" s="240"/>
      <c r="U1" s="240"/>
      <c r="V1" s="240"/>
      <c r="W1" s="240"/>
      <c r="X1" s="240"/>
      <c r="Y1" s="240"/>
      <c r="Z1" s="240"/>
    </row>
    <row r="2" spans="1:26" ht="13.5" customHeight="1">
      <c r="A2" s="240"/>
      <c r="B2" s="240"/>
      <c r="C2" s="240"/>
      <c r="D2" s="240"/>
      <c r="E2" s="240"/>
      <c r="F2" s="240"/>
      <c r="G2" s="240"/>
      <c r="H2" s="240"/>
      <c r="I2" s="67"/>
      <c r="J2" s="67"/>
      <c r="K2" s="240"/>
      <c r="L2" s="240"/>
      <c r="M2" s="136"/>
      <c r="N2" s="136"/>
      <c r="O2" s="136"/>
      <c r="P2" s="136"/>
      <c r="Q2" s="240"/>
      <c r="R2" s="240"/>
      <c r="S2" s="240"/>
      <c r="T2" s="240"/>
      <c r="U2" s="240"/>
      <c r="V2" s="240"/>
      <c r="W2" s="240"/>
      <c r="X2" s="240"/>
      <c r="Y2" s="240"/>
      <c r="Z2" s="240"/>
    </row>
    <row r="3" spans="1:26" ht="13.5" customHeight="1">
      <c r="A3" s="240"/>
      <c r="B3" s="240"/>
      <c r="C3" s="240"/>
      <c r="D3" s="240"/>
      <c r="E3" s="240"/>
      <c r="F3" s="240"/>
      <c r="G3" s="240"/>
      <c r="H3" s="240"/>
      <c r="I3" s="67"/>
      <c r="J3" s="67"/>
      <c r="K3" s="240"/>
      <c r="L3" s="240"/>
      <c r="M3" s="136"/>
      <c r="N3" s="136"/>
      <c r="O3" s="136"/>
      <c r="P3" s="136"/>
      <c r="Q3" s="240"/>
      <c r="R3" s="240"/>
      <c r="S3" s="240"/>
      <c r="T3" s="240"/>
      <c r="U3" s="240"/>
      <c r="V3" s="240"/>
      <c r="W3" s="240"/>
      <c r="X3" s="240"/>
      <c r="Y3" s="240"/>
      <c r="Z3" s="240"/>
    </row>
    <row r="4" spans="1:26" ht="13.5" customHeight="1">
      <c r="A4" s="240"/>
      <c r="B4" s="240"/>
      <c r="C4" s="240"/>
      <c r="D4" s="240"/>
      <c r="E4" s="240"/>
      <c r="F4" s="240"/>
      <c r="G4" s="240"/>
      <c r="H4" s="240"/>
      <c r="I4" s="67"/>
      <c r="J4" s="67"/>
      <c r="K4" s="240"/>
      <c r="L4" s="240"/>
      <c r="M4" s="136"/>
      <c r="N4" s="136"/>
      <c r="O4" s="136"/>
      <c r="P4" s="136"/>
      <c r="Q4" s="240"/>
      <c r="R4" s="240"/>
      <c r="S4" s="240"/>
      <c r="T4" s="240"/>
      <c r="U4" s="240"/>
      <c r="V4" s="240"/>
      <c r="W4" s="240"/>
      <c r="X4" s="240"/>
      <c r="Y4" s="240"/>
      <c r="Z4" s="240"/>
    </row>
    <row r="5" spans="1:26" ht="13.5" customHeight="1">
      <c r="A5" s="240"/>
      <c r="B5" s="240"/>
      <c r="C5" s="240"/>
      <c r="D5" s="240"/>
      <c r="E5" s="240"/>
      <c r="F5" s="240"/>
      <c r="G5" s="240"/>
      <c r="H5" s="240"/>
      <c r="I5" s="67"/>
      <c r="J5" s="67"/>
      <c r="K5" s="240"/>
      <c r="L5" s="240"/>
      <c r="M5" s="1352" t="s">
        <v>400</v>
      </c>
      <c r="N5" s="1352"/>
      <c r="O5" s="1352"/>
      <c r="P5" s="1352"/>
      <c r="Q5" s="240"/>
      <c r="R5" s="240"/>
      <c r="S5" s="240"/>
      <c r="T5" s="240"/>
      <c r="U5" s="240"/>
      <c r="V5" s="240"/>
      <c r="W5" s="240"/>
      <c r="X5" s="240"/>
      <c r="Y5" s="240"/>
      <c r="Z5" s="240"/>
    </row>
    <row r="6" spans="1:26" ht="13.5" customHeight="1">
      <c r="A6" s="240"/>
      <c r="B6" s="240"/>
      <c r="C6" s="240"/>
      <c r="D6" s="240"/>
      <c r="E6" s="240"/>
      <c r="F6" s="240"/>
      <c r="G6" s="240"/>
      <c r="H6" s="240"/>
      <c r="I6" s="67"/>
      <c r="J6" s="67"/>
      <c r="K6" s="240"/>
      <c r="L6" s="240"/>
      <c r="M6" s="1352"/>
      <c r="N6" s="1352"/>
      <c r="O6" s="1352"/>
      <c r="P6" s="1352"/>
      <c r="Q6" s="240"/>
      <c r="R6" s="240"/>
      <c r="S6" s="240"/>
      <c r="T6" s="240"/>
      <c r="U6" s="240"/>
      <c r="V6" s="240"/>
      <c r="W6" s="240"/>
      <c r="X6" s="240"/>
      <c r="Y6" s="240"/>
      <c r="Z6" s="240"/>
    </row>
    <row r="7" spans="1:26" ht="13.5" customHeight="1">
      <c r="A7" s="240"/>
      <c r="B7" s="240"/>
      <c r="C7" s="240"/>
      <c r="D7" s="240"/>
      <c r="E7" s="240"/>
      <c r="F7" s="240"/>
      <c r="G7" s="240"/>
      <c r="H7" s="240"/>
      <c r="I7" s="67"/>
      <c r="J7" s="67"/>
      <c r="K7" s="240"/>
      <c r="L7" s="240"/>
      <c r="M7" s="1352"/>
      <c r="N7" s="1352"/>
      <c r="O7" s="1352"/>
      <c r="P7" s="1352"/>
      <c r="Q7" s="240"/>
      <c r="R7" s="240"/>
      <c r="S7" s="240"/>
      <c r="T7" s="240"/>
      <c r="U7" s="240"/>
      <c r="V7" s="240"/>
      <c r="W7" s="240"/>
      <c r="X7" s="240"/>
      <c r="Y7" s="240"/>
      <c r="Z7" s="240"/>
    </row>
    <row r="8" spans="1:26" ht="64.349999999999994" customHeight="1">
      <c r="A8" s="240"/>
      <c r="B8" s="240"/>
      <c r="C8" s="240"/>
      <c r="D8" s="240"/>
      <c r="E8" s="240"/>
      <c r="F8" s="240"/>
      <c r="G8" s="240"/>
      <c r="H8" s="240"/>
      <c r="I8" s="67"/>
      <c r="J8" s="67"/>
      <c r="K8" s="240"/>
      <c r="L8" s="240"/>
      <c r="M8" s="1352"/>
      <c r="N8" s="1352"/>
      <c r="O8" s="1352"/>
      <c r="P8" s="1352"/>
      <c r="Q8" s="240"/>
      <c r="R8" s="240"/>
      <c r="S8" s="240"/>
      <c r="T8" s="240"/>
      <c r="U8" s="1353" t="s">
        <v>401</v>
      </c>
      <c r="V8" s="1353"/>
      <c r="W8" s="1353"/>
      <c r="X8" s="240"/>
      <c r="Y8" s="240"/>
      <c r="Z8" s="240"/>
    </row>
    <row r="9" spans="1:26" ht="13.5" customHeight="1">
      <c r="A9" s="240"/>
      <c r="B9" s="240"/>
      <c r="C9" s="164"/>
      <c r="D9" s="164"/>
      <c r="E9" s="164"/>
      <c r="F9" s="164"/>
      <c r="G9" s="164"/>
      <c r="H9" s="164"/>
      <c r="I9" s="381"/>
      <c r="J9" s="381"/>
      <c r="K9" s="164"/>
      <c r="L9" s="240"/>
      <c r="M9" s="136"/>
      <c r="N9" s="136"/>
      <c r="O9" s="136"/>
      <c r="P9" s="136"/>
      <c r="Q9" s="240"/>
      <c r="R9" s="240"/>
      <c r="S9" s="240"/>
      <c r="T9" s="240"/>
      <c r="U9" s="240"/>
      <c r="V9" s="240"/>
      <c r="W9" s="240"/>
      <c r="X9" s="240"/>
      <c r="Y9" s="240"/>
      <c r="Z9" s="240"/>
    </row>
    <row r="10" spans="1:26" ht="13.5" customHeight="1">
      <c r="A10" s="240"/>
      <c r="B10" s="240"/>
      <c r="C10" s="164"/>
      <c r="D10" s="1350" t="s">
        <v>402</v>
      </c>
      <c r="E10" s="1350"/>
      <c r="F10" s="1350"/>
      <c r="G10" s="1350"/>
      <c r="H10" s="1350"/>
      <c r="I10" s="1350"/>
      <c r="J10" s="1350"/>
      <c r="K10" s="164"/>
      <c r="L10" s="1350" t="s">
        <v>435</v>
      </c>
      <c r="M10" s="1350"/>
      <c r="N10" s="1350"/>
      <c r="O10" s="1350"/>
      <c r="P10" s="1350"/>
      <c r="Q10" s="503"/>
      <c r="R10" s="503"/>
      <c r="S10" s="503"/>
      <c r="T10" s="240"/>
      <c r="U10" s="240"/>
      <c r="V10" s="240"/>
      <c r="W10" s="240"/>
      <c r="X10" s="240"/>
      <c r="Y10" s="240"/>
      <c r="Z10" s="240"/>
    </row>
    <row r="11" spans="1:26" ht="13.5" customHeight="1">
      <c r="A11" s="240"/>
      <c r="B11" s="240"/>
      <c r="C11" s="164"/>
      <c r="D11" s="488"/>
      <c r="E11" s="489" t="s">
        <v>403</v>
      </c>
      <c r="F11" s="489"/>
      <c r="G11" s="489"/>
      <c r="H11" s="488" t="s">
        <v>404</v>
      </c>
      <c r="I11" s="488"/>
      <c r="J11" s="488" t="s">
        <v>405</v>
      </c>
      <c r="K11" s="164"/>
      <c r="L11" s="932"/>
      <c r="M11" s="911"/>
      <c r="N11" s="911"/>
      <c r="O11" s="911"/>
      <c r="P11" s="911"/>
      <c r="Q11" s="240"/>
      <c r="R11" s="240"/>
      <c r="S11" s="240"/>
      <c r="T11" s="240"/>
      <c r="U11" s="231"/>
      <c r="V11" s="232"/>
      <c r="W11" s="232"/>
      <c r="X11" s="233"/>
      <c r="Y11" s="240"/>
      <c r="Z11" s="240"/>
    </row>
    <row r="12" spans="1:26" ht="13.5" customHeight="1">
      <c r="A12" s="240"/>
      <c r="B12" s="240"/>
      <c r="C12" s="164"/>
      <c r="D12" s="488" t="s">
        <v>235</v>
      </c>
      <c r="E12" s="489" t="s">
        <v>406</v>
      </c>
      <c r="F12" s="489"/>
      <c r="G12" s="489"/>
      <c r="H12" s="490">
        <f>IRR(E13:E23,0.8)</f>
        <v>9.4314068521768046E-2</v>
      </c>
      <c r="I12" s="488"/>
      <c r="J12" s="488" t="s">
        <v>407</v>
      </c>
      <c r="K12" s="164"/>
      <c r="L12" s="935" t="s">
        <v>235</v>
      </c>
      <c r="M12" s="911" t="s">
        <v>408</v>
      </c>
      <c r="N12" s="911" t="s">
        <v>409</v>
      </c>
      <c r="O12" s="911" t="s">
        <v>410</v>
      </c>
      <c r="P12" s="911" t="s">
        <v>411</v>
      </c>
      <c r="Q12" s="240"/>
      <c r="R12" s="240"/>
      <c r="S12" s="240"/>
      <c r="T12" s="240"/>
      <c r="U12" s="234" t="s">
        <v>408</v>
      </c>
      <c r="V12" s="235" t="s">
        <v>409</v>
      </c>
      <c r="W12" s="235" t="s">
        <v>410</v>
      </c>
      <c r="X12" s="236" t="s">
        <v>411</v>
      </c>
      <c r="Y12" s="240"/>
      <c r="Z12" s="240"/>
    </row>
    <row r="13" spans="1:26" ht="13.5" customHeight="1">
      <c r="A13" s="240"/>
      <c r="B13" s="240"/>
      <c r="C13" s="164"/>
      <c r="D13" s="381" t="s">
        <v>412</v>
      </c>
      <c r="E13" s="343">
        <f>-P13</f>
        <v>-11919143.782648498</v>
      </c>
      <c r="F13" s="164"/>
      <c r="G13" s="164"/>
      <c r="H13" s="164"/>
      <c r="I13" s="381"/>
      <c r="J13" s="381"/>
      <c r="K13" s="164"/>
      <c r="L13" s="67" t="s">
        <v>412</v>
      </c>
      <c r="M13" s="912"/>
      <c r="N13" s="912"/>
      <c r="O13" s="912"/>
      <c r="P13" s="343">
        <f>Financing!O37</f>
        <v>11919143.782648498</v>
      </c>
      <c r="Q13" s="240"/>
      <c r="R13" s="240"/>
      <c r="S13" s="240"/>
      <c r="T13" s="240"/>
      <c r="U13" s="241"/>
      <c r="V13" s="242"/>
      <c r="W13" s="242"/>
      <c r="X13" s="243">
        <f>P13</f>
        <v>11919143.782648498</v>
      </c>
      <c r="Y13" s="240"/>
      <c r="Z13" s="240"/>
    </row>
    <row r="14" spans="1:26" ht="13.5" customHeight="1">
      <c r="A14" s="240"/>
      <c r="B14" s="240"/>
      <c r="C14" s="164"/>
      <c r="D14" s="933">
        <v>1</v>
      </c>
      <c r="E14" s="343">
        <f>Financing!O39</f>
        <v>1249645.9347896241</v>
      </c>
      <c r="F14" s="387"/>
      <c r="G14" s="387" t="s">
        <v>413</v>
      </c>
      <c r="H14" s="920">
        <f t="shared" ref="H14:H23" si="0">1/(1+$H$12)^D14</f>
        <v>0.91381444209232332</v>
      </c>
      <c r="I14" s="388" t="s">
        <v>414</v>
      </c>
      <c r="J14" s="921">
        <f t="shared" ref="J14:J23" si="1">H14*E14</f>
        <v>1141944.5027127201</v>
      </c>
      <c r="K14" s="164"/>
      <c r="L14" s="240">
        <v>1</v>
      </c>
      <c r="M14" s="343">
        <f>'True Monthly'!N25</f>
        <v>1249645.9347896241</v>
      </c>
      <c r="N14" s="343">
        <f>'True Monthly'!O25</f>
        <v>1127072.7912735164</v>
      </c>
      <c r="O14" s="343">
        <f>'True Monthly'!P25</f>
        <v>122573.14351610778</v>
      </c>
      <c r="P14" s="343">
        <f t="shared" ref="P14:P23" si="2">P13-O14</f>
        <v>11796570.63913239</v>
      </c>
      <c r="Q14" s="68"/>
      <c r="R14" s="240">
        <v>1</v>
      </c>
      <c r="S14" s="240"/>
      <c r="T14" s="240"/>
      <c r="U14" s="241">
        <f>Financing!$O$28*Financing!$O$37</f>
        <v>1132318.6593516073</v>
      </c>
      <c r="V14" s="242">
        <f>'True Monthly No Interest'!O25</f>
        <v>1132318.6593516076</v>
      </c>
      <c r="W14" s="242">
        <f>(U14-V14)+AB12</f>
        <v>-2.3283064365386963E-10</v>
      </c>
      <c r="X14" s="243">
        <f t="shared" ref="X14:X23" si="3">X13-W14</f>
        <v>11919143.782648498</v>
      </c>
      <c r="Y14" s="240"/>
      <c r="Z14" s="240"/>
    </row>
    <row r="15" spans="1:26" ht="13.5" customHeight="1">
      <c r="A15" s="240"/>
      <c r="B15" s="240"/>
      <c r="C15" s="164"/>
      <c r="D15" s="933">
        <v>2</v>
      </c>
      <c r="E15" s="343">
        <f>Financing!O39</f>
        <v>1249645.9347896241</v>
      </c>
      <c r="F15" s="387"/>
      <c r="G15" s="387" t="s">
        <v>413</v>
      </c>
      <c r="H15" s="920">
        <f t="shared" si="0"/>
        <v>0.83505683457650415</v>
      </c>
      <c r="I15" s="388" t="s">
        <v>414</v>
      </c>
      <c r="J15" s="921">
        <f t="shared" si="1"/>
        <v>1043525.37864682</v>
      </c>
      <c r="K15" s="164"/>
      <c r="L15" s="240">
        <v>2</v>
      </c>
      <c r="M15" s="343">
        <f>'True Monthly'!N37</f>
        <v>1249645.9347896241</v>
      </c>
      <c r="N15" s="343">
        <f>'True Monthly'!O37</f>
        <v>1114907.7029063276</v>
      </c>
      <c r="O15" s="343">
        <f>'True Monthly'!P37</f>
        <v>134738.23188329639</v>
      </c>
      <c r="P15" s="343">
        <f t="shared" si="2"/>
        <v>11661832.407249093</v>
      </c>
      <c r="Q15" s="68"/>
      <c r="R15" s="240">
        <v>2</v>
      </c>
      <c r="S15" s="240"/>
      <c r="T15" s="240"/>
      <c r="U15" s="241">
        <f>U14</f>
        <v>1132318.6593516073</v>
      </c>
      <c r="V15" s="242">
        <f>'True Monthly No Interest'!O37</f>
        <v>1132318.6593516076</v>
      </c>
      <c r="W15" s="242">
        <f>(U15-V15)+AB13</f>
        <v>-2.3283064365386963E-10</v>
      </c>
      <c r="X15" s="243">
        <f t="shared" si="3"/>
        <v>11919143.782648498</v>
      </c>
      <c r="Y15" s="240"/>
      <c r="Z15" s="240"/>
    </row>
    <row r="16" spans="1:26" ht="13.5" customHeight="1">
      <c r="A16" s="240"/>
      <c r="B16" s="240"/>
      <c r="C16" s="164"/>
      <c r="D16" s="933">
        <v>3</v>
      </c>
      <c r="E16" s="343">
        <f t="shared" ref="E16:E22" si="4">E15</f>
        <v>1249645.9347896241</v>
      </c>
      <c r="F16" s="387"/>
      <c r="G16" s="387" t="s">
        <v>413</v>
      </c>
      <c r="H16" s="920">
        <f t="shared" si="0"/>
        <v>0.76308699540390967</v>
      </c>
      <c r="I16" s="388" t="s">
        <v>414</v>
      </c>
      <c r="J16" s="921">
        <f t="shared" si="1"/>
        <v>953588.56169732427</v>
      </c>
      <c r="K16" s="164"/>
      <c r="L16" s="240">
        <v>3</v>
      </c>
      <c r="M16" s="343">
        <f>'True Monthly'!N49</f>
        <v>1249645.9347896241</v>
      </c>
      <c r="N16" s="343">
        <f>'True Monthly'!O49</f>
        <v>1101535.2589085638</v>
      </c>
      <c r="O16" s="343">
        <f>'True Monthly'!P49</f>
        <v>148110.67588106031</v>
      </c>
      <c r="P16" s="343">
        <f t="shared" si="2"/>
        <v>11513721.731368033</v>
      </c>
      <c r="Q16" s="68"/>
      <c r="R16" s="240">
        <v>3</v>
      </c>
      <c r="S16" s="240"/>
      <c r="T16" s="240"/>
      <c r="U16" s="241">
        <f t="shared" ref="U16:U22" si="5">M16</f>
        <v>1249645.9347896241</v>
      </c>
      <c r="V16" s="242">
        <f>'True Monthly No Interest'!O49</f>
        <v>1127072.7912735164</v>
      </c>
      <c r="W16" s="242">
        <f>'True Monthly No Interest'!P49</f>
        <v>122573.14351610778</v>
      </c>
      <c r="X16" s="243">
        <f t="shared" si="3"/>
        <v>11796570.63913239</v>
      </c>
      <c r="Y16" s="240"/>
      <c r="Z16" s="240"/>
    </row>
    <row r="17" spans="1:26" ht="13.5" customHeight="1">
      <c r="A17" s="240"/>
      <c r="B17" s="240"/>
      <c r="C17" s="164"/>
      <c r="D17" s="933">
        <v>4</v>
      </c>
      <c r="E17" s="343">
        <f t="shared" si="4"/>
        <v>1249645.9347896241</v>
      </c>
      <c r="F17" s="387"/>
      <c r="G17" s="387" t="s">
        <v>413</v>
      </c>
      <c r="H17" s="920">
        <f t="shared" si="0"/>
        <v>0.69731991697293105</v>
      </c>
      <c r="I17" s="388" t="s">
        <v>414</v>
      </c>
      <c r="J17" s="921">
        <f t="shared" si="1"/>
        <v>871402.99949306145</v>
      </c>
      <c r="K17" s="164"/>
      <c r="L17" s="240">
        <v>4</v>
      </c>
      <c r="M17" s="343">
        <f>'True Monthly'!N61</f>
        <v>1249645.9347896241</v>
      </c>
      <c r="N17" s="343">
        <f>'True Monthly'!O61</f>
        <v>1086835.6321507632</v>
      </c>
      <c r="O17" s="343">
        <f>'True Monthly'!P61</f>
        <v>162810.30263886106</v>
      </c>
      <c r="P17" s="343">
        <f t="shared" si="2"/>
        <v>11350911.428729173</v>
      </c>
      <c r="Q17" s="68"/>
      <c r="R17" s="240">
        <v>4</v>
      </c>
      <c r="S17" s="240"/>
      <c r="T17" s="240"/>
      <c r="U17" s="241">
        <f t="shared" si="5"/>
        <v>1249645.9347896241</v>
      </c>
      <c r="V17" s="242">
        <f>'True Monthly No Interest'!O61</f>
        <v>1114907.7029063276</v>
      </c>
      <c r="W17" s="242">
        <f>'True Monthly No Interest'!P61</f>
        <v>134738.23188329639</v>
      </c>
      <c r="X17" s="243">
        <f t="shared" si="3"/>
        <v>11661832.407249093</v>
      </c>
      <c r="Y17" s="240"/>
      <c r="Z17" s="240"/>
    </row>
    <row r="18" spans="1:26" ht="13.5" customHeight="1">
      <c r="A18" s="240"/>
      <c r="B18" s="240"/>
      <c r="C18" s="164"/>
      <c r="D18" s="933">
        <v>5</v>
      </c>
      <c r="E18" s="343">
        <f t="shared" si="4"/>
        <v>1249645.9347896241</v>
      </c>
      <c r="F18" s="387"/>
      <c r="G18" s="387" t="s">
        <v>413</v>
      </c>
      <c r="H18" s="920">
        <f t="shared" si="0"/>
        <v>0.63722101088848415</v>
      </c>
      <c r="I18" s="388" t="s">
        <v>414</v>
      </c>
      <c r="J18" s="921">
        <f t="shared" si="1"/>
        <v>796300.64581932896</v>
      </c>
      <c r="K18" s="164"/>
      <c r="L18" s="240">
        <v>5</v>
      </c>
      <c r="M18" s="343">
        <f>'True Monthly'!N73</f>
        <v>1249645.9347896241</v>
      </c>
      <c r="N18" s="343">
        <f>'True Monthly'!O73</f>
        <v>1070677.1029503585</v>
      </c>
      <c r="O18" s="343">
        <f>'True Monthly'!P73</f>
        <v>178968.83183926571</v>
      </c>
      <c r="P18" s="343">
        <f t="shared" si="2"/>
        <v>11171942.596889907</v>
      </c>
      <c r="Q18" s="240"/>
      <c r="R18" s="240">
        <v>5</v>
      </c>
      <c r="S18" s="240"/>
      <c r="T18" s="240"/>
      <c r="U18" s="241">
        <f t="shared" si="5"/>
        <v>1249645.9347896241</v>
      </c>
      <c r="V18" s="242">
        <f>'True Monthly No Interest'!O73</f>
        <v>1101535.2589085638</v>
      </c>
      <c r="W18" s="242">
        <f>'True Monthly No Interest'!P73</f>
        <v>148110.67588106031</v>
      </c>
      <c r="X18" s="243">
        <f t="shared" si="3"/>
        <v>11513721.731368033</v>
      </c>
      <c r="Y18" s="240"/>
      <c r="Z18" s="240"/>
    </row>
    <row r="19" spans="1:26" ht="13.5" customHeight="1">
      <c r="A19" s="240"/>
      <c r="B19" s="240"/>
      <c r="C19" s="164"/>
      <c r="D19" s="933">
        <v>6</v>
      </c>
      <c r="E19" s="343">
        <f t="shared" si="4"/>
        <v>1249645.9347896241</v>
      </c>
      <c r="F19" s="387"/>
      <c r="G19" s="387" t="s">
        <v>413</v>
      </c>
      <c r="H19" s="920">
        <f t="shared" si="0"/>
        <v>0.58230176255456645</v>
      </c>
      <c r="I19" s="388" t="s">
        <v>414</v>
      </c>
      <c r="J19" s="921">
        <f t="shared" si="1"/>
        <v>727671.03039714694</v>
      </c>
      <c r="K19" s="164"/>
      <c r="L19" s="240">
        <v>6</v>
      </c>
      <c r="M19" s="343">
        <f>'True Monthly'!N85</f>
        <v>1249645.9347896241</v>
      </c>
      <c r="N19" s="343">
        <f>'True Monthly'!O85</f>
        <v>1052914.8787645109</v>
      </c>
      <c r="O19" s="343">
        <f>'True Monthly'!P85</f>
        <v>196731.0560251131</v>
      </c>
      <c r="P19" s="343">
        <f t="shared" si="2"/>
        <v>10975211.540864794</v>
      </c>
      <c r="Q19" s="240"/>
      <c r="R19" s="240">
        <v>6</v>
      </c>
      <c r="S19" s="240"/>
      <c r="T19" s="240"/>
      <c r="U19" s="241">
        <f t="shared" si="5"/>
        <v>1249645.9347896241</v>
      </c>
      <c r="V19" s="242">
        <f>'True Monthly No Interest'!O85</f>
        <v>1086835.6321507632</v>
      </c>
      <c r="W19" s="242">
        <f>'True Monthly No Interest'!P85</f>
        <v>162810.30263886106</v>
      </c>
      <c r="X19" s="243">
        <f t="shared" si="3"/>
        <v>11350911.428729173</v>
      </c>
      <c r="Y19" s="240"/>
      <c r="Z19" s="240"/>
    </row>
    <row r="20" spans="1:26" ht="13.5" customHeight="1">
      <c r="A20" s="240"/>
      <c r="B20" s="240"/>
      <c r="C20" s="164"/>
      <c r="D20" s="933">
        <v>7</v>
      </c>
      <c r="E20" s="343">
        <f t="shared" si="4"/>
        <v>1249645.9347896241</v>
      </c>
      <c r="F20" s="387"/>
      <c r="G20" s="387" t="s">
        <v>413</v>
      </c>
      <c r="H20" s="920">
        <f t="shared" si="0"/>
        <v>0.53211576027817764</v>
      </c>
      <c r="I20" s="388" t="s">
        <v>414</v>
      </c>
      <c r="J20" s="921">
        <f t="shared" si="1"/>
        <v>664956.29666911485</v>
      </c>
      <c r="K20" s="164"/>
      <c r="L20" s="240">
        <v>7</v>
      </c>
      <c r="M20" s="343">
        <f>'True Monthly'!N97</f>
        <v>1249645.9347896241</v>
      </c>
      <c r="N20" s="343">
        <f>'True Monthly'!O97</f>
        <v>1033389.7967403127</v>
      </c>
      <c r="O20" s="343">
        <f>'True Monthly'!P97</f>
        <v>216256.1380493113</v>
      </c>
      <c r="P20" s="343">
        <f t="shared" si="2"/>
        <v>10758955.402815482</v>
      </c>
      <c r="Q20" s="240"/>
      <c r="R20" s="240">
        <v>7</v>
      </c>
      <c r="S20" s="240"/>
      <c r="T20" s="240"/>
      <c r="U20" s="241">
        <f t="shared" si="5"/>
        <v>1249645.9347896241</v>
      </c>
      <c r="V20" s="242">
        <f>'True Monthly No Interest'!O97</f>
        <v>1070677.1029503585</v>
      </c>
      <c r="W20" s="242">
        <f>'True Monthly No Interest'!P97</f>
        <v>178968.83183926571</v>
      </c>
      <c r="X20" s="243">
        <f t="shared" si="3"/>
        <v>11171942.596889907</v>
      </c>
      <c r="Y20" s="240"/>
      <c r="Z20" s="240"/>
    </row>
    <row r="21" spans="1:26" ht="13.5" customHeight="1">
      <c r="A21" s="240"/>
      <c r="B21" s="240"/>
      <c r="C21" s="164"/>
      <c r="D21" s="933">
        <v>8</v>
      </c>
      <c r="E21" s="343">
        <f t="shared" si="4"/>
        <v>1249645.9347896241</v>
      </c>
      <c r="F21" s="387"/>
      <c r="G21" s="387" t="s">
        <v>413</v>
      </c>
      <c r="H21" s="920">
        <f t="shared" si="0"/>
        <v>0.48625506660713536</v>
      </c>
      <c r="I21" s="388" t="s">
        <v>414</v>
      </c>
      <c r="J21" s="921">
        <f t="shared" si="1"/>
        <v>607646.6672564646</v>
      </c>
      <c r="K21" s="164"/>
      <c r="L21" s="240">
        <v>8</v>
      </c>
      <c r="M21" s="343">
        <f>'True Monthly'!N109</f>
        <v>1249645.9347896241</v>
      </c>
      <c r="N21" s="343">
        <f>'True Monthly'!O109</f>
        <v>1011926.8974962294</v>
      </c>
      <c r="O21" s="343">
        <f>'True Monthly'!P109</f>
        <v>237719.03729339462</v>
      </c>
      <c r="P21" s="343">
        <f t="shared" si="2"/>
        <v>10521236.365522087</v>
      </c>
      <c r="Q21" s="240"/>
      <c r="R21" s="240">
        <v>8</v>
      </c>
      <c r="S21" s="240"/>
      <c r="T21" s="240"/>
      <c r="U21" s="241">
        <f t="shared" si="5"/>
        <v>1249645.9347896241</v>
      </c>
      <c r="V21" s="242">
        <f>'True Monthly No Interest'!O109</f>
        <v>1052914.8787645109</v>
      </c>
      <c r="W21" s="242">
        <f>'True Monthly No Interest'!P109</f>
        <v>196731.0560251131</v>
      </c>
      <c r="X21" s="243">
        <f t="shared" si="3"/>
        <v>10975211.540864794</v>
      </c>
      <c r="Y21" s="240"/>
      <c r="Z21" s="240"/>
    </row>
    <row r="22" spans="1:26" ht="13.5" customHeight="1">
      <c r="A22" s="240"/>
      <c r="B22" s="240"/>
      <c r="C22" s="164"/>
      <c r="D22" s="933">
        <v>9</v>
      </c>
      <c r="E22" s="343">
        <f t="shared" si="4"/>
        <v>1249645.9347896241</v>
      </c>
      <c r="F22" s="387"/>
      <c r="G22" s="387" t="s">
        <v>413</v>
      </c>
      <c r="H22" s="920">
        <f t="shared" si="0"/>
        <v>0.44434690240616492</v>
      </c>
      <c r="I22" s="388" t="s">
        <v>414</v>
      </c>
      <c r="J22" s="921">
        <f t="shared" si="1"/>
        <v>555276.30022822577</v>
      </c>
      <c r="K22" s="164"/>
      <c r="L22" s="240">
        <v>9</v>
      </c>
      <c r="M22" s="343">
        <f>'True Monthly'!N121</f>
        <v>1249645.9347896241</v>
      </c>
      <c r="N22" s="343">
        <f>'True Monthly'!O121</f>
        <v>988333.85735479684</v>
      </c>
      <c r="O22" s="343">
        <f>'True Monthly'!P121</f>
        <v>261312.07743482734</v>
      </c>
      <c r="P22" s="343">
        <f t="shared" si="2"/>
        <v>10259924.28808726</v>
      </c>
      <c r="Q22" s="240"/>
      <c r="R22" s="240">
        <v>9</v>
      </c>
      <c r="S22" s="240"/>
      <c r="T22" s="240"/>
      <c r="U22" s="241">
        <f t="shared" si="5"/>
        <v>1249645.9347896241</v>
      </c>
      <c r="V22" s="242">
        <f>'True Monthly No Interest'!O121</f>
        <v>1033389.7967403127</v>
      </c>
      <c r="W22" s="242">
        <f>'True Monthly No Interest'!P121</f>
        <v>216256.1380493113</v>
      </c>
      <c r="X22" s="243">
        <f t="shared" si="3"/>
        <v>10758955.402815482</v>
      </c>
      <c r="Y22" s="240"/>
      <c r="Z22" s="240"/>
    </row>
    <row r="23" spans="1:26" ht="13.5" customHeight="1">
      <c r="A23" s="240"/>
      <c r="B23" s="240"/>
      <c r="C23" s="164"/>
      <c r="D23" s="933">
        <v>10</v>
      </c>
      <c r="E23" s="343">
        <f>E22+P23</f>
        <v>11222323.55306546</v>
      </c>
      <c r="F23" s="164" t="s">
        <v>415</v>
      </c>
      <c r="G23" s="164" t="s">
        <v>413</v>
      </c>
      <c r="H23" s="920">
        <f t="shared" si="0"/>
        <v>0.40605061671774167</v>
      </c>
      <c r="I23" s="388" t="s">
        <v>414</v>
      </c>
      <c r="J23" s="921">
        <f t="shared" si="1"/>
        <v>4556831.3997282684</v>
      </c>
      <c r="K23" s="164"/>
      <c r="L23" s="240">
        <v>10</v>
      </c>
      <c r="M23" s="343">
        <f>'True Monthly'!N133</f>
        <v>1249645.9347896241</v>
      </c>
      <c r="N23" s="343">
        <f>'True Monthly'!O133</f>
        <v>962399.26497820031</v>
      </c>
      <c r="O23" s="343">
        <f>'True Monthly'!P133</f>
        <v>287246.66981142375</v>
      </c>
      <c r="P23" s="343">
        <f t="shared" si="2"/>
        <v>9972677.6182758361</v>
      </c>
      <c r="Q23" s="240"/>
      <c r="R23" s="240">
        <v>10</v>
      </c>
      <c r="S23" s="240"/>
      <c r="T23" s="240"/>
      <c r="U23" s="244">
        <f>U22</f>
        <v>1249645.9347896241</v>
      </c>
      <c r="V23" s="245">
        <f>'True Monthly No Interest'!O133</f>
        <v>1011926.8974962294</v>
      </c>
      <c r="W23" s="245">
        <f>'True Monthly No Interest'!P133</f>
        <v>237719.03729339462</v>
      </c>
      <c r="X23" s="246">
        <f t="shared" si="3"/>
        <v>10521236.365522087</v>
      </c>
      <c r="Y23" s="240"/>
      <c r="Z23" s="240"/>
    </row>
    <row r="24" spans="1:26" ht="13.5" customHeight="1">
      <c r="A24" s="240"/>
      <c r="B24" s="240"/>
      <c r="C24" s="164"/>
      <c r="D24" s="389"/>
      <c r="E24" s="389"/>
      <c r="F24" s="389"/>
      <c r="G24" s="389"/>
      <c r="H24" s="391" t="s">
        <v>416</v>
      </c>
      <c r="I24" s="392" t="s">
        <v>417</v>
      </c>
      <c r="J24" s="922">
        <f>SUM(J14:J23)</f>
        <v>11919143.782648476</v>
      </c>
      <c r="K24" s="164"/>
      <c r="L24" s="240"/>
      <c r="M24" s="136"/>
      <c r="N24" s="136"/>
      <c r="O24" s="136"/>
      <c r="P24" s="136"/>
      <c r="Q24" s="240"/>
      <c r="R24" s="240"/>
      <c r="S24" s="240"/>
      <c r="T24" s="240"/>
      <c r="U24" s="240"/>
      <c r="V24" s="240"/>
      <c r="W24" s="240"/>
      <c r="X24" s="240"/>
      <c r="Y24" s="240"/>
      <c r="Z24" s="240"/>
    </row>
    <row r="25" spans="1:26" ht="13.5" customHeight="1">
      <c r="A25" s="240"/>
      <c r="B25" s="240"/>
      <c r="C25" s="164"/>
      <c r="D25" s="390" t="s">
        <v>418</v>
      </c>
      <c r="E25" s="164"/>
      <c r="F25" s="164"/>
      <c r="G25" s="164"/>
      <c r="H25" s="164"/>
      <c r="I25" s="381"/>
      <c r="J25" s="381"/>
      <c r="K25" s="164"/>
      <c r="L25" s="240"/>
      <c r="M25" s="136"/>
      <c r="N25" s="136"/>
      <c r="O25" s="136"/>
      <c r="P25" s="136"/>
      <c r="Q25" s="240"/>
      <c r="R25" s="240"/>
      <c r="S25" s="240"/>
      <c r="T25" s="240"/>
      <c r="U25" s="240"/>
      <c r="V25" s="240"/>
      <c r="W25" s="240"/>
      <c r="X25" s="240"/>
      <c r="Y25" s="240"/>
      <c r="Z25" s="240"/>
    </row>
    <row r="26" spans="1:26" ht="13.5" customHeight="1">
      <c r="A26" s="240"/>
      <c r="B26" s="240"/>
      <c r="C26" s="164"/>
      <c r="D26" s="164"/>
      <c r="E26" s="164"/>
      <c r="F26" s="164"/>
      <c r="G26" s="164"/>
      <c r="H26" s="164"/>
      <c r="I26" s="381"/>
      <c r="J26" s="381"/>
      <c r="K26" s="164"/>
      <c r="L26" s="240"/>
      <c r="M26" s="136"/>
      <c r="N26" s="136"/>
      <c r="O26" s="136"/>
      <c r="P26" s="136"/>
      <c r="Q26" s="240"/>
      <c r="R26" s="240"/>
      <c r="S26" s="240"/>
      <c r="T26" s="240"/>
      <c r="U26" s="240"/>
      <c r="V26" s="240"/>
      <c r="W26" s="240"/>
      <c r="X26" s="240"/>
      <c r="Y26" s="240"/>
      <c r="Z26" s="240"/>
    </row>
    <row r="27" spans="1:26" ht="13.5" customHeight="1">
      <c r="A27" s="240"/>
      <c r="B27" s="240"/>
      <c r="C27" s="240"/>
      <c r="D27" s="240"/>
      <c r="E27" s="240"/>
      <c r="F27" s="240"/>
      <c r="G27" s="240"/>
      <c r="H27" s="240"/>
      <c r="I27" s="67"/>
      <c r="J27" s="67"/>
      <c r="K27" s="240"/>
      <c r="L27" s="240"/>
      <c r="M27" s="136"/>
      <c r="N27" s="136"/>
      <c r="O27" s="136"/>
      <c r="P27" s="136"/>
      <c r="Q27" s="240"/>
      <c r="R27" s="240"/>
      <c r="S27" s="240"/>
      <c r="T27" s="240"/>
      <c r="U27" s="240"/>
      <c r="V27" s="240"/>
      <c r="W27" s="240"/>
      <c r="X27" s="240"/>
      <c r="Y27" s="240"/>
      <c r="Z27" s="240"/>
    </row>
    <row r="28" spans="1:26" ht="13.5" customHeight="1">
      <c r="A28" s="240"/>
      <c r="B28" s="240"/>
      <c r="C28" s="164"/>
      <c r="D28" s="164"/>
      <c r="E28" s="164"/>
      <c r="F28" s="164"/>
      <c r="G28" s="164"/>
      <c r="H28" s="164"/>
      <c r="I28" s="381"/>
      <c r="J28" s="381"/>
      <c r="K28" s="164"/>
      <c r="L28" s="240"/>
      <c r="M28" s="136"/>
      <c r="N28" s="136"/>
      <c r="O28" s="136"/>
      <c r="P28" s="136"/>
      <c r="Q28" s="240"/>
      <c r="R28" s="240"/>
      <c r="S28" s="240"/>
      <c r="T28" s="240"/>
      <c r="U28" s="240"/>
      <c r="V28" s="240"/>
      <c r="W28" s="240"/>
      <c r="X28" s="240"/>
      <c r="Y28" s="240"/>
      <c r="Z28" s="240"/>
    </row>
    <row r="29" spans="1:26" ht="13.5" customHeight="1">
      <c r="A29" s="240"/>
      <c r="B29" s="240"/>
      <c r="C29" s="164"/>
      <c r="D29" s="1351" t="s">
        <v>419</v>
      </c>
      <c r="E29" s="1351"/>
      <c r="F29" s="1351"/>
      <c r="G29" s="1351"/>
      <c r="H29" s="1351"/>
      <c r="I29" s="1351"/>
      <c r="J29" s="1351"/>
      <c r="K29" s="164"/>
      <c r="L29" s="240"/>
      <c r="M29" s="136"/>
      <c r="N29" s="136"/>
      <c r="O29" s="136"/>
      <c r="P29" s="136"/>
      <c r="Q29" s="240"/>
      <c r="R29" s="240"/>
      <c r="S29" s="240"/>
      <c r="T29" s="240"/>
      <c r="U29" s="240"/>
      <c r="V29" s="240"/>
      <c r="W29" s="240"/>
      <c r="X29" s="240"/>
      <c r="Y29" s="240"/>
      <c r="Z29" s="240"/>
    </row>
    <row r="30" spans="1:26" ht="13.5" customHeight="1">
      <c r="A30" s="240"/>
      <c r="B30" s="240"/>
      <c r="C30" s="164"/>
      <c r="D30" s="488"/>
      <c r="E30" s="489" t="s">
        <v>420</v>
      </c>
      <c r="F30" s="489"/>
      <c r="G30" s="489"/>
      <c r="H30" s="488" t="s">
        <v>421</v>
      </c>
      <c r="I30" s="488"/>
      <c r="J30" s="488" t="s">
        <v>405</v>
      </c>
      <c r="K30" s="164"/>
      <c r="L30" s="240"/>
      <c r="M30" s="136"/>
      <c r="N30" s="136"/>
      <c r="O30" s="136"/>
      <c r="P30" s="136"/>
      <c r="Q30" s="240"/>
      <c r="R30" s="240"/>
      <c r="S30" s="240"/>
      <c r="T30" s="240"/>
      <c r="U30" s="240"/>
      <c r="V30" s="240"/>
      <c r="W30" s="240"/>
      <c r="X30" s="240"/>
      <c r="Y30" s="240"/>
      <c r="Z30" s="240"/>
    </row>
    <row r="31" spans="1:26" ht="13.5" customHeight="1">
      <c r="A31" s="240"/>
      <c r="B31" s="240"/>
      <c r="C31" s="164"/>
      <c r="D31" s="488" t="s">
        <v>235</v>
      </c>
      <c r="E31" s="489" t="s">
        <v>422</v>
      </c>
      <c r="F31" s="489"/>
      <c r="G31" s="489"/>
      <c r="H31" s="490">
        <f>IRR(E32:E42,0.2)</f>
        <v>0.28498879653965625</v>
      </c>
      <c r="I31" s="488"/>
      <c r="J31" s="488" t="s">
        <v>407</v>
      </c>
      <c r="K31" s="164"/>
      <c r="L31" s="240"/>
      <c r="M31" s="931"/>
      <c r="N31" s="361" t="s">
        <v>423</v>
      </c>
      <c r="O31" s="362">
        <f>H31</f>
        <v>0.28498879653965625</v>
      </c>
      <c r="P31" s="136"/>
      <c r="Q31" s="240"/>
      <c r="R31" s="240"/>
      <c r="S31" s="240"/>
      <c r="T31" s="240"/>
      <c r="U31" s="240"/>
      <c r="V31" s="240"/>
      <c r="W31" s="240"/>
      <c r="X31" s="240"/>
      <c r="Y31" s="240"/>
      <c r="Z31" s="240"/>
    </row>
    <row r="32" spans="1:26" ht="13.5" customHeight="1">
      <c r="A32" s="240"/>
      <c r="B32" s="240"/>
      <c r="C32" s="164"/>
      <c r="D32" s="382" t="s">
        <v>424</v>
      </c>
      <c r="E32" s="923">
        <f>-Financing!O35</f>
        <v>-3973047.9275495</v>
      </c>
      <c r="F32" s="383"/>
      <c r="G32" s="383"/>
      <c r="H32" s="383"/>
      <c r="I32" s="382"/>
      <c r="J32" s="382"/>
      <c r="K32" s="383"/>
      <c r="L32" s="137"/>
      <c r="M32" s="136"/>
      <c r="N32" s="136"/>
      <c r="O32" s="136"/>
      <c r="P32" s="136"/>
      <c r="Q32" s="240"/>
      <c r="R32" s="240"/>
      <c r="S32" s="240"/>
      <c r="T32" s="240"/>
      <c r="U32" s="240"/>
      <c r="V32" s="240"/>
      <c r="W32" s="240"/>
      <c r="X32" s="240"/>
      <c r="Y32" s="240"/>
      <c r="Z32" s="240"/>
    </row>
    <row r="33" spans="1:26" ht="13.5" customHeight="1">
      <c r="A33" s="240"/>
      <c r="B33" s="240"/>
      <c r="C33" s="164"/>
      <c r="D33" s="934">
        <v>1</v>
      </c>
      <c r="E33" s="924">
        <f>Financing!H5</f>
        <v>75447.397695061285</v>
      </c>
      <c r="F33" s="384"/>
      <c r="G33" s="384" t="s">
        <v>413</v>
      </c>
      <c r="H33" s="926">
        <f t="shared" ref="H33:H42" si="6">1/(1+$H$31)^D33</f>
        <v>0.77821690172933644</v>
      </c>
      <c r="I33" s="385" t="s">
        <v>414</v>
      </c>
      <c r="J33" s="927">
        <f t="shared" ref="J33:J42" si="7">H33*E33</f>
        <v>58714.440077791674</v>
      </c>
      <c r="K33" s="383"/>
      <c r="L33" s="137"/>
      <c r="M33" s="954" t="s">
        <v>1256</v>
      </c>
      <c r="N33" s="954"/>
      <c r="O33" s="955"/>
      <c r="P33" s="955"/>
      <c r="Q33" s="955"/>
      <c r="R33" s="955"/>
      <c r="S33" s="953"/>
      <c r="T33" s="240"/>
      <c r="U33" s="240"/>
      <c r="V33" s="240"/>
      <c r="W33" s="240"/>
      <c r="X33" s="240"/>
      <c r="Y33" s="240"/>
      <c r="Z33" s="240"/>
    </row>
    <row r="34" spans="1:26" ht="13.5" customHeight="1">
      <c r="A34" s="240"/>
      <c r="B34" s="240"/>
      <c r="C34" s="164"/>
      <c r="D34" s="934">
        <v>2</v>
      </c>
      <c r="E34" s="924">
        <f>Financing!I5</f>
        <v>310985.0133236316</v>
      </c>
      <c r="F34" s="384"/>
      <c r="G34" s="384" t="s">
        <v>413</v>
      </c>
      <c r="H34" s="926">
        <f t="shared" si="6"/>
        <v>0.60562154613720776</v>
      </c>
      <c r="I34" s="385" t="s">
        <v>414</v>
      </c>
      <c r="J34" s="927">
        <f t="shared" si="7"/>
        <v>188339.22459455792</v>
      </c>
      <c r="K34" s="383"/>
      <c r="L34" s="137"/>
      <c r="M34" s="138"/>
      <c r="N34" s="136"/>
      <c r="O34" s="136"/>
      <c r="P34" s="136"/>
      <c r="Q34" s="240"/>
      <c r="R34" s="240"/>
      <c r="S34" s="240"/>
      <c r="T34" s="240"/>
      <c r="U34" s="240"/>
      <c r="V34" s="240"/>
      <c r="W34" s="240"/>
      <c r="X34" s="240"/>
      <c r="Y34" s="240"/>
      <c r="Z34" s="240"/>
    </row>
    <row r="35" spans="1:26" ht="13.5" customHeight="1">
      <c r="A35" s="240"/>
      <c r="B35" s="240"/>
      <c r="C35" s="164"/>
      <c r="D35" s="934">
        <v>3</v>
      </c>
      <c r="E35" s="923">
        <f>Financing!J5</f>
        <v>814158.07478140411</v>
      </c>
      <c r="F35" s="384"/>
      <c r="G35" s="384" t="s">
        <v>413</v>
      </c>
      <c r="H35" s="926">
        <f t="shared" si="6"/>
        <v>0.47130492325542822</v>
      </c>
      <c r="I35" s="385" t="s">
        <v>414</v>
      </c>
      <c r="J35" s="928">
        <f t="shared" si="7"/>
        <v>383716.70895263687</v>
      </c>
      <c r="K35" s="383"/>
      <c r="L35" s="137"/>
      <c r="M35" s="138"/>
      <c r="N35" s="136"/>
      <c r="O35" s="136"/>
      <c r="P35" s="136"/>
      <c r="Q35" s="240"/>
      <c r="R35" s="240"/>
      <c r="S35" s="240"/>
      <c r="T35" s="240"/>
      <c r="U35" s="240"/>
      <c r="V35" s="240"/>
      <c r="W35" s="240"/>
      <c r="X35" s="240"/>
      <c r="Y35" s="240"/>
      <c r="Z35" s="240"/>
    </row>
    <row r="36" spans="1:26" ht="13.5" customHeight="1">
      <c r="A36" s="240"/>
      <c r="B36" s="240"/>
      <c r="C36" s="164"/>
      <c r="D36" s="934">
        <v>4</v>
      </c>
      <c r="E36" s="923">
        <f>Financing!K5</f>
        <v>1123339.3402488665</v>
      </c>
      <c r="F36" s="384"/>
      <c r="G36" s="384" t="s">
        <v>413</v>
      </c>
      <c r="H36" s="926">
        <f t="shared" si="6"/>
        <v>0.3667774571456221</v>
      </c>
      <c r="I36" s="385" t="s">
        <v>414</v>
      </c>
      <c r="J36" s="928">
        <f t="shared" si="7"/>
        <v>412015.54672812001</v>
      </c>
      <c r="K36" s="383"/>
      <c r="L36" s="137"/>
      <c r="M36" s="138"/>
      <c r="N36" s="136"/>
      <c r="O36" s="136"/>
      <c r="P36" s="136"/>
      <c r="Q36" s="240"/>
      <c r="R36" s="240"/>
      <c r="S36" s="240"/>
      <c r="T36" s="240"/>
      <c r="U36" s="240"/>
      <c r="V36" s="240"/>
      <c r="W36" s="240"/>
      <c r="X36" s="240"/>
      <c r="Y36" s="240"/>
      <c r="Z36" s="240"/>
    </row>
    <row r="37" spans="1:26" ht="13.5" customHeight="1">
      <c r="A37" s="240"/>
      <c r="B37" s="240"/>
      <c r="C37" s="164"/>
      <c r="D37" s="934">
        <v>5</v>
      </c>
      <c r="E37" s="923">
        <f>Financing!L5</f>
        <v>1286655.2709448417</v>
      </c>
      <c r="F37" s="384"/>
      <c r="G37" s="384" t="s">
        <v>413</v>
      </c>
      <c r="H37" s="926">
        <f t="shared" si="6"/>
        <v>0.28543241632403049</v>
      </c>
      <c r="I37" s="385" t="s">
        <v>414</v>
      </c>
      <c r="J37" s="928">
        <f t="shared" si="7"/>
        <v>367253.12296183628</v>
      </c>
      <c r="K37" s="383"/>
      <c r="L37" s="137"/>
      <c r="M37" s="138"/>
      <c r="N37" s="136"/>
      <c r="O37" s="136"/>
      <c r="P37" s="136"/>
      <c r="Q37" s="240"/>
      <c r="R37" s="240"/>
      <c r="S37" s="240"/>
      <c r="T37" s="240"/>
      <c r="U37" s="240"/>
      <c r="V37" s="240"/>
      <c r="W37" s="240"/>
      <c r="X37" s="240"/>
      <c r="Y37" s="240"/>
      <c r="Z37" s="240"/>
    </row>
    <row r="38" spans="1:26" ht="13.5" customHeight="1">
      <c r="A38" s="240"/>
      <c r="B38" s="240"/>
      <c r="C38" s="164"/>
      <c r="D38" s="934">
        <v>6</v>
      </c>
      <c r="E38" s="923">
        <f>Financing!H16</f>
        <v>1368764.3977570636</v>
      </c>
      <c r="F38" s="384"/>
      <c r="G38" s="384" t="s">
        <v>413</v>
      </c>
      <c r="H38" s="926">
        <f t="shared" si="6"/>
        <v>0.22212833068480511</v>
      </c>
      <c r="I38" s="385" t="s">
        <v>414</v>
      </c>
      <c r="J38" s="928">
        <f t="shared" si="7"/>
        <v>304041.35077456915</v>
      </c>
      <c r="K38" s="383"/>
      <c r="L38" s="137"/>
      <c r="M38" s="138"/>
      <c r="N38" s="136"/>
      <c r="O38" s="136"/>
      <c r="P38" s="136"/>
      <c r="Q38" s="240"/>
      <c r="R38" s="240"/>
      <c r="S38" s="240"/>
      <c r="T38" s="240"/>
      <c r="U38" s="240"/>
      <c r="V38" s="240"/>
      <c r="W38" s="240"/>
      <c r="X38" s="240"/>
      <c r="Y38" s="240"/>
      <c r="Z38" s="240"/>
    </row>
    <row r="39" spans="1:26" ht="13.5" customHeight="1">
      <c r="A39" s="240"/>
      <c r="B39" s="240"/>
      <c r="C39" s="164"/>
      <c r="D39" s="934">
        <v>7</v>
      </c>
      <c r="E39" s="923">
        <f>Financing!I16</f>
        <v>1453487.3006396559</v>
      </c>
      <c r="F39" s="384"/>
      <c r="G39" s="384" t="s">
        <v>413</v>
      </c>
      <c r="H39" s="926">
        <f t="shared" si="6"/>
        <v>0.17286402129183853</v>
      </c>
      <c r="I39" s="385" t="s">
        <v>414</v>
      </c>
      <c r="J39" s="928">
        <f t="shared" si="7"/>
        <v>251255.65968519039</v>
      </c>
      <c r="K39" s="383"/>
      <c r="L39" s="137"/>
      <c r="M39" s="138"/>
      <c r="N39" s="136"/>
      <c r="O39" s="136"/>
      <c r="P39" s="136"/>
      <c r="Q39" s="240"/>
      <c r="R39" s="240"/>
      <c r="S39" s="240"/>
      <c r="T39" s="240"/>
      <c r="U39" s="240"/>
      <c r="V39" s="240"/>
      <c r="W39" s="240"/>
      <c r="X39" s="240"/>
      <c r="Y39" s="240"/>
      <c r="Z39" s="240"/>
    </row>
    <row r="40" spans="1:26" ht="13.5" customHeight="1">
      <c r="A40" s="240"/>
      <c r="B40" s="240"/>
      <c r="C40" s="164"/>
      <c r="D40" s="933">
        <v>8</v>
      </c>
      <c r="E40" s="925">
        <f>Financing!J16</f>
        <v>1540906.1554313814</v>
      </c>
      <c r="F40" s="387"/>
      <c r="G40" s="387" t="s">
        <v>413</v>
      </c>
      <c r="H40" s="920">
        <f t="shared" si="6"/>
        <v>0.13452570307020867</v>
      </c>
      <c r="I40" s="388" t="s">
        <v>414</v>
      </c>
      <c r="J40" s="929">
        <f t="shared" si="7"/>
        <v>207291.48392461883</v>
      </c>
      <c r="K40" s="164"/>
      <c r="L40" s="240"/>
      <c r="M40" s="136"/>
      <c r="N40" s="136"/>
      <c r="O40" s="136"/>
      <c r="P40" s="136"/>
      <c r="Q40" s="240"/>
      <c r="R40" s="240"/>
      <c r="S40" s="240"/>
      <c r="T40" s="240"/>
      <c r="U40" s="240"/>
      <c r="V40" s="240"/>
      <c r="W40" s="240"/>
      <c r="X40" s="240"/>
      <c r="Y40" s="240"/>
      <c r="Z40" s="240"/>
    </row>
    <row r="41" spans="1:26" ht="13.5" customHeight="1">
      <c r="A41" s="240"/>
      <c r="B41" s="240"/>
      <c r="C41" s="164"/>
      <c r="D41" s="933">
        <v>9</v>
      </c>
      <c r="E41" s="925">
        <f>Financing!K16</f>
        <v>1631105.6973100808</v>
      </c>
      <c r="F41" s="387"/>
      <c r="G41" s="387" t="s">
        <v>413</v>
      </c>
      <c r="H41" s="920">
        <f t="shared" si="6"/>
        <v>0.10469017584625846</v>
      </c>
      <c r="I41" s="388" t="s">
        <v>414</v>
      </c>
      <c r="J41" s="929">
        <f t="shared" si="7"/>
        <v>170760.7422752264</v>
      </c>
      <c r="K41" s="164"/>
      <c r="L41" s="240"/>
      <c r="M41" s="136"/>
      <c r="N41" s="136"/>
      <c r="O41" s="136"/>
      <c r="P41" s="136"/>
      <c r="Q41" s="240"/>
      <c r="R41" s="240"/>
      <c r="S41" s="240"/>
      <c r="T41" s="240"/>
      <c r="U41" s="240"/>
      <c r="V41" s="240"/>
      <c r="W41" s="240"/>
      <c r="X41" s="240"/>
      <c r="Y41" s="240"/>
      <c r="Z41" s="240"/>
    </row>
    <row r="42" spans="1:26" ht="13.5" customHeight="1">
      <c r="A42" s="240"/>
      <c r="B42" s="240"/>
      <c r="C42" s="164"/>
      <c r="D42" s="933">
        <v>10</v>
      </c>
      <c r="E42" s="925">
        <f>Financing!L16+'10 yr PF'!R71-P23</f>
        <v>20002778.411432225</v>
      </c>
      <c r="F42" s="164" t="s">
        <v>415</v>
      </c>
      <c r="G42" s="164" t="s">
        <v>413</v>
      </c>
      <c r="H42" s="920">
        <f t="shared" si="6"/>
        <v>8.1471664288574691E-2</v>
      </c>
      <c r="I42" s="388" t="s">
        <v>414</v>
      </c>
      <c r="J42" s="929">
        <f t="shared" si="7"/>
        <v>1629659.6475749556</v>
      </c>
      <c r="K42" s="164"/>
      <c r="L42" s="240"/>
      <c r="M42" s="136"/>
      <c r="N42" s="136"/>
      <c r="O42" s="136"/>
      <c r="P42" s="136"/>
      <c r="Q42" s="240"/>
      <c r="R42" s="240"/>
      <c r="S42" s="240"/>
      <c r="T42" s="240"/>
      <c r="U42" s="240"/>
      <c r="V42" s="240"/>
      <c r="W42" s="240"/>
      <c r="X42" s="240"/>
      <c r="Y42" s="240"/>
      <c r="Z42" s="240"/>
    </row>
    <row r="43" spans="1:26" ht="13.5" customHeight="1">
      <c r="A43" s="240"/>
      <c r="B43" s="240"/>
      <c r="C43" s="164"/>
      <c r="D43" s="389"/>
      <c r="E43" s="164"/>
      <c r="F43" s="164"/>
      <c r="G43" s="164"/>
      <c r="H43" s="391" t="s">
        <v>425</v>
      </c>
      <c r="I43" s="392" t="s">
        <v>426</v>
      </c>
      <c r="J43" s="930">
        <f>SUM(J33:J42)</f>
        <v>3973047.9275495028</v>
      </c>
      <c r="K43" s="164"/>
      <c r="L43" s="240"/>
      <c r="M43" s="136"/>
      <c r="N43" s="136"/>
      <c r="O43" s="136"/>
      <c r="P43" s="136"/>
      <c r="Q43" s="240"/>
      <c r="R43" s="240"/>
      <c r="S43" s="240"/>
      <c r="T43" s="240"/>
      <c r="U43" s="240"/>
      <c r="V43" s="240"/>
      <c r="W43" s="240"/>
      <c r="X43" s="240"/>
      <c r="Y43" s="240"/>
      <c r="Z43" s="240"/>
    </row>
    <row r="44" spans="1:26" ht="14.4">
      <c r="A44" s="240"/>
      <c r="B44" s="240"/>
      <c r="C44" s="164"/>
      <c r="D44" s="390" t="s">
        <v>434</v>
      </c>
      <c r="E44" s="164"/>
      <c r="F44" s="164"/>
      <c r="G44" s="164"/>
      <c r="H44" s="164"/>
      <c r="I44" s="381"/>
      <c r="J44" s="381"/>
      <c r="K44" s="164"/>
      <c r="L44" s="240"/>
      <c r="M44" s="136"/>
      <c r="N44" s="136"/>
      <c r="O44" s="136"/>
      <c r="P44" s="136"/>
      <c r="Q44" s="240"/>
      <c r="R44" s="240"/>
      <c r="S44" s="240"/>
      <c r="T44" s="240"/>
      <c r="U44" s="240"/>
      <c r="V44" s="240"/>
      <c r="W44" s="240"/>
      <c r="X44" s="240"/>
      <c r="Y44" s="240"/>
      <c r="Z44" s="240"/>
    </row>
    <row r="45" spans="1:26" ht="13.5" customHeight="1">
      <c r="A45" s="240"/>
      <c r="B45" s="240"/>
      <c r="C45" s="240"/>
      <c r="E45" s="240"/>
      <c r="F45" s="240"/>
      <c r="G45" s="240"/>
      <c r="H45" s="240"/>
      <c r="I45" s="67"/>
      <c r="J45" s="67"/>
      <c r="K45" s="240"/>
      <c r="L45" s="240"/>
      <c r="M45" s="136"/>
      <c r="N45" s="136"/>
      <c r="O45" s="136"/>
      <c r="P45" s="136"/>
      <c r="Q45" s="240"/>
      <c r="R45" s="240"/>
      <c r="S45" s="240"/>
      <c r="T45" s="240"/>
      <c r="U45" s="240"/>
      <c r="V45" s="240"/>
      <c r="W45" s="240"/>
      <c r="X45" s="240"/>
      <c r="Y45" s="240"/>
      <c r="Z45" s="240"/>
    </row>
    <row r="46" spans="1:26" ht="13.5" customHeight="1">
      <c r="A46" s="240"/>
      <c r="B46" s="240"/>
      <c r="C46" s="240"/>
      <c r="D46" s="240"/>
      <c r="E46" s="240"/>
      <c r="F46" s="240"/>
      <c r="G46" s="240"/>
      <c r="H46" s="240"/>
      <c r="I46" s="67"/>
      <c r="J46" s="67"/>
      <c r="K46" s="240"/>
      <c r="L46" s="240"/>
      <c r="M46" s="136"/>
      <c r="N46" s="136"/>
      <c r="O46" s="136"/>
      <c r="P46" s="136"/>
      <c r="Q46" s="240"/>
      <c r="R46" s="240"/>
      <c r="S46" s="240"/>
      <c r="T46" s="240"/>
      <c r="U46" s="240"/>
      <c r="V46" s="240"/>
      <c r="W46" s="240"/>
      <c r="X46" s="240"/>
      <c r="Y46" s="240"/>
      <c r="Z46" s="240"/>
    </row>
    <row r="47" spans="1:26" ht="13.5" customHeight="1">
      <c r="A47" s="240"/>
      <c r="B47" s="240"/>
      <c r="C47" s="240"/>
      <c r="D47" s="240"/>
      <c r="E47" s="240"/>
      <c r="F47" s="240"/>
      <c r="G47" s="240"/>
      <c r="H47" s="240"/>
      <c r="I47" s="67"/>
      <c r="J47" s="67"/>
      <c r="K47" s="240"/>
      <c r="L47" s="240"/>
      <c r="M47" s="136"/>
      <c r="N47" s="136"/>
      <c r="O47" s="136"/>
      <c r="P47" s="136"/>
      <c r="Q47" s="240"/>
      <c r="R47" s="240"/>
      <c r="S47" s="240"/>
      <c r="T47" s="240"/>
      <c r="U47" s="240"/>
      <c r="V47" s="240"/>
      <c r="W47" s="240"/>
      <c r="X47" s="240"/>
      <c r="Y47" s="240"/>
      <c r="Z47" s="240"/>
    </row>
    <row r="48" spans="1:26" ht="13.5" customHeight="1">
      <c r="A48" s="240"/>
      <c r="B48" s="240"/>
      <c r="C48" s="240"/>
      <c r="D48" s="240"/>
      <c r="E48" s="240"/>
      <c r="F48" s="240"/>
      <c r="G48" s="240"/>
      <c r="H48" s="240"/>
      <c r="I48" s="67"/>
      <c r="J48" s="67"/>
      <c r="K48" s="240"/>
      <c r="L48" s="240"/>
      <c r="M48" s="136"/>
      <c r="N48" s="136"/>
      <c r="O48" s="136"/>
      <c r="P48" s="136"/>
      <c r="Q48" s="240"/>
      <c r="R48" s="240"/>
      <c r="S48" s="240"/>
      <c r="T48" s="240"/>
      <c r="U48" s="240"/>
      <c r="V48" s="240"/>
      <c r="W48" s="240"/>
      <c r="X48" s="240"/>
      <c r="Y48" s="240"/>
      <c r="Z48" s="240"/>
    </row>
    <row r="49" spans="1:26" ht="13.5" customHeight="1">
      <c r="A49" s="240"/>
      <c r="B49" s="240"/>
      <c r="C49" s="240"/>
      <c r="D49" s="240"/>
      <c r="E49" s="240"/>
      <c r="F49" s="240"/>
      <c r="G49" s="240"/>
      <c r="H49" s="68"/>
      <c r="I49" s="139"/>
      <c r="J49" s="67"/>
      <c r="K49" s="240"/>
      <c r="L49" s="240"/>
      <c r="M49" s="136"/>
      <c r="N49" s="136"/>
      <c r="O49" s="136"/>
      <c r="P49" s="136"/>
      <c r="Q49" s="240"/>
      <c r="R49" s="240"/>
      <c r="S49" s="240"/>
      <c r="T49" s="240"/>
      <c r="U49" s="240"/>
      <c r="V49" s="240"/>
      <c r="W49" s="240"/>
      <c r="X49" s="240"/>
      <c r="Y49" s="240"/>
      <c r="Z49" s="240"/>
    </row>
    <row r="50" spans="1:26" ht="13.5" customHeight="1">
      <c r="A50" s="240"/>
      <c r="B50" s="240"/>
      <c r="C50" s="240"/>
      <c r="D50" s="240"/>
      <c r="E50" s="240"/>
      <c r="F50" s="240"/>
      <c r="G50" s="240"/>
      <c r="H50" s="68"/>
      <c r="I50" s="67"/>
      <c r="J50" s="240"/>
      <c r="K50" s="240"/>
      <c r="L50" s="123"/>
      <c r="M50" s="136"/>
      <c r="N50" s="136"/>
      <c r="O50" s="136"/>
      <c r="P50" s="136"/>
      <c r="Q50" s="240"/>
      <c r="R50" s="240"/>
      <c r="S50" s="240"/>
      <c r="T50" s="240"/>
      <c r="U50" s="240"/>
      <c r="V50" s="240"/>
      <c r="W50" s="240"/>
      <c r="X50" s="240"/>
      <c r="Y50" s="240"/>
      <c r="Z50" s="240"/>
    </row>
    <row r="51" spans="1:26" ht="13.5" customHeight="1">
      <c r="A51" s="240"/>
      <c r="B51" s="240"/>
      <c r="C51" s="240"/>
      <c r="D51" s="240"/>
      <c r="E51" s="240"/>
      <c r="F51" s="240"/>
      <c r="G51" s="240"/>
      <c r="H51" s="68"/>
      <c r="I51" s="67"/>
      <c r="J51" s="68"/>
      <c r="K51" s="240"/>
      <c r="L51" s="123"/>
      <c r="M51" s="140"/>
      <c r="N51" s="136"/>
      <c r="O51" s="136"/>
      <c r="P51" s="136"/>
      <c r="Q51" s="240"/>
      <c r="R51" s="240"/>
      <c r="S51" s="240"/>
      <c r="T51" s="240"/>
      <c r="U51" s="240"/>
      <c r="V51" s="240"/>
      <c r="W51" s="240"/>
      <c r="X51" s="240"/>
      <c r="Y51" s="240"/>
      <c r="Z51" s="240"/>
    </row>
    <row r="52" spans="1:26" ht="13.5" customHeight="1">
      <c r="A52" s="240"/>
      <c r="B52" s="240"/>
      <c r="C52" s="240"/>
      <c r="D52" s="240"/>
      <c r="E52" s="240"/>
      <c r="F52" s="240"/>
      <c r="G52" s="240"/>
      <c r="H52" s="68"/>
      <c r="I52" s="67"/>
      <c r="J52" s="69"/>
      <c r="K52" s="240"/>
      <c r="L52" s="240"/>
      <c r="M52" s="136"/>
      <c r="N52" s="136"/>
      <c r="O52" s="136"/>
      <c r="P52" s="136"/>
      <c r="Q52" s="240"/>
      <c r="R52" s="240"/>
      <c r="S52" s="240"/>
      <c r="T52" s="240"/>
      <c r="U52" s="240"/>
      <c r="V52" s="240"/>
      <c r="W52" s="240"/>
      <c r="X52" s="240"/>
      <c r="Y52" s="240"/>
      <c r="Z52" s="240"/>
    </row>
    <row r="53" spans="1:26" ht="13.5" customHeight="1">
      <c r="A53" s="240"/>
      <c r="B53" s="240"/>
      <c r="C53" s="240"/>
      <c r="D53" s="240"/>
      <c r="E53" s="240"/>
      <c r="F53" s="240"/>
      <c r="G53" s="240"/>
      <c r="H53" s="68"/>
      <c r="I53" s="67"/>
      <c r="J53" s="67"/>
      <c r="K53" s="240"/>
      <c r="L53" s="240"/>
      <c r="M53" s="136"/>
      <c r="N53" s="136"/>
      <c r="O53" s="136"/>
      <c r="P53" s="136"/>
      <c r="Q53" s="240"/>
      <c r="R53" s="240"/>
      <c r="S53" s="240"/>
      <c r="T53" s="240"/>
      <c r="U53" s="240"/>
      <c r="V53" s="240"/>
      <c r="W53" s="240"/>
      <c r="X53" s="240"/>
      <c r="Y53" s="240"/>
      <c r="Z53" s="240"/>
    </row>
    <row r="54" spans="1:26" ht="13.5" customHeight="1">
      <c r="A54" s="240"/>
      <c r="B54" s="240"/>
      <c r="C54" s="240"/>
      <c r="D54" s="240"/>
      <c r="E54" s="240"/>
      <c r="F54" s="240"/>
      <c r="G54" s="240"/>
      <c r="H54" s="68"/>
      <c r="I54" s="67"/>
      <c r="J54" s="67"/>
      <c r="K54" s="240"/>
      <c r="L54" s="240"/>
      <c r="M54" s="136"/>
      <c r="N54" s="136"/>
      <c r="O54" s="136"/>
      <c r="P54" s="136"/>
      <c r="Q54" s="240"/>
      <c r="R54" s="240"/>
      <c r="S54" s="240"/>
      <c r="T54" s="240"/>
      <c r="U54" s="240"/>
      <c r="V54" s="240"/>
      <c r="W54" s="240"/>
      <c r="X54" s="240"/>
      <c r="Y54" s="240"/>
      <c r="Z54" s="240"/>
    </row>
    <row r="55" spans="1:26" ht="13.5" customHeight="1">
      <c r="A55" s="240"/>
      <c r="B55" s="240"/>
      <c r="C55" s="240"/>
      <c r="D55" s="240"/>
      <c r="E55" s="240"/>
      <c r="F55" s="240"/>
      <c r="G55" s="240"/>
      <c r="H55" s="240"/>
      <c r="I55" s="67"/>
      <c r="J55" s="67"/>
      <c r="K55" s="240"/>
      <c r="L55" s="240"/>
      <c r="M55" s="136"/>
      <c r="N55" s="136"/>
      <c r="O55" s="136"/>
      <c r="P55" s="136"/>
      <c r="Q55" s="240"/>
      <c r="R55" s="240"/>
      <c r="S55" s="240"/>
      <c r="T55" s="240"/>
      <c r="U55" s="240"/>
      <c r="V55" s="240"/>
      <c r="W55" s="240"/>
      <c r="X55" s="240"/>
      <c r="Y55" s="240"/>
      <c r="Z55" s="240"/>
    </row>
    <row r="56" spans="1:26" ht="13.5" customHeight="1">
      <c r="A56" s="240"/>
      <c r="B56" s="240"/>
      <c r="C56" s="240"/>
      <c r="D56" s="240"/>
      <c r="E56" s="240"/>
      <c r="F56" s="240"/>
      <c r="G56" s="240"/>
      <c r="H56" s="240"/>
      <c r="I56" s="67"/>
      <c r="J56" s="67"/>
      <c r="K56" s="240"/>
      <c r="L56" s="240"/>
      <c r="M56" s="136"/>
      <c r="N56" s="136"/>
      <c r="O56" s="136"/>
      <c r="P56" s="136"/>
      <c r="Q56" s="240"/>
      <c r="R56" s="240"/>
      <c r="S56" s="240"/>
      <c r="T56" s="240"/>
      <c r="U56" s="240"/>
      <c r="V56" s="240"/>
      <c r="W56" s="240"/>
      <c r="X56" s="240"/>
      <c r="Y56" s="240"/>
      <c r="Z56" s="240"/>
    </row>
    <row r="57" spans="1:26" ht="13.5" customHeight="1">
      <c r="A57" s="240"/>
      <c r="B57" s="240"/>
      <c r="C57" s="240"/>
      <c r="D57" s="240"/>
      <c r="E57" s="240"/>
      <c r="F57" s="240"/>
      <c r="G57" s="240"/>
      <c r="H57" s="240"/>
      <c r="I57" s="67"/>
      <c r="J57" s="67"/>
      <c r="K57" s="240"/>
      <c r="L57" s="240"/>
      <c r="M57" s="136"/>
      <c r="N57" s="136"/>
      <c r="O57" s="136"/>
      <c r="P57" s="136"/>
      <c r="Q57" s="240"/>
      <c r="R57" s="240"/>
      <c r="S57" s="240"/>
      <c r="T57" s="240"/>
      <c r="U57" s="240"/>
      <c r="V57" s="240"/>
      <c r="W57" s="240"/>
      <c r="X57" s="240"/>
      <c r="Y57" s="240"/>
      <c r="Z57" s="240"/>
    </row>
    <row r="58" spans="1:26" ht="13.5" customHeight="1">
      <c r="A58" s="240"/>
      <c r="B58" s="240"/>
      <c r="C58" s="240"/>
      <c r="D58" s="240"/>
      <c r="E58" s="240"/>
      <c r="F58" s="240"/>
      <c r="G58" s="240"/>
      <c r="H58" s="240"/>
      <c r="I58" s="67"/>
      <c r="J58" s="67"/>
      <c r="K58" s="240"/>
      <c r="L58" s="240"/>
      <c r="M58" s="136"/>
      <c r="N58" s="136"/>
      <c r="O58" s="136"/>
      <c r="P58" s="136"/>
      <c r="Q58" s="240"/>
      <c r="R58" s="240"/>
      <c r="S58" s="240"/>
      <c r="T58" s="240"/>
      <c r="U58" s="240"/>
      <c r="V58" s="240"/>
      <c r="W58" s="240"/>
      <c r="X58" s="240"/>
      <c r="Y58" s="240"/>
      <c r="Z58" s="240"/>
    </row>
    <row r="59" spans="1:26" ht="13.5" customHeight="1">
      <c r="A59" s="240"/>
      <c r="B59" s="240"/>
      <c r="C59" s="240"/>
      <c r="D59" s="240"/>
      <c r="E59" s="240"/>
      <c r="F59" s="240"/>
      <c r="G59" s="240"/>
      <c r="H59" s="240"/>
      <c r="I59" s="67"/>
      <c r="J59" s="67"/>
      <c r="K59" s="240"/>
      <c r="L59" s="240"/>
      <c r="M59" s="136"/>
      <c r="N59" s="136"/>
      <c r="O59" s="136"/>
      <c r="P59" s="136"/>
      <c r="Q59" s="240"/>
      <c r="R59" s="240"/>
      <c r="S59" s="240"/>
      <c r="T59" s="240"/>
      <c r="U59" s="240"/>
      <c r="V59" s="240"/>
      <c r="W59" s="240"/>
      <c r="X59" s="240"/>
      <c r="Y59" s="240"/>
      <c r="Z59" s="240"/>
    </row>
    <row r="60" spans="1:26" ht="13.5" customHeight="1">
      <c r="A60" s="240"/>
      <c r="B60" s="240"/>
      <c r="C60" s="240"/>
      <c r="D60" s="240"/>
      <c r="E60" s="240"/>
      <c r="F60" s="240"/>
      <c r="G60" s="240"/>
      <c r="H60" s="240"/>
      <c r="I60" s="67"/>
      <c r="J60" s="67"/>
      <c r="K60" s="240"/>
      <c r="L60" s="240"/>
      <c r="M60" s="136"/>
      <c r="N60" s="136"/>
      <c r="O60" s="136"/>
      <c r="P60" s="136"/>
      <c r="Q60" s="240"/>
      <c r="R60" s="240"/>
      <c r="S60" s="240"/>
      <c r="T60" s="240"/>
      <c r="U60" s="240"/>
      <c r="V60" s="240"/>
      <c r="W60" s="240"/>
      <c r="X60" s="240"/>
      <c r="Y60" s="240"/>
      <c r="Z60" s="240"/>
    </row>
    <row r="61" spans="1:26" ht="13.5" customHeight="1">
      <c r="A61" s="240"/>
      <c r="B61" s="240"/>
      <c r="C61" s="240"/>
      <c r="D61" s="240"/>
      <c r="E61" s="240"/>
      <c r="F61" s="240"/>
      <c r="G61" s="240"/>
      <c r="H61" s="240"/>
      <c r="I61" s="67"/>
      <c r="J61" s="67"/>
      <c r="K61" s="240"/>
      <c r="L61" s="240"/>
      <c r="M61" s="136"/>
      <c r="N61" s="136"/>
      <c r="O61" s="136"/>
      <c r="P61" s="136"/>
      <c r="Q61" s="240"/>
      <c r="R61" s="240"/>
      <c r="S61" s="240"/>
      <c r="T61" s="240"/>
      <c r="U61" s="240"/>
      <c r="V61" s="240"/>
      <c r="W61" s="240"/>
      <c r="X61" s="240"/>
      <c r="Y61" s="240"/>
      <c r="Z61" s="240"/>
    </row>
    <row r="62" spans="1:26" ht="13.5" customHeight="1">
      <c r="A62" s="240"/>
      <c r="B62" s="240"/>
      <c r="C62" s="240"/>
      <c r="D62" s="240"/>
      <c r="E62" s="240"/>
      <c r="F62" s="240"/>
      <c r="G62" s="240"/>
      <c r="H62" s="240"/>
      <c r="I62" s="67"/>
      <c r="J62" s="67"/>
      <c r="K62" s="240"/>
      <c r="L62" s="240"/>
      <c r="M62" s="136"/>
      <c r="N62" s="136"/>
      <c r="O62" s="136"/>
      <c r="P62" s="136"/>
      <c r="Q62" s="240"/>
      <c r="R62" s="240"/>
      <c r="S62" s="240"/>
      <c r="T62" s="240"/>
      <c r="U62" s="240"/>
      <c r="V62" s="240"/>
      <c r="W62" s="240"/>
      <c r="X62" s="240"/>
      <c r="Y62" s="240"/>
      <c r="Z62" s="240"/>
    </row>
    <row r="63" spans="1:26" ht="13.5" customHeight="1">
      <c r="A63" s="240"/>
      <c r="B63" s="240"/>
      <c r="C63" s="240"/>
      <c r="D63" s="240"/>
      <c r="E63" s="240"/>
      <c r="F63" s="240"/>
      <c r="G63" s="240"/>
      <c r="H63" s="240"/>
      <c r="I63" s="67"/>
      <c r="J63" s="67"/>
      <c r="K63" s="240"/>
      <c r="L63" s="240"/>
      <c r="M63" s="136"/>
      <c r="N63" s="136"/>
      <c r="O63" s="136"/>
      <c r="P63" s="136"/>
      <c r="Q63" s="240"/>
      <c r="R63" s="240"/>
      <c r="S63" s="240"/>
      <c r="T63" s="240"/>
      <c r="U63" s="240"/>
      <c r="V63" s="240"/>
      <c r="W63" s="240"/>
      <c r="X63" s="240"/>
      <c r="Y63" s="240"/>
      <c r="Z63" s="240"/>
    </row>
    <row r="64" spans="1:26" ht="13.5" customHeight="1">
      <c r="A64" s="240"/>
      <c r="B64" s="240"/>
      <c r="C64" s="240"/>
      <c r="D64" s="240"/>
      <c r="E64" s="240"/>
      <c r="F64" s="240"/>
      <c r="G64" s="240"/>
      <c r="H64" s="240"/>
      <c r="I64" s="67"/>
      <c r="J64" s="67"/>
      <c r="K64" s="240"/>
      <c r="L64" s="240"/>
      <c r="M64" s="136"/>
      <c r="N64" s="136"/>
      <c r="O64" s="136"/>
      <c r="P64" s="136"/>
      <c r="Q64" s="240"/>
      <c r="R64" s="240"/>
      <c r="S64" s="240"/>
      <c r="T64" s="240"/>
      <c r="U64" s="240"/>
      <c r="V64" s="240"/>
      <c r="W64" s="240"/>
      <c r="X64" s="240"/>
      <c r="Y64" s="240"/>
      <c r="Z64" s="240"/>
    </row>
    <row r="65" spans="1:26" ht="13.5" customHeight="1">
      <c r="A65" s="240"/>
      <c r="B65" s="240"/>
      <c r="C65" s="240"/>
      <c r="D65" s="240"/>
      <c r="E65" s="240"/>
      <c r="F65" s="240"/>
      <c r="G65" s="240"/>
      <c r="H65" s="240"/>
      <c r="I65" s="67"/>
      <c r="J65" s="67"/>
      <c r="K65" s="240"/>
      <c r="L65" s="240"/>
      <c r="M65" s="136"/>
      <c r="N65" s="136"/>
      <c r="O65" s="136"/>
      <c r="P65" s="136"/>
      <c r="Q65" s="240"/>
      <c r="R65" s="240"/>
      <c r="S65" s="240"/>
      <c r="T65" s="240"/>
      <c r="U65" s="240"/>
      <c r="V65" s="240"/>
      <c r="W65" s="240"/>
      <c r="X65" s="240"/>
      <c r="Y65" s="240"/>
      <c r="Z65" s="240"/>
    </row>
    <row r="66" spans="1:26" ht="13.5" customHeight="1">
      <c r="A66" s="240"/>
      <c r="B66" s="240"/>
      <c r="C66" s="240"/>
      <c r="D66" s="240"/>
      <c r="E66" s="240"/>
      <c r="F66" s="240"/>
      <c r="G66" s="240"/>
      <c r="H66" s="240"/>
      <c r="I66" s="67"/>
      <c r="J66" s="67"/>
      <c r="K66" s="240"/>
      <c r="L66" s="240"/>
      <c r="M66" s="136"/>
      <c r="N66" s="136"/>
      <c r="O66" s="136"/>
      <c r="P66" s="136"/>
      <c r="Q66" s="240"/>
      <c r="R66" s="240"/>
      <c r="S66" s="240"/>
      <c r="T66" s="240"/>
      <c r="U66" s="240"/>
      <c r="V66" s="240"/>
      <c r="W66" s="240"/>
      <c r="X66" s="240"/>
      <c r="Y66" s="240"/>
      <c r="Z66" s="240"/>
    </row>
    <row r="67" spans="1:26" ht="13.5" customHeight="1">
      <c r="A67" s="240"/>
      <c r="B67" s="240"/>
      <c r="C67" s="240"/>
      <c r="D67" s="240"/>
      <c r="E67" s="240"/>
      <c r="F67" s="240"/>
      <c r="G67" s="240"/>
      <c r="H67" s="240"/>
      <c r="I67" s="67"/>
      <c r="J67" s="67"/>
      <c r="K67" s="240"/>
      <c r="L67" s="240"/>
      <c r="M67" s="136"/>
      <c r="N67" s="136"/>
      <c r="O67" s="136"/>
      <c r="P67" s="136"/>
      <c r="Q67" s="240"/>
      <c r="R67" s="240"/>
      <c r="S67" s="240"/>
      <c r="T67" s="240"/>
      <c r="U67" s="240"/>
      <c r="V67" s="240"/>
      <c r="W67" s="240"/>
      <c r="X67" s="240"/>
      <c r="Y67" s="240"/>
      <c r="Z67" s="240"/>
    </row>
    <row r="68" spans="1:26" ht="13.5" customHeight="1">
      <c r="A68" s="240"/>
      <c r="B68" s="240"/>
      <c r="C68" s="240"/>
      <c r="D68" s="240"/>
      <c r="E68" s="240"/>
      <c r="F68" s="240"/>
      <c r="G68" s="240"/>
      <c r="H68" s="240"/>
      <c r="I68" s="67"/>
      <c r="J68" s="67"/>
      <c r="K68" s="240"/>
      <c r="L68" s="240"/>
      <c r="M68" s="136"/>
      <c r="N68" s="136"/>
      <c r="O68" s="136"/>
      <c r="P68" s="136"/>
      <c r="Q68" s="240"/>
      <c r="R68" s="240"/>
      <c r="S68" s="240"/>
      <c r="T68" s="240"/>
      <c r="U68" s="240"/>
      <c r="V68" s="240"/>
      <c r="W68" s="240"/>
      <c r="X68" s="240"/>
      <c r="Y68" s="240"/>
      <c r="Z68" s="240"/>
    </row>
    <row r="69" spans="1:26" ht="13.5" customHeight="1">
      <c r="A69" s="240"/>
      <c r="B69" s="240"/>
      <c r="C69" s="240"/>
      <c r="D69" s="240"/>
      <c r="E69" s="240"/>
      <c r="F69" s="240"/>
      <c r="G69" s="240"/>
      <c r="H69" s="240"/>
      <c r="I69" s="67"/>
      <c r="J69" s="67"/>
      <c r="K69" s="240"/>
      <c r="L69" s="240"/>
      <c r="M69" s="136"/>
      <c r="N69" s="136"/>
      <c r="O69" s="136"/>
      <c r="P69" s="136"/>
      <c r="Q69" s="240"/>
      <c r="R69" s="240"/>
      <c r="S69" s="240"/>
      <c r="T69" s="240"/>
      <c r="U69" s="240"/>
      <c r="V69" s="240"/>
      <c r="W69" s="240"/>
      <c r="X69" s="240"/>
      <c r="Y69" s="240"/>
      <c r="Z69" s="240"/>
    </row>
    <row r="70" spans="1:26" ht="13.5" customHeight="1">
      <c r="A70" s="240"/>
      <c r="B70" s="240"/>
      <c r="C70" s="240"/>
      <c r="D70" s="240"/>
      <c r="E70" s="240"/>
      <c r="F70" s="240"/>
      <c r="G70" s="240"/>
      <c r="H70" s="240"/>
      <c r="I70" s="67"/>
      <c r="J70" s="67"/>
      <c r="K70" s="240"/>
      <c r="L70" s="240"/>
      <c r="M70" s="136"/>
      <c r="N70" s="136"/>
      <c r="O70" s="136"/>
      <c r="P70" s="136"/>
      <c r="Q70" s="240"/>
      <c r="R70" s="240"/>
      <c r="S70" s="240"/>
      <c r="T70" s="240"/>
      <c r="U70" s="240"/>
      <c r="V70" s="240"/>
      <c r="W70" s="240"/>
      <c r="X70" s="240"/>
      <c r="Y70" s="240"/>
      <c r="Z70" s="240"/>
    </row>
    <row r="71" spans="1:26" ht="13.5" customHeight="1">
      <c r="A71" s="240"/>
      <c r="B71" s="240"/>
      <c r="C71" s="240"/>
      <c r="D71" s="240"/>
      <c r="E71" s="240"/>
      <c r="F71" s="240"/>
      <c r="G71" s="240"/>
      <c r="H71" s="240"/>
      <c r="I71" s="67"/>
      <c r="J71" s="67"/>
      <c r="K71" s="240"/>
      <c r="L71" s="240"/>
      <c r="M71" s="136"/>
      <c r="N71" s="136"/>
      <c r="O71" s="136"/>
      <c r="P71" s="136"/>
      <c r="Q71" s="240"/>
      <c r="R71" s="240"/>
      <c r="S71" s="240"/>
      <c r="T71" s="240"/>
      <c r="U71" s="240"/>
      <c r="V71" s="240"/>
      <c r="W71" s="240"/>
      <c r="X71" s="240"/>
      <c r="Y71" s="240"/>
      <c r="Z71" s="240"/>
    </row>
    <row r="72" spans="1:26" ht="13.5" customHeight="1">
      <c r="A72" s="240"/>
      <c r="B72" s="240"/>
      <c r="C72" s="240"/>
      <c r="D72" s="240"/>
      <c r="E72" s="240"/>
      <c r="F72" s="240"/>
      <c r="G72" s="240"/>
      <c r="H72" s="240"/>
      <c r="I72" s="67"/>
      <c r="J72" s="67"/>
      <c r="K72" s="240"/>
      <c r="L72" s="240"/>
      <c r="M72" s="136"/>
      <c r="N72" s="136"/>
      <c r="O72" s="136"/>
      <c r="P72" s="136"/>
      <c r="Q72" s="240"/>
      <c r="R72" s="240"/>
      <c r="S72" s="240"/>
      <c r="T72" s="240"/>
      <c r="U72" s="240"/>
      <c r="V72" s="240"/>
      <c r="W72" s="240"/>
      <c r="X72" s="240"/>
      <c r="Y72" s="240"/>
      <c r="Z72" s="240"/>
    </row>
    <row r="73" spans="1:26" ht="13.5" customHeight="1">
      <c r="A73" s="240"/>
      <c r="B73" s="240"/>
      <c r="C73" s="240"/>
      <c r="D73" s="240"/>
      <c r="E73" s="240"/>
      <c r="F73" s="240"/>
      <c r="G73" s="240"/>
      <c r="H73" s="240"/>
      <c r="I73" s="67"/>
      <c r="J73" s="67"/>
      <c r="K73" s="240"/>
      <c r="L73" s="240"/>
      <c r="M73" s="136"/>
      <c r="N73" s="136"/>
      <c r="O73" s="136"/>
      <c r="P73" s="136"/>
      <c r="Q73" s="240"/>
      <c r="R73" s="240"/>
      <c r="S73" s="240"/>
      <c r="T73" s="240"/>
      <c r="U73" s="240"/>
      <c r="V73" s="240"/>
      <c r="W73" s="240"/>
      <c r="X73" s="240"/>
      <c r="Y73" s="240"/>
      <c r="Z73" s="240"/>
    </row>
    <row r="74" spans="1:26" ht="13.5" customHeight="1">
      <c r="A74" s="240"/>
      <c r="B74" s="240"/>
      <c r="C74" s="240"/>
      <c r="D74" s="240"/>
      <c r="E74" s="240"/>
      <c r="F74" s="240"/>
      <c r="G74" s="240"/>
      <c r="H74" s="240"/>
      <c r="I74" s="67"/>
      <c r="J74" s="67"/>
      <c r="K74" s="240"/>
      <c r="L74" s="240"/>
      <c r="M74" s="136"/>
      <c r="N74" s="136"/>
      <c r="O74" s="136"/>
      <c r="P74" s="136"/>
      <c r="Q74" s="240"/>
      <c r="R74" s="240"/>
      <c r="S74" s="240"/>
      <c r="T74" s="240"/>
      <c r="U74" s="240"/>
      <c r="V74" s="240"/>
      <c r="W74" s="240"/>
      <c r="X74" s="240"/>
      <c r="Y74" s="240"/>
      <c r="Z74" s="240"/>
    </row>
    <row r="75" spans="1:26" ht="13.5" customHeight="1">
      <c r="A75" s="240"/>
      <c r="B75" s="240"/>
      <c r="C75" s="240"/>
      <c r="D75" s="240"/>
      <c r="E75" s="240"/>
      <c r="F75" s="240"/>
      <c r="G75" s="240"/>
      <c r="H75" s="240"/>
      <c r="I75" s="67"/>
      <c r="J75" s="67"/>
      <c r="K75" s="240"/>
      <c r="L75" s="240"/>
      <c r="M75" s="136"/>
      <c r="N75" s="136"/>
      <c r="O75" s="136"/>
      <c r="P75" s="136"/>
      <c r="Q75" s="240"/>
      <c r="R75" s="240"/>
      <c r="S75" s="240"/>
      <c r="T75" s="240"/>
      <c r="U75" s="240"/>
      <c r="V75" s="240"/>
      <c r="W75" s="240"/>
      <c r="X75" s="240"/>
      <c r="Y75" s="240"/>
      <c r="Z75" s="240"/>
    </row>
    <row r="76" spans="1:26" ht="13.5" customHeight="1">
      <c r="A76" s="240"/>
      <c r="B76" s="240"/>
      <c r="C76" s="240"/>
      <c r="D76" s="240"/>
      <c r="E76" s="240"/>
      <c r="F76" s="240"/>
      <c r="G76" s="240"/>
      <c r="H76" s="240"/>
      <c r="I76" s="67"/>
      <c r="J76" s="67"/>
      <c r="K76" s="240"/>
      <c r="L76" s="240"/>
      <c r="M76" s="136"/>
      <c r="N76" s="136"/>
      <c r="O76" s="136"/>
      <c r="P76" s="136"/>
      <c r="Q76" s="240"/>
      <c r="R76" s="240"/>
      <c r="S76" s="240"/>
      <c r="T76" s="240"/>
      <c r="U76" s="240"/>
      <c r="V76" s="240"/>
      <c r="W76" s="240"/>
      <c r="X76" s="240"/>
      <c r="Y76" s="240"/>
      <c r="Z76" s="240"/>
    </row>
    <row r="77" spans="1:26" ht="13.5" customHeight="1">
      <c r="A77" s="240"/>
      <c r="B77" s="240"/>
      <c r="C77" s="240"/>
      <c r="D77" s="240"/>
      <c r="E77" s="240"/>
      <c r="F77" s="240"/>
      <c r="G77" s="240"/>
      <c r="H77" s="240"/>
      <c r="I77" s="67"/>
      <c r="J77" s="67"/>
      <c r="K77" s="240"/>
      <c r="L77" s="240"/>
      <c r="M77" s="136"/>
      <c r="N77" s="136"/>
      <c r="O77" s="136"/>
      <c r="P77" s="136"/>
      <c r="Q77" s="240"/>
      <c r="R77" s="240"/>
      <c r="S77" s="240"/>
      <c r="T77" s="240"/>
      <c r="U77" s="240"/>
      <c r="V77" s="240"/>
      <c r="W77" s="240"/>
      <c r="X77" s="240"/>
      <c r="Y77" s="240"/>
      <c r="Z77" s="240"/>
    </row>
    <row r="78" spans="1:26" ht="13.5" customHeight="1">
      <c r="A78" s="240"/>
      <c r="B78" s="240"/>
      <c r="C78" s="240"/>
      <c r="D78" s="240"/>
      <c r="E78" s="240"/>
      <c r="F78" s="240"/>
      <c r="G78" s="240"/>
      <c r="H78" s="240"/>
      <c r="I78" s="67"/>
      <c r="J78" s="67"/>
      <c r="K78" s="240"/>
      <c r="L78" s="240"/>
      <c r="M78" s="136"/>
      <c r="N78" s="136"/>
      <c r="O78" s="136"/>
      <c r="P78" s="136"/>
      <c r="Q78" s="240"/>
      <c r="R78" s="240"/>
      <c r="S78" s="240"/>
      <c r="T78" s="240"/>
      <c r="U78" s="240"/>
      <c r="V78" s="240"/>
      <c r="W78" s="240"/>
      <c r="X78" s="240"/>
      <c r="Y78" s="240"/>
      <c r="Z78" s="240"/>
    </row>
    <row r="79" spans="1:26" ht="13.5" customHeight="1">
      <c r="A79" s="240"/>
      <c r="B79" s="240"/>
      <c r="C79" s="240"/>
      <c r="D79" s="240"/>
      <c r="E79" s="240"/>
      <c r="F79" s="240"/>
      <c r="G79" s="240"/>
      <c r="H79" s="240"/>
      <c r="I79" s="67"/>
      <c r="J79" s="67"/>
      <c r="K79" s="240"/>
      <c r="L79" s="240"/>
      <c r="M79" s="136"/>
      <c r="N79" s="136"/>
      <c r="O79" s="136"/>
      <c r="P79" s="136"/>
      <c r="Q79" s="240"/>
      <c r="R79" s="240"/>
      <c r="S79" s="240"/>
      <c r="T79" s="240"/>
      <c r="U79" s="240"/>
      <c r="V79" s="240"/>
      <c r="W79" s="240"/>
      <c r="X79" s="240"/>
      <c r="Y79" s="240"/>
      <c r="Z79" s="240"/>
    </row>
    <row r="80" spans="1:26" ht="13.5" customHeight="1">
      <c r="A80" s="240"/>
      <c r="B80" s="240"/>
      <c r="C80" s="240"/>
      <c r="D80" s="240"/>
      <c r="E80" s="240"/>
      <c r="F80" s="240"/>
      <c r="G80" s="240"/>
      <c r="H80" s="240"/>
      <c r="I80" s="67"/>
      <c r="J80" s="67"/>
      <c r="K80" s="240"/>
      <c r="L80" s="240"/>
      <c r="M80" s="136"/>
      <c r="N80" s="136"/>
      <c r="O80" s="136"/>
      <c r="P80" s="136"/>
      <c r="Q80" s="240"/>
      <c r="R80" s="240"/>
      <c r="S80" s="240"/>
      <c r="T80" s="240"/>
      <c r="U80" s="240"/>
      <c r="V80" s="240"/>
      <c r="W80" s="240"/>
      <c r="X80" s="240"/>
      <c r="Y80" s="240"/>
      <c r="Z80" s="240"/>
    </row>
    <row r="81" spans="1:26" ht="13.5" customHeight="1">
      <c r="A81" s="240"/>
      <c r="B81" s="240"/>
      <c r="C81" s="240"/>
      <c r="D81" s="240"/>
      <c r="E81" s="240"/>
      <c r="F81" s="240"/>
      <c r="G81" s="240"/>
      <c r="H81" s="240"/>
      <c r="I81" s="67"/>
      <c r="J81" s="67"/>
      <c r="K81" s="240"/>
      <c r="L81" s="240"/>
      <c r="M81" s="136"/>
      <c r="N81" s="136"/>
      <c r="O81" s="136"/>
      <c r="P81" s="136"/>
      <c r="Q81" s="240"/>
      <c r="R81" s="240"/>
      <c r="S81" s="240"/>
      <c r="T81" s="240"/>
      <c r="U81" s="240"/>
      <c r="V81" s="240"/>
      <c r="W81" s="240"/>
      <c r="X81" s="240"/>
      <c r="Y81" s="240"/>
      <c r="Z81" s="240"/>
    </row>
    <row r="82" spans="1:26" ht="13.5" customHeight="1">
      <c r="A82" s="240"/>
      <c r="B82" s="240"/>
      <c r="C82" s="240"/>
      <c r="D82" s="240"/>
      <c r="E82" s="240"/>
      <c r="F82" s="240"/>
      <c r="G82" s="240"/>
      <c r="H82" s="240"/>
      <c r="I82" s="67"/>
      <c r="J82" s="67"/>
      <c r="K82" s="240"/>
      <c r="L82" s="240"/>
      <c r="M82" s="136"/>
      <c r="N82" s="136"/>
      <c r="O82" s="136"/>
      <c r="P82" s="136"/>
      <c r="Q82" s="240"/>
      <c r="R82" s="240"/>
      <c r="S82" s="240"/>
      <c r="T82" s="240"/>
      <c r="U82" s="240"/>
      <c r="V82" s="240"/>
      <c r="W82" s="240"/>
      <c r="X82" s="240"/>
      <c r="Y82" s="240"/>
      <c r="Z82" s="240"/>
    </row>
    <row r="83" spans="1:26" ht="13.5" customHeight="1">
      <c r="A83" s="240"/>
      <c r="B83" s="240"/>
      <c r="C83" s="240"/>
      <c r="D83" s="240"/>
      <c r="E83" s="240"/>
      <c r="F83" s="240"/>
      <c r="G83" s="240"/>
      <c r="H83" s="240"/>
      <c r="I83" s="67"/>
      <c r="J83" s="67"/>
      <c r="K83" s="240"/>
      <c r="L83" s="240"/>
      <c r="M83" s="136"/>
      <c r="N83" s="136"/>
      <c r="O83" s="136"/>
      <c r="P83" s="136"/>
      <c r="Q83" s="240"/>
      <c r="R83" s="240"/>
      <c r="S83" s="240"/>
      <c r="T83" s="240"/>
      <c r="U83" s="240"/>
      <c r="V83" s="240"/>
      <c r="W83" s="240"/>
      <c r="X83" s="240"/>
      <c r="Y83" s="240"/>
      <c r="Z83" s="240"/>
    </row>
    <row r="84" spans="1:26" ht="13.5" customHeight="1">
      <c r="A84" s="240"/>
      <c r="B84" s="240"/>
      <c r="C84" s="240"/>
      <c r="D84" s="240"/>
      <c r="E84" s="240"/>
      <c r="F84" s="240"/>
      <c r="G84" s="240"/>
      <c r="H84" s="240"/>
      <c r="I84" s="67"/>
      <c r="J84" s="67"/>
      <c r="K84" s="240"/>
      <c r="L84" s="240"/>
      <c r="M84" s="136"/>
      <c r="N84" s="136"/>
      <c r="O84" s="136"/>
      <c r="P84" s="136"/>
      <c r="Q84" s="240"/>
      <c r="R84" s="240"/>
      <c r="S84" s="240"/>
      <c r="T84" s="240"/>
      <c r="U84" s="240"/>
      <c r="V84" s="240"/>
      <c r="W84" s="240"/>
      <c r="X84" s="240"/>
      <c r="Y84" s="240"/>
      <c r="Z84" s="240"/>
    </row>
    <row r="85" spans="1:26" ht="13.5" customHeight="1">
      <c r="A85" s="240"/>
      <c r="B85" s="240"/>
      <c r="C85" s="240"/>
      <c r="D85" s="240"/>
      <c r="E85" s="240"/>
      <c r="F85" s="240"/>
      <c r="G85" s="240"/>
      <c r="H85" s="240"/>
      <c r="I85" s="67"/>
      <c r="J85" s="67"/>
      <c r="K85" s="240"/>
      <c r="L85" s="240"/>
      <c r="M85" s="136"/>
      <c r="N85" s="136"/>
      <c r="O85" s="136"/>
      <c r="P85" s="136"/>
      <c r="Q85" s="240"/>
      <c r="R85" s="240"/>
      <c r="S85" s="240"/>
      <c r="T85" s="240"/>
      <c r="U85" s="240"/>
      <c r="V85" s="240"/>
      <c r="W85" s="240"/>
      <c r="X85" s="240"/>
      <c r="Y85" s="240"/>
      <c r="Z85" s="240"/>
    </row>
    <row r="86" spans="1:26" ht="13.5" customHeight="1">
      <c r="A86" s="240"/>
      <c r="B86" s="240"/>
      <c r="C86" s="240"/>
      <c r="D86" s="240"/>
      <c r="E86" s="240"/>
      <c r="F86" s="240"/>
      <c r="G86" s="240"/>
      <c r="H86" s="240"/>
      <c r="I86" s="67"/>
      <c r="J86" s="67"/>
      <c r="K86" s="240"/>
      <c r="L86" s="240"/>
      <c r="M86" s="136"/>
      <c r="N86" s="136"/>
      <c r="O86" s="136"/>
      <c r="P86" s="136"/>
      <c r="Q86" s="240"/>
      <c r="R86" s="240"/>
      <c r="S86" s="240"/>
      <c r="T86" s="240"/>
      <c r="U86" s="240"/>
      <c r="V86" s="240"/>
      <c r="W86" s="240"/>
      <c r="X86" s="240"/>
      <c r="Y86" s="240"/>
      <c r="Z86" s="240"/>
    </row>
    <row r="87" spans="1:26" ht="13.5" customHeight="1">
      <c r="A87" s="240"/>
      <c r="B87" s="240"/>
      <c r="C87" s="240"/>
      <c r="D87" s="240"/>
      <c r="E87" s="240"/>
      <c r="F87" s="240"/>
      <c r="G87" s="240"/>
      <c r="H87" s="240"/>
      <c r="I87" s="67"/>
      <c r="J87" s="67"/>
      <c r="K87" s="240"/>
      <c r="L87" s="240"/>
      <c r="M87" s="136"/>
      <c r="N87" s="136"/>
      <c r="O87" s="136"/>
      <c r="P87" s="136"/>
      <c r="Q87" s="240"/>
      <c r="R87" s="240"/>
      <c r="S87" s="240"/>
      <c r="T87" s="240"/>
      <c r="U87" s="240"/>
      <c r="V87" s="240"/>
      <c r="W87" s="240"/>
      <c r="X87" s="240"/>
      <c r="Y87" s="240"/>
      <c r="Z87" s="240"/>
    </row>
    <row r="88" spans="1:26" ht="13.5" customHeight="1">
      <c r="A88" s="240"/>
      <c r="B88" s="240"/>
      <c r="C88" s="240"/>
      <c r="D88" s="240"/>
      <c r="E88" s="240"/>
      <c r="F88" s="240"/>
      <c r="G88" s="240"/>
      <c r="H88" s="240"/>
      <c r="I88" s="67"/>
      <c r="J88" s="67"/>
      <c r="K88" s="240"/>
      <c r="L88" s="240"/>
      <c r="M88" s="136"/>
      <c r="N88" s="136"/>
      <c r="O88" s="136"/>
      <c r="P88" s="136"/>
      <c r="Q88" s="240"/>
      <c r="R88" s="240"/>
      <c r="S88" s="240"/>
      <c r="T88" s="240"/>
      <c r="U88" s="240"/>
      <c r="V88" s="240"/>
      <c r="W88" s="240"/>
      <c r="X88" s="240"/>
      <c r="Y88" s="240"/>
      <c r="Z88" s="240"/>
    </row>
    <row r="89" spans="1:26" ht="13.5" customHeight="1">
      <c r="A89" s="240"/>
      <c r="B89" s="240"/>
      <c r="C89" s="240"/>
      <c r="D89" s="240"/>
      <c r="E89" s="240"/>
      <c r="F89" s="240"/>
      <c r="G89" s="240"/>
      <c r="H89" s="240"/>
      <c r="I89" s="67"/>
      <c r="J89" s="67"/>
      <c r="K89" s="240"/>
      <c r="L89" s="240"/>
      <c r="M89" s="136"/>
      <c r="N89" s="136"/>
      <c r="O89" s="136"/>
      <c r="P89" s="136"/>
      <c r="Q89" s="240"/>
      <c r="R89" s="240"/>
      <c r="S89" s="240"/>
      <c r="T89" s="240"/>
      <c r="U89" s="240"/>
      <c r="V89" s="240"/>
      <c r="W89" s="240"/>
      <c r="X89" s="240"/>
      <c r="Y89" s="240"/>
      <c r="Z89" s="240"/>
    </row>
    <row r="90" spans="1:26" ht="13.5" customHeight="1">
      <c r="A90" s="240"/>
      <c r="B90" s="240"/>
      <c r="C90" s="240"/>
      <c r="D90" s="240"/>
      <c r="E90" s="240"/>
      <c r="F90" s="240"/>
      <c r="G90" s="240"/>
      <c r="H90" s="240"/>
      <c r="I90" s="67"/>
      <c r="J90" s="67"/>
      <c r="K90" s="240"/>
      <c r="L90" s="240"/>
      <c r="M90" s="136"/>
      <c r="N90" s="136"/>
      <c r="O90" s="136"/>
      <c r="P90" s="136"/>
      <c r="Q90" s="240"/>
      <c r="R90" s="240"/>
      <c r="S90" s="240"/>
      <c r="T90" s="240"/>
      <c r="U90" s="240"/>
      <c r="V90" s="240"/>
      <c r="W90" s="240"/>
      <c r="X90" s="240"/>
      <c r="Y90" s="240"/>
      <c r="Z90" s="240"/>
    </row>
    <row r="91" spans="1:26" ht="13.5" customHeight="1">
      <c r="A91" s="240"/>
      <c r="B91" s="240"/>
      <c r="C91" s="240"/>
      <c r="D91" s="240"/>
      <c r="E91" s="240"/>
      <c r="F91" s="240"/>
      <c r="G91" s="240"/>
      <c r="H91" s="240"/>
      <c r="I91" s="67"/>
      <c r="J91" s="67"/>
      <c r="K91" s="240"/>
      <c r="L91" s="240"/>
      <c r="M91" s="136"/>
      <c r="N91" s="136"/>
      <c r="O91" s="136"/>
      <c r="P91" s="136"/>
      <c r="Q91" s="240"/>
      <c r="R91" s="240"/>
      <c r="S91" s="240"/>
      <c r="T91" s="240"/>
      <c r="U91" s="240"/>
      <c r="V91" s="240"/>
      <c r="W91" s="240"/>
      <c r="X91" s="240"/>
      <c r="Y91" s="240"/>
      <c r="Z91" s="240"/>
    </row>
    <row r="92" spans="1:26" ht="13.5" customHeight="1">
      <c r="A92" s="240"/>
      <c r="B92" s="240"/>
      <c r="C92" s="240"/>
      <c r="D92" s="240"/>
      <c r="E92" s="240"/>
      <c r="F92" s="240"/>
      <c r="G92" s="240"/>
      <c r="H92" s="240"/>
      <c r="I92" s="67"/>
      <c r="J92" s="67"/>
      <c r="K92" s="240"/>
      <c r="L92" s="240"/>
      <c r="M92" s="136"/>
      <c r="N92" s="136"/>
      <c r="O92" s="136"/>
      <c r="P92" s="136"/>
      <c r="Q92" s="240"/>
      <c r="R92" s="240"/>
      <c r="S92" s="240"/>
      <c r="T92" s="240"/>
      <c r="U92" s="240"/>
      <c r="V92" s="240"/>
      <c r="W92" s="240"/>
      <c r="X92" s="240"/>
      <c r="Y92" s="240"/>
      <c r="Z92" s="240"/>
    </row>
    <row r="93" spans="1:26" ht="13.5" customHeight="1">
      <c r="A93" s="240"/>
      <c r="B93" s="240"/>
      <c r="C93" s="240"/>
      <c r="D93" s="240"/>
      <c r="E93" s="240"/>
      <c r="F93" s="240"/>
      <c r="G93" s="240"/>
      <c r="H93" s="240"/>
      <c r="I93" s="67"/>
      <c r="J93" s="67"/>
      <c r="K93" s="240"/>
      <c r="L93" s="240"/>
      <c r="M93" s="136"/>
      <c r="N93" s="136"/>
      <c r="O93" s="136"/>
      <c r="P93" s="136"/>
      <c r="Q93" s="240"/>
      <c r="R93" s="240"/>
      <c r="S93" s="240"/>
      <c r="T93" s="240"/>
      <c r="U93" s="240"/>
      <c r="V93" s="240"/>
      <c r="W93" s="240"/>
      <c r="X93" s="240"/>
      <c r="Y93" s="240"/>
      <c r="Z93" s="240"/>
    </row>
    <row r="94" spans="1:26" ht="13.5" customHeight="1">
      <c r="A94" s="240"/>
      <c r="B94" s="240"/>
      <c r="C94" s="240"/>
      <c r="D94" s="240"/>
      <c r="E94" s="240"/>
      <c r="F94" s="240"/>
      <c r="G94" s="240"/>
      <c r="H94" s="240"/>
      <c r="I94" s="67"/>
      <c r="J94" s="67"/>
      <c r="K94" s="240"/>
      <c r="L94" s="240"/>
      <c r="M94" s="136"/>
      <c r="N94" s="136"/>
      <c r="O94" s="136"/>
      <c r="P94" s="136"/>
      <c r="Q94" s="240"/>
      <c r="R94" s="240"/>
      <c r="S94" s="240"/>
      <c r="T94" s="240"/>
      <c r="U94" s="240"/>
      <c r="V94" s="240"/>
      <c r="W94" s="240"/>
      <c r="X94" s="240"/>
      <c r="Y94" s="240"/>
      <c r="Z94" s="240"/>
    </row>
    <row r="95" spans="1:26" ht="13.5" customHeight="1">
      <c r="A95" s="240"/>
      <c r="B95" s="240"/>
      <c r="C95" s="240"/>
      <c r="D95" s="240"/>
      <c r="E95" s="240"/>
      <c r="F95" s="240"/>
      <c r="G95" s="240"/>
      <c r="H95" s="240"/>
      <c r="I95" s="67"/>
      <c r="J95" s="67"/>
      <c r="K95" s="240"/>
      <c r="L95" s="240"/>
      <c r="M95" s="136"/>
      <c r="N95" s="136"/>
      <c r="O95" s="136"/>
      <c r="P95" s="136"/>
      <c r="Q95" s="240"/>
      <c r="R95" s="240"/>
      <c r="S95" s="240"/>
      <c r="T95" s="240"/>
      <c r="U95" s="240"/>
      <c r="V95" s="240"/>
      <c r="W95" s="240"/>
      <c r="X95" s="240"/>
      <c r="Y95" s="240"/>
      <c r="Z95" s="240"/>
    </row>
    <row r="96" spans="1:26" ht="13.5" customHeight="1">
      <c r="A96" s="240"/>
      <c r="B96" s="240"/>
      <c r="C96" s="240"/>
      <c r="D96" s="240"/>
      <c r="E96" s="240"/>
      <c r="F96" s="240"/>
      <c r="G96" s="240"/>
      <c r="H96" s="240"/>
      <c r="I96" s="67"/>
      <c r="J96" s="67"/>
      <c r="K96" s="240"/>
      <c r="L96" s="240"/>
      <c r="M96" s="136"/>
      <c r="N96" s="136"/>
      <c r="O96" s="136"/>
      <c r="P96" s="136"/>
      <c r="Q96" s="240"/>
      <c r="R96" s="240"/>
      <c r="S96" s="240"/>
      <c r="T96" s="240"/>
      <c r="U96" s="240"/>
      <c r="V96" s="240"/>
      <c r="W96" s="240"/>
      <c r="X96" s="240"/>
      <c r="Y96" s="240"/>
      <c r="Z96" s="240"/>
    </row>
    <row r="97" spans="1:26" ht="13.5" customHeight="1">
      <c r="A97" s="240"/>
      <c r="B97" s="240"/>
      <c r="C97" s="240"/>
      <c r="D97" s="240"/>
      <c r="E97" s="240"/>
      <c r="F97" s="240"/>
      <c r="G97" s="240"/>
      <c r="H97" s="240"/>
      <c r="I97" s="67"/>
      <c r="J97" s="67"/>
      <c r="K97" s="240"/>
      <c r="L97" s="240"/>
      <c r="M97" s="136"/>
      <c r="N97" s="136"/>
      <c r="O97" s="136"/>
      <c r="P97" s="136"/>
      <c r="Q97" s="240"/>
      <c r="R97" s="240"/>
      <c r="S97" s="240"/>
      <c r="T97" s="240"/>
      <c r="U97" s="240"/>
      <c r="V97" s="240"/>
      <c r="W97" s="240"/>
      <c r="X97" s="240"/>
      <c r="Y97" s="240"/>
      <c r="Z97" s="240"/>
    </row>
    <row r="98" spans="1:26" ht="13.5" customHeight="1">
      <c r="A98" s="240"/>
      <c r="B98" s="240"/>
      <c r="C98" s="240"/>
      <c r="D98" s="240"/>
      <c r="E98" s="240"/>
      <c r="F98" s="240"/>
      <c r="G98" s="240"/>
      <c r="H98" s="240"/>
      <c r="I98" s="67"/>
      <c r="J98" s="67"/>
      <c r="K98" s="240"/>
      <c r="L98" s="240"/>
      <c r="M98" s="136"/>
      <c r="N98" s="136"/>
      <c r="O98" s="136"/>
      <c r="P98" s="136"/>
      <c r="Q98" s="240"/>
      <c r="R98" s="240"/>
      <c r="S98" s="240"/>
      <c r="T98" s="240"/>
      <c r="U98" s="240"/>
      <c r="V98" s="240"/>
      <c r="W98" s="240"/>
      <c r="X98" s="240"/>
      <c r="Y98" s="240"/>
      <c r="Z98" s="240"/>
    </row>
    <row r="99" spans="1:26" ht="13.5" customHeight="1">
      <c r="A99" s="240"/>
      <c r="B99" s="240"/>
      <c r="C99" s="240"/>
      <c r="D99" s="240"/>
      <c r="E99" s="240"/>
      <c r="F99" s="240"/>
      <c r="G99" s="240"/>
      <c r="H99" s="240"/>
      <c r="I99" s="67"/>
      <c r="J99" s="67"/>
      <c r="K99" s="240"/>
      <c r="L99" s="240"/>
      <c r="M99" s="136"/>
      <c r="N99" s="136"/>
      <c r="O99" s="136"/>
      <c r="P99" s="136"/>
      <c r="Q99" s="240"/>
      <c r="R99" s="240"/>
      <c r="S99" s="240"/>
      <c r="T99" s="240"/>
      <c r="U99" s="240"/>
      <c r="V99" s="240"/>
      <c r="W99" s="240"/>
      <c r="X99" s="240"/>
      <c r="Y99" s="240"/>
      <c r="Z99" s="240"/>
    </row>
    <row r="100" spans="1:26" ht="13.5" customHeight="1">
      <c r="A100" s="240"/>
      <c r="B100" s="240"/>
      <c r="C100" s="240"/>
      <c r="D100" s="240"/>
      <c r="E100" s="240"/>
      <c r="F100" s="240"/>
      <c r="G100" s="240"/>
      <c r="H100" s="240"/>
      <c r="I100" s="67"/>
      <c r="J100" s="67"/>
      <c r="K100" s="240"/>
      <c r="L100" s="240"/>
      <c r="M100" s="136"/>
      <c r="N100" s="136"/>
      <c r="O100" s="136"/>
      <c r="P100" s="136"/>
      <c r="Q100" s="240"/>
      <c r="R100" s="240"/>
      <c r="S100" s="240"/>
      <c r="T100" s="240"/>
      <c r="U100" s="240"/>
      <c r="V100" s="240"/>
      <c r="W100" s="240"/>
      <c r="X100" s="240"/>
      <c r="Y100" s="240"/>
      <c r="Z100" s="240"/>
    </row>
    <row r="101" spans="1:26" ht="13.5" customHeight="1">
      <c r="A101" s="240"/>
      <c r="B101" s="240"/>
      <c r="C101" s="240"/>
      <c r="D101" s="240"/>
      <c r="E101" s="240"/>
      <c r="F101" s="240"/>
      <c r="G101" s="240"/>
      <c r="H101" s="240"/>
      <c r="I101" s="67"/>
      <c r="J101" s="67"/>
      <c r="K101" s="240"/>
      <c r="L101" s="240"/>
      <c r="M101" s="136"/>
      <c r="N101" s="136"/>
      <c r="O101" s="136"/>
      <c r="P101" s="136"/>
      <c r="Q101" s="240"/>
      <c r="R101" s="240"/>
      <c r="S101" s="240"/>
      <c r="T101" s="240"/>
      <c r="U101" s="240"/>
      <c r="V101" s="240"/>
      <c r="W101" s="240"/>
      <c r="X101" s="240"/>
      <c r="Y101" s="240"/>
      <c r="Z101" s="240"/>
    </row>
    <row r="102" spans="1:26" ht="13.5" customHeight="1">
      <c r="A102" s="240"/>
      <c r="B102" s="240"/>
      <c r="C102" s="240"/>
      <c r="D102" s="240"/>
      <c r="E102" s="240"/>
      <c r="F102" s="240"/>
      <c r="G102" s="240"/>
      <c r="H102" s="240"/>
      <c r="I102" s="67"/>
      <c r="J102" s="67"/>
      <c r="K102" s="240"/>
      <c r="L102" s="240"/>
      <c r="M102" s="136"/>
      <c r="N102" s="136"/>
      <c r="O102" s="136"/>
      <c r="P102" s="136"/>
      <c r="Q102" s="240"/>
      <c r="R102" s="240"/>
      <c r="S102" s="240"/>
      <c r="T102" s="240"/>
      <c r="U102" s="240"/>
      <c r="V102" s="240"/>
      <c r="W102" s="240"/>
      <c r="X102" s="240"/>
      <c r="Y102" s="240"/>
      <c r="Z102" s="240"/>
    </row>
    <row r="103" spans="1:26" ht="13.5" customHeight="1">
      <c r="A103" s="240"/>
      <c r="B103" s="240"/>
      <c r="C103" s="240"/>
      <c r="D103" s="240"/>
      <c r="E103" s="240"/>
      <c r="F103" s="240"/>
      <c r="G103" s="240"/>
      <c r="H103" s="240"/>
      <c r="I103" s="67"/>
      <c r="J103" s="67"/>
      <c r="K103" s="240"/>
      <c r="L103" s="240"/>
      <c r="M103" s="136"/>
      <c r="N103" s="136"/>
      <c r="O103" s="136"/>
      <c r="P103" s="136"/>
      <c r="Q103" s="240"/>
      <c r="R103" s="240"/>
      <c r="S103" s="240"/>
      <c r="T103" s="240"/>
      <c r="U103" s="240"/>
      <c r="V103" s="240"/>
      <c r="W103" s="240"/>
      <c r="X103" s="240"/>
      <c r="Y103" s="240"/>
      <c r="Z103" s="240"/>
    </row>
    <row r="104" spans="1:26" ht="13.5" customHeight="1">
      <c r="A104" s="240"/>
      <c r="B104" s="240"/>
      <c r="C104" s="240"/>
      <c r="D104" s="240"/>
      <c r="E104" s="240"/>
      <c r="F104" s="240"/>
      <c r="G104" s="240"/>
      <c r="H104" s="240"/>
      <c r="I104" s="67"/>
      <c r="J104" s="67"/>
      <c r="K104" s="240"/>
      <c r="L104" s="240"/>
      <c r="M104" s="136"/>
      <c r="N104" s="136"/>
      <c r="O104" s="136"/>
      <c r="P104" s="136"/>
      <c r="Q104" s="240"/>
      <c r="R104" s="240"/>
      <c r="S104" s="240"/>
      <c r="T104" s="240"/>
      <c r="U104" s="240"/>
      <c r="V104" s="240"/>
      <c r="W104" s="240"/>
      <c r="X104" s="240"/>
      <c r="Y104" s="240"/>
      <c r="Z104" s="240"/>
    </row>
    <row r="105" spans="1:26" ht="13.5" customHeight="1">
      <c r="A105" s="240"/>
      <c r="B105" s="240"/>
      <c r="C105" s="240"/>
      <c r="D105" s="240"/>
      <c r="E105" s="240"/>
      <c r="F105" s="240"/>
      <c r="G105" s="240"/>
      <c r="H105" s="240"/>
      <c r="I105" s="67"/>
      <c r="J105" s="67"/>
      <c r="K105" s="240"/>
      <c r="L105" s="240"/>
      <c r="M105" s="136"/>
      <c r="N105" s="136"/>
      <c r="O105" s="136"/>
      <c r="P105" s="136"/>
      <c r="Q105" s="240"/>
      <c r="R105" s="240"/>
      <c r="S105" s="240"/>
      <c r="T105" s="240"/>
      <c r="U105" s="240"/>
      <c r="V105" s="240"/>
      <c r="W105" s="240"/>
      <c r="X105" s="240"/>
      <c r="Y105" s="240"/>
      <c r="Z105" s="240"/>
    </row>
    <row r="106" spans="1:26" ht="13.5" customHeight="1">
      <c r="A106" s="240"/>
      <c r="B106" s="240"/>
      <c r="C106" s="240"/>
      <c r="D106" s="240"/>
      <c r="E106" s="240"/>
      <c r="F106" s="240"/>
      <c r="G106" s="240"/>
      <c r="H106" s="240"/>
      <c r="I106" s="67"/>
      <c r="J106" s="67"/>
      <c r="K106" s="240"/>
      <c r="L106" s="240"/>
      <c r="M106" s="136"/>
      <c r="N106" s="136"/>
      <c r="O106" s="136"/>
      <c r="P106" s="136"/>
      <c r="Q106" s="240"/>
      <c r="R106" s="240"/>
      <c r="S106" s="240"/>
      <c r="T106" s="240"/>
      <c r="U106" s="240"/>
      <c r="V106" s="240"/>
      <c r="W106" s="240"/>
      <c r="X106" s="240"/>
      <c r="Y106" s="240"/>
      <c r="Z106" s="240"/>
    </row>
    <row r="107" spans="1:26" ht="13.5" customHeight="1">
      <c r="A107" s="240"/>
      <c r="B107" s="240"/>
      <c r="C107" s="240"/>
      <c r="D107" s="240"/>
      <c r="E107" s="240"/>
      <c r="F107" s="240"/>
      <c r="G107" s="240"/>
      <c r="H107" s="240"/>
      <c r="I107" s="67"/>
      <c r="J107" s="67"/>
      <c r="K107" s="240"/>
      <c r="L107" s="240"/>
      <c r="M107" s="136"/>
      <c r="N107" s="136"/>
      <c r="O107" s="136"/>
      <c r="P107" s="136"/>
      <c r="Q107" s="240"/>
      <c r="R107" s="240"/>
      <c r="S107" s="240"/>
      <c r="T107" s="240"/>
      <c r="U107" s="240"/>
      <c r="V107" s="240"/>
      <c r="W107" s="240"/>
      <c r="X107" s="240"/>
      <c r="Y107" s="240"/>
      <c r="Z107" s="240"/>
    </row>
    <row r="108" spans="1:26" ht="13.5" customHeight="1">
      <c r="A108" s="240"/>
      <c r="B108" s="240"/>
      <c r="C108" s="240"/>
      <c r="D108" s="240"/>
      <c r="E108" s="240"/>
      <c r="F108" s="240"/>
      <c r="G108" s="240"/>
      <c r="H108" s="240"/>
      <c r="I108" s="67"/>
      <c r="J108" s="67"/>
      <c r="K108" s="240"/>
      <c r="L108" s="240"/>
      <c r="M108" s="136"/>
      <c r="N108" s="136"/>
      <c r="O108" s="136"/>
      <c r="P108" s="136"/>
      <c r="Q108" s="240"/>
      <c r="R108" s="240"/>
      <c r="S108" s="240"/>
      <c r="T108" s="240"/>
      <c r="U108" s="240"/>
      <c r="V108" s="240"/>
      <c r="W108" s="240"/>
      <c r="X108" s="240"/>
      <c r="Y108" s="240"/>
      <c r="Z108" s="240"/>
    </row>
    <row r="109" spans="1:26" ht="13.5" customHeight="1">
      <c r="A109" s="240"/>
      <c r="B109" s="240"/>
      <c r="C109" s="240"/>
      <c r="D109" s="240"/>
      <c r="E109" s="240"/>
      <c r="F109" s="240"/>
      <c r="G109" s="240"/>
      <c r="H109" s="240"/>
      <c r="I109" s="67"/>
      <c r="J109" s="67"/>
      <c r="K109" s="240"/>
      <c r="L109" s="240"/>
      <c r="M109" s="136"/>
      <c r="N109" s="136"/>
      <c r="O109" s="136"/>
      <c r="P109" s="136"/>
      <c r="Q109" s="240"/>
      <c r="R109" s="240"/>
      <c r="S109" s="240"/>
      <c r="T109" s="240"/>
      <c r="U109" s="240"/>
      <c r="V109" s="240"/>
      <c r="W109" s="240"/>
      <c r="X109" s="240"/>
      <c r="Y109" s="240"/>
      <c r="Z109" s="240"/>
    </row>
    <row r="110" spans="1:26" ht="13.5" customHeight="1">
      <c r="A110" s="240"/>
      <c r="B110" s="240"/>
      <c r="C110" s="240"/>
      <c r="D110" s="240"/>
      <c r="E110" s="240"/>
      <c r="F110" s="240"/>
      <c r="G110" s="240"/>
      <c r="H110" s="240"/>
      <c r="I110" s="67"/>
      <c r="J110" s="67"/>
      <c r="K110" s="240"/>
      <c r="L110" s="240"/>
      <c r="M110" s="136"/>
      <c r="N110" s="136"/>
      <c r="O110" s="136"/>
      <c r="P110" s="136"/>
      <c r="Q110" s="240"/>
      <c r="R110" s="240"/>
      <c r="S110" s="240"/>
      <c r="T110" s="240"/>
      <c r="U110" s="240"/>
      <c r="V110" s="240"/>
      <c r="W110" s="240"/>
      <c r="X110" s="240"/>
      <c r="Y110" s="240"/>
      <c r="Z110" s="240"/>
    </row>
    <row r="111" spans="1:26" ht="13.5" customHeight="1">
      <c r="A111" s="240"/>
      <c r="B111" s="240"/>
      <c r="C111" s="240"/>
      <c r="D111" s="240"/>
      <c r="E111" s="240"/>
      <c r="F111" s="240"/>
      <c r="G111" s="240"/>
      <c r="H111" s="240"/>
      <c r="I111" s="67"/>
      <c r="J111" s="67"/>
      <c r="K111" s="240"/>
      <c r="L111" s="240"/>
      <c r="M111" s="136"/>
      <c r="N111" s="136"/>
      <c r="O111" s="136"/>
      <c r="P111" s="136"/>
      <c r="Q111" s="240"/>
      <c r="R111" s="240"/>
      <c r="S111" s="240"/>
      <c r="T111" s="240"/>
      <c r="U111" s="240"/>
      <c r="V111" s="240"/>
      <c r="W111" s="240"/>
      <c r="X111" s="240"/>
      <c r="Y111" s="240"/>
      <c r="Z111" s="240"/>
    </row>
    <row r="112" spans="1:26" ht="13.5" customHeight="1">
      <c r="A112" s="240"/>
      <c r="B112" s="240"/>
      <c r="C112" s="240"/>
      <c r="D112" s="240"/>
      <c r="E112" s="240"/>
      <c r="F112" s="240"/>
      <c r="G112" s="240"/>
      <c r="H112" s="240"/>
      <c r="I112" s="67"/>
      <c r="J112" s="67"/>
      <c r="K112" s="240"/>
      <c r="L112" s="240"/>
      <c r="M112" s="136"/>
      <c r="N112" s="136"/>
      <c r="O112" s="136"/>
      <c r="P112" s="136"/>
      <c r="Q112" s="240"/>
      <c r="R112" s="240"/>
      <c r="S112" s="240"/>
      <c r="T112" s="240"/>
      <c r="U112" s="240"/>
      <c r="V112" s="240"/>
      <c r="W112" s="240"/>
      <c r="X112" s="240"/>
      <c r="Y112" s="240"/>
      <c r="Z112" s="240"/>
    </row>
    <row r="113" spans="1:26" ht="13.5" customHeight="1">
      <c r="A113" s="240"/>
      <c r="B113" s="240"/>
      <c r="C113" s="240"/>
      <c r="D113" s="240"/>
      <c r="E113" s="240"/>
      <c r="F113" s="240"/>
      <c r="G113" s="240"/>
      <c r="H113" s="240"/>
      <c r="I113" s="67"/>
      <c r="J113" s="67"/>
      <c r="K113" s="240"/>
      <c r="L113" s="240"/>
      <c r="M113" s="136"/>
      <c r="N113" s="136"/>
      <c r="O113" s="136"/>
      <c r="P113" s="136"/>
      <c r="Q113" s="240"/>
      <c r="R113" s="240"/>
      <c r="S113" s="240"/>
      <c r="T113" s="240"/>
      <c r="U113" s="240"/>
      <c r="V113" s="240"/>
      <c r="W113" s="240"/>
      <c r="X113" s="240"/>
      <c r="Y113" s="240"/>
      <c r="Z113" s="240"/>
    </row>
    <row r="114" spans="1:26" ht="13.5" customHeight="1">
      <c r="A114" s="240"/>
      <c r="B114" s="240"/>
      <c r="C114" s="240"/>
      <c r="D114" s="240"/>
      <c r="E114" s="240"/>
      <c r="F114" s="240"/>
      <c r="G114" s="240"/>
      <c r="H114" s="240"/>
      <c r="I114" s="67"/>
      <c r="J114" s="67"/>
      <c r="K114" s="240"/>
      <c r="L114" s="240"/>
      <c r="M114" s="136"/>
      <c r="N114" s="136"/>
      <c r="O114" s="136"/>
      <c r="P114" s="136"/>
      <c r="Q114" s="240"/>
      <c r="R114" s="240"/>
      <c r="S114" s="240"/>
      <c r="T114" s="240"/>
      <c r="U114" s="240"/>
      <c r="V114" s="240"/>
      <c r="W114" s="240"/>
      <c r="X114" s="240"/>
      <c r="Y114" s="240"/>
      <c r="Z114" s="240"/>
    </row>
    <row r="115" spans="1:26" ht="13.5" customHeight="1">
      <c r="A115" s="240"/>
      <c r="B115" s="240"/>
      <c r="C115" s="240"/>
      <c r="D115" s="240"/>
      <c r="E115" s="240"/>
      <c r="F115" s="240"/>
      <c r="G115" s="240"/>
      <c r="H115" s="240"/>
      <c r="I115" s="67"/>
      <c r="J115" s="67"/>
      <c r="K115" s="240"/>
      <c r="L115" s="240"/>
      <c r="M115" s="136"/>
      <c r="N115" s="136"/>
      <c r="O115" s="136"/>
      <c r="P115" s="136"/>
      <c r="Q115" s="240"/>
      <c r="R115" s="240"/>
      <c r="S115" s="240"/>
      <c r="T115" s="240"/>
      <c r="U115" s="240"/>
      <c r="V115" s="240"/>
      <c r="W115" s="240"/>
      <c r="X115" s="240"/>
      <c r="Y115" s="240"/>
      <c r="Z115" s="240"/>
    </row>
    <row r="116" spans="1:26" ht="13.5" customHeight="1">
      <c r="A116" s="240"/>
      <c r="B116" s="240"/>
      <c r="C116" s="240"/>
      <c r="D116" s="240"/>
      <c r="E116" s="240"/>
      <c r="F116" s="240"/>
      <c r="G116" s="240"/>
      <c r="H116" s="240"/>
      <c r="I116" s="67"/>
      <c r="J116" s="67"/>
      <c r="K116" s="240"/>
      <c r="L116" s="240"/>
      <c r="M116" s="136"/>
      <c r="N116" s="136"/>
      <c r="O116" s="136"/>
      <c r="P116" s="136"/>
      <c r="Q116" s="240"/>
      <c r="R116" s="240"/>
      <c r="S116" s="240"/>
      <c r="T116" s="240"/>
      <c r="U116" s="240"/>
      <c r="V116" s="240"/>
      <c r="W116" s="240"/>
      <c r="X116" s="240"/>
      <c r="Y116" s="240"/>
      <c r="Z116" s="240"/>
    </row>
    <row r="117" spans="1:26" ht="13.5" customHeight="1">
      <c r="A117" s="240"/>
      <c r="B117" s="240"/>
      <c r="C117" s="240"/>
      <c r="D117" s="240"/>
      <c r="E117" s="240"/>
      <c r="F117" s="240"/>
      <c r="G117" s="240"/>
      <c r="H117" s="240"/>
      <c r="I117" s="67"/>
      <c r="J117" s="67"/>
      <c r="K117" s="240"/>
      <c r="L117" s="240"/>
      <c r="M117" s="136"/>
      <c r="N117" s="136"/>
      <c r="O117" s="136"/>
      <c r="P117" s="136"/>
      <c r="Q117" s="240"/>
      <c r="R117" s="240"/>
      <c r="S117" s="240"/>
      <c r="T117" s="240"/>
      <c r="U117" s="240"/>
      <c r="V117" s="240"/>
      <c r="W117" s="240"/>
      <c r="X117" s="240"/>
      <c r="Y117" s="240"/>
      <c r="Z117" s="240"/>
    </row>
    <row r="118" spans="1:26" ht="13.5" customHeight="1">
      <c r="A118" s="240"/>
      <c r="B118" s="240"/>
      <c r="C118" s="240"/>
      <c r="D118" s="240"/>
      <c r="E118" s="240"/>
      <c r="F118" s="240"/>
      <c r="G118" s="240"/>
      <c r="H118" s="240"/>
      <c r="I118" s="67"/>
      <c r="J118" s="67"/>
      <c r="K118" s="240"/>
      <c r="L118" s="240"/>
      <c r="M118" s="136"/>
      <c r="N118" s="136"/>
      <c r="O118" s="136"/>
      <c r="P118" s="136"/>
      <c r="Q118" s="240"/>
      <c r="R118" s="240"/>
      <c r="S118" s="240"/>
      <c r="T118" s="240"/>
      <c r="U118" s="240"/>
      <c r="V118" s="240"/>
      <c r="W118" s="240"/>
      <c r="X118" s="240"/>
      <c r="Y118" s="240"/>
      <c r="Z118" s="240"/>
    </row>
    <row r="119" spans="1:26" ht="13.5" customHeight="1">
      <c r="A119" s="240"/>
      <c r="B119" s="240"/>
      <c r="C119" s="240"/>
      <c r="D119" s="240"/>
      <c r="E119" s="240"/>
      <c r="F119" s="240"/>
      <c r="G119" s="240"/>
      <c r="H119" s="240"/>
      <c r="I119" s="67"/>
      <c r="J119" s="67"/>
      <c r="K119" s="240"/>
      <c r="L119" s="240"/>
      <c r="M119" s="136"/>
      <c r="N119" s="136"/>
      <c r="O119" s="136"/>
      <c r="P119" s="136"/>
      <c r="Q119" s="240"/>
      <c r="R119" s="240"/>
      <c r="S119" s="240"/>
      <c r="T119" s="240"/>
      <c r="U119" s="240"/>
      <c r="V119" s="240"/>
      <c r="W119" s="240"/>
      <c r="X119" s="240"/>
      <c r="Y119" s="240"/>
      <c r="Z119" s="240"/>
    </row>
    <row r="120" spans="1:26" ht="13.5" customHeight="1">
      <c r="A120" s="240"/>
      <c r="B120" s="240"/>
      <c r="C120" s="240"/>
      <c r="D120" s="240"/>
      <c r="E120" s="240"/>
      <c r="F120" s="240"/>
      <c r="G120" s="240"/>
      <c r="H120" s="240"/>
      <c r="I120" s="67"/>
      <c r="J120" s="67"/>
      <c r="K120" s="240"/>
      <c r="L120" s="240"/>
      <c r="M120" s="136"/>
      <c r="N120" s="136"/>
      <c r="O120" s="136"/>
      <c r="P120" s="136"/>
      <c r="Q120" s="240"/>
      <c r="R120" s="240"/>
      <c r="S120" s="240"/>
      <c r="T120" s="240"/>
      <c r="U120" s="240"/>
      <c r="V120" s="240"/>
      <c r="W120" s="240"/>
      <c r="X120" s="240"/>
      <c r="Y120" s="240"/>
      <c r="Z120" s="240"/>
    </row>
    <row r="121" spans="1:26" ht="13.5" customHeight="1">
      <c r="A121" s="240"/>
      <c r="B121" s="240"/>
      <c r="C121" s="240"/>
      <c r="D121" s="240"/>
      <c r="E121" s="240"/>
      <c r="F121" s="240"/>
      <c r="G121" s="240"/>
      <c r="H121" s="240"/>
      <c r="I121" s="67"/>
      <c r="J121" s="67"/>
      <c r="K121" s="240"/>
      <c r="L121" s="240"/>
      <c r="M121" s="136"/>
      <c r="N121" s="136"/>
      <c r="O121" s="136"/>
      <c r="P121" s="136"/>
      <c r="Q121" s="240"/>
      <c r="R121" s="240"/>
      <c r="S121" s="240"/>
      <c r="T121" s="240"/>
      <c r="U121" s="240"/>
      <c r="V121" s="240"/>
      <c r="W121" s="240"/>
      <c r="X121" s="240"/>
      <c r="Y121" s="240"/>
      <c r="Z121" s="240"/>
    </row>
    <row r="122" spans="1:26" ht="13.5" customHeight="1">
      <c r="A122" s="240"/>
      <c r="B122" s="240"/>
      <c r="C122" s="240"/>
      <c r="D122" s="240"/>
      <c r="E122" s="240"/>
      <c r="F122" s="240"/>
      <c r="G122" s="240"/>
      <c r="H122" s="240"/>
      <c r="I122" s="67"/>
      <c r="J122" s="67"/>
      <c r="K122" s="240"/>
      <c r="L122" s="240"/>
      <c r="M122" s="136"/>
      <c r="N122" s="136"/>
      <c r="O122" s="136"/>
      <c r="P122" s="136"/>
      <c r="Q122" s="240"/>
      <c r="R122" s="240"/>
      <c r="S122" s="240"/>
      <c r="T122" s="240"/>
      <c r="U122" s="240"/>
      <c r="V122" s="240"/>
      <c r="W122" s="240"/>
      <c r="X122" s="240"/>
      <c r="Y122" s="240"/>
      <c r="Z122" s="240"/>
    </row>
    <row r="123" spans="1:26" ht="13.5" customHeight="1">
      <c r="A123" s="240"/>
      <c r="B123" s="240"/>
      <c r="C123" s="240"/>
      <c r="D123" s="240"/>
      <c r="E123" s="240"/>
      <c r="F123" s="240"/>
      <c r="G123" s="240"/>
      <c r="H123" s="240"/>
      <c r="I123" s="67"/>
      <c r="J123" s="67"/>
      <c r="K123" s="240"/>
      <c r="L123" s="240"/>
      <c r="M123" s="136"/>
      <c r="N123" s="136"/>
      <c r="O123" s="136"/>
      <c r="P123" s="136"/>
      <c r="Q123" s="240"/>
      <c r="R123" s="240"/>
      <c r="S123" s="240"/>
      <c r="T123" s="240"/>
      <c r="U123" s="240"/>
      <c r="V123" s="240"/>
      <c r="W123" s="240"/>
      <c r="X123" s="240"/>
      <c r="Y123" s="240"/>
      <c r="Z123" s="240"/>
    </row>
    <row r="124" spans="1:26" ht="13.5" customHeight="1">
      <c r="A124" s="240"/>
      <c r="B124" s="240"/>
      <c r="C124" s="240"/>
      <c r="D124" s="240"/>
      <c r="E124" s="240"/>
      <c r="F124" s="240"/>
      <c r="G124" s="240"/>
      <c r="H124" s="240"/>
      <c r="I124" s="67"/>
      <c r="J124" s="67"/>
      <c r="K124" s="240"/>
      <c r="L124" s="240"/>
      <c r="M124" s="136"/>
      <c r="N124" s="136"/>
      <c r="O124" s="136"/>
      <c r="P124" s="136"/>
      <c r="Q124" s="240"/>
      <c r="R124" s="240"/>
      <c r="S124" s="240"/>
      <c r="T124" s="240"/>
      <c r="U124" s="240"/>
      <c r="V124" s="240"/>
      <c r="W124" s="240"/>
      <c r="X124" s="240"/>
      <c r="Y124" s="240"/>
      <c r="Z124" s="240"/>
    </row>
    <row r="125" spans="1:26" ht="13.5" customHeight="1">
      <c r="A125" s="240"/>
      <c r="B125" s="240"/>
      <c r="C125" s="240"/>
      <c r="D125" s="240"/>
      <c r="E125" s="240"/>
      <c r="F125" s="240"/>
      <c r="G125" s="240"/>
      <c r="H125" s="240"/>
      <c r="I125" s="67"/>
      <c r="J125" s="67"/>
      <c r="K125" s="240"/>
      <c r="L125" s="240"/>
      <c r="M125" s="136"/>
      <c r="N125" s="136"/>
      <c r="O125" s="136"/>
      <c r="P125" s="136"/>
      <c r="Q125" s="240"/>
      <c r="R125" s="240"/>
      <c r="S125" s="240"/>
      <c r="T125" s="240"/>
      <c r="U125" s="240"/>
      <c r="V125" s="240"/>
      <c r="W125" s="240"/>
      <c r="X125" s="240"/>
      <c r="Y125" s="240"/>
      <c r="Z125" s="240"/>
    </row>
    <row r="126" spans="1:26" ht="13.5" customHeight="1">
      <c r="A126" s="240"/>
      <c r="B126" s="240"/>
      <c r="C126" s="240"/>
      <c r="D126" s="240"/>
      <c r="E126" s="240"/>
      <c r="F126" s="240"/>
      <c r="G126" s="240"/>
      <c r="H126" s="240"/>
      <c r="I126" s="67"/>
      <c r="J126" s="67"/>
      <c r="K126" s="240"/>
      <c r="L126" s="240"/>
      <c r="M126" s="136"/>
      <c r="N126" s="136"/>
      <c r="O126" s="136"/>
      <c r="P126" s="136"/>
      <c r="Q126" s="240"/>
      <c r="R126" s="240"/>
      <c r="S126" s="240"/>
      <c r="T126" s="240"/>
      <c r="U126" s="240"/>
      <c r="V126" s="240"/>
      <c r="W126" s="240"/>
      <c r="X126" s="240"/>
      <c r="Y126" s="240"/>
      <c r="Z126" s="240"/>
    </row>
    <row r="127" spans="1:26" ht="13.5" customHeight="1">
      <c r="A127" s="240"/>
      <c r="B127" s="240"/>
      <c r="C127" s="240"/>
      <c r="D127" s="240"/>
      <c r="E127" s="240"/>
      <c r="F127" s="240"/>
      <c r="G127" s="240"/>
      <c r="H127" s="240"/>
      <c r="I127" s="67"/>
      <c r="J127" s="67"/>
      <c r="K127" s="240"/>
      <c r="L127" s="240"/>
      <c r="M127" s="136"/>
      <c r="N127" s="136"/>
      <c r="O127" s="136"/>
      <c r="P127" s="136"/>
      <c r="Q127" s="240"/>
      <c r="R127" s="240"/>
      <c r="S127" s="240"/>
      <c r="T127" s="240"/>
      <c r="U127" s="240"/>
      <c r="V127" s="240"/>
      <c r="W127" s="240"/>
      <c r="X127" s="240"/>
      <c r="Y127" s="240"/>
      <c r="Z127" s="240"/>
    </row>
    <row r="128" spans="1:26" ht="13.5" customHeight="1">
      <c r="A128" s="240"/>
      <c r="B128" s="240"/>
      <c r="C128" s="240"/>
      <c r="D128" s="240"/>
      <c r="E128" s="240"/>
      <c r="F128" s="240"/>
      <c r="G128" s="240"/>
      <c r="H128" s="240"/>
      <c r="I128" s="67"/>
      <c r="J128" s="67"/>
      <c r="K128" s="240"/>
      <c r="L128" s="240"/>
      <c r="M128" s="136"/>
      <c r="N128" s="136"/>
      <c r="O128" s="136"/>
      <c r="P128" s="136"/>
      <c r="Q128" s="240"/>
      <c r="R128" s="240"/>
      <c r="S128" s="240"/>
      <c r="T128" s="240"/>
      <c r="U128" s="240"/>
      <c r="V128" s="240"/>
      <c r="W128" s="240"/>
      <c r="X128" s="240"/>
      <c r="Y128" s="240"/>
      <c r="Z128" s="240"/>
    </row>
    <row r="129" spans="1:26" ht="13.5" customHeight="1">
      <c r="A129" s="240"/>
      <c r="B129" s="240"/>
      <c r="C129" s="240"/>
      <c r="D129" s="240"/>
      <c r="E129" s="240"/>
      <c r="F129" s="240"/>
      <c r="G129" s="240"/>
      <c r="H129" s="240"/>
      <c r="I129" s="67"/>
      <c r="J129" s="67"/>
      <c r="K129" s="240"/>
      <c r="L129" s="240"/>
      <c r="M129" s="136"/>
      <c r="N129" s="136"/>
      <c r="O129" s="136"/>
      <c r="P129" s="136"/>
      <c r="Q129" s="240"/>
      <c r="R129" s="240"/>
      <c r="S129" s="240"/>
      <c r="T129" s="240"/>
      <c r="U129" s="240"/>
      <c r="V129" s="240"/>
      <c r="W129" s="240"/>
      <c r="X129" s="240"/>
      <c r="Y129" s="240"/>
      <c r="Z129" s="240"/>
    </row>
    <row r="130" spans="1:26" ht="13.5" customHeight="1">
      <c r="A130" s="240"/>
      <c r="B130" s="240"/>
      <c r="C130" s="240"/>
      <c r="D130" s="240"/>
      <c r="E130" s="240"/>
      <c r="F130" s="240"/>
      <c r="G130" s="240"/>
      <c r="H130" s="240"/>
      <c r="I130" s="67"/>
      <c r="J130" s="67"/>
      <c r="K130" s="240"/>
      <c r="L130" s="240"/>
      <c r="M130" s="136"/>
      <c r="N130" s="136"/>
      <c r="O130" s="136"/>
      <c r="P130" s="136"/>
      <c r="Q130" s="240"/>
      <c r="R130" s="240"/>
      <c r="S130" s="240"/>
      <c r="T130" s="240"/>
      <c r="U130" s="240"/>
      <c r="V130" s="240"/>
      <c r="W130" s="240"/>
      <c r="X130" s="240"/>
      <c r="Y130" s="240"/>
      <c r="Z130" s="240"/>
    </row>
    <row r="131" spans="1:26" ht="13.5" customHeight="1">
      <c r="A131" s="240"/>
      <c r="B131" s="240"/>
      <c r="C131" s="240"/>
      <c r="D131" s="240"/>
      <c r="E131" s="240"/>
      <c r="F131" s="240"/>
      <c r="G131" s="240"/>
      <c r="H131" s="240"/>
      <c r="I131" s="67"/>
      <c r="J131" s="67"/>
      <c r="K131" s="240"/>
      <c r="L131" s="240"/>
      <c r="M131" s="136"/>
      <c r="N131" s="136"/>
      <c r="O131" s="136"/>
      <c r="P131" s="136"/>
      <c r="Q131" s="240"/>
      <c r="R131" s="240"/>
      <c r="S131" s="240"/>
      <c r="T131" s="240"/>
      <c r="U131" s="240"/>
      <c r="V131" s="240"/>
      <c r="W131" s="240"/>
      <c r="X131" s="240"/>
      <c r="Y131" s="240"/>
      <c r="Z131" s="240"/>
    </row>
    <row r="132" spans="1:26" ht="13.5" customHeight="1">
      <c r="A132" s="240"/>
      <c r="B132" s="240"/>
      <c r="C132" s="240"/>
      <c r="D132" s="240"/>
      <c r="E132" s="240"/>
      <c r="F132" s="240"/>
      <c r="G132" s="240"/>
      <c r="H132" s="240"/>
      <c r="I132" s="67"/>
      <c r="J132" s="67"/>
      <c r="K132" s="240"/>
      <c r="L132" s="240"/>
      <c r="M132" s="136"/>
      <c r="N132" s="136"/>
      <c r="O132" s="136"/>
      <c r="P132" s="136"/>
      <c r="Q132" s="240"/>
      <c r="R132" s="240"/>
      <c r="S132" s="240"/>
      <c r="T132" s="240"/>
      <c r="U132" s="240"/>
      <c r="V132" s="240"/>
      <c r="W132" s="240"/>
      <c r="X132" s="240"/>
      <c r="Y132" s="240"/>
      <c r="Z132" s="240"/>
    </row>
    <row r="133" spans="1:26" ht="13.5" customHeight="1">
      <c r="A133" s="240"/>
      <c r="B133" s="240"/>
      <c r="C133" s="240"/>
      <c r="D133" s="240"/>
      <c r="E133" s="240"/>
      <c r="F133" s="240"/>
      <c r="G133" s="240"/>
      <c r="H133" s="240"/>
      <c r="I133" s="67"/>
      <c r="J133" s="67"/>
      <c r="K133" s="240"/>
      <c r="L133" s="240"/>
      <c r="M133" s="136"/>
      <c r="N133" s="136"/>
      <c r="O133" s="136"/>
      <c r="P133" s="136"/>
      <c r="Q133" s="240"/>
      <c r="R133" s="240"/>
      <c r="S133" s="240"/>
      <c r="T133" s="240"/>
      <c r="U133" s="240"/>
      <c r="V133" s="240"/>
      <c r="W133" s="240"/>
      <c r="X133" s="240"/>
      <c r="Y133" s="240"/>
      <c r="Z133" s="240"/>
    </row>
    <row r="134" spans="1:26" ht="13.5" customHeight="1">
      <c r="A134" s="240"/>
      <c r="B134" s="240"/>
      <c r="C134" s="240"/>
      <c r="D134" s="240"/>
      <c r="E134" s="240"/>
      <c r="F134" s="240"/>
      <c r="G134" s="240"/>
      <c r="H134" s="240"/>
      <c r="I134" s="67"/>
      <c r="J134" s="67"/>
      <c r="K134" s="240"/>
      <c r="L134" s="240"/>
      <c r="M134" s="136"/>
      <c r="N134" s="136"/>
      <c r="O134" s="136"/>
      <c r="P134" s="136"/>
      <c r="Q134" s="240"/>
      <c r="R134" s="240"/>
      <c r="S134" s="240"/>
      <c r="T134" s="240"/>
      <c r="U134" s="240"/>
      <c r="V134" s="240"/>
      <c r="W134" s="240"/>
      <c r="X134" s="240"/>
      <c r="Y134" s="240"/>
      <c r="Z134" s="240"/>
    </row>
    <row r="135" spans="1:26" ht="13.5" customHeight="1">
      <c r="A135" s="240"/>
      <c r="B135" s="240"/>
      <c r="C135" s="240"/>
      <c r="D135" s="240"/>
      <c r="E135" s="240"/>
      <c r="F135" s="240"/>
      <c r="G135" s="240"/>
      <c r="H135" s="240"/>
      <c r="I135" s="67"/>
      <c r="J135" s="67"/>
      <c r="K135" s="240"/>
      <c r="L135" s="240"/>
      <c r="M135" s="136"/>
      <c r="N135" s="136"/>
      <c r="O135" s="136"/>
      <c r="P135" s="136"/>
      <c r="Q135" s="240"/>
      <c r="R135" s="240"/>
      <c r="S135" s="240"/>
      <c r="T135" s="240"/>
      <c r="U135" s="240"/>
      <c r="V135" s="240"/>
      <c r="W135" s="240"/>
      <c r="X135" s="240"/>
      <c r="Y135" s="240"/>
      <c r="Z135" s="240"/>
    </row>
    <row r="136" spans="1:26" ht="13.5" customHeight="1">
      <c r="A136" s="240"/>
      <c r="B136" s="240"/>
      <c r="C136" s="240"/>
      <c r="D136" s="240"/>
      <c r="E136" s="240"/>
      <c r="F136" s="240"/>
      <c r="G136" s="240"/>
      <c r="H136" s="240"/>
      <c r="I136" s="67"/>
      <c r="J136" s="67"/>
      <c r="K136" s="240"/>
      <c r="L136" s="240"/>
      <c r="M136" s="136"/>
      <c r="N136" s="136"/>
      <c r="O136" s="136"/>
      <c r="P136" s="136"/>
      <c r="Q136" s="240"/>
      <c r="R136" s="240"/>
      <c r="S136" s="240"/>
      <c r="T136" s="240"/>
      <c r="U136" s="240"/>
      <c r="V136" s="240"/>
      <c r="W136" s="240"/>
      <c r="X136" s="240"/>
      <c r="Y136" s="240"/>
      <c r="Z136" s="240"/>
    </row>
    <row r="137" spans="1:26" ht="13.5" customHeight="1">
      <c r="A137" s="240"/>
      <c r="B137" s="240"/>
      <c r="C137" s="240"/>
      <c r="D137" s="240"/>
      <c r="E137" s="240"/>
      <c r="F137" s="240"/>
      <c r="G137" s="240"/>
      <c r="H137" s="240"/>
      <c r="I137" s="67"/>
      <c r="J137" s="67"/>
      <c r="K137" s="240"/>
      <c r="L137" s="240"/>
      <c r="M137" s="136"/>
      <c r="N137" s="136"/>
      <c r="O137" s="136"/>
      <c r="P137" s="136"/>
      <c r="Q137" s="240"/>
      <c r="R137" s="240"/>
      <c r="S137" s="240"/>
      <c r="T137" s="240"/>
      <c r="U137" s="240"/>
      <c r="V137" s="240"/>
      <c r="W137" s="240"/>
      <c r="X137" s="240"/>
      <c r="Y137" s="240"/>
      <c r="Z137" s="240"/>
    </row>
    <row r="138" spans="1:26" ht="13.5" customHeight="1">
      <c r="A138" s="240"/>
      <c r="B138" s="240"/>
      <c r="C138" s="240"/>
      <c r="D138" s="240"/>
      <c r="E138" s="240"/>
      <c r="F138" s="240"/>
      <c r="G138" s="240"/>
      <c r="H138" s="240"/>
      <c r="I138" s="67"/>
      <c r="J138" s="67"/>
      <c r="K138" s="240"/>
      <c r="L138" s="240"/>
      <c r="M138" s="136"/>
      <c r="N138" s="136"/>
      <c r="O138" s="136"/>
      <c r="P138" s="136"/>
      <c r="Q138" s="240"/>
      <c r="R138" s="240"/>
      <c r="S138" s="240"/>
      <c r="T138" s="240"/>
      <c r="U138" s="240"/>
      <c r="V138" s="240"/>
      <c r="W138" s="240"/>
      <c r="X138" s="240"/>
      <c r="Y138" s="240"/>
      <c r="Z138" s="240"/>
    </row>
    <row r="139" spans="1:26" ht="13.5" customHeight="1">
      <c r="A139" s="240"/>
      <c r="B139" s="240"/>
      <c r="C139" s="240"/>
      <c r="D139" s="240"/>
      <c r="E139" s="240"/>
      <c r="F139" s="240"/>
      <c r="G139" s="240"/>
      <c r="H139" s="240"/>
      <c r="I139" s="67"/>
      <c r="J139" s="67"/>
      <c r="K139" s="240"/>
      <c r="L139" s="240"/>
      <c r="M139" s="136"/>
      <c r="N139" s="136"/>
      <c r="O139" s="136"/>
      <c r="P139" s="136"/>
      <c r="Q139" s="240"/>
      <c r="R139" s="240"/>
      <c r="S139" s="240"/>
      <c r="T139" s="240"/>
      <c r="U139" s="240"/>
      <c r="V139" s="240"/>
      <c r="W139" s="240"/>
      <c r="X139" s="240"/>
      <c r="Y139" s="240"/>
      <c r="Z139" s="240"/>
    </row>
    <row r="140" spans="1:26" ht="13.5" customHeight="1">
      <c r="A140" s="240"/>
      <c r="B140" s="240"/>
      <c r="C140" s="240"/>
      <c r="D140" s="240"/>
      <c r="E140" s="240"/>
      <c r="F140" s="240"/>
      <c r="G140" s="240"/>
      <c r="H140" s="240"/>
      <c r="I140" s="67"/>
      <c r="J140" s="67"/>
      <c r="K140" s="240"/>
      <c r="L140" s="240"/>
      <c r="M140" s="136"/>
      <c r="N140" s="136"/>
      <c r="O140" s="136"/>
      <c r="P140" s="136"/>
      <c r="Q140" s="240"/>
      <c r="R140" s="240"/>
      <c r="S140" s="240"/>
      <c r="T140" s="240"/>
      <c r="U140" s="240"/>
      <c r="V140" s="240"/>
      <c r="W140" s="240"/>
      <c r="X140" s="240"/>
      <c r="Y140" s="240"/>
      <c r="Z140" s="240"/>
    </row>
    <row r="141" spans="1:26" ht="13.5" customHeight="1">
      <c r="A141" s="240"/>
      <c r="B141" s="240"/>
      <c r="C141" s="240"/>
      <c r="D141" s="240"/>
      <c r="E141" s="240"/>
      <c r="F141" s="240"/>
      <c r="G141" s="240"/>
      <c r="H141" s="240"/>
      <c r="I141" s="67"/>
      <c r="J141" s="67"/>
      <c r="K141" s="240"/>
      <c r="L141" s="240"/>
      <c r="M141" s="136"/>
      <c r="N141" s="136"/>
      <c r="O141" s="136"/>
      <c r="P141" s="136"/>
      <c r="Q141" s="240"/>
      <c r="R141" s="240"/>
      <c r="S141" s="240"/>
      <c r="T141" s="240"/>
      <c r="U141" s="240"/>
      <c r="V141" s="240"/>
      <c r="W141" s="240"/>
      <c r="X141" s="240"/>
      <c r="Y141" s="240"/>
      <c r="Z141" s="240"/>
    </row>
    <row r="142" spans="1:26" ht="13.5" customHeight="1">
      <c r="A142" s="240"/>
      <c r="B142" s="240"/>
      <c r="C142" s="240"/>
      <c r="D142" s="240"/>
      <c r="E142" s="240"/>
      <c r="F142" s="240"/>
      <c r="G142" s="240"/>
      <c r="H142" s="240"/>
      <c r="I142" s="67"/>
      <c r="J142" s="67"/>
      <c r="K142" s="240"/>
      <c r="L142" s="240"/>
      <c r="M142" s="136"/>
      <c r="N142" s="136"/>
      <c r="O142" s="136"/>
      <c r="P142" s="136"/>
      <c r="Q142" s="240"/>
      <c r="R142" s="240"/>
      <c r="S142" s="240"/>
      <c r="T142" s="240"/>
      <c r="U142" s="240"/>
      <c r="V142" s="240"/>
      <c r="W142" s="240"/>
      <c r="X142" s="240"/>
      <c r="Y142" s="240"/>
      <c r="Z142" s="240"/>
    </row>
    <row r="143" spans="1:26" ht="13.5" customHeight="1">
      <c r="A143" s="240"/>
      <c r="B143" s="240"/>
      <c r="C143" s="240"/>
      <c r="D143" s="240"/>
      <c r="E143" s="240"/>
      <c r="F143" s="240"/>
      <c r="G143" s="240"/>
      <c r="H143" s="240"/>
      <c r="I143" s="67"/>
      <c r="J143" s="67"/>
      <c r="K143" s="240"/>
      <c r="L143" s="240"/>
      <c r="M143" s="136"/>
      <c r="N143" s="136"/>
      <c r="O143" s="136"/>
      <c r="P143" s="136"/>
      <c r="Q143" s="240"/>
      <c r="R143" s="240"/>
      <c r="S143" s="240"/>
      <c r="T143" s="240"/>
      <c r="U143" s="240"/>
      <c r="V143" s="240"/>
      <c r="W143" s="240"/>
      <c r="X143" s="240"/>
      <c r="Y143" s="240"/>
      <c r="Z143" s="240"/>
    </row>
    <row r="144" spans="1:26" ht="13.5" customHeight="1">
      <c r="A144" s="240"/>
      <c r="B144" s="240"/>
      <c r="C144" s="240"/>
      <c r="D144" s="240"/>
      <c r="E144" s="240"/>
      <c r="F144" s="240"/>
      <c r="G144" s="240"/>
      <c r="H144" s="240"/>
      <c r="I144" s="67"/>
      <c r="J144" s="67"/>
      <c r="K144" s="240"/>
      <c r="L144" s="240"/>
      <c r="M144" s="136"/>
      <c r="N144" s="136"/>
      <c r="O144" s="136"/>
      <c r="P144" s="136"/>
      <c r="Q144" s="240"/>
      <c r="R144" s="240"/>
      <c r="S144" s="240"/>
      <c r="T144" s="240"/>
      <c r="U144" s="240"/>
      <c r="V144" s="240"/>
      <c r="W144" s="240"/>
      <c r="X144" s="240"/>
      <c r="Y144" s="240"/>
      <c r="Z144" s="240"/>
    </row>
    <row r="145" spans="1:26" ht="13.5" customHeight="1">
      <c r="A145" s="240"/>
      <c r="B145" s="240"/>
      <c r="C145" s="240"/>
      <c r="D145" s="240"/>
      <c r="E145" s="240"/>
      <c r="F145" s="240"/>
      <c r="G145" s="240"/>
      <c r="H145" s="240"/>
      <c r="I145" s="67"/>
      <c r="J145" s="67"/>
      <c r="K145" s="240"/>
      <c r="L145" s="240"/>
      <c r="M145" s="136"/>
      <c r="N145" s="136"/>
      <c r="O145" s="136"/>
      <c r="P145" s="136"/>
      <c r="Q145" s="240"/>
      <c r="R145" s="240"/>
      <c r="S145" s="240"/>
      <c r="T145" s="240"/>
      <c r="U145" s="240"/>
      <c r="V145" s="240"/>
      <c r="W145" s="240"/>
      <c r="X145" s="240"/>
      <c r="Y145" s="240"/>
      <c r="Z145" s="240"/>
    </row>
    <row r="146" spans="1:26" ht="13.5" customHeight="1">
      <c r="A146" s="240"/>
      <c r="B146" s="240"/>
      <c r="C146" s="240"/>
      <c r="D146" s="240"/>
      <c r="E146" s="240"/>
      <c r="F146" s="240"/>
      <c r="G146" s="240"/>
      <c r="H146" s="240"/>
      <c r="I146" s="67"/>
      <c r="J146" s="67"/>
      <c r="K146" s="240"/>
      <c r="L146" s="240"/>
      <c r="M146" s="136"/>
      <c r="N146" s="136"/>
      <c r="O146" s="136"/>
      <c r="P146" s="136"/>
      <c r="Q146" s="240"/>
      <c r="R146" s="240"/>
      <c r="S146" s="240"/>
      <c r="T146" s="240"/>
      <c r="U146" s="240"/>
      <c r="V146" s="240"/>
      <c r="W146" s="240"/>
      <c r="X146" s="240"/>
      <c r="Y146" s="240"/>
      <c r="Z146" s="240"/>
    </row>
    <row r="147" spans="1:26" ht="13.5" customHeight="1">
      <c r="A147" s="240"/>
      <c r="B147" s="240"/>
      <c r="C147" s="240"/>
      <c r="D147" s="240"/>
      <c r="E147" s="240"/>
      <c r="F147" s="240"/>
      <c r="G147" s="240"/>
      <c r="H147" s="240"/>
      <c r="I147" s="67"/>
      <c r="J147" s="67"/>
      <c r="K147" s="240"/>
      <c r="L147" s="240"/>
      <c r="M147" s="136"/>
      <c r="N147" s="136"/>
      <c r="O147" s="136"/>
      <c r="P147" s="136"/>
      <c r="Q147" s="240"/>
      <c r="R147" s="240"/>
      <c r="S147" s="240"/>
      <c r="T147" s="240"/>
      <c r="U147" s="240"/>
      <c r="V147" s="240"/>
      <c r="W147" s="240"/>
      <c r="X147" s="240"/>
      <c r="Y147" s="240"/>
      <c r="Z147" s="240"/>
    </row>
    <row r="148" spans="1:26" ht="13.5" customHeight="1">
      <c r="A148" s="240"/>
      <c r="B148" s="240"/>
      <c r="C148" s="240"/>
      <c r="D148" s="240"/>
      <c r="E148" s="240"/>
      <c r="F148" s="240"/>
      <c r="G148" s="240"/>
      <c r="H148" s="240"/>
      <c r="I148" s="67"/>
      <c r="J148" s="67"/>
      <c r="K148" s="240"/>
      <c r="L148" s="240"/>
      <c r="M148" s="136"/>
      <c r="N148" s="136"/>
      <c r="O148" s="136"/>
      <c r="P148" s="136"/>
      <c r="Q148" s="240"/>
      <c r="R148" s="240"/>
      <c r="S148" s="240"/>
      <c r="T148" s="240"/>
      <c r="U148" s="240"/>
      <c r="V148" s="240"/>
      <c r="W148" s="240"/>
      <c r="X148" s="240"/>
      <c r="Y148" s="240"/>
      <c r="Z148" s="240"/>
    </row>
    <row r="149" spans="1:26" ht="13.5" customHeight="1">
      <c r="A149" s="240"/>
      <c r="B149" s="240"/>
      <c r="C149" s="240"/>
      <c r="D149" s="240"/>
      <c r="E149" s="240"/>
      <c r="F149" s="240"/>
      <c r="G149" s="240"/>
      <c r="H149" s="240"/>
      <c r="I149" s="67"/>
      <c r="J149" s="67"/>
      <c r="K149" s="240"/>
      <c r="L149" s="240"/>
      <c r="M149" s="136"/>
      <c r="N149" s="136"/>
      <c r="O149" s="136"/>
      <c r="P149" s="136"/>
      <c r="Q149" s="240"/>
      <c r="R149" s="240"/>
      <c r="S149" s="240"/>
      <c r="T149" s="240"/>
      <c r="U149" s="240"/>
      <c r="V149" s="240"/>
      <c r="W149" s="240"/>
      <c r="X149" s="240"/>
      <c r="Y149" s="240"/>
      <c r="Z149" s="240"/>
    </row>
    <row r="150" spans="1:26" ht="13.5" customHeight="1">
      <c r="A150" s="240"/>
      <c r="B150" s="240"/>
      <c r="C150" s="240"/>
      <c r="D150" s="240"/>
      <c r="E150" s="240"/>
      <c r="F150" s="240"/>
      <c r="G150" s="240"/>
      <c r="H150" s="240"/>
      <c r="I150" s="67"/>
      <c r="J150" s="67"/>
      <c r="K150" s="240"/>
      <c r="L150" s="240"/>
      <c r="M150" s="136"/>
      <c r="N150" s="136"/>
      <c r="O150" s="136"/>
      <c r="P150" s="136"/>
      <c r="Q150" s="240"/>
      <c r="R150" s="240"/>
      <c r="S150" s="240"/>
      <c r="T150" s="240"/>
      <c r="U150" s="240"/>
      <c r="V150" s="240"/>
      <c r="W150" s="240"/>
      <c r="X150" s="240"/>
      <c r="Y150" s="240"/>
      <c r="Z150" s="240"/>
    </row>
    <row r="151" spans="1:26" ht="13.5" customHeight="1">
      <c r="A151" s="240"/>
      <c r="B151" s="240"/>
      <c r="C151" s="240"/>
      <c r="D151" s="240"/>
      <c r="E151" s="240"/>
      <c r="F151" s="240"/>
      <c r="G151" s="240"/>
      <c r="H151" s="240"/>
      <c r="I151" s="67"/>
      <c r="J151" s="67"/>
      <c r="K151" s="240"/>
      <c r="L151" s="240"/>
      <c r="M151" s="136"/>
      <c r="N151" s="136"/>
      <c r="O151" s="136"/>
      <c r="P151" s="136"/>
      <c r="Q151" s="240"/>
      <c r="R151" s="240"/>
      <c r="S151" s="240"/>
      <c r="T151" s="240"/>
      <c r="U151" s="240"/>
      <c r="V151" s="240"/>
      <c r="W151" s="240"/>
      <c r="X151" s="240"/>
      <c r="Y151" s="240"/>
      <c r="Z151" s="240"/>
    </row>
    <row r="152" spans="1:26" ht="13.5" customHeight="1">
      <c r="A152" s="240"/>
      <c r="B152" s="240"/>
      <c r="C152" s="240"/>
      <c r="D152" s="240"/>
      <c r="E152" s="240"/>
      <c r="F152" s="240"/>
      <c r="G152" s="240"/>
      <c r="H152" s="240"/>
      <c r="I152" s="67"/>
      <c r="J152" s="67"/>
      <c r="K152" s="240"/>
      <c r="L152" s="240"/>
      <c r="M152" s="136"/>
      <c r="N152" s="136"/>
      <c r="O152" s="136"/>
      <c r="P152" s="136"/>
      <c r="Q152" s="240"/>
      <c r="R152" s="240"/>
      <c r="S152" s="240"/>
      <c r="T152" s="240"/>
      <c r="U152" s="240"/>
      <c r="V152" s="240"/>
      <c r="W152" s="240"/>
      <c r="X152" s="240"/>
      <c r="Y152" s="240"/>
      <c r="Z152" s="240"/>
    </row>
    <row r="153" spans="1:26" ht="13.5" customHeight="1">
      <c r="A153" s="240"/>
      <c r="B153" s="240"/>
      <c r="C153" s="240"/>
      <c r="D153" s="240"/>
      <c r="E153" s="240"/>
      <c r="F153" s="240"/>
      <c r="G153" s="240"/>
      <c r="H153" s="240"/>
      <c r="I153" s="67"/>
      <c r="J153" s="67"/>
      <c r="K153" s="240"/>
      <c r="L153" s="240"/>
      <c r="M153" s="136"/>
      <c r="N153" s="136"/>
      <c r="O153" s="136"/>
      <c r="P153" s="136"/>
      <c r="Q153" s="240"/>
      <c r="R153" s="240"/>
      <c r="S153" s="240"/>
      <c r="T153" s="240"/>
      <c r="U153" s="240"/>
      <c r="V153" s="240"/>
      <c r="W153" s="240"/>
      <c r="X153" s="240"/>
      <c r="Y153" s="240"/>
      <c r="Z153" s="240"/>
    </row>
    <row r="154" spans="1:26" ht="13.5" customHeight="1">
      <c r="A154" s="240"/>
      <c r="B154" s="240"/>
      <c r="C154" s="240"/>
      <c r="D154" s="240"/>
      <c r="E154" s="240"/>
      <c r="F154" s="240"/>
      <c r="G154" s="240"/>
      <c r="H154" s="240"/>
      <c r="I154" s="67"/>
      <c r="J154" s="67"/>
      <c r="K154" s="240"/>
      <c r="L154" s="240"/>
      <c r="M154" s="136"/>
      <c r="N154" s="136"/>
      <c r="O154" s="136"/>
      <c r="P154" s="136"/>
      <c r="Q154" s="240"/>
      <c r="R154" s="240"/>
      <c r="S154" s="240"/>
      <c r="T154" s="240"/>
      <c r="U154" s="240"/>
      <c r="V154" s="240"/>
      <c r="W154" s="240"/>
      <c r="X154" s="240"/>
      <c r="Y154" s="240"/>
      <c r="Z154" s="240"/>
    </row>
    <row r="155" spans="1:26" ht="13.5" customHeight="1">
      <c r="A155" s="240"/>
      <c r="B155" s="240"/>
      <c r="C155" s="240"/>
      <c r="D155" s="240"/>
      <c r="E155" s="240"/>
      <c r="F155" s="240"/>
      <c r="G155" s="240"/>
      <c r="H155" s="240"/>
      <c r="I155" s="67"/>
      <c r="J155" s="67"/>
      <c r="K155" s="240"/>
      <c r="L155" s="240"/>
      <c r="M155" s="136"/>
      <c r="N155" s="136"/>
      <c r="O155" s="136"/>
      <c r="P155" s="136"/>
      <c r="Q155" s="240"/>
      <c r="R155" s="240"/>
      <c r="S155" s="240"/>
      <c r="T155" s="240"/>
      <c r="U155" s="240"/>
      <c r="V155" s="240"/>
      <c r="W155" s="240"/>
      <c r="X155" s="240"/>
      <c r="Y155" s="240"/>
      <c r="Z155" s="240"/>
    </row>
    <row r="156" spans="1:26" ht="13.5" customHeight="1">
      <c r="A156" s="240"/>
      <c r="B156" s="240"/>
      <c r="C156" s="240"/>
      <c r="D156" s="240"/>
      <c r="E156" s="240"/>
      <c r="F156" s="240"/>
      <c r="G156" s="240"/>
      <c r="H156" s="240"/>
      <c r="I156" s="67"/>
      <c r="J156" s="67"/>
      <c r="K156" s="240"/>
      <c r="L156" s="240"/>
      <c r="M156" s="136"/>
      <c r="N156" s="136"/>
      <c r="O156" s="136"/>
      <c r="P156" s="136"/>
      <c r="Q156" s="240"/>
      <c r="R156" s="240"/>
      <c r="S156" s="240"/>
      <c r="T156" s="240"/>
      <c r="U156" s="240"/>
      <c r="V156" s="240"/>
      <c r="W156" s="240"/>
      <c r="X156" s="240"/>
      <c r="Y156" s="240"/>
      <c r="Z156" s="240"/>
    </row>
    <row r="157" spans="1:26" ht="13.5" customHeight="1">
      <c r="A157" s="240"/>
      <c r="B157" s="240"/>
      <c r="C157" s="240"/>
      <c r="D157" s="240"/>
      <c r="E157" s="240"/>
      <c r="F157" s="240"/>
      <c r="G157" s="240"/>
      <c r="H157" s="240"/>
      <c r="I157" s="67"/>
      <c r="J157" s="67"/>
      <c r="K157" s="240"/>
      <c r="L157" s="240"/>
      <c r="M157" s="136"/>
      <c r="N157" s="136"/>
      <c r="O157" s="136"/>
      <c r="P157" s="136"/>
      <c r="Q157" s="240"/>
      <c r="R157" s="240"/>
      <c r="S157" s="240"/>
      <c r="T157" s="240"/>
      <c r="U157" s="240"/>
      <c r="V157" s="240"/>
      <c r="W157" s="240"/>
      <c r="X157" s="240"/>
      <c r="Y157" s="240"/>
      <c r="Z157" s="240"/>
    </row>
    <row r="158" spans="1:26" ht="13.5" customHeight="1">
      <c r="A158" s="240"/>
      <c r="B158" s="240"/>
      <c r="C158" s="240"/>
      <c r="D158" s="240"/>
      <c r="E158" s="240"/>
      <c r="F158" s="240"/>
      <c r="G158" s="240"/>
      <c r="H158" s="240"/>
      <c r="I158" s="67"/>
      <c r="J158" s="67"/>
      <c r="K158" s="240"/>
      <c r="L158" s="240"/>
      <c r="M158" s="136"/>
      <c r="N158" s="136"/>
      <c r="O158" s="136"/>
      <c r="P158" s="136"/>
      <c r="Q158" s="240"/>
      <c r="R158" s="240"/>
      <c r="S158" s="240"/>
      <c r="T158" s="240"/>
      <c r="U158" s="240"/>
      <c r="V158" s="240"/>
      <c r="W158" s="240"/>
      <c r="X158" s="240"/>
      <c r="Y158" s="240"/>
      <c r="Z158" s="240"/>
    </row>
    <row r="159" spans="1:26" ht="13.5" customHeight="1">
      <c r="A159" s="240"/>
      <c r="B159" s="240"/>
      <c r="C159" s="240"/>
      <c r="D159" s="240"/>
      <c r="E159" s="240"/>
      <c r="F159" s="240"/>
      <c r="G159" s="240"/>
      <c r="H159" s="240"/>
      <c r="I159" s="67"/>
      <c r="J159" s="67"/>
      <c r="K159" s="240"/>
      <c r="L159" s="240"/>
      <c r="M159" s="136"/>
      <c r="N159" s="136"/>
      <c r="O159" s="136"/>
      <c r="P159" s="136"/>
      <c r="Q159" s="240"/>
      <c r="R159" s="240"/>
      <c r="S159" s="240"/>
      <c r="T159" s="240"/>
      <c r="U159" s="240"/>
      <c r="V159" s="240"/>
      <c r="W159" s="240"/>
      <c r="X159" s="240"/>
      <c r="Y159" s="240"/>
      <c r="Z159" s="240"/>
    </row>
    <row r="160" spans="1:26" ht="13.5" customHeight="1">
      <c r="A160" s="240"/>
      <c r="B160" s="240"/>
      <c r="C160" s="240"/>
      <c r="D160" s="240"/>
      <c r="E160" s="240"/>
      <c r="F160" s="240"/>
      <c r="G160" s="240"/>
      <c r="H160" s="240"/>
      <c r="I160" s="67"/>
      <c r="J160" s="67"/>
      <c r="K160" s="240"/>
      <c r="L160" s="240"/>
      <c r="M160" s="136"/>
      <c r="N160" s="136"/>
      <c r="O160" s="136"/>
      <c r="P160" s="136"/>
      <c r="Q160" s="240"/>
      <c r="R160" s="240"/>
      <c r="S160" s="240"/>
      <c r="T160" s="240"/>
      <c r="U160" s="240"/>
      <c r="V160" s="240"/>
      <c r="W160" s="240"/>
      <c r="X160" s="240"/>
      <c r="Y160" s="240"/>
      <c r="Z160" s="240"/>
    </row>
    <row r="161" spans="1:26" ht="13.5" customHeight="1">
      <c r="A161" s="240"/>
      <c r="B161" s="240"/>
      <c r="C161" s="240"/>
      <c r="D161" s="240"/>
      <c r="E161" s="240"/>
      <c r="F161" s="240"/>
      <c r="G161" s="240"/>
      <c r="H161" s="240"/>
      <c r="I161" s="67"/>
      <c r="J161" s="67"/>
      <c r="K161" s="240"/>
      <c r="L161" s="240"/>
      <c r="M161" s="136"/>
      <c r="N161" s="136"/>
      <c r="O161" s="136"/>
      <c r="P161" s="136"/>
      <c r="Q161" s="240"/>
      <c r="R161" s="240"/>
      <c r="S161" s="240"/>
      <c r="T161" s="240"/>
      <c r="U161" s="240"/>
      <c r="V161" s="240"/>
      <c r="W161" s="240"/>
      <c r="X161" s="240"/>
      <c r="Y161" s="240"/>
      <c r="Z161" s="240"/>
    </row>
    <row r="162" spans="1:26" ht="13.5" customHeight="1">
      <c r="A162" s="240"/>
      <c r="B162" s="240"/>
      <c r="C162" s="240"/>
      <c r="D162" s="240"/>
      <c r="E162" s="240"/>
      <c r="F162" s="240"/>
      <c r="G162" s="240"/>
      <c r="H162" s="240"/>
      <c r="I162" s="67"/>
      <c r="J162" s="67"/>
      <c r="K162" s="240"/>
      <c r="L162" s="240"/>
      <c r="M162" s="136"/>
      <c r="N162" s="136"/>
      <c r="O162" s="136"/>
      <c r="P162" s="136"/>
      <c r="Q162" s="240"/>
      <c r="R162" s="240"/>
      <c r="S162" s="240"/>
      <c r="T162" s="240"/>
      <c r="U162" s="240"/>
      <c r="V162" s="240"/>
      <c r="W162" s="240"/>
      <c r="X162" s="240"/>
      <c r="Y162" s="240"/>
      <c r="Z162" s="240"/>
    </row>
    <row r="163" spans="1:26" ht="13.5" customHeight="1">
      <c r="A163" s="240"/>
      <c r="B163" s="240"/>
      <c r="C163" s="240"/>
      <c r="D163" s="240"/>
      <c r="E163" s="240"/>
      <c r="F163" s="240"/>
      <c r="G163" s="240"/>
      <c r="H163" s="240"/>
      <c r="I163" s="67"/>
      <c r="J163" s="67"/>
      <c r="K163" s="240"/>
      <c r="L163" s="240"/>
      <c r="M163" s="136"/>
      <c r="N163" s="136"/>
      <c r="O163" s="136"/>
      <c r="P163" s="136"/>
      <c r="Q163" s="240"/>
      <c r="R163" s="240"/>
      <c r="S163" s="240"/>
      <c r="T163" s="240"/>
      <c r="U163" s="240"/>
      <c r="V163" s="240"/>
      <c r="W163" s="240"/>
      <c r="X163" s="240"/>
      <c r="Y163" s="240"/>
      <c r="Z163" s="240"/>
    </row>
    <row r="164" spans="1:26" ht="13.5" customHeight="1">
      <c r="A164" s="240"/>
      <c r="B164" s="240"/>
      <c r="C164" s="240"/>
      <c r="D164" s="240"/>
      <c r="E164" s="240"/>
      <c r="F164" s="240"/>
      <c r="G164" s="240"/>
      <c r="H164" s="240"/>
      <c r="I164" s="67"/>
      <c r="J164" s="67"/>
      <c r="K164" s="240"/>
      <c r="L164" s="240"/>
      <c r="M164" s="136"/>
      <c r="N164" s="136"/>
      <c r="O164" s="136"/>
      <c r="P164" s="136"/>
      <c r="Q164" s="240"/>
      <c r="R164" s="240"/>
      <c r="S164" s="240"/>
      <c r="T164" s="240"/>
      <c r="U164" s="240"/>
      <c r="V164" s="240"/>
      <c r="W164" s="240"/>
      <c r="X164" s="240"/>
      <c r="Y164" s="240"/>
      <c r="Z164" s="240"/>
    </row>
    <row r="165" spans="1:26" ht="13.5" customHeight="1">
      <c r="A165" s="240"/>
      <c r="B165" s="240"/>
      <c r="C165" s="240"/>
      <c r="D165" s="240"/>
      <c r="E165" s="240"/>
      <c r="F165" s="240"/>
      <c r="G165" s="240"/>
      <c r="H165" s="240"/>
      <c r="I165" s="67"/>
      <c r="J165" s="67"/>
      <c r="K165" s="240"/>
      <c r="L165" s="240"/>
      <c r="M165" s="136"/>
      <c r="N165" s="136"/>
      <c r="O165" s="136"/>
      <c r="P165" s="136"/>
      <c r="Q165" s="240"/>
      <c r="R165" s="240"/>
      <c r="S165" s="240"/>
      <c r="T165" s="240"/>
      <c r="U165" s="240"/>
      <c r="V165" s="240"/>
      <c r="W165" s="240"/>
      <c r="X165" s="240"/>
      <c r="Y165" s="240"/>
      <c r="Z165" s="240"/>
    </row>
    <row r="166" spans="1:26" ht="13.5" customHeight="1">
      <c r="A166" s="240"/>
      <c r="B166" s="240"/>
      <c r="C166" s="240"/>
      <c r="D166" s="240"/>
      <c r="E166" s="240"/>
      <c r="F166" s="240"/>
      <c r="G166" s="240"/>
      <c r="H166" s="240"/>
      <c r="I166" s="67"/>
      <c r="J166" s="67"/>
      <c r="K166" s="240"/>
      <c r="L166" s="240"/>
      <c r="M166" s="136"/>
      <c r="N166" s="136"/>
      <c r="O166" s="136"/>
      <c r="P166" s="136"/>
      <c r="Q166" s="240"/>
      <c r="R166" s="240"/>
      <c r="S166" s="240"/>
      <c r="T166" s="240"/>
      <c r="U166" s="240"/>
      <c r="V166" s="240"/>
      <c r="W166" s="240"/>
      <c r="X166" s="240"/>
      <c r="Y166" s="240"/>
      <c r="Z166" s="240"/>
    </row>
    <row r="167" spans="1:26" ht="13.5" customHeight="1">
      <c r="A167" s="240"/>
      <c r="B167" s="240"/>
      <c r="C167" s="240"/>
      <c r="D167" s="240"/>
      <c r="E167" s="240"/>
      <c r="F167" s="240"/>
      <c r="G167" s="240"/>
      <c r="H167" s="240"/>
      <c r="I167" s="67"/>
      <c r="J167" s="67"/>
      <c r="K167" s="240"/>
      <c r="L167" s="240"/>
      <c r="M167" s="136"/>
      <c r="N167" s="136"/>
      <c r="O167" s="136"/>
      <c r="P167" s="136"/>
      <c r="Q167" s="240"/>
      <c r="R167" s="240"/>
      <c r="S167" s="240"/>
      <c r="T167" s="240"/>
      <c r="U167" s="240"/>
      <c r="V167" s="240"/>
      <c r="W167" s="240"/>
      <c r="X167" s="240"/>
      <c r="Y167" s="240"/>
      <c r="Z167" s="240"/>
    </row>
    <row r="168" spans="1:26" ht="13.5" customHeight="1">
      <c r="A168" s="240"/>
      <c r="B168" s="240"/>
      <c r="C168" s="240"/>
      <c r="D168" s="240"/>
      <c r="E168" s="240"/>
      <c r="F168" s="240"/>
      <c r="G168" s="240"/>
      <c r="H168" s="240"/>
      <c r="I168" s="67"/>
      <c r="J168" s="67"/>
      <c r="K168" s="240"/>
      <c r="L168" s="240"/>
      <c r="M168" s="136"/>
      <c r="N168" s="136"/>
      <c r="O168" s="136"/>
      <c r="P168" s="136"/>
      <c r="Q168" s="240"/>
      <c r="R168" s="240"/>
      <c r="S168" s="240"/>
      <c r="T168" s="240"/>
      <c r="U168" s="240"/>
      <c r="V168" s="240"/>
      <c r="W168" s="240"/>
      <c r="X168" s="240"/>
      <c r="Y168" s="240"/>
      <c r="Z168" s="240"/>
    </row>
    <row r="169" spans="1:26" ht="13.5" customHeight="1">
      <c r="A169" s="240"/>
      <c r="B169" s="240"/>
      <c r="C169" s="240"/>
      <c r="D169" s="240"/>
      <c r="E169" s="240"/>
      <c r="F169" s="240"/>
      <c r="G169" s="240"/>
      <c r="H169" s="240"/>
      <c r="I169" s="67"/>
      <c r="J169" s="67"/>
      <c r="K169" s="240"/>
      <c r="L169" s="240"/>
      <c r="M169" s="136"/>
      <c r="N169" s="136"/>
      <c r="O169" s="136"/>
      <c r="P169" s="136"/>
      <c r="Q169" s="240"/>
      <c r="R169" s="240"/>
      <c r="S169" s="240"/>
      <c r="T169" s="240"/>
      <c r="U169" s="240"/>
      <c r="V169" s="240"/>
      <c r="W169" s="240"/>
      <c r="X169" s="240"/>
      <c r="Y169" s="240"/>
      <c r="Z169" s="240"/>
    </row>
    <row r="170" spans="1:26" ht="13.5" customHeight="1">
      <c r="A170" s="240"/>
      <c r="B170" s="240"/>
      <c r="C170" s="240"/>
      <c r="D170" s="240"/>
      <c r="E170" s="240"/>
      <c r="F170" s="240"/>
      <c r="G170" s="240"/>
      <c r="H170" s="240"/>
      <c r="I170" s="67"/>
      <c r="J170" s="67"/>
      <c r="K170" s="240"/>
      <c r="L170" s="240"/>
      <c r="M170" s="136"/>
      <c r="N170" s="136"/>
      <c r="O170" s="136"/>
      <c r="P170" s="136"/>
      <c r="Q170" s="240"/>
      <c r="R170" s="240"/>
      <c r="S170" s="240"/>
      <c r="T170" s="240"/>
      <c r="U170" s="240"/>
      <c r="V170" s="240"/>
      <c r="W170" s="240"/>
      <c r="X170" s="240"/>
      <c r="Y170" s="240"/>
      <c r="Z170" s="240"/>
    </row>
    <row r="171" spans="1:26" ht="13.5" customHeight="1">
      <c r="A171" s="240"/>
      <c r="B171" s="240"/>
      <c r="C171" s="240"/>
      <c r="D171" s="240"/>
      <c r="E171" s="240"/>
      <c r="F171" s="240"/>
      <c r="G171" s="240"/>
      <c r="H171" s="240"/>
      <c r="I171" s="67"/>
      <c r="J171" s="67"/>
      <c r="K171" s="240"/>
      <c r="L171" s="240"/>
      <c r="M171" s="136"/>
      <c r="N171" s="136"/>
      <c r="O171" s="136"/>
      <c r="P171" s="136"/>
      <c r="Q171" s="240"/>
      <c r="R171" s="240"/>
      <c r="S171" s="240"/>
      <c r="T171" s="240"/>
      <c r="U171" s="240"/>
      <c r="V171" s="240"/>
      <c r="W171" s="240"/>
      <c r="X171" s="240"/>
      <c r="Y171" s="240"/>
      <c r="Z171" s="240"/>
    </row>
    <row r="172" spans="1:26" ht="13.5" customHeight="1">
      <c r="A172" s="240"/>
      <c r="B172" s="240"/>
      <c r="C172" s="240"/>
      <c r="D172" s="240"/>
      <c r="E172" s="240"/>
      <c r="F172" s="240"/>
      <c r="G172" s="240"/>
      <c r="H172" s="240"/>
      <c r="I172" s="67"/>
      <c r="J172" s="67"/>
      <c r="K172" s="240"/>
      <c r="L172" s="240"/>
      <c r="M172" s="136"/>
      <c r="N172" s="136"/>
      <c r="O172" s="136"/>
      <c r="P172" s="136"/>
      <c r="Q172" s="240"/>
      <c r="R172" s="240"/>
      <c r="S172" s="240"/>
      <c r="T172" s="240"/>
      <c r="U172" s="240"/>
      <c r="V172" s="240"/>
      <c r="W172" s="240"/>
      <c r="X172" s="240"/>
      <c r="Y172" s="240"/>
      <c r="Z172" s="240"/>
    </row>
    <row r="173" spans="1:26" ht="13.5" customHeight="1">
      <c r="A173" s="240"/>
      <c r="B173" s="240"/>
      <c r="C173" s="240"/>
      <c r="D173" s="240"/>
      <c r="E173" s="240"/>
      <c r="F173" s="240"/>
      <c r="G173" s="240"/>
      <c r="H173" s="240"/>
      <c r="I173" s="67"/>
      <c r="J173" s="67"/>
      <c r="K173" s="240"/>
      <c r="L173" s="240"/>
      <c r="M173" s="136"/>
      <c r="N173" s="136"/>
      <c r="O173" s="136"/>
      <c r="P173" s="136"/>
      <c r="Q173" s="240"/>
      <c r="R173" s="240"/>
      <c r="S173" s="240"/>
      <c r="T173" s="240"/>
      <c r="U173" s="240"/>
      <c r="V173" s="240"/>
      <c r="W173" s="240"/>
      <c r="X173" s="240"/>
      <c r="Y173" s="240"/>
      <c r="Z173" s="240"/>
    </row>
    <row r="174" spans="1:26" ht="13.5" customHeight="1">
      <c r="A174" s="240"/>
      <c r="B174" s="240"/>
      <c r="C174" s="240"/>
      <c r="D174" s="240"/>
      <c r="E174" s="240"/>
      <c r="F174" s="240"/>
      <c r="G174" s="240"/>
      <c r="H174" s="240"/>
      <c r="I174" s="67"/>
      <c r="J174" s="67"/>
      <c r="K174" s="240"/>
      <c r="L174" s="240"/>
      <c r="M174" s="136"/>
      <c r="N174" s="136"/>
      <c r="O174" s="136"/>
      <c r="P174" s="136"/>
      <c r="Q174" s="240"/>
      <c r="R174" s="240"/>
      <c r="S174" s="240"/>
      <c r="T174" s="240"/>
      <c r="U174" s="240"/>
      <c r="V174" s="240"/>
      <c r="W174" s="240"/>
      <c r="X174" s="240"/>
      <c r="Y174" s="240"/>
      <c r="Z174" s="240"/>
    </row>
    <row r="175" spans="1:26" ht="13.5" customHeight="1">
      <c r="A175" s="240"/>
      <c r="B175" s="240"/>
      <c r="C175" s="240"/>
      <c r="D175" s="240"/>
      <c r="E175" s="240"/>
      <c r="F175" s="240"/>
      <c r="G175" s="240"/>
      <c r="H175" s="240"/>
      <c r="I175" s="67"/>
      <c r="J175" s="67"/>
      <c r="K175" s="240"/>
      <c r="L175" s="240"/>
      <c r="M175" s="136"/>
      <c r="N175" s="136"/>
      <c r="O175" s="136"/>
      <c r="P175" s="136"/>
      <c r="Q175" s="240"/>
      <c r="R175" s="240"/>
      <c r="S175" s="240"/>
      <c r="T175" s="240"/>
      <c r="U175" s="240"/>
      <c r="V175" s="240"/>
      <c r="W175" s="240"/>
      <c r="X175" s="240"/>
      <c r="Y175" s="240"/>
      <c r="Z175" s="240"/>
    </row>
    <row r="176" spans="1:26" ht="13.5" customHeight="1">
      <c r="A176" s="240"/>
      <c r="B176" s="240"/>
      <c r="C176" s="240"/>
      <c r="D176" s="240"/>
      <c r="E176" s="240"/>
      <c r="F176" s="240"/>
      <c r="G176" s="240"/>
      <c r="H176" s="240"/>
      <c r="I176" s="67"/>
      <c r="J176" s="67"/>
      <c r="K176" s="240"/>
      <c r="L176" s="240"/>
      <c r="M176" s="136"/>
      <c r="N176" s="136"/>
      <c r="O176" s="136"/>
      <c r="P176" s="136"/>
      <c r="Q176" s="240"/>
      <c r="R176" s="240"/>
      <c r="S176" s="240"/>
      <c r="T176" s="240"/>
      <c r="U176" s="240"/>
      <c r="V176" s="240"/>
      <c r="W176" s="240"/>
      <c r="X176" s="240"/>
      <c r="Y176" s="240"/>
      <c r="Z176" s="240"/>
    </row>
    <row r="177" spans="1:26" ht="13.5" customHeight="1">
      <c r="A177" s="240"/>
      <c r="B177" s="240"/>
      <c r="C177" s="240"/>
      <c r="D177" s="240"/>
      <c r="E177" s="240"/>
      <c r="F177" s="240"/>
      <c r="G177" s="240"/>
      <c r="H177" s="240"/>
      <c r="I177" s="67"/>
      <c r="J177" s="67"/>
      <c r="K177" s="240"/>
      <c r="L177" s="240"/>
      <c r="M177" s="136"/>
      <c r="N177" s="136"/>
      <c r="O177" s="136"/>
      <c r="P177" s="136"/>
      <c r="Q177" s="240"/>
      <c r="R177" s="240"/>
      <c r="S177" s="240"/>
      <c r="T177" s="240"/>
      <c r="U177" s="240"/>
      <c r="V177" s="240"/>
      <c r="W177" s="240"/>
      <c r="X177" s="240"/>
      <c r="Y177" s="240"/>
      <c r="Z177" s="240"/>
    </row>
    <row r="178" spans="1:26" ht="13.5" customHeight="1">
      <c r="A178" s="240"/>
      <c r="B178" s="240"/>
      <c r="C178" s="240"/>
      <c r="D178" s="240"/>
      <c r="E178" s="240"/>
      <c r="F178" s="240"/>
      <c r="G178" s="240"/>
      <c r="H178" s="240"/>
      <c r="I178" s="67"/>
      <c r="J178" s="67"/>
      <c r="K178" s="240"/>
      <c r="L178" s="240"/>
      <c r="M178" s="136"/>
      <c r="N178" s="136"/>
      <c r="O178" s="136"/>
      <c r="P178" s="136"/>
      <c r="Q178" s="240"/>
      <c r="R178" s="240"/>
      <c r="S178" s="240"/>
      <c r="T178" s="240"/>
      <c r="U178" s="240"/>
      <c r="V178" s="240"/>
      <c r="W178" s="240"/>
      <c r="X178" s="240"/>
      <c r="Y178" s="240"/>
      <c r="Z178" s="240"/>
    </row>
    <row r="179" spans="1:26" ht="13.5" customHeight="1">
      <c r="A179" s="240"/>
      <c r="B179" s="240"/>
      <c r="C179" s="240"/>
      <c r="D179" s="240"/>
      <c r="E179" s="240"/>
      <c r="F179" s="240"/>
      <c r="G179" s="240"/>
      <c r="H179" s="240"/>
      <c r="I179" s="67"/>
      <c r="J179" s="67"/>
      <c r="K179" s="240"/>
      <c r="L179" s="240"/>
      <c r="M179" s="136"/>
      <c r="N179" s="136"/>
      <c r="O179" s="136"/>
      <c r="P179" s="136"/>
      <c r="Q179" s="240"/>
      <c r="R179" s="240"/>
      <c r="S179" s="240"/>
      <c r="T179" s="240"/>
      <c r="U179" s="240"/>
      <c r="V179" s="240"/>
      <c r="W179" s="240"/>
      <c r="X179" s="240"/>
      <c r="Y179" s="240"/>
      <c r="Z179" s="240"/>
    </row>
    <row r="180" spans="1:26" ht="13.5" customHeight="1">
      <c r="A180" s="240"/>
      <c r="B180" s="240"/>
      <c r="C180" s="240"/>
      <c r="D180" s="240"/>
      <c r="E180" s="240"/>
      <c r="F180" s="240"/>
      <c r="G180" s="240"/>
      <c r="H180" s="240"/>
      <c r="I180" s="67"/>
      <c r="J180" s="67"/>
      <c r="K180" s="240"/>
      <c r="L180" s="240"/>
      <c r="M180" s="136"/>
      <c r="N180" s="136"/>
      <c r="O180" s="136"/>
      <c r="P180" s="136"/>
      <c r="Q180" s="240"/>
      <c r="R180" s="240"/>
      <c r="S180" s="240"/>
      <c r="T180" s="240"/>
      <c r="U180" s="240"/>
      <c r="V180" s="240"/>
      <c r="W180" s="240"/>
      <c r="X180" s="240"/>
      <c r="Y180" s="240"/>
      <c r="Z180" s="240"/>
    </row>
    <row r="181" spans="1:26" ht="13.5" customHeight="1">
      <c r="A181" s="240"/>
      <c r="B181" s="240"/>
      <c r="C181" s="240"/>
      <c r="D181" s="240"/>
      <c r="E181" s="240"/>
      <c r="F181" s="240"/>
      <c r="G181" s="240"/>
      <c r="H181" s="240"/>
      <c r="I181" s="67"/>
      <c r="J181" s="67"/>
      <c r="K181" s="240"/>
      <c r="L181" s="240"/>
      <c r="M181" s="136"/>
      <c r="N181" s="136"/>
      <c r="O181" s="136"/>
      <c r="P181" s="136"/>
      <c r="Q181" s="240"/>
      <c r="R181" s="240"/>
      <c r="S181" s="240"/>
      <c r="T181" s="240"/>
      <c r="U181" s="240"/>
      <c r="V181" s="240"/>
      <c r="W181" s="240"/>
      <c r="X181" s="240"/>
      <c r="Y181" s="240"/>
      <c r="Z181" s="240"/>
    </row>
    <row r="182" spans="1:26" ht="13.5" customHeight="1">
      <c r="A182" s="240"/>
      <c r="B182" s="240"/>
      <c r="C182" s="240"/>
      <c r="D182" s="240"/>
      <c r="E182" s="240"/>
      <c r="F182" s="240"/>
      <c r="G182" s="240"/>
      <c r="H182" s="240"/>
      <c r="I182" s="67"/>
      <c r="J182" s="67"/>
      <c r="K182" s="240"/>
      <c r="L182" s="240"/>
      <c r="M182" s="136"/>
      <c r="N182" s="136"/>
      <c r="O182" s="136"/>
      <c r="P182" s="136"/>
      <c r="Q182" s="240"/>
      <c r="R182" s="240"/>
      <c r="S182" s="240"/>
      <c r="T182" s="240"/>
      <c r="U182" s="240"/>
      <c r="V182" s="240"/>
      <c r="W182" s="240"/>
      <c r="X182" s="240"/>
      <c r="Y182" s="240"/>
      <c r="Z182" s="240"/>
    </row>
    <row r="183" spans="1:26" ht="13.5" customHeight="1">
      <c r="A183" s="240"/>
      <c r="B183" s="240"/>
      <c r="C183" s="240"/>
      <c r="D183" s="240"/>
      <c r="E183" s="240"/>
      <c r="F183" s="240"/>
      <c r="G183" s="240"/>
      <c r="H183" s="240"/>
      <c r="I183" s="67"/>
      <c r="J183" s="67"/>
      <c r="K183" s="240"/>
      <c r="L183" s="240"/>
      <c r="M183" s="136"/>
      <c r="N183" s="136"/>
      <c r="O183" s="136"/>
      <c r="P183" s="136"/>
      <c r="Q183" s="240"/>
      <c r="R183" s="240"/>
      <c r="S183" s="240"/>
      <c r="T183" s="240"/>
      <c r="U183" s="240"/>
      <c r="V183" s="240"/>
      <c r="W183" s="240"/>
      <c r="X183" s="240"/>
      <c r="Y183" s="240"/>
      <c r="Z183" s="240"/>
    </row>
    <row r="184" spans="1:26" ht="13.5" customHeight="1">
      <c r="A184" s="240"/>
      <c r="B184" s="240"/>
      <c r="C184" s="240"/>
      <c r="D184" s="240"/>
      <c r="E184" s="240"/>
      <c r="F184" s="240"/>
      <c r="G184" s="240"/>
      <c r="H184" s="240"/>
      <c r="I184" s="67"/>
      <c r="J184" s="67"/>
      <c r="K184" s="240"/>
      <c r="L184" s="240"/>
      <c r="M184" s="136"/>
      <c r="N184" s="136"/>
      <c r="O184" s="136"/>
      <c r="P184" s="136"/>
      <c r="Q184" s="240"/>
      <c r="R184" s="240"/>
      <c r="S184" s="240"/>
      <c r="T184" s="240"/>
      <c r="U184" s="240"/>
      <c r="V184" s="240"/>
      <c r="W184" s="240"/>
      <c r="X184" s="240"/>
      <c r="Y184" s="240"/>
      <c r="Z184" s="240"/>
    </row>
    <row r="185" spans="1:26" ht="13.5" customHeight="1">
      <c r="A185" s="240"/>
      <c r="B185" s="240"/>
      <c r="C185" s="240"/>
      <c r="D185" s="240"/>
      <c r="E185" s="240"/>
      <c r="F185" s="240"/>
      <c r="G185" s="240"/>
      <c r="H185" s="240"/>
      <c r="I185" s="67"/>
      <c r="J185" s="67"/>
      <c r="K185" s="240"/>
      <c r="L185" s="240"/>
      <c r="M185" s="136"/>
      <c r="N185" s="136"/>
      <c r="O185" s="136"/>
      <c r="P185" s="136"/>
      <c r="Q185" s="240"/>
      <c r="R185" s="240"/>
      <c r="S185" s="240"/>
      <c r="T185" s="240"/>
      <c r="U185" s="240"/>
      <c r="V185" s="240"/>
      <c r="W185" s="240"/>
      <c r="X185" s="240"/>
      <c r="Y185" s="240"/>
      <c r="Z185" s="240"/>
    </row>
    <row r="186" spans="1:26" ht="13.5" customHeight="1">
      <c r="A186" s="240"/>
      <c r="B186" s="240"/>
      <c r="C186" s="240"/>
      <c r="D186" s="240"/>
      <c r="E186" s="240"/>
      <c r="F186" s="240"/>
      <c r="G186" s="240"/>
      <c r="H186" s="240"/>
      <c r="I186" s="67"/>
      <c r="J186" s="67"/>
      <c r="K186" s="240"/>
      <c r="L186" s="240"/>
      <c r="M186" s="136"/>
      <c r="N186" s="136"/>
      <c r="O186" s="136"/>
      <c r="P186" s="136"/>
      <c r="Q186" s="240"/>
      <c r="R186" s="240"/>
      <c r="S186" s="240"/>
      <c r="T186" s="240"/>
      <c r="U186" s="240"/>
      <c r="V186" s="240"/>
      <c r="W186" s="240"/>
      <c r="X186" s="240"/>
      <c r="Y186" s="240"/>
      <c r="Z186" s="240"/>
    </row>
    <row r="187" spans="1:26" ht="13.5" customHeight="1">
      <c r="A187" s="240"/>
      <c r="B187" s="240"/>
      <c r="C187" s="240"/>
      <c r="D187" s="240"/>
      <c r="E187" s="240"/>
      <c r="F187" s="240"/>
      <c r="G187" s="240"/>
      <c r="H187" s="240"/>
      <c r="I187" s="67"/>
      <c r="J187" s="67"/>
      <c r="K187" s="240"/>
      <c r="L187" s="240"/>
      <c r="M187" s="136"/>
      <c r="N187" s="136"/>
      <c r="O187" s="136"/>
      <c r="P187" s="136"/>
      <c r="Q187" s="240"/>
      <c r="R187" s="240"/>
      <c r="S187" s="240"/>
      <c r="T187" s="240"/>
      <c r="U187" s="240"/>
      <c r="V187" s="240"/>
      <c r="W187" s="240"/>
      <c r="X187" s="240"/>
      <c r="Y187" s="240"/>
      <c r="Z187" s="240"/>
    </row>
    <row r="188" spans="1:26" ht="13.5" customHeight="1">
      <c r="A188" s="240"/>
      <c r="B188" s="240"/>
      <c r="C188" s="240"/>
      <c r="D188" s="240"/>
      <c r="E188" s="240"/>
      <c r="F188" s="240"/>
      <c r="G188" s="240"/>
      <c r="H188" s="240"/>
      <c r="I188" s="67"/>
      <c r="J188" s="67"/>
      <c r="K188" s="240"/>
      <c r="L188" s="240"/>
      <c r="M188" s="136"/>
      <c r="N188" s="136"/>
      <c r="O188" s="136"/>
      <c r="P188" s="136"/>
      <c r="Q188" s="240"/>
      <c r="R188" s="240"/>
      <c r="S188" s="240"/>
      <c r="T188" s="240"/>
      <c r="U188" s="240"/>
      <c r="V188" s="240"/>
      <c r="W188" s="240"/>
      <c r="X188" s="240"/>
      <c r="Y188" s="240"/>
      <c r="Z188" s="240"/>
    </row>
    <row r="189" spans="1:26" ht="13.5" customHeight="1">
      <c r="A189" s="240"/>
      <c r="B189" s="240"/>
      <c r="C189" s="240"/>
      <c r="D189" s="240"/>
      <c r="E189" s="240"/>
      <c r="F189" s="240"/>
      <c r="G189" s="240"/>
      <c r="H189" s="240"/>
      <c r="I189" s="67"/>
      <c r="J189" s="67"/>
      <c r="K189" s="240"/>
      <c r="L189" s="240"/>
      <c r="M189" s="136"/>
      <c r="N189" s="136"/>
      <c r="O189" s="136"/>
      <c r="P189" s="136"/>
      <c r="Q189" s="240"/>
      <c r="R189" s="240"/>
      <c r="S189" s="240"/>
      <c r="T189" s="240"/>
      <c r="U189" s="240"/>
      <c r="V189" s="240"/>
      <c r="W189" s="240"/>
      <c r="X189" s="240"/>
      <c r="Y189" s="240"/>
      <c r="Z189" s="240"/>
    </row>
    <row r="190" spans="1:26" ht="13.5" customHeight="1">
      <c r="A190" s="240"/>
      <c r="B190" s="240"/>
      <c r="C190" s="240"/>
      <c r="D190" s="240"/>
      <c r="E190" s="240"/>
      <c r="F190" s="240"/>
      <c r="G190" s="240"/>
      <c r="H190" s="240"/>
      <c r="I190" s="67"/>
      <c r="J190" s="67"/>
      <c r="K190" s="240"/>
      <c r="L190" s="240"/>
      <c r="M190" s="136"/>
      <c r="N190" s="136"/>
      <c r="O190" s="136"/>
      <c r="P190" s="136"/>
      <c r="Q190" s="240"/>
      <c r="R190" s="240"/>
      <c r="S190" s="240"/>
      <c r="T190" s="240"/>
      <c r="U190" s="240"/>
      <c r="V190" s="240"/>
      <c r="W190" s="240"/>
      <c r="X190" s="240"/>
      <c r="Y190" s="240"/>
      <c r="Z190" s="240"/>
    </row>
    <row r="191" spans="1:26" ht="13.5" customHeight="1">
      <c r="A191" s="240"/>
      <c r="B191" s="240"/>
      <c r="C191" s="240"/>
      <c r="D191" s="240"/>
      <c r="E191" s="240"/>
      <c r="F191" s="240"/>
      <c r="G191" s="240"/>
      <c r="H191" s="240"/>
      <c r="I191" s="67"/>
      <c r="J191" s="67"/>
      <c r="K191" s="240"/>
      <c r="L191" s="240"/>
      <c r="M191" s="136"/>
      <c r="N191" s="136"/>
      <c r="O191" s="136"/>
      <c r="P191" s="136"/>
      <c r="Q191" s="240"/>
      <c r="R191" s="240"/>
      <c r="S191" s="240"/>
      <c r="T191" s="240"/>
      <c r="U191" s="240"/>
      <c r="V191" s="240"/>
      <c r="W191" s="240"/>
      <c r="X191" s="240"/>
      <c r="Y191" s="240"/>
      <c r="Z191" s="240"/>
    </row>
    <row r="192" spans="1:26" ht="13.5" customHeight="1">
      <c r="A192" s="240"/>
      <c r="B192" s="240"/>
      <c r="C192" s="240"/>
      <c r="D192" s="240"/>
      <c r="E192" s="240"/>
      <c r="F192" s="240"/>
      <c r="G192" s="240"/>
      <c r="H192" s="240"/>
      <c r="I192" s="67"/>
      <c r="J192" s="67"/>
      <c r="K192" s="240"/>
      <c r="L192" s="240"/>
      <c r="M192" s="136"/>
      <c r="N192" s="136"/>
      <c r="O192" s="136"/>
      <c r="P192" s="136"/>
      <c r="Q192" s="240"/>
      <c r="R192" s="240"/>
      <c r="S192" s="240"/>
      <c r="T192" s="240"/>
      <c r="U192" s="240"/>
      <c r="V192" s="240"/>
      <c r="W192" s="240"/>
      <c r="X192" s="240"/>
      <c r="Y192" s="240"/>
      <c r="Z192" s="240"/>
    </row>
    <row r="193" spans="1:26" ht="13.5" customHeight="1">
      <c r="A193" s="240"/>
      <c r="B193" s="240"/>
      <c r="C193" s="240"/>
      <c r="D193" s="240"/>
      <c r="E193" s="240"/>
      <c r="F193" s="240"/>
      <c r="G193" s="240"/>
      <c r="H193" s="240"/>
      <c r="I193" s="67"/>
      <c r="J193" s="67"/>
      <c r="K193" s="240"/>
      <c r="L193" s="240"/>
      <c r="M193" s="136"/>
      <c r="N193" s="136"/>
      <c r="O193" s="136"/>
      <c r="P193" s="136"/>
      <c r="Q193" s="240"/>
      <c r="R193" s="240"/>
      <c r="S193" s="240"/>
      <c r="T193" s="240"/>
      <c r="U193" s="240"/>
      <c r="V193" s="240"/>
      <c r="W193" s="240"/>
      <c r="X193" s="240"/>
      <c r="Y193" s="240"/>
      <c r="Z193" s="240"/>
    </row>
    <row r="194" spans="1:26" ht="13.5" customHeight="1">
      <c r="A194" s="240"/>
      <c r="B194" s="240"/>
      <c r="C194" s="240"/>
      <c r="D194" s="240"/>
      <c r="E194" s="240"/>
      <c r="F194" s="240"/>
      <c r="G194" s="240"/>
      <c r="H194" s="240"/>
      <c r="I194" s="67"/>
      <c r="J194" s="67"/>
      <c r="K194" s="240"/>
      <c r="L194" s="240"/>
      <c r="M194" s="136"/>
      <c r="N194" s="136"/>
      <c r="O194" s="136"/>
      <c r="P194" s="136"/>
      <c r="Q194" s="240"/>
      <c r="R194" s="240"/>
      <c r="S194" s="240"/>
      <c r="T194" s="240"/>
      <c r="U194" s="240"/>
      <c r="V194" s="240"/>
      <c r="W194" s="240"/>
      <c r="X194" s="240"/>
      <c r="Y194" s="240"/>
      <c r="Z194" s="240"/>
    </row>
    <row r="195" spans="1:26" ht="13.5" customHeight="1">
      <c r="A195" s="240"/>
      <c r="B195" s="240"/>
      <c r="C195" s="240"/>
      <c r="D195" s="240"/>
      <c r="E195" s="240"/>
      <c r="F195" s="240"/>
      <c r="G195" s="240"/>
      <c r="H195" s="240"/>
      <c r="I195" s="67"/>
      <c r="J195" s="67"/>
      <c r="K195" s="240"/>
      <c r="L195" s="240"/>
      <c r="M195" s="136"/>
      <c r="N195" s="136"/>
      <c r="O195" s="136"/>
      <c r="P195" s="136"/>
      <c r="Q195" s="240"/>
      <c r="R195" s="240"/>
      <c r="S195" s="240"/>
      <c r="T195" s="240"/>
      <c r="U195" s="240"/>
      <c r="V195" s="240"/>
      <c r="W195" s="240"/>
      <c r="X195" s="240"/>
      <c r="Y195" s="240"/>
      <c r="Z195" s="240"/>
    </row>
    <row r="196" spans="1:26" ht="13.5" customHeight="1">
      <c r="A196" s="240"/>
      <c r="B196" s="240"/>
      <c r="C196" s="240"/>
      <c r="D196" s="240"/>
      <c r="E196" s="240"/>
      <c r="F196" s="240"/>
      <c r="G196" s="240"/>
      <c r="H196" s="240"/>
      <c r="I196" s="67"/>
      <c r="J196" s="67"/>
      <c r="K196" s="240"/>
      <c r="L196" s="240"/>
      <c r="M196" s="136"/>
      <c r="N196" s="136"/>
      <c r="O196" s="136"/>
      <c r="P196" s="136"/>
      <c r="Q196" s="240"/>
      <c r="R196" s="240"/>
      <c r="S196" s="240"/>
      <c r="T196" s="240"/>
      <c r="U196" s="240"/>
      <c r="V196" s="240"/>
      <c r="W196" s="240"/>
      <c r="X196" s="240"/>
      <c r="Y196" s="240"/>
      <c r="Z196" s="240"/>
    </row>
    <row r="197" spans="1:26" ht="13.5" customHeight="1">
      <c r="A197" s="240"/>
      <c r="B197" s="240"/>
      <c r="C197" s="240"/>
      <c r="D197" s="240"/>
      <c r="E197" s="240"/>
      <c r="F197" s="240"/>
      <c r="G197" s="240"/>
      <c r="H197" s="240"/>
      <c r="I197" s="67"/>
      <c r="J197" s="67"/>
      <c r="K197" s="240"/>
      <c r="L197" s="240"/>
      <c r="M197" s="136"/>
      <c r="N197" s="136"/>
      <c r="O197" s="136"/>
      <c r="P197" s="136"/>
      <c r="Q197" s="240"/>
      <c r="R197" s="240"/>
      <c r="S197" s="240"/>
      <c r="T197" s="240"/>
      <c r="U197" s="240"/>
      <c r="V197" s="240"/>
      <c r="W197" s="240"/>
      <c r="X197" s="240"/>
      <c r="Y197" s="240"/>
      <c r="Z197" s="240"/>
    </row>
    <row r="198" spans="1:26" ht="13.5" customHeight="1">
      <c r="A198" s="240"/>
      <c r="B198" s="240"/>
      <c r="C198" s="240"/>
      <c r="D198" s="240"/>
      <c r="E198" s="240"/>
      <c r="F198" s="240"/>
      <c r="G198" s="240"/>
      <c r="H198" s="240"/>
      <c r="I198" s="67"/>
      <c r="J198" s="67"/>
      <c r="K198" s="240"/>
      <c r="L198" s="240"/>
      <c r="M198" s="136"/>
      <c r="N198" s="136"/>
      <c r="O198" s="136"/>
      <c r="P198" s="136"/>
      <c r="Q198" s="240"/>
      <c r="R198" s="240"/>
      <c r="S198" s="240"/>
      <c r="T198" s="240"/>
      <c r="U198" s="240"/>
      <c r="V198" s="240"/>
      <c r="W198" s="240"/>
      <c r="X198" s="240"/>
      <c r="Y198" s="240"/>
      <c r="Z198" s="240"/>
    </row>
    <row r="199" spans="1:26" ht="13.5" customHeight="1">
      <c r="A199" s="240"/>
      <c r="B199" s="240"/>
      <c r="C199" s="240"/>
      <c r="D199" s="240"/>
      <c r="E199" s="240"/>
      <c r="F199" s="240"/>
      <c r="G199" s="240"/>
      <c r="H199" s="240"/>
      <c r="I199" s="67"/>
      <c r="J199" s="67"/>
      <c r="K199" s="240"/>
      <c r="L199" s="240"/>
      <c r="M199" s="136"/>
      <c r="N199" s="136"/>
      <c r="O199" s="136"/>
      <c r="P199" s="136"/>
      <c r="Q199" s="240"/>
      <c r="R199" s="240"/>
      <c r="S199" s="240"/>
      <c r="T199" s="240"/>
      <c r="U199" s="240"/>
      <c r="V199" s="240"/>
      <c r="W199" s="240"/>
      <c r="X199" s="240"/>
      <c r="Y199" s="240"/>
      <c r="Z199" s="240"/>
    </row>
    <row r="200" spans="1:26" ht="13.5" customHeight="1">
      <c r="A200" s="240"/>
      <c r="B200" s="240"/>
      <c r="C200" s="240"/>
      <c r="D200" s="240"/>
      <c r="E200" s="240"/>
      <c r="F200" s="240"/>
      <c r="G200" s="240"/>
      <c r="H200" s="240"/>
      <c r="I200" s="67"/>
      <c r="J200" s="67"/>
      <c r="K200" s="240"/>
      <c r="L200" s="240"/>
      <c r="M200" s="136"/>
      <c r="N200" s="136"/>
      <c r="O200" s="136"/>
      <c r="P200" s="136"/>
      <c r="Q200" s="240"/>
      <c r="R200" s="240"/>
      <c r="S200" s="240"/>
      <c r="T200" s="240"/>
      <c r="U200" s="240"/>
      <c r="V200" s="240"/>
      <c r="W200" s="240"/>
      <c r="X200" s="240"/>
      <c r="Y200" s="240"/>
      <c r="Z200" s="240"/>
    </row>
    <row r="201" spans="1:26" ht="13.5" customHeight="1">
      <c r="A201" s="240"/>
      <c r="B201" s="240"/>
      <c r="C201" s="240"/>
      <c r="D201" s="240"/>
      <c r="E201" s="240"/>
      <c r="F201" s="240"/>
      <c r="G201" s="240"/>
      <c r="H201" s="240"/>
      <c r="I201" s="67"/>
      <c r="J201" s="67"/>
      <c r="K201" s="240"/>
      <c r="L201" s="240"/>
      <c r="M201" s="136"/>
      <c r="N201" s="136"/>
      <c r="O201" s="136"/>
      <c r="P201" s="136"/>
      <c r="Q201" s="240"/>
      <c r="R201" s="240"/>
      <c r="S201" s="240"/>
      <c r="T201" s="240"/>
      <c r="U201" s="240"/>
      <c r="V201" s="240"/>
      <c r="W201" s="240"/>
      <c r="X201" s="240"/>
      <c r="Y201" s="240"/>
      <c r="Z201" s="240"/>
    </row>
    <row r="202" spans="1:26" ht="13.5" customHeight="1">
      <c r="A202" s="240"/>
      <c r="B202" s="240"/>
      <c r="C202" s="240"/>
      <c r="D202" s="240"/>
      <c r="E202" s="240"/>
      <c r="F202" s="240"/>
      <c r="G202" s="240"/>
      <c r="H202" s="240"/>
      <c r="I202" s="67"/>
      <c r="J202" s="67"/>
      <c r="K202" s="240"/>
      <c r="L202" s="240"/>
      <c r="M202" s="136"/>
      <c r="N202" s="136"/>
      <c r="O202" s="136"/>
      <c r="P202" s="136"/>
      <c r="Q202" s="240"/>
      <c r="R202" s="240"/>
      <c r="S202" s="240"/>
      <c r="T202" s="240"/>
      <c r="U202" s="240"/>
      <c r="V202" s="240"/>
      <c r="W202" s="240"/>
      <c r="X202" s="240"/>
      <c r="Y202" s="240"/>
      <c r="Z202" s="240"/>
    </row>
    <row r="203" spans="1:26" ht="13.5" customHeight="1">
      <c r="A203" s="240"/>
      <c r="B203" s="240"/>
      <c r="C203" s="240"/>
      <c r="D203" s="240"/>
      <c r="E203" s="240"/>
      <c r="F203" s="240"/>
      <c r="G203" s="240"/>
      <c r="H203" s="240"/>
      <c r="I203" s="67"/>
      <c r="J203" s="67"/>
      <c r="K203" s="240"/>
      <c r="L203" s="240"/>
      <c r="M203" s="136"/>
      <c r="N203" s="136"/>
      <c r="O203" s="136"/>
      <c r="P203" s="136"/>
      <c r="Q203" s="240"/>
      <c r="R203" s="240"/>
      <c r="S203" s="240"/>
      <c r="T203" s="240"/>
      <c r="U203" s="240"/>
      <c r="V203" s="240"/>
      <c r="W203" s="240"/>
      <c r="X203" s="240"/>
      <c r="Y203" s="240"/>
      <c r="Z203" s="240"/>
    </row>
    <row r="204" spans="1:26" ht="13.5" customHeight="1">
      <c r="A204" s="240"/>
      <c r="B204" s="240"/>
      <c r="C204" s="240"/>
      <c r="D204" s="240"/>
      <c r="E204" s="240"/>
      <c r="F204" s="240"/>
      <c r="G204" s="240"/>
      <c r="H204" s="240"/>
      <c r="I204" s="67"/>
      <c r="J204" s="67"/>
      <c r="K204" s="240"/>
      <c r="L204" s="240"/>
      <c r="M204" s="136"/>
      <c r="N204" s="136"/>
      <c r="O204" s="136"/>
      <c r="P204" s="136"/>
      <c r="Q204" s="240"/>
      <c r="R204" s="240"/>
      <c r="S204" s="240"/>
      <c r="T204" s="240"/>
      <c r="U204" s="240"/>
      <c r="V204" s="240"/>
      <c r="W204" s="240"/>
      <c r="X204" s="240"/>
      <c r="Y204" s="240"/>
      <c r="Z204" s="240"/>
    </row>
    <row r="205" spans="1:26" ht="13.5" customHeight="1">
      <c r="A205" s="240"/>
      <c r="B205" s="240"/>
      <c r="C205" s="240"/>
      <c r="D205" s="240"/>
      <c r="E205" s="240"/>
      <c r="F205" s="240"/>
      <c r="G205" s="240"/>
      <c r="H205" s="240"/>
      <c r="I205" s="67"/>
      <c r="J205" s="67"/>
      <c r="K205" s="240"/>
      <c r="L205" s="240"/>
      <c r="M205" s="136"/>
      <c r="N205" s="136"/>
      <c r="O205" s="136"/>
      <c r="P205" s="136"/>
      <c r="Q205" s="240"/>
      <c r="R205" s="240"/>
      <c r="S205" s="240"/>
      <c r="T205" s="240"/>
      <c r="U205" s="240"/>
      <c r="V205" s="240"/>
      <c r="W205" s="240"/>
      <c r="X205" s="240"/>
      <c r="Y205" s="240"/>
      <c r="Z205" s="240"/>
    </row>
    <row r="206" spans="1:26" ht="13.5" customHeight="1">
      <c r="A206" s="240"/>
      <c r="B206" s="240"/>
      <c r="C206" s="240"/>
      <c r="D206" s="240"/>
      <c r="E206" s="240"/>
      <c r="F206" s="240"/>
      <c r="G206" s="240"/>
      <c r="H206" s="240"/>
      <c r="I206" s="67"/>
      <c r="J206" s="67"/>
      <c r="K206" s="240"/>
      <c r="L206" s="240"/>
      <c r="M206" s="136"/>
      <c r="N206" s="136"/>
      <c r="O206" s="136"/>
      <c r="P206" s="136"/>
      <c r="Q206" s="240"/>
      <c r="R206" s="240"/>
      <c r="S206" s="240"/>
      <c r="T206" s="240"/>
      <c r="U206" s="240"/>
      <c r="V206" s="240"/>
      <c r="W206" s="240"/>
      <c r="X206" s="240"/>
      <c r="Y206" s="240"/>
      <c r="Z206" s="240"/>
    </row>
    <row r="207" spans="1:26" ht="13.5" customHeight="1">
      <c r="A207" s="240"/>
      <c r="B207" s="240"/>
      <c r="C207" s="240"/>
      <c r="D207" s="240"/>
      <c r="E207" s="240"/>
      <c r="F207" s="240"/>
      <c r="G207" s="240"/>
      <c r="H207" s="240"/>
      <c r="I207" s="67"/>
      <c r="J207" s="67"/>
      <c r="K207" s="240"/>
      <c r="L207" s="240"/>
      <c r="M207" s="136"/>
      <c r="N207" s="136"/>
      <c r="O207" s="136"/>
      <c r="P207" s="136"/>
      <c r="Q207" s="240"/>
      <c r="R207" s="240"/>
      <c r="S207" s="240"/>
      <c r="T207" s="240"/>
      <c r="U207" s="240"/>
      <c r="V207" s="240"/>
      <c r="W207" s="240"/>
      <c r="X207" s="240"/>
      <c r="Y207" s="240"/>
      <c r="Z207" s="240"/>
    </row>
    <row r="208" spans="1:26" ht="13.5" customHeight="1">
      <c r="A208" s="240"/>
      <c r="B208" s="240"/>
      <c r="C208" s="240"/>
      <c r="D208" s="240"/>
      <c r="E208" s="240"/>
      <c r="F208" s="240"/>
      <c r="G208" s="240"/>
      <c r="H208" s="240"/>
      <c r="I208" s="67"/>
      <c r="J208" s="67"/>
      <c r="K208" s="240"/>
      <c r="L208" s="240"/>
      <c r="M208" s="136"/>
      <c r="N208" s="136"/>
      <c r="O208" s="136"/>
      <c r="P208" s="136"/>
      <c r="Q208" s="240"/>
      <c r="R208" s="240"/>
      <c r="S208" s="240"/>
      <c r="T208" s="240"/>
      <c r="U208" s="240"/>
      <c r="V208" s="240"/>
      <c r="W208" s="240"/>
      <c r="X208" s="240"/>
      <c r="Y208" s="240"/>
      <c r="Z208" s="240"/>
    </row>
    <row r="209" spans="1:26" ht="13.5" customHeight="1">
      <c r="A209" s="240"/>
      <c r="B209" s="240"/>
      <c r="C209" s="240"/>
      <c r="D209" s="240"/>
      <c r="E209" s="240"/>
      <c r="F209" s="240"/>
      <c r="G209" s="240"/>
      <c r="H209" s="240"/>
      <c r="I209" s="67"/>
      <c r="J209" s="67"/>
      <c r="K209" s="240"/>
      <c r="L209" s="240"/>
      <c r="M209" s="136"/>
      <c r="N209" s="136"/>
      <c r="O209" s="136"/>
      <c r="P209" s="136"/>
      <c r="Q209" s="240"/>
      <c r="R209" s="240"/>
      <c r="S209" s="240"/>
      <c r="T209" s="240"/>
      <c r="U209" s="240"/>
      <c r="V209" s="240"/>
      <c r="W209" s="240"/>
      <c r="X209" s="240"/>
      <c r="Y209" s="240"/>
      <c r="Z209" s="240"/>
    </row>
    <row r="210" spans="1:26" ht="13.5" customHeight="1">
      <c r="A210" s="240"/>
      <c r="B210" s="240"/>
      <c r="C210" s="240"/>
      <c r="D210" s="240"/>
      <c r="E210" s="240"/>
      <c r="F210" s="240"/>
      <c r="G210" s="240"/>
      <c r="H210" s="240"/>
      <c r="I210" s="67"/>
      <c r="J210" s="67"/>
      <c r="K210" s="240"/>
      <c r="L210" s="240"/>
      <c r="M210" s="136"/>
      <c r="N210" s="136"/>
      <c r="O210" s="136"/>
      <c r="P210" s="136"/>
      <c r="Q210" s="240"/>
      <c r="R210" s="240"/>
      <c r="S210" s="240"/>
      <c r="T210" s="240"/>
      <c r="U210" s="240"/>
      <c r="V210" s="240"/>
      <c r="W210" s="240"/>
      <c r="X210" s="240"/>
      <c r="Y210" s="240"/>
      <c r="Z210" s="240"/>
    </row>
    <row r="211" spans="1:26" ht="13.5" customHeight="1">
      <c r="A211" s="240"/>
      <c r="B211" s="240"/>
      <c r="C211" s="240"/>
      <c r="D211" s="240"/>
      <c r="E211" s="240"/>
      <c r="F211" s="240"/>
      <c r="G211" s="240"/>
      <c r="H211" s="240"/>
      <c r="I211" s="67"/>
      <c r="J211" s="67"/>
      <c r="K211" s="240"/>
      <c r="L211" s="240"/>
      <c r="M211" s="136"/>
      <c r="N211" s="136"/>
      <c r="O211" s="136"/>
      <c r="P211" s="136"/>
      <c r="Q211" s="240"/>
      <c r="R211" s="240"/>
      <c r="S211" s="240"/>
      <c r="T211" s="240"/>
      <c r="U211" s="240"/>
      <c r="V211" s="240"/>
      <c r="W211" s="240"/>
      <c r="X211" s="240"/>
      <c r="Y211" s="240"/>
      <c r="Z211" s="240"/>
    </row>
    <row r="212" spans="1:26" ht="13.5" customHeight="1">
      <c r="A212" s="240"/>
      <c r="B212" s="240"/>
      <c r="C212" s="240"/>
      <c r="D212" s="240"/>
      <c r="E212" s="240"/>
      <c r="F212" s="240"/>
      <c r="G212" s="240"/>
      <c r="H212" s="240"/>
      <c r="I212" s="67"/>
      <c r="J212" s="67"/>
      <c r="K212" s="240"/>
      <c r="L212" s="240"/>
      <c r="M212" s="136"/>
      <c r="N212" s="136"/>
      <c r="O212" s="136"/>
      <c r="P212" s="136"/>
      <c r="Q212" s="240"/>
      <c r="R212" s="240"/>
      <c r="S212" s="240"/>
      <c r="T212" s="240"/>
      <c r="U212" s="240"/>
      <c r="V212" s="240"/>
      <c r="W212" s="240"/>
      <c r="X212" s="240"/>
      <c r="Y212" s="240"/>
      <c r="Z212" s="240"/>
    </row>
    <row r="213" spans="1:26" ht="13.5" customHeight="1">
      <c r="A213" s="240"/>
      <c r="B213" s="240"/>
      <c r="C213" s="240"/>
      <c r="D213" s="240"/>
      <c r="E213" s="240"/>
      <c r="F213" s="240"/>
      <c r="G213" s="240"/>
      <c r="H213" s="240"/>
      <c r="I213" s="67"/>
      <c r="J213" s="67"/>
      <c r="K213" s="240"/>
      <c r="L213" s="240"/>
      <c r="M213" s="136"/>
      <c r="N213" s="136"/>
      <c r="O213" s="136"/>
      <c r="P213" s="136"/>
      <c r="Q213" s="240"/>
      <c r="R213" s="240"/>
      <c r="S213" s="240"/>
      <c r="T213" s="240"/>
      <c r="U213" s="240"/>
      <c r="V213" s="240"/>
      <c r="W213" s="240"/>
      <c r="X213" s="240"/>
      <c r="Y213" s="240"/>
      <c r="Z213" s="240"/>
    </row>
    <row r="214" spans="1:26" ht="13.5" customHeight="1">
      <c r="A214" s="240"/>
      <c r="B214" s="240"/>
      <c r="C214" s="240"/>
      <c r="D214" s="240"/>
      <c r="E214" s="240"/>
      <c r="F214" s="240"/>
      <c r="G214" s="240"/>
      <c r="H214" s="240"/>
      <c r="I214" s="67"/>
      <c r="J214" s="67"/>
      <c r="K214" s="240"/>
      <c r="L214" s="240"/>
      <c r="M214" s="136"/>
      <c r="N214" s="136"/>
      <c r="O214" s="136"/>
      <c r="P214" s="136"/>
      <c r="Q214" s="240"/>
      <c r="R214" s="240"/>
      <c r="S214" s="240"/>
      <c r="T214" s="240"/>
      <c r="U214" s="240"/>
      <c r="V214" s="240"/>
      <c r="W214" s="240"/>
      <c r="X214" s="240"/>
      <c r="Y214" s="240"/>
      <c r="Z214" s="240"/>
    </row>
    <row r="215" spans="1:26" ht="13.5" customHeight="1">
      <c r="A215" s="240"/>
      <c r="B215" s="240"/>
      <c r="C215" s="240"/>
      <c r="D215" s="240"/>
      <c r="E215" s="240"/>
      <c r="F215" s="240"/>
      <c r="G215" s="240"/>
      <c r="H215" s="240"/>
      <c r="I215" s="67"/>
      <c r="J215" s="67"/>
      <c r="K215" s="240"/>
      <c r="L215" s="240"/>
      <c r="M215" s="136"/>
      <c r="N215" s="136"/>
      <c r="O215" s="136"/>
      <c r="P215" s="136"/>
      <c r="Q215" s="240"/>
      <c r="R215" s="240"/>
      <c r="S215" s="240"/>
      <c r="T215" s="240"/>
      <c r="U215" s="240"/>
      <c r="V215" s="240"/>
      <c r="W215" s="240"/>
      <c r="X215" s="240"/>
      <c r="Y215" s="240"/>
      <c r="Z215" s="240"/>
    </row>
    <row r="216" spans="1:26" ht="13.5" customHeight="1">
      <c r="A216" s="240"/>
      <c r="B216" s="240"/>
      <c r="C216" s="240"/>
      <c r="D216" s="240"/>
      <c r="E216" s="240"/>
      <c r="F216" s="240"/>
      <c r="G216" s="240"/>
      <c r="H216" s="240"/>
      <c r="I216" s="67"/>
      <c r="J216" s="67"/>
      <c r="K216" s="240"/>
      <c r="L216" s="240"/>
      <c r="M216" s="136"/>
      <c r="N216" s="136"/>
      <c r="O216" s="136"/>
      <c r="P216" s="136"/>
      <c r="Q216" s="240"/>
      <c r="R216" s="240"/>
      <c r="S216" s="240"/>
      <c r="T216" s="240"/>
      <c r="U216" s="240"/>
      <c r="V216" s="240"/>
      <c r="W216" s="240"/>
      <c r="X216" s="240"/>
      <c r="Y216" s="240"/>
      <c r="Z216" s="240"/>
    </row>
    <row r="217" spans="1:26" ht="13.5" customHeight="1">
      <c r="A217" s="240"/>
      <c r="B217" s="240"/>
      <c r="C217" s="240"/>
      <c r="D217" s="240"/>
      <c r="E217" s="240"/>
      <c r="F217" s="240"/>
      <c r="G217" s="240"/>
      <c r="H217" s="240"/>
      <c r="I217" s="67"/>
      <c r="J217" s="67"/>
      <c r="K217" s="240"/>
      <c r="L217" s="240"/>
      <c r="M217" s="136"/>
      <c r="N217" s="136"/>
      <c r="O217" s="136"/>
      <c r="P217" s="136"/>
      <c r="Q217" s="240"/>
      <c r="R217" s="240"/>
      <c r="S217" s="240"/>
      <c r="T217" s="240"/>
      <c r="U217" s="240"/>
      <c r="V217" s="240"/>
      <c r="W217" s="240"/>
      <c r="X217" s="240"/>
      <c r="Y217" s="240"/>
      <c r="Z217" s="240"/>
    </row>
    <row r="218" spans="1:26" ht="13.5" customHeight="1">
      <c r="A218" s="240"/>
      <c r="B218" s="240"/>
      <c r="C218" s="240"/>
      <c r="D218" s="240"/>
      <c r="E218" s="240"/>
      <c r="F218" s="240"/>
      <c r="G218" s="240"/>
      <c r="H218" s="240"/>
      <c r="I218" s="67"/>
      <c r="J218" s="67"/>
      <c r="K218" s="240"/>
      <c r="L218" s="240"/>
      <c r="M218" s="136"/>
      <c r="N218" s="136"/>
      <c r="O218" s="136"/>
      <c r="P218" s="136"/>
      <c r="Q218" s="240"/>
      <c r="R218" s="240"/>
      <c r="S218" s="240"/>
      <c r="T218" s="240"/>
      <c r="U218" s="240"/>
      <c r="V218" s="240"/>
      <c r="W218" s="240"/>
      <c r="X218" s="240"/>
      <c r="Y218" s="240"/>
      <c r="Z218" s="240"/>
    </row>
    <row r="219" spans="1:26" ht="13.5" customHeight="1">
      <c r="A219" s="240"/>
      <c r="B219" s="240"/>
      <c r="C219" s="240"/>
      <c r="D219" s="240"/>
      <c r="E219" s="240"/>
      <c r="F219" s="240"/>
      <c r="G219" s="240"/>
      <c r="H219" s="240"/>
      <c r="I219" s="67"/>
      <c r="J219" s="67"/>
      <c r="K219" s="240"/>
      <c r="L219" s="240"/>
      <c r="M219" s="136"/>
      <c r="N219" s="136"/>
      <c r="O219" s="136"/>
      <c r="P219" s="136"/>
      <c r="Q219" s="240"/>
      <c r="R219" s="240"/>
      <c r="S219" s="240"/>
      <c r="T219" s="240"/>
      <c r="U219" s="240"/>
      <c r="V219" s="240"/>
      <c r="W219" s="240"/>
      <c r="X219" s="240"/>
      <c r="Y219" s="240"/>
      <c r="Z219" s="240"/>
    </row>
    <row r="220" spans="1:26" ht="13.5" customHeight="1">
      <c r="A220" s="240"/>
      <c r="B220" s="240"/>
      <c r="C220" s="240"/>
      <c r="D220" s="240"/>
      <c r="E220" s="240"/>
      <c r="F220" s="240"/>
      <c r="G220" s="240"/>
      <c r="H220" s="240"/>
      <c r="I220" s="67"/>
      <c r="J220" s="67"/>
      <c r="K220" s="240"/>
      <c r="L220" s="240"/>
      <c r="M220" s="136"/>
      <c r="N220" s="136"/>
      <c r="O220" s="136"/>
      <c r="P220" s="136"/>
      <c r="Q220" s="240"/>
      <c r="R220" s="240"/>
      <c r="S220" s="240"/>
      <c r="T220" s="240"/>
      <c r="U220" s="240"/>
      <c r="V220" s="240"/>
      <c r="W220" s="240"/>
      <c r="X220" s="240"/>
      <c r="Y220" s="240"/>
      <c r="Z220" s="240"/>
    </row>
    <row r="221" spans="1:26" ht="13.5" customHeight="1">
      <c r="A221" s="240"/>
      <c r="B221" s="240"/>
      <c r="C221" s="240"/>
      <c r="D221" s="240"/>
      <c r="E221" s="240"/>
      <c r="F221" s="240"/>
      <c r="G221" s="240"/>
      <c r="H221" s="240"/>
      <c r="I221" s="67"/>
      <c r="J221" s="67"/>
      <c r="K221" s="240"/>
      <c r="L221" s="240"/>
      <c r="M221" s="136"/>
      <c r="N221" s="136"/>
      <c r="O221" s="136"/>
      <c r="P221" s="136"/>
      <c r="Q221" s="240"/>
      <c r="R221" s="240"/>
      <c r="S221" s="240"/>
      <c r="T221" s="240"/>
      <c r="U221" s="240"/>
      <c r="V221" s="240"/>
      <c r="W221" s="240"/>
      <c r="X221" s="240"/>
      <c r="Y221" s="240"/>
      <c r="Z221" s="240"/>
    </row>
    <row r="222" spans="1:26" ht="13.5" customHeight="1">
      <c r="A222" s="240"/>
      <c r="B222" s="240"/>
      <c r="C222" s="240"/>
      <c r="D222" s="240"/>
      <c r="E222" s="240"/>
      <c r="F222" s="240"/>
      <c r="G222" s="240"/>
      <c r="H222" s="240"/>
      <c r="I222" s="67"/>
      <c r="J222" s="67"/>
      <c r="K222" s="240"/>
      <c r="L222" s="240"/>
      <c r="M222" s="136"/>
      <c r="N222" s="136"/>
      <c r="O222" s="136"/>
      <c r="P222" s="136"/>
      <c r="Q222" s="240"/>
      <c r="R222" s="240"/>
      <c r="S222" s="240"/>
      <c r="T222" s="240"/>
      <c r="U222" s="240"/>
      <c r="V222" s="240"/>
      <c r="W222" s="240"/>
      <c r="X222" s="240"/>
      <c r="Y222" s="240"/>
      <c r="Z222" s="240"/>
    </row>
    <row r="223" spans="1:26" ht="13.5" customHeight="1">
      <c r="A223" s="240"/>
      <c r="B223" s="240"/>
      <c r="C223" s="240"/>
      <c r="D223" s="240"/>
      <c r="E223" s="240"/>
      <c r="F223" s="240"/>
      <c r="G223" s="240"/>
      <c r="H223" s="240"/>
      <c r="I223" s="67"/>
      <c r="J223" s="67"/>
      <c r="K223" s="240"/>
      <c r="L223" s="240"/>
      <c r="M223" s="136"/>
      <c r="N223" s="136"/>
      <c r="O223" s="136"/>
      <c r="P223" s="136"/>
      <c r="Q223" s="240"/>
      <c r="R223" s="240"/>
      <c r="S223" s="240"/>
      <c r="T223" s="240"/>
      <c r="U223" s="240"/>
      <c r="V223" s="240"/>
      <c r="W223" s="240"/>
      <c r="X223" s="240"/>
      <c r="Y223" s="240"/>
      <c r="Z223" s="240"/>
    </row>
    <row r="224" spans="1:26" ht="13.5" customHeight="1">
      <c r="A224" s="240"/>
      <c r="B224" s="240"/>
      <c r="C224" s="240"/>
      <c r="D224" s="240"/>
      <c r="E224" s="240"/>
      <c r="F224" s="240"/>
      <c r="G224" s="240"/>
      <c r="H224" s="240"/>
      <c r="I224" s="67"/>
      <c r="J224" s="67"/>
      <c r="K224" s="240"/>
      <c r="L224" s="240"/>
      <c r="M224" s="136"/>
      <c r="N224" s="136"/>
      <c r="O224" s="136"/>
      <c r="P224" s="136"/>
      <c r="Q224" s="240"/>
      <c r="R224" s="240"/>
      <c r="S224" s="240"/>
      <c r="T224" s="240"/>
      <c r="U224" s="240"/>
      <c r="V224" s="240"/>
      <c r="W224" s="240"/>
      <c r="X224" s="240"/>
      <c r="Y224" s="240"/>
      <c r="Z224" s="240"/>
    </row>
    <row r="225" spans="1:26" ht="13.5" customHeight="1">
      <c r="A225" s="240"/>
      <c r="B225" s="240"/>
      <c r="C225" s="240"/>
      <c r="D225" s="240"/>
      <c r="E225" s="240"/>
      <c r="F225" s="240"/>
      <c r="G225" s="240"/>
      <c r="H225" s="240"/>
      <c r="I225" s="67"/>
      <c r="J225" s="67"/>
      <c r="K225" s="240"/>
      <c r="L225" s="240"/>
      <c r="M225" s="136"/>
      <c r="N225" s="136"/>
      <c r="O225" s="136"/>
      <c r="P225" s="136"/>
      <c r="Q225" s="240"/>
      <c r="R225" s="240"/>
      <c r="S225" s="240"/>
      <c r="T225" s="240"/>
      <c r="U225" s="240"/>
      <c r="V225" s="240"/>
      <c r="W225" s="240"/>
      <c r="X225" s="240"/>
      <c r="Y225" s="240"/>
      <c r="Z225" s="240"/>
    </row>
    <row r="226" spans="1:26" ht="13.5" customHeight="1">
      <c r="A226" s="240"/>
      <c r="B226" s="240"/>
      <c r="C226" s="240"/>
      <c r="D226" s="240"/>
      <c r="E226" s="240"/>
      <c r="F226" s="240"/>
      <c r="G226" s="240"/>
      <c r="H226" s="240"/>
      <c r="I226" s="67"/>
      <c r="J226" s="67"/>
      <c r="K226" s="240"/>
      <c r="L226" s="240"/>
      <c r="M226" s="136"/>
      <c r="N226" s="136"/>
      <c r="O226" s="136"/>
      <c r="P226" s="136"/>
      <c r="Q226" s="240"/>
      <c r="R226" s="240"/>
      <c r="S226" s="240"/>
      <c r="T226" s="240"/>
      <c r="U226" s="240"/>
      <c r="V226" s="240"/>
      <c r="W226" s="240"/>
      <c r="X226" s="240"/>
      <c r="Y226" s="240"/>
      <c r="Z226" s="240"/>
    </row>
    <row r="227" spans="1:26" ht="13.5" customHeight="1">
      <c r="A227" s="240"/>
      <c r="B227" s="240"/>
      <c r="C227" s="240"/>
      <c r="D227" s="240"/>
      <c r="E227" s="240"/>
      <c r="F227" s="240"/>
      <c r="G227" s="240"/>
      <c r="H227" s="240"/>
      <c r="I227" s="67"/>
      <c r="J227" s="67"/>
      <c r="K227" s="240"/>
      <c r="L227" s="240"/>
      <c r="M227" s="136"/>
      <c r="N227" s="136"/>
      <c r="O227" s="136"/>
      <c r="P227" s="136"/>
      <c r="Q227" s="240"/>
      <c r="R227" s="240"/>
      <c r="S227" s="240"/>
      <c r="T227" s="240"/>
      <c r="U227" s="240"/>
      <c r="V227" s="240"/>
      <c r="W227" s="240"/>
      <c r="X227" s="240"/>
      <c r="Y227" s="240"/>
      <c r="Z227" s="240"/>
    </row>
    <row r="228" spans="1:26" ht="13.5" customHeight="1">
      <c r="A228" s="240"/>
      <c r="B228" s="240"/>
      <c r="C228" s="240"/>
      <c r="D228" s="240"/>
      <c r="E228" s="240"/>
      <c r="F228" s="240"/>
      <c r="G228" s="240"/>
      <c r="H228" s="240"/>
      <c r="I228" s="67"/>
      <c r="J228" s="67"/>
      <c r="K228" s="240"/>
      <c r="L228" s="240"/>
      <c r="M228" s="136"/>
      <c r="N228" s="136"/>
      <c r="O228" s="136"/>
      <c r="P228" s="136"/>
      <c r="Q228" s="240"/>
      <c r="R228" s="240"/>
      <c r="S228" s="240"/>
      <c r="T228" s="240"/>
      <c r="U228" s="240"/>
      <c r="V228" s="240"/>
      <c r="W228" s="240"/>
      <c r="X228" s="240"/>
      <c r="Y228" s="240"/>
      <c r="Z228" s="240"/>
    </row>
    <row r="229" spans="1:26" ht="13.5" customHeight="1">
      <c r="A229" s="240"/>
      <c r="B229" s="240"/>
      <c r="C229" s="240"/>
      <c r="D229" s="240"/>
      <c r="E229" s="240"/>
      <c r="F229" s="240"/>
      <c r="G229" s="240"/>
      <c r="H229" s="240"/>
      <c r="I229" s="67"/>
      <c r="J229" s="67"/>
      <c r="K229" s="240"/>
      <c r="L229" s="240"/>
      <c r="M229" s="136"/>
      <c r="N229" s="136"/>
      <c r="O229" s="136"/>
      <c r="P229" s="136"/>
      <c r="Q229" s="240"/>
      <c r="R229" s="240"/>
      <c r="S229" s="240"/>
      <c r="T229" s="240"/>
      <c r="U229" s="240"/>
      <c r="V229" s="240"/>
      <c r="W229" s="240"/>
      <c r="X229" s="240"/>
      <c r="Y229" s="240"/>
      <c r="Z229" s="240"/>
    </row>
    <row r="230" spans="1:26" ht="13.5" customHeight="1">
      <c r="A230" s="240"/>
      <c r="B230" s="240"/>
      <c r="C230" s="240"/>
      <c r="D230" s="240"/>
      <c r="E230" s="240"/>
      <c r="F230" s="240"/>
      <c r="G230" s="240"/>
      <c r="H230" s="240"/>
      <c r="I230" s="67"/>
      <c r="J230" s="67"/>
      <c r="K230" s="240"/>
      <c r="L230" s="240"/>
      <c r="M230" s="136"/>
      <c r="N230" s="136"/>
      <c r="O230" s="136"/>
      <c r="P230" s="136"/>
      <c r="Q230" s="240"/>
      <c r="R230" s="240"/>
      <c r="S230" s="240"/>
      <c r="T230" s="240"/>
      <c r="U230" s="240"/>
      <c r="V230" s="240"/>
      <c r="W230" s="240"/>
      <c r="X230" s="240"/>
      <c r="Y230" s="240"/>
      <c r="Z230" s="240"/>
    </row>
    <row r="231" spans="1:26" ht="13.5" customHeight="1">
      <c r="A231" s="240"/>
      <c r="B231" s="240"/>
      <c r="C231" s="240"/>
      <c r="D231" s="240"/>
      <c r="E231" s="240"/>
      <c r="F231" s="240"/>
      <c r="G231" s="240"/>
      <c r="H231" s="240"/>
      <c r="I231" s="67"/>
      <c r="J231" s="67"/>
      <c r="K231" s="240"/>
      <c r="L231" s="240"/>
      <c r="M231" s="136"/>
      <c r="N231" s="136"/>
      <c r="O231" s="136"/>
      <c r="P231" s="136"/>
      <c r="Q231" s="240"/>
      <c r="R231" s="240"/>
      <c r="S231" s="240"/>
      <c r="T231" s="240"/>
      <c r="U231" s="240"/>
      <c r="V231" s="240"/>
      <c r="W231" s="240"/>
      <c r="X231" s="240"/>
      <c r="Y231" s="240"/>
      <c r="Z231" s="240"/>
    </row>
    <row r="232" spans="1:26" ht="13.5" customHeight="1">
      <c r="A232" s="240"/>
      <c r="B232" s="240"/>
      <c r="C232" s="240"/>
      <c r="D232" s="240"/>
      <c r="E232" s="240"/>
      <c r="F232" s="240"/>
      <c r="G232" s="240"/>
      <c r="H232" s="240"/>
      <c r="I232" s="67"/>
      <c r="J232" s="67"/>
      <c r="K232" s="240"/>
      <c r="L232" s="240"/>
      <c r="M232" s="136"/>
      <c r="N232" s="136"/>
      <c r="O232" s="136"/>
      <c r="P232" s="136"/>
      <c r="Q232" s="240"/>
      <c r="R232" s="240"/>
      <c r="S232" s="240"/>
      <c r="T232" s="240"/>
      <c r="U232" s="240"/>
      <c r="V232" s="240"/>
      <c r="W232" s="240"/>
      <c r="X232" s="240"/>
      <c r="Y232" s="240"/>
      <c r="Z232" s="240"/>
    </row>
    <row r="233" spans="1:26" ht="13.5" customHeight="1">
      <c r="A233" s="240"/>
      <c r="B233" s="240"/>
      <c r="C233" s="240"/>
      <c r="D233" s="240"/>
      <c r="E233" s="240"/>
      <c r="F233" s="240"/>
      <c r="G233" s="240"/>
      <c r="H233" s="240"/>
      <c r="I233" s="67"/>
      <c r="J233" s="67"/>
      <c r="K233" s="240"/>
      <c r="L233" s="240"/>
      <c r="M233" s="136"/>
      <c r="N233" s="136"/>
      <c r="O233" s="136"/>
      <c r="P233" s="136"/>
      <c r="Q233" s="240"/>
      <c r="R233" s="240"/>
      <c r="S233" s="240"/>
      <c r="T233" s="240"/>
      <c r="U233" s="240"/>
      <c r="V233" s="240"/>
      <c r="W233" s="240"/>
      <c r="X233" s="240"/>
      <c r="Y233" s="240"/>
      <c r="Z233" s="240"/>
    </row>
    <row r="234" spans="1:26" ht="13.5" customHeight="1">
      <c r="A234" s="240"/>
      <c r="B234" s="240"/>
      <c r="C234" s="240"/>
      <c r="D234" s="240"/>
      <c r="E234" s="240"/>
      <c r="F234" s="240"/>
      <c r="G234" s="240"/>
      <c r="H234" s="240"/>
      <c r="I234" s="67"/>
      <c r="J234" s="67"/>
      <c r="K234" s="240"/>
      <c r="L234" s="240"/>
      <c r="M234" s="136"/>
      <c r="N234" s="136"/>
      <c r="O234" s="136"/>
      <c r="P234" s="136"/>
      <c r="Q234" s="240"/>
      <c r="R234" s="240"/>
      <c r="S234" s="240"/>
      <c r="T234" s="240"/>
      <c r="U234" s="240"/>
      <c r="V234" s="240"/>
      <c r="W234" s="240"/>
      <c r="X234" s="240"/>
      <c r="Y234" s="240"/>
      <c r="Z234" s="240"/>
    </row>
    <row r="235" spans="1:26" ht="13.5" customHeight="1">
      <c r="A235" s="240"/>
      <c r="B235" s="240"/>
      <c r="C235" s="240"/>
      <c r="D235" s="240"/>
      <c r="E235" s="240"/>
      <c r="F235" s="240"/>
      <c r="G235" s="240"/>
      <c r="H235" s="240"/>
      <c r="I235" s="67"/>
      <c r="J235" s="67"/>
      <c r="K235" s="240"/>
      <c r="L235" s="240"/>
      <c r="M235" s="136"/>
      <c r="N235" s="136"/>
      <c r="O235" s="136"/>
      <c r="P235" s="136"/>
      <c r="Q235" s="240"/>
      <c r="R235" s="240"/>
      <c r="S235" s="240"/>
      <c r="T235" s="240"/>
      <c r="U235" s="240"/>
      <c r="V235" s="240"/>
      <c r="W235" s="240"/>
      <c r="X235" s="240"/>
      <c r="Y235" s="240"/>
      <c r="Z235" s="240"/>
    </row>
    <row r="236" spans="1:26" ht="13.5" customHeight="1">
      <c r="A236" s="240"/>
      <c r="B236" s="240"/>
      <c r="C236" s="240"/>
      <c r="D236" s="240"/>
      <c r="E236" s="240"/>
      <c r="F236" s="240"/>
      <c r="G236" s="240"/>
      <c r="H236" s="240"/>
      <c r="I236" s="67"/>
      <c r="J236" s="67"/>
      <c r="K236" s="240"/>
      <c r="L236" s="240"/>
      <c r="M236" s="136"/>
      <c r="N236" s="136"/>
      <c r="O236" s="136"/>
      <c r="P236" s="136"/>
      <c r="Q236" s="240"/>
      <c r="R236" s="240"/>
      <c r="S236" s="240"/>
      <c r="T236" s="240"/>
      <c r="U236" s="240"/>
      <c r="V236" s="240"/>
      <c r="W236" s="240"/>
      <c r="X236" s="240"/>
      <c r="Y236" s="240"/>
      <c r="Z236" s="240"/>
    </row>
    <row r="237" spans="1:26" ht="13.5" customHeight="1">
      <c r="A237" s="240"/>
      <c r="B237" s="240"/>
      <c r="C237" s="240"/>
      <c r="D237" s="240"/>
      <c r="E237" s="240"/>
      <c r="F237" s="240"/>
      <c r="G237" s="240"/>
      <c r="H237" s="240"/>
      <c r="I237" s="67"/>
      <c r="J237" s="67"/>
      <c r="K237" s="240"/>
      <c r="L237" s="240"/>
      <c r="M237" s="136"/>
      <c r="N237" s="136"/>
      <c r="O237" s="136"/>
      <c r="P237" s="136"/>
      <c r="Q237" s="240"/>
      <c r="R237" s="240"/>
      <c r="S237" s="240"/>
      <c r="T237" s="240"/>
      <c r="U237" s="240"/>
      <c r="V237" s="240"/>
      <c r="W237" s="240"/>
      <c r="X237" s="240"/>
      <c r="Y237" s="240"/>
      <c r="Z237" s="240"/>
    </row>
    <row r="238" spans="1:26" ht="13.5" customHeight="1">
      <c r="A238" s="240"/>
      <c r="B238" s="240"/>
      <c r="C238" s="240"/>
      <c r="D238" s="240"/>
      <c r="E238" s="240"/>
      <c r="F238" s="240"/>
      <c r="G238" s="240"/>
      <c r="H238" s="240"/>
      <c r="I238" s="67"/>
      <c r="J238" s="67"/>
      <c r="K238" s="240"/>
      <c r="L238" s="240"/>
      <c r="M238" s="136"/>
      <c r="N238" s="136"/>
      <c r="O238" s="136"/>
      <c r="P238" s="136"/>
      <c r="Q238" s="240"/>
      <c r="R238" s="240"/>
      <c r="S238" s="240"/>
      <c r="T238" s="240"/>
      <c r="U238" s="240"/>
      <c r="V238" s="240"/>
      <c r="W238" s="240"/>
      <c r="X238" s="240"/>
      <c r="Y238" s="240"/>
      <c r="Z238" s="240"/>
    </row>
    <row r="239" spans="1:26" ht="13.5" customHeight="1">
      <c r="A239" s="240"/>
      <c r="B239" s="240"/>
      <c r="C239" s="240"/>
      <c r="D239" s="240"/>
      <c r="E239" s="240"/>
      <c r="F239" s="240"/>
      <c r="G239" s="240"/>
      <c r="H239" s="240"/>
      <c r="I239" s="67"/>
      <c r="J239" s="67"/>
      <c r="K239" s="240"/>
      <c r="L239" s="240"/>
      <c r="M239" s="136"/>
      <c r="N239" s="136"/>
      <c r="O239" s="136"/>
      <c r="P239" s="136"/>
      <c r="Q239" s="240"/>
      <c r="R239" s="240"/>
      <c r="S239" s="240"/>
      <c r="T239" s="240"/>
      <c r="U239" s="240"/>
      <c r="V239" s="240"/>
      <c r="W239" s="240"/>
      <c r="X239" s="240"/>
      <c r="Y239" s="240"/>
      <c r="Z239" s="240"/>
    </row>
    <row r="240" spans="1:26" ht="13.5" customHeight="1">
      <c r="A240" s="240"/>
      <c r="B240" s="240"/>
      <c r="C240" s="240"/>
      <c r="D240" s="240"/>
      <c r="E240" s="240"/>
      <c r="F240" s="240"/>
      <c r="G240" s="240"/>
      <c r="H240" s="240"/>
      <c r="I240" s="67"/>
      <c r="J240" s="67"/>
      <c r="K240" s="240"/>
      <c r="L240" s="240"/>
      <c r="M240" s="136"/>
      <c r="N240" s="136"/>
      <c r="O240" s="136"/>
      <c r="P240" s="136"/>
      <c r="Q240" s="240"/>
      <c r="R240" s="240"/>
      <c r="S240" s="240"/>
      <c r="T240" s="240"/>
      <c r="U240" s="240"/>
      <c r="V240" s="240"/>
      <c r="W240" s="240"/>
      <c r="X240" s="240"/>
      <c r="Y240" s="240"/>
      <c r="Z240" s="240"/>
    </row>
    <row r="241" spans="1:26" ht="13.5" customHeight="1">
      <c r="A241" s="240"/>
      <c r="B241" s="240"/>
      <c r="C241" s="240"/>
      <c r="D241" s="240"/>
      <c r="E241" s="240"/>
      <c r="F241" s="240"/>
      <c r="G241" s="240"/>
      <c r="H241" s="240"/>
      <c r="I241" s="67"/>
      <c r="J241" s="67"/>
      <c r="K241" s="240"/>
      <c r="L241" s="240"/>
      <c r="M241" s="136"/>
      <c r="N241" s="136"/>
      <c r="O241" s="136"/>
      <c r="P241" s="136"/>
      <c r="Q241" s="240"/>
      <c r="R241" s="240"/>
      <c r="S241" s="240"/>
      <c r="T241" s="240"/>
      <c r="U241" s="240"/>
      <c r="V241" s="240"/>
      <c r="W241" s="240"/>
      <c r="X241" s="240"/>
      <c r="Y241" s="240"/>
      <c r="Z241" s="240"/>
    </row>
    <row r="242" spans="1:26" ht="13.5" customHeight="1">
      <c r="A242" s="240"/>
      <c r="B242" s="240"/>
      <c r="C242" s="240"/>
      <c r="D242" s="240"/>
      <c r="E242" s="240"/>
      <c r="F242" s="240"/>
      <c r="G242" s="240"/>
      <c r="H242" s="240"/>
      <c r="I242" s="67"/>
      <c r="J242" s="67"/>
      <c r="K242" s="240"/>
      <c r="L242" s="240"/>
      <c r="M242" s="136"/>
      <c r="N242" s="136"/>
      <c r="O242" s="136"/>
      <c r="P242" s="136"/>
      <c r="Q242" s="240"/>
      <c r="R242" s="240"/>
      <c r="S242" s="240"/>
      <c r="T242" s="240"/>
      <c r="U242" s="240"/>
      <c r="V242" s="240"/>
      <c r="W242" s="240"/>
      <c r="X242" s="240"/>
      <c r="Y242" s="240"/>
      <c r="Z242" s="240"/>
    </row>
    <row r="243" spans="1:26" ht="13.5" customHeight="1">
      <c r="A243" s="240"/>
      <c r="B243" s="240"/>
      <c r="C243" s="240"/>
      <c r="D243" s="240"/>
      <c r="E243" s="240"/>
      <c r="F243" s="240"/>
      <c r="G243" s="240"/>
      <c r="H243" s="240"/>
      <c r="I243" s="67"/>
      <c r="J243" s="67"/>
      <c r="K243" s="240"/>
      <c r="L243" s="240"/>
      <c r="M243" s="136"/>
      <c r="N243" s="136"/>
      <c r="O243" s="136"/>
      <c r="P243" s="136"/>
      <c r="Q243" s="240"/>
      <c r="R243" s="240"/>
      <c r="S243" s="240"/>
      <c r="T243" s="240"/>
      <c r="U243" s="240"/>
      <c r="V243" s="240"/>
      <c r="W243" s="240"/>
      <c r="X243" s="240"/>
      <c r="Y243" s="240"/>
      <c r="Z243" s="240"/>
    </row>
    <row r="244" spans="1:26" ht="13.5" customHeight="1">
      <c r="A244" s="240"/>
      <c r="B244" s="240"/>
      <c r="C244" s="240"/>
      <c r="D244" s="240"/>
      <c r="E244" s="240"/>
      <c r="F244" s="240"/>
      <c r="G244" s="240"/>
      <c r="H244" s="240"/>
      <c r="I244" s="67"/>
      <c r="J244" s="67"/>
      <c r="K244" s="240"/>
      <c r="L244" s="240"/>
      <c r="M244" s="136"/>
      <c r="N244" s="136"/>
      <c r="O244" s="136"/>
      <c r="P244" s="136"/>
      <c r="Q244" s="240"/>
      <c r="R244" s="240"/>
      <c r="S244" s="240"/>
      <c r="T244" s="240"/>
      <c r="U244" s="240"/>
      <c r="V244" s="240"/>
      <c r="W244" s="240"/>
      <c r="X244" s="240"/>
      <c r="Y244" s="240"/>
      <c r="Z244" s="240"/>
    </row>
    <row r="245" spans="1:26" ht="13.5" customHeight="1">
      <c r="A245" s="240"/>
      <c r="B245" s="240"/>
      <c r="C245" s="240"/>
      <c r="D245" s="240"/>
      <c r="E245" s="240"/>
      <c r="F245" s="240"/>
      <c r="G245" s="240"/>
      <c r="H245" s="240"/>
      <c r="I245" s="67"/>
      <c r="J245" s="67"/>
      <c r="K245" s="240"/>
      <c r="L245" s="240"/>
      <c r="M245" s="136"/>
      <c r="N245" s="136"/>
      <c r="O245" s="136"/>
      <c r="P245" s="136"/>
      <c r="Q245" s="240"/>
      <c r="R245" s="240"/>
      <c r="S245" s="240"/>
      <c r="T245" s="240"/>
      <c r="U245" s="240"/>
      <c r="V245" s="240"/>
      <c r="W245" s="240"/>
      <c r="X245" s="240"/>
      <c r="Y245" s="240"/>
      <c r="Z245" s="240"/>
    </row>
    <row r="246" spans="1:26" ht="13.5" customHeight="1">
      <c r="A246" s="240"/>
      <c r="B246" s="240"/>
      <c r="C246" s="240"/>
      <c r="D246" s="240"/>
      <c r="E246" s="240"/>
      <c r="F246" s="240"/>
      <c r="G246" s="240"/>
      <c r="H246" s="240"/>
      <c r="I246" s="67"/>
      <c r="J246" s="67"/>
      <c r="K246" s="240"/>
      <c r="L246" s="240"/>
      <c r="M246" s="136"/>
      <c r="N246" s="136"/>
      <c r="O246" s="136"/>
      <c r="P246" s="136"/>
      <c r="Q246" s="240"/>
      <c r="R246" s="240"/>
      <c r="S246" s="240"/>
      <c r="T246" s="240"/>
      <c r="U246" s="240"/>
      <c r="V246" s="240"/>
      <c r="W246" s="240"/>
      <c r="X246" s="240"/>
      <c r="Y246" s="240"/>
      <c r="Z246" s="240"/>
    </row>
    <row r="247" spans="1:26" ht="13.5" customHeight="1">
      <c r="A247" s="240"/>
      <c r="B247" s="240"/>
      <c r="C247" s="240"/>
      <c r="D247" s="240"/>
      <c r="E247" s="240"/>
      <c r="F247" s="240"/>
      <c r="G247" s="240"/>
      <c r="H247" s="240"/>
      <c r="I247" s="67"/>
      <c r="J247" s="67"/>
      <c r="K247" s="240"/>
      <c r="L247" s="240"/>
      <c r="M247" s="136"/>
      <c r="N247" s="136"/>
      <c r="O247" s="136"/>
      <c r="P247" s="136"/>
      <c r="Q247" s="240"/>
      <c r="R247" s="240"/>
      <c r="S247" s="240"/>
      <c r="T247" s="240"/>
      <c r="U247" s="240"/>
      <c r="V247" s="240"/>
      <c r="W247" s="240"/>
      <c r="X247" s="240"/>
      <c r="Y247" s="240"/>
      <c r="Z247" s="240"/>
    </row>
    <row r="248" spans="1:26" ht="13.5" customHeight="1">
      <c r="A248" s="240"/>
      <c r="B248" s="240"/>
      <c r="C248" s="240"/>
      <c r="D248" s="240"/>
      <c r="E248" s="240"/>
      <c r="F248" s="240"/>
      <c r="G248" s="240"/>
      <c r="H248" s="240"/>
      <c r="I248" s="67"/>
      <c r="J248" s="67"/>
      <c r="K248" s="240"/>
      <c r="L248" s="240"/>
      <c r="M248" s="136"/>
      <c r="N248" s="136"/>
      <c r="O248" s="136"/>
      <c r="P248" s="136"/>
      <c r="Q248" s="240"/>
      <c r="R248" s="240"/>
      <c r="S248" s="240"/>
      <c r="T248" s="240"/>
      <c r="U248" s="240"/>
      <c r="V248" s="240"/>
      <c r="W248" s="240"/>
      <c r="X248" s="240"/>
      <c r="Y248" s="240"/>
      <c r="Z248" s="240"/>
    </row>
    <row r="249" spans="1:26" ht="13.5" customHeight="1">
      <c r="A249" s="240"/>
      <c r="B249" s="240"/>
      <c r="C249" s="240"/>
      <c r="D249" s="240"/>
      <c r="E249" s="240"/>
      <c r="F249" s="240"/>
      <c r="G249" s="240"/>
      <c r="H249" s="240"/>
      <c r="I249" s="67"/>
      <c r="J249" s="67"/>
      <c r="K249" s="240"/>
      <c r="L249" s="240"/>
      <c r="M249" s="136"/>
      <c r="N249" s="136"/>
      <c r="O249" s="136"/>
      <c r="P249" s="136"/>
      <c r="Q249" s="240"/>
      <c r="R249" s="240"/>
      <c r="S249" s="240"/>
      <c r="T249" s="240"/>
      <c r="U249" s="240"/>
      <c r="V249" s="240"/>
      <c r="W249" s="240"/>
      <c r="X249" s="240"/>
      <c r="Y249" s="240"/>
      <c r="Z249" s="240"/>
    </row>
    <row r="250" spans="1:26" ht="13.5" customHeight="1">
      <c r="A250" s="240"/>
      <c r="B250" s="240"/>
      <c r="C250" s="240"/>
      <c r="D250" s="240"/>
      <c r="E250" s="240"/>
      <c r="F250" s="240"/>
      <c r="G250" s="240"/>
      <c r="H250" s="240"/>
      <c r="I250" s="67"/>
      <c r="J250" s="67"/>
      <c r="K250" s="240"/>
      <c r="L250" s="240"/>
      <c r="M250" s="136"/>
      <c r="N250" s="136"/>
      <c r="O250" s="136"/>
      <c r="P250" s="136"/>
      <c r="Q250" s="240"/>
      <c r="R250" s="240"/>
      <c r="S250" s="240"/>
      <c r="T250" s="240"/>
      <c r="U250" s="240"/>
      <c r="V250" s="240"/>
      <c r="W250" s="240"/>
      <c r="X250" s="240"/>
      <c r="Y250" s="240"/>
      <c r="Z250" s="240"/>
    </row>
    <row r="251" spans="1:26" ht="13.5" customHeight="1">
      <c r="A251" s="240"/>
      <c r="B251" s="240"/>
      <c r="C251" s="240"/>
      <c r="D251" s="240"/>
      <c r="E251" s="240"/>
      <c r="F251" s="240"/>
      <c r="G251" s="240"/>
      <c r="H251" s="240"/>
      <c r="I251" s="67"/>
      <c r="J251" s="67"/>
      <c r="K251" s="240"/>
      <c r="L251" s="240"/>
      <c r="M251" s="136"/>
      <c r="N251" s="136"/>
      <c r="O251" s="136"/>
      <c r="P251" s="136"/>
      <c r="Q251" s="240"/>
      <c r="R251" s="240"/>
      <c r="S251" s="240"/>
      <c r="T251" s="240"/>
      <c r="U251" s="240"/>
      <c r="V251" s="240"/>
      <c r="W251" s="240"/>
      <c r="X251" s="240"/>
      <c r="Y251" s="240"/>
      <c r="Z251" s="240"/>
    </row>
    <row r="252" spans="1:26" ht="13.5" customHeight="1">
      <c r="A252" s="240"/>
      <c r="B252" s="240"/>
      <c r="C252" s="240"/>
      <c r="D252" s="240"/>
      <c r="E252" s="240"/>
      <c r="F252" s="240"/>
      <c r="G252" s="240"/>
      <c r="H252" s="240"/>
      <c r="I252" s="67"/>
      <c r="J252" s="67"/>
      <c r="K252" s="240"/>
      <c r="L252" s="240"/>
      <c r="M252" s="136"/>
      <c r="N252" s="136"/>
      <c r="O252" s="136"/>
      <c r="P252" s="136"/>
      <c r="Q252" s="240"/>
      <c r="R252" s="240"/>
      <c r="S252" s="240"/>
      <c r="T252" s="240"/>
      <c r="U252" s="240"/>
      <c r="V252" s="240"/>
      <c r="W252" s="240"/>
      <c r="X252" s="240"/>
      <c r="Y252" s="240"/>
      <c r="Z252" s="240"/>
    </row>
    <row r="253" spans="1:26" ht="13.5" customHeight="1">
      <c r="A253" s="240"/>
      <c r="B253" s="240"/>
      <c r="C253" s="240"/>
      <c r="D253" s="240"/>
      <c r="E253" s="240"/>
      <c r="F253" s="240"/>
      <c r="G253" s="240"/>
      <c r="H253" s="240"/>
      <c r="I253" s="67"/>
      <c r="J253" s="67"/>
      <c r="K253" s="240"/>
      <c r="L253" s="240"/>
      <c r="M253" s="136"/>
      <c r="N253" s="136"/>
      <c r="O253" s="136"/>
      <c r="P253" s="136"/>
      <c r="Q253" s="240"/>
      <c r="R253" s="240"/>
      <c r="S253" s="240"/>
      <c r="T253" s="240"/>
      <c r="U253" s="240"/>
      <c r="V253" s="240"/>
      <c r="W253" s="240"/>
      <c r="X253" s="240"/>
      <c r="Y253" s="240"/>
      <c r="Z253" s="240"/>
    </row>
    <row r="254" spans="1:26" ht="13.5" customHeight="1">
      <c r="A254" s="240"/>
      <c r="B254" s="240"/>
      <c r="C254" s="240"/>
      <c r="D254" s="240"/>
      <c r="E254" s="240"/>
      <c r="F254" s="240"/>
      <c r="G254" s="240"/>
      <c r="H254" s="240"/>
      <c r="I254" s="67"/>
      <c r="J254" s="67"/>
      <c r="K254" s="240"/>
      <c r="L254" s="240"/>
      <c r="M254" s="136"/>
      <c r="N254" s="136"/>
      <c r="O254" s="136"/>
      <c r="P254" s="136"/>
      <c r="Q254" s="240"/>
      <c r="R254" s="240"/>
      <c r="S254" s="240"/>
      <c r="T254" s="240"/>
      <c r="U254" s="240"/>
      <c r="V254" s="240"/>
      <c r="W254" s="240"/>
      <c r="X254" s="240"/>
      <c r="Y254" s="240"/>
      <c r="Z254" s="240"/>
    </row>
    <row r="255" spans="1:26" ht="13.5" customHeight="1">
      <c r="A255" s="240"/>
      <c r="B255" s="240"/>
      <c r="C255" s="240"/>
      <c r="D255" s="240"/>
      <c r="E255" s="240"/>
      <c r="F255" s="240"/>
      <c r="G255" s="240"/>
      <c r="H255" s="240"/>
      <c r="I255" s="67"/>
      <c r="J255" s="67"/>
      <c r="K255" s="240"/>
      <c r="L255" s="240"/>
      <c r="M255" s="136"/>
      <c r="N255" s="136"/>
      <c r="O255" s="136"/>
      <c r="P255" s="136"/>
      <c r="Q255" s="240"/>
      <c r="R255" s="240"/>
      <c r="S255" s="240"/>
      <c r="T255" s="240"/>
      <c r="U255" s="240"/>
      <c r="V255" s="240"/>
      <c r="W255" s="240"/>
      <c r="X255" s="240"/>
      <c r="Y255" s="240"/>
      <c r="Z255" s="240"/>
    </row>
    <row r="256" spans="1:2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5">
    <mergeCell ref="D10:J10"/>
    <mergeCell ref="D29:J29"/>
    <mergeCell ref="M5:P8"/>
    <mergeCell ref="U8:W8"/>
    <mergeCell ref="L10:P10"/>
  </mergeCells>
  <pageMargins left="0.7" right="0.7" top="0.75" bottom="0.75" header="0" footer="0"/>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6B839-FE06-4723-908A-9BC42D7040F1}">
  <dimension ref="B2:Q453"/>
  <sheetViews>
    <sheetView workbookViewId="0">
      <selection activeCell="F2" sqref="F2"/>
    </sheetView>
  </sheetViews>
  <sheetFormatPr defaultColWidth="8.88671875" defaultRowHeight="14.4"/>
  <cols>
    <col min="1" max="1" width="8.88671875" style="799"/>
    <col min="2" max="2" width="18.44140625" style="799" bestFit="1" customWidth="1"/>
    <col min="3" max="3" width="8.88671875" style="799"/>
    <col min="4" max="4" width="13.6640625" style="799" bestFit="1" customWidth="1"/>
    <col min="5" max="6" width="8.88671875" style="799"/>
    <col min="7" max="7" width="11.44140625" style="799" customWidth="1"/>
    <col min="8" max="9" width="12.6640625" style="799" customWidth="1"/>
    <col min="10" max="10" width="11.33203125" style="799" customWidth="1"/>
    <col min="11" max="11" width="11.33203125" style="799" bestFit="1" customWidth="1"/>
    <col min="12" max="13" width="8.88671875" style="799"/>
    <col min="14" max="16" width="10.44140625" style="799" bestFit="1" customWidth="1"/>
    <col min="17" max="17" width="11.44140625" style="799" bestFit="1" customWidth="1"/>
    <col min="18" max="16384" width="8.88671875" style="799"/>
  </cols>
  <sheetData>
    <row r="2" spans="2:17">
      <c r="F2" s="818" t="s">
        <v>688</v>
      </c>
      <c r="G2" s="818"/>
    </row>
    <row r="3" spans="2:17">
      <c r="B3" s="799" t="s">
        <v>680</v>
      </c>
      <c r="D3" s="800">
        <f>Financing!O37</f>
        <v>11919143.782648498</v>
      </c>
    </row>
    <row r="4" spans="2:17">
      <c r="B4" s="799" t="s">
        <v>681</v>
      </c>
      <c r="D4" s="815">
        <f>Financing!O28</f>
        <v>9.5000000000000001E-2</v>
      </c>
    </row>
    <row r="5" spans="2:17">
      <c r="B5" s="799" t="s">
        <v>682</v>
      </c>
      <c r="D5" s="801">
        <f>D4/12</f>
        <v>7.9166666666666673E-3</v>
      </c>
    </row>
    <row r="6" spans="2:17">
      <c r="B6" s="799" t="s">
        <v>683</v>
      </c>
      <c r="D6" s="816">
        <f>Financing!O30</f>
        <v>25</v>
      </c>
    </row>
    <row r="7" spans="2:17">
      <c r="B7" s="799" t="s">
        <v>684</v>
      </c>
      <c r="D7" s="799">
        <v>12</v>
      </c>
    </row>
    <row r="8" spans="2:17">
      <c r="B8" s="799" t="s">
        <v>393</v>
      </c>
      <c r="D8" s="802">
        <f>PMT($D$5,D6*D7,-D3)</f>
        <v>104137.16123246867</v>
      </c>
    </row>
    <row r="9" spans="2:17">
      <c r="B9" s="799" t="s">
        <v>685</v>
      </c>
      <c r="D9" s="802">
        <f>D8*12</f>
        <v>1249645.9347896241</v>
      </c>
    </row>
    <row r="10" spans="2:17">
      <c r="B10" s="799" t="s">
        <v>686</v>
      </c>
      <c r="D10" s="799">
        <f>D6*D7</f>
        <v>300</v>
      </c>
    </row>
    <row r="12" spans="2:17">
      <c r="G12" s="803" t="s">
        <v>235</v>
      </c>
      <c r="H12" s="803" t="s">
        <v>408</v>
      </c>
      <c r="I12" s="803" t="s">
        <v>687</v>
      </c>
      <c r="J12" s="803" t="s">
        <v>410</v>
      </c>
      <c r="K12" s="803" t="s">
        <v>411</v>
      </c>
      <c r="N12" s="803" t="s">
        <v>408</v>
      </c>
      <c r="O12" s="803" t="s">
        <v>687</v>
      </c>
      <c r="P12" s="803" t="s">
        <v>410</v>
      </c>
      <c r="Q12" s="803" t="s">
        <v>411</v>
      </c>
    </row>
    <row r="13" spans="2:17">
      <c r="G13" s="803"/>
      <c r="K13" s="800">
        <f>D3</f>
        <v>11919143.782648498</v>
      </c>
    </row>
    <row r="14" spans="2:17" hidden="1">
      <c r="G14" s="803">
        <v>1</v>
      </c>
      <c r="H14" s="802">
        <f>D8</f>
        <v>104137.16123246867</v>
      </c>
      <c r="I14" s="802">
        <f t="shared" ref="I14:I77" si="0">IPMT($D$5,$G$14,$D$6,-K13)</f>
        <v>94359.88827930062</v>
      </c>
      <c r="J14" s="802">
        <f t="shared" ref="J14:J77" si="1">IF(G14="","",H14-I14)</f>
        <v>9777.2729531680525</v>
      </c>
      <c r="K14" s="800">
        <f t="shared" ref="K14:K77" si="2">IF(G14="","",K13-J14)</f>
        <v>11909366.509695331</v>
      </c>
    </row>
    <row r="15" spans="2:17" hidden="1">
      <c r="G15" s="803">
        <f t="shared" ref="G15:G78" si="3">G14+1</f>
        <v>2</v>
      </c>
      <c r="H15" s="802">
        <f t="shared" ref="H15:H78" si="4">H14</f>
        <v>104137.16123246867</v>
      </c>
      <c r="I15" s="802">
        <f t="shared" si="0"/>
        <v>94282.484868421379</v>
      </c>
      <c r="J15" s="802">
        <f t="shared" si="1"/>
        <v>9854.6763640472927</v>
      </c>
      <c r="K15" s="800">
        <f t="shared" si="2"/>
        <v>11899511.833331283</v>
      </c>
    </row>
    <row r="16" spans="2:17" hidden="1">
      <c r="G16" s="803">
        <f t="shared" si="3"/>
        <v>3</v>
      </c>
      <c r="H16" s="802">
        <f t="shared" si="4"/>
        <v>104137.16123246867</v>
      </c>
      <c r="I16" s="802">
        <f t="shared" si="0"/>
        <v>94204.468680539328</v>
      </c>
      <c r="J16" s="802">
        <f t="shared" si="1"/>
        <v>9932.6925519293436</v>
      </c>
      <c r="K16" s="800">
        <f t="shared" si="2"/>
        <v>11889579.140779354</v>
      </c>
    </row>
    <row r="17" spans="6:17" hidden="1">
      <c r="G17" s="803">
        <f t="shared" si="3"/>
        <v>4</v>
      </c>
      <c r="H17" s="802">
        <f t="shared" si="4"/>
        <v>104137.16123246867</v>
      </c>
      <c r="I17" s="802">
        <f t="shared" si="0"/>
        <v>94125.834864503224</v>
      </c>
      <c r="J17" s="802">
        <f t="shared" si="1"/>
        <v>10011.326367965448</v>
      </c>
      <c r="K17" s="800">
        <f t="shared" si="2"/>
        <v>11879567.814411389</v>
      </c>
    </row>
    <row r="18" spans="6:17" hidden="1">
      <c r="G18" s="803">
        <f t="shared" si="3"/>
        <v>5</v>
      </c>
      <c r="H18" s="802">
        <f t="shared" si="4"/>
        <v>104137.16123246867</v>
      </c>
      <c r="I18" s="802">
        <f t="shared" si="0"/>
        <v>94046.578530756829</v>
      </c>
      <c r="J18" s="802">
        <f t="shared" si="1"/>
        <v>10090.582701711843</v>
      </c>
      <c r="K18" s="800">
        <f t="shared" si="2"/>
        <v>11869477.231709678</v>
      </c>
    </row>
    <row r="19" spans="6:17" hidden="1">
      <c r="G19" s="803">
        <f t="shared" si="3"/>
        <v>6</v>
      </c>
      <c r="H19" s="802">
        <f t="shared" si="4"/>
        <v>104137.16123246867</v>
      </c>
      <c r="I19" s="802">
        <f t="shared" si="0"/>
        <v>93966.694751034956</v>
      </c>
      <c r="J19" s="802">
        <f t="shared" si="1"/>
        <v>10170.466481433716</v>
      </c>
      <c r="K19" s="800">
        <f t="shared" si="2"/>
        <v>11859306.765228244</v>
      </c>
    </row>
    <row r="20" spans="6:17" hidden="1">
      <c r="G20" s="803">
        <f t="shared" si="3"/>
        <v>7</v>
      </c>
      <c r="H20" s="802">
        <f t="shared" si="4"/>
        <v>104137.16123246867</v>
      </c>
      <c r="I20" s="802">
        <f t="shared" si="0"/>
        <v>93886.178558056941</v>
      </c>
      <c r="J20" s="802">
        <f t="shared" si="1"/>
        <v>10250.982674411731</v>
      </c>
      <c r="K20" s="800">
        <f t="shared" si="2"/>
        <v>11849055.782553831</v>
      </c>
    </row>
    <row r="21" spans="6:17" hidden="1">
      <c r="G21" s="803">
        <f t="shared" si="3"/>
        <v>8</v>
      </c>
      <c r="H21" s="802">
        <f t="shared" si="4"/>
        <v>104137.16123246867</v>
      </c>
      <c r="I21" s="802">
        <f t="shared" si="0"/>
        <v>93805.02494521784</v>
      </c>
      <c r="J21" s="802">
        <f t="shared" si="1"/>
        <v>10332.136287250833</v>
      </c>
      <c r="K21" s="800">
        <f t="shared" si="2"/>
        <v>11838723.64626658</v>
      </c>
    </row>
    <row r="22" spans="6:17" hidden="1">
      <c r="G22" s="803">
        <f t="shared" si="3"/>
        <v>9</v>
      </c>
      <c r="H22" s="802">
        <f t="shared" si="4"/>
        <v>104137.16123246867</v>
      </c>
      <c r="I22" s="802">
        <f t="shared" si="0"/>
        <v>93723.228866277102</v>
      </c>
      <c r="J22" s="802">
        <f t="shared" si="1"/>
        <v>10413.93236619157</v>
      </c>
      <c r="K22" s="800">
        <f t="shared" si="2"/>
        <v>11828309.713900387</v>
      </c>
    </row>
    <row r="23" spans="6:17" hidden="1">
      <c r="G23" s="803">
        <f t="shared" si="3"/>
        <v>10</v>
      </c>
      <c r="H23" s="802">
        <f t="shared" si="4"/>
        <v>104137.16123246867</v>
      </c>
      <c r="I23" s="802">
        <f t="shared" si="0"/>
        <v>93640.785235044736</v>
      </c>
      <c r="J23" s="802">
        <f t="shared" si="1"/>
        <v>10496.375997423936</v>
      </c>
      <c r="K23" s="800">
        <f t="shared" si="2"/>
        <v>11817813.337902963</v>
      </c>
    </row>
    <row r="24" spans="6:17" hidden="1">
      <c r="G24" s="803">
        <f t="shared" si="3"/>
        <v>11</v>
      </c>
      <c r="H24" s="802">
        <f t="shared" si="4"/>
        <v>104137.16123246867</v>
      </c>
      <c r="I24" s="802">
        <f t="shared" si="0"/>
        <v>93557.688925065129</v>
      </c>
      <c r="J24" s="802">
        <f t="shared" si="1"/>
        <v>10579.472307403543</v>
      </c>
      <c r="K24" s="800">
        <f t="shared" si="2"/>
        <v>11807233.865595561</v>
      </c>
      <c r="N24" s="799" t="s">
        <v>408</v>
      </c>
      <c r="O24" s="799" t="s">
        <v>687</v>
      </c>
      <c r="P24" s="799" t="s">
        <v>410</v>
      </c>
      <c r="Q24" s="799" t="s">
        <v>411</v>
      </c>
    </row>
    <row r="25" spans="6:17">
      <c r="F25" s="799">
        <v>1</v>
      </c>
      <c r="G25" s="804">
        <f t="shared" si="3"/>
        <v>12</v>
      </c>
      <c r="H25" s="805">
        <f t="shared" si="4"/>
        <v>104137.16123246867</v>
      </c>
      <c r="I25" s="805">
        <f t="shared" si="0"/>
        <v>93473.934769298197</v>
      </c>
      <c r="J25" s="805">
        <f t="shared" si="1"/>
        <v>10663.226463170475</v>
      </c>
      <c r="K25" s="806">
        <f t="shared" si="2"/>
        <v>11796570.63913239</v>
      </c>
      <c r="N25" s="802">
        <f>SUM(H14:H25)</f>
        <v>1249645.9347896241</v>
      </c>
      <c r="O25" s="802">
        <f>SUM(I14:I25)</f>
        <v>1127072.7912735164</v>
      </c>
      <c r="P25" s="802">
        <f>SUM(J14:J25)</f>
        <v>122573.14351610778</v>
      </c>
      <c r="Q25" s="800">
        <f>K25</f>
        <v>11796570.63913239</v>
      </c>
    </row>
    <row r="26" spans="6:17" hidden="1">
      <c r="G26" s="803">
        <f t="shared" si="3"/>
        <v>13</v>
      </c>
      <c r="H26" s="802">
        <f t="shared" si="4"/>
        <v>104137.16123246867</v>
      </c>
      <c r="I26" s="802">
        <f t="shared" si="0"/>
        <v>93389.5175597981</v>
      </c>
      <c r="J26" s="802">
        <f t="shared" si="1"/>
        <v>10747.643672670572</v>
      </c>
      <c r="K26" s="800">
        <f t="shared" si="2"/>
        <v>11785822.995459719</v>
      </c>
    </row>
    <row r="27" spans="6:17" hidden="1">
      <c r="G27" s="803">
        <f t="shared" si="3"/>
        <v>14</v>
      </c>
      <c r="H27" s="802">
        <f t="shared" si="4"/>
        <v>104137.16123246867</v>
      </c>
      <c r="I27" s="802">
        <f t="shared" si="0"/>
        <v>93304.432047389448</v>
      </c>
      <c r="J27" s="802">
        <f t="shared" si="1"/>
        <v>10832.729185079224</v>
      </c>
      <c r="K27" s="800">
        <f t="shared" si="2"/>
        <v>11774990.266274638</v>
      </c>
    </row>
    <row r="28" spans="6:17" hidden="1">
      <c r="G28" s="803">
        <f t="shared" si="3"/>
        <v>15</v>
      </c>
      <c r="H28" s="802">
        <f t="shared" si="4"/>
        <v>104137.16123246867</v>
      </c>
      <c r="I28" s="802">
        <f t="shared" si="0"/>
        <v>93218.67294134089</v>
      </c>
      <c r="J28" s="802">
        <f t="shared" si="1"/>
        <v>10918.488291127782</v>
      </c>
      <c r="K28" s="800">
        <f t="shared" si="2"/>
        <v>11764071.777983511</v>
      </c>
    </row>
    <row r="29" spans="6:17" hidden="1">
      <c r="G29" s="803">
        <f t="shared" si="3"/>
        <v>16</v>
      </c>
      <c r="H29" s="802">
        <f t="shared" si="4"/>
        <v>104137.16123246867</v>
      </c>
      <c r="I29" s="802">
        <f t="shared" si="0"/>
        <v>93132.234909036139</v>
      </c>
      <c r="J29" s="802">
        <f t="shared" si="1"/>
        <v>11004.926323432534</v>
      </c>
      <c r="K29" s="800">
        <f t="shared" si="2"/>
        <v>11753066.851660078</v>
      </c>
    </row>
    <row r="30" spans="6:17" hidden="1">
      <c r="G30" s="803">
        <f t="shared" si="3"/>
        <v>17</v>
      </c>
      <c r="H30" s="802">
        <f t="shared" si="4"/>
        <v>104137.16123246867</v>
      </c>
      <c r="I30" s="802">
        <f t="shared" si="0"/>
        <v>93045.112575642299</v>
      </c>
      <c r="J30" s="802">
        <f t="shared" si="1"/>
        <v>11092.048656826373</v>
      </c>
      <c r="K30" s="800">
        <f t="shared" si="2"/>
        <v>11741974.803003252</v>
      </c>
    </row>
    <row r="31" spans="6:17" hidden="1">
      <c r="G31" s="803">
        <f t="shared" si="3"/>
        <v>18</v>
      </c>
      <c r="H31" s="802">
        <f t="shared" si="4"/>
        <v>104137.16123246867</v>
      </c>
      <c r="I31" s="802">
        <f t="shared" si="0"/>
        <v>92957.300523775746</v>
      </c>
      <c r="J31" s="802">
        <f t="shared" si="1"/>
        <v>11179.860708692926</v>
      </c>
      <c r="K31" s="800">
        <f t="shared" si="2"/>
        <v>11730794.942294559</v>
      </c>
    </row>
    <row r="32" spans="6:17" hidden="1">
      <c r="G32" s="803">
        <f t="shared" si="3"/>
        <v>19</v>
      </c>
      <c r="H32" s="802">
        <f t="shared" si="4"/>
        <v>104137.16123246867</v>
      </c>
      <c r="I32" s="802">
        <f t="shared" si="0"/>
        <v>92868.793293165261</v>
      </c>
      <c r="J32" s="802">
        <f t="shared" si="1"/>
        <v>11268.367939303411</v>
      </c>
      <c r="K32" s="800">
        <f t="shared" si="2"/>
        <v>11719526.574355256</v>
      </c>
    </row>
    <row r="33" spans="6:17" hidden="1">
      <c r="G33" s="803">
        <f t="shared" si="3"/>
        <v>20</v>
      </c>
      <c r="H33" s="802">
        <f t="shared" si="4"/>
        <v>104137.16123246867</v>
      </c>
      <c r="I33" s="802">
        <f t="shared" si="0"/>
        <v>92779.585380312448</v>
      </c>
      <c r="J33" s="802">
        <f t="shared" si="1"/>
        <v>11357.575852156224</v>
      </c>
      <c r="K33" s="800">
        <f t="shared" si="2"/>
        <v>11708168.9985031</v>
      </c>
    </row>
    <row r="34" spans="6:17" hidden="1">
      <c r="G34" s="803">
        <f t="shared" si="3"/>
        <v>21</v>
      </c>
      <c r="H34" s="802">
        <f t="shared" si="4"/>
        <v>104137.16123246867</v>
      </c>
      <c r="I34" s="802">
        <f t="shared" si="0"/>
        <v>92689.671238149545</v>
      </c>
      <c r="J34" s="802">
        <f t="shared" si="1"/>
        <v>11447.489994319127</v>
      </c>
      <c r="K34" s="800">
        <f t="shared" si="2"/>
        <v>11696721.508508781</v>
      </c>
    </row>
    <row r="35" spans="6:17" hidden="1">
      <c r="G35" s="803">
        <f t="shared" si="3"/>
        <v>22</v>
      </c>
      <c r="H35" s="802">
        <f t="shared" si="4"/>
        <v>104137.16123246867</v>
      </c>
      <c r="I35" s="802">
        <f t="shared" si="0"/>
        <v>92599.045275694531</v>
      </c>
      <c r="J35" s="802">
        <f t="shared" si="1"/>
        <v>11538.115956774142</v>
      </c>
      <c r="K35" s="800">
        <f t="shared" si="2"/>
        <v>11685183.392552007</v>
      </c>
    </row>
    <row r="36" spans="6:17" hidden="1">
      <c r="G36" s="803">
        <f t="shared" si="3"/>
        <v>23</v>
      </c>
      <c r="H36" s="802">
        <f t="shared" si="4"/>
        <v>104137.16123246867</v>
      </c>
      <c r="I36" s="802">
        <f t="shared" si="0"/>
        <v>92507.701857703403</v>
      </c>
      <c r="J36" s="802">
        <f t="shared" si="1"/>
        <v>11629.459374765269</v>
      </c>
      <c r="K36" s="800">
        <f t="shared" si="2"/>
        <v>11673553.933177242</v>
      </c>
    </row>
    <row r="37" spans="6:17">
      <c r="F37" s="799">
        <v>2</v>
      </c>
      <c r="G37" s="804">
        <f t="shared" si="3"/>
        <v>24</v>
      </c>
      <c r="H37" s="805">
        <f t="shared" si="4"/>
        <v>104137.16123246867</v>
      </c>
      <c r="I37" s="805">
        <f t="shared" si="0"/>
        <v>92415.635304319847</v>
      </c>
      <c r="J37" s="805">
        <f t="shared" si="1"/>
        <v>11721.525928148825</v>
      </c>
      <c r="K37" s="806">
        <f t="shared" si="2"/>
        <v>11661832.407249093</v>
      </c>
      <c r="N37" s="802">
        <f>SUM(H26:H37)</f>
        <v>1249645.9347896241</v>
      </c>
      <c r="O37" s="802">
        <f>SUM(I26:I37)</f>
        <v>1114907.7029063276</v>
      </c>
      <c r="P37" s="802">
        <f>SUM(J26:J37)</f>
        <v>134738.23188329639</v>
      </c>
      <c r="Q37" s="800">
        <f>K37</f>
        <v>11661832.407249093</v>
      </c>
    </row>
    <row r="38" spans="6:17" hidden="1">
      <c r="G38" s="803">
        <f t="shared" si="3"/>
        <v>25</v>
      </c>
      <c r="H38" s="802">
        <f t="shared" si="4"/>
        <v>104137.16123246867</v>
      </c>
      <c r="I38" s="802">
        <f t="shared" si="0"/>
        <v>92322.839890721996</v>
      </c>
      <c r="J38" s="802">
        <f t="shared" si="1"/>
        <v>11814.321341746676</v>
      </c>
      <c r="K38" s="800">
        <f t="shared" si="2"/>
        <v>11650018.085907346</v>
      </c>
    </row>
    <row r="39" spans="6:17" hidden="1">
      <c r="G39" s="803">
        <f t="shared" si="3"/>
        <v>26</v>
      </c>
      <c r="H39" s="802">
        <f t="shared" si="4"/>
        <v>104137.16123246867</v>
      </c>
      <c r="I39" s="802">
        <f t="shared" si="0"/>
        <v>92229.309846766497</v>
      </c>
      <c r="J39" s="802">
        <f t="shared" si="1"/>
        <v>11907.851385702175</v>
      </c>
      <c r="K39" s="800">
        <f t="shared" si="2"/>
        <v>11638110.234521644</v>
      </c>
    </row>
    <row r="40" spans="6:17" hidden="1">
      <c r="G40" s="803">
        <f t="shared" si="3"/>
        <v>27</v>
      </c>
      <c r="H40" s="802">
        <f t="shared" si="4"/>
        <v>104137.16123246867</v>
      </c>
      <c r="I40" s="802">
        <f t="shared" si="0"/>
        <v>92135.039356629684</v>
      </c>
      <c r="J40" s="802">
        <f t="shared" si="1"/>
        <v>12002.121875838988</v>
      </c>
      <c r="K40" s="800">
        <f t="shared" si="2"/>
        <v>11626108.112645805</v>
      </c>
    </row>
    <row r="41" spans="6:17" hidden="1">
      <c r="G41" s="803">
        <f t="shared" si="3"/>
        <v>28</v>
      </c>
      <c r="H41" s="802">
        <f t="shared" si="4"/>
        <v>104137.16123246867</v>
      </c>
      <c r="I41" s="802">
        <f t="shared" si="0"/>
        <v>92040.022558445969</v>
      </c>
      <c r="J41" s="802">
        <f t="shared" si="1"/>
        <v>12097.138674022703</v>
      </c>
      <c r="K41" s="800">
        <f t="shared" si="2"/>
        <v>11614010.973971782</v>
      </c>
    </row>
    <row r="42" spans="6:17" hidden="1">
      <c r="G42" s="803">
        <f t="shared" si="3"/>
        <v>29</v>
      </c>
      <c r="H42" s="802">
        <f t="shared" si="4"/>
        <v>104137.16123246867</v>
      </c>
      <c r="I42" s="802">
        <f t="shared" si="0"/>
        <v>91944.253543943283</v>
      </c>
      <c r="J42" s="802">
        <f t="shared" si="1"/>
        <v>12192.907688525389</v>
      </c>
      <c r="K42" s="800">
        <f t="shared" si="2"/>
        <v>11601818.066283258</v>
      </c>
    </row>
    <row r="43" spans="6:17" hidden="1">
      <c r="G43" s="803">
        <f t="shared" si="3"/>
        <v>30</v>
      </c>
      <c r="H43" s="802">
        <f t="shared" si="4"/>
        <v>104137.16123246867</v>
      </c>
      <c r="I43" s="802">
        <f t="shared" si="0"/>
        <v>91847.726358075801</v>
      </c>
      <c r="J43" s="802">
        <f t="shared" si="1"/>
        <v>12289.434874392871</v>
      </c>
      <c r="K43" s="800">
        <f t="shared" si="2"/>
        <v>11589528.631408865</v>
      </c>
    </row>
    <row r="44" spans="6:17" hidden="1">
      <c r="G44" s="803">
        <f t="shared" si="3"/>
        <v>31</v>
      </c>
      <c r="H44" s="802">
        <f t="shared" si="4"/>
        <v>104137.16123246867</v>
      </c>
      <c r="I44" s="802">
        <f t="shared" si="0"/>
        <v>91750.434998653524</v>
      </c>
      <c r="J44" s="802">
        <f t="shared" si="1"/>
        <v>12386.726233815149</v>
      </c>
      <c r="K44" s="800">
        <f t="shared" si="2"/>
        <v>11577141.905175049</v>
      </c>
    </row>
    <row r="45" spans="6:17" hidden="1">
      <c r="G45" s="803">
        <f t="shared" si="3"/>
        <v>32</v>
      </c>
      <c r="H45" s="802">
        <f t="shared" si="4"/>
        <v>104137.16123246867</v>
      </c>
      <c r="I45" s="802">
        <f t="shared" si="0"/>
        <v>91652.373415969138</v>
      </c>
      <c r="J45" s="802">
        <f t="shared" si="1"/>
        <v>12484.787816499535</v>
      </c>
      <c r="K45" s="800">
        <f t="shared" si="2"/>
        <v>11564657.117358549</v>
      </c>
    </row>
    <row r="46" spans="6:17" hidden="1">
      <c r="G46" s="803">
        <f t="shared" si="3"/>
        <v>33</v>
      </c>
      <c r="H46" s="802">
        <f t="shared" si="4"/>
        <v>104137.16123246867</v>
      </c>
      <c r="I46" s="802">
        <f t="shared" si="0"/>
        <v>91553.535512421848</v>
      </c>
      <c r="J46" s="802">
        <f t="shared" si="1"/>
        <v>12583.625720046824</v>
      </c>
      <c r="K46" s="800">
        <f t="shared" si="2"/>
        <v>11552073.491638502</v>
      </c>
    </row>
    <row r="47" spans="6:17" hidden="1">
      <c r="G47" s="803">
        <f t="shared" si="3"/>
        <v>34</v>
      </c>
      <c r="H47" s="802">
        <f t="shared" si="4"/>
        <v>104137.16123246867</v>
      </c>
      <c r="I47" s="802">
        <f t="shared" si="0"/>
        <v>91453.915142138154</v>
      </c>
      <c r="J47" s="802">
        <f t="shared" si="1"/>
        <v>12683.246090330518</v>
      </c>
      <c r="K47" s="800">
        <f t="shared" si="2"/>
        <v>11539390.245548172</v>
      </c>
    </row>
    <row r="48" spans="6:17" hidden="1">
      <c r="G48" s="803">
        <f t="shared" si="3"/>
        <v>35</v>
      </c>
      <c r="H48" s="802">
        <f t="shared" si="4"/>
        <v>104137.16123246867</v>
      </c>
      <c r="I48" s="802">
        <f t="shared" si="0"/>
        <v>91353.506110589704</v>
      </c>
      <c r="J48" s="802">
        <f t="shared" si="1"/>
        <v>12783.655121878968</v>
      </c>
      <c r="K48" s="800">
        <f t="shared" si="2"/>
        <v>11526606.590426292</v>
      </c>
    </row>
    <row r="49" spans="6:17">
      <c r="F49" s="799">
        <v>3</v>
      </c>
      <c r="G49" s="804">
        <f t="shared" si="3"/>
        <v>36</v>
      </c>
      <c r="H49" s="805">
        <f t="shared" si="4"/>
        <v>104137.16123246867</v>
      </c>
      <c r="I49" s="805">
        <f t="shared" si="0"/>
        <v>91252.302174208162</v>
      </c>
      <c r="J49" s="805">
        <f t="shared" si="1"/>
        <v>12884.85905826051</v>
      </c>
      <c r="K49" s="806">
        <f t="shared" si="2"/>
        <v>11513721.731368031</v>
      </c>
      <c r="N49" s="802">
        <f>SUM(H38:H49)</f>
        <v>1249645.9347896241</v>
      </c>
      <c r="O49" s="802">
        <f>SUM(I38:I49)</f>
        <v>1101535.2589085638</v>
      </c>
      <c r="P49" s="802">
        <f>SUM(J38:J49)</f>
        <v>148110.67588106031</v>
      </c>
      <c r="Q49" s="800">
        <f>K49</f>
        <v>11513721.731368031</v>
      </c>
    </row>
    <row r="50" spans="6:17" hidden="1">
      <c r="G50" s="803">
        <f t="shared" si="3"/>
        <v>37</v>
      </c>
      <c r="H50" s="802">
        <f t="shared" si="4"/>
        <v>104137.16123246867</v>
      </c>
      <c r="I50" s="802">
        <f t="shared" si="0"/>
        <v>91150.29703999692</v>
      </c>
      <c r="J50" s="802">
        <f t="shared" si="1"/>
        <v>12986.864192471752</v>
      </c>
      <c r="K50" s="800">
        <f t="shared" si="2"/>
        <v>11500734.86717556</v>
      </c>
    </row>
    <row r="51" spans="6:17" hidden="1">
      <c r="G51" s="803">
        <f t="shared" si="3"/>
        <v>38</v>
      </c>
      <c r="H51" s="802">
        <f t="shared" si="4"/>
        <v>104137.16123246867</v>
      </c>
      <c r="I51" s="802">
        <f t="shared" si="0"/>
        <v>91047.484365139855</v>
      </c>
      <c r="J51" s="802">
        <f t="shared" si="1"/>
        <v>13089.676867328817</v>
      </c>
      <c r="K51" s="800">
        <f t="shared" si="2"/>
        <v>11487645.190308232</v>
      </c>
    </row>
    <row r="52" spans="6:17" hidden="1">
      <c r="G52" s="803">
        <f t="shared" si="3"/>
        <v>39</v>
      </c>
      <c r="H52" s="802">
        <f t="shared" si="4"/>
        <v>104137.16123246867</v>
      </c>
      <c r="I52" s="802">
        <f t="shared" si="0"/>
        <v>90943.857756606842</v>
      </c>
      <c r="J52" s="802">
        <f t="shared" si="1"/>
        <v>13193.303475861831</v>
      </c>
      <c r="K52" s="800">
        <f t="shared" si="2"/>
        <v>11474451.886832369</v>
      </c>
    </row>
    <row r="53" spans="6:17" hidden="1">
      <c r="G53" s="803">
        <f t="shared" si="3"/>
        <v>40</v>
      </c>
      <c r="H53" s="802">
        <f t="shared" si="4"/>
        <v>104137.16123246867</v>
      </c>
      <c r="I53" s="802">
        <f t="shared" si="0"/>
        <v>90839.410770756265</v>
      </c>
      <c r="J53" s="802">
        <f t="shared" si="1"/>
        <v>13297.750461712407</v>
      </c>
      <c r="K53" s="800">
        <f t="shared" si="2"/>
        <v>11461154.136370657</v>
      </c>
    </row>
    <row r="54" spans="6:17" hidden="1">
      <c r="G54" s="803">
        <f t="shared" si="3"/>
        <v>41</v>
      </c>
      <c r="H54" s="802">
        <f t="shared" si="4"/>
        <v>104137.16123246867</v>
      </c>
      <c r="I54" s="802">
        <f t="shared" si="0"/>
        <v>90734.13691293438</v>
      </c>
      <c r="J54" s="802">
        <f t="shared" si="1"/>
        <v>13403.024319534292</v>
      </c>
      <c r="K54" s="800">
        <f t="shared" si="2"/>
        <v>11447751.112051122</v>
      </c>
    </row>
    <row r="55" spans="6:17" hidden="1">
      <c r="G55" s="803">
        <f t="shared" si="3"/>
        <v>42</v>
      </c>
      <c r="H55" s="802">
        <f t="shared" si="4"/>
        <v>104137.16123246867</v>
      </c>
      <c r="I55" s="802">
        <f t="shared" si="0"/>
        <v>90628.029637071391</v>
      </c>
      <c r="J55" s="802">
        <f t="shared" si="1"/>
        <v>13509.131595397281</v>
      </c>
      <c r="K55" s="800">
        <f t="shared" si="2"/>
        <v>11434241.980455725</v>
      </c>
    </row>
    <row r="56" spans="6:17" hidden="1">
      <c r="G56" s="803">
        <f t="shared" si="3"/>
        <v>43</v>
      </c>
      <c r="H56" s="802">
        <f t="shared" si="4"/>
        <v>104137.16123246867</v>
      </c>
      <c r="I56" s="802">
        <f t="shared" si="0"/>
        <v>90521.082345274495</v>
      </c>
      <c r="J56" s="802">
        <f t="shared" si="1"/>
        <v>13616.078887194177</v>
      </c>
      <c r="K56" s="800">
        <f t="shared" si="2"/>
        <v>11420625.90156853</v>
      </c>
    </row>
    <row r="57" spans="6:17" hidden="1">
      <c r="G57" s="803">
        <f t="shared" si="3"/>
        <v>44</v>
      </c>
      <c r="H57" s="802">
        <f t="shared" si="4"/>
        <v>104137.16123246867</v>
      </c>
      <c r="I57" s="802">
        <f t="shared" si="0"/>
        <v>90413.288387417531</v>
      </c>
      <c r="J57" s="802">
        <f t="shared" si="1"/>
        <v>13723.872845051141</v>
      </c>
      <c r="K57" s="800">
        <f t="shared" si="2"/>
        <v>11406902.028723478</v>
      </c>
    </row>
    <row r="58" spans="6:17" hidden="1">
      <c r="G58" s="803">
        <f t="shared" si="3"/>
        <v>45</v>
      </c>
      <c r="H58" s="802">
        <f t="shared" si="4"/>
        <v>104137.16123246867</v>
      </c>
      <c r="I58" s="802">
        <f t="shared" si="0"/>
        <v>90304.641060727547</v>
      </c>
      <c r="J58" s="802">
        <f t="shared" si="1"/>
        <v>13832.520171741126</v>
      </c>
      <c r="K58" s="800">
        <f t="shared" si="2"/>
        <v>11393069.508551737</v>
      </c>
    </row>
    <row r="59" spans="6:17" hidden="1">
      <c r="G59" s="803">
        <f t="shared" si="3"/>
        <v>46</v>
      </c>
      <c r="H59" s="802">
        <f t="shared" si="4"/>
        <v>104137.16123246867</v>
      </c>
      <c r="I59" s="802">
        <f t="shared" si="0"/>
        <v>90195.133609367927</v>
      </c>
      <c r="J59" s="802">
        <f t="shared" si="1"/>
        <v>13942.027623100745</v>
      </c>
      <c r="K59" s="800">
        <f t="shared" si="2"/>
        <v>11379127.480928637</v>
      </c>
    </row>
    <row r="60" spans="6:17" hidden="1">
      <c r="G60" s="803">
        <f t="shared" si="3"/>
        <v>47</v>
      </c>
      <c r="H60" s="802">
        <f t="shared" si="4"/>
        <v>104137.16123246867</v>
      </c>
      <c r="I60" s="802">
        <f t="shared" si="0"/>
        <v>90084.759224018388</v>
      </c>
      <c r="J60" s="802">
        <f t="shared" si="1"/>
        <v>14052.402008450284</v>
      </c>
      <c r="K60" s="800">
        <f t="shared" si="2"/>
        <v>11365075.078920187</v>
      </c>
    </row>
    <row r="61" spans="6:17">
      <c r="F61" s="799">
        <v>4</v>
      </c>
      <c r="G61" s="804">
        <f t="shared" si="3"/>
        <v>48</v>
      </c>
      <c r="H61" s="805">
        <f t="shared" si="4"/>
        <v>104137.16123246867</v>
      </c>
      <c r="I61" s="805">
        <f t="shared" si="0"/>
        <v>89973.511041451493</v>
      </c>
      <c r="J61" s="805">
        <f t="shared" si="1"/>
        <v>14163.650191017179</v>
      </c>
      <c r="K61" s="806">
        <f t="shared" si="2"/>
        <v>11350911.428729171</v>
      </c>
      <c r="N61" s="802">
        <f>SUM(H50:H61)</f>
        <v>1249645.9347896241</v>
      </c>
      <c r="O61" s="802">
        <f>SUM(I50:I61)</f>
        <v>1086835.6321507632</v>
      </c>
      <c r="P61" s="802">
        <f>SUM(J50:J61)</f>
        <v>162810.30263886106</v>
      </c>
      <c r="Q61" s="800">
        <f>K61</f>
        <v>11350911.428729171</v>
      </c>
    </row>
    <row r="62" spans="6:17" hidden="1">
      <c r="G62" s="803">
        <f t="shared" si="3"/>
        <v>49</v>
      </c>
      <c r="H62" s="802">
        <f t="shared" si="4"/>
        <v>104137.16123246867</v>
      </c>
      <c r="I62" s="802">
        <f t="shared" si="0"/>
        <v>89861.382144105941</v>
      </c>
      <c r="J62" s="802">
        <f t="shared" si="1"/>
        <v>14275.779088362731</v>
      </c>
      <c r="K62" s="800">
        <f t="shared" si="2"/>
        <v>11336635.649640808</v>
      </c>
    </row>
    <row r="63" spans="6:17" hidden="1">
      <c r="G63" s="803">
        <f t="shared" si="3"/>
        <v>50</v>
      </c>
      <c r="H63" s="802">
        <f t="shared" si="4"/>
        <v>104137.16123246867</v>
      </c>
      <c r="I63" s="802">
        <f t="shared" si="0"/>
        <v>89748.365559656406</v>
      </c>
      <c r="J63" s="802">
        <f t="shared" si="1"/>
        <v>14388.795672812266</v>
      </c>
      <c r="K63" s="800">
        <f t="shared" si="2"/>
        <v>11322246.853967996</v>
      </c>
    </row>
    <row r="64" spans="6:17" hidden="1">
      <c r="G64" s="803">
        <f t="shared" si="3"/>
        <v>51</v>
      </c>
      <c r="H64" s="802">
        <f t="shared" si="4"/>
        <v>104137.16123246867</v>
      </c>
      <c r="I64" s="802">
        <f t="shared" si="0"/>
        <v>89634.45426057998</v>
      </c>
      <c r="J64" s="802">
        <f t="shared" si="1"/>
        <v>14502.706971888692</v>
      </c>
      <c r="K64" s="800">
        <f t="shared" si="2"/>
        <v>11307744.146996107</v>
      </c>
    </row>
    <row r="65" spans="6:17" hidden="1">
      <c r="G65" s="803">
        <f t="shared" si="3"/>
        <v>52</v>
      </c>
      <c r="H65" s="802">
        <f t="shared" si="4"/>
        <v>104137.16123246867</v>
      </c>
      <c r="I65" s="802">
        <f t="shared" si="0"/>
        <v>89519.641163719192</v>
      </c>
      <c r="J65" s="802">
        <f t="shared" si="1"/>
        <v>14617.52006874948</v>
      </c>
      <c r="K65" s="800">
        <f t="shared" si="2"/>
        <v>11293126.626927357</v>
      </c>
    </row>
    <row r="66" spans="6:17" hidden="1">
      <c r="G66" s="803">
        <f t="shared" si="3"/>
        <v>53</v>
      </c>
      <c r="H66" s="802">
        <f t="shared" si="4"/>
        <v>104137.16123246867</v>
      </c>
      <c r="I66" s="802">
        <f t="shared" si="0"/>
        <v>89403.919129841583</v>
      </c>
      <c r="J66" s="802">
        <f t="shared" si="1"/>
        <v>14733.242102627089</v>
      </c>
      <c r="K66" s="800">
        <f t="shared" si="2"/>
        <v>11278393.38482473</v>
      </c>
    </row>
    <row r="67" spans="6:17" hidden="1">
      <c r="G67" s="803">
        <f t="shared" si="3"/>
        <v>54</v>
      </c>
      <c r="H67" s="802">
        <f t="shared" si="4"/>
        <v>104137.16123246867</v>
      </c>
      <c r="I67" s="802">
        <f t="shared" si="0"/>
        <v>89287.280963195793</v>
      </c>
      <c r="J67" s="802">
        <f t="shared" si="1"/>
        <v>14849.880269272879</v>
      </c>
      <c r="K67" s="800">
        <f t="shared" si="2"/>
        <v>11263543.504555458</v>
      </c>
    </row>
    <row r="68" spans="6:17" hidden="1">
      <c r="G68" s="803">
        <f t="shared" si="3"/>
        <v>55</v>
      </c>
      <c r="H68" s="802">
        <f t="shared" si="4"/>
        <v>104137.16123246867</v>
      </c>
      <c r="I68" s="802">
        <f t="shared" si="0"/>
        <v>89169.719411064056</v>
      </c>
      <c r="J68" s="802">
        <f t="shared" si="1"/>
        <v>14967.441821404616</v>
      </c>
      <c r="K68" s="800">
        <f t="shared" si="2"/>
        <v>11248576.062734054</v>
      </c>
    </row>
    <row r="69" spans="6:17" hidden="1">
      <c r="G69" s="803">
        <f t="shared" si="3"/>
        <v>56</v>
      </c>
      <c r="H69" s="802">
        <f t="shared" si="4"/>
        <v>104137.16123246867</v>
      </c>
      <c r="I69" s="802">
        <f t="shared" si="0"/>
        <v>89051.227163311269</v>
      </c>
      <c r="J69" s="802">
        <f t="shared" si="1"/>
        <v>15085.934069157403</v>
      </c>
      <c r="K69" s="800">
        <f t="shared" si="2"/>
        <v>11233490.128664898</v>
      </c>
    </row>
    <row r="70" spans="6:17" hidden="1">
      <c r="G70" s="803">
        <f t="shared" si="3"/>
        <v>57</v>
      </c>
      <c r="H70" s="802">
        <f t="shared" si="4"/>
        <v>104137.16123246867</v>
      </c>
      <c r="I70" s="802">
        <f t="shared" si="0"/>
        <v>88931.796851930441</v>
      </c>
      <c r="J70" s="802">
        <f t="shared" si="1"/>
        <v>15205.364380538231</v>
      </c>
      <c r="K70" s="800">
        <f t="shared" si="2"/>
        <v>11218284.764284359</v>
      </c>
    </row>
    <row r="71" spans="6:17" hidden="1">
      <c r="G71" s="803">
        <f t="shared" si="3"/>
        <v>58</v>
      </c>
      <c r="H71" s="802">
        <f t="shared" si="4"/>
        <v>104137.16123246867</v>
      </c>
      <c r="I71" s="802">
        <f t="shared" si="0"/>
        <v>88811.421050584526</v>
      </c>
      <c r="J71" s="802">
        <f t="shared" si="1"/>
        <v>15325.740181884146</v>
      </c>
      <c r="K71" s="800">
        <f t="shared" si="2"/>
        <v>11202959.024102475</v>
      </c>
    </row>
    <row r="72" spans="6:17" hidden="1">
      <c r="G72" s="803">
        <f t="shared" si="3"/>
        <v>59</v>
      </c>
      <c r="H72" s="802">
        <f t="shared" si="4"/>
        <v>104137.16123246867</v>
      </c>
      <c r="I72" s="802">
        <f t="shared" si="0"/>
        <v>88690.092274144612</v>
      </c>
      <c r="J72" s="802">
        <f t="shared" si="1"/>
        <v>15447.06895832406</v>
      </c>
      <c r="K72" s="800">
        <f t="shared" si="2"/>
        <v>11187511.955144152</v>
      </c>
    </row>
    <row r="73" spans="6:17">
      <c r="F73" s="799">
        <v>5</v>
      </c>
      <c r="G73" s="804">
        <f t="shared" si="3"/>
        <v>60</v>
      </c>
      <c r="H73" s="805">
        <f t="shared" si="4"/>
        <v>104137.16123246867</v>
      </c>
      <c r="I73" s="805">
        <f t="shared" si="0"/>
        <v>88567.802978224543</v>
      </c>
      <c r="J73" s="805">
        <f t="shared" si="1"/>
        <v>15569.358254244129</v>
      </c>
      <c r="K73" s="806">
        <f t="shared" si="2"/>
        <v>11171942.596889907</v>
      </c>
      <c r="N73" s="802">
        <f>SUM(H62:H73)</f>
        <v>1249645.9347896241</v>
      </c>
      <c r="O73" s="802">
        <f>SUM(I62:I73)</f>
        <v>1070677.1029503585</v>
      </c>
      <c r="P73" s="802">
        <f>SUM(J62:J73)</f>
        <v>178968.83183926571</v>
      </c>
      <c r="Q73" s="800">
        <f>K73</f>
        <v>11171942.596889907</v>
      </c>
    </row>
    <row r="74" spans="6:17" hidden="1">
      <c r="G74" s="803">
        <f t="shared" si="3"/>
        <v>61</v>
      </c>
      <c r="H74" s="802">
        <f t="shared" si="4"/>
        <v>104137.16123246867</v>
      </c>
      <c r="I74" s="802">
        <f t="shared" si="0"/>
        <v>88444.545558711776</v>
      </c>
      <c r="J74" s="802">
        <f t="shared" si="1"/>
        <v>15692.615673756896</v>
      </c>
      <c r="K74" s="800">
        <f t="shared" si="2"/>
        <v>11156249.981216151</v>
      </c>
    </row>
    <row r="75" spans="6:17" hidden="1">
      <c r="G75" s="803">
        <f t="shared" si="3"/>
        <v>62</v>
      </c>
      <c r="H75" s="802">
        <f t="shared" si="4"/>
        <v>104137.16123246867</v>
      </c>
      <c r="I75" s="802">
        <f t="shared" si="0"/>
        <v>88320.312351294531</v>
      </c>
      <c r="J75" s="802">
        <f t="shared" si="1"/>
        <v>15816.848881174141</v>
      </c>
      <c r="K75" s="800">
        <f t="shared" si="2"/>
        <v>11140433.132334977</v>
      </c>
    </row>
    <row r="76" spans="6:17" hidden="1">
      <c r="G76" s="803">
        <f t="shared" si="3"/>
        <v>63</v>
      </c>
      <c r="H76" s="802">
        <f t="shared" si="4"/>
        <v>104137.16123246867</v>
      </c>
      <c r="I76" s="802">
        <f t="shared" si="0"/>
        <v>88195.095630985248</v>
      </c>
      <c r="J76" s="802">
        <f t="shared" si="1"/>
        <v>15942.065601483424</v>
      </c>
      <c r="K76" s="800">
        <f t="shared" si="2"/>
        <v>11124491.066733494</v>
      </c>
    </row>
    <row r="77" spans="6:17" hidden="1">
      <c r="G77" s="803">
        <f t="shared" si="3"/>
        <v>64</v>
      </c>
      <c r="H77" s="802">
        <f t="shared" si="4"/>
        <v>104137.16123246867</v>
      </c>
      <c r="I77" s="802">
        <f t="shared" si="0"/>
        <v>88068.887611640166</v>
      </c>
      <c r="J77" s="802">
        <f t="shared" si="1"/>
        <v>16068.273620828506</v>
      </c>
      <c r="K77" s="800">
        <f t="shared" si="2"/>
        <v>11108422.793112665</v>
      </c>
    </row>
    <row r="78" spans="6:17" hidden="1">
      <c r="G78" s="803">
        <f t="shared" si="3"/>
        <v>65</v>
      </c>
      <c r="H78" s="802">
        <f t="shared" si="4"/>
        <v>104137.16123246867</v>
      </c>
      <c r="I78" s="802">
        <f t="shared" ref="I78:I141" si="5">IPMT($D$5,$G$14,$D$6,-K77)</f>
        <v>87941.680445475271</v>
      </c>
      <c r="J78" s="802">
        <f t="shared" ref="J78:J141" si="6">IF(G78="","",H78-I78)</f>
        <v>16195.480786993401</v>
      </c>
      <c r="K78" s="800">
        <f t="shared" ref="K78:K141" si="7">IF(G78="","",K77-J78)</f>
        <v>11092227.312325671</v>
      </c>
    </row>
    <row r="79" spans="6:17" hidden="1">
      <c r="G79" s="803">
        <f t="shared" ref="G79:G142" si="8">G78+1</f>
        <v>66</v>
      </c>
      <c r="H79" s="802">
        <f t="shared" ref="H79:H142" si="9">H78</f>
        <v>104137.16123246867</v>
      </c>
      <c r="I79" s="802">
        <f t="shared" si="5"/>
        <v>87813.466222578238</v>
      </c>
      <c r="J79" s="802">
        <f t="shared" si="6"/>
        <v>16323.695009890434</v>
      </c>
      <c r="K79" s="800">
        <f t="shared" si="7"/>
        <v>11075903.61731578</v>
      </c>
    </row>
    <row r="80" spans="6:17" hidden="1">
      <c r="G80" s="803">
        <f t="shared" si="8"/>
        <v>67</v>
      </c>
      <c r="H80" s="802">
        <f t="shared" si="9"/>
        <v>104137.16123246867</v>
      </c>
      <c r="I80" s="802">
        <f t="shared" si="5"/>
        <v>87684.236970416605</v>
      </c>
      <c r="J80" s="802">
        <f t="shared" si="6"/>
        <v>16452.924262052067</v>
      </c>
      <c r="K80" s="800">
        <f t="shared" si="7"/>
        <v>11059450.693053728</v>
      </c>
    </row>
    <row r="81" spans="6:17" hidden="1">
      <c r="G81" s="803">
        <f t="shared" si="8"/>
        <v>68</v>
      </c>
      <c r="H81" s="802">
        <f t="shared" si="9"/>
        <v>104137.16123246867</v>
      </c>
      <c r="I81" s="802">
        <f t="shared" si="5"/>
        <v>87553.98465334202</v>
      </c>
      <c r="J81" s="802">
        <f t="shared" si="6"/>
        <v>16583.176579126652</v>
      </c>
      <c r="K81" s="800">
        <f t="shared" si="7"/>
        <v>11042867.516474601</v>
      </c>
    </row>
    <row r="82" spans="6:17" hidden="1">
      <c r="G82" s="803">
        <f t="shared" si="8"/>
        <v>69</v>
      </c>
      <c r="H82" s="802">
        <f t="shared" si="9"/>
        <v>104137.16123246867</v>
      </c>
      <c r="I82" s="802">
        <f t="shared" si="5"/>
        <v>87422.701172090601</v>
      </c>
      <c r="J82" s="802">
        <f t="shared" si="6"/>
        <v>16714.460060378071</v>
      </c>
      <c r="K82" s="800">
        <f t="shared" si="7"/>
        <v>11026153.056414222</v>
      </c>
    </row>
    <row r="83" spans="6:17" hidden="1">
      <c r="G83" s="803">
        <f t="shared" si="8"/>
        <v>70</v>
      </c>
      <c r="H83" s="802">
        <f t="shared" si="9"/>
        <v>104137.16123246867</v>
      </c>
      <c r="I83" s="802">
        <f t="shared" si="5"/>
        <v>87290.378363279262</v>
      </c>
      <c r="J83" s="802">
        <f t="shared" si="6"/>
        <v>16846.78286918941</v>
      </c>
      <c r="K83" s="800">
        <f t="shared" si="7"/>
        <v>11009306.273545032</v>
      </c>
    </row>
    <row r="84" spans="6:17" hidden="1">
      <c r="G84" s="803">
        <f t="shared" si="8"/>
        <v>71</v>
      </c>
      <c r="H84" s="802">
        <f t="shared" si="9"/>
        <v>104137.16123246867</v>
      </c>
      <c r="I84" s="802">
        <f t="shared" si="5"/>
        <v>87157.007998898174</v>
      </c>
      <c r="J84" s="802">
        <f t="shared" si="6"/>
        <v>16980.153233570498</v>
      </c>
      <c r="K84" s="800">
        <f t="shared" si="7"/>
        <v>10992326.120311461</v>
      </c>
    </row>
    <row r="85" spans="6:17">
      <c r="F85" s="799">
        <v>6</v>
      </c>
      <c r="G85" s="804">
        <f t="shared" si="8"/>
        <v>72</v>
      </c>
      <c r="H85" s="805">
        <f t="shared" si="9"/>
        <v>104137.16123246867</v>
      </c>
      <c r="I85" s="805">
        <f t="shared" si="5"/>
        <v>87022.581785799077</v>
      </c>
      <c r="J85" s="805">
        <f t="shared" si="6"/>
        <v>17114.579446669595</v>
      </c>
      <c r="K85" s="806">
        <f t="shared" si="7"/>
        <v>10975211.540864792</v>
      </c>
      <c r="N85" s="802">
        <f>SUM(H74:H85)</f>
        <v>1249645.9347896241</v>
      </c>
      <c r="O85" s="802">
        <f>SUM(I74:I85)</f>
        <v>1052914.8787645109</v>
      </c>
      <c r="P85" s="802">
        <f>SUM(J74:J85)</f>
        <v>196731.0560251131</v>
      </c>
      <c r="Q85" s="800">
        <f>K85</f>
        <v>10975211.540864792</v>
      </c>
    </row>
    <row r="86" spans="6:17" hidden="1">
      <c r="G86" s="803">
        <f t="shared" si="8"/>
        <v>73</v>
      </c>
      <c r="H86" s="802">
        <f t="shared" si="9"/>
        <v>104137.16123246867</v>
      </c>
      <c r="I86" s="802">
        <f t="shared" si="5"/>
        <v>86887.091365179615</v>
      </c>
      <c r="J86" s="802">
        <f t="shared" si="6"/>
        <v>17250.069867289058</v>
      </c>
      <c r="K86" s="800">
        <f t="shared" si="7"/>
        <v>10957961.470997503</v>
      </c>
    </row>
    <row r="87" spans="6:17" hidden="1">
      <c r="G87" s="803">
        <f t="shared" si="8"/>
        <v>74</v>
      </c>
      <c r="H87" s="802">
        <f t="shared" si="9"/>
        <v>104137.16123246867</v>
      </c>
      <c r="I87" s="802">
        <f t="shared" si="5"/>
        <v>86750.528312063572</v>
      </c>
      <c r="J87" s="802">
        <f t="shared" si="6"/>
        <v>17386.6329204051</v>
      </c>
      <c r="K87" s="800">
        <f t="shared" si="7"/>
        <v>10940574.838077098</v>
      </c>
    </row>
    <row r="88" spans="6:17" hidden="1">
      <c r="G88" s="803">
        <f t="shared" si="8"/>
        <v>75</v>
      </c>
      <c r="H88" s="802">
        <f t="shared" si="9"/>
        <v>104137.16123246867</v>
      </c>
      <c r="I88" s="802">
        <f t="shared" si="5"/>
        <v>86612.884134777036</v>
      </c>
      <c r="J88" s="802">
        <f t="shared" si="6"/>
        <v>17524.277097691636</v>
      </c>
      <c r="K88" s="800">
        <f t="shared" si="7"/>
        <v>10923050.560979407</v>
      </c>
    </row>
    <row r="89" spans="6:17" hidden="1">
      <c r="G89" s="803">
        <f t="shared" si="8"/>
        <v>76</v>
      </c>
      <c r="H89" s="802">
        <f t="shared" si="9"/>
        <v>104137.16123246867</v>
      </c>
      <c r="I89" s="802">
        <f t="shared" si="5"/>
        <v>86474.150274420317</v>
      </c>
      <c r="J89" s="802">
        <f t="shared" si="6"/>
        <v>17663.010958048355</v>
      </c>
      <c r="K89" s="800">
        <f t="shared" si="7"/>
        <v>10905387.55002136</v>
      </c>
    </row>
    <row r="90" spans="6:17" hidden="1">
      <c r="G90" s="803">
        <f t="shared" si="8"/>
        <v>77</v>
      </c>
      <c r="H90" s="802">
        <f t="shared" si="9"/>
        <v>104137.16123246867</v>
      </c>
      <c r="I90" s="802">
        <f t="shared" si="5"/>
        <v>86334.318104335776</v>
      </c>
      <c r="J90" s="802">
        <f t="shared" si="6"/>
        <v>17802.843128132896</v>
      </c>
      <c r="K90" s="800">
        <f t="shared" si="7"/>
        <v>10887584.706893226</v>
      </c>
    </row>
    <row r="91" spans="6:17" hidden="1">
      <c r="G91" s="803">
        <f t="shared" si="8"/>
        <v>78</v>
      </c>
      <c r="H91" s="802">
        <f t="shared" si="9"/>
        <v>104137.16123246867</v>
      </c>
      <c r="I91" s="802">
        <f t="shared" si="5"/>
        <v>86193.37892957138</v>
      </c>
      <c r="J91" s="802">
        <f t="shared" si="6"/>
        <v>17943.782302897293</v>
      </c>
      <c r="K91" s="800">
        <f t="shared" si="7"/>
        <v>10869640.924590329</v>
      </c>
    </row>
    <row r="92" spans="6:17" hidden="1">
      <c r="G92" s="803">
        <f t="shared" si="8"/>
        <v>79</v>
      </c>
      <c r="H92" s="802">
        <f t="shared" si="9"/>
        <v>104137.16123246867</v>
      </c>
      <c r="I92" s="802">
        <f t="shared" si="5"/>
        <v>86051.32398634011</v>
      </c>
      <c r="J92" s="802">
        <f t="shared" si="6"/>
        <v>18085.837246128562</v>
      </c>
      <c r="K92" s="800">
        <f t="shared" si="7"/>
        <v>10851555.087344199</v>
      </c>
    </row>
    <row r="93" spans="6:17" hidden="1">
      <c r="G93" s="803">
        <f t="shared" si="8"/>
        <v>80</v>
      </c>
      <c r="H93" s="802">
        <f t="shared" si="9"/>
        <v>104137.16123246867</v>
      </c>
      <c r="I93" s="802">
        <f t="shared" si="5"/>
        <v>85908.144441474913</v>
      </c>
      <c r="J93" s="802">
        <f t="shared" si="6"/>
        <v>18229.016790993759</v>
      </c>
      <c r="K93" s="800">
        <f t="shared" si="7"/>
        <v>10833326.070553206</v>
      </c>
    </row>
    <row r="94" spans="6:17" hidden="1">
      <c r="G94" s="803">
        <f t="shared" si="8"/>
        <v>81</v>
      </c>
      <c r="H94" s="802">
        <f t="shared" si="9"/>
        <v>104137.16123246867</v>
      </c>
      <c r="I94" s="802">
        <f t="shared" si="5"/>
        <v>85763.831391879561</v>
      </c>
      <c r="J94" s="802">
        <f t="shared" si="6"/>
        <v>18373.329840589111</v>
      </c>
      <c r="K94" s="800">
        <f t="shared" si="7"/>
        <v>10814952.740712617</v>
      </c>
    </row>
    <row r="95" spans="6:17" hidden="1">
      <c r="G95" s="803">
        <f t="shared" si="8"/>
        <v>82</v>
      </c>
      <c r="H95" s="802">
        <f t="shared" si="9"/>
        <v>104137.16123246867</v>
      </c>
      <c r="I95" s="802">
        <f t="shared" si="5"/>
        <v>85618.375863974885</v>
      </c>
      <c r="J95" s="802">
        <f t="shared" si="6"/>
        <v>18518.785368493787</v>
      </c>
      <c r="K95" s="800">
        <f t="shared" si="7"/>
        <v>10796433.955344122</v>
      </c>
    </row>
    <row r="96" spans="6:17" hidden="1">
      <c r="G96" s="803">
        <f t="shared" si="8"/>
        <v>83</v>
      </c>
      <c r="H96" s="802">
        <f t="shared" si="9"/>
        <v>104137.16123246867</v>
      </c>
      <c r="I96" s="802">
        <f t="shared" si="5"/>
        <v>85471.768813140967</v>
      </c>
      <c r="J96" s="802">
        <f t="shared" si="6"/>
        <v>18665.392419327705</v>
      </c>
      <c r="K96" s="800">
        <f t="shared" si="7"/>
        <v>10777768.562924795</v>
      </c>
    </row>
    <row r="97" spans="6:17">
      <c r="F97" s="799">
        <v>7</v>
      </c>
      <c r="G97" s="804">
        <f t="shared" si="8"/>
        <v>84</v>
      </c>
      <c r="H97" s="805">
        <f t="shared" si="9"/>
        <v>104137.16123246867</v>
      </c>
      <c r="I97" s="805">
        <f t="shared" si="5"/>
        <v>85324.001123154638</v>
      </c>
      <c r="J97" s="805">
        <f t="shared" si="6"/>
        <v>18813.160109314034</v>
      </c>
      <c r="K97" s="806">
        <f t="shared" si="7"/>
        <v>10758955.402815482</v>
      </c>
      <c r="N97" s="802">
        <f>SUM(H86:H97)</f>
        <v>1249645.9347896241</v>
      </c>
      <c r="O97" s="802">
        <f>SUM(I86:I97)</f>
        <v>1033389.7967403127</v>
      </c>
      <c r="P97" s="802">
        <f>SUM(J86:J97)</f>
        <v>216256.1380493113</v>
      </c>
      <c r="Q97" s="814">
        <f>K97</f>
        <v>10758955.402815482</v>
      </c>
    </row>
    <row r="98" spans="6:17" hidden="1">
      <c r="G98" s="803">
        <f t="shared" si="8"/>
        <v>85</v>
      </c>
      <c r="H98" s="802">
        <f t="shared" si="9"/>
        <v>104137.16123246867</v>
      </c>
      <c r="I98" s="802">
        <f t="shared" si="5"/>
        <v>85175.063605622563</v>
      </c>
      <c r="J98" s="802">
        <f t="shared" si="6"/>
        <v>18962.097626846109</v>
      </c>
      <c r="K98" s="800">
        <f t="shared" si="7"/>
        <v>10739993.305188635</v>
      </c>
    </row>
    <row r="99" spans="6:17" hidden="1">
      <c r="G99" s="803">
        <f t="shared" si="8"/>
        <v>86</v>
      </c>
      <c r="H99" s="802">
        <f t="shared" si="9"/>
        <v>104137.16123246867</v>
      </c>
      <c r="I99" s="802">
        <f t="shared" si="5"/>
        <v>85024.946999410036</v>
      </c>
      <c r="J99" s="802">
        <f t="shared" si="6"/>
        <v>19112.214233058636</v>
      </c>
      <c r="K99" s="800">
        <f t="shared" si="7"/>
        <v>10720881.090955576</v>
      </c>
    </row>
    <row r="100" spans="6:17" hidden="1">
      <c r="G100" s="803">
        <f t="shared" si="8"/>
        <v>87</v>
      </c>
      <c r="H100" s="802">
        <f t="shared" si="9"/>
        <v>104137.16123246867</v>
      </c>
      <c r="I100" s="802">
        <f t="shared" si="5"/>
        <v>84873.641970064986</v>
      </c>
      <c r="J100" s="802">
        <f t="shared" si="6"/>
        <v>19263.519262403686</v>
      </c>
      <c r="K100" s="800">
        <f t="shared" si="7"/>
        <v>10701617.571693173</v>
      </c>
    </row>
    <row r="101" spans="6:17" hidden="1">
      <c r="G101" s="803">
        <f t="shared" si="8"/>
        <v>88</v>
      </c>
      <c r="H101" s="802">
        <f t="shared" si="9"/>
        <v>104137.16123246867</v>
      </c>
      <c r="I101" s="802">
        <f t="shared" si="5"/>
        <v>84721.139109237629</v>
      </c>
      <c r="J101" s="802">
        <f t="shared" si="6"/>
        <v>19416.022123231043</v>
      </c>
      <c r="K101" s="800">
        <f t="shared" si="7"/>
        <v>10682201.549569942</v>
      </c>
    </row>
    <row r="102" spans="6:17" hidden="1">
      <c r="G102" s="803">
        <f t="shared" si="8"/>
        <v>89</v>
      </c>
      <c r="H102" s="802">
        <f t="shared" si="9"/>
        <v>104137.16123246867</v>
      </c>
      <c r="I102" s="802">
        <f t="shared" si="5"/>
        <v>84567.428934095384</v>
      </c>
      <c r="J102" s="802">
        <f t="shared" si="6"/>
        <v>19569.732298373288</v>
      </c>
      <c r="K102" s="800">
        <f t="shared" si="7"/>
        <v>10662631.817271568</v>
      </c>
    </row>
    <row r="103" spans="6:17" hidden="1">
      <c r="G103" s="803">
        <f t="shared" si="8"/>
        <v>90</v>
      </c>
      <c r="H103" s="802">
        <f t="shared" si="9"/>
        <v>104137.16123246867</v>
      </c>
      <c r="I103" s="802">
        <f t="shared" si="5"/>
        <v>84412.501886733255</v>
      </c>
      <c r="J103" s="802">
        <f t="shared" si="6"/>
        <v>19724.659345735417</v>
      </c>
      <c r="K103" s="800">
        <f t="shared" si="7"/>
        <v>10642907.157925833</v>
      </c>
    </row>
    <row r="104" spans="6:17" hidden="1">
      <c r="G104" s="803">
        <f t="shared" si="8"/>
        <v>91</v>
      </c>
      <c r="H104" s="802">
        <f t="shared" si="9"/>
        <v>104137.16123246867</v>
      </c>
      <c r="I104" s="802">
        <f t="shared" si="5"/>
        <v>84256.348333579517</v>
      </c>
      <c r="J104" s="802">
        <f t="shared" si="6"/>
        <v>19880.812898889155</v>
      </c>
      <c r="K104" s="800">
        <f t="shared" si="7"/>
        <v>10623026.345026944</v>
      </c>
    </row>
    <row r="105" spans="6:17" hidden="1">
      <c r="G105" s="803">
        <f t="shared" si="8"/>
        <v>92</v>
      </c>
      <c r="H105" s="802">
        <f t="shared" si="9"/>
        <v>104137.16123246867</v>
      </c>
      <c r="I105" s="802">
        <f t="shared" si="5"/>
        <v>84098.958564796645</v>
      </c>
      <c r="J105" s="802">
        <f t="shared" si="6"/>
        <v>20038.202667672027</v>
      </c>
      <c r="K105" s="800">
        <f t="shared" si="7"/>
        <v>10602988.142359272</v>
      </c>
    </row>
    <row r="106" spans="6:17" hidden="1">
      <c r="G106" s="803">
        <f t="shared" si="8"/>
        <v>93</v>
      </c>
      <c r="H106" s="802">
        <f t="shared" si="9"/>
        <v>104137.16123246867</v>
      </c>
      <c r="I106" s="802">
        <f t="shared" si="5"/>
        <v>83940.32279367758</v>
      </c>
      <c r="J106" s="802">
        <f t="shared" si="6"/>
        <v>20196.838438791092</v>
      </c>
      <c r="K106" s="800">
        <f t="shared" si="7"/>
        <v>10582791.303920481</v>
      </c>
    </row>
    <row r="107" spans="6:17" hidden="1">
      <c r="G107" s="803">
        <f t="shared" si="8"/>
        <v>94</v>
      </c>
      <c r="H107" s="802">
        <f t="shared" si="9"/>
        <v>104137.16123246867</v>
      </c>
      <c r="I107" s="802">
        <f t="shared" si="5"/>
        <v>83780.431156037157</v>
      </c>
      <c r="J107" s="802">
        <f t="shared" si="6"/>
        <v>20356.730076431515</v>
      </c>
      <c r="K107" s="800">
        <f t="shared" si="7"/>
        <v>10562434.573844049</v>
      </c>
    </row>
    <row r="108" spans="6:17" hidden="1">
      <c r="G108" s="803">
        <f t="shared" si="8"/>
        <v>95</v>
      </c>
      <c r="H108" s="802">
        <f t="shared" si="9"/>
        <v>104137.16123246867</v>
      </c>
      <c r="I108" s="802">
        <f t="shared" si="5"/>
        <v>83619.273709598725</v>
      </c>
      <c r="J108" s="802">
        <f t="shared" si="6"/>
        <v>20517.887522869947</v>
      </c>
      <c r="K108" s="800">
        <f t="shared" si="7"/>
        <v>10541916.686321178</v>
      </c>
    </row>
    <row r="109" spans="6:17">
      <c r="F109" s="799">
        <v>8</v>
      </c>
      <c r="G109" s="804">
        <f t="shared" si="8"/>
        <v>96</v>
      </c>
      <c r="H109" s="805">
        <f t="shared" si="9"/>
        <v>104137.16123246867</v>
      </c>
      <c r="I109" s="805">
        <f t="shared" si="5"/>
        <v>83456.840433375997</v>
      </c>
      <c r="J109" s="805">
        <f t="shared" si="6"/>
        <v>20680.320799092675</v>
      </c>
      <c r="K109" s="806">
        <f t="shared" si="7"/>
        <v>10521236.365522087</v>
      </c>
      <c r="N109" s="802">
        <f>SUM(H98:H109)</f>
        <v>1249645.9347896241</v>
      </c>
      <c r="O109" s="802">
        <f>SUM(I98:I109)</f>
        <v>1011926.8974962294</v>
      </c>
      <c r="P109" s="802">
        <f>SUM(J98:J109)</f>
        <v>237719.03729339462</v>
      </c>
      <c r="Q109" s="800">
        <f>K109</f>
        <v>10521236.365522087</v>
      </c>
    </row>
    <row r="110" spans="6:17" hidden="1">
      <c r="G110" s="803">
        <f t="shared" si="8"/>
        <v>97</v>
      </c>
      <c r="H110" s="802">
        <f t="shared" si="9"/>
        <v>104137.16123246867</v>
      </c>
      <c r="I110" s="802">
        <f t="shared" si="5"/>
        <v>83293.121227049865</v>
      </c>
      <c r="J110" s="802">
        <f t="shared" si="6"/>
        <v>20844.040005418807</v>
      </c>
      <c r="K110" s="800">
        <f t="shared" si="7"/>
        <v>10500392.325516667</v>
      </c>
    </row>
    <row r="111" spans="6:17" hidden="1">
      <c r="G111" s="803">
        <f t="shared" si="8"/>
        <v>98</v>
      </c>
      <c r="H111" s="802">
        <f t="shared" si="9"/>
        <v>104137.16123246867</v>
      </c>
      <c r="I111" s="802">
        <f t="shared" si="5"/>
        <v>83128.105910340295</v>
      </c>
      <c r="J111" s="802">
        <f t="shared" si="6"/>
        <v>21009.055322128377</v>
      </c>
      <c r="K111" s="800">
        <f t="shared" si="7"/>
        <v>10479383.270194538</v>
      </c>
    </row>
    <row r="112" spans="6:17" hidden="1">
      <c r="G112" s="803">
        <f t="shared" si="8"/>
        <v>99</v>
      </c>
      <c r="H112" s="802">
        <f t="shared" si="9"/>
        <v>104137.16123246867</v>
      </c>
      <c r="I112" s="802">
        <f t="shared" si="5"/>
        <v>82961.784222373433</v>
      </c>
      <c r="J112" s="802">
        <f t="shared" si="6"/>
        <v>21175.377010095239</v>
      </c>
      <c r="K112" s="800">
        <f t="shared" si="7"/>
        <v>10458207.893184442</v>
      </c>
    </row>
    <row r="113" spans="6:17" hidden="1">
      <c r="G113" s="803">
        <f t="shared" si="8"/>
        <v>100</v>
      </c>
      <c r="H113" s="802">
        <f t="shared" si="9"/>
        <v>104137.16123246867</v>
      </c>
      <c r="I113" s="802">
        <f t="shared" si="5"/>
        <v>82794.145821043508</v>
      </c>
      <c r="J113" s="802">
        <f t="shared" si="6"/>
        <v>21343.015411425164</v>
      </c>
      <c r="K113" s="800">
        <f t="shared" si="7"/>
        <v>10436864.877773017</v>
      </c>
    </row>
    <row r="114" spans="6:17" hidden="1">
      <c r="G114" s="803">
        <f t="shared" si="8"/>
        <v>101</v>
      </c>
      <c r="H114" s="802">
        <f t="shared" si="9"/>
        <v>104137.16123246867</v>
      </c>
      <c r="I114" s="802">
        <f t="shared" si="5"/>
        <v>82625.180282369722</v>
      </c>
      <c r="J114" s="802">
        <f t="shared" si="6"/>
        <v>21511.98095009895</v>
      </c>
      <c r="K114" s="800">
        <f t="shared" si="7"/>
        <v>10415352.896822918</v>
      </c>
    </row>
    <row r="115" spans="6:17" hidden="1">
      <c r="G115" s="803">
        <f t="shared" si="8"/>
        <v>102</v>
      </c>
      <c r="H115" s="802">
        <f t="shared" si="9"/>
        <v>104137.16123246867</v>
      </c>
      <c r="I115" s="802">
        <f t="shared" si="5"/>
        <v>82454.877099848105</v>
      </c>
      <c r="J115" s="802">
        <f t="shared" si="6"/>
        <v>21682.284132620567</v>
      </c>
      <c r="K115" s="800">
        <f t="shared" si="7"/>
        <v>10393670.612690298</v>
      </c>
    </row>
    <row r="116" spans="6:17" hidden="1">
      <c r="G116" s="803">
        <f t="shared" si="8"/>
        <v>103</v>
      </c>
      <c r="H116" s="802">
        <f t="shared" si="9"/>
        <v>104137.16123246867</v>
      </c>
      <c r="I116" s="802">
        <f t="shared" si="5"/>
        <v>82283.225683798199</v>
      </c>
      <c r="J116" s="802">
        <f t="shared" si="6"/>
        <v>21853.935548670474</v>
      </c>
      <c r="K116" s="800">
        <f t="shared" si="7"/>
        <v>10371816.677141627</v>
      </c>
    </row>
    <row r="117" spans="6:17" hidden="1">
      <c r="G117" s="803">
        <f t="shared" si="8"/>
        <v>104</v>
      </c>
      <c r="H117" s="802">
        <f t="shared" si="9"/>
        <v>104137.16123246867</v>
      </c>
      <c r="I117" s="802">
        <f t="shared" si="5"/>
        <v>82110.215360704562</v>
      </c>
      <c r="J117" s="802">
        <f t="shared" si="6"/>
        <v>22026.94587176411</v>
      </c>
      <c r="K117" s="800">
        <f t="shared" si="7"/>
        <v>10349789.731269863</v>
      </c>
    </row>
    <row r="118" spans="6:17" hidden="1">
      <c r="G118" s="803">
        <f t="shared" si="8"/>
        <v>105</v>
      </c>
      <c r="H118" s="802">
        <f t="shared" si="9"/>
        <v>104137.16123246867</v>
      </c>
      <c r="I118" s="802">
        <f t="shared" si="5"/>
        <v>81935.835372553091</v>
      </c>
      <c r="J118" s="802">
        <f t="shared" si="6"/>
        <v>22201.325859915582</v>
      </c>
      <c r="K118" s="800">
        <f t="shared" si="7"/>
        <v>10327588.405409947</v>
      </c>
    </row>
    <row r="119" spans="6:17" hidden="1">
      <c r="G119" s="803">
        <f t="shared" si="8"/>
        <v>106</v>
      </c>
      <c r="H119" s="802">
        <f t="shared" si="9"/>
        <v>104137.16123246867</v>
      </c>
      <c r="I119" s="802">
        <f t="shared" si="5"/>
        <v>81760.074876162093</v>
      </c>
      <c r="J119" s="802">
        <f t="shared" si="6"/>
        <v>22377.08635630658</v>
      </c>
      <c r="K119" s="800">
        <f t="shared" si="7"/>
        <v>10305211.319053641</v>
      </c>
    </row>
    <row r="120" spans="6:17" hidden="1">
      <c r="G120" s="803">
        <f t="shared" si="8"/>
        <v>107</v>
      </c>
      <c r="H120" s="802">
        <f t="shared" si="9"/>
        <v>104137.16123246867</v>
      </c>
      <c r="I120" s="802">
        <f t="shared" si="5"/>
        <v>81582.922942507998</v>
      </c>
      <c r="J120" s="802">
        <f t="shared" si="6"/>
        <v>22554.238289960675</v>
      </c>
      <c r="K120" s="800">
        <f t="shared" si="7"/>
        <v>10282657.080763679</v>
      </c>
    </row>
    <row r="121" spans="6:17">
      <c r="F121" s="799">
        <v>9</v>
      </c>
      <c r="G121" s="804">
        <f t="shared" si="8"/>
        <v>108</v>
      </c>
      <c r="H121" s="805">
        <f t="shared" si="9"/>
        <v>104137.16123246867</v>
      </c>
      <c r="I121" s="805">
        <f t="shared" si="5"/>
        <v>81404.368556045796</v>
      </c>
      <c r="J121" s="805">
        <f t="shared" si="6"/>
        <v>22732.792676422876</v>
      </c>
      <c r="K121" s="806">
        <f t="shared" si="7"/>
        <v>10259924.288087256</v>
      </c>
      <c r="N121" s="802">
        <f>SUM(H110:H121)</f>
        <v>1249645.9347896241</v>
      </c>
      <c r="O121" s="802">
        <f>SUM(I110:I121)</f>
        <v>988333.85735479684</v>
      </c>
      <c r="P121" s="802">
        <f>SUM(J110:J121)</f>
        <v>261312.07743482734</v>
      </c>
      <c r="Q121" s="800">
        <f>K121</f>
        <v>10259924.288087256</v>
      </c>
    </row>
    <row r="122" spans="6:17" hidden="1">
      <c r="G122" s="803">
        <f t="shared" si="8"/>
        <v>109</v>
      </c>
      <c r="H122" s="802">
        <f t="shared" si="9"/>
        <v>104137.16123246867</v>
      </c>
      <c r="I122" s="802">
        <f t="shared" si="5"/>
        <v>81224.400614024125</v>
      </c>
      <c r="J122" s="802">
        <f t="shared" si="6"/>
        <v>22912.760618444547</v>
      </c>
      <c r="K122" s="800">
        <f t="shared" si="7"/>
        <v>10237011.527468812</v>
      </c>
    </row>
    <row r="123" spans="6:17" hidden="1">
      <c r="G123" s="803">
        <f t="shared" si="8"/>
        <v>110</v>
      </c>
      <c r="H123" s="802">
        <f t="shared" si="9"/>
        <v>104137.16123246867</v>
      </c>
      <c r="I123" s="802">
        <f t="shared" si="5"/>
        <v>81043.007925794765</v>
      </c>
      <c r="J123" s="802">
        <f t="shared" si="6"/>
        <v>23094.153306673907</v>
      </c>
      <c r="K123" s="800">
        <f t="shared" si="7"/>
        <v>10213917.374162138</v>
      </c>
    </row>
    <row r="124" spans="6:17" hidden="1">
      <c r="G124" s="803">
        <f t="shared" si="8"/>
        <v>111</v>
      </c>
      <c r="H124" s="802">
        <f t="shared" si="9"/>
        <v>104137.16123246867</v>
      </c>
      <c r="I124" s="802">
        <f t="shared" si="5"/>
        <v>80860.179212116927</v>
      </c>
      <c r="J124" s="802">
        <f t="shared" si="6"/>
        <v>23276.982020351745</v>
      </c>
      <c r="K124" s="800">
        <f t="shared" si="7"/>
        <v>10190640.392141785</v>
      </c>
    </row>
    <row r="125" spans="6:17" hidden="1">
      <c r="G125" s="803">
        <f t="shared" si="8"/>
        <v>112</v>
      </c>
      <c r="H125" s="802">
        <f t="shared" si="9"/>
        <v>104137.16123246867</v>
      </c>
      <c r="I125" s="802">
        <f t="shared" si="5"/>
        <v>80675.903104455807</v>
      </c>
      <c r="J125" s="802">
        <f t="shared" si="6"/>
        <v>23461.258128012865</v>
      </c>
      <c r="K125" s="800">
        <f t="shared" si="7"/>
        <v>10167179.134013772</v>
      </c>
    </row>
    <row r="126" spans="6:17" hidden="1">
      <c r="G126" s="803">
        <f t="shared" si="8"/>
        <v>113</v>
      </c>
      <c r="H126" s="802">
        <f t="shared" si="9"/>
        <v>104137.16123246867</v>
      </c>
      <c r="I126" s="802">
        <f t="shared" si="5"/>
        <v>80490.168144275696</v>
      </c>
      <c r="J126" s="802">
        <f t="shared" si="6"/>
        <v>23646.993088192976</v>
      </c>
      <c r="K126" s="800">
        <f t="shared" si="7"/>
        <v>10143532.140925579</v>
      </c>
    </row>
    <row r="127" spans="6:17" hidden="1">
      <c r="G127" s="803">
        <f t="shared" si="8"/>
        <v>114</v>
      </c>
      <c r="H127" s="802">
        <f t="shared" si="9"/>
        <v>104137.16123246867</v>
      </c>
      <c r="I127" s="802">
        <f t="shared" si="5"/>
        <v>80302.962782327508</v>
      </c>
      <c r="J127" s="802">
        <f t="shared" si="6"/>
        <v>23834.198450141164</v>
      </c>
      <c r="K127" s="800">
        <f t="shared" si="7"/>
        <v>10119697.942475438</v>
      </c>
    </row>
    <row r="128" spans="6:17" hidden="1">
      <c r="G128" s="803">
        <f t="shared" si="8"/>
        <v>115</v>
      </c>
      <c r="H128" s="802">
        <f t="shared" si="9"/>
        <v>104137.16123246867</v>
      </c>
      <c r="I128" s="802">
        <f t="shared" si="5"/>
        <v>80114.275377930564</v>
      </c>
      <c r="J128" s="802">
        <f t="shared" si="6"/>
        <v>24022.885854538108</v>
      </c>
      <c r="K128" s="800">
        <f t="shared" si="7"/>
        <v>10095675.0566209</v>
      </c>
    </row>
    <row r="129" spans="6:17" hidden="1">
      <c r="G129" s="803">
        <f t="shared" si="8"/>
        <v>116</v>
      </c>
      <c r="H129" s="802">
        <f t="shared" si="9"/>
        <v>104137.16123246867</v>
      </c>
      <c r="I129" s="802">
        <f t="shared" si="5"/>
        <v>79924.0941982488</v>
      </c>
      <c r="J129" s="802">
        <f t="shared" si="6"/>
        <v>24213.067034219872</v>
      </c>
      <c r="K129" s="800">
        <f t="shared" si="7"/>
        <v>10071461.989586679</v>
      </c>
    </row>
    <row r="130" spans="6:17" hidden="1">
      <c r="G130" s="803">
        <f t="shared" si="8"/>
        <v>117</v>
      </c>
      <c r="H130" s="802">
        <f t="shared" si="9"/>
        <v>104137.16123246867</v>
      </c>
      <c r="I130" s="802">
        <f t="shared" si="5"/>
        <v>79732.407417561219</v>
      </c>
      <c r="J130" s="802">
        <f t="shared" si="6"/>
        <v>24404.753814907453</v>
      </c>
      <c r="K130" s="800">
        <f t="shared" si="7"/>
        <v>10047057.235771772</v>
      </c>
    </row>
    <row r="131" spans="6:17" hidden="1">
      <c r="G131" s="803">
        <f t="shared" si="8"/>
        <v>118</v>
      </c>
      <c r="H131" s="802">
        <f t="shared" si="9"/>
        <v>104137.16123246867</v>
      </c>
      <c r="I131" s="802">
        <f t="shared" si="5"/>
        <v>79539.203116526536</v>
      </c>
      <c r="J131" s="802">
        <f t="shared" si="6"/>
        <v>24597.958115942136</v>
      </c>
      <c r="K131" s="800">
        <f t="shared" si="7"/>
        <v>10022459.277655829</v>
      </c>
    </row>
    <row r="132" spans="6:17" hidden="1">
      <c r="G132" s="803">
        <f t="shared" si="8"/>
        <v>119</v>
      </c>
      <c r="H132" s="802">
        <f t="shared" si="9"/>
        <v>104137.16123246867</v>
      </c>
      <c r="I132" s="802">
        <f t="shared" si="5"/>
        <v>79344.469281441983</v>
      </c>
      <c r="J132" s="802">
        <f t="shared" si="6"/>
        <v>24792.691951026689</v>
      </c>
      <c r="K132" s="800">
        <f t="shared" si="7"/>
        <v>9997666.5857048016</v>
      </c>
    </row>
    <row r="133" spans="6:17">
      <c r="F133" s="799">
        <v>10</v>
      </c>
      <c r="G133" s="808">
        <f t="shared" si="8"/>
        <v>120</v>
      </c>
      <c r="H133" s="809">
        <f t="shared" si="9"/>
        <v>104137.16123246867</v>
      </c>
      <c r="I133" s="809">
        <f t="shared" si="5"/>
        <v>79148.193803496353</v>
      </c>
      <c r="J133" s="809">
        <f t="shared" si="6"/>
        <v>24988.967428972319</v>
      </c>
      <c r="K133" s="810">
        <f t="shared" si="7"/>
        <v>9972677.6182758287</v>
      </c>
      <c r="L133" s="811"/>
      <c r="M133" s="811"/>
      <c r="N133" s="809">
        <f>SUM(H122:H133)</f>
        <v>1249645.9347896241</v>
      </c>
      <c r="O133" s="809">
        <f>SUM(I122:I133)</f>
        <v>962399.26497820031</v>
      </c>
      <c r="P133" s="809">
        <f>SUM(J122:J133)</f>
        <v>287246.66981142375</v>
      </c>
      <c r="Q133" s="807">
        <f>K133</f>
        <v>9972677.6182758287</v>
      </c>
    </row>
    <row r="134" spans="6:17" hidden="1">
      <c r="G134" s="803">
        <f t="shared" si="8"/>
        <v>121</v>
      </c>
      <c r="H134" s="802">
        <f t="shared" si="9"/>
        <v>104137.16123246867</v>
      </c>
      <c r="I134" s="802">
        <f t="shared" si="5"/>
        <v>78950.364478016985</v>
      </c>
      <c r="J134" s="802">
        <f t="shared" si="6"/>
        <v>25186.796754451687</v>
      </c>
      <c r="K134" s="800">
        <f t="shared" si="7"/>
        <v>9947490.8215213772</v>
      </c>
    </row>
    <row r="135" spans="6:17" hidden="1">
      <c r="G135" s="803">
        <f t="shared" si="8"/>
        <v>122</v>
      </c>
      <c r="H135" s="802">
        <f t="shared" si="9"/>
        <v>104137.16123246867</v>
      </c>
      <c r="I135" s="802">
        <f t="shared" si="5"/>
        <v>78750.96900371091</v>
      </c>
      <c r="J135" s="802">
        <f t="shared" si="6"/>
        <v>25386.192228757762</v>
      </c>
      <c r="K135" s="800">
        <f t="shared" si="7"/>
        <v>9922104.6292926203</v>
      </c>
    </row>
    <row r="136" spans="6:17" hidden="1">
      <c r="G136" s="803">
        <f t="shared" si="8"/>
        <v>123</v>
      </c>
      <c r="H136" s="802">
        <f t="shared" si="9"/>
        <v>104137.16123246867</v>
      </c>
      <c r="I136" s="802">
        <f t="shared" si="5"/>
        <v>78549.994981899916</v>
      </c>
      <c r="J136" s="802">
        <f t="shared" si="6"/>
        <v>25587.166250568756</v>
      </c>
      <c r="K136" s="800">
        <f t="shared" si="7"/>
        <v>9896517.4630420525</v>
      </c>
    </row>
    <row r="137" spans="6:17" hidden="1">
      <c r="G137" s="803">
        <f t="shared" si="8"/>
        <v>124</v>
      </c>
      <c r="H137" s="802">
        <f t="shared" si="9"/>
        <v>104137.16123246867</v>
      </c>
      <c r="I137" s="802">
        <f t="shared" si="5"/>
        <v>78347.429915749584</v>
      </c>
      <c r="J137" s="802">
        <f t="shared" si="6"/>
        <v>25789.731316719088</v>
      </c>
      <c r="K137" s="800">
        <f t="shared" si="7"/>
        <v>9870727.7317253333</v>
      </c>
    </row>
    <row r="138" spans="6:17" hidden="1">
      <c r="G138" s="803">
        <f t="shared" si="8"/>
        <v>125</v>
      </c>
      <c r="H138" s="802">
        <f t="shared" si="9"/>
        <v>104137.16123246867</v>
      </c>
      <c r="I138" s="802">
        <f t="shared" si="5"/>
        <v>78143.261209492222</v>
      </c>
      <c r="J138" s="802">
        <f t="shared" si="6"/>
        <v>25993.90002297645</v>
      </c>
      <c r="K138" s="800">
        <f t="shared" si="7"/>
        <v>9844733.8317023572</v>
      </c>
    </row>
    <row r="139" spans="6:17" hidden="1">
      <c r="G139" s="803">
        <f t="shared" si="8"/>
        <v>126</v>
      </c>
      <c r="H139" s="802">
        <f t="shared" si="9"/>
        <v>104137.16123246867</v>
      </c>
      <c r="I139" s="802">
        <f t="shared" si="5"/>
        <v>77937.476167643661</v>
      </c>
      <c r="J139" s="802">
        <f t="shared" si="6"/>
        <v>26199.685064825011</v>
      </c>
      <c r="K139" s="800">
        <f t="shared" si="7"/>
        <v>9818534.1466375329</v>
      </c>
    </row>
    <row r="140" spans="6:17" hidden="1">
      <c r="G140" s="803">
        <f t="shared" si="8"/>
        <v>127</v>
      </c>
      <c r="H140" s="802">
        <f t="shared" si="9"/>
        <v>104137.16123246867</v>
      </c>
      <c r="I140" s="802">
        <f t="shared" si="5"/>
        <v>77730.061994213815</v>
      </c>
      <c r="J140" s="802">
        <f t="shared" si="6"/>
        <v>26407.099238254857</v>
      </c>
      <c r="K140" s="800">
        <f t="shared" si="7"/>
        <v>9792127.0473992787</v>
      </c>
    </row>
    <row r="141" spans="6:17" hidden="1">
      <c r="G141" s="803">
        <f t="shared" si="8"/>
        <v>128</v>
      </c>
      <c r="H141" s="802">
        <f t="shared" si="9"/>
        <v>104137.16123246867</v>
      </c>
      <c r="I141" s="802">
        <f t="shared" si="5"/>
        <v>77521.005791910968</v>
      </c>
      <c r="J141" s="802">
        <f t="shared" si="6"/>
        <v>26616.155440557704</v>
      </c>
      <c r="K141" s="800">
        <f t="shared" si="7"/>
        <v>9765510.891958721</v>
      </c>
    </row>
    <row r="142" spans="6:17" hidden="1">
      <c r="G142" s="803">
        <f t="shared" si="8"/>
        <v>129</v>
      </c>
      <c r="H142" s="802">
        <f t="shared" si="9"/>
        <v>104137.16123246867</v>
      </c>
      <c r="I142" s="802">
        <f t="shared" ref="I142:I205" si="10">IPMT($D$5,$G$14,$D$6,-K141)</f>
        <v>77310.294561339877</v>
      </c>
      <c r="J142" s="802">
        <f t="shared" ref="J142:J205" si="11">IF(G142="","",H142-I142)</f>
        <v>26826.866671128795</v>
      </c>
      <c r="K142" s="800">
        <f t="shared" ref="K142:K205" si="12">IF(G142="","",K141-J142)</f>
        <v>9738684.0252875928</v>
      </c>
    </row>
    <row r="143" spans="6:17" hidden="1">
      <c r="G143" s="803">
        <f t="shared" ref="G143:G206" si="13">G142+1</f>
        <v>130</v>
      </c>
      <c r="H143" s="802">
        <f t="shared" ref="H143:H206" si="14">H142</f>
        <v>104137.16123246867</v>
      </c>
      <c r="I143" s="802">
        <f t="shared" si="10"/>
        <v>77097.915200193456</v>
      </c>
      <c r="J143" s="802">
        <f t="shared" si="11"/>
        <v>27039.246032275216</v>
      </c>
      <c r="K143" s="800">
        <f t="shared" si="12"/>
        <v>9711644.7792553175</v>
      </c>
    </row>
    <row r="144" spans="6:17" hidden="1">
      <c r="G144" s="803">
        <f t="shared" si="13"/>
        <v>131</v>
      </c>
      <c r="H144" s="802">
        <f t="shared" si="14"/>
        <v>104137.16123246867</v>
      </c>
      <c r="I144" s="802">
        <f t="shared" si="10"/>
        <v>76883.854502437942</v>
      </c>
      <c r="J144" s="802">
        <f t="shared" si="11"/>
        <v>27253.30673003073</v>
      </c>
      <c r="K144" s="800">
        <f t="shared" si="12"/>
        <v>9684391.4725252874</v>
      </c>
    </row>
    <row r="145" spans="6:17">
      <c r="F145" s="799">
        <v>11</v>
      </c>
      <c r="G145" s="804">
        <f t="shared" si="13"/>
        <v>132</v>
      </c>
      <c r="H145" s="805">
        <f t="shared" si="14"/>
        <v>104137.16123246867</v>
      </c>
      <c r="I145" s="805">
        <f t="shared" si="10"/>
        <v>76668.099157491859</v>
      </c>
      <c r="J145" s="805">
        <f t="shared" si="11"/>
        <v>27469.062074976813</v>
      </c>
      <c r="K145" s="806">
        <f t="shared" si="12"/>
        <v>9656922.4104503114</v>
      </c>
      <c r="N145" s="802">
        <f>SUM(H134:H145)</f>
        <v>1249645.9347896241</v>
      </c>
      <c r="O145" s="802">
        <f>SUM(I134:I145)</f>
        <v>933890.7269641012</v>
      </c>
      <c r="P145" s="802">
        <f>SUM(J134:J145)</f>
        <v>315755.20782552287</v>
      </c>
      <c r="Q145" s="800">
        <f>K145</f>
        <v>9656922.4104503114</v>
      </c>
    </row>
    <row r="146" spans="6:17" hidden="1">
      <c r="G146" s="803">
        <f t="shared" si="13"/>
        <v>133</v>
      </c>
      <c r="H146" s="802">
        <f t="shared" si="14"/>
        <v>104137.16123246867</v>
      </c>
      <c r="I146" s="802">
        <f t="shared" si="10"/>
        <v>76450.635749398309</v>
      </c>
      <c r="J146" s="802">
        <f t="shared" si="11"/>
        <v>27686.525483070363</v>
      </c>
      <c r="K146" s="800">
        <f t="shared" si="12"/>
        <v>9629235.8849672414</v>
      </c>
    </row>
    <row r="147" spans="6:17" hidden="1">
      <c r="G147" s="803">
        <f t="shared" si="13"/>
        <v>134</v>
      </c>
      <c r="H147" s="802">
        <f t="shared" si="14"/>
        <v>104137.16123246867</v>
      </c>
      <c r="I147" s="802">
        <f t="shared" si="10"/>
        <v>76231.450755990663</v>
      </c>
      <c r="J147" s="802">
        <f t="shared" si="11"/>
        <v>27905.710476478009</v>
      </c>
      <c r="K147" s="800">
        <f t="shared" si="12"/>
        <v>9601330.1744907629</v>
      </c>
    </row>
    <row r="148" spans="6:17" hidden="1">
      <c r="G148" s="803">
        <f t="shared" si="13"/>
        <v>135</v>
      </c>
      <c r="H148" s="802">
        <f t="shared" si="14"/>
        <v>104137.16123246867</v>
      </c>
      <c r="I148" s="802">
        <f t="shared" si="10"/>
        <v>76010.530548051873</v>
      </c>
      <c r="J148" s="802">
        <f t="shared" si="11"/>
        <v>28126.630684416799</v>
      </c>
      <c r="K148" s="800">
        <f t="shared" si="12"/>
        <v>9573203.5438063461</v>
      </c>
    </row>
    <row r="149" spans="6:17" hidden="1">
      <c r="G149" s="803">
        <f t="shared" si="13"/>
        <v>136</v>
      </c>
      <c r="H149" s="802">
        <f t="shared" si="14"/>
        <v>104137.16123246867</v>
      </c>
      <c r="I149" s="802">
        <f t="shared" si="10"/>
        <v>75787.861388466918</v>
      </c>
      <c r="J149" s="802">
        <f t="shared" si="11"/>
        <v>28349.299844001755</v>
      </c>
      <c r="K149" s="800">
        <f t="shared" si="12"/>
        <v>9544854.2439623438</v>
      </c>
    </row>
    <row r="150" spans="6:17" hidden="1">
      <c r="G150" s="803">
        <f t="shared" si="13"/>
        <v>137</v>
      </c>
      <c r="H150" s="802">
        <f t="shared" si="14"/>
        <v>104137.16123246867</v>
      </c>
      <c r="I150" s="802">
        <f t="shared" si="10"/>
        <v>75563.429431368568</v>
      </c>
      <c r="J150" s="802">
        <f t="shared" si="11"/>
        <v>28573.731801100104</v>
      </c>
      <c r="K150" s="800">
        <f t="shared" si="12"/>
        <v>9516280.5121612437</v>
      </c>
    </row>
    <row r="151" spans="6:17" hidden="1">
      <c r="G151" s="803">
        <f t="shared" si="13"/>
        <v>138</v>
      </c>
      <c r="H151" s="802">
        <f t="shared" si="14"/>
        <v>104137.16123246867</v>
      </c>
      <c r="I151" s="802">
        <f t="shared" si="10"/>
        <v>75337.220721276521</v>
      </c>
      <c r="J151" s="802">
        <f t="shared" si="11"/>
        <v>28799.940511192151</v>
      </c>
      <c r="K151" s="800">
        <f t="shared" si="12"/>
        <v>9487480.5716500524</v>
      </c>
    </row>
    <row r="152" spans="6:17" hidden="1">
      <c r="G152" s="803">
        <f t="shared" si="13"/>
        <v>139</v>
      </c>
      <c r="H152" s="802">
        <f t="shared" si="14"/>
        <v>104137.16123246867</v>
      </c>
      <c r="I152" s="802">
        <f t="shared" si="10"/>
        <v>75109.221192229583</v>
      </c>
      <c r="J152" s="802">
        <f t="shared" si="11"/>
        <v>29027.940040239089</v>
      </c>
      <c r="K152" s="800">
        <f t="shared" si="12"/>
        <v>9458452.6316098142</v>
      </c>
    </row>
    <row r="153" spans="6:17" hidden="1">
      <c r="G153" s="803">
        <f t="shared" si="13"/>
        <v>140</v>
      </c>
      <c r="H153" s="802">
        <f t="shared" si="14"/>
        <v>104137.16123246867</v>
      </c>
      <c r="I153" s="802">
        <f t="shared" si="10"/>
        <v>74879.416666911042</v>
      </c>
      <c r="J153" s="802">
        <f t="shared" si="11"/>
        <v>29257.74456555763</v>
      </c>
      <c r="K153" s="800">
        <f t="shared" si="12"/>
        <v>9429194.8870442566</v>
      </c>
    </row>
    <row r="154" spans="6:17" hidden="1">
      <c r="G154" s="803">
        <f t="shared" si="13"/>
        <v>141</v>
      </c>
      <c r="H154" s="802">
        <f t="shared" si="14"/>
        <v>104137.16123246867</v>
      </c>
      <c r="I154" s="802">
        <f t="shared" si="10"/>
        <v>74647.792855767038</v>
      </c>
      <c r="J154" s="802">
        <f t="shared" si="11"/>
        <v>29489.368376701634</v>
      </c>
      <c r="K154" s="800">
        <f t="shared" si="12"/>
        <v>9399705.5186675545</v>
      </c>
    </row>
    <row r="155" spans="6:17" hidden="1">
      <c r="G155" s="803">
        <f t="shared" si="13"/>
        <v>142</v>
      </c>
      <c r="H155" s="802">
        <f t="shared" si="14"/>
        <v>104137.16123246867</v>
      </c>
      <c r="I155" s="802">
        <f t="shared" si="10"/>
        <v>74414.335356118143</v>
      </c>
      <c r="J155" s="802">
        <f t="shared" si="11"/>
        <v>29722.825876350529</v>
      </c>
      <c r="K155" s="800">
        <f t="shared" si="12"/>
        <v>9369982.692791203</v>
      </c>
    </row>
    <row r="156" spans="6:17" hidden="1">
      <c r="G156" s="803">
        <f t="shared" si="13"/>
        <v>143</v>
      </c>
      <c r="H156" s="802">
        <f t="shared" si="14"/>
        <v>104137.16123246867</v>
      </c>
      <c r="I156" s="802">
        <f t="shared" si="10"/>
        <v>74179.0296512637</v>
      </c>
      <c r="J156" s="802">
        <f t="shared" si="11"/>
        <v>29958.131581204972</v>
      </c>
      <c r="K156" s="800">
        <f t="shared" si="12"/>
        <v>9340024.5612099972</v>
      </c>
    </row>
    <row r="157" spans="6:17">
      <c r="F157" s="799">
        <v>12</v>
      </c>
      <c r="G157" s="804">
        <f t="shared" si="13"/>
        <v>144</v>
      </c>
      <c r="H157" s="805">
        <f t="shared" si="14"/>
        <v>104137.16123246867</v>
      </c>
      <c r="I157" s="805">
        <f t="shared" si="10"/>
        <v>73941.861109579157</v>
      </c>
      <c r="J157" s="805">
        <f t="shared" si="11"/>
        <v>30195.300122889515</v>
      </c>
      <c r="K157" s="806">
        <f t="shared" si="12"/>
        <v>9309829.2610871084</v>
      </c>
      <c r="N157" s="802">
        <f>SUM(H146:H157)</f>
        <v>1249645.9347896241</v>
      </c>
      <c r="O157" s="802">
        <f>SUM(I146:I157)</f>
        <v>902552.78542642156</v>
      </c>
      <c r="P157" s="802">
        <f>SUM(J146:J157)</f>
        <v>347093.14936320257</v>
      </c>
      <c r="Q157" s="800">
        <f>K157</f>
        <v>9309829.2610871084</v>
      </c>
    </row>
    <row r="158" spans="6:17" hidden="1">
      <c r="G158" s="803">
        <f t="shared" si="13"/>
        <v>145</v>
      </c>
      <c r="H158" s="802">
        <f t="shared" si="14"/>
        <v>104137.16123246867</v>
      </c>
      <c r="I158" s="802">
        <f t="shared" si="10"/>
        <v>73702.81498360628</v>
      </c>
      <c r="J158" s="802">
        <f t="shared" si="11"/>
        <v>30434.346248862392</v>
      </c>
      <c r="K158" s="800">
        <f t="shared" si="12"/>
        <v>9279394.9148382451</v>
      </c>
    </row>
    <row r="159" spans="6:17" hidden="1">
      <c r="G159" s="803">
        <f t="shared" si="13"/>
        <v>146</v>
      </c>
      <c r="H159" s="802">
        <f t="shared" si="14"/>
        <v>104137.16123246867</v>
      </c>
      <c r="I159" s="802">
        <f t="shared" si="10"/>
        <v>73461.876409136108</v>
      </c>
      <c r="J159" s="802">
        <f t="shared" si="11"/>
        <v>30675.284823332564</v>
      </c>
      <c r="K159" s="800">
        <f t="shared" si="12"/>
        <v>9248719.6300149132</v>
      </c>
    </row>
    <row r="160" spans="6:17" hidden="1">
      <c r="G160" s="803">
        <f t="shared" si="13"/>
        <v>147</v>
      </c>
      <c r="H160" s="802">
        <f t="shared" si="14"/>
        <v>104137.16123246867</v>
      </c>
      <c r="I160" s="802">
        <f t="shared" si="10"/>
        <v>73219.030404284742</v>
      </c>
      <c r="J160" s="802">
        <f t="shared" si="11"/>
        <v>30918.13082818393</v>
      </c>
      <c r="K160" s="800">
        <f t="shared" si="12"/>
        <v>9217801.49918673</v>
      </c>
    </row>
    <row r="161" spans="6:17" hidden="1">
      <c r="G161" s="803">
        <f t="shared" si="13"/>
        <v>148</v>
      </c>
      <c r="H161" s="802">
        <f t="shared" si="14"/>
        <v>104137.16123246867</v>
      </c>
      <c r="I161" s="802">
        <f t="shared" si="10"/>
        <v>72974.261868561618</v>
      </c>
      <c r="J161" s="802">
        <f t="shared" si="11"/>
        <v>31162.899363907054</v>
      </c>
      <c r="K161" s="800">
        <f t="shared" si="12"/>
        <v>9186638.599822823</v>
      </c>
    </row>
    <row r="162" spans="6:17" hidden="1">
      <c r="G162" s="803">
        <f t="shared" si="13"/>
        <v>149</v>
      </c>
      <c r="H162" s="802">
        <f t="shared" si="14"/>
        <v>104137.16123246867</v>
      </c>
      <c r="I162" s="802">
        <f t="shared" si="10"/>
        <v>72727.55558193069</v>
      </c>
      <c r="J162" s="802">
        <f t="shared" si="11"/>
        <v>31409.605650537982</v>
      </c>
      <c r="K162" s="800">
        <f t="shared" si="12"/>
        <v>9155228.9941722844</v>
      </c>
    </row>
    <row r="163" spans="6:17" hidden="1">
      <c r="G163" s="803">
        <f t="shared" si="13"/>
        <v>150</v>
      </c>
      <c r="H163" s="802">
        <f t="shared" si="14"/>
        <v>104137.16123246867</v>
      </c>
      <c r="I163" s="802">
        <f t="shared" si="10"/>
        <v>72478.896203863929</v>
      </c>
      <c r="J163" s="802">
        <f t="shared" si="11"/>
        <v>31658.265028604743</v>
      </c>
      <c r="K163" s="800">
        <f t="shared" si="12"/>
        <v>9123570.7291436791</v>
      </c>
    </row>
    <row r="164" spans="6:17" hidden="1">
      <c r="G164" s="803">
        <f t="shared" si="13"/>
        <v>151</v>
      </c>
      <c r="H164" s="802">
        <f t="shared" si="14"/>
        <v>104137.16123246867</v>
      </c>
      <c r="I164" s="802">
        <f t="shared" si="10"/>
        <v>72228.26827238746</v>
      </c>
      <c r="J164" s="802">
        <f t="shared" si="11"/>
        <v>31908.892960081212</v>
      </c>
      <c r="K164" s="800">
        <f t="shared" si="12"/>
        <v>9091661.8361835983</v>
      </c>
    </row>
    <row r="165" spans="6:17" hidden="1">
      <c r="G165" s="803">
        <f t="shared" si="13"/>
        <v>152</v>
      </c>
      <c r="H165" s="802">
        <f t="shared" si="14"/>
        <v>104137.16123246867</v>
      </c>
      <c r="I165" s="802">
        <f t="shared" si="10"/>
        <v>71975.656203120161</v>
      </c>
      <c r="J165" s="802">
        <f t="shared" si="11"/>
        <v>32161.505029348511</v>
      </c>
      <c r="K165" s="800">
        <f t="shared" si="12"/>
        <v>9059500.3311542496</v>
      </c>
    </row>
    <row r="166" spans="6:17" hidden="1">
      <c r="G166" s="803">
        <f t="shared" si="13"/>
        <v>153</v>
      </c>
      <c r="H166" s="802">
        <f t="shared" si="14"/>
        <v>104137.16123246867</v>
      </c>
      <c r="I166" s="802">
        <f t="shared" si="10"/>
        <v>71721.044288304489</v>
      </c>
      <c r="J166" s="802">
        <f t="shared" si="11"/>
        <v>32416.116944164183</v>
      </c>
      <c r="K166" s="800">
        <f t="shared" si="12"/>
        <v>9027084.2142100856</v>
      </c>
    </row>
    <row r="167" spans="6:17" hidden="1">
      <c r="G167" s="803">
        <f t="shared" si="13"/>
        <v>154</v>
      </c>
      <c r="H167" s="802">
        <f t="shared" si="14"/>
        <v>104137.16123246867</v>
      </c>
      <c r="I167" s="802">
        <f t="shared" si="10"/>
        <v>71464.416695829845</v>
      </c>
      <c r="J167" s="802">
        <f t="shared" si="11"/>
        <v>32672.744536638827</v>
      </c>
      <c r="K167" s="800">
        <f t="shared" si="12"/>
        <v>8994411.4696734473</v>
      </c>
    </row>
    <row r="168" spans="6:17" hidden="1">
      <c r="G168" s="803">
        <f t="shared" si="13"/>
        <v>155</v>
      </c>
      <c r="H168" s="802">
        <f t="shared" si="14"/>
        <v>104137.16123246867</v>
      </c>
      <c r="I168" s="802">
        <f t="shared" si="10"/>
        <v>71205.757468248135</v>
      </c>
      <c r="J168" s="802">
        <f t="shared" si="11"/>
        <v>32931.403764220537</v>
      </c>
      <c r="K168" s="800">
        <f t="shared" si="12"/>
        <v>8961480.0659092274</v>
      </c>
    </row>
    <row r="169" spans="6:17">
      <c r="F169" s="799">
        <v>13</v>
      </c>
      <c r="G169" s="804">
        <f t="shared" si="13"/>
        <v>156</v>
      </c>
      <c r="H169" s="805">
        <f t="shared" si="14"/>
        <v>104137.16123246867</v>
      </c>
      <c r="I169" s="805">
        <f t="shared" si="10"/>
        <v>70945.050521781392</v>
      </c>
      <c r="J169" s="805">
        <f t="shared" si="11"/>
        <v>33192.110710687281</v>
      </c>
      <c r="K169" s="806">
        <f t="shared" si="12"/>
        <v>8928287.9551985394</v>
      </c>
      <c r="N169" s="802">
        <f>SUM(H158:H169)</f>
        <v>1249645.9347896241</v>
      </c>
      <c r="O169" s="802">
        <f>SUM(I158:I169)</f>
        <v>868104.62890105485</v>
      </c>
      <c r="P169" s="802">
        <f>SUM(J158:J169)</f>
        <v>381541.30588856922</v>
      </c>
      <c r="Q169" s="800">
        <f>K169</f>
        <v>8928287.9551985394</v>
      </c>
    </row>
    <row r="170" spans="6:17" hidden="1">
      <c r="G170" s="803">
        <f t="shared" si="13"/>
        <v>157</v>
      </c>
      <c r="H170" s="802">
        <f t="shared" si="14"/>
        <v>104137.16123246867</v>
      </c>
      <c r="I170" s="802">
        <f t="shared" si="10"/>
        <v>70682.279645321774</v>
      </c>
      <c r="J170" s="802">
        <f t="shared" si="11"/>
        <v>33454.881587146898</v>
      </c>
      <c r="K170" s="800">
        <f t="shared" si="12"/>
        <v>8894833.0736113917</v>
      </c>
    </row>
    <row r="171" spans="6:17" hidden="1">
      <c r="G171" s="803">
        <f t="shared" si="13"/>
        <v>158</v>
      </c>
      <c r="H171" s="802">
        <f t="shared" si="14"/>
        <v>104137.16123246867</v>
      </c>
      <c r="I171" s="802">
        <f t="shared" si="10"/>
        <v>70417.42849942352</v>
      </c>
      <c r="J171" s="802">
        <f t="shared" si="11"/>
        <v>33719.732733045152</v>
      </c>
      <c r="K171" s="800">
        <f t="shared" si="12"/>
        <v>8861113.3408783469</v>
      </c>
    </row>
    <row r="172" spans="6:17" hidden="1">
      <c r="G172" s="803">
        <f t="shared" si="13"/>
        <v>159</v>
      </c>
      <c r="H172" s="802">
        <f t="shared" si="14"/>
        <v>104137.16123246867</v>
      </c>
      <c r="I172" s="802">
        <f t="shared" si="10"/>
        <v>70150.480615286913</v>
      </c>
      <c r="J172" s="802">
        <f t="shared" si="11"/>
        <v>33986.680617181759</v>
      </c>
      <c r="K172" s="800">
        <f t="shared" si="12"/>
        <v>8827126.6602611654</v>
      </c>
    </row>
    <row r="173" spans="6:17" hidden="1">
      <c r="G173" s="803">
        <f t="shared" si="13"/>
        <v>160</v>
      </c>
      <c r="H173" s="802">
        <f t="shared" si="14"/>
        <v>104137.16123246867</v>
      </c>
      <c r="I173" s="802">
        <f t="shared" si="10"/>
        <v>69881.419393734235</v>
      </c>
      <c r="J173" s="802">
        <f t="shared" si="11"/>
        <v>34255.741838734437</v>
      </c>
      <c r="K173" s="800">
        <f t="shared" si="12"/>
        <v>8792870.9184224308</v>
      </c>
    </row>
    <row r="174" spans="6:17" hidden="1">
      <c r="G174" s="803">
        <f t="shared" si="13"/>
        <v>161</v>
      </c>
      <c r="H174" s="802">
        <f t="shared" si="14"/>
        <v>104137.16123246867</v>
      </c>
      <c r="I174" s="802">
        <f t="shared" si="10"/>
        <v>69610.228104177586</v>
      </c>
      <c r="J174" s="802">
        <f t="shared" si="11"/>
        <v>34526.933128291086</v>
      </c>
      <c r="K174" s="800">
        <f t="shared" si="12"/>
        <v>8758343.985294139</v>
      </c>
    </row>
    <row r="175" spans="6:17" hidden="1">
      <c r="G175" s="803">
        <f t="shared" si="13"/>
        <v>162</v>
      </c>
      <c r="H175" s="802">
        <f t="shared" si="14"/>
        <v>104137.16123246867</v>
      </c>
      <c r="I175" s="802">
        <f t="shared" si="10"/>
        <v>69336.889883578609</v>
      </c>
      <c r="J175" s="802">
        <f t="shared" si="11"/>
        <v>34800.271348890063</v>
      </c>
      <c r="K175" s="800">
        <f t="shared" si="12"/>
        <v>8723543.7139452491</v>
      </c>
    </row>
    <row r="176" spans="6:17" hidden="1">
      <c r="G176" s="803">
        <f t="shared" si="13"/>
        <v>163</v>
      </c>
      <c r="H176" s="802">
        <f t="shared" si="14"/>
        <v>104137.16123246867</v>
      </c>
      <c r="I176" s="802">
        <f t="shared" si="10"/>
        <v>69061.387735399898</v>
      </c>
      <c r="J176" s="802">
        <f t="shared" si="11"/>
        <v>35075.773497068774</v>
      </c>
      <c r="K176" s="800">
        <f t="shared" si="12"/>
        <v>8688467.9404481798</v>
      </c>
    </row>
    <row r="177" spans="6:17" hidden="1">
      <c r="G177" s="803">
        <f t="shared" si="13"/>
        <v>164</v>
      </c>
      <c r="H177" s="802">
        <f t="shared" si="14"/>
        <v>104137.16123246867</v>
      </c>
      <c r="I177" s="802">
        <f t="shared" si="10"/>
        <v>68783.7045285481</v>
      </c>
      <c r="J177" s="802">
        <f t="shared" si="11"/>
        <v>35353.456703920572</v>
      </c>
      <c r="K177" s="800">
        <f t="shared" si="12"/>
        <v>8653114.4837442599</v>
      </c>
    </row>
    <row r="178" spans="6:17" hidden="1">
      <c r="G178" s="803">
        <f t="shared" si="13"/>
        <v>165</v>
      </c>
      <c r="H178" s="802">
        <f t="shared" si="14"/>
        <v>104137.16123246867</v>
      </c>
      <c r="I178" s="802">
        <f t="shared" si="10"/>
        <v>68503.822996308736</v>
      </c>
      <c r="J178" s="802">
        <f t="shared" si="11"/>
        <v>35633.338236159936</v>
      </c>
      <c r="K178" s="800">
        <f t="shared" si="12"/>
        <v>8617481.1455080993</v>
      </c>
    </row>
    <row r="179" spans="6:17" hidden="1">
      <c r="G179" s="803">
        <f t="shared" si="13"/>
        <v>166</v>
      </c>
      <c r="H179" s="802">
        <f t="shared" si="14"/>
        <v>104137.16123246867</v>
      </c>
      <c r="I179" s="802">
        <f t="shared" si="10"/>
        <v>68221.725735272455</v>
      </c>
      <c r="J179" s="802">
        <f t="shared" si="11"/>
        <v>35915.435497196217</v>
      </c>
      <c r="K179" s="800">
        <f t="shared" si="12"/>
        <v>8581565.710010903</v>
      </c>
    </row>
    <row r="180" spans="6:17" hidden="1">
      <c r="G180" s="803">
        <f t="shared" si="13"/>
        <v>167</v>
      </c>
      <c r="H180" s="802">
        <f t="shared" si="14"/>
        <v>104137.16123246867</v>
      </c>
      <c r="I180" s="802">
        <f t="shared" si="10"/>
        <v>67937.395204252985</v>
      </c>
      <c r="J180" s="802">
        <f t="shared" si="11"/>
        <v>36199.766028215687</v>
      </c>
      <c r="K180" s="800">
        <f t="shared" si="12"/>
        <v>8545365.9439826868</v>
      </c>
    </row>
    <row r="181" spans="6:17">
      <c r="F181" s="799">
        <v>14</v>
      </c>
      <c r="G181" s="804">
        <f t="shared" si="13"/>
        <v>168</v>
      </c>
      <c r="H181" s="805">
        <f t="shared" si="14"/>
        <v>104137.16123246867</v>
      </c>
      <c r="I181" s="805">
        <f t="shared" si="10"/>
        <v>67650.813723196276</v>
      </c>
      <c r="J181" s="805">
        <f t="shared" si="11"/>
        <v>36486.347509272397</v>
      </c>
      <c r="K181" s="806">
        <f t="shared" si="12"/>
        <v>8508879.5964734145</v>
      </c>
      <c r="N181" s="802">
        <f>SUM(H170:H181)</f>
        <v>1249645.9347896241</v>
      </c>
      <c r="O181" s="802">
        <f>SUM(I170:I181)</f>
        <v>830237.57606450119</v>
      </c>
      <c r="P181" s="802">
        <f>SUM(J170:J181)</f>
        <v>419408.35872512299</v>
      </c>
      <c r="Q181" s="800">
        <f>K181</f>
        <v>8508879.5964734145</v>
      </c>
    </row>
    <row r="182" spans="6:17" hidden="1">
      <c r="G182" s="803">
        <f t="shared" si="13"/>
        <v>169</v>
      </c>
      <c r="H182" s="802">
        <f t="shared" si="14"/>
        <v>104137.16123246867</v>
      </c>
      <c r="I182" s="802">
        <f t="shared" si="10"/>
        <v>67361.963472081203</v>
      </c>
      <c r="J182" s="802">
        <f t="shared" si="11"/>
        <v>36775.197760387469</v>
      </c>
      <c r="K182" s="800">
        <f t="shared" si="12"/>
        <v>8472104.3987130262</v>
      </c>
    </row>
    <row r="183" spans="6:17" hidden="1">
      <c r="G183" s="803">
        <f t="shared" si="13"/>
        <v>170</v>
      </c>
      <c r="H183" s="802">
        <f t="shared" si="14"/>
        <v>104137.16123246867</v>
      </c>
      <c r="I183" s="802">
        <f t="shared" si="10"/>
        <v>67070.826489811458</v>
      </c>
      <c r="J183" s="802">
        <f t="shared" si="11"/>
        <v>37066.334742657215</v>
      </c>
      <c r="K183" s="800">
        <f t="shared" si="12"/>
        <v>8435038.0639703684</v>
      </c>
    </row>
    <row r="184" spans="6:17" hidden="1">
      <c r="G184" s="803">
        <f t="shared" si="13"/>
        <v>171</v>
      </c>
      <c r="H184" s="802">
        <f t="shared" si="14"/>
        <v>104137.16123246867</v>
      </c>
      <c r="I184" s="802">
        <f t="shared" si="10"/>
        <v>66777.384673098757</v>
      </c>
      <c r="J184" s="802">
        <f t="shared" si="11"/>
        <v>37359.776559369915</v>
      </c>
      <c r="K184" s="800">
        <f t="shared" si="12"/>
        <v>8397678.2874109987</v>
      </c>
    </row>
    <row r="185" spans="6:17" hidden="1">
      <c r="G185" s="803">
        <f t="shared" si="13"/>
        <v>172</v>
      </c>
      <c r="H185" s="802">
        <f t="shared" si="14"/>
        <v>104137.16123246867</v>
      </c>
      <c r="I185" s="802">
        <f t="shared" si="10"/>
        <v>66481.61977533708</v>
      </c>
      <c r="J185" s="802">
        <f t="shared" si="11"/>
        <v>37655.541457131592</v>
      </c>
      <c r="K185" s="800">
        <f t="shared" si="12"/>
        <v>8360022.7459538672</v>
      </c>
    </row>
    <row r="186" spans="6:17" hidden="1">
      <c r="G186" s="803">
        <f t="shared" si="13"/>
        <v>173</v>
      </c>
      <c r="H186" s="802">
        <f t="shared" si="14"/>
        <v>104137.16123246867</v>
      </c>
      <c r="I186" s="802">
        <f t="shared" si="10"/>
        <v>66183.513405468126</v>
      </c>
      <c r="J186" s="802">
        <f t="shared" si="11"/>
        <v>37953.647827000546</v>
      </c>
      <c r="K186" s="800">
        <f t="shared" si="12"/>
        <v>8322069.0981268669</v>
      </c>
    </row>
    <row r="187" spans="6:17" hidden="1">
      <c r="G187" s="803">
        <f t="shared" si="13"/>
        <v>174</v>
      </c>
      <c r="H187" s="802">
        <f t="shared" si="14"/>
        <v>104137.16123246867</v>
      </c>
      <c r="I187" s="802">
        <f t="shared" si="10"/>
        <v>65883.047026837696</v>
      </c>
      <c r="J187" s="802">
        <f t="shared" si="11"/>
        <v>38254.114205630976</v>
      </c>
      <c r="K187" s="800">
        <f t="shared" si="12"/>
        <v>8283814.9839212354</v>
      </c>
    </row>
    <row r="188" spans="6:17" hidden="1">
      <c r="G188" s="803">
        <f t="shared" si="13"/>
        <v>175</v>
      </c>
      <c r="H188" s="802">
        <f t="shared" si="14"/>
        <v>104137.16123246867</v>
      </c>
      <c r="I188" s="802">
        <f t="shared" si="10"/>
        <v>65580.201956043122</v>
      </c>
      <c r="J188" s="802">
        <f t="shared" si="11"/>
        <v>38556.95927642555</v>
      </c>
      <c r="K188" s="800">
        <f t="shared" si="12"/>
        <v>8245258.0246448098</v>
      </c>
    </row>
    <row r="189" spans="6:17" hidden="1">
      <c r="G189" s="803">
        <f t="shared" si="13"/>
        <v>176</v>
      </c>
      <c r="H189" s="802">
        <f t="shared" si="14"/>
        <v>104137.16123246867</v>
      </c>
      <c r="I189" s="802">
        <f t="shared" si="10"/>
        <v>65274.959361771405</v>
      </c>
      <c r="J189" s="802">
        <f t="shared" si="11"/>
        <v>38862.201870697267</v>
      </c>
      <c r="K189" s="800">
        <f t="shared" si="12"/>
        <v>8206395.8227741122</v>
      </c>
    </row>
    <row r="190" spans="6:17" hidden="1">
      <c r="G190" s="803">
        <f t="shared" si="13"/>
        <v>177</v>
      </c>
      <c r="H190" s="802">
        <f t="shared" si="14"/>
        <v>104137.16123246867</v>
      </c>
      <c r="I190" s="802">
        <f t="shared" si="10"/>
        <v>64967.300263628385</v>
      </c>
      <c r="J190" s="802">
        <f t="shared" si="11"/>
        <v>39169.860968840287</v>
      </c>
      <c r="K190" s="800">
        <f t="shared" si="12"/>
        <v>8167225.9618052719</v>
      </c>
    </row>
    <row r="191" spans="6:17" hidden="1">
      <c r="G191" s="803">
        <f t="shared" si="13"/>
        <v>178</v>
      </c>
      <c r="H191" s="802">
        <f t="shared" si="14"/>
        <v>104137.16123246867</v>
      </c>
      <c r="I191" s="802">
        <f t="shared" si="10"/>
        <v>64657.20553095841</v>
      </c>
      <c r="J191" s="802">
        <f t="shared" si="11"/>
        <v>39479.955701510262</v>
      </c>
      <c r="K191" s="800">
        <f t="shared" si="12"/>
        <v>8127746.0061037615</v>
      </c>
    </row>
    <row r="192" spans="6:17" hidden="1">
      <c r="G192" s="803">
        <f t="shared" si="13"/>
        <v>179</v>
      </c>
      <c r="H192" s="802">
        <f t="shared" si="14"/>
        <v>104137.16123246867</v>
      </c>
      <c r="I192" s="802">
        <f t="shared" si="10"/>
        <v>64344.655881654784</v>
      </c>
      <c r="J192" s="802">
        <f t="shared" si="11"/>
        <v>39792.505350813888</v>
      </c>
      <c r="K192" s="800">
        <f t="shared" si="12"/>
        <v>8087953.5007529473</v>
      </c>
    </row>
    <row r="193" spans="6:17">
      <c r="F193" s="799">
        <v>15</v>
      </c>
      <c r="G193" s="804">
        <f t="shared" si="13"/>
        <v>180</v>
      </c>
      <c r="H193" s="805">
        <f t="shared" si="14"/>
        <v>104137.16123246867</v>
      </c>
      <c r="I193" s="805">
        <f t="shared" si="10"/>
        <v>64029.631880960835</v>
      </c>
      <c r="J193" s="805">
        <f t="shared" si="11"/>
        <v>40107.529351507837</v>
      </c>
      <c r="K193" s="806">
        <f t="shared" si="12"/>
        <v>8047845.971401439</v>
      </c>
      <c r="N193" s="802">
        <f>SUM(H182:H193)</f>
        <v>1249645.9347896241</v>
      </c>
      <c r="O193" s="802">
        <f>SUM(I182:I193)</f>
        <v>788612.30971765122</v>
      </c>
      <c r="P193" s="802">
        <f>SUM(J182:J193)</f>
        <v>461033.62507197278</v>
      </c>
      <c r="Q193" s="800">
        <f>K193</f>
        <v>8047845.971401439</v>
      </c>
    </row>
    <row r="194" spans="6:17" hidden="1">
      <c r="G194" s="803">
        <f t="shared" si="13"/>
        <v>181</v>
      </c>
      <c r="H194" s="802">
        <f t="shared" si="14"/>
        <v>104137.16123246867</v>
      </c>
      <c r="I194" s="802">
        <f t="shared" si="10"/>
        <v>63712.113940261399</v>
      </c>
      <c r="J194" s="802">
        <f t="shared" si="11"/>
        <v>40425.047292207273</v>
      </c>
      <c r="K194" s="800">
        <f t="shared" si="12"/>
        <v>8007420.9241092317</v>
      </c>
    </row>
    <row r="195" spans="6:17" hidden="1">
      <c r="G195" s="803">
        <f t="shared" si="13"/>
        <v>182</v>
      </c>
      <c r="H195" s="802">
        <f t="shared" si="14"/>
        <v>104137.16123246867</v>
      </c>
      <c r="I195" s="802">
        <f t="shared" si="10"/>
        <v>63392.082315864754</v>
      </c>
      <c r="J195" s="802">
        <f t="shared" si="11"/>
        <v>40745.078916603918</v>
      </c>
      <c r="K195" s="800">
        <f t="shared" si="12"/>
        <v>7966675.845192628</v>
      </c>
    </row>
    <row r="196" spans="6:17" hidden="1">
      <c r="G196" s="803">
        <f t="shared" si="13"/>
        <v>183</v>
      </c>
      <c r="H196" s="802">
        <f t="shared" si="14"/>
        <v>104137.16123246867</v>
      </c>
      <c r="I196" s="802">
        <f t="shared" si="10"/>
        <v>63069.517107774976</v>
      </c>
      <c r="J196" s="802">
        <f t="shared" si="11"/>
        <v>41067.644124693696</v>
      </c>
      <c r="K196" s="800">
        <f t="shared" si="12"/>
        <v>7925608.2010679347</v>
      </c>
    </row>
    <row r="197" spans="6:17" hidden="1">
      <c r="G197" s="803">
        <f t="shared" si="13"/>
        <v>184</v>
      </c>
      <c r="H197" s="802">
        <f t="shared" si="14"/>
        <v>104137.16123246867</v>
      </c>
      <c r="I197" s="802">
        <f t="shared" si="10"/>
        <v>62744.398258454486</v>
      </c>
      <c r="J197" s="802">
        <f t="shared" si="11"/>
        <v>41392.762974014186</v>
      </c>
      <c r="K197" s="800">
        <f t="shared" si="12"/>
        <v>7884215.4380939202</v>
      </c>
    </row>
    <row r="198" spans="6:17" hidden="1">
      <c r="G198" s="803">
        <f t="shared" si="13"/>
        <v>185</v>
      </c>
      <c r="H198" s="802">
        <f t="shared" si="14"/>
        <v>104137.16123246867</v>
      </c>
      <c r="I198" s="802">
        <f t="shared" si="10"/>
        <v>62416.705551576873</v>
      </c>
      <c r="J198" s="802">
        <f t="shared" si="11"/>
        <v>41720.455680891799</v>
      </c>
      <c r="K198" s="800">
        <f t="shared" si="12"/>
        <v>7842494.9824130284</v>
      </c>
    </row>
    <row r="199" spans="6:17" hidden="1">
      <c r="G199" s="803">
        <f t="shared" si="13"/>
        <v>186</v>
      </c>
      <c r="H199" s="802">
        <f t="shared" si="14"/>
        <v>104137.16123246867</v>
      </c>
      <c r="I199" s="802">
        <f t="shared" si="10"/>
        <v>62086.418610769811</v>
      </c>
      <c r="J199" s="802">
        <f t="shared" si="11"/>
        <v>42050.742621698861</v>
      </c>
      <c r="K199" s="800">
        <f t="shared" si="12"/>
        <v>7800444.23979133</v>
      </c>
    </row>
    <row r="200" spans="6:17" hidden="1">
      <c r="G200" s="803">
        <f t="shared" si="13"/>
        <v>187</v>
      </c>
      <c r="H200" s="802">
        <f t="shared" si="14"/>
        <v>104137.16123246867</v>
      </c>
      <c r="I200" s="802">
        <f t="shared" si="10"/>
        <v>61753.516898348033</v>
      </c>
      <c r="J200" s="802">
        <f t="shared" si="11"/>
        <v>42383.64433412064</v>
      </c>
      <c r="K200" s="800">
        <f t="shared" si="12"/>
        <v>7758060.5954572093</v>
      </c>
    </row>
    <row r="201" spans="6:17" hidden="1">
      <c r="G201" s="803">
        <f t="shared" si="13"/>
        <v>188</v>
      </c>
      <c r="H201" s="802">
        <f t="shared" si="14"/>
        <v>104137.16123246867</v>
      </c>
      <c r="I201" s="802">
        <f t="shared" si="10"/>
        <v>61417.979714036243</v>
      </c>
      <c r="J201" s="802">
        <f t="shared" si="11"/>
        <v>42719.18151843243</v>
      </c>
      <c r="K201" s="800">
        <f t="shared" si="12"/>
        <v>7715341.4139387766</v>
      </c>
    </row>
    <row r="202" spans="6:17" hidden="1">
      <c r="G202" s="803">
        <f t="shared" si="13"/>
        <v>189</v>
      </c>
      <c r="H202" s="802">
        <f t="shared" si="14"/>
        <v>104137.16123246867</v>
      </c>
      <c r="I202" s="802">
        <f t="shared" si="10"/>
        <v>61079.78619368199</v>
      </c>
      <c r="J202" s="802">
        <f t="shared" si="11"/>
        <v>43057.375038786682</v>
      </c>
      <c r="K202" s="800">
        <f t="shared" si="12"/>
        <v>7672284.0388999898</v>
      </c>
    </row>
    <row r="203" spans="6:17" hidden="1">
      <c r="G203" s="803">
        <f t="shared" si="13"/>
        <v>190</v>
      </c>
      <c r="H203" s="802">
        <f t="shared" si="14"/>
        <v>104137.16123246867</v>
      </c>
      <c r="I203" s="802">
        <f t="shared" si="10"/>
        <v>60738.915307958261</v>
      </c>
      <c r="J203" s="802">
        <f t="shared" si="11"/>
        <v>43398.245924510411</v>
      </c>
      <c r="K203" s="800">
        <f t="shared" si="12"/>
        <v>7628885.7929754797</v>
      </c>
    </row>
    <row r="204" spans="6:17" hidden="1">
      <c r="G204" s="803">
        <f t="shared" si="13"/>
        <v>191</v>
      </c>
      <c r="H204" s="802">
        <f t="shared" si="14"/>
        <v>104137.16123246867</v>
      </c>
      <c r="I204" s="802">
        <f t="shared" si="10"/>
        <v>60395.345861055888</v>
      </c>
      <c r="J204" s="802">
        <f t="shared" si="11"/>
        <v>43741.815371412784</v>
      </c>
      <c r="K204" s="800">
        <f t="shared" si="12"/>
        <v>7585143.977604067</v>
      </c>
    </row>
    <row r="205" spans="6:17">
      <c r="F205" s="799">
        <v>16</v>
      </c>
      <c r="G205" s="804">
        <f t="shared" si="13"/>
        <v>192</v>
      </c>
      <c r="H205" s="805">
        <f t="shared" si="14"/>
        <v>104137.16123246867</v>
      </c>
      <c r="I205" s="805">
        <f t="shared" si="10"/>
        <v>60049.056489365539</v>
      </c>
      <c r="J205" s="805">
        <f t="shared" si="11"/>
        <v>44088.104743103133</v>
      </c>
      <c r="K205" s="806">
        <f t="shared" si="12"/>
        <v>7541055.8728609635</v>
      </c>
      <c r="N205" s="802">
        <f>SUM(H194:H205)</f>
        <v>1249645.9347896241</v>
      </c>
      <c r="O205" s="802">
        <f>SUM(I194:I205)</f>
        <v>742855.83624914824</v>
      </c>
      <c r="P205" s="802">
        <f>SUM(J194:J205)</f>
        <v>506790.09854047582</v>
      </c>
      <c r="Q205" s="800">
        <f>K205</f>
        <v>7541055.8728609635</v>
      </c>
    </row>
    <row r="206" spans="6:17" hidden="1">
      <c r="G206" s="803">
        <f t="shared" si="13"/>
        <v>193</v>
      </c>
      <c r="H206" s="802">
        <f t="shared" si="14"/>
        <v>104137.16123246867</v>
      </c>
      <c r="I206" s="802">
        <f t="shared" ref="I206:I269" si="15">IPMT($D$5,$G$14,$D$6,-K205)</f>
        <v>59700.025660149302</v>
      </c>
      <c r="J206" s="802">
        <f t="shared" ref="J206:J269" si="16">IF(G206="","",H206-I206)</f>
        <v>44437.13557231937</v>
      </c>
      <c r="K206" s="800">
        <f t="shared" ref="K206:K269" si="17">IF(G206="","",K205-J206)</f>
        <v>7496618.7372886445</v>
      </c>
    </row>
    <row r="207" spans="6:17" hidden="1">
      <c r="G207" s="803">
        <f t="shared" ref="G207:G270" si="18">G206+1</f>
        <v>194</v>
      </c>
      <c r="H207" s="802">
        <f t="shared" ref="H207:H270" si="19">H206</f>
        <v>104137.16123246867</v>
      </c>
      <c r="I207" s="802">
        <f t="shared" si="15"/>
        <v>59348.231670201778</v>
      </c>
      <c r="J207" s="802">
        <f t="shared" si="16"/>
        <v>44788.929562266894</v>
      </c>
      <c r="K207" s="800">
        <f t="shared" si="17"/>
        <v>7451829.8077263776</v>
      </c>
    </row>
    <row r="208" spans="6:17" hidden="1">
      <c r="G208" s="803">
        <f t="shared" si="18"/>
        <v>195</v>
      </c>
      <c r="H208" s="802">
        <f t="shared" si="19"/>
        <v>104137.16123246867</v>
      </c>
      <c r="I208" s="802">
        <f t="shared" si="15"/>
        <v>58993.652644500493</v>
      </c>
      <c r="J208" s="802">
        <f t="shared" si="16"/>
        <v>45143.508587968179</v>
      </c>
      <c r="K208" s="800">
        <f t="shared" si="17"/>
        <v>7406686.2991384091</v>
      </c>
    </row>
    <row r="209" spans="6:17" hidden="1">
      <c r="G209" s="803">
        <f t="shared" si="18"/>
        <v>196</v>
      </c>
      <c r="H209" s="802">
        <f t="shared" si="19"/>
        <v>104137.16123246867</v>
      </c>
      <c r="I209" s="802">
        <f t="shared" si="15"/>
        <v>58636.266534845745</v>
      </c>
      <c r="J209" s="802">
        <f t="shared" si="16"/>
        <v>45500.894697622927</v>
      </c>
      <c r="K209" s="800">
        <f t="shared" si="17"/>
        <v>7361185.4044407858</v>
      </c>
    </row>
    <row r="210" spans="6:17" hidden="1">
      <c r="G210" s="803">
        <f t="shared" si="18"/>
        <v>197</v>
      </c>
      <c r="H210" s="802">
        <f t="shared" si="19"/>
        <v>104137.16123246867</v>
      </c>
      <c r="I210" s="802">
        <f t="shared" si="15"/>
        <v>58276.051118489566</v>
      </c>
      <c r="J210" s="802">
        <f t="shared" si="16"/>
        <v>45861.110113979106</v>
      </c>
      <c r="K210" s="800">
        <f t="shared" si="17"/>
        <v>7315324.2943268064</v>
      </c>
    </row>
    <row r="211" spans="6:17" hidden="1">
      <c r="G211" s="803">
        <f t="shared" si="18"/>
        <v>198</v>
      </c>
      <c r="H211" s="802">
        <f t="shared" si="19"/>
        <v>104137.16123246867</v>
      </c>
      <c r="I211" s="802">
        <f t="shared" si="15"/>
        <v>57912.983996753894</v>
      </c>
      <c r="J211" s="802">
        <f t="shared" si="16"/>
        <v>46224.177235714778</v>
      </c>
      <c r="K211" s="800">
        <f t="shared" si="17"/>
        <v>7269100.1170910913</v>
      </c>
    </row>
    <row r="212" spans="6:17" hidden="1">
      <c r="G212" s="803">
        <f t="shared" si="18"/>
        <v>199</v>
      </c>
      <c r="H212" s="802">
        <f t="shared" si="19"/>
        <v>104137.16123246867</v>
      </c>
      <c r="I212" s="802">
        <f t="shared" si="15"/>
        <v>57547.042593637809</v>
      </c>
      <c r="J212" s="802">
        <f t="shared" si="16"/>
        <v>46590.118638830863</v>
      </c>
      <c r="K212" s="800">
        <f t="shared" si="17"/>
        <v>7222509.9984522602</v>
      </c>
    </row>
    <row r="213" spans="6:17" hidden="1">
      <c r="G213" s="803">
        <f t="shared" si="18"/>
        <v>200</v>
      </c>
      <c r="H213" s="802">
        <f t="shared" si="19"/>
        <v>104137.16123246867</v>
      </c>
      <c r="I213" s="802">
        <f t="shared" si="15"/>
        <v>57178.204154413739</v>
      </c>
      <c r="J213" s="802">
        <f t="shared" si="16"/>
        <v>46958.957078054933</v>
      </c>
      <c r="K213" s="800">
        <f t="shared" si="17"/>
        <v>7175551.0413742056</v>
      </c>
    </row>
    <row r="214" spans="6:17" hidden="1">
      <c r="G214" s="803">
        <f t="shared" si="18"/>
        <v>201</v>
      </c>
      <c r="H214" s="802">
        <f t="shared" si="19"/>
        <v>104137.16123246867</v>
      </c>
      <c r="I214" s="802">
        <f t="shared" si="15"/>
        <v>56806.445744212469</v>
      </c>
      <c r="J214" s="802">
        <f t="shared" si="16"/>
        <v>47330.715488256203</v>
      </c>
      <c r="K214" s="800">
        <f t="shared" si="17"/>
        <v>7128220.3258859497</v>
      </c>
    </row>
    <row r="215" spans="6:17" hidden="1">
      <c r="G215" s="803">
        <f t="shared" si="18"/>
        <v>202</v>
      </c>
      <c r="H215" s="802">
        <f t="shared" si="19"/>
        <v>104137.16123246867</v>
      </c>
      <c r="I215" s="802">
        <f t="shared" si="15"/>
        <v>56431.744246597096</v>
      </c>
      <c r="J215" s="802">
        <f t="shared" si="16"/>
        <v>47705.416985871576</v>
      </c>
      <c r="K215" s="800">
        <f t="shared" si="17"/>
        <v>7080514.9089000784</v>
      </c>
    </row>
    <row r="216" spans="6:17" hidden="1">
      <c r="G216" s="803">
        <f t="shared" si="18"/>
        <v>203</v>
      </c>
      <c r="H216" s="802">
        <f t="shared" si="19"/>
        <v>104137.16123246867</v>
      </c>
      <c r="I216" s="802">
        <f t="shared" si="15"/>
        <v>56054.076362125634</v>
      </c>
      <c r="J216" s="802">
        <f t="shared" si="16"/>
        <v>48083.084870343038</v>
      </c>
      <c r="K216" s="800">
        <f t="shared" si="17"/>
        <v>7032431.8240297353</v>
      </c>
    </row>
    <row r="217" spans="6:17">
      <c r="F217" s="799">
        <v>17</v>
      </c>
      <c r="G217" s="804">
        <f t="shared" si="18"/>
        <v>204</v>
      </c>
      <c r="H217" s="805">
        <f t="shared" si="19"/>
        <v>104137.16123246867</v>
      </c>
      <c r="I217" s="805">
        <f t="shared" si="15"/>
        <v>55673.41860690208</v>
      </c>
      <c r="J217" s="805">
        <f t="shared" si="16"/>
        <v>48463.742625566592</v>
      </c>
      <c r="K217" s="806">
        <f t="shared" si="17"/>
        <v>6983968.0814041691</v>
      </c>
      <c r="N217" s="802">
        <f>SUM(H206:H217)</f>
        <v>1249645.9347896241</v>
      </c>
      <c r="O217" s="802">
        <f>SUM(I206:I217)</f>
        <v>692558.14333282958</v>
      </c>
      <c r="P217" s="802">
        <f>SUM(J206:J217)</f>
        <v>557087.79145679448</v>
      </c>
      <c r="Q217" s="800">
        <f>K217</f>
        <v>6983968.0814041691</v>
      </c>
    </row>
    <row r="218" spans="6:17" hidden="1">
      <c r="G218" s="803">
        <f t="shared" si="18"/>
        <v>205</v>
      </c>
      <c r="H218" s="802">
        <f t="shared" si="19"/>
        <v>104137.16123246867</v>
      </c>
      <c r="I218" s="802">
        <f t="shared" si="15"/>
        <v>55289.747311116342</v>
      </c>
      <c r="J218" s="802">
        <f t="shared" si="16"/>
        <v>48847.41392135233</v>
      </c>
      <c r="K218" s="800">
        <f t="shared" si="17"/>
        <v>6935120.6674828166</v>
      </c>
    </row>
    <row r="219" spans="6:17" hidden="1">
      <c r="G219" s="803">
        <f t="shared" si="18"/>
        <v>206</v>
      </c>
      <c r="H219" s="802">
        <f t="shared" si="19"/>
        <v>104137.16123246867</v>
      </c>
      <c r="I219" s="802">
        <f t="shared" si="15"/>
        <v>54903.038617572311</v>
      </c>
      <c r="J219" s="802">
        <f t="shared" si="16"/>
        <v>49234.122614896361</v>
      </c>
      <c r="K219" s="800">
        <f t="shared" si="17"/>
        <v>6885886.5448679207</v>
      </c>
    </row>
    <row r="220" spans="6:17" hidden="1">
      <c r="G220" s="803">
        <f t="shared" si="18"/>
        <v>207</v>
      </c>
      <c r="H220" s="802">
        <f t="shared" si="19"/>
        <v>104137.16123246867</v>
      </c>
      <c r="I220" s="802">
        <f t="shared" si="15"/>
        <v>54513.268480204373</v>
      </c>
      <c r="J220" s="802">
        <f t="shared" si="16"/>
        <v>49623.892752264299</v>
      </c>
      <c r="K220" s="800">
        <f t="shared" si="17"/>
        <v>6836262.6521156561</v>
      </c>
    </row>
    <row r="221" spans="6:17" hidden="1">
      <c r="G221" s="803">
        <f t="shared" si="18"/>
        <v>208</v>
      </c>
      <c r="H221" s="802">
        <f t="shared" si="19"/>
        <v>104137.16123246867</v>
      </c>
      <c r="I221" s="802">
        <f t="shared" si="15"/>
        <v>54120.412662582283</v>
      </c>
      <c r="J221" s="802">
        <f t="shared" si="16"/>
        <v>50016.748569886389</v>
      </c>
      <c r="K221" s="800">
        <f t="shared" si="17"/>
        <v>6786245.9035457699</v>
      </c>
    </row>
    <row r="222" spans="6:17" hidden="1">
      <c r="G222" s="803">
        <f t="shared" si="18"/>
        <v>209</v>
      </c>
      <c r="H222" s="802">
        <f t="shared" si="19"/>
        <v>104137.16123246867</v>
      </c>
      <c r="I222" s="802">
        <f t="shared" si="15"/>
        <v>53724.446736404017</v>
      </c>
      <c r="J222" s="802">
        <f t="shared" si="16"/>
        <v>50412.714496064655</v>
      </c>
      <c r="K222" s="800">
        <f t="shared" si="17"/>
        <v>6735833.1890497049</v>
      </c>
    </row>
    <row r="223" spans="6:17" hidden="1">
      <c r="G223" s="803">
        <f t="shared" si="18"/>
        <v>210</v>
      </c>
      <c r="H223" s="802">
        <f t="shared" si="19"/>
        <v>104137.16123246867</v>
      </c>
      <c r="I223" s="802">
        <f t="shared" si="15"/>
        <v>53325.346079976844</v>
      </c>
      <c r="J223" s="802">
        <f t="shared" si="16"/>
        <v>50811.815152491828</v>
      </c>
      <c r="K223" s="800">
        <f t="shared" si="17"/>
        <v>6685021.3738972135</v>
      </c>
    </row>
    <row r="224" spans="6:17" hidden="1">
      <c r="G224" s="803">
        <f t="shared" si="18"/>
        <v>211</v>
      </c>
      <c r="H224" s="802">
        <f t="shared" si="19"/>
        <v>104137.16123246867</v>
      </c>
      <c r="I224" s="802">
        <f t="shared" si="15"/>
        <v>52923.08587668628</v>
      </c>
      <c r="J224" s="802">
        <f t="shared" si="16"/>
        <v>51214.075355782392</v>
      </c>
      <c r="K224" s="800">
        <f t="shared" si="17"/>
        <v>6633807.2985414313</v>
      </c>
    </row>
    <row r="225" spans="6:17" hidden="1">
      <c r="G225" s="803">
        <f t="shared" si="18"/>
        <v>212</v>
      </c>
      <c r="H225" s="802">
        <f t="shared" si="19"/>
        <v>104137.16123246867</v>
      </c>
      <c r="I225" s="802">
        <f t="shared" si="15"/>
        <v>52517.641113453006</v>
      </c>
      <c r="J225" s="802">
        <f t="shared" si="16"/>
        <v>51619.520119015666</v>
      </c>
      <c r="K225" s="800">
        <f t="shared" si="17"/>
        <v>6582187.7784224153</v>
      </c>
    </row>
    <row r="226" spans="6:17" hidden="1">
      <c r="G226" s="803">
        <f t="shared" si="18"/>
        <v>213</v>
      </c>
      <c r="H226" s="802">
        <f t="shared" si="19"/>
        <v>104137.16123246867</v>
      </c>
      <c r="I226" s="802">
        <f t="shared" si="15"/>
        <v>52108.986579177465</v>
      </c>
      <c r="J226" s="802">
        <f t="shared" si="16"/>
        <v>52028.174653291208</v>
      </c>
      <c r="K226" s="800">
        <f t="shared" si="17"/>
        <v>6530159.6037691245</v>
      </c>
    </row>
    <row r="227" spans="6:17" hidden="1">
      <c r="G227" s="803">
        <f t="shared" si="18"/>
        <v>214</v>
      </c>
      <c r="H227" s="802">
        <f t="shared" si="19"/>
        <v>104137.16123246867</v>
      </c>
      <c r="I227" s="802">
        <f t="shared" si="15"/>
        <v>51697.096863172243</v>
      </c>
      <c r="J227" s="802">
        <f t="shared" si="16"/>
        <v>52440.06436929643</v>
      </c>
      <c r="K227" s="800">
        <f t="shared" si="17"/>
        <v>6477719.5393998278</v>
      </c>
    </row>
    <row r="228" spans="6:17" hidden="1">
      <c r="G228" s="803">
        <f t="shared" si="18"/>
        <v>215</v>
      </c>
      <c r="H228" s="802">
        <f t="shared" si="19"/>
        <v>104137.16123246867</v>
      </c>
      <c r="I228" s="802">
        <f t="shared" si="15"/>
        <v>51281.946353581981</v>
      </c>
      <c r="J228" s="802">
        <f t="shared" si="16"/>
        <v>52855.214878886691</v>
      </c>
      <c r="K228" s="800">
        <f t="shared" si="17"/>
        <v>6424864.3245209409</v>
      </c>
    </row>
    <row r="229" spans="6:17">
      <c r="F229" s="799">
        <v>18</v>
      </c>
      <c r="G229" s="804">
        <f t="shared" si="18"/>
        <v>216</v>
      </c>
      <c r="H229" s="805">
        <f t="shared" si="19"/>
        <v>104137.16123246867</v>
      </c>
      <c r="I229" s="805">
        <f t="shared" si="15"/>
        <v>50863.509235790792</v>
      </c>
      <c r="J229" s="805">
        <f t="shared" si="16"/>
        <v>53273.65199667788</v>
      </c>
      <c r="K229" s="806">
        <f t="shared" si="17"/>
        <v>6371590.6725242632</v>
      </c>
      <c r="N229" s="802">
        <f>SUM(H218:H229)</f>
        <v>1249645.9347896241</v>
      </c>
      <c r="O229" s="802">
        <f>SUM(I218:I229)</f>
        <v>637268.52590971789</v>
      </c>
      <c r="P229" s="802">
        <f>SUM(J218:J229)</f>
        <v>612377.40887990617</v>
      </c>
      <c r="Q229" s="800">
        <f>K229</f>
        <v>6371590.6725242632</v>
      </c>
    </row>
    <row r="230" spans="6:17" hidden="1">
      <c r="G230" s="803">
        <f t="shared" si="18"/>
        <v>217</v>
      </c>
      <c r="H230" s="802">
        <f t="shared" si="19"/>
        <v>104137.16123246867</v>
      </c>
      <c r="I230" s="802">
        <f t="shared" si="15"/>
        <v>50441.759490817087</v>
      </c>
      <c r="J230" s="802">
        <f t="shared" si="16"/>
        <v>53695.401741651585</v>
      </c>
      <c r="K230" s="800">
        <f t="shared" si="17"/>
        <v>6317895.2707826113</v>
      </c>
    </row>
    <row r="231" spans="6:17" hidden="1">
      <c r="G231" s="803">
        <f t="shared" si="18"/>
        <v>218</v>
      </c>
      <c r="H231" s="802">
        <f t="shared" si="19"/>
        <v>104137.16123246867</v>
      </c>
      <c r="I231" s="802">
        <f t="shared" si="15"/>
        <v>50016.670893695678</v>
      </c>
      <c r="J231" s="802">
        <f t="shared" si="16"/>
        <v>54120.490338772994</v>
      </c>
      <c r="K231" s="800">
        <f t="shared" si="17"/>
        <v>6263774.7804438388</v>
      </c>
    </row>
    <row r="232" spans="6:17" hidden="1">
      <c r="G232" s="803">
        <f t="shared" si="18"/>
        <v>219</v>
      </c>
      <c r="H232" s="802">
        <f t="shared" si="19"/>
        <v>104137.16123246867</v>
      </c>
      <c r="I232" s="802">
        <f t="shared" si="15"/>
        <v>49588.21701184706</v>
      </c>
      <c r="J232" s="802">
        <f t="shared" si="16"/>
        <v>54548.944220621612</v>
      </c>
      <c r="K232" s="800">
        <f t="shared" si="17"/>
        <v>6209225.8362232167</v>
      </c>
    </row>
    <row r="233" spans="6:17" hidden="1">
      <c r="G233" s="803">
        <f t="shared" si="18"/>
        <v>220</v>
      </c>
      <c r="H233" s="802">
        <f t="shared" si="19"/>
        <v>104137.16123246867</v>
      </c>
      <c r="I233" s="802">
        <f t="shared" si="15"/>
        <v>49156.371203433802</v>
      </c>
      <c r="J233" s="802">
        <f t="shared" si="16"/>
        <v>54980.79002903487</v>
      </c>
      <c r="K233" s="800">
        <f t="shared" si="17"/>
        <v>6154245.0461941818</v>
      </c>
    </row>
    <row r="234" spans="6:17" hidden="1">
      <c r="G234" s="803">
        <f t="shared" si="18"/>
        <v>221</v>
      </c>
      <c r="H234" s="802">
        <f t="shared" si="19"/>
        <v>104137.16123246867</v>
      </c>
      <c r="I234" s="802">
        <f t="shared" si="15"/>
        <v>48721.106615703946</v>
      </c>
      <c r="J234" s="802">
        <f t="shared" si="16"/>
        <v>55416.054616764726</v>
      </c>
      <c r="K234" s="800">
        <f t="shared" si="17"/>
        <v>6098828.9915774167</v>
      </c>
    </row>
    <row r="235" spans="6:17" hidden="1">
      <c r="G235" s="803">
        <f t="shared" si="18"/>
        <v>222</v>
      </c>
      <c r="H235" s="802">
        <f t="shared" si="19"/>
        <v>104137.16123246867</v>
      </c>
      <c r="I235" s="802">
        <f t="shared" si="15"/>
        <v>48282.396183321216</v>
      </c>
      <c r="J235" s="802">
        <f t="shared" si="16"/>
        <v>55854.765049147456</v>
      </c>
      <c r="K235" s="800">
        <f t="shared" si="17"/>
        <v>6042974.2265282692</v>
      </c>
    </row>
    <row r="236" spans="6:17" hidden="1">
      <c r="G236" s="803">
        <f t="shared" si="18"/>
        <v>223</v>
      </c>
      <c r="H236" s="802">
        <f t="shared" si="19"/>
        <v>104137.16123246867</v>
      </c>
      <c r="I236" s="802">
        <f t="shared" si="15"/>
        <v>47840.212626682129</v>
      </c>
      <c r="J236" s="802">
        <f t="shared" si="16"/>
        <v>56296.948605786543</v>
      </c>
      <c r="K236" s="800">
        <f t="shared" si="17"/>
        <v>5986677.2779224832</v>
      </c>
    </row>
    <row r="237" spans="6:17" hidden="1">
      <c r="G237" s="803">
        <f t="shared" si="18"/>
        <v>224</v>
      </c>
      <c r="H237" s="802">
        <f t="shared" si="19"/>
        <v>104137.16123246867</v>
      </c>
      <c r="I237" s="802">
        <f t="shared" si="15"/>
        <v>47394.528450219659</v>
      </c>
      <c r="J237" s="802">
        <f t="shared" si="16"/>
        <v>56742.632782249013</v>
      </c>
      <c r="K237" s="800">
        <f t="shared" si="17"/>
        <v>5929934.6451402344</v>
      </c>
    </row>
    <row r="238" spans="6:17" hidden="1">
      <c r="G238" s="803">
        <f t="shared" si="18"/>
        <v>225</v>
      </c>
      <c r="H238" s="802">
        <f t="shared" si="19"/>
        <v>104137.16123246867</v>
      </c>
      <c r="I238" s="802">
        <f t="shared" si="15"/>
        <v>46945.315940693523</v>
      </c>
      <c r="J238" s="802">
        <f t="shared" si="16"/>
        <v>57191.845291775149</v>
      </c>
      <c r="K238" s="800">
        <f t="shared" si="17"/>
        <v>5872742.7998484597</v>
      </c>
    </row>
    <row r="239" spans="6:17" hidden="1">
      <c r="G239" s="803">
        <f t="shared" si="18"/>
        <v>226</v>
      </c>
      <c r="H239" s="802">
        <f t="shared" si="19"/>
        <v>104137.16123246867</v>
      </c>
      <c r="I239" s="802">
        <f t="shared" si="15"/>
        <v>46492.547165466975</v>
      </c>
      <c r="J239" s="802">
        <f t="shared" si="16"/>
        <v>57644.614067001698</v>
      </c>
      <c r="K239" s="800">
        <f t="shared" si="17"/>
        <v>5815098.1857814584</v>
      </c>
    </row>
    <row r="240" spans="6:17" hidden="1">
      <c r="G240" s="803">
        <f t="shared" si="18"/>
        <v>227</v>
      </c>
      <c r="H240" s="802">
        <f t="shared" si="19"/>
        <v>104137.16123246867</v>
      </c>
      <c r="I240" s="802">
        <f t="shared" si="15"/>
        <v>46036.193970769884</v>
      </c>
      <c r="J240" s="802">
        <f t="shared" si="16"/>
        <v>58100.967261698788</v>
      </c>
      <c r="K240" s="800">
        <f t="shared" si="17"/>
        <v>5756997.2185197594</v>
      </c>
    </row>
    <row r="241" spans="6:17">
      <c r="F241" s="799">
        <v>19</v>
      </c>
      <c r="G241" s="804">
        <f t="shared" si="18"/>
        <v>228</v>
      </c>
      <c r="H241" s="805">
        <f t="shared" si="19"/>
        <v>104137.16123246867</v>
      </c>
      <c r="I241" s="805">
        <f t="shared" si="15"/>
        <v>45576.227979948097</v>
      </c>
      <c r="J241" s="805">
        <f t="shared" si="16"/>
        <v>58560.933252520575</v>
      </c>
      <c r="K241" s="806">
        <f t="shared" si="17"/>
        <v>5698436.2852672385</v>
      </c>
      <c r="N241" s="802">
        <f>SUM(H230:H241)</f>
        <v>1249645.9347896241</v>
      </c>
      <c r="O241" s="802">
        <f>SUM(I230:I241)</f>
        <v>576491.54753259907</v>
      </c>
      <c r="P241" s="802">
        <f>SUM(J230:J241)</f>
        <v>673154.38725702511</v>
      </c>
      <c r="Q241" s="800">
        <f>K241</f>
        <v>5698436.2852672385</v>
      </c>
    </row>
    <row r="242" spans="6:17" hidden="1">
      <c r="G242" s="803">
        <f t="shared" si="18"/>
        <v>229</v>
      </c>
      <c r="H242" s="802">
        <f t="shared" si="19"/>
        <v>104137.16123246867</v>
      </c>
      <c r="I242" s="802">
        <f t="shared" si="15"/>
        <v>45112.620591698978</v>
      </c>
      <c r="J242" s="802">
        <f t="shared" si="16"/>
        <v>59024.540640769694</v>
      </c>
      <c r="K242" s="800">
        <f t="shared" si="17"/>
        <v>5639411.744626469</v>
      </c>
    </row>
    <row r="243" spans="6:17" hidden="1">
      <c r="G243" s="803">
        <f t="shared" si="18"/>
        <v>230</v>
      </c>
      <c r="H243" s="802">
        <f t="shared" si="19"/>
        <v>104137.16123246867</v>
      </c>
      <c r="I243" s="802">
        <f t="shared" si="15"/>
        <v>44645.34297829288</v>
      </c>
      <c r="J243" s="802">
        <f t="shared" si="16"/>
        <v>59491.818254175792</v>
      </c>
      <c r="K243" s="800">
        <f t="shared" si="17"/>
        <v>5579919.9263722934</v>
      </c>
    </row>
    <row r="244" spans="6:17" hidden="1">
      <c r="G244" s="803">
        <f t="shared" si="18"/>
        <v>231</v>
      </c>
      <c r="H244" s="802">
        <f t="shared" si="19"/>
        <v>104137.16123246867</v>
      </c>
      <c r="I244" s="802">
        <f t="shared" si="15"/>
        <v>44174.36608378066</v>
      </c>
      <c r="J244" s="802">
        <f t="shared" si="16"/>
        <v>59962.795148688012</v>
      </c>
      <c r="K244" s="800">
        <f t="shared" si="17"/>
        <v>5519957.131223605</v>
      </c>
    </row>
    <row r="245" spans="6:17" hidden="1">
      <c r="G245" s="803">
        <f t="shared" si="18"/>
        <v>232</v>
      </c>
      <c r="H245" s="802">
        <f t="shared" si="19"/>
        <v>104137.16123246867</v>
      </c>
      <c r="I245" s="802">
        <f t="shared" si="15"/>
        <v>43699.660622186879</v>
      </c>
      <c r="J245" s="802">
        <f t="shared" si="16"/>
        <v>60437.500610281793</v>
      </c>
      <c r="K245" s="800">
        <f t="shared" si="17"/>
        <v>5459519.6306133233</v>
      </c>
    </row>
    <row r="246" spans="6:17" hidden="1">
      <c r="G246" s="803">
        <f t="shared" si="18"/>
        <v>233</v>
      </c>
      <c r="H246" s="802">
        <f t="shared" si="19"/>
        <v>104137.16123246867</v>
      </c>
      <c r="I246" s="802">
        <f t="shared" si="15"/>
        <v>43221.197075688811</v>
      </c>
      <c r="J246" s="802">
        <f t="shared" si="16"/>
        <v>60915.964156779861</v>
      </c>
      <c r="K246" s="800">
        <f t="shared" si="17"/>
        <v>5398603.6664565438</v>
      </c>
    </row>
    <row r="247" spans="6:17" hidden="1">
      <c r="G247" s="803">
        <f t="shared" si="18"/>
        <v>234</v>
      </c>
      <c r="H247" s="802">
        <f t="shared" si="19"/>
        <v>104137.16123246867</v>
      </c>
      <c r="I247" s="802">
        <f t="shared" si="15"/>
        <v>42738.945692780973</v>
      </c>
      <c r="J247" s="802">
        <f t="shared" si="16"/>
        <v>61398.215539687699</v>
      </c>
      <c r="K247" s="800">
        <f t="shared" si="17"/>
        <v>5337205.4509168565</v>
      </c>
    </row>
    <row r="248" spans="6:17" hidden="1">
      <c r="G248" s="803">
        <f t="shared" si="18"/>
        <v>235</v>
      </c>
      <c r="H248" s="802">
        <f t="shared" si="19"/>
        <v>104137.16123246867</v>
      </c>
      <c r="I248" s="802">
        <f t="shared" si="15"/>
        <v>42252.876486425121</v>
      </c>
      <c r="J248" s="802">
        <f t="shared" si="16"/>
        <v>61884.284746043551</v>
      </c>
      <c r="K248" s="800">
        <f t="shared" si="17"/>
        <v>5275321.1661708131</v>
      </c>
    </row>
    <row r="249" spans="6:17" hidden="1">
      <c r="G249" s="803">
        <f t="shared" si="18"/>
        <v>236</v>
      </c>
      <c r="H249" s="802">
        <f t="shared" si="19"/>
        <v>104137.16123246867</v>
      </c>
      <c r="I249" s="802">
        <f t="shared" si="15"/>
        <v>41762.959232185611</v>
      </c>
      <c r="J249" s="802">
        <f t="shared" si="16"/>
        <v>62374.202000283061</v>
      </c>
      <c r="K249" s="800">
        <f t="shared" si="17"/>
        <v>5212946.9641705304</v>
      </c>
    </row>
    <row r="250" spans="6:17" hidden="1">
      <c r="G250" s="803">
        <f t="shared" si="18"/>
        <v>237</v>
      </c>
      <c r="H250" s="802">
        <f t="shared" si="19"/>
        <v>104137.16123246867</v>
      </c>
      <c r="I250" s="802">
        <f t="shared" si="15"/>
        <v>41269.163466350037</v>
      </c>
      <c r="J250" s="802">
        <f t="shared" si="16"/>
        <v>62867.997766118635</v>
      </c>
      <c r="K250" s="800">
        <f t="shared" si="17"/>
        <v>5150078.9664044119</v>
      </c>
    </row>
    <row r="251" spans="6:17" hidden="1">
      <c r="G251" s="803">
        <f t="shared" si="18"/>
        <v>238</v>
      </c>
      <c r="H251" s="802">
        <f t="shared" si="19"/>
        <v>104137.16123246867</v>
      </c>
      <c r="I251" s="802">
        <f t="shared" si="15"/>
        <v>40771.458484034934</v>
      </c>
      <c r="J251" s="802">
        <f t="shared" si="16"/>
        <v>63365.702748433738</v>
      </c>
      <c r="K251" s="800">
        <f t="shared" si="17"/>
        <v>5086713.2636559783</v>
      </c>
    </row>
    <row r="252" spans="6:17" hidden="1">
      <c r="G252" s="803">
        <f t="shared" si="18"/>
        <v>239</v>
      </c>
      <c r="H252" s="802">
        <f t="shared" si="19"/>
        <v>104137.16123246867</v>
      </c>
      <c r="I252" s="802">
        <f t="shared" si="15"/>
        <v>40269.813337276501</v>
      </c>
      <c r="J252" s="802">
        <f t="shared" si="16"/>
        <v>63867.347895192172</v>
      </c>
      <c r="K252" s="800">
        <f t="shared" si="17"/>
        <v>5022845.9157607863</v>
      </c>
    </row>
    <row r="253" spans="6:17">
      <c r="F253" s="799">
        <v>20</v>
      </c>
      <c r="G253" s="804">
        <f t="shared" si="18"/>
        <v>240</v>
      </c>
      <c r="H253" s="805">
        <f t="shared" si="19"/>
        <v>104137.16123246867</v>
      </c>
      <c r="I253" s="805">
        <f t="shared" si="15"/>
        <v>39764.196833106231</v>
      </c>
      <c r="J253" s="805">
        <f t="shared" si="16"/>
        <v>64372.964399362441</v>
      </c>
      <c r="K253" s="806">
        <f t="shared" si="17"/>
        <v>4958472.9513614243</v>
      </c>
      <c r="N253" s="802">
        <f>SUM(H242:H253)</f>
        <v>1249645.9347896241</v>
      </c>
      <c r="O253" s="802">
        <f>SUM(I242:I253)</f>
        <v>509682.60088380764</v>
      </c>
      <c r="P253" s="802">
        <f>SUM(J242:J253)</f>
        <v>739963.33390581643</v>
      </c>
      <c r="Q253" s="800">
        <f>K253</f>
        <v>4958472.9513614243</v>
      </c>
    </row>
    <row r="254" spans="6:17" hidden="1">
      <c r="G254" s="803">
        <f t="shared" si="18"/>
        <v>241</v>
      </c>
      <c r="H254" s="802">
        <f t="shared" si="19"/>
        <v>104137.16123246867</v>
      </c>
      <c r="I254" s="802">
        <f t="shared" si="15"/>
        <v>39254.577531611278</v>
      </c>
      <c r="J254" s="802">
        <f t="shared" si="16"/>
        <v>64882.583700857394</v>
      </c>
      <c r="K254" s="800">
        <f t="shared" si="17"/>
        <v>4893590.3676605672</v>
      </c>
    </row>
    <row r="255" spans="6:17" hidden="1">
      <c r="G255" s="803">
        <f t="shared" si="18"/>
        <v>242</v>
      </c>
      <c r="H255" s="802">
        <f t="shared" si="19"/>
        <v>104137.16123246867</v>
      </c>
      <c r="I255" s="802">
        <f t="shared" si="15"/>
        <v>38740.923743979496</v>
      </c>
      <c r="J255" s="802">
        <f t="shared" si="16"/>
        <v>65396.237488489176</v>
      </c>
      <c r="K255" s="800">
        <f t="shared" si="17"/>
        <v>4828194.1301720776</v>
      </c>
    </row>
    <row r="256" spans="6:17" hidden="1">
      <c r="G256" s="803">
        <f t="shared" si="18"/>
        <v>243</v>
      </c>
      <c r="H256" s="802">
        <f t="shared" si="19"/>
        <v>104137.16123246867</v>
      </c>
      <c r="I256" s="802">
        <f t="shared" si="15"/>
        <v>38223.203530528954</v>
      </c>
      <c r="J256" s="802">
        <f t="shared" si="16"/>
        <v>65913.957701939711</v>
      </c>
      <c r="K256" s="800">
        <f t="shared" si="17"/>
        <v>4762280.1724701375</v>
      </c>
    </row>
    <row r="257" spans="6:17" hidden="1">
      <c r="G257" s="803">
        <f t="shared" si="18"/>
        <v>244</v>
      </c>
      <c r="H257" s="802">
        <f t="shared" si="19"/>
        <v>104137.16123246867</v>
      </c>
      <c r="I257" s="802">
        <f t="shared" si="15"/>
        <v>37701.384698721922</v>
      </c>
      <c r="J257" s="802">
        <f t="shared" si="16"/>
        <v>66435.776533746743</v>
      </c>
      <c r="K257" s="800">
        <f t="shared" si="17"/>
        <v>4695844.3959363904</v>
      </c>
    </row>
    <row r="258" spans="6:17" hidden="1">
      <c r="G258" s="803">
        <f t="shared" si="18"/>
        <v>245</v>
      </c>
      <c r="H258" s="802">
        <f t="shared" si="19"/>
        <v>104137.16123246867</v>
      </c>
      <c r="I258" s="802">
        <f t="shared" si="15"/>
        <v>37175.434801163094</v>
      </c>
      <c r="J258" s="802">
        <f t="shared" si="16"/>
        <v>66961.726431305578</v>
      </c>
      <c r="K258" s="800">
        <f t="shared" si="17"/>
        <v>4628882.6695050849</v>
      </c>
    </row>
    <row r="259" spans="6:17" hidden="1">
      <c r="G259" s="803">
        <f t="shared" si="18"/>
        <v>246</v>
      </c>
      <c r="H259" s="802">
        <f t="shared" si="19"/>
        <v>104137.16123246867</v>
      </c>
      <c r="I259" s="802">
        <f t="shared" si="15"/>
        <v>36645.321133581921</v>
      </c>
      <c r="J259" s="802">
        <f t="shared" si="16"/>
        <v>67491.840098886751</v>
      </c>
      <c r="K259" s="800">
        <f t="shared" si="17"/>
        <v>4561390.8294061981</v>
      </c>
    </row>
    <row r="260" spans="6:17" hidden="1">
      <c r="G260" s="803">
        <f t="shared" si="18"/>
        <v>247</v>
      </c>
      <c r="H260" s="802">
        <f t="shared" si="19"/>
        <v>104137.16123246867</v>
      </c>
      <c r="I260" s="802">
        <f t="shared" si="15"/>
        <v>36111.01073279907</v>
      </c>
      <c r="J260" s="802">
        <f t="shared" si="16"/>
        <v>68026.150499669602</v>
      </c>
      <c r="K260" s="800">
        <f t="shared" si="17"/>
        <v>4493364.6789065283</v>
      </c>
    </row>
    <row r="261" spans="6:17" hidden="1">
      <c r="G261" s="803">
        <f t="shared" si="18"/>
        <v>248</v>
      </c>
      <c r="H261" s="802">
        <f t="shared" si="19"/>
        <v>104137.16123246867</v>
      </c>
      <c r="I261" s="802">
        <f t="shared" si="15"/>
        <v>35572.470374676683</v>
      </c>
      <c r="J261" s="802">
        <f t="shared" si="16"/>
        <v>68564.690857791982</v>
      </c>
      <c r="K261" s="800">
        <f t="shared" si="17"/>
        <v>4424799.988048736</v>
      </c>
    </row>
    <row r="262" spans="6:17" hidden="1">
      <c r="G262" s="803">
        <f t="shared" si="18"/>
        <v>249</v>
      </c>
      <c r="H262" s="802">
        <f t="shared" si="19"/>
        <v>104137.16123246867</v>
      </c>
      <c r="I262" s="802">
        <f t="shared" si="15"/>
        <v>35029.666572052498</v>
      </c>
      <c r="J262" s="802">
        <f t="shared" si="16"/>
        <v>69107.494660416181</v>
      </c>
      <c r="K262" s="800">
        <f t="shared" si="17"/>
        <v>4355692.4933883194</v>
      </c>
    </row>
    <row r="263" spans="6:17" hidden="1">
      <c r="G263" s="803">
        <f t="shared" si="18"/>
        <v>250</v>
      </c>
      <c r="H263" s="802">
        <f t="shared" si="19"/>
        <v>104137.16123246867</v>
      </c>
      <c r="I263" s="802">
        <f t="shared" si="15"/>
        <v>34482.565572657528</v>
      </c>
      <c r="J263" s="802">
        <f t="shared" si="16"/>
        <v>69654.595659811137</v>
      </c>
      <c r="K263" s="800">
        <f t="shared" si="17"/>
        <v>4286037.8977285083</v>
      </c>
    </row>
    <row r="264" spans="6:17" hidden="1">
      <c r="G264" s="803">
        <f t="shared" si="18"/>
        <v>251</v>
      </c>
      <c r="H264" s="802">
        <f t="shared" si="19"/>
        <v>104137.16123246867</v>
      </c>
      <c r="I264" s="802">
        <f t="shared" si="15"/>
        <v>33931.133357017359</v>
      </c>
      <c r="J264" s="802">
        <f t="shared" si="16"/>
        <v>70206.027875451313</v>
      </c>
      <c r="K264" s="800">
        <f t="shared" si="17"/>
        <v>4215831.869853057</v>
      </c>
    </row>
    <row r="265" spans="6:17">
      <c r="F265" s="799">
        <v>21</v>
      </c>
      <c r="G265" s="804">
        <f t="shared" si="18"/>
        <v>252</v>
      </c>
      <c r="H265" s="805">
        <f t="shared" si="19"/>
        <v>104137.16123246867</v>
      </c>
      <c r="I265" s="805">
        <f t="shared" si="15"/>
        <v>33375.335636336706</v>
      </c>
      <c r="J265" s="805">
        <f t="shared" si="16"/>
        <v>70761.825596131966</v>
      </c>
      <c r="K265" s="806">
        <f t="shared" si="17"/>
        <v>4145070.0442569251</v>
      </c>
      <c r="N265" s="802">
        <f>SUM(H254:H265)</f>
        <v>1249645.9347896241</v>
      </c>
      <c r="O265" s="802">
        <f>SUM(I254:I265)</f>
        <v>436243.02768512652</v>
      </c>
      <c r="P265" s="802">
        <f>SUM(J254:J265)</f>
        <v>813402.90710449743</v>
      </c>
      <c r="Q265" s="800">
        <f>K265</f>
        <v>4145070.0442569251</v>
      </c>
    </row>
    <row r="266" spans="6:17" hidden="1">
      <c r="G266" s="803">
        <f t="shared" si="18"/>
        <v>253</v>
      </c>
      <c r="H266" s="802">
        <f t="shared" si="19"/>
        <v>104137.16123246867</v>
      </c>
      <c r="I266" s="802">
        <f t="shared" si="15"/>
        <v>32815.137850367333</v>
      </c>
      <c r="J266" s="802">
        <f t="shared" si="16"/>
        <v>71322.023382101339</v>
      </c>
      <c r="K266" s="800">
        <f t="shared" si="17"/>
        <v>4073748.0208748239</v>
      </c>
    </row>
    <row r="267" spans="6:17" hidden="1">
      <c r="G267" s="803">
        <f t="shared" si="18"/>
        <v>254</v>
      </c>
      <c r="H267" s="802">
        <f t="shared" si="19"/>
        <v>104137.16123246867</v>
      </c>
      <c r="I267" s="802">
        <f t="shared" si="15"/>
        <v>32250.505165259026</v>
      </c>
      <c r="J267" s="802">
        <f t="shared" si="16"/>
        <v>71886.656067209638</v>
      </c>
      <c r="K267" s="800">
        <f t="shared" si="17"/>
        <v>4001861.3648076141</v>
      </c>
    </row>
    <row r="268" spans="6:17" hidden="1">
      <c r="G268" s="803">
        <f t="shared" si="18"/>
        <v>255</v>
      </c>
      <c r="H268" s="802">
        <f t="shared" si="19"/>
        <v>104137.16123246867</v>
      </c>
      <c r="I268" s="802">
        <f t="shared" si="15"/>
        <v>31681.402471393612</v>
      </c>
      <c r="J268" s="802">
        <f t="shared" si="16"/>
        <v>72455.758761075063</v>
      </c>
      <c r="K268" s="800">
        <f t="shared" si="17"/>
        <v>3929405.6060465393</v>
      </c>
    </row>
    <row r="269" spans="6:17" hidden="1">
      <c r="G269" s="803">
        <f t="shared" si="18"/>
        <v>256</v>
      </c>
      <c r="H269" s="802">
        <f t="shared" si="19"/>
        <v>104137.16123246867</v>
      </c>
      <c r="I269" s="802">
        <f t="shared" si="15"/>
        <v>31107.794381201777</v>
      </c>
      <c r="J269" s="802">
        <f t="shared" si="16"/>
        <v>73029.366851266896</v>
      </c>
      <c r="K269" s="800">
        <f t="shared" si="17"/>
        <v>3856376.2391952723</v>
      </c>
    </row>
    <row r="270" spans="6:17" hidden="1">
      <c r="G270" s="803">
        <f t="shared" si="18"/>
        <v>257</v>
      </c>
      <c r="H270" s="802">
        <f t="shared" si="19"/>
        <v>104137.16123246867</v>
      </c>
      <c r="I270" s="802">
        <f t="shared" ref="I270:I333" si="20">IPMT($D$5,$G$14,$D$6,-K269)</f>
        <v>30529.645226962573</v>
      </c>
      <c r="J270" s="802">
        <f t="shared" ref="J270:J333" si="21">IF(G270="","",H270-I270)</f>
        <v>73607.516005506099</v>
      </c>
      <c r="K270" s="800">
        <f t="shared" ref="K270:K333" si="22">IF(G270="","",K269-J270)</f>
        <v>3782768.7231897661</v>
      </c>
    </row>
    <row r="271" spans="6:17" hidden="1">
      <c r="G271" s="803">
        <f t="shared" ref="G271:G334" si="23">G270+1</f>
        <v>258</v>
      </c>
      <c r="H271" s="802">
        <f t="shared" ref="H271:H334" si="24">H270</f>
        <v>104137.16123246867</v>
      </c>
      <c r="I271" s="802">
        <f t="shared" si="20"/>
        <v>29946.919058585652</v>
      </c>
      <c r="J271" s="802">
        <f t="shared" si="21"/>
        <v>74190.242173883016</v>
      </c>
      <c r="K271" s="800">
        <f t="shared" si="22"/>
        <v>3708578.4810158829</v>
      </c>
    </row>
    <row r="272" spans="6:17" hidden="1">
      <c r="G272" s="803">
        <f t="shared" si="23"/>
        <v>259</v>
      </c>
      <c r="H272" s="802">
        <f t="shared" si="24"/>
        <v>104137.16123246867</v>
      </c>
      <c r="I272" s="802">
        <f t="shared" si="20"/>
        <v>29359.579641375742</v>
      </c>
      <c r="J272" s="802">
        <f t="shared" si="21"/>
        <v>74777.581591092923</v>
      </c>
      <c r="K272" s="800">
        <f t="shared" si="22"/>
        <v>3633800.8994247899</v>
      </c>
    </row>
    <row r="273" spans="6:17" hidden="1">
      <c r="G273" s="803">
        <f t="shared" si="23"/>
        <v>260</v>
      </c>
      <c r="H273" s="802">
        <f t="shared" si="24"/>
        <v>104137.16123246867</v>
      </c>
      <c r="I273" s="802">
        <f t="shared" si="20"/>
        <v>28767.59045377959</v>
      </c>
      <c r="J273" s="802">
        <f t="shared" si="21"/>
        <v>75369.570778689085</v>
      </c>
      <c r="K273" s="800">
        <f t="shared" si="22"/>
        <v>3558431.3286461011</v>
      </c>
    </row>
    <row r="274" spans="6:17" hidden="1">
      <c r="G274" s="803">
        <f t="shared" si="23"/>
        <v>261</v>
      </c>
      <c r="H274" s="802">
        <f t="shared" si="24"/>
        <v>104137.16123246867</v>
      </c>
      <c r="I274" s="802">
        <f t="shared" si="20"/>
        <v>28170.914685114971</v>
      </c>
      <c r="J274" s="802">
        <f t="shared" si="21"/>
        <v>75966.246547353701</v>
      </c>
      <c r="K274" s="800">
        <f t="shared" si="22"/>
        <v>3482465.0820987471</v>
      </c>
    </row>
    <row r="275" spans="6:17" hidden="1">
      <c r="G275" s="803">
        <f t="shared" si="23"/>
        <v>262</v>
      </c>
      <c r="H275" s="802">
        <f t="shared" si="24"/>
        <v>104137.16123246867</v>
      </c>
      <c r="I275" s="802">
        <f t="shared" si="20"/>
        <v>27569.515233281752</v>
      </c>
      <c r="J275" s="802">
        <f t="shared" si="21"/>
        <v>76567.64599918692</v>
      </c>
      <c r="K275" s="800">
        <f t="shared" si="22"/>
        <v>3405897.43609956</v>
      </c>
    </row>
    <row r="276" spans="6:17" hidden="1">
      <c r="G276" s="803">
        <f t="shared" si="23"/>
        <v>263</v>
      </c>
      <c r="H276" s="802">
        <f t="shared" si="24"/>
        <v>104137.16123246867</v>
      </c>
      <c r="I276" s="802">
        <f t="shared" si="20"/>
        <v>26963.354702454853</v>
      </c>
      <c r="J276" s="802">
        <f t="shared" si="21"/>
        <v>77173.806530013826</v>
      </c>
      <c r="K276" s="800">
        <f t="shared" si="22"/>
        <v>3328723.6295695463</v>
      </c>
    </row>
    <row r="277" spans="6:17">
      <c r="F277" s="799">
        <v>22</v>
      </c>
      <c r="G277" s="804">
        <f t="shared" si="23"/>
        <v>264</v>
      </c>
      <c r="H277" s="805">
        <f t="shared" si="24"/>
        <v>104137.16123246867</v>
      </c>
      <c r="I277" s="805">
        <f t="shared" si="20"/>
        <v>26352.395400758909</v>
      </c>
      <c r="J277" s="805">
        <f t="shared" si="21"/>
        <v>77784.765831709767</v>
      </c>
      <c r="K277" s="806">
        <f t="shared" si="22"/>
        <v>3250938.8637378365</v>
      </c>
      <c r="N277" s="802">
        <f>SUM(H266:H277)</f>
        <v>1249645.9347896241</v>
      </c>
      <c r="O277" s="802">
        <f>SUM(I266:I277)</f>
        <v>355514.75427053584</v>
      </c>
      <c r="P277" s="802">
        <f>SUM(J266:J277)</f>
        <v>894131.18051908817</v>
      </c>
      <c r="Q277" s="800">
        <f>K277</f>
        <v>3250938.8637378365</v>
      </c>
    </row>
    <row r="278" spans="6:17" hidden="1">
      <c r="G278" s="803">
        <f t="shared" si="23"/>
        <v>265</v>
      </c>
      <c r="H278" s="802">
        <f t="shared" si="24"/>
        <v>104137.16123246867</v>
      </c>
      <c r="I278" s="802">
        <f t="shared" si="20"/>
        <v>25736.599337924541</v>
      </c>
      <c r="J278" s="802">
        <f t="shared" si="21"/>
        <v>78400.561894544138</v>
      </c>
      <c r="K278" s="800">
        <f t="shared" si="22"/>
        <v>3172538.3018432925</v>
      </c>
    </row>
    <row r="279" spans="6:17" hidden="1">
      <c r="G279" s="803">
        <f t="shared" si="23"/>
        <v>266</v>
      </c>
      <c r="H279" s="802">
        <f t="shared" si="24"/>
        <v>104137.16123246867</v>
      </c>
      <c r="I279" s="802">
        <f t="shared" si="20"/>
        <v>25115.928222926068</v>
      </c>
      <c r="J279" s="802">
        <f t="shared" si="21"/>
        <v>79021.2330095426</v>
      </c>
      <c r="K279" s="800">
        <f t="shared" si="22"/>
        <v>3093517.0688337497</v>
      </c>
    </row>
    <row r="280" spans="6:17" hidden="1">
      <c r="G280" s="803">
        <f t="shared" si="23"/>
        <v>267</v>
      </c>
      <c r="H280" s="802">
        <f t="shared" si="24"/>
        <v>104137.16123246867</v>
      </c>
      <c r="I280" s="802">
        <f t="shared" si="20"/>
        <v>24490.343461600522</v>
      </c>
      <c r="J280" s="802">
        <f t="shared" si="21"/>
        <v>79646.817770868147</v>
      </c>
      <c r="K280" s="800">
        <f t="shared" si="22"/>
        <v>3013870.2510628817</v>
      </c>
    </row>
    <row r="281" spans="6:17" hidden="1">
      <c r="G281" s="803">
        <f t="shared" si="23"/>
        <v>268</v>
      </c>
      <c r="H281" s="802">
        <f t="shared" si="24"/>
        <v>104137.16123246867</v>
      </c>
      <c r="I281" s="802">
        <f t="shared" si="20"/>
        <v>23859.806154247814</v>
      </c>
      <c r="J281" s="802">
        <f t="shared" si="21"/>
        <v>80277.355078220862</v>
      </c>
      <c r="K281" s="800">
        <f t="shared" si="22"/>
        <v>2933592.8959846608</v>
      </c>
    </row>
    <row r="282" spans="6:17" hidden="1">
      <c r="G282" s="803">
        <f t="shared" si="23"/>
        <v>269</v>
      </c>
      <c r="H282" s="802">
        <f t="shared" si="24"/>
        <v>104137.16123246867</v>
      </c>
      <c r="I282" s="802">
        <f t="shared" si="20"/>
        <v>23224.277093211902</v>
      </c>
      <c r="J282" s="802">
        <f t="shared" si="21"/>
        <v>80912.88413925677</v>
      </c>
      <c r="K282" s="800">
        <f t="shared" si="22"/>
        <v>2852680.0118454043</v>
      </c>
    </row>
    <row r="283" spans="6:17" hidden="1">
      <c r="G283" s="803">
        <f t="shared" si="23"/>
        <v>270</v>
      </c>
      <c r="H283" s="802">
        <f t="shared" si="24"/>
        <v>104137.16123246867</v>
      </c>
      <c r="I283" s="802">
        <f t="shared" si="20"/>
        <v>22583.716760442785</v>
      </c>
      <c r="J283" s="802">
        <f t="shared" si="21"/>
        <v>81553.444472025891</v>
      </c>
      <c r="K283" s="800">
        <f t="shared" si="22"/>
        <v>2771126.5673733782</v>
      </c>
    </row>
    <row r="284" spans="6:17" hidden="1">
      <c r="G284" s="803">
        <f t="shared" si="23"/>
        <v>271</v>
      </c>
      <c r="H284" s="802">
        <f t="shared" si="24"/>
        <v>104137.16123246867</v>
      </c>
      <c r="I284" s="802">
        <f t="shared" si="20"/>
        <v>21938.085325039247</v>
      </c>
      <c r="J284" s="802">
        <f t="shared" si="21"/>
        <v>82199.075907429418</v>
      </c>
      <c r="K284" s="800">
        <f t="shared" si="22"/>
        <v>2688927.491465949</v>
      </c>
    </row>
    <row r="285" spans="6:17" hidden="1">
      <c r="G285" s="803">
        <f t="shared" si="23"/>
        <v>272</v>
      </c>
      <c r="H285" s="802">
        <f t="shared" si="24"/>
        <v>104137.16123246867</v>
      </c>
      <c r="I285" s="802">
        <f t="shared" si="20"/>
        <v>21287.342640772098</v>
      </c>
      <c r="J285" s="802">
        <f t="shared" si="21"/>
        <v>82849.818591696574</v>
      </c>
      <c r="K285" s="800">
        <f t="shared" si="22"/>
        <v>2606077.6728742523</v>
      </c>
    </row>
    <row r="286" spans="6:17" hidden="1">
      <c r="G286" s="803">
        <f t="shared" si="23"/>
        <v>273</v>
      </c>
      <c r="H286" s="802">
        <f t="shared" si="24"/>
        <v>104137.16123246867</v>
      </c>
      <c r="I286" s="802">
        <f t="shared" si="20"/>
        <v>20631.448243587831</v>
      </c>
      <c r="J286" s="802">
        <f t="shared" si="21"/>
        <v>83505.712988880841</v>
      </c>
      <c r="K286" s="800">
        <f t="shared" si="22"/>
        <v>2522571.9598853714</v>
      </c>
    </row>
    <row r="287" spans="6:17" hidden="1">
      <c r="G287" s="803">
        <f t="shared" si="23"/>
        <v>274</v>
      </c>
      <c r="H287" s="802">
        <f t="shared" si="24"/>
        <v>104137.16123246867</v>
      </c>
      <c r="I287" s="802">
        <f t="shared" si="20"/>
        <v>19970.361349092524</v>
      </c>
      <c r="J287" s="802">
        <f t="shared" si="21"/>
        <v>84166.799883376152</v>
      </c>
      <c r="K287" s="800">
        <f t="shared" si="22"/>
        <v>2438405.160001995</v>
      </c>
    </row>
    <row r="288" spans="6:17" hidden="1">
      <c r="G288" s="803">
        <f t="shared" si="23"/>
        <v>275</v>
      </c>
      <c r="H288" s="802">
        <f t="shared" si="24"/>
        <v>104137.16123246867</v>
      </c>
      <c r="I288" s="802">
        <f t="shared" si="20"/>
        <v>19304.040850015797</v>
      </c>
      <c r="J288" s="802">
        <f t="shared" si="21"/>
        <v>84833.120382452878</v>
      </c>
      <c r="K288" s="800">
        <f t="shared" si="22"/>
        <v>2353572.0396195422</v>
      </c>
    </row>
    <row r="289" spans="6:17">
      <c r="F289" s="799">
        <v>23</v>
      </c>
      <c r="G289" s="804">
        <f t="shared" si="23"/>
        <v>276</v>
      </c>
      <c r="H289" s="805">
        <f t="shared" si="24"/>
        <v>104137.16123246867</v>
      </c>
      <c r="I289" s="805">
        <f t="shared" si="20"/>
        <v>18632.445313654709</v>
      </c>
      <c r="J289" s="805">
        <f t="shared" si="21"/>
        <v>85504.715918813963</v>
      </c>
      <c r="K289" s="806">
        <f t="shared" si="22"/>
        <v>2268067.3237007284</v>
      </c>
      <c r="N289" s="802">
        <f>SUM(H278:H289)</f>
        <v>1249645.9347896241</v>
      </c>
      <c r="O289" s="802">
        <f>SUM(I278:I289)</f>
        <v>266774.39475251583</v>
      </c>
      <c r="P289" s="802">
        <f>SUM(J278:J289)</f>
        <v>982871.54003710812</v>
      </c>
      <c r="Q289" s="800">
        <f>K289</f>
        <v>2268067.3237007284</v>
      </c>
    </row>
    <row r="290" spans="6:17" hidden="1">
      <c r="G290" s="803">
        <f t="shared" si="23"/>
        <v>277</v>
      </c>
      <c r="H290" s="802">
        <f t="shared" si="24"/>
        <v>104137.16123246867</v>
      </c>
      <c r="I290" s="802">
        <f t="shared" si="20"/>
        <v>17955.532979297433</v>
      </c>
      <c r="J290" s="802">
        <f t="shared" si="21"/>
        <v>86181.628253171235</v>
      </c>
      <c r="K290" s="800">
        <f t="shared" si="22"/>
        <v>2181885.6954475571</v>
      </c>
    </row>
    <row r="291" spans="6:17" hidden="1">
      <c r="G291" s="803">
        <f t="shared" si="23"/>
        <v>278</v>
      </c>
      <c r="H291" s="802">
        <f t="shared" si="24"/>
        <v>104137.16123246867</v>
      </c>
      <c r="I291" s="802">
        <f t="shared" si="20"/>
        <v>17273.261755626496</v>
      </c>
      <c r="J291" s="802">
        <f t="shared" si="21"/>
        <v>86863.899476842169</v>
      </c>
      <c r="K291" s="800">
        <f t="shared" si="22"/>
        <v>2095021.7959707149</v>
      </c>
    </row>
    <row r="292" spans="6:17" hidden="1">
      <c r="G292" s="803">
        <f t="shared" si="23"/>
        <v>279</v>
      </c>
      <c r="H292" s="802">
        <f t="shared" si="24"/>
        <v>104137.16123246867</v>
      </c>
      <c r="I292" s="802">
        <f t="shared" si="20"/>
        <v>16585.589218101493</v>
      </c>
      <c r="J292" s="802">
        <f t="shared" si="21"/>
        <v>87551.572014367179</v>
      </c>
      <c r="K292" s="800">
        <f t="shared" si="22"/>
        <v>2007470.2239563477</v>
      </c>
    </row>
    <row r="293" spans="6:17" hidden="1">
      <c r="G293" s="803">
        <f t="shared" si="23"/>
        <v>280</v>
      </c>
      <c r="H293" s="802">
        <f t="shared" si="24"/>
        <v>104137.16123246867</v>
      </c>
      <c r="I293" s="802">
        <f t="shared" si="20"/>
        <v>15892.472606321087</v>
      </c>
      <c r="J293" s="802">
        <f t="shared" si="21"/>
        <v>88244.688626147588</v>
      </c>
      <c r="K293" s="800">
        <f t="shared" si="22"/>
        <v>1919225.5353302001</v>
      </c>
    </row>
    <row r="294" spans="6:17" hidden="1">
      <c r="G294" s="803">
        <f t="shared" si="23"/>
        <v>281</v>
      </c>
      <c r="H294" s="802">
        <f t="shared" si="24"/>
        <v>104137.16123246867</v>
      </c>
      <c r="I294" s="802">
        <f t="shared" si="20"/>
        <v>15193.868821364087</v>
      </c>
      <c r="J294" s="802">
        <f t="shared" si="21"/>
        <v>88943.292411104587</v>
      </c>
      <c r="K294" s="800">
        <f t="shared" si="22"/>
        <v>1830282.2429190956</v>
      </c>
    </row>
    <row r="295" spans="6:17" hidden="1">
      <c r="G295" s="803">
        <f t="shared" si="23"/>
        <v>282</v>
      </c>
      <c r="H295" s="802">
        <f t="shared" si="24"/>
        <v>104137.16123246867</v>
      </c>
      <c r="I295" s="802">
        <f t="shared" si="20"/>
        <v>14489.734423109508</v>
      </c>
      <c r="J295" s="802">
        <f t="shared" si="21"/>
        <v>89647.426809359167</v>
      </c>
      <c r="K295" s="800">
        <f t="shared" si="22"/>
        <v>1740634.8161097365</v>
      </c>
    </row>
    <row r="296" spans="6:17" hidden="1">
      <c r="G296" s="803">
        <f t="shared" si="23"/>
        <v>283</v>
      </c>
      <c r="H296" s="802">
        <f t="shared" si="24"/>
        <v>104137.16123246867</v>
      </c>
      <c r="I296" s="802">
        <f t="shared" si="20"/>
        <v>13780.025627535415</v>
      </c>
      <c r="J296" s="802">
        <f t="shared" si="21"/>
        <v>90357.135604933253</v>
      </c>
      <c r="K296" s="800">
        <f t="shared" si="22"/>
        <v>1650277.6805048031</v>
      </c>
    </row>
    <row r="297" spans="6:17" hidden="1">
      <c r="G297" s="803">
        <f t="shared" si="23"/>
        <v>284</v>
      </c>
      <c r="H297" s="802">
        <f t="shared" si="24"/>
        <v>104137.16123246867</v>
      </c>
      <c r="I297" s="802">
        <f t="shared" si="20"/>
        <v>13064.698303996358</v>
      </c>
      <c r="J297" s="802">
        <f t="shared" si="21"/>
        <v>91072.46292847232</v>
      </c>
      <c r="K297" s="800">
        <f t="shared" si="22"/>
        <v>1559205.2175763308</v>
      </c>
    </row>
    <row r="298" spans="6:17" hidden="1">
      <c r="G298" s="803">
        <f t="shared" si="23"/>
        <v>285</v>
      </c>
      <c r="H298" s="802">
        <f t="shared" si="24"/>
        <v>104137.16123246867</v>
      </c>
      <c r="I298" s="802">
        <f t="shared" si="20"/>
        <v>12343.707972479284</v>
      </c>
      <c r="J298" s="802">
        <f t="shared" si="21"/>
        <v>91793.453259989386</v>
      </c>
      <c r="K298" s="800">
        <f t="shared" si="22"/>
        <v>1467411.7643163414</v>
      </c>
    </row>
    <row r="299" spans="6:17" hidden="1">
      <c r="G299" s="803">
        <f t="shared" si="23"/>
        <v>286</v>
      </c>
      <c r="H299" s="802">
        <f t="shared" si="24"/>
        <v>104137.16123246867</v>
      </c>
      <c r="I299" s="802">
        <f t="shared" si="20"/>
        <v>11617.009800837703</v>
      </c>
      <c r="J299" s="802">
        <f t="shared" si="21"/>
        <v>92520.151431630977</v>
      </c>
      <c r="K299" s="800">
        <f t="shared" si="22"/>
        <v>1374891.6128847103</v>
      </c>
    </row>
    <row r="300" spans="6:17" hidden="1">
      <c r="G300" s="803">
        <f t="shared" si="23"/>
        <v>287</v>
      </c>
      <c r="H300" s="802">
        <f t="shared" si="24"/>
        <v>104137.16123246867</v>
      </c>
      <c r="I300" s="802">
        <f t="shared" si="20"/>
        <v>10884.558602003957</v>
      </c>
      <c r="J300" s="802">
        <f t="shared" si="21"/>
        <v>93252.602630464709</v>
      </c>
      <c r="K300" s="800">
        <f t="shared" si="22"/>
        <v>1281639.0102542457</v>
      </c>
    </row>
    <row r="301" spans="6:17">
      <c r="F301" s="799">
        <v>24</v>
      </c>
      <c r="G301" s="804">
        <f t="shared" si="23"/>
        <v>288</v>
      </c>
      <c r="H301" s="805">
        <f t="shared" si="24"/>
        <v>104137.16123246867</v>
      </c>
      <c r="I301" s="805">
        <f t="shared" si="20"/>
        <v>10146.308831179445</v>
      </c>
      <c r="J301" s="805">
        <f t="shared" si="21"/>
        <v>93990.85240128923</v>
      </c>
      <c r="K301" s="806">
        <f t="shared" si="22"/>
        <v>1187648.1578529566</v>
      </c>
      <c r="N301" s="802">
        <f>SUM(H290:H301)</f>
        <v>1249645.9347896241</v>
      </c>
      <c r="O301" s="802">
        <f>SUM(I290:I301)</f>
        <v>169226.76894185226</v>
      </c>
      <c r="P301" s="802">
        <f>SUM(J290:J301)</f>
        <v>1080419.1658477718</v>
      </c>
      <c r="Q301" s="800">
        <f>K301</f>
        <v>1187648.1578529566</v>
      </c>
    </row>
    <row r="302" spans="6:17" hidden="1">
      <c r="G302" s="803">
        <f t="shared" si="23"/>
        <v>289</v>
      </c>
      <c r="H302" s="802">
        <f t="shared" si="24"/>
        <v>104137.16123246867</v>
      </c>
      <c r="I302" s="802">
        <f t="shared" si="20"/>
        <v>9402.2145830025729</v>
      </c>
      <c r="J302" s="802">
        <f t="shared" si="21"/>
        <v>94734.946649466103</v>
      </c>
      <c r="K302" s="800">
        <f t="shared" si="22"/>
        <v>1092913.2112034904</v>
      </c>
    </row>
    <row r="303" spans="6:17" hidden="1">
      <c r="G303" s="803">
        <f t="shared" si="23"/>
        <v>290</v>
      </c>
      <c r="H303" s="802">
        <f t="shared" si="24"/>
        <v>104137.16123246867</v>
      </c>
      <c r="I303" s="802">
        <f t="shared" si="20"/>
        <v>8652.2295886942993</v>
      </c>
      <c r="J303" s="802">
        <f t="shared" si="21"/>
        <v>95484.931643774369</v>
      </c>
      <c r="K303" s="800">
        <f t="shared" si="22"/>
        <v>997428.279559716</v>
      </c>
    </row>
    <row r="304" spans="6:17" hidden="1">
      <c r="G304" s="803">
        <f t="shared" si="23"/>
        <v>291</v>
      </c>
      <c r="H304" s="802">
        <f t="shared" si="24"/>
        <v>104137.16123246867</v>
      </c>
      <c r="I304" s="802">
        <f t="shared" si="20"/>
        <v>7896.3072131810859</v>
      </c>
      <c r="J304" s="802">
        <f t="shared" si="21"/>
        <v>96240.854019287581</v>
      </c>
      <c r="K304" s="800">
        <f t="shared" si="22"/>
        <v>901187.42554042838</v>
      </c>
    </row>
    <row r="305" spans="6:17" hidden="1">
      <c r="G305" s="803">
        <f t="shared" si="23"/>
        <v>292</v>
      </c>
      <c r="H305" s="802">
        <f t="shared" si="24"/>
        <v>104137.16123246867</v>
      </c>
      <c r="I305" s="802">
        <f t="shared" si="20"/>
        <v>7134.4004521950583</v>
      </c>
      <c r="J305" s="802">
        <f t="shared" si="21"/>
        <v>97002.760780273617</v>
      </c>
      <c r="K305" s="800">
        <f t="shared" si="22"/>
        <v>804184.66476015479</v>
      </c>
    </row>
    <row r="306" spans="6:17" hidden="1">
      <c r="G306" s="803">
        <f t="shared" si="23"/>
        <v>293</v>
      </c>
      <c r="H306" s="802">
        <f t="shared" si="24"/>
        <v>104137.16123246867</v>
      </c>
      <c r="I306" s="802">
        <f t="shared" si="20"/>
        <v>6366.4619293512269</v>
      </c>
      <c r="J306" s="802">
        <f t="shared" si="21"/>
        <v>97770.69930311745</v>
      </c>
      <c r="K306" s="800">
        <f t="shared" si="22"/>
        <v>706413.96545703732</v>
      </c>
    </row>
    <row r="307" spans="6:17" hidden="1">
      <c r="G307" s="803">
        <f t="shared" si="23"/>
        <v>294</v>
      </c>
      <c r="H307" s="802">
        <f t="shared" si="24"/>
        <v>104137.16123246867</v>
      </c>
      <c r="I307" s="802">
        <f t="shared" si="20"/>
        <v>5592.4438932015455</v>
      </c>
      <c r="J307" s="802">
        <f t="shared" si="21"/>
        <v>98544.717339267125</v>
      </c>
      <c r="K307" s="800">
        <f t="shared" si="22"/>
        <v>607869.24811777018</v>
      </c>
    </row>
    <row r="308" spans="6:17" hidden="1">
      <c r="G308" s="803">
        <f t="shared" si="23"/>
        <v>295</v>
      </c>
      <c r="H308" s="802">
        <f t="shared" si="24"/>
        <v>104137.16123246867</v>
      </c>
      <c r="I308" s="802">
        <f t="shared" si="20"/>
        <v>4812.2982142656811</v>
      </c>
      <c r="J308" s="802">
        <f t="shared" si="21"/>
        <v>99324.863018202988</v>
      </c>
      <c r="K308" s="800">
        <f t="shared" si="22"/>
        <v>508544.38509956718</v>
      </c>
    </row>
    <row r="309" spans="6:17" hidden="1">
      <c r="G309" s="803">
        <f t="shared" si="23"/>
        <v>296</v>
      </c>
      <c r="H309" s="802">
        <f t="shared" si="24"/>
        <v>104137.16123246867</v>
      </c>
      <c r="I309" s="802">
        <f t="shared" si="20"/>
        <v>4025.9763820382404</v>
      </c>
      <c r="J309" s="802">
        <f t="shared" si="21"/>
        <v>100111.18485043044</v>
      </c>
      <c r="K309" s="800">
        <f t="shared" si="22"/>
        <v>408433.20024913677</v>
      </c>
    </row>
    <row r="310" spans="6:17" hidden="1">
      <c r="G310" s="803">
        <f t="shared" si="23"/>
        <v>297</v>
      </c>
      <c r="H310" s="802">
        <f t="shared" si="24"/>
        <v>104137.16123246867</v>
      </c>
      <c r="I310" s="802">
        <f t="shared" si="20"/>
        <v>3233.4295019723331</v>
      </c>
      <c r="J310" s="802">
        <f t="shared" si="21"/>
        <v>100903.73173049634</v>
      </c>
      <c r="K310" s="800">
        <f t="shared" si="22"/>
        <v>307529.46851864044</v>
      </c>
    </row>
    <row r="311" spans="6:17" hidden="1">
      <c r="G311" s="803">
        <f t="shared" si="23"/>
        <v>298</v>
      </c>
      <c r="H311" s="802">
        <f t="shared" si="24"/>
        <v>104137.16123246867</v>
      </c>
      <c r="I311" s="802">
        <f t="shared" si="20"/>
        <v>2434.6082924392372</v>
      </c>
      <c r="J311" s="802">
        <f t="shared" si="21"/>
        <v>101702.55294002943</v>
      </c>
      <c r="K311" s="800">
        <f t="shared" si="22"/>
        <v>205826.91557861102</v>
      </c>
    </row>
    <row r="312" spans="6:17" hidden="1">
      <c r="G312" s="803">
        <f t="shared" si="23"/>
        <v>299</v>
      </c>
      <c r="H312" s="802">
        <f t="shared" si="24"/>
        <v>104137.16123246867</v>
      </c>
      <c r="I312" s="802">
        <f t="shared" si="20"/>
        <v>1629.4630816640042</v>
      </c>
      <c r="J312" s="802">
        <f t="shared" si="21"/>
        <v>102507.69815080467</v>
      </c>
      <c r="K312" s="800">
        <f t="shared" si="22"/>
        <v>103319.21742780635</v>
      </c>
    </row>
    <row r="313" spans="6:17">
      <c r="F313" s="799">
        <v>25</v>
      </c>
      <c r="G313" s="804">
        <f t="shared" si="23"/>
        <v>300</v>
      </c>
      <c r="H313" s="805">
        <f t="shared" si="24"/>
        <v>104137.16123246867</v>
      </c>
      <c r="I313" s="805">
        <f t="shared" si="20"/>
        <v>817.94380463680034</v>
      </c>
      <c r="J313" s="805">
        <f t="shared" si="21"/>
        <v>103319.21742783187</v>
      </c>
      <c r="K313" s="806">
        <f t="shared" si="22"/>
        <v>-2.5524059310555458E-8</v>
      </c>
      <c r="N313" s="802">
        <f>SUM(H302:H313)</f>
        <v>1249645.9347896241</v>
      </c>
      <c r="O313" s="802">
        <f>SUM(I302:I313)</f>
        <v>61997.776936642098</v>
      </c>
      <c r="P313" s="802">
        <f>SUM(J302:J313)</f>
        <v>1187648.1578529819</v>
      </c>
      <c r="Q313" s="800">
        <f>K313</f>
        <v>-2.5524059310555458E-8</v>
      </c>
    </row>
    <row r="314" spans="6:17" hidden="1">
      <c r="G314" s="812">
        <f t="shared" si="23"/>
        <v>301</v>
      </c>
      <c r="H314" s="813">
        <f t="shared" si="24"/>
        <v>104137.16123246867</v>
      </c>
      <c r="I314" s="813">
        <f t="shared" si="20"/>
        <v>-2.0206546954189739E-10</v>
      </c>
      <c r="J314" s="813">
        <f t="shared" si="21"/>
        <v>104137.16123246888</v>
      </c>
      <c r="K314" s="814">
        <f t="shared" si="22"/>
        <v>-104137.1612324944</v>
      </c>
      <c r="N314" s="802">
        <f t="shared" ref="N314:P329" si="25">SUM(H303:H314)</f>
        <v>1249645.9347896241</v>
      </c>
      <c r="O314" s="802">
        <f t="shared" si="25"/>
        <v>52595.562353639325</v>
      </c>
      <c r="P314" s="802">
        <f t="shared" si="25"/>
        <v>1197050.3724359849</v>
      </c>
      <c r="Q314" s="800">
        <f t="shared" ref="Q314:Q373" si="26">K314</f>
        <v>-104137.1612324944</v>
      </c>
    </row>
    <row r="315" spans="6:17" hidden="1">
      <c r="G315" s="812">
        <f t="shared" si="23"/>
        <v>302</v>
      </c>
      <c r="H315" s="813">
        <f t="shared" si="24"/>
        <v>104137.16123246867</v>
      </c>
      <c r="I315" s="813">
        <f t="shared" si="20"/>
        <v>-824.41919309058073</v>
      </c>
      <c r="J315" s="813">
        <f t="shared" si="21"/>
        <v>104961.58042555925</v>
      </c>
      <c r="K315" s="814">
        <f t="shared" si="22"/>
        <v>-209098.74165805365</v>
      </c>
      <c r="N315" s="802">
        <f t="shared" si="25"/>
        <v>1249645.9347896241</v>
      </c>
      <c r="O315" s="802">
        <f t="shared" si="25"/>
        <v>43118.913571854435</v>
      </c>
      <c r="P315" s="802">
        <f t="shared" si="25"/>
        <v>1206527.0212177697</v>
      </c>
      <c r="Q315" s="800">
        <f t="shared" si="26"/>
        <v>-209098.74165805365</v>
      </c>
    </row>
    <row r="316" spans="6:17" hidden="1">
      <c r="G316" s="812">
        <f t="shared" si="23"/>
        <v>303</v>
      </c>
      <c r="H316" s="813">
        <f t="shared" si="24"/>
        <v>104137.16123246867</v>
      </c>
      <c r="I316" s="813">
        <f t="shared" si="20"/>
        <v>-1655.3650381262582</v>
      </c>
      <c r="J316" s="813">
        <f t="shared" si="21"/>
        <v>105792.52627059493</v>
      </c>
      <c r="K316" s="814">
        <f t="shared" si="22"/>
        <v>-314891.26792864857</v>
      </c>
      <c r="N316" s="802">
        <f t="shared" si="25"/>
        <v>1249645.9347896241</v>
      </c>
      <c r="O316" s="802">
        <f t="shared" si="25"/>
        <v>33567.241320547088</v>
      </c>
      <c r="P316" s="802">
        <f t="shared" si="25"/>
        <v>1216078.6934690771</v>
      </c>
      <c r="Q316" s="800">
        <f t="shared" si="26"/>
        <v>-314891.26792864857</v>
      </c>
    </row>
    <row r="317" spans="6:17" hidden="1">
      <c r="G317" s="812">
        <f t="shared" si="23"/>
        <v>304</v>
      </c>
      <c r="H317" s="813">
        <f t="shared" si="24"/>
        <v>104137.16123246867</v>
      </c>
      <c r="I317" s="813">
        <f t="shared" si="20"/>
        <v>-2492.8892044351346</v>
      </c>
      <c r="J317" s="813">
        <f t="shared" si="21"/>
        <v>106630.05043690381</v>
      </c>
      <c r="K317" s="814">
        <f t="shared" si="22"/>
        <v>-421521.31836555235</v>
      </c>
      <c r="N317" s="802">
        <f t="shared" si="25"/>
        <v>1249645.9347896241</v>
      </c>
      <c r="O317" s="802">
        <f t="shared" si="25"/>
        <v>23939.951663916891</v>
      </c>
      <c r="P317" s="802">
        <f t="shared" si="25"/>
        <v>1225705.9831257071</v>
      </c>
      <c r="Q317" s="800">
        <f t="shared" si="26"/>
        <v>-421521.31836555235</v>
      </c>
    </row>
    <row r="318" spans="6:17" hidden="1">
      <c r="G318" s="812">
        <f t="shared" si="23"/>
        <v>305</v>
      </c>
      <c r="H318" s="813">
        <f t="shared" si="24"/>
        <v>104137.16123246867</v>
      </c>
      <c r="I318" s="813">
        <f t="shared" si="20"/>
        <v>-3337.0437703939565</v>
      </c>
      <c r="J318" s="813">
        <f t="shared" si="21"/>
        <v>107474.20500286263</v>
      </c>
      <c r="K318" s="814">
        <f t="shared" si="22"/>
        <v>-528995.52336841496</v>
      </c>
      <c r="N318" s="802">
        <f t="shared" si="25"/>
        <v>1249645.9347896241</v>
      </c>
      <c r="O318" s="802">
        <f t="shared" si="25"/>
        <v>14236.445964171708</v>
      </c>
      <c r="P318" s="802">
        <f t="shared" si="25"/>
        <v>1235409.4888254523</v>
      </c>
      <c r="Q318" s="800">
        <f t="shared" si="26"/>
        <v>-528995.52336841496</v>
      </c>
    </row>
    <row r="319" spans="6:17" hidden="1">
      <c r="G319" s="812">
        <f t="shared" si="23"/>
        <v>306</v>
      </c>
      <c r="H319" s="813">
        <f t="shared" si="24"/>
        <v>104137.16123246867</v>
      </c>
      <c r="I319" s="813">
        <f t="shared" si="20"/>
        <v>-4187.8812266666191</v>
      </c>
      <c r="J319" s="813">
        <f t="shared" si="21"/>
        <v>108325.04245913529</v>
      </c>
      <c r="K319" s="814">
        <f t="shared" si="22"/>
        <v>-637320.56582755025</v>
      </c>
      <c r="N319" s="802">
        <f t="shared" si="25"/>
        <v>1249645.9347896241</v>
      </c>
      <c r="O319" s="802">
        <f t="shared" si="25"/>
        <v>4456.1208443035466</v>
      </c>
      <c r="P319" s="802">
        <f t="shared" si="25"/>
        <v>1245189.8139453204</v>
      </c>
      <c r="Q319" s="800">
        <f t="shared" si="26"/>
        <v>-637320.56582755025</v>
      </c>
    </row>
    <row r="320" spans="6:17" hidden="1">
      <c r="G320" s="812">
        <f t="shared" si="23"/>
        <v>307</v>
      </c>
      <c r="H320" s="813">
        <f t="shared" si="24"/>
        <v>104137.16123246867</v>
      </c>
      <c r="I320" s="813">
        <f t="shared" si="20"/>
        <v>-5045.4544794681069</v>
      </c>
      <c r="J320" s="813">
        <f t="shared" si="21"/>
        <v>109182.61571193679</v>
      </c>
      <c r="K320" s="814">
        <f t="shared" si="22"/>
        <v>-746503.18153948709</v>
      </c>
      <c r="N320" s="802">
        <f t="shared" si="25"/>
        <v>1249645.9347896241</v>
      </c>
      <c r="O320" s="802">
        <f t="shared" si="25"/>
        <v>-5401.6318494302413</v>
      </c>
      <c r="P320" s="802">
        <f t="shared" si="25"/>
        <v>1255047.5666390541</v>
      </c>
      <c r="Q320" s="800">
        <f t="shared" si="26"/>
        <v>-746503.18153948709</v>
      </c>
    </row>
    <row r="321" spans="6:17" hidden="1">
      <c r="G321" s="812">
        <f t="shared" si="23"/>
        <v>308</v>
      </c>
      <c r="H321" s="813">
        <f t="shared" si="24"/>
        <v>104137.16123246867</v>
      </c>
      <c r="I321" s="813">
        <f t="shared" si="20"/>
        <v>-5909.8168538542732</v>
      </c>
      <c r="J321" s="813">
        <f t="shared" si="21"/>
        <v>110046.97808632294</v>
      </c>
      <c r="K321" s="814">
        <f t="shared" si="22"/>
        <v>-856550.15962580999</v>
      </c>
      <c r="N321" s="802">
        <f t="shared" si="25"/>
        <v>1249645.9347896241</v>
      </c>
      <c r="O321" s="802">
        <f t="shared" si="25"/>
        <v>-15337.425085322757</v>
      </c>
      <c r="P321" s="802">
        <f t="shared" si="25"/>
        <v>1264983.359874947</v>
      </c>
      <c r="Q321" s="800">
        <f t="shared" si="26"/>
        <v>-856550.15962580999</v>
      </c>
    </row>
    <row r="322" spans="6:17" hidden="1">
      <c r="G322" s="812">
        <f t="shared" si="23"/>
        <v>309</v>
      </c>
      <c r="H322" s="813">
        <f t="shared" si="24"/>
        <v>104137.16123246867</v>
      </c>
      <c r="I322" s="813">
        <f t="shared" si="20"/>
        <v>-6781.0220970376631</v>
      </c>
      <c r="J322" s="813">
        <f t="shared" si="21"/>
        <v>110918.18332950634</v>
      </c>
      <c r="K322" s="814">
        <f t="shared" si="22"/>
        <v>-967468.3429553163</v>
      </c>
      <c r="N322" s="802">
        <f t="shared" si="25"/>
        <v>1249645.9347896241</v>
      </c>
      <c r="O322" s="802">
        <f t="shared" si="25"/>
        <v>-25351.876684332754</v>
      </c>
      <c r="P322" s="802">
        <f t="shared" si="25"/>
        <v>1274997.811473957</v>
      </c>
      <c r="Q322" s="800">
        <f t="shared" si="26"/>
        <v>-967468.3429553163</v>
      </c>
    </row>
    <row r="323" spans="6:17" hidden="1">
      <c r="G323" s="812">
        <f t="shared" si="23"/>
        <v>310</v>
      </c>
      <c r="H323" s="813">
        <f t="shared" si="24"/>
        <v>104137.16123246867</v>
      </c>
      <c r="I323" s="813">
        <f t="shared" si="20"/>
        <v>-7659.124381729589</v>
      </c>
      <c r="J323" s="813">
        <f t="shared" si="21"/>
        <v>111796.28561419826</v>
      </c>
      <c r="K323" s="814">
        <f t="shared" si="22"/>
        <v>-1079264.6285695145</v>
      </c>
      <c r="N323" s="802">
        <f t="shared" si="25"/>
        <v>1249645.9347896241</v>
      </c>
      <c r="O323" s="802">
        <f t="shared" si="25"/>
        <v>-35445.609358501584</v>
      </c>
      <c r="P323" s="802">
        <f t="shared" si="25"/>
        <v>1285091.5441481257</v>
      </c>
      <c r="Q323" s="800">
        <f t="shared" si="26"/>
        <v>-1079264.6285695145</v>
      </c>
    </row>
    <row r="324" spans="6:17" hidden="1">
      <c r="G324" s="812">
        <f t="shared" si="23"/>
        <v>311</v>
      </c>
      <c r="H324" s="813">
        <f t="shared" si="24"/>
        <v>104137.16123246867</v>
      </c>
      <c r="I324" s="813">
        <f t="shared" si="20"/>
        <v>-8544.1783095086575</v>
      </c>
      <c r="J324" s="813">
        <f t="shared" si="21"/>
        <v>112681.33954197733</v>
      </c>
      <c r="K324" s="814">
        <f t="shared" si="22"/>
        <v>-1191945.9681114918</v>
      </c>
      <c r="N324" s="802">
        <f t="shared" si="25"/>
        <v>1249645.9347896241</v>
      </c>
      <c r="O324" s="802">
        <f t="shared" si="25"/>
        <v>-45619.25074967424</v>
      </c>
      <c r="P324" s="802">
        <f t="shared" si="25"/>
        <v>1295265.1855392982</v>
      </c>
      <c r="Q324" s="800">
        <f t="shared" si="26"/>
        <v>-1191945.9681114918</v>
      </c>
    </row>
    <row r="325" spans="6:17">
      <c r="F325" s="799">
        <v>26</v>
      </c>
      <c r="G325" s="804">
        <f t="shared" si="23"/>
        <v>312</v>
      </c>
      <c r="H325" s="805">
        <f t="shared" si="24"/>
        <v>104137.16123246867</v>
      </c>
      <c r="I325" s="805">
        <f t="shared" si="20"/>
        <v>-9436.2389142159773</v>
      </c>
      <c r="J325" s="805">
        <f t="shared" si="21"/>
        <v>113573.40014668465</v>
      </c>
      <c r="K325" s="806">
        <f t="shared" si="22"/>
        <v>-1305519.3682581764</v>
      </c>
      <c r="N325" s="802">
        <f t="shared" si="25"/>
        <v>1249645.9347896241</v>
      </c>
      <c r="O325" s="802">
        <f t="shared" si="25"/>
        <v>-55873.433468527015</v>
      </c>
      <c r="P325" s="802">
        <f t="shared" si="25"/>
        <v>1305519.3682581508</v>
      </c>
      <c r="Q325" s="800">
        <f t="shared" si="26"/>
        <v>-1305519.3682581764</v>
      </c>
    </row>
    <row r="326" spans="6:17" hidden="1">
      <c r="G326" s="812">
        <f t="shared" si="23"/>
        <v>313</v>
      </c>
      <c r="H326" s="813">
        <f t="shared" si="24"/>
        <v>104137.16123246867</v>
      </c>
      <c r="I326" s="813">
        <f t="shared" si="20"/>
        <v>-10335.36166537723</v>
      </c>
      <c r="J326" s="813">
        <f t="shared" si="21"/>
        <v>114472.52289784591</v>
      </c>
      <c r="K326" s="814">
        <f t="shared" si="22"/>
        <v>-1419991.8911560222</v>
      </c>
      <c r="N326" s="802">
        <f t="shared" si="25"/>
        <v>1249645.9347896241</v>
      </c>
      <c r="O326" s="802">
        <f t="shared" si="25"/>
        <v>-66208.795133904059</v>
      </c>
      <c r="P326" s="802">
        <f t="shared" si="25"/>
        <v>1315854.7299235279</v>
      </c>
      <c r="Q326" s="800">
        <f t="shared" si="26"/>
        <v>-1419991.8911560222</v>
      </c>
    </row>
    <row r="327" spans="6:17" hidden="1">
      <c r="G327" s="812">
        <f t="shared" si="23"/>
        <v>314</v>
      </c>
      <c r="H327" s="813">
        <f t="shared" si="24"/>
        <v>104137.16123246867</v>
      </c>
      <c r="I327" s="813">
        <f t="shared" si="20"/>
        <v>-11241.602471651844</v>
      </c>
      <c r="J327" s="813">
        <f t="shared" si="21"/>
        <v>115378.76370412052</v>
      </c>
      <c r="K327" s="814">
        <f t="shared" si="22"/>
        <v>-1535370.6548601426</v>
      </c>
      <c r="N327" s="802">
        <f t="shared" si="25"/>
        <v>1249645.9347896241</v>
      </c>
      <c r="O327" s="802">
        <f t="shared" si="25"/>
        <v>-76625.978412465309</v>
      </c>
      <c r="P327" s="802">
        <f t="shared" si="25"/>
        <v>1326271.9132020893</v>
      </c>
      <c r="Q327" s="800">
        <f t="shared" si="26"/>
        <v>-1535370.6548601426</v>
      </c>
    </row>
    <row r="328" spans="6:17" hidden="1">
      <c r="G328" s="812">
        <f t="shared" si="23"/>
        <v>315</v>
      </c>
      <c r="H328" s="813">
        <f t="shared" si="24"/>
        <v>104137.16123246867</v>
      </c>
      <c r="I328" s="813">
        <f t="shared" si="20"/>
        <v>-12155.017684309463</v>
      </c>
      <c r="J328" s="813">
        <f t="shared" si="21"/>
        <v>116292.17891677814</v>
      </c>
      <c r="K328" s="814">
        <f t="shared" si="22"/>
        <v>-1651662.8337769208</v>
      </c>
      <c r="N328" s="802">
        <f t="shared" si="25"/>
        <v>1249645.9347896241</v>
      </c>
      <c r="O328" s="802">
        <f t="shared" si="25"/>
        <v>-87125.63105864852</v>
      </c>
      <c r="P328" s="802">
        <f t="shared" si="25"/>
        <v>1336771.5658482725</v>
      </c>
      <c r="Q328" s="800">
        <f t="shared" si="26"/>
        <v>-1651662.8337769208</v>
      </c>
    </row>
    <row r="329" spans="6:17" hidden="1">
      <c r="G329" s="812">
        <f t="shared" si="23"/>
        <v>316</v>
      </c>
      <c r="H329" s="813">
        <f t="shared" si="24"/>
        <v>104137.16123246867</v>
      </c>
      <c r="I329" s="813">
        <f t="shared" si="20"/>
        <v>-13075.664100733957</v>
      </c>
      <c r="J329" s="813">
        <f t="shared" si="21"/>
        <v>117212.82533320264</v>
      </c>
      <c r="K329" s="814">
        <f t="shared" si="22"/>
        <v>-1768875.6591101235</v>
      </c>
      <c r="N329" s="802">
        <f t="shared" si="25"/>
        <v>1249645.9347896241</v>
      </c>
      <c r="O329" s="802">
        <f t="shared" si="25"/>
        <v>-97708.405954947346</v>
      </c>
      <c r="P329" s="802">
        <f t="shared" si="25"/>
        <v>1347354.3407445715</v>
      </c>
      <c r="Q329" s="800">
        <f t="shared" si="26"/>
        <v>-1768875.6591101235</v>
      </c>
    </row>
    <row r="330" spans="6:17" hidden="1">
      <c r="G330" s="812">
        <f t="shared" si="23"/>
        <v>317</v>
      </c>
      <c r="H330" s="813">
        <f t="shared" si="24"/>
        <v>104137.16123246867</v>
      </c>
      <c r="I330" s="813">
        <f t="shared" si="20"/>
        <v>-14003.598967955148</v>
      </c>
      <c r="J330" s="813">
        <f t="shared" si="21"/>
        <v>118140.76020042381</v>
      </c>
      <c r="K330" s="814">
        <f t="shared" si="22"/>
        <v>-1887016.4193105474</v>
      </c>
      <c r="N330" s="802">
        <f t="shared" ref="N330:P345" si="27">SUM(H319:H330)</f>
        <v>1249645.9347896241</v>
      </c>
      <c r="O330" s="802">
        <f t="shared" si="27"/>
        <v>-108374.96115250852</v>
      </c>
      <c r="P330" s="802">
        <f t="shared" si="27"/>
        <v>1358020.8959421329</v>
      </c>
      <c r="Q330" s="800">
        <f t="shared" si="26"/>
        <v>-1887016.4193105474</v>
      </c>
    </row>
    <row r="331" spans="6:17" hidden="1">
      <c r="G331" s="812">
        <f t="shared" si="23"/>
        <v>318</v>
      </c>
      <c r="H331" s="813">
        <f t="shared" si="24"/>
        <v>104137.16123246867</v>
      </c>
      <c r="I331" s="813">
        <f t="shared" si="20"/>
        <v>-14938.8799862085</v>
      </c>
      <c r="J331" s="813">
        <f t="shared" si="21"/>
        <v>119076.04121867717</v>
      </c>
      <c r="K331" s="814">
        <f t="shared" si="22"/>
        <v>-2006092.4605292245</v>
      </c>
      <c r="N331" s="802">
        <f t="shared" si="27"/>
        <v>1249645.9347896241</v>
      </c>
      <c r="O331" s="802">
        <f t="shared" si="27"/>
        <v>-119125.9599120504</v>
      </c>
      <c r="P331" s="802">
        <f t="shared" si="27"/>
        <v>1368771.8947016746</v>
      </c>
      <c r="Q331" s="800">
        <f t="shared" si="26"/>
        <v>-2006092.4605292245</v>
      </c>
    </row>
    <row r="332" spans="6:17" hidden="1">
      <c r="G332" s="812">
        <f t="shared" si="23"/>
        <v>319</v>
      </c>
      <c r="H332" s="813">
        <f t="shared" si="24"/>
        <v>104137.16123246867</v>
      </c>
      <c r="I332" s="813">
        <f t="shared" si="20"/>
        <v>-15881.565312523029</v>
      </c>
      <c r="J332" s="813">
        <f t="shared" si="21"/>
        <v>120018.7265449917</v>
      </c>
      <c r="K332" s="814">
        <f t="shared" si="22"/>
        <v>-2126111.1870742161</v>
      </c>
      <c r="N332" s="802">
        <f t="shared" si="27"/>
        <v>1249645.9347896241</v>
      </c>
      <c r="O332" s="802">
        <f t="shared" si="27"/>
        <v>-129962.07074510535</v>
      </c>
      <c r="P332" s="802">
        <f t="shared" si="27"/>
        <v>1379608.0055347292</v>
      </c>
      <c r="Q332" s="800">
        <f t="shared" si="26"/>
        <v>-2126111.1870742161</v>
      </c>
    </row>
    <row r="333" spans="6:17" hidden="1">
      <c r="G333" s="812">
        <f t="shared" si="23"/>
        <v>320</v>
      </c>
      <c r="H333" s="813">
        <f t="shared" si="24"/>
        <v>104137.16123246867</v>
      </c>
      <c r="I333" s="813">
        <f t="shared" si="20"/>
        <v>-16831.713564337544</v>
      </c>
      <c r="J333" s="813">
        <f t="shared" si="21"/>
        <v>120968.87479680622</v>
      </c>
      <c r="K333" s="814">
        <f t="shared" si="22"/>
        <v>-2247080.0618710225</v>
      </c>
      <c r="N333" s="802">
        <f t="shared" si="27"/>
        <v>1249645.9347896241</v>
      </c>
      <c r="O333" s="802">
        <f t="shared" si="27"/>
        <v>-140883.9674555886</v>
      </c>
      <c r="P333" s="802">
        <f t="shared" si="27"/>
        <v>1390529.9022452126</v>
      </c>
      <c r="Q333" s="800">
        <f t="shared" si="26"/>
        <v>-2247080.0618710225</v>
      </c>
    </row>
    <row r="334" spans="6:17" hidden="1">
      <c r="G334" s="812">
        <f t="shared" si="23"/>
        <v>321</v>
      </c>
      <c r="H334" s="813">
        <f t="shared" si="24"/>
        <v>104137.16123246867</v>
      </c>
      <c r="I334" s="813">
        <f t="shared" ref="I334:I373" si="28">IPMT($D$5,$G$14,$D$6,-K333)</f>
        <v>-17789.383823145596</v>
      </c>
      <c r="J334" s="813">
        <f t="shared" ref="J334:J373" si="29">IF(G334="","",H334-I334)</f>
        <v>121926.54505561426</v>
      </c>
      <c r="K334" s="814">
        <f t="shared" ref="K334:K373" si="30">IF(G334="","",K333-J334)</f>
        <v>-2369006.6069266368</v>
      </c>
      <c r="N334" s="802">
        <f t="shared" si="27"/>
        <v>1249645.9347896241</v>
      </c>
      <c r="O334" s="802">
        <f t="shared" si="27"/>
        <v>-151892.32918169652</v>
      </c>
      <c r="P334" s="802">
        <f t="shared" si="27"/>
        <v>1401538.2639713206</v>
      </c>
      <c r="Q334" s="800">
        <f t="shared" si="26"/>
        <v>-2369006.6069266368</v>
      </c>
    </row>
    <row r="335" spans="6:17" hidden="1">
      <c r="G335" s="812">
        <f t="shared" ref="G335:G373" si="31">G334+1</f>
        <v>322</v>
      </c>
      <c r="H335" s="813">
        <f t="shared" ref="H335:H373" si="32">H334</f>
        <v>104137.16123246867</v>
      </c>
      <c r="I335" s="813">
        <f t="shared" si="28"/>
        <v>-18754.635638169209</v>
      </c>
      <c r="J335" s="813">
        <f t="shared" si="29"/>
        <v>122891.79687063789</v>
      </c>
      <c r="K335" s="814">
        <f t="shared" si="30"/>
        <v>-2491898.4037972745</v>
      </c>
      <c r="N335" s="802">
        <f t="shared" si="27"/>
        <v>1249645.9347896241</v>
      </c>
      <c r="O335" s="802">
        <f t="shared" si="27"/>
        <v>-162987.84043813616</v>
      </c>
      <c r="P335" s="802">
        <f t="shared" si="27"/>
        <v>1412633.7752277602</v>
      </c>
      <c r="Q335" s="800">
        <f t="shared" si="26"/>
        <v>-2491898.4037972745</v>
      </c>
    </row>
    <row r="336" spans="6:17" hidden="1">
      <c r="G336" s="812">
        <f t="shared" si="31"/>
        <v>323</v>
      </c>
      <c r="H336" s="813">
        <f t="shared" si="32"/>
        <v>104137.16123246867</v>
      </c>
      <c r="I336" s="813">
        <f t="shared" si="28"/>
        <v>-19727.529030061756</v>
      </c>
      <c r="J336" s="813">
        <f t="shared" si="29"/>
        <v>123864.69026253044</v>
      </c>
      <c r="K336" s="814">
        <f t="shared" si="30"/>
        <v>-2615763.0940598049</v>
      </c>
      <c r="N336" s="802">
        <f t="shared" si="27"/>
        <v>1249645.9347896241</v>
      </c>
      <c r="O336" s="802">
        <f t="shared" si="27"/>
        <v>-174171.19115868927</v>
      </c>
      <c r="P336" s="802">
        <f t="shared" si="27"/>
        <v>1423817.1259483134</v>
      </c>
      <c r="Q336" s="800">
        <f t="shared" si="26"/>
        <v>-2615763.0940598049</v>
      </c>
    </row>
    <row r="337" spans="6:17">
      <c r="F337" s="799">
        <v>27</v>
      </c>
      <c r="G337" s="804">
        <f t="shared" si="31"/>
        <v>324</v>
      </c>
      <c r="H337" s="805">
        <f t="shared" si="32"/>
        <v>104137.16123246867</v>
      </c>
      <c r="I337" s="805">
        <f t="shared" si="28"/>
        <v>-20708.124494640124</v>
      </c>
      <c r="J337" s="805">
        <f t="shared" si="29"/>
        <v>124845.2857271088</v>
      </c>
      <c r="K337" s="806">
        <f t="shared" si="30"/>
        <v>-2740608.3797869137</v>
      </c>
      <c r="N337" s="802">
        <f t="shared" si="27"/>
        <v>1249645.9347896241</v>
      </c>
      <c r="O337" s="802">
        <f t="shared" si="27"/>
        <v>-185443.0767391134</v>
      </c>
      <c r="P337" s="802">
        <f t="shared" si="27"/>
        <v>1435089.0115287376</v>
      </c>
      <c r="Q337" s="800">
        <f t="shared" si="26"/>
        <v>-2740608.3797869137</v>
      </c>
    </row>
    <row r="338" spans="6:17" hidden="1">
      <c r="G338" s="812">
        <f t="shared" si="31"/>
        <v>325</v>
      </c>
      <c r="H338" s="813">
        <f t="shared" si="32"/>
        <v>104137.16123246867</v>
      </c>
      <c r="I338" s="813">
        <f t="shared" si="28"/>
        <v>-21696.483006646402</v>
      </c>
      <c r="J338" s="813">
        <f t="shared" si="29"/>
        <v>125833.64423911508</v>
      </c>
      <c r="K338" s="814">
        <f t="shared" si="30"/>
        <v>-2866442.0240260288</v>
      </c>
      <c r="N338" s="802">
        <f t="shared" si="27"/>
        <v>1249645.9347896241</v>
      </c>
      <c r="O338" s="802">
        <f t="shared" si="27"/>
        <v>-196804.19808038257</v>
      </c>
      <c r="P338" s="802">
        <f t="shared" si="27"/>
        <v>1446450.1328700068</v>
      </c>
      <c r="Q338" s="800">
        <f t="shared" si="26"/>
        <v>-2866442.0240260288</v>
      </c>
    </row>
    <row r="339" spans="6:17" hidden="1">
      <c r="G339" s="812">
        <f t="shared" si="31"/>
        <v>326</v>
      </c>
      <c r="H339" s="813">
        <f t="shared" si="32"/>
        <v>104137.16123246867</v>
      </c>
      <c r="I339" s="813">
        <f t="shared" si="28"/>
        <v>-22692.666023539397</v>
      </c>
      <c r="J339" s="813">
        <f t="shared" si="29"/>
        <v>126829.82725600807</v>
      </c>
      <c r="K339" s="814">
        <f t="shared" si="30"/>
        <v>-2993271.8512820369</v>
      </c>
      <c r="N339" s="802">
        <f t="shared" si="27"/>
        <v>1249645.9347896241</v>
      </c>
      <c r="O339" s="802">
        <f t="shared" si="27"/>
        <v>-208255.26163227012</v>
      </c>
      <c r="P339" s="802">
        <f t="shared" si="27"/>
        <v>1457901.1964218942</v>
      </c>
      <c r="Q339" s="800">
        <f t="shared" si="26"/>
        <v>-2993271.8512820369</v>
      </c>
    </row>
    <row r="340" spans="6:17" hidden="1">
      <c r="G340" s="812">
        <f t="shared" si="31"/>
        <v>327</v>
      </c>
      <c r="H340" s="813">
        <f t="shared" si="32"/>
        <v>104137.16123246867</v>
      </c>
      <c r="I340" s="813">
        <f t="shared" si="28"/>
        <v>-23696.735489316128</v>
      </c>
      <c r="J340" s="813">
        <f t="shared" si="29"/>
        <v>127833.8967217848</v>
      </c>
      <c r="K340" s="814">
        <f t="shared" si="30"/>
        <v>-3121105.7480038218</v>
      </c>
      <c r="N340" s="802">
        <f t="shared" si="27"/>
        <v>1249645.9347896241</v>
      </c>
      <c r="O340" s="802">
        <f t="shared" si="27"/>
        <v>-219796.97943727681</v>
      </c>
      <c r="P340" s="802">
        <f t="shared" si="27"/>
        <v>1469442.9142269008</v>
      </c>
      <c r="Q340" s="800">
        <f t="shared" si="26"/>
        <v>-3121105.7480038218</v>
      </c>
    </row>
    <row r="341" spans="6:17" hidden="1">
      <c r="G341" s="812">
        <f t="shared" si="31"/>
        <v>328</v>
      </c>
      <c r="H341" s="813">
        <f t="shared" si="32"/>
        <v>104137.16123246867</v>
      </c>
      <c r="I341" s="813">
        <f t="shared" si="28"/>
        <v>-24708.753838363587</v>
      </c>
      <c r="J341" s="813">
        <f t="shared" si="29"/>
        <v>128845.91507083226</v>
      </c>
      <c r="K341" s="814">
        <f t="shared" si="30"/>
        <v>-3249951.6630746541</v>
      </c>
      <c r="N341" s="802">
        <f t="shared" si="27"/>
        <v>1249645.9347896241</v>
      </c>
      <c r="O341" s="802">
        <f t="shared" si="27"/>
        <v>-231430.06917490647</v>
      </c>
      <c r="P341" s="802">
        <f t="shared" si="27"/>
        <v>1481076.0039645305</v>
      </c>
      <c r="Q341" s="800">
        <f t="shared" si="26"/>
        <v>-3249951.6630746541</v>
      </c>
    </row>
    <row r="342" spans="6:17" hidden="1">
      <c r="G342" s="812">
        <f t="shared" si="31"/>
        <v>329</v>
      </c>
      <c r="H342" s="813">
        <f t="shared" si="32"/>
        <v>104137.16123246867</v>
      </c>
      <c r="I342" s="813">
        <f t="shared" si="28"/>
        <v>-25728.783999341013</v>
      </c>
      <c r="J342" s="813">
        <f t="shared" si="29"/>
        <v>129865.94523180969</v>
      </c>
      <c r="K342" s="814">
        <f t="shared" si="30"/>
        <v>-3379817.6083064638</v>
      </c>
      <c r="N342" s="802">
        <f t="shared" si="27"/>
        <v>1249645.9347896241</v>
      </c>
      <c r="O342" s="802">
        <f t="shared" si="27"/>
        <v>-243155.25420629233</v>
      </c>
      <c r="P342" s="802">
        <f t="shared" si="27"/>
        <v>1492801.1889959164</v>
      </c>
      <c r="Q342" s="800">
        <f t="shared" si="26"/>
        <v>-3379817.6083064638</v>
      </c>
    </row>
    <row r="343" spans="6:17" hidden="1">
      <c r="G343" s="812">
        <f t="shared" si="31"/>
        <v>330</v>
      </c>
      <c r="H343" s="813">
        <f t="shared" si="32"/>
        <v>104137.16123246867</v>
      </c>
      <c r="I343" s="813">
        <f t="shared" si="28"/>
        <v>-26756.889399092841</v>
      </c>
      <c r="J343" s="813">
        <f t="shared" si="29"/>
        <v>130894.05063156152</v>
      </c>
      <c r="K343" s="814">
        <f t="shared" si="30"/>
        <v>-3510711.6589380251</v>
      </c>
      <c r="N343" s="802">
        <f t="shared" si="27"/>
        <v>1249645.9347896241</v>
      </c>
      <c r="O343" s="802">
        <f t="shared" si="27"/>
        <v>-254973.26361917667</v>
      </c>
      <c r="P343" s="802">
        <f t="shared" si="27"/>
        <v>1504619.1984088009</v>
      </c>
      <c r="Q343" s="800">
        <f t="shared" si="26"/>
        <v>-3510711.6589380251</v>
      </c>
    </row>
    <row r="344" spans="6:17" hidden="1">
      <c r="G344" s="812">
        <f t="shared" si="31"/>
        <v>331</v>
      </c>
      <c r="H344" s="813">
        <f t="shared" si="32"/>
        <v>104137.16123246867</v>
      </c>
      <c r="I344" s="813">
        <f t="shared" si="28"/>
        <v>-27793.133966592701</v>
      </c>
      <c r="J344" s="813">
        <f t="shared" si="29"/>
        <v>131930.29519906137</v>
      </c>
      <c r="K344" s="814">
        <f t="shared" si="30"/>
        <v>-3642641.9541370864</v>
      </c>
      <c r="N344" s="802">
        <f t="shared" si="27"/>
        <v>1249645.9347896241</v>
      </c>
      <c r="O344" s="802">
        <f t="shared" si="27"/>
        <v>-266884.83227324637</v>
      </c>
      <c r="P344" s="802">
        <f t="shared" si="27"/>
        <v>1516530.7670628706</v>
      </c>
      <c r="Q344" s="800">
        <f t="shared" si="26"/>
        <v>-3642641.9541370864</v>
      </c>
    </row>
    <row r="345" spans="6:17" hidden="1">
      <c r="G345" s="812">
        <f t="shared" si="31"/>
        <v>332</v>
      </c>
      <c r="H345" s="813">
        <f t="shared" si="32"/>
        <v>104137.16123246867</v>
      </c>
      <c r="I345" s="813">
        <f t="shared" si="28"/>
        <v>-28837.582136918605</v>
      </c>
      <c r="J345" s="813">
        <f t="shared" si="29"/>
        <v>132974.74336938729</v>
      </c>
      <c r="K345" s="814">
        <f t="shared" si="30"/>
        <v>-3775616.6975064739</v>
      </c>
      <c r="N345" s="802">
        <f t="shared" si="27"/>
        <v>1249645.9347896241</v>
      </c>
      <c r="O345" s="802">
        <f t="shared" si="27"/>
        <v>-278890.70084582735</v>
      </c>
      <c r="P345" s="802">
        <f t="shared" si="27"/>
        <v>1528536.6356354514</v>
      </c>
      <c r="Q345" s="800">
        <f t="shared" si="26"/>
        <v>-3775616.6975064739</v>
      </c>
    </row>
    <row r="346" spans="6:17" hidden="1">
      <c r="G346" s="812">
        <f t="shared" si="31"/>
        <v>333</v>
      </c>
      <c r="H346" s="813">
        <f t="shared" si="32"/>
        <v>104137.16123246867</v>
      </c>
      <c r="I346" s="813">
        <f t="shared" si="28"/>
        <v>-29890.298855259589</v>
      </c>
      <c r="J346" s="813">
        <f t="shared" si="29"/>
        <v>134027.46008772825</v>
      </c>
      <c r="K346" s="814">
        <f t="shared" si="30"/>
        <v>-3909644.1575942021</v>
      </c>
      <c r="N346" s="802">
        <f t="shared" ref="N346:P361" si="33">SUM(H335:H346)</f>
        <v>1249645.9347896241</v>
      </c>
      <c r="O346" s="802">
        <f t="shared" si="33"/>
        <v>-290991.61587794137</v>
      </c>
      <c r="P346" s="802">
        <f t="shared" si="33"/>
        <v>1540637.5506675653</v>
      </c>
      <c r="Q346" s="800">
        <f t="shared" si="26"/>
        <v>-3909644.1575942021</v>
      </c>
    </row>
    <row r="347" spans="6:17" hidden="1">
      <c r="G347" s="812">
        <f t="shared" si="31"/>
        <v>334</v>
      </c>
      <c r="H347" s="813">
        <f t="shared" si="32"/>
        <v>104137.16123246867</v>
      </c>
      <c r="I347" s="813">
        <f t="shared" si="28"/>
        <v>-30951.349580954105</v>
      </c>
      <c r="J347" s="813">
        <f t="shared" si="29"/>
        <v>135088.51081342279</v>
      </c>
      <c r="K347" s="814">
        <f t="shared" si="30"/>
        <v>-4044732.6684076251</v>
      </c>
      <c r="N347" s="802">
        <f t="shared" si="33"/>
        <v>1249645.9347896241</v>
      </c>
      <c r="O347" s="802">
        <f t="shared" si="33"/>
        <v>-303188.3298207263</v>
      </c>
      <c r="P347" s="802">
        <f t="shared" si="33"/>
        <v>1552834.2646103501</v>
      </c>
      <c r="Q347" s="800">
        <f t="shared" si="26"/>
        <v>-4044732.6684076251</v>
      </c>
    </row>
    <row r="348" spans="6:17" hidden="1">
      <c r="G348" s="812">
        <f t="shared" si="31"/>
        <v>335</v>
      </c>
      <c r="H348" s="813">
        <f t="shared" si="32"/>
        <v>104137.16123246867</v>
      </c>
      <c r="I348" s="813">
        <f t="shared" si="28"/>
        <v>-32020.800291560368</v>
      </c>
      <c r="J348" s="813">
        <f t="shared" si="29"/>
        <v>136157.96152402903</v>
      </c>
      <c r="K348" s="814">
        <f t="shared" si="30"/>
        <v>-4180890.6299316538</v>
      </c>
      <c r="N348" s="802">
        <f t="shared" si="33"/>
        <v>1249645.9347896241</v>
      </c>
      <c r="O348" s="802">
        <f t="shared" si="33"/>
        <v>-315481.60108222486</v>
      </c>
      <c r="P348" s="802">
        <f t="shared" si="33"/>
        <v>1565127.5358718489</v>
      </c>
      <c r="Q348" s="800">
        <f t="shared" si="26"/>
        <v>-4180890.6299316538</v>
      </c>
    </row>
    <row r="349" spans="6:17">
      <c r="F349" s="799">
        <v>28</v>
      </c>
      <c r="G349" s="804">
        <f t="shared" si="31"/>
        <v>336</v>
      </c>
      <c r="H349" s="805">
        <f t="shared" si="32"/>
        <v>104137.16123246867</v>
      </c>
      <c r="I349" s="805">
        <f t="shared" si="28"/>
        <v>-33098.717486958929</v>
      </c>
      <c r="J349" s="805">
        <f t="shared" si="29"/>
        <v>137235.87871942759</v>
      </c>
      <c r="K349" s="806">
        <f t="shared" si="30"/>
        <v>-4318126.5086510815</v>
      </c>
      <c r="N349" s="802">
        <f t="shared" si="33"/>
        <v>1249645.9347896241</v>
      </c>
      <c r="O349" s="802">
        <f t="shared" si="33"/>
        <v>-327872.19407454366</v>
      </c>
      <c r="P349" s="802">
        <f t="shared" si="33"/>
        <v>1577518.1288641677</v>
      </c>
      <c r="Q349" s="800">
        <f t="shared" si="26"/>
        <v>-4318126.5086510815</v>
      </c>
    </row>
    <row r="350" spans="6:17" hidden="1">
      <c r="G350" s="812">
        <f t="shared" si="31"/>
        <v>337</v>
      </c>
      <c r="H350" s="813">
        <f t="shared" si="32"/>
        <v>104137.16123246867</v>
      </c>
      <c r="I350" s="813">
        <f t="shared" si="28"/>
        <v>-34185.168193487734</v>
      </c>
      <c r="J350" s="813">
        <f t="shared" si="29"/>
        <v>138322.32942595641</v>
      </c>
      <c r="K350" s="814">
        <f t="shared" si="30"/>
        <v>-4456448.8380770376</v>
      </c>
      <c r="N350" s="802">
        <f t="shared" si="33"/>
        <v>1249645.9347896241</v>
      </c>
      <c r="O350" s="802">
        <f t="shared" si="33"/>
        <v>-340360.87926138501</v>
      </c>
      <c r="P350" s="802">
        <f t="shared" si="33"/>
        <v>1590006.814051009</v>
      </c>
      <c r="Q350" s="800">
        <f t="shared" si="26"/>
        <v>-4456448.8380770376</v>
      </c>
    </row>
    <row r="351" spans="6:17" hidden="1">
      <c r="G351" s="812">
        <f t="shared" si="31"/>
        <v>338</v>
      </c>
      <c r="H351" s="813">
        <f t="shared" si="32"/>
        <v>104137.16123246867</v>
      </c>
      <c r="I351" s="813">
        <f t="shared" si="28"/>
        <v>-35280.219968109886</v>
      </c>
      <c r="J351" s="813">
        <f t="shared" si="29"/>
        <v>139417.38120057856</v>
      </c>
      <c r="K351" s="814">
        <f t="shared" si="30"/>
        <v>-4595866.2192776166</v>
      </c>
      <c r="N351" s="802">
        <f t="shared" si="33"/>
        <v>1249645.9347896241</v>
      </c>
      <c r="O351" s="802">
        <f t="shared" si="33"/>
        <v>-352948.43320595555</v>
      </c>
      <c r="P351" s="802">
        <f t="shared" si="33"/>
        <v>1602594.3679955795</v>
      </c>
      <c r="Q351" s="800">
        <f t="shared" si="26"/>
        <v>-4595866.2192776166</v>
      </c>
    </row>
    <row r="352" spans="6:17" hidden="1">
      <c r="G352" s="812">
        <f t="shared" si="31"/>
        <v>339</v>
      </c>
      <c r="H352" s="813">
        <f t="shared" si="32"/>
        <v>104137.16123246867</v>
      </c>
      <c r="I352" s="813">
        <f t="shared" si="28"/>
        <v>-36383.940902614471</v>
      </c>
      <c r="J352" s="813">
        <f t="shared" si="29"/>
        <v>140521.10213508314</v>
      </c>
      <c r="K352" s="814">
        <f t="shared" si="30"/>
        <v>-4736387.3214126993</v>
      </c>
      <c r="N352" s="802">
        <f t="shared" si="33"/>
        <v>1249645.9347896241</v>
      </c>
      <c r="O352" s="802">
        <f t="shared" si="33"/>
        <v>-365635.63861925376</v>
      </c>
      <c r="P352" s="802">
        <f t="shared" si="33"/>
        <v>1615281.5734088777</v>
      </c>
      <c r="Q352" s="800">
        <f t="shared" si="26"/>
        <v>-4736387.3214126993</v>
      </c>
    </row>
    <row r="353" spans="6:17" hidden="1">
      <c r="G353" s="812">
        <f t="shared" si="31"/>
        <v>340</v>
      </c>
      <c r="H353" s="813">
        <f t="shared" si="32"/>
        <v>104137.16123246867</v>
      </c>
      <c r="I353" s="813">
        <f t="shared" si="28"/>
        <v>-37496.399627850536</v>
      </c>
      <c r="J353" s="813">
        <f t="shared" si="29"/>
        <v>141633.56086031921</v>
      </c>
      <c r="K353" s="814">
        <f t="shared" si="30"/>
        <v>-4878020.8822730184</v>
      </c>
      <c r="N353" s="802">
        <f t="shared" si="33"/>
        <v>1249645.9347896241</v>
      </c>
      <c r="O353" s="802">
        <f t="shared" si="33"/>
        <v>-378423.2844087407</v>
      </c>
      <c r="P353" s="802">
        <f t="shared" si="33"/>
        <v>1628069.2191983648</v>
      </c>
      <c r="Q353" s="800">
        <f t="shared" si="26"/>
        <v>-4878020.8822730184</v>
      </c>
    </row>
    <row r="354" spans="6:17" hidden="1">
      <c r="G354" s="812">
        <f t="shared" si="31"/>
        <v>341</v>
      </c>
      <c r="H354" s="813">
        <f t="shared" si="32"/>
        <v>104137.16123246867</v>
      </c>
      <c r="I354" s="813">
        <f t="shared" si="28"/>
        <v>-38617.665317994732</v>
      </c>
      <c r="J354" s="813">
        <f t="shared" si="29"/>
        <v>142754.82655046339</v>
      </c>
      <c r="K354" s="814">
        <f t="shared" si="30"/>
        <v>-5020775.7088234816</v>
      </c>
      <c r="N354" s="802">
        <f t="shared" si="33"/>
        <v>1249645.9347896241</v>
      </c>
      <c r="O354" s="802">
        <f t="shared" si="33"/>
        <v>-391312.16572739446</v>
      </c>
      <c r="P354" s="802">
        <f t="shared" si="33"/>
        <v>1640958.1005170187</v>
      </c>
      <c r="Q354" s="800">
        <f t="shared" si="26"/>
        <v>-5020775.7088234816</v>
      </c>
    </row>
    <row r="355" spans="6:17" hidden="1">
      <c r="G355" s="812">
        <f t="shared" si="31"/>
        <v>342</v>
      </c>
      <c r="H355" s="813">
        <f t="shared" si="32"/>
        <v>104137.16123246867</v>
      </c>
      <c r="I355" s="813">
        <f t="shared" si="28"/>
        <v>-39747.807694852563</v>
      </c>
      <c r="J355" s="813">
        <f t="shared" si="29"/>
        <v>143884.96892732123</v>
      </c>
      <c r="K355" s="814">
        <f t="shared" si="30"/>
        <v>-5164660.6777508026</v>
      </c>
      <c r="N355" s="802">
        <f t="shared" si="33"/>
        <v>1249645.9347896241</v>
      </c>
      <c r="O355" s="802">
        <f t="shared" si="33"/>
        <v>-404303.08402315417</v>
      </c>
      <c r="P355" s="802">
        <f t="shared" si="33"/>
        <v>1653949.0188127784</v>
      </c>
      <c r="Q355" s="800">
        <f t="shared" si="26"/>
        <v>-5164660.6777508026</v>
      </c>
    </row>
    <row r="356" spans="6:17" hidden="1">
      <c r="G356" s="812">
        <f t="shared" si="31"/>
        <v>343</v>
      </c>
      <c r="H356" s="813">
        <f t="shared" si="32"/>
        <v>104137.16123246867</v>
      </c>
      <c r="I356" s="813">
        <f t="shared" si="28"/>
        <v>-40886.897032193854</v>
      </c>
      <c r="J356" s="813">
        <f t="shared" si="29"/>
        <v>145024.05826466251</v>
      </c>
      <c r="K356" s="814">
        <f t="shared" si="30"/>
        <v>-5309684.7360154651</v>
      </c>
      <c r="N356" s="802">
        <f t="shared" si="33"/>
        <v>1249645.9347896241</v>
      </c>
      <c r="O356" s="802">
        <f t="shared" si="33"/>
        <v>-417396.8470887554</v>
      </c>
      <c r="P356" s="802">
        <f t="shared" si="33"/>
        <v>1667042.7818783796</v>
      </c>
      <c r="Q356" s="800">
        <f t="shared" si="26"/>
        <v>-5309684.7360154651</v>
      </c>
    </row>
    <row r="357" spans="6:17" hidden="1">
      <c r="G357" s="812">
        <f t="shared" si="31"/>
        <v>344</v>
      </c>
      <c r="H357" s="813">
        <f t="shared" si="32"/>
        <v>104137.16123246867</v>
      </c>
      <c r="I357" s="813">
        <f t="shared" si="28"/>
        <v>-42035.004160122437</v>
      </c>
      <c r="J357" s="813">
        <f t="shared" si="29"/>
        <v>146172.16539259109</v>
      </c>
      <c r="K357" s="814">
        <f t="shared" si="30"/>
        <v>-5455856.9014080558</v>
      </c>
      <c r="N357" s="802">
        <f t="shared" si="33"/>
        <v>1249645.9347896241</v>
      </c>
      <c r="O357" s="802">
        <f t="shared" si="33"/>
        <v>-430594.26911195921</v>
      </c>
      <c r="P357" s="802">
        <f t="shared" si="33"/>
        <v>1680240.2039015836</v>
      </c>
      <c r="Q357" s="800">
        <f t="shared" si="26"/>
        <v>-5455856.9014080558</v>
      </c>
    </row>
    <row r="358" spans="6:17" hidden="1">
      <c r="G358" s="812">
        <f t="shared" si="31"/>
        <v>345</v>
      </c>
      <c r="H358" s="813">
        <f t="shared" si="32"/>
        <v>104137.16123246867</v>
      </c>
      <c r="I358" s="813">
        <f t="shared" si="28"/>
        <v>-43192.200469480442</v>
      </c>
      <c r="J358" s="813">
        <f t="shared" si="29"/>
        <v>147329.36170194912</v>
      </c>
      <c r="K358" s="814">
        <f t="shared" si="30"/>
        <v>-5603186.2631100053</v>
      </c>
      <c r="N358" s="802">
        <f t="shared" si="33"/>
        <v>1249645.9347896241</v>
      </c>
      <c r="O358" s="802">
        <f t="shared" si="33"/>
        <v>-443896.17072618002</v>
      </c>
      <c r="P358" s="802">
        <f t="shared" si="33"/>
        <v>1693542.1055158039</v>
      </c>
      <c r="Q358" s="800">
        <f t="shared" si="26"/>
        <v>-5603186.2631100053</v>
      </c>
    </row>
    <row r="359" spans="6:17" hidden="1">
      <c r="G359" s="812">
        <f t="shared" si="31"/>
        <v>346</v>
      </c>
      <c r="H359" s="813">
        <f t="shared" si="32"/>
        <v>104137.16123246867</v>
      </c>
      <c r="I359" s="813">
        <f t="shared" si="28"/>
        <v>-44358.557916287544</v>
      </c>
      <c r="J359" s="813">
        <f t="shared" si="29"/>
        <v>148495.71914875621</v>
      </c>
      <c r="K359" s="814">
        <f t="shared" si="30"/>
        <v>-5751681.9822587613</v>
      </c>
      <c r="N359" s="802">
        <f t="shared" si="33"/>
        <v>1249645.9347896241</v>
      </c>
      <c r="O359" s="802">
        <f t="shared" si="33"/>
        <v>-457303.37906151346</v>
      </c>
      <c r="P359" s="802">
        <f t="shared" si="33"/>
        <v>1706949.3138511376</v>
      </c>
      <c r="Q359" s="800">
        <f t="shared" si="26"/>
        <v>-5751681.9822587613</v>
      </c>
    </row>
    <row r="360" spans="6:17" hidden="1">
      <c r="G360" s="812">
        <f t="shared" si="31"/>
        <v>347</v>
      </c>
      <c r="H360" s="813">
        <f t="shared" si="32"/>
        <v>104137.16123246867</v>
      </c>
      <c r="I360" s="813">
        <f t="shared" si="28"/>
        <v>-45534.1490262152</v>
      </c>
      <c r="J360" s="813">
        <f t="shared" si="29"/>
        <v>149671.31025868386</v>
      </c>
      <c r="K360" s="814">
        <f t="shared" si="30"/>
        <v>-5901353.2925174451</v>
      </c>
      <c r="N360" s="802">
        <f t="shared" si="33"/>
        <v>1249645.9347896241</v>
      </c>
      <c r="O360" s="802">
        <f t="shared" si="33"/>
        <v>-470816.7277961683</v>
      </c>
      <c r="P360" s="802">
        <f t="shared" si="33"/>
        <v>1720462.6625857921</v>
      </c>
      <c r="Q360" s="800">
        <f t="shared" si="26"/>
        <v>-5901353.2925174451</v>
      </c>
    </row>
    <row r="361" spans="6:17">
      <c r="F361" s="799">
        <v>29</v>
      </c>
      <c r="G361" s="804">
        <f t="shared" si="31"/>
        <v>348</v>
      </c>
      <c r="H361" s="805">
        <f t="shared" si="32"/>
        <v>104137.16123246867</v>
      </c>
      <c r="I361" s="805">
        <f t="shared" si="28"/>
        <v>-46719.046899096444</v>
      </c>
      <c r="J361" s="805">
        <f t="shared" si="29"/>
        <v>150856.20813156513</v>
      </c>
      <c r="K361" s="806">
        <f t="shared" si="30"/>
        <v>-6052209.5006490098</v>
      </c>
      <c r="N361" s="802">
        <f t="shared" si="33"/>
        <v>1249645.9347896241</v>
      </c>
      <c r="O361" s="802">
        <f t="shared" si="33"/>
        <v>-484437.05720830587</v>
      </c>
      <c r="P361" s="802">
        <f t="shared" si="33"/>
        <v>1734082.9919979302</v>
      </c>
      <c r="Q361" s="800">
        <f t="shared" si="26"/>
        <v>-6052209.5006490098</v>
      </c>
    </row>
    <row r="362" spans="6:17" hidden="1">
      <c r="G362" s="812">
        <f t="shared" si="31"/>
        <v>349</v>
      </c>
      <c r="H362" s="813">
        <f t="shared" si="32"/>
        <v>104137.16123246867</v>
      </c>
      <c r="I362" s="813">
        <f t="shared" si="28"/>
        <v>-47913.325213471333</v>
      </c>
      <c r="J362" s="813">
        <f t="shared" si="29"/>
        <v>152050.48644594001</v>
      </c>
      <c r="K362" s="814">
        <f t="shared" si="30"/>
        <v>-6204259.9870949499</v>
      </c>
      <c r="N362" s="802">
        <f t="shared" ref="N362:P373" si="34">SUM(H351:H362)</f>
        <v>1249645.9347896241</v>
      </c>
      <c r="O362" s="802">
        <f t="shared" si="34"/>
        <v>-498165.21422828943</v>
      </c>
      <c r="P362" s="802">
        <f t="shared" si="34"/>
        <v>1747811.1490179137</v>
      </c>
      <c r="Q362" s="800">
        <f t="shared" si="26"/>
        <v>-6204259.9870949499</v>
      </c>
    </row>
    <row r="363" spans="6:17" hidden="1">
      <c r="G363" s="812">
        <f t="shared" si="31"/>
        <v>350</v>
      </c>
      <c r="H363" s="813">
        <f t="shared" si="32"/>
        <v>104137.16123246867</v>
      </c>
      <c r="I363" s="813">
        <f t="shared" si="28"/>
        <v>-49117.058231168361</v>
      </c>
      <c r="J363" s="813">
        <f t="shared" si="29"/>
        <v>153254.21946363704</v>
      </c>
      <c r="K363" s="814">
        <f t="shared" si="30"/>
        <v>-6357514.206558587</v>
      </c>
      <c r="N363" s="802">
        <f t="shared" si="34"/>
        <v>1249645.9347896241</v>
      </c>
      <c r="O363" s="802">
        <f t="shared" si="34"/>
        <v>-512002.05249134789</v>
      </c>
      <c r="P363" s="802">
        <f t="shared" si="34"/>
        <v>1761647.9872809723</v>
      </c>
      <c r="Q363" s="800">
        <f t="shared" si="26"/>
        <v>-6357514.206558587</v>
      </c>
    </row>
    <row r="364" spans="6:17" hidden="1">
      <c r="G364" s="812">
        <f t="shared" si="31"/>
        <v>351</v>
      </c>
      <c r="H364" s="813">
        <f t="shared" si="32"/>
        <v>104137.16123246867</v>
      </c>
      <c r="I364" s="813">
        <f t="shared" si="28"/>
        <v>-50330.320801922149</v>
      </c>
      <c r="J364" s="813">
        <f t="shared" si="29"/>
        <v>154467.48203439082</v>
      </c>
      <c r="K364" s="814">
        <f t="shared" si="30"/>
        <v>-6511981.6885929778</v>
      </c>
      <c r="N364" s="802">
        <f t="shared" si="34"/>
        <v>1249645.9347896241</v>
      </c>
      <c r="O364" s="802">
        <f t="shared" si="34"/>
        <v>-525948.43239065562</v>
      </c>
      <c r="P364" s="802">
        <f t="shared" si="34"/>
        <v>1775594.3671802799</v>
      </c>
      <c r="Q364" s="800">
        <f t="shared" si="26"/>
        <v>-6511981.6885929778</v>
      </c>
    </row>
    <row r="365" spans="6:17" hidden="1">
      <c r="G365" s="812">
        <f t="shared" si="31"/>
        <v>352</v>
      </c>
      <c r="H365" s="813">
        <f t="shared" si="32"/>
        <v>104137.16123246867</v>
      </c>
      <c r="I365" s="813">
        <f t="shared" si="28"/>
        <v>-51553.188368027746</v>
      </c>
      <c r="J365" s="813">
        <f t="shared" si="29"/>
        <v>155690.34960049641</v>
      </c>
      <c r="K365" s="814">
        <f t="shared" si="30"/>
        <v>-6667672.0381934745</v>
      </c>
      <c r="N365" s="802">
        <f t="shared" si="34"/>
        <v>1249645.9347896241</v>
      </c>
      <c r="O365" s="802">
        <f t="shared" si="34"/>
        <v>-540005.22113083291</v>
      </c>
      <c r="P365" s="802">
        <f t="shared" si="34"/>
        <v>1789651.1559204569</v>
      </c>
      <c r="Q365" s="800">
        <f t="shared" si="26"/>
        <v>-6667672.0381934745</v>
      </c>
    </row>
    <row r="366" spans="6:17" hidden="1">
      <c r="G366" s="812">
        <f t="shared" si="31"/>
        <v>353</v>
      </c>
      <c r="H366" s="813">
        <f t="shared" si="32"/>
        <v>104137.16123246867</v>
      </c>
      <c r="I366" s="813">
        <f t="shared" si="28"/>
        <v>-52785.736969031677</v>
      </c>
      <c r="J366" s="813">
        <f t="shared" si="29"/>
        <v>156922.89820150036</v>
      </c>
      <c r="K366" s="814">
        <f t="shared" si="30"/>
        <v>-6824594.9363949746</v>
      </c>
      <c r="N366" s="802">
        <f t="shared" si="34"/>
        <v>1249645.9347896241</v>
      </c>
      <c r="O366" s="802">
        <f t="shared" si="34"/>
        <v>-554173.29278186976</v>
      </c>
      <c r="P366" s="802">
        <f t="shared" si="34"/>
        <v>1803819.2275714939</v>
      </c>
      <c r="Q366" s="800">
        <f t="shared" si="26"/>
        <v>-6824594.9363949746</v>
      </c>
    </row>
    <row r="367" spans="6:17" hidden="1">
      <c r="G367" s="812">
        <f t="shared" si="31"/>
        <v>354</v>
      </c>
      <c r="H367" s="813">
        <f t="shared" si="32"/>
        <v>104137.16123246867</v>
      </c>
      <c r="I367" s="813">
        <f t="shared" si="28"/>
        <v>-54028.043246460227</v>
      </c>
      <c r="J367" s="813">
        <f t="shared" si="29"/>
        <v>158165.20447892891</v>
      </c>
      <c r="K367" s="814">
        <f t="shared" si="30"/>
        <v>-6982760.1408739034</v>
      </c>
      <c r="N367" s="802">
        <f t="shared" si="34"/>
        <v>1249645.9347896241</v>
      </c>
      <c r="O367" s="802">
        <f t="shared" si="34"/>
        <v>-568453.52833347744</v>
      </c>
      <c r="P367" s="802">
        <f t="shared" si="34"/>
        <v>1818099.4631231013</v>
      </c>
      <c r="Q367" s="800">
        <f t="shared" si="26"/>
        <v>-6982760.1408739034</v>
      </c>
    </row>
    <row r="368" spans="6:17" hidden="1">
      <c r="G368" s="812">
        <f t="shared" si="31"/>
        <v>355</v>
      </c>
      <c r="H368" s="813">
        <f t="shared" si="32"/>
        <v>104137.16123246867</v>
      </c>
      <c r="I368" s="813">
        <f t="shared" si="28"/>
        <v>-55280.184448585074</v>
      </c>
      <c r="J368" s="813">
        <f t="shared" si="29"/>
        <v>159417.34568105376</v>
      </c>
      <c r="K368" s="814">
        <f t="shared" si="30"/>
        <v>-7142177.486554957</v>
      </c>
      <c r="N368" s="802">
        <f t="shared" si="34"/>
        <v>1249645.9347896241</v>
      </c>
      <c r="O368" s="802">
        <f t="shared" si="34"/>
        <v>-582846.81574986863</v>
      </c>
      <c r="P368" s="802">
        <f t="shared" si="34"/>
        <v>1832492.7505394926</v>
      </c>
      <c r="Q368" s="800">
        <f t="shared" si="26"/>
        <v>-7142177.486554957</v>
      </c>
    </row>
    <row r="369" spans="6:17" hidden="1">
      <c r="G369" s="812">
        <f t="shared" si="31"/>
        <v>356</v>
      </c>
      <c r="H369" s="813">
        <f t="shared" si="32"/>
        <v>104137.16123246867</v>
      </c>
      <c r="I369" s="813">
        <f t="shared" si="28"/>
        <v>-56542.23843522674</v>
      </c>
      <c r="J369" s="813">
        <f t="shared" si="29"/>
        <v>160679.3996676954</v>
      </c>
      <c r="K369" s="814">
        <f t="shared" si="30"/>
        <v>-7302856.8862226522</v>
      </c>
      <c r="N369" s="802">
        <f t="shared" si="34"/>
        <v>1249645.9347896241</v>
      </c>
      <c r="O369" s="802">
        <f t="shared" si="34"/>
        <v>-597354.05002497288</v>
      </c>
      <c r="P369" s="802">
        <f t="shared" si="34"/>
        <v>1846999.9848145968</v>
      </c>
      <c r="Q369" s="800">
        <f t="shared" si="26"/>
        <v>-7302856.8862226522</v>
      </c>
    </row>
    <row r="370" spans="6:17" hidden="1">
      <c r="G370" s="812">
        <f t="shared" si="31"/>
        <v>357</v>
      </c>
      <c r="H370" s="813">
        <f t="shared" si="32"/>
        <v>104137.16123246867</v>
      </c>
      <c r="I370" s="813">
        <f t="shared" si="28"/>
        <v>-57814.283682596004</v>
      </c>
      <c r="J370" s="813">
        <f t="shared" si="29"/>
        <v>161951.44491506467</v>
      </c>
      <c r="K370" s="814">
        <f t="shared" si="30"/>
        <v>-7464808.3311377168</v>
      </c>
      <c r="N370" s="802">
        <f t="shared" si="34"/>
        <v>1249645.9347896241</v>
      </c>
      <c r="O370" s="802">
        <f t="shared" si="34"/>
        <v>-611976.13323808857</v>
      </c>
      <c r="P370" s="802">
        <f t="shared" si="34"/>
        <v>1861622.0680277124</v>
      </c>
      <c r="Q370" s="800">
        <f t="shared" si="26"/>
        <v>-7464808.3311377168</v>
      </c>
    </row>
    <row r="371" spans="6:17" hidden="1">
      <c r="G371" s="812">
        <f t="shared" si="31"/>
        <v>358</v>
      </c>
      <c r="H371" s="813">
        <f t="shared" si="32"/>
        <v>104137.16123246867</v>
      </c>
      <c r="I371" s="813">
        <f t="shared" si="28"/>
        <v>-59096.39928817359</v>
      </c>
      <c r="J371" s="813">
        <f t="shared" si="29"/>
        <v>163233.56052064226</v>
      </c>
      <c r="K371" s="814">
        <f t="shared" si="30"/>
        <v>-7628041.8916583592</v>
      </c>
      <c r="N371" s="802">
        <f t="shared" si="34"/>
        <v>1249645.9347896241</v>
      </c>
      <c r="O371" s="802">
        <f t="shared" si="34"/>
        <v>-626713.97460997454</v>
      </c>
      <c r="P371" s="802">
        <f t="shared" si="34"/>
        <v>1876359.9093995984</v>
      </c>
      <c r="Q371" s="800">
        <f t="shared" si="26"/>
        <v>-7628041.8916583592</v>
      </c>
    </row>
    <row r="372" spans="6:17" hidden="1">
      <c r="G372" s="812">
        <f t="shared" si="31"/>
        <v>359</v>
      </c>
      <c r="H372" s="813">
        <f t="shared" si="32"/>
        <v>104137.16123246867</v>
      </c>
      <c r="I372" s="813">
        <f t="shared" si="28"/>
        <v>-60388.664975628679</v>
      </c>
      <c r="J372" s="813">
        <f t="shared" si="29"/>
        <v>164525.82620809734</v>
      </c>
      <c r="K372" s="814">
        <f t="shared" si="30"/>
        <v>-7792567.7178664561</v>
      </c>
      <c r="N372" s="802">
        <f t="shared" si="34"/>
        <v>1249645.9347896241</v>
      </c>
      <c r="O372" s="802">
        <f t="shared" si="34"/>
        <v>-641568.49055938795</v>
      </c>
      <c r="P372" s="802">
        <f t="shared" si="34"/>
        <v>1891214.425349012</v>
      </c>
      <c r="Q372" s="800">
        <f t="shared" si="26"/>
        <v>-7792567.7178664561</v>
      </c>
    </row>
    <row r="373" spans="6:17">
      <c r="F373" s="799">
        <v>30</v>
      </c>
      <c r="G373" s="804">
        <f t="shared" si="31"/>
        <v>360</v>
      </c>
      <c r="H373" s="805">
        <f t="shared" si="32"/>
        <v>104137.16123246867</v>
      </c>
      <c r="I373" s="805">
        <f t="shared" si="28"/>
        <v>-61691.161099776109</v>
      </c>
      <c r="J373" s="805">
        <f t="shared" si="29"/>
        <v>165828.32233224477</v>
      </c>
      <c r="K373" s="806">
        <f t="shared" si="30"/>
        <v>-7958396.0401987005</v>
      </c>
      <c r="N373" s="802">
        <f t="shared" si="34"/>
        <v>1249645.9347896241</v>
      </c>
      <c r="O373" s="802">
        <f t="shared" si="34"/>
        <v>-656540.60476006777</v>
      </c>
      <c r="P373" s="802">
        <f t="shared" si="34"/>
        <v>1906186.5395496916</v>
      </c>
      <c r="Q373" s="800">
        <f t="shared" si="26"/>
        <v>-7958396.0401987005</v>
      </c>
    </row>
    <row r="374" spans="6:17">
      <c r="G374" s="803"/>
    </row>
    <row r="375" spans="6:17">
      <c r="G375" s="803"/>
    </row>
    <row r="376" spans="6:17">
      <c r="G376" s="803"/>
    </row>
    <row r="377" spans="6:17">
      <c r="G377" s="803"/>
    </row>
    <row r="378" spans="6:17">
      <c r="G378" s="803"/>
    </row>
    <row r="379" spans="6:17">
      <c r="G379" s="803"/>
    </row>
    <row r="380" spans="6:17">
      <c r="G380" s="803"/>
    </row>
    <row r="381" spans="6:17">
      <c r="G381" s="803"/>
    </row>
    <row r="382" spans="6:17">
      <c r="G382" s="803"/>
    </row>
    <row r="383" spans="6:17">
      <c r="G383" s="803"/>
    </row>
    <row r="384" spans="6:17">
      <c r="G384" s="803"/>
    </row>
    <row r="385" spans="7:7">
      <c r="G385" s="803"/>
    </row>
    <row r="386" spans="7:7">
      <c r="G386" s="803"/>
    </row>
    <row r="387" spans="7:7">
      <c r="G387" s="803"/>
    </row>
    <row r="388" spans="7:7">
      <c r="G388" s="803"/>
    </row>
    <row r="389" spans="7:7">
      <c r="G389" s="803"/>
    </row>
    <row r="390" spans="7:7">
      <c r="G390" s="803"/>
    </row>
    <row r="391" spans="7:7">
      <c r="G391" s="803"/>
    </row>
    <row r="392" spans="7:7">
      <c r="G392" s="803"/>
    </row>
    <row r="393" spans="7:7">
      <c r="G393" s="803"/>
    </row>
    <row r="394" spans="7:7">
      <c r="G394" s="803"/>
    </row>
    <row r="395" spans="7:7">
      <c r="G395" s="803"/>
    </row>
    <row r="396" spans="7:7">
      <c r="G396" s="803"/>
    </row>
    <row r="397" spans="7:7">
      <c r="G397" s="803"/>
    </row>
    <row r="398" spans="7:7">
      <c r="G398" s="803"/>
    </row>
    <row r="399" spans="7:7">
      <c r="G399" s="803"/>
    </row>
    <row r="400" spans="7:7">
      <c r="G400" s="803"/>
    </row>
    <row r="401" spans="7:7">
      <c r="G401" s="803"/>
    </row>
    <row r="402" spans="7:7">
      <c r="G402" s="803"/>
    </row>
    <row r="403" spans="7:7">
      <c r="G403" s="803"/>
    </row>
    <row r="404" spans="7:7">
      <c r="G404" s="803"/>
    </row>
    <row r="405" spans="7:7">
      <c r="G405" s="803"/>
    </row>
    <row r="406" spans="7:7">
      <c r="G406" s="803"/>
    </row>
    <row r="407" spans="7:7">
      <c r="G407" s="803"/>
    </row>
    <row r="408" spans="7:7">
      <c r="G408" s="803"/>
    </row>
    <row r="409" spans="7:7">
      <c r="G409" s="803"/>
    </row>
    <row r="410" spans="7:7">
      <c r="G410" s="803"/>
    </row>
    <row r="411" spans="7:7">
      <c r="G411" s="803"/>
    </row>
    <row r="412" spans="7:7">
      <c r="G412" s="803"/>
    </row>
    <row r="413" spans="7:7">
      <c r="G413" s="803"/>
    </row>
    <row r="414" spans="7:7">
      <c r="G414" s="803"/>
    </row>
    <row r="415" spans="7:7">
      <c r="G415" s="803"/>
    </row>
    <row r="416" spans="7:7">
      <c r="G416" s="803"/>
    </row>
    <row r="417" spans="7:7">
      <c r="G417" s="803"/>
    </row>
    <row r="418" spans="7:7">
      <c r="G418" s="803"/>
    </row>
    <row r="419" spans="7:7">
      <c r="G419" s="803"/>
    </row>
    <row r="420" spans="7:7">
      <c r="G420" s="803"/>
    </row>
    <row r="421" spans="7:7">
      <c r="G421" s="803"/>
    </row>
    <row r="422" spans="7:7">
      <c r="G422" s="803"/>
    </row>
    <row r="423" spans="7:7">
      <c r="G423" s="803"/>
    </row>
    <row r="424" spans="7:7">
      <c r="G424" s="803"/>
    </row>
    <row r="425" spans="7:7">
      <c r="G425" s="803"/>
    </row>
    <row r="426" spans="7:7">
      <c r="G426" s="803"/>
    </row>
    <row r="427" spans="7:7">
      <c r="G427" s="803"/>
    </row>
    <row r="428" spans="7:7">
      <c r="G428" s="803"/>
    </row>
    <row r="429" spans="7:7">
      <c r="G429" s="803"/>
    </row>
    <row r="430" spans="7:7">
      <c r="G430" s="803"/>
    </row>
    <row r="431" spans="7:7">
      <c r="G431" s="803"/>
    </row>
    <row r="432" spans="7:7">
      <c r="G432" s="803"/>
    </row>
    <row r="433" spans="7:7">
      <c r="G433" s="803"/>
    </row>
    <row r="434" spans="7:7">
      <c r="G434" s="803"/>
    </row>
    <row r="435" spans="7:7">
      <c r="G435" s="803"/>
    </row>
    <row r="436" spans="7:7">
      <c r="G436" s="803"/>
    </row>
    <row r="437" spans="7:7">
      <c r="G437" s="803"/>
    </row>
    <row r="438" spans="7:7">
      <c r="G438" s="803"/>
    </row>
    <row r="439" spans="7:7">
      <c r="G439" s="803"/>
    </row>
    <row r="440" spans="7:7">
      <c r="G440" s="803"/>
    </row>
    <row r="441" spans="7:7">
      <c r="G441" s="803"/>
    </row>
    <row r="442" spans="7:7">
      <c r="G442" s="803"/>
    </row>
    <row r="443" spans="7:7">
      <c r="G443" s="803"/>
    </row>
    <row r="444" spans="7:7">
      <c r="G444" s="803"/>
    </row>
    <row r="445" spans="7:7">
      <c r="G445" s="803"/>
    </row>
    <row r="446" spans="7:7">
      <c r="G446" s="803"/>
    </row>
    <row r="447" spans="7:7">
      <c r="G447" s="803"/>
    </row>
    <row r="448" spans="7:7">
      <c r="G448" s="803"/>
    </row>
    <row r="449" spans="7:7">
      <c r="G449" s="803"/>
    </row>
    <row r="450" spans="7:7">
      <c r="G450" s="803"/>
    </row>
    <row r="451" spans="7:7">
      <c r="G451" s="803"/>
    </row>
    <row r="452" spans="7:7">
      <c r="G452" s="803"/>
    </row>
    <row r="453" spans="7:7">
      <c r="G453" s="803"/>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3E3BE-0286-43A2-904E-6A1723A1A5E9}">
  <dimension ref="B2:Q453"/>
  <sheetViews>
    <sheetView workbookViewId="0">
      <selection activeCell="G8" sqref="G8"/>
    </sheetView>
  </sheetViews>
  <sheetFormatPr defaultColWidth="8.88671875" defaultRowHeight="14.4"/>
  <cols>
    <col min="1" max="1" width="8.88671875" style="799"/>
    <col min="2" max="2" width="18.44140625" style="799" bestFit="1" customWidth="1"/>
    <col min="3" max="3" width="8.88671875" style="799"/>
    <col min="4" max="4" width="13.6640625" style="799" bestFit="1" customWidth="1"/>
    <col min="5" max="6" width="8.88671875" style="799"/>
    <col min="7" max="7" width="11.44140625" style="799" customWidth="1"/>
    <col min="8" max="9" width="12.6640625" style="799" customWidth="1"/>
    <col min="10" max="10" width="11.33203125" style="799" customWidth="1"/>
    <col min="11" max="11" width="11.33203125" style="799" bestFit="1" customWidth="1"/>
    <col min="12" max="13" width="8.88671875" style="799"/>
    <col min="14" max="16" width="10.44140625" style="799" bestFit="1" customWidth="1"/>
    <col min="17" max="17" width="11.44140625" style="799" bestFit="1" customWidth="1"/>
    <col min="18" max="16384" width="8.88671875" style="799"/>
  </cols>
  <sheetData>
    <row r="2" spans="2:17">
      <c r="F2" s="818" t="s">
        <v>688</v>
      </c>
      <c r="G2" s="817"/>
    </row>
    <row r="3" spans="2:17">
      <c r="B3" s="799" t="s">
        <v>680</v>
      </c>
      <c r="D3" s="800">
        <f>Financing!O37</f>
        <v>11919143.782648498</v>
      </c>
    </row>
    <row r="4" spans="2:17">
      <c r="B4" s="799" t="s">
        <v>681</v>
      </c>
      <c r="D4" s="815">
        <f>Financing!O28</f>
        <v>9.5000000000000001E-2</v>
      </c>
    </row>
    <row r="5" spans="2:17">
      <c r="B5" s="799" t="s">
        <v>682</v>
      </c>
      <c r="D5" s="801">
        <f>D4/12</f>
        <v>7.9166666666666673E-3</v>
      </c>
    </row>
    <row r="6" spans="2:17">
      <c r="B6" s="799" t="s">
        <v>683</v>
      </c>
      <c r="D6" s="816">
        <f>Financing!O30</f>
        <v>25</v>
      </c>
    </row>
    <row r="7" spans="2:17">
      <c r="B7" s="799" t="s">
        <v>684</v>
      </c>
      <c r="D7" s="799">
        <v>12</v>
      </c>
    </row>
    <row r="8" spans="2:17">
      <c r="B8" s="799" t="s">
        <v>393</v>
      </c>
      <c r="D8" s="802">
        <f>PMT($D$5,D6*D7,-D3)</f>
        <v>104137.16123246867</v>
      </c>
    </row>
    <row r="9" spans="2:17">
      <c r="B9" s="799" t="s">
        <v>685</v>
      </c>
      <c r="D9" s="802">
        <f>D8*12</f>
        <v>1249645.9347896241</v>
      </c>
    </row>
    <row r="10" spans="2:17">
      <c r="B10" s="799" t="s">
        <v>686</v>
      </c>
      <c r="D10" s="799">
        <f>D6*D7</f>
        <v>300</v>
      </c>
    </row>
    <row r="12" spans="2:17">
      <c r="G12" s="803" t="s">
        <v>235</v>
      </c>
      <c r="H12" s="803" t="s">
        <v>408</v>
      </c>
      <c r="I12" s="803" t="s">
        <v>687</v>
      </c>
      <c r="J12" s="803" t="s">
        <v>410</v>
      </c>
      <c r="K12" s="803" t="s">
        <v>411</v>
      </c>
      <c r="N12" s="803" t="s">
        <v>408</v>
      </c>
      <c r="O12" s="803" t="s">
        <v>687</v>
      </c>
      <c r="P12" s="803" t="s">
        <v>410</v>
      </c>
      <c r="Q12" s="803" t="s">
        <v>411</v>
      </c>
    </row>
    <row r="13" spans="2:17" ht="16.2" customHeight="1">
      <c r="G13" s="803"/>
      <c r="K13" s="800">
        <f>D3</f>
        <v>11919143.782648498</v>
      </c>
    </row>
    <row r="14" spans="2:17" hidden="1">
      <c r="G14" s="803">
        <v>1</v>
      </c>
      <c r="H14" s="802">
        <f>D8</f>
        <v>104137.16123246867</v>
      </c>
      <c r="I14" s="802">
        <f t="shared" ref="I14:I77" si="0">IPMT($D$5,$G$14,$D$6,-K13)</f>
        <v>94359.88827930062</v>
      </c>
      <c r="J14" s="802">
        <v>0</v>
      </c>
      <c r="K14" s="800">
        <f t="shared" ref="K14:K77" si="1">IF(G14="","",K13-J14)</f>
        <v>11919143.782648498</v>
      </c>
    </row>
    <row r="15" spans="2:17" hidden="1">
      <c r="G15" s="803">
        <f t="shared" ref="G15:G78" si="2">G14+1</f>
        <v>2</v>
      </c>
      <c r="H15" s="802">
        <f t="shared" ref="H15:H78" si="3">H14</f>
        <v>104137.16123246867</v>
      </c>
      <c r="I15" s="802">
        <f t="shared" si="0"/>
        <v>94359.88827930062</v>
      </c>
      <c r="J15" s="802">
        <v>0</v>
      </c>
      <c r="K15" s="800">
        <f t="shared" si="1"/>
        <v>11919143.782648498</v>
      </c>
    </row>
    <row r="16" spans="2:17" hidden="1">
      <c r="G16" s="803">
        <f t="shared" si="2"/>
        <v>3</v>
      </c>
      <c r="H16" s="802">
        <f t="shared" si="3"/>
        <v>104137.16123246867</v>
      </c>
      <c r="I16" s="802">
        <f t="shared" si="0"/>
        <v>94359.88827930062</v>
      </c>
      <c r="J16" s="802">
        <v>0</v>
      </c>
      <c r="K16" s="800">
        <f t="shared" si="1"/>
        <v>11919143.782648498</v>
      </c>
    </row>
    <row r="17" spans="6:17" hidden="1">
      <c r="G17" s="803">
        <f t="shared" si="2"/>
        <v>4</v>
      </c>
      <c r="H17" s="802">
        <f t="shared" si="3"/>
        <v>104137.16123246867</v>
      </c>
      <c r="I17" s="802">
        <f t="shared" si="0"/>
        <v>94359.88827930062</v>
      </c>
      <c r="J17" s="802">
        <v>0</v>
      </c>
      <c r="K17" s="800">
        <f t="shared" si="1"/>
        <v>11919143.782648498</v>
      </c>
    </row>
    <row r="18" spans="6:17" hidden="1">
      <c r="G18" s="803">
        <f t="shared" si="2"/>
        <v>5</v>
      </c>
      <c r="H18" s="802">
        <f t="shared" si="3"/>
        <v>104137.16123246867</v>
      </c>
      <c r="I18" s="802">
        <f t="shared" si="0"/>
        <v>94359.88827930062</v>
      </c>
      <c r="J18" s="802">
        <v>0</v>
      </c>
      <c r="K18" s="800">
        <f t="shared" si="1"/>
        <v>11919143.782648498</v>
      </c>
    </row>
    <row r="19" spans="6:17" hidden="1">
      <c r="G19" s="803">
        <f t="shared" si="2"/>
        <v>6</v>
      </c>
      <c r="H19" s="802">
        <f t="shared" si="3"/>
        <v>104137.16123246867</v>
      </c>
      <c r="I19" s="802">
        <f t="shared" si="0"/>
        <v>94359.88827930062</v>
      </c>
      <c r="J19" s="802">
        <v>0</v>
      </c>
      <c r="K19" s="800">
        <f t="shared" si="1"/>
        <v>11919143.782648498</v>
      </c>
    </row>
    <row r="20" spans="6:17" hidden="1">
      <c r="G20" s="803">
        <f t="shared" si="2"/>
        <v>7</v>
      </c>
      <c r="H20" s="802">
        <f t="shared" si="3"/>
        <v>104137.16123246867</v>
      </c>
      <c r="I20" s="802">
        <f t="shared" si="0"/>
        <v>94359.88827930062</v>
      </c>
      <c r="J20" s="802">
        <v>0</v>
      </c>
      <c r="K20" s="800">
        <f t="shared" si="1"/>
        <v>11919143.782648498</v>
      </c>
    </row>
    <row r="21" spans="6:17" hidden="1">
      <c r="G21" s="803">
        <f t="shared" si="2"/>
        <v>8</v>
      </c>
      <c r="H21" s="802">
        <f t="shared" si="3"/>
        <v>104137.16123246867</v>
      </c>
      <c r="I21" s="802">
        <f t="shared" si="0"/>
        <v>94359.88827930062</v>
      </c>
      <c r="J21" s="802">
        <v>0</v>
      </c>
      <c r="K21" s="800">
        <f t="shared" si="1"/>
        <v>11919143.782648498</v>
      </c>
    </row>
    <row r="22" spans="6:17" hidden="1">
      <c r="G22" s="803">
        <f t="shared" si="2"/>
        <v>9</v>
      </c>
      <c r="H22" s="802">
        <f t="shared" si="3"/>
        <v>104137.16123246867</v>
      </c>
      <c r="I22" s="802">
        <f t="shared" si="0"/>
        <v>94359.88827930062</v>
      </c>
      <c r="J22" s="802">
        <v>0</v>
      </c>
      <c r="K22" s="800">
        <f t="shared" si="1"/>
        <v>11919143.782648498</v>
      </c>
    </row>
    <row r="23" spans="6:17" hidden="1">
      <c r="G23" s="803">
        <f t="shared" si="2"/>
        <v>10</v>
      </c>
      <c r="H23" s="802">
        <f t="shared" si="3"/>
        <v>104137.16123246867</v>
      </c>
      <c r="I23" s="802">
        <f t="shared" si="0"/>
        <v>94359.88827930062</v>
      </c>
      <c r="J23" s="802">
        <v>0</v>
      </c>
      <c r="K23" s="800">
        <f t="shared" si="1"/>
        <v>11919143.782648498</v>
      </c>
    </row>
    <row r="24" spans="6:17" hidden="1">
      <c r="G24" s="803">
        <f t="shared" si="2"/>
        <v>11</v>
      </c>
      <c r="H24" s="802">
        <f t="shared" si="3"/>
        <v>104137.16123246867</v>
      </c>
      <c r="I24" s="802">
        <f t="shared" si="0"/>
        <v>94359.88827930062</v>
      </c>
      <c r="J24" s="802">
        <v>0</v>
      </c>
      <c r="K24" s="800">
        <f t="shared" si="1"/>
        <v>11919143.782648498</v>
      </c>
      <c r="N24" s="799" t="s">
        <v>408</v>
      </c>
      <c r="O24" s="799" t="s">
        <v>687</v>
      </c>
      <c r="P24" s="799" t="s">
        <v>410</v>
      </c>
      <c r="Q24" s="799" t="s">
        <v>411</v>
      </c>
    </row>
    <row r="25" spans="6:17" hidden="1">
      <c r="F25" s="799">
        <v>1</v>
      </c>
      <c r="G25" s="804">
        <f t="shared" si="2"/>
        <v>12</v>
      </c>
      <c r="H25" s="805">
        <f t="shared" si="3"/>
        <v>104137.16123246867</v>
      </c>
      <c r="I25" s="805">
        <f t="shared" si="0"/>
        <v>94359.88827930062</v>
      </c>
      <c r="J25" s="805">
        <v>0</v>
      </c>
      <c r="K25" s="806">
        <f t="shared" si="1"/>
        <v>11919143.782648498</v>
      </c>
      <c r="N25" s="802">
        <f>SUM(H14:H25)</f>
        <v>1249645.9347896241</v>
      </c>
      <c r="O25" s="802">
        <f>SUM(I14:I25)</f>
        <v>1132318.6593516076</v>
      </c>
      <c r="P25" s="802">
        <f>SUM(J14:J25)</f>
        <v>0</v>
      </c>
      <c r="Q25" s="800">
        <f>K25</f>
        <v>11919143.782648498</v>
      </c>
    </row>
    <row r="26" spans="6:17" hidden="1">
      <c r="G26" s="803">
        <f t="shared" si="2"/>
        <v>13</v>
      </c>
      <c r="H26" s="802">
        <f t="shared" si="3"/>
        <v>104137.16123246867</v>
      </c>
      <c r="I26" s="802">
        <f t="shared" si="0"/>
        <v>94359.88827930062</v>
      </c>
      <c r="J26" s="802">
        <v>0</v>
      </c>
      <c r="K26" s="800">
        <f t="shared" si="1"/>
        <v>11919143.782648498</v>
      </c>
    </row>
    <row r="27" spans="6:17" hidden="1">
      <c r="G27" s="803">
        <f t="shared" si="2"/>
        <v>14</v>
      </c>
      <c r="H27" s="802">
        <f t="shared" si="3"/>
        <v>104137.16123246867</v>
      </c>
      <c r="I27" s="802">
        <f t="shared" si="0"/>
        <v>94359.88827930062</v>
      </c>
      <c r="J27" s="802">
        <v>0</v>
      </c>
      <c r="K27" s="800">
        <f t="shared" si="1"/>
        <v>11919143.782648498</v>
      </c>
    </row>
    <row r="28" spans="6:17" hidden="1">
      <c r="G28" s="803">
        <f t="shared" si="2"/>
        <v>15</v>
      </c>
      <c r="H28" s="802">
        <f t="shared" si="3"/>
        <v>104137.16123246867</v>
      </c>
      <c r="I28" s="802">
        <f t="shared" si="0"/>
        <v>94359.88827930062</v>
      </c>
      <c r="J28" s="802">
        <v>0</v>
      </c>
      <c r="K28" s="800">
        <f t="shared" si="1"/>
        <v>11919143.782648498</v>
      </c>
    </row>
    <row r="29" spans="6:17" hidden="1">
      <c r="G29" s="803">
        <f t="shared" si="2"/>
        <v>16</v>
      </c>
      <c r="H29" s="802">
        <f t="shared" si="3"/>
        <v>104137.16123246867</v>
      </c>
      <c r="I29" s="802">
        <f t="shared" si="0"/>
        <v>94359.88827930062</v>
      </c>
      <c r="J29" s="802">
        <v>0</v>
      </c>
      <c r="K29" s="800">
        <f t="shared" si="1"/>
        <v>11919143.782648498</v>
      </c>
    </row>
    <row r="30" spans="6:17" hidden="1">
      <c r="G30" s="803">
        <f t="shared" si="2"/>
        <v>17</v>
      </c>
      <c r="H30" s="802">
        <f t="shared" si="3"/>
        <v>104137.16123246867</v>
      </c>
      <c r="I30" s="802">
        <f t="shared" si="0"/>
        <v>94359.88827930062</v>
      </c>
      <c r="J30" s="802">
        <v>0</v>
      </c>
      <c r="K30" s="800">
        <f t="shared" si="1"/>
        <v>11919143.782648498</v>
      </c>
    </row>
    <row r="31" spans="6:17" hidden="1">
      <c r="G31" s="803">
        <f t="shared" si="2"/>
        <v>18</v>
      </c>
      <c r="H31" s="802">
        <f t="shared" si="3"/>
        <v>104137.16123246867</v>
      </c>
      <c r="I31" s="802">
        <f t="shared" si="0"/>
        <v>94359.88827930062</v>
      </c>
      <c r="J31" s="802">
        <v>0</v>
      </c>
      <c r="K31" s="800">
        <f t="shared" si="1"/>
        <v>11919143.782648498</v>
      </c>
    </row>
    <row r="32" spans="6:17" hidden="1">
      <c r="G32" s="803">
        <f t="shared" si="2"/>
        <v>19</v>
      </c>
      <c r="H32" s="802">
        <f t="shared" si="3"/>
        <v>104137.16123246867</v>
      </c>
      <c r="I32" s="802">
        <f t="shared" si="0"/>
        <v>94359.88827930062</v>
      </c>
      <c r="J32" s="802">
        <v>0</v>
      </c>
      <c r="K32" s="800">
        <f t="shared" si="1"/>
        <v>11919143.782648498</v>
      </c>
    </row>
    <row r="33" spans="6:17" hidden="1">
      <c r="G33" s="803">
        <f t="shared" si="2"/>
        <v>20</v>
      </c>
      <c r="H33" s="802">
        <f t="shared" si="3"/>
        <v>104137.16123246867</v>
      </c>
      <c r="I33" s="802">
        <f t="shared" si="0"/>
        <v>94359.88827930062</v>
      </c>
      <c r="J33" s="802">
        <v>0</v>
      </c>
      <c r="K33" s="800">
        <f t="shared" si="1"/>
        <v>11919143.782648498</v>
      </c>
    </row>
    <row r="34" spans="6:17" hidden="1">
      <c r="G34" s="803">
        <f t="shared" si="2"/>
        <v>21</v>
      </c>
      <c r="H34" s="802">
        <f t="shared" si="3"/>
        <v>104137.16123246867</v>
      </c>
      <c r="I34" s="802">
        <f t="shared" si="0"/>
        <v>94359.88827930062</v>
      </c>
      <c r="J34" s="802">
        <v>0</v>
      </c>
      <c r="K34" s="800">
        <f t="shared" si="1"/>
        <v>11919143.782648498</v>
      </c>
    </row>
    <row r="35" spans="6:17" hidden="1">
      <c r="G35" s="803">
        <f t="shared" si="2"/>
        <v>22</v>
      </c>
      <c r="H35" s="802">
        <f t="shared" si="3"/>
        <v>104137.16123246867</v>
      </c>
      <c r="I35" s="802">
        <f t="shared" si="0"/>
        <v>94359.88827930062</v>
      </c>
      <c r="J35" s="802">
        <v>0</v>
      </c>
      <c r="K35" s="800">
        <f t="shared" si="1"/>
        <v>11919143.782648498</v>
      </c>
    </row>
    <row r="36" spans="6:17" hidden="1">
      <c r="G36" s="803">
        <f t="shared" si="2"/>
        <v>23</v>
      </c>
      <c r="H36" s="802">
        <f t="shared" si="3"/>
        <v>104137.16123246867</v>
      </c>
      <c r="I36" s="802">
        <f t="shared" si="0"/>
        <v>94359.88827930062</v>
      </c>
      <c r="J36" s="802">
        <v>0</v>
      </c>
      <c r="K36" s="800">
        <f t="shared" si="1"/>
        <v>11919143.782648498</v>
      </c>
    </row>
    <row r="37" spans="6:17">
      <c r="F37" s="799">
        <v>2</v>
      </c>
      <c r="G37" s="804">
        <f t="shared" si="2"/>
        <v>24</v>
      </c>
      <c r="H37" s="805">
        <f t="shared" si="3"/>
        <v>104137.16123246867</v>
      </c>
      <c r="I37" s="805">
        <f t="shared" si="0"/>
        <v>94359.88827930062</v>
      </c>
      <c r="J37" s="805">
        <v>0</v>
      </c>
      <c r="K37" s="806">
        <f t="shared" si="1"/>
        <v>11919143.782648498</v>
      </c>
      <c r="N37" s="802">
        <f>SUM(H26:H37)</f>
        <v>1249645.9347896241</v>
      </c>
      <c r="O37" s="802">
        <f>SUM(I26:I37)</f>
        <v>1132318.6593516076</v>
      </c>
      <c r="P37" s="802">
        <f>SUM(J26:J37)</f>
        <v>0</v>
      </c>
      <c r="Q37" s="800">
        <f>K37</f>
        <v>11919143.782648498</v>
      </c>
    </row>
    <row r="38" spans="6:17" hidden="1">
      <c r="G38" s="803">
        <f t="shared" si="2"/>
        <v>25</v>
      </c>
      <c r="H38" s="802">
        <f t="shared" si="3"/>
        <v>104137.16123246867</v>
      </c>
      <c r="I38" s="802">
        <f t="shared" si="0"/>
        <v>94359.88827930062</v>
      </c>
      <c r="J38" s="802">
        <f t="shared" ref="J38:J77" si="4">IF(G38="","",H38-I38)</f>
        <v>9777.2729531680525</v>
      </c>
      <c r="K38" s="800">
        <f t="shared" si="1"/>
        <v>11909366.509695331</v>
      </c>
    </row>
    <row r="39" spans="6:17" hidden="1">
      <c r="G39" s="803">
        <f t="shared" si="2"/>
        <v>26</v>
      </c>
      <c r="H39" s="802">
        <f t="shared" si="3"/>
        <v>104137.16123246867</v>
      </c>
      <c r="I39" s="802">
        <f t="shared" si="0"/>
        <v>94282.484868421379</v>
      </c>
      <c r="J39" s="802">
        <f t="shared" si="4"/>
        <v>9854.6763640472927</v>
      </c>
      <c r="K39" s="800">
        <f t="shared" si="1"/>
        <v>11899511.833331283</v>
      </c>
    </row>
    <row r="40" spans="6:17" hidden="1">
      <c r="G40" s="803">
        <f t="shared" si="2"/>
        <v>27</v>
      </c>
      <c r="H40" s="802">
        <f t="shared" si="3"/>
        <v>104137.16123246867</v>
      </c>
      <c r="I40" s="802">
        <f t="shared" si="0"/>
        <v>94204.468680539328</v>
      </c>
      <c r="J40" s="802">
        <f t="shared" si="4"/>
        <v>9932.6925519293436</v>
      </c>
      <c r="K40" s="800">
        <f t="shared" si="1"/>
        <v>11889579.140779354</v>
      </c>
    </row>
    <row r="41" spans="6:17" hidden="1">
      <c r="G41" s="803">
        <f t="shared" si="2"/>
        <v>28</v>
      </c>
      <c r="H41" s="802">
        <f t="shared" si="3"/>
        <v>104137.16123246867</v>
      </c>
      <c r="I41" s="802">
        <f t="shared" si="0"/>
        <v>94125.834864503224</v>
      </c>
      <c r="J41" s="802">
        <f t="shared" si="4"/>
        <v>10011.326367965448</v>
      </c>
      <c r="K41" s="800">
        <f t="shared" si="1"/>
        <v>11879567.814411389</v>
      </c>
    </row>
    <row r="42" spans="6:17" hidden="1">
      <c r="G42" s="803">
        <f t="shared" si="2"/>
        <v>29</v>
      </c>
      <c r="H42" s="802">
        <f t="shared" si="3"/>
        <v>104137.16123246867</v>
      </c>
      <c r="I42" s="802">
        <f t="shared" si="0"/>
        <v>94046.578530756829</v>
      </c>
      <c r="J42" s="802">
        <f t="shared" si="4"/>
        <v>10090.582701711843</v>
      </c>
      <c r="K42" s="800">
        <f t="shared" si="1"/>
        <v>11869477.231709678</v>
      </c>
    </row>
    <row r="43" spans="6:17" hidden="1">
      <c r="G43" s="803">
        <f t="shared" si="2"/>
        <v>30</v>
      </c>
      <c r="H43" s="802">
        <f t="shared" si="3"/>
        <v>104137.16123246867</v>
      </c>
      <c r="I43" s="802">
        <f t="shared" si="0"/>
        <v>93966.694751034956</v>
      </c>
      <c r="J43" s="802">
        <f t="shared" si="4"/>
        <v>10170.466481433716</v>
      </c>
      <c r="K43" s="800">
        <f t="shared" si="1"/>
        <v>11859306.765228244</v>
      </c>
    </row>
    <row r="44" spans="6:17" hidden="1">
      <c r="G44" s="803">
        <f t="shared" si="2"/>
        <v>31</v>
      </c>
      <c r="H44" s="802">
        <f t="shared" si="3"/>
        <v>104137.16123246867</v>
      </c>
      <c r="I44" s="802">
        <f t="shared" si="0"/>
        <v>93886.178558056941</v>
      </c>
      <c r="J44" s="802">
        <f t="shared" si="4"/>
        <v>10250.982674411731</v>
      </c>
      <c r="K44" s="800">
        <f t="shared" si="1"/>
        <v>11849055.782553831</v>
      </c>
    </row>
    <row r="45" spans="6:17" hidden="1">
      <c r="G45" s="803">
        <f t="shared" si="2"/>
        <v>32</v>
      </c>
      <c r="H45" s="802">
        <f t="shared" si="3"/>
        <v>104137.16123246867</v>
      </c>
      <c r="I45" s="802">
        <f t="shared" si="0"/>
        <v>93805.02494521784</v>
      </c>
      <c r="J45" s="802">
        <f t="shared" si="4"/>
        <v>10332.136287250833</v>
      </c>
      <c r="K45" s="800">
        <f t="shared" si="1"/>
        <v>11838723.64626658</v>
      </c>
    </row>
    <row r="46" spans="6:17" hidden="1">
      <c r="G46" s="803">
        <f t="shared" si="2"/>
        <v>33</v>
      </c>
      <c r="H46" s="802">
        <f t="shared" si="3"/>
        <v>104137.16123246867</v>
      </c>
      <c r="I46" s="802">
        <f t="shared" si="0"/>
        <v>93723.228866277102</v>
      </c>
      <c r="J46" s="802">
        <f t="shared" si="4"/>
        <v>10413.93236619157</v>
      </c>
      <c r="K46" s="800">
        <f t="shared" si="1"/>
        <v>11828309.713900387</v>
      </c>
    </row>
    <row r="47" spans="6:17" hidden="1">
      <c r="G47" s="803">
        <f t="shared" si="2"/>
        <v>34</v>
      </c>
      <c r="H47" s="802">
        <f t="shared" si="3"/>
        <v>104137.16123246867</v>
      </c>
      <c r="I47" s="802">
        <f t="shared" si="0"/>
        <v>93640.785235044736</v>
      </c>
      <c r="J47" s="802">
        <f t="shared" si="4"/>
        <v>10496.375997423936</v>
      </c>
      <c r="K47" s="800">
        <f t="shared" si="1"/>
        <v>11817813.337902963</v>
      </c>
    </row>
    <row r="48" spans="6:17" hidden="1">
      <c r="G48" s="803">
        <f t="shared" si="2"/>
        <v>35</v>
      </c>
      <c r="H48" s="802">
        <f t="shared" si="3"/>
        <v>104137.16123246867</v>
      </c>
      <c r="I48" s="802">
        <f t="shared" si="0"/>
        <v>93557.688925065129</v>
      </c>
      <c r="J48" s="802">
        <f t="shared" si="4"/>
        <v>10579.472307403543</v>
      </c>
      <c r="K48" s="800">
        <f t="shared" si="1"/>
        <v>11807233.865595561</v>
      </c>
    </row>
    <row r="49" spans="6:17">
      <c r="F49" s="799">
        <v>3</v>
      </c>
      <c r="G49" s="804">
        <f t="shared" si="2"/>
        <v>36</v>
      </c>
      <c r="H49" s="805">
        <f t="shared" si="3"/>
        <v>104137.16123246867</v>
      </c>
      <c r="I49" s="805">
        <f t="shared" si="0"/>
        <v>93473.934769298197</v>
      </c>
      <c r="J49" s="805">
        <f t="shared" si="4"/>
        <v>10663.226463170475</v>
      </c>
      <c r="K49" s="806">
        <f t="shared" si="1"/>
        <v>11796570.63913239</v>
      </c>
      <c r="N49" s="802">
        <f>SUM(H38:H49)</f>
        <v>1249645.9347896241</v>
      </c>
      <c r="O49" s="802">
        <f>SUM(I38:I49)</f>
        <v>1127072.7912735164</v>
      </c>
      <c r="P49" s="802">
        <f>SUM(J38:J49)</f>
        <v>122573.14351610778</v>
      </c>
      <c r="Q49" s="800">
        <f>K49</f>
        <v>11796570.63913239</v>
      </c>
    </row>
    <row r="50" spans="6:17" hidden="1">
      <c r="G50" s="803">
        <f t="shared" si="2"/>
        <v>37</v>
      </c>
      <c r="H50" s="802">
        <f t="shared" si="3"/>
        <v>104137.16123246867</v>
      </c>
      <c r="I50" s="802">
        <f t="shared" si="0"/>
        <v>93389.5175597981</v>
      </c>
      <c r="J50" s="802">
        <f t="shared" si="4"/>
        <v>10747.643672670572</v>
      </c>
      <c r="K50" s="800">
        <f t="shared" si="1"/>
        <v>11785822.995459719</v>
      </c>
    </row>
    <row r="51" spans="6:17" hidden="1">
      <c r="G51" s="803">
        <f t="shared" si="2"/>
        <v>38</v>
      </c>
      <c r="H51" s="802">
        <f t="shared" si="3"/>
        <v>104137.16123246867</v>
      </c>
      <c r="I51" s="802">
        <f t="shared" si="0"/>
        <v>93304.432047389448</v>
      </c>
      <c r="J51" s="802">
        <f t="shared" si="4"/>
        <v>10832.729185079224</v>
      </c>
      <c r="K51" s="800">
        <f t="shared" si="1"/>
        <v>11774990.266274638</v>
      </c>
    </row>
    <row r="52" spans="6:17" hidden="1">
      <c r="G52" s="803">
        <f t="shared" si="2"/>
        <v>39</v>
      </c>
      <c r="H52" s="802">
        <f t="shared" si="3"/>
        <v>104137.16123246867</v>
      </c>
      <c r="I52" s="802">
        <f t="shared" si="0"/>
        <v>93218.67294134089</v>
      </c>
      <c r="J52" s="802">
        <f t="shared" si="4"/>
        <v>10918.488291127782</v>
      </c>
      <c r="K52" s="800">
        <f t="shared" si="1"/>
        <v>11764071.777983511</v>
      </c>
    </row>
    <row r="53" spans="6:17" hidden="1">
      <c r="G53" s="803">
        <f t="shared" si="2"/>
        <v>40</v>
      </c>
      <c r="H53" s="802">
        <f t="shared" si="3"/>
        <v>104137.16123246867</v>
      </c>
      <c r="I53" s="802">
        <f t="shared" si="0"/>
        <v>93132.234909036139</v>
      </c>
      <c r="J53" s="802">
        <f t="shared" si="4"/>
        <v>11004.926323432534</v>
      </c>
      <c r="K53" s="800">
        <f t="shared" si="1"/>
        <v>11753066.851660078</v>
      </c>
    </row>
    <row r="54" spans="6:17" hidden="1">
      <c r="G54" s="803">
        <f t="shared" si="2"/>
        <v>41</v>
      </c>
      <c r="H54" s="802">
        <f t="shared" si="3"/>
        <v>104137.16123246867</v>
      </c>
      <c r="I54" s="802">
        <f t="shared" si="0"/>
        <v>93045.112575642299</v>
      </c>
      <c r="J54" s="802">
        <f t="shared" si="4"/>
        <v>11092.048656826373</v>
      </c>
      <c r="K54" s="800">
        <f t="shared" si="1"/>
        <v>11741974.803003252</v>
      </c>
    </row>
    <row r="55" spans="6:17" hidden="1">
      <c r="G55" s="803">
        <f t="shared" si="2"/>
        <v>42</v>
      </c>
      <c r="H55" s="802">
        <f t="shared" si="3"/>
        <v>104137.16123246867</v>
      </c>
      <c r="I55" s="802">
        <f t="shared" si="0"/>
        <v>92957.300523775746</v>
      </c>
      <c r="J55" s="802">
        <f t="shared" si="4"/>
        <v>11179.860708692926</v>
      </c>
      <c r="K55" s="800">
        <f t="shared" si="1"/>
        <v>11730794.942294559</v>
      </c>
    </row>
    <row r="56" spans="6:17" hidden="1">
      <c r="G56" s="803">
        <f t="shared" si="2"/>
        <v>43</v>
      </c>
      <c r="H56" s="802">
        <f t="shared" si="3"/>
        <v>104137.16123246867</v>
      </c>
      <c r="I56" s="802">
        <f t="shared" si="0"/>
        <v>92868.793293165261</v>
      </c>
      <c r="J56" s="802">
        <f t="shared" si="4"/>
        <v>11268.367939303411</v>
      </c>
      <c r="K56" s="800">
        <f t="shared" si="1"/>
        <v>11719526.574355256</v>
      </c>
    </row>
    <row r="57" spans="6:17" hidden="1">
      <c r="G57" s="803">
        <f t="shared" si="2"/>
        <v>44</v>
      </c>
      <c r="H57" s="802">
        <f t="shared" si="3"/>
        <v>104137.16123246867</v>
      </c>
      <c r="I57" s="802">
        <f t="shared" si="0"/>
        <v>92779.585380312448</v>
      </c>
      <c r="J57" s="802">
        <f t="shared" si="4"/>
        <v>11357.575852156224</v>
      </c>
      <c r="K57" s="800">
        <f t="shared" si="1"/>
        <v>11708168.9985031</v>
      </c>
    </row>
    <row r="58" spans="6:17" hidden="1">
      <c r="G58" s="803">
        <f t="shared" si="2"/>
        <v>45</v>
      </c>
      <c r="H58" s="802">
        <f t="shared" si="3"/>
        <v>104137.16123246867</v>
      </c>
      <c r="I58" s="802">
        <f t="shared" si="0"/>
        <v>92689.671238149545</v>
      </c>
      <c r="J58" s="802">
        <f t="shared" si="4"/>
        <v>11447.489994319127</v>
      </c>
      <c r="K58" s="800">
        <f t="shared" si="1"/>
        <v>11696721.508508781</v>
      </c>
    </row>
    <row r="59" spans="6:17" hidden="1">
      <c r="G59" s="803">
        <f t="shared" si="2"/>
        <v>46</v>
      </c>
      <c r="H59" s="802">
        <f t="shared" si="3"/>
        <v>104137.16123246867</v>
      </c>
      <c r="I59" s="802">
        <f t="shared" si="0"/>
        <v>92599.045275694531</v>
      </c>
      <c r="J59" s="802">
        <f t="shared" si="4"/>
        <v>11538.115956774142</v>
      </c>
      <c r="K59" s="800">
        <f t="shared" si="1"/>
        <v>11685183.392552007</v>
      </c>
    </row>
    <row r="60" spans="6:17" hidden="1">
      <c r="G60" s="803">
        <f t="shared" si="2"/>
        <v>47</v>
      </c>
      <c r="H60" s="802">
        <f t="shared" si="3"/>
        <v>104137.16123246867</v>
      </c>
      <c r="I60" s="802">
        <f t="shared" si="0"/>
        <v>92507.701857703403</v>
      </c>
      <c r="J60" s="802">
        <f t="shared" si="4"/>
        <v>11629.459374765269</v>
      </c>
      <c r="K60" s="800">
        <f t="shared" si="1"/>
        <v>11673553.933177242</v>
      </c>
    </row>
    <row r="61" spans="6:17">
      <c r="F61" s="799">
        <v>4</v>
      </c>
      <c r="G61" s="804">
        <f t="shared" si="2"/>
        <v>48</v>
      </c>
      <c r="H61" s="805">
        <f t="shared" si="3"/>
        <v>104137.16123246867</v>
      </c>
      <c r="I61" s="805">
        <f t="shared" si="0"/>
        <v>92415.635304319847</v>
      </c>
      <c r="J61" s="805">
        <f t="shared" si="4"/>
        <v>11721.525928148825</v>
      </c>
      <c r="K61" s="806">
        <f t="shared" si="1"/>
        <v>11661832.407249093</v>
      </c>
      <c r="N61" s="802">
        <f>SUM(H50:H61)</f>
        <v>1249645.9347896241</v>
      </c>
      <c r="O61" s="802">
        <f>SUM(I50:I61)</f>
        <v>1114907.7029063276</v>
      </c>
      <c r="P61" s="802">
        <f>SUM(J50:J61)</f>
        <v>134738.23188329639</v>
      </c>
      <c r="Q61" s="800">
        <f>K61</f>
        <v>11661832.407249093</v>
      </c>
    </row>
    <row r="62" spans="6:17" hidden="1">
      <c r="G62" s="803">
        <f t="shared" si="2"/>
        <v>49</v>
      </c>
      <c r="H62" s="802">
        <f t="shared" si="3"/>
        <v>104137.16123246867</v>
      </c>
      <c r="I62" s="802">
        <f t="shared" si="0"/>
        <v>92322.839890721996</v>
      </c>
      <c r="J62" s="802">
        <f t="shared" si="4"/>
        <v>11814.321341746676</v>
      </c>
      <c r="K62" s="800">
        <f t="shared" si="1"/>
        <v>11650018.085907346</v>
      </c>
    </row>
    <row r="63" spans="6:17" hidden="1">
      <c r="G63" s="803">
        <f t="shared" si="2"/>
        <v>50</v>
      </c>
      <c r="H63" s="802">
        <f t="shared" si="3"/>
        <v>104137.16123246867</v>
      </c>
      <c r="I63" s="802">
        <f t="shared" si="0"/>
        <v>92229.309846766497</v>
      </c>
      <c r="J63" s="802">
        <f t="shared" si="4"/>
        <v>11907.851385702175</v>
      </c>
      <c r="K63" s="800">
        <f t="shared" si="1"/>
        <v>11638110.234521644</v>
      </c>
    </row>
    <row r="64" spans="6:17" hidden="1">
      <c r="G64" s="803">
        <f t="shared" si="2"/>
        <v>51</v>
      </c>
      <c r="H64" s="802">
        <f t="shared" si="3"/>
        <v>104137.16123246867</v>
      </c>
      <c r="I64" s="802">
        <f t="shared" si="0"/>
        <v>92135.039356629684</v>
      </c>
      <c r="J64" s="802">
        <f t="shared" si="4"/>
        <v>12002.121875838988</v>
      </c>
      <c r="K64" s="800">
        <f t="shared" si="1"/>
        <v>11626108.112645805</v>
      </c>
    </row>
    <row r="65" spans="6:17" hidden="1">
      <c r="G65" s="803">
        <f t="shared" si="2"/>
        <v>52</v>
      </c>
      <c r="H65" s="802">
        <f t="shared" si="3"/>
        <v>104137.16123246867</v>
      </c>
      <c r="I65" s="802">
        <f t="shared" si="0"/>
        <v>92040.022558445969</v>
      </c>
      <c r="J65" s="802">
        <f t="shared" si="4"/>
        <v>12097.138674022703</v>
      </c>
      <c r="K65" s="800">
        <f t="shared" si="1"/>
        <v>11614010.973971782</v>
      </c>
    </row>
    <row r="66" spans="6:17" hidden="1">
      <c r="G66" s="803">
        <f t="shared" si="2"/>
        <v>53</v>
      </c>
      <c r="H66" s="802">
        <f t="shared" si="3"/>
        <v>104137.16123246867</v>
      </c>
      <c r="I66" s="802">
        <f t="shared" si="0"/>
        <v>91944.253543943283</v>
      </c>
      <c r="J66" s="802">
        <f t="shared" si="4"/>
        <v>12192.907688525389</v>
      </c>
      <c r="K66" s="800">
        <f t="shared" si="1"/>
        <v>11601818.066283258</v>
      </c>
    </row>
    <row r="67" spans="6:17" hidden="1">
      <c r="G67" s="803">
        <f t="shared" si="2"/>
        <v>54</v>
      </c>
      <c r="H67" s="802">
        <f t="shared" si="3"/>
        <v>104137.16123246867</v>
      </c>
      <c r="I67" s="802">
        <f t="shared" si="0"/>
        <v>91847.726358075801</v>
      </c>
      <c r="J67" s="802">
        <f t="shared" si="4"/>
        <v>12289.434874392871</v>
      </c>
      <c r="K67" s="800">
        <f t="shared" si="1"/>
        <v>11589528.631408865</v>
      </c>
    </row>
    <row r="68" spans="6:17" hidden="1">
      <c r="G68" s="803">
        <f t="shared" si="2"/>
        <v>55</v>
      </c>
      <c r="H68" s="802">
        <f t="shared" si="3"/>
        <v>104137.16123246867</v>
      </c>
      <c r="I68" s="802">
        <f t="shared" si="0"/>
        <v>91750.434998653524</v>
      </c>
      <c r="J68" s="802">
        <f t="shared" si="4"/>
        <v>12386.726233815149</v>
      </c>
      <c r="K68" s="800">
        <f t="shared" si="1"/>
        <v>11577141.905175049</v>
      </c>
    </row>
    <row r="69" spans="6:17" hidden="1">
      <c r="G69" s="803">
        <f t="shared" si="2"/>
        <v>56</v>
      </c>
      <c r="H69" s="802">
        <f t="shared" si="3"/>
        <v>104137.16123246867</v>
      </c>
      <c r="I69" s="802">
        <f t="shared" si="0"/>
        <v>91652.373415969138</v>
      </c>
      <c r="J69" s="802">
        <f t="shared" si="4"/>
        <v>12484.787816499535</v>
      </c>
      <c r="K69" s="800">
        <f t="shared" si="1"/>
        <v>11564657.117358549</v>
      </c>
    </row>
    <row r="70" spans="6:17" hidden="1">
      <c r="G70" s="803">
        <f t="shared" si="2"/>
        <v>57</v>
      </c>
      <c r="H70" s="802">
        <f t="shared" si="3"/>
        <v>104137.16123246867</v>
      </c>
      <c r="I70" s="802">
        <f t="shared" si="0"/>
        <v>91553.535512421848</v>
      </c>
      <c r="J70" s="802">
        <f t="shared" si="4"/>
        <v>12583.625720046824</v>
      </c>
      <c r="K70" s="800">
        <f t="shared" si="1"/>
        <v>11552073.491638502</v>
      </c>
    </row>
    <row r="71" spans="6:17" hidden="1">
      <c r="G71" s="803">
        <f t="shared" si="2"/>
        <v>58</v>
      </c>
      <c r="H71" s="802">
        <f t="shared" si="3"/>
        <v>104137.16123246867</v>
      </c>
      <c r="I71" s="802">
        <f t="shared" si="0"/>
        <v>91453.915142138154</v>
      </c>
      <c r="J71" s="802">
        <f t="shared" si="4"/>
        <v>12683.246090330518</v>
      </c>
      <c r="K71" s="800">
        <f t="shared" si="1"/>
        <v>11539390.245548172</v>
      </c>
    </row>
    <row r="72" spans="6:17" hidden="1">
      <c r="G72" s="803">
        <f t="shared" si="2"/>
        <v>59</v>
      </c>
      <c r="H72" s="802">
        <f t="shared" si="3"/>
        <v>104137.16123246867</v>
      </c>
      <c r="I72" s="802">
        <f t="shared" si="0"/>
        <v>91353.506110589704</v>
      </c>
      <c r="J72" s="802">
        <f t="shared" si="4"/>
        <v>12783.655121878968</v>
      </c>
      <c r="K72" s="800">
        <f t="shared" si="1"/>
        <v>11526606.590426292</v>
      </c>
    </row>
    <row r="73" spans="6:17">
      <c r="F73" s="799">
        <v>5</v>
      </c>
      <c r="G73" s="804">
        <f t="shared" si="2"/>
        <v>60</v>
      </c>
      <c r="H73" s="805">
        <f t="shared" si="3"/>
        <v>104137.16123246867</v>
      </c>
      <c r="I73" s="805">
        <f t="shared" si="0"/>
        <v>91252.302174208162</v>
      </c>
      <c r="J73" s="805">
        <f t="shared" si="4"/>
        <v>12884.85905826051</v>
      </c>
      <c r="K73" s="806">
        <f t="shared" si="1"/>
        <v>11513721.731368031</v>
      </c>
      <c r="N73" s="802">
        <f>SUM(H62:H73)</f>
        <v>1249645.9347896241</v>
      </c>
      <c r="O73" s="802">
        <f>SUM(I62:I73)</f>
        <v>1101535.2589085638</v>
      </c>
      <c r="P73" s="802">
        <f>SUM(J62:J73)</f>
        <v>148110.67588106031</v>
      </c>
      <c r="Q73" s="800">
        <f>K73</f>
        <v>11513721.731368031</v>
      </c>
    </row>
    <row r="74" spans="6:17" hidden="1">
      <c r="G74" s="803">
        <f t="shared" si="2"/>
        <v>61</v>
      </c>
      <c r="H74" s="802">
        <f t="shared" si="3"/>
        <v>104137.16123246867</v>
      </c>
      <c r="I74" s="802">
        <f t="shared" si="0"/>
        <v>91150.29703999692</v>
      </c>
      <c r="J74" s="802">
        <f t="shared" si="4"/>
        <v>12986.864192471752</v>
      </c>
      <c r="K74" s="800">
        <f t="shared" si="1"/>
        <v>11500734.86717556</v>
      </c>
    </row>
    <row r="75" spans="6:17" hidden="1">
      <c r="G75" s="803">
        <f t="shared" si="2"/>
        <v>62</v>
      </c>
      <c r="H75" s="802">
        <f t="shared" si="3"/>
        <v>104137.16123246867</v>
      </c>
      <c r="I75" s="802">
        <f t="shared" si="0"/>
        <v>91047.484365139855</v>
      </c>
      <c r="J75" s="802">
        <f t="shared" si="4"/>
        <v>13089.676867328817</v>
      </c>
      <c r="K75" s="800">
        <f t="shared" si="1"/>
        <v>11487645.190308232</v>
      </c>
    </row>
    <row r="76" spans="6:17" hidden="1">
      <c r="G76" s="803">
        <f t="shared" si="2"/>
        <v>63</v>
      </c>
      <c r="H76" s="802">
        <f t="shared" si="3"/>
        <v>104137.16123246867</v>
      </c>
      <c r="I76" s="802">
        <f t="shared" si="0"/>
        <v>90943.857756606842</v>
      </c>
      <c r="J76" s="802">
        <f t="shared" si="4"/>
        <v>13193.303475861831</v>
      </c>
      <c r="K76" s="800">
        <f t="shared" si="1"/>
        <v>11474451.886832369</v>
      </c>
    </row>
    <row r="77" spans="6:17" hidden="1">
      <c r="G77" s="803">
        <f t="shared" si="2"/>
        <v>64</v>
      </c>
      <c r="H77" s="802">
        <f t="shared" si="3"/>
        <v>104137.16123246867</v>
      </c>
      <c r="I77" s="802">
        <f t="shared" si="0"/>
        <v>90839.410770756265</v>
      </c>
      <c r="J77" s="802">
        <f t="shared" si="4"/>
        <v>13297.750461712407</v>
      </c>
      <c r="K77" s="800">
        <f t="shared" si="1"/>
        <v>11461154.136370657</v>
      </c>
    </row>
    <row r="78" spans="6:17" hidden="1">
      <c r="G78" s="803">
        <f t="shared" si="2"/>
        <v>65</v>
      </c>
      <c r="H78" s="802">
        <f t="shared" si="3"/>
        <v>104137.16123246867</v>
      </c>
      <c r="I78" s="802">
        <f t="shared" ref="I78:I141" si="5">IPMT($D$5,$G$14,$D$6,-K77)</f>
        <v>90734.13691293438</v>
      </c>
      <c r="J78" s="802">
        <f t="shared" ref="J78:J141" si="6">IF(G78="","",H78-I78)</f>
        <v>13403.024319534292</v>
      </c>
      <c r="K78" s="800">
        <f t="shared" ref="K78:K141" si="7">IF(G78="","",K77-J78)</f>
        <v>11447751.112051122</v>
      </c>
    </row>
    <row r="79" spans="6:17" hidden="1">
      <c r="G79" s="803">
        <f t="shared" ref="G79:G142" si="8">G78+1</f>
        <v>66</v>
      </c>
      <c r="H79" s="802">
        <f t="shared" ref="H79:H142" si="9">H78</f>
        <v>104137.16123246867</v>
      </c>
      <c r="I79" s="802">
        <f t="shared" si="5"/>
        <v>90628.029637071391</v>
      </c>
      <c r="J79" s="802">
        <f t="shared" si="6"/>
        <v>13509.131595397281</v>
      </c>
      <c r="K79" s="800">
        <f t="shared" si="7"/>
        <v>11434241.980455725</v>
      </c>
    </row>
    <row r="80" spans="6:17" hidden="1">
      <c r="G80" s="803">
        <f t="shared" si="8"/>
        <v>67</v>
      </c>
      <c r="H80" s="802">
        <f t="shared" si="9"/>
        <v>104137.16123246867</v>
      </c>
      <c r="I80" s="802">
        <f t="shared" si="5"/>
        <v>90521.082345274495</v>
      </c>
      <c r="J80" s="802">
        <f t="shared" si="6"/>
        <v>13616.078887194177</v>
      </c>
      <c r="K80" s="800">
        <f t="shared" si="7"/>
        <v>11420625.90156853</v>
      </c>
    </row>
    <row r="81" spans="6:17" hidden="1">
      <c r="G81" s="803">
        <f t="shared" si="8"/>
        <v>68</v>
      </c>
      <c r="H81" s="802">
        <f t="shared" si="9"/>
        <v>104137.16123246867</v>
      </c>
      <c r="I81" s="802">
        <f t="shared" si="5"/>
        <v>90413.288387417531</v>
      </c>
      <c r="J81" s="802">
        <f t="shared" si="6"/>
        <v>13723.872845051141</v>
      </c>
      <c r="K81" s="800">
        <f t="shared" si="7"/>
        <v>11406902.028723478</v>
      </c>
    </row>
    <row r="82" spans="6:17" hidden="1">
      <c r="G82" s="803">
        <f t="shared" si="8"/>
        <v>69</v>
      </c>
      <c r="H82" s="802">
        <f t="shared" si="9"/>
        <v>104137.16123246867</v>
      </c>
      <c r="I82" s="802">
        <f t="shared" si="5"/>
        <v>90304.641060727547</v>
      </c>
      <c r="J82" s="802">
        <f t="shared" si="6"/>
        <v>13832.520171741126</v>
      </c>
      <c r="K82" s="800">
        <f t="shared" si="7"/>
        <v>11393069.508551737</v>
      </c>
    </row>
    <row r="83" spans="6:17" hidden="1">
      <c r="G83" s="803">
        <f t="shared" si="8"/>
        <v>70</v>
      </c>
      <c r="H83" s="802">
        <f t="shared" si="9"/>
        <v>104137.16123246867</v>
      </c>
      <c r="I83" s="802">
        <f t="shared" si="5"/>
        <v>90195.133609367927</v>
      </c>
      <c r="J83" s="802">
        <f t="shared" si="6"/>
        <v>13942.027623100745</v>
      </c>
      <c r="K83" s="800">
        <f t="shared" si="7"/>
        <v>11379127.480928637</v>
      </c>
    </row>
    <row r="84" spans="6:17" hidden="1">
      <c r="G84" s="803">
        <f t="shared" si="8"/>
        <v>71</v>
      </c>
      <c r="H84" s="802">
        <f t="shared" si="9"/>
        <v>104137.16123246867</v>
      </c>
      <c r="I84" s="802">
        <f t="shared" si="5"/>
        <v>90084.759224018388</v>
      </c>
      <c r="J84" s="802">
        <f t="shared" si="6"/>
        <v>14052.402008450284</v>
      </c>
      <c r="K84" s="800">
        <f t="shared" si="7"/>
        <v>11365075.078920187</v>
      </c>
    </row>
    <row r="85" spans="6:17">
      <c r="F85" s="799">
        <v>6</v>
      </c>
      <c r="G85" s="804">
        <f t="shared" si="8"/>
        <v>72</v>
      </c>
      <c r="H85" s="805">
        <f t="shared" si="9"/>
        <v>104137.16123246867</v>
      </c>
      <c r="I85" s="805">
        <f t="shared" si="5"/>
        <v>89973.511041451493</v>
      </c>
      <c r="J85" s="805">
        <f t="shared" si="6"/>
        <v>14163.650191017179</v>
      </c>
      <c r="K85" s="806">
        <f t="shared" si="7"/>
        <v>11350911.428729171</v>
      </c>
      <c r="N85" s="802">
        <f>SUM(H74:H85)</f>
        <v>1249645.9347896241</v>
      </c>
      <c r="O85" s="802">
        <f>SUM(I74:I85)</f>
        <v>1086835.6321507632</v>
      </c>
      <c r="P85" s="802">
        <f>SUM(J74:J85)</f>
        <v>162810.30263886106</v>
      </c>
      <c r="Q85" s="800">
        <f>K85</f>
        <v>11350911.428729171</v>
      </c>
    </row>
    <row r="86" spans="6:17" hidden="1">
      <c r="G86" s="803">
        <f t="shared" si="8"/>
        <v>73</v>
      </c>
      <c r="H86" s="802">
        <f t="shared" si="9"/>
        <v>104137.16123246867</v>
      </c>
      <c r="I86" s="802">
        <f t="shared" si="5"/>
        <v>89861.382144105941</v>
      </c>
      <c r="J86" s="802">
        <f t="shared" si="6"/>
        <v>14275.779088362731</v>
      </c>
      <c r="K86" s="800">
        <f t="shared" si="7"/>
        <v>11336635.649640808</v>
      </c>
    </row>
    <row r="87" spans="6:17" hidden="1">
      <c r="G87" s="803">
        <f t="shared" si="8"/>
        <v>74</v>
      </c>
      <c r="H87" s="802">
        <f t="shared" si="9"/>
        <v>104137.16123246867</v>
      </c>
      <c r="I87" s="802">
        <f t="shared" si="5"/>
        <v>89748.365559656406</v>
      </c>
      <c r="J87" s="802">
        <f t="shared" si="6"/>
        <v>14388.795672812266</v>
      </c>
      <c r="K87" s="800">
        <f t="shared" si="7"/>
        <v>11322246.853967996</v>
      </c>
    </row>
    <row r="88" spans="6:17" hidden="1">
      <c r="G88" s="803">
        <f t="shared" si="8"/>
        <v>75</v>
      </c>
      <c r="H88" s="802">
        <f t="shared" si="9"/>
        <v>104137.16123246867</v>
      </c>
      <c r="I88" s="802">
        <f t="shared" si="5"/>
        <v>89634.45426057998</v>
      </c>
      <c r="J88" s="802">
        <f t="shared" si="6"/>
        <v>14502.706971888692</v>
      </c>
      <c r="K88" s="800">
        <f t="shared" si="7"/>
        <v>11307744.146996107</v>
      </c>
    </row>
    <row r="89" spans="6:17" hidden="1">
      <c r="G89" s="803">
        <f t="shared" si="8"/>
        <v>76</v>
      </c>
      <c r="H89" s="802">
        <f t="shared" si="9"/>
        <v>104137.16123246867</v>
      </c>
      <c r="I89" s="802">
        <f t="shared" si="5"/>
        <v>89519.641163719192</v>
      </c>
      <c r="J89" s="802">
        <f t="shared" si="6"/>
        <v>14617.52006874948</v>
      </c>
      <c r="K89" s="800">
        <f t="shared" si="7"/>
        <v>11293126.626927357</v>
      </c>
    </row>
    <row r="90" spans="6:17" hidden="1">
      <c r="G90" s="803">
        <f t="shared" si="8"/>
        <v>77</v>
      </c>
      <c r="H90" s="802">
        <f t="shared" si="9"/>
        <v>104137.16123246867</v>
      </c>
      <c r="I90" s="802">
        <f t="shared" si="5"/>
        <v>89403.919129841583</v>
      </c>
      <c r="J90" s="802">
        <f t="shared" si="6"/>
        <v>14733.242102627089</v>
      </c>
      <c r="K90" s="800">
        <f t="shared" si="7"/>
        <v>11278393.38482473</v>
      </c>
    </row>
    <row r="91" spans="6:17" hidden="1">
      <c r="G91" s="803">
        <f t="shared" si="8"/>
        <v>78</v>
      </c>
      <c r="H91" s="802">
        <f t="shared" si="9"/>
        <v>104137.16123246867</v>
      </c>
      <c r="I91" s="802">
        <f t="shared" si="5"/>
        <v>89287.280963195793</v>
      </c>
      <c r="J91" s="802">
        <f t="shared" si="6"/>
        <v>14849.880269272879</v>
      </c>
      <c r="K91" s="800">
        <f t="shared" si="7"/>
        <v>11263543.504555458</v>
      </c>
    </row>
    <row r="92" spans="6:17" hidden="1">
      <c r="G92" s="803">
        <f t="shared" si="8"/>
        <v>79</v>
      </c>
      <c r="H92" s="802">
        <f t="shared" si="9"/>
        <v>104137.16123246867</v>
      </c>
      <c r="I92" s="802">
        <f t="shared" si="5"/>
        <v>89169.719411064056</v>
      </c>
      <c r="J92" s="802">
        <f t="shared" si="6"/>
        <v>14967.441821404616</v>
      </c>
      <c r="K92" s="800">
        <f t="shared" si="7"/>
        <v>11248576.062734054</v>
      </c>
    </row>
    <row r="93" spans="6:17" hidden="1">
      <c r="G93" s="803">
        <f t="shared" si="8"/>
        <v>80</v>
      </c>
      <c r="H93" s="802">
        <f t="shared" si="9"/>
        <v>104137.16123246867</v>
      </c>
      <c r="I93" s="802">
        <f t="shared" si="5"/>
        <v>89051.227163311269</v>
      </c>
      <c r="J93" s="802">
        <f t="shared" si="6"/>
        <v>15085.934069157403</v>
      </c>
      <c r="K93" s="800">
        <f t="shared" si="7"/>
        <v>11233490.128664898</v>
      </c>
    </row>
    <row r="94" spans="6:17" hidden="1">
      <c r="G94" s="803">
        <f t="shared" si="8"/>
        <v>81</v>
      </c>
      <c r="H94" s="802">
        <f t="shared" si="9"/>
        <v>104137.16123246867</v>
      </c>
      <c r="I94" s="802">
        <f t="shared" si="5"/>
        <v>88931.796851930441</v>
      </c>
      <c r="J94" s="802">
        <f t="shared" si="6"/>
        <v>15205.364380538231</v>
      </c>
      <c r="K94" s="800">
        <f t="shared" si="7"/>
        <v>11218284.764284359</v>
      </c>
    </row>
    <row r="95" spans="6:17" hidden="1">
      <c r="G95" s="803">
        <f t="shared" si="8"/>
        <v>82</v>
      </c>
      <c r="H95" s="802">
        <f t="shared" si="9"/>
        <v>104137.16123246867</v>
      </c>
      <c r="I95" s="802">
        <f t="shared" si="5"/>
        <v>88811.421050584526</v>
      </c>
      <c r="J95" s="802">
        <f t="shared" si="6"/>
        <v>15325.740181884146</v>
      </c>
      <c r="K95" s="800">
        <f t="shared" si="7"/>
        <v>11202959.024102475</v>
      </c>
    </row>
    <row r="96" spans="6:17" hidden="1">
      <c r="G96" s="803">
        <f t="shared" si="8"/>
        <v>83</v>
      </c>
      <c r="H96" s="802">
        <f t="shared" si="9"/>
        <v>104137.16123246867</v>
      </c>
      <c r="I96" s="802">
        <f t="shared" si="5"/>
        <v>88690.092274144612</v>
      </c>
      <c r="J96" s="802">
        <f t="shared" si="6"/>
        <v>15447.06895832406</v>
      </c>
      <c r="K96" s="800">
        <f t="shared" si="7"/>
        <v>11187511.955144152</v>
      </c>
    </row>
    <row r="97" spans="6:17">
      <c r="F97" s="799">
        <v>7</v>
      </c>
      <c r="G97" s="804">
        <f t="shared" si="8"/>
        <v>84</v>
      </c>
      <c r="H97" s="805">
        <f t="shared" si="9"/>
        <v>104137.16123246867</v>
      </c>
      <c r="I97" s="805">
        <f t="shared" si="5"/>
        <v>88567.802978224543</v>
      </c>
      <c r="J97" s="805">
        <f t="shared" si="6"/>
        <v>15569.358254244129</v>
      </c>
      <c r="K97" s="806">
        <f t="shared" si="7"/>
        <v>11171942.596889907</v>
      </c>
      <c r="N97" s="802">
        <f>SUM(H86:H97)</f>
        <v>1249645.9347896241</v>
      </c>
      <c r="O97" s="802">
        <f>SUM(I86:I97)</f>
        <v>1070677.1029503585</v>
      </c>
      <c r="P97" s="802">
        <f>SUM(J86:J97)</f>
        <v>178968.83183926571</v>
      </c>
      <c r="Q97" s="814">
        <f>K97</f>
        <v>11171942.596889907</v>
      </c>
    </row>
    <row r="98" spans="6:17" hidden="1">
      <c r="G98" s="803">
        <f t="shared" si="8"/>
        <v>85</v>
      </c>
      <c r="H98" s="802">
        <f t="shared" si="9"/>
        <v>104137.16123246867</v>
      </c>
      <c r="I98" s="802">
        <f t="shared" si="5"/>
        <v>88444.545558711776</v>
      </c>
      <c r="J98" s="802">
        <f t="shared" si="6"/>
        <v>15692.615673756896</v>
      </c>
      <c r="K98" s="800">
        <f t="shared" si="7"/>
        <v>11156249.981216151</v>
      </c>
    </row>
    <row r="99" spans="6:17" hidden="1">
      <c r="G99" s="803">
        <f t="shared" si="8"/>
        <v>86</v>
      </c>
      <c r="H99" s="802">
        <f t="shared" si="9"/>
        <v>104137.16123246867</v>
      </c>
      <c r="I99" s="802">
        <f t="shared" si="5"/>
        <v>88320.312351294531</v>
      </c>
      <c r="J99" s="802">
        <f t="shared" si="6"/>
        <v>15816.848881174141</v>
      </c>
      <c r="K99" s="800">
        <f t="shared" si="7"/>
        <v>11140433.132334977</v>
      </c>
    </row>
    <row r="100" spans="6:17" hidden="1">
      <c r="G100" s="803">
        <f t="shared" si="8"/>
        <v>87</v>
      </c>
      <c r="H100" s="802">
        <f t="shared" si="9"/>
        <v>104137.16123246867</v>
      </c>
      <c r="I100" s="802">
        <f t="shared" si="5"/>
        <v>88195.095630985248</v>
      </c>
      <c r="J100" s="802">
        <f t="shared" si="6"/>
        <v>15942.065601483424</v>
      </c>
      <c r="K100" s="800">
        <f t="shared" si="7"/>
        <v>11124491.066733494</v>
      </c>
    </row>
    <row r="101" spans="6:17" hidden="1">
      <c r="G101" s="803">
        <f t="shared" si="8"/>
        <v>88</v>
      </c>
      <c r="H101" s="802">
        <f t="shared" si="9"/>
        <v>104137.16123246867</v>
      </c>
      <c r="I101" s="802">
        <f t="shared" si="5"/>
        <v>88068.887611640166</v>
      </c>
      <c r="J101" s="802">
        <f t="shared" si="6"/>
        <v>16068.273620828506</v>
      </c>
      <c r="K101" s="800">
        <f t="shared" si="7"/>
        <v>11108422.793112665</v>
      </c>
    </row>
    <row r="102" spans="6:17" hidden="1">
      <c r="G102" s="803">
        <f t="shared" si="8"/>
        <v>89</v>
      </c>
      <c r="H102" s="802">
        <f t="shared" si="9"/>
        <v>104137.16123246867</v>
      </c>
      <c r="I102" s="802">
        <f t="shared" si="5"/>
        <v>87941.680445475271</v>
      </c>
      <c r="J102" s="802">
        <f t="shared" si="6"/>
        <v>16195.480786993401</v>
      </c>
      <c r="K102" s="800">
        <f t="shared" si="7"/>
        <v>11092227.312325671</v>
      </c>
    </row>
    <row r="103" spans="6:17" hidden="1">
      <c r="G103" s="803">
        <f t="shared" si="8"/>
        <v>90</v>
      </c>
      <c r="H103" s="802">
        <f t="shared" si="9"/>
        <v>104137.16123246867</v>
      </c>
      <c r="I103" s="802">
        <f t="shared" si="5"/>
        <v>87813.466222578238</v>
      </c>
      <c r="J103" s="802">
        <f t="shared" si="6"/>
        <v>16323.695009890434</v>
      </c>
      <c r="K103" s="800">
        <f t="shared" si="7"/>
        <v>11075903.61731578</v>
      </c>
    </row>
    <row r="104" spans="6:17" hidden="1">
      <c r="G104" s="803">
        <f t="shared" si="8"/>
        <v>91</v>
      </c>
      <c r="H104" s="802">
        <f t="shared" si="9"/>
        <v>104137.16123246867</v>
      </c>
      <c r="I104" s="802">
        <f t="shared" si="5"/>
        <v>87684.236970416605</v>
      </c>
      <c r="J104" s="802">
        <f t="shared" si="6"/>
        <v>16452.924262052067</v>
      </c>
      <c r="K104" s="800">
        <f t="shared" si="7"/>
        <v>11059450.693053728</v>
      </c>
    </row>
    <row r="105" spans="6:17" hidden="1">
      <c r="G105" s="803">
        <f t="shared" si="8"/>
        <v>92</v>
      </c>
      <c r="H105" s="802">
        <f t="shared" si="9"/>
        <v>104137.16123246867</v>
      </c>
      <c r="I105" s="802">
        <f t="shared" si="5"/>
        <v>87553.98465334202</v>
      </c>
      <c r="J105" s="802">
        <f t="shared" si="6"/>
        <v>16583.176579126652</v>
      </c>
      <c r="K105" s="800">
        <f t="shared" si="7"/>
        <v>11042867.516474601</v>
      </c>
    </row>
    <row r="106" spans="6:17" hidden="1">
      <c r="G106" s="803">
        <f t="shared" si="8"/>
        <v>93</v>
      </c>
      <c r="H106" s="802">
        <f t="shared" si="9"/>
        <v>104137.16123246867</v>
      </c>
      <c r="I106" s="802">
        <f t="shared" si="5"/>
        <v>87422.701172090601</v>
      </c>
      <c r="J106" s="802">
        <f t="shared" si="6"/>
        <v>16714.460060378071</v>
      </c>
      <c r="K106" s="800">
        <f t="shared" si="7"/>
        <v>11026153.056414222</v>
      </c>
    </row>
    <row r="107" spans="6:17" hidden="1">
      <c r="G107" s="803">
        <f t="shared" si="8"/>
        <v>94</v>
      </c>
      <c r="H107" s="802">
        <f t="shared" si="9"/>
        <v>104137.16123246867</v>
      </c>
      <c r="I107" s="802">
        <f t="shared" si="5"/>
        <v>87290.378363279262</v>
      </c>
      <c r="J107" s="802">
        <f t="shared" si="6"/>
        <v>16846.78286918941</v>
      </c>
      <c r="K107" s="800">
        <f t="shared" si="7"/>
        <v>11009306.273545032</v>
      </c>
    </row>
    <row r="108" spans="6:17" hidden="1">
      <c r="G108" s="803">
        <f t="shared" si="8"/>
        <v>95</v>
      </c>
      <c r="H108" s="802">
        <f t="shared" si="9"/>
        <v>104137.16123246867</v>
      </c>
      <c r="I108" s="802">
        <f t="shared" si="5"/>
        <v>87157.007998898174</v>
      </c>
      <c r="J108" s="802">
        <f t="shared" si="6"/>
        <v>16980.153233570498</v>
      </c>
      <c r="K108" s="800">
        <f t="shared" si="7"/>
        <v>10992326.120311461</v>
      </c>
    </row>
    <row r="109" spans="6:17">
      <c r="F109" s="799">
        <v>8</v>
      </c>
      <c r="G109" s="804">
        <f t="shared" si="8"/>
        <v>96</v>
      </c>
      <c r="H109" s="805">
        <f t="shared" si="9"/>
        <v>104137.16123246867</v>
      </c>
      <c r="I109" s="805">
        <f t="shared" si="5"/>
        <v>87022.581785799077</v>
      </c>
      <c r="J109" s="805">
        <f t="shared" si="6"/>
        <v>17114.579446669595</v>
      </c>
      <c r="K109" s="806">
        <f t="shared" si="7"/>
        <v>10975211.540864792</v>
      </c>
      <c r="N109" s="802">
        <f>SUM(H98:H109)</f>
        <v>1249645.9347896241</v>
      </c>
      <c r="O109" s="802">
        <f>SUM(I98:I109)</f>
        <v>1052914.8787645109</v>
      </c>
      <c r="P109" s="802">
        <f>SUM(J98:J109)</f>
        <v>196731.0560251131</v>
      </c>
      <c r="Q109" s="800">
        <f>K109</f>
        <v>10975211.540864792</v>
      </c>
    </row>
    <row r="110" spans="6:17" hidden="1">
      <c r="G110" s="803">
        <f t="shared" si="8"/>
        <v>97</v>
      </c>
      <c r="H110" s="802">
        <f t="shared" si="9"/>
        <v>104137.16123246867</v>
      </c>
      <c r="I110" s="802">
        <f t="shared" si="5"/>
        <v>86887.091365179615</v>
      </c>
      <c r="J110" s="802">
        <f t="shared" si="6"/>
        <v>17250.069867289058</v>
      </c>
      <c r="K110" s="800">
        <f t="shared" si="7"/>
        <v>10957961.470997503</v>
      </c>
    </row>
    <row r="111" spans="6:17" hidden="1">
      <c r="G111" s="803">
        <f t="shared" si="8"/>
        <v>98</v>
      </c>
      <c r="H111" s="802">
        <f t="shared" si="9"/>
        <v>104137.16123246867</v>
      </c>
      <c r="I111" s="802">
        <f t="shared" si="5"/>
        <v>86750.528312063572</v>
      </c>
      <c r="J111" s="802">
        <f t="shared" si="6"/>
        <v>17386.6329204051</v>
      </c>
      <c r="K111" s="800">
        <f t="shared" si="7"/>
        <v>10940574.838077098</v>
      </c>
    </row>
    <row r="112" spans="6:17" hidden="1">
      <c r="G112" s="803">
        <f t="shared" si="8"/>
        <v>99</v>
      </c>
      <c r="H112" s="802">
        <f t="shared" si="9"/>
        <v>104137.16123246867</v>
      </c>
      <c r="I112" s="802">
        <f t="shared" si="5"/>
        <v>86612.884134777036</v>
      </c>
      <c r="J112" s="802">
        <f t="shared" si="6"/>
        <v>17524.277097691636</v>
      </c>
      <c r="K112" s="800">
        <f t="shared" si="7"/>
        <v>10923050.560979407</v>
      </c>
    </row>
    <row r="113" spans="6:17" hidden="1">
      <c r="G113" s="803">
        <f t="shared" si="8"/>
        <v>100</v>
      </c>
      <c r="H113" s="802">
        <f t="shared" si="9"/>
        <v>104137.16123246867</v>
      </c>
      <c r="I113" s="802">
        <f t="shared" si="5"/>
        <v>86474.150274420317</v>
      </c>
      <c r="J113" s="802">
        <f t="shared" si="6"/>
        <v>17663.010958048355</v>
      </c>
      <c r="K113" s="800">
        <f t="shared" si="7"/>
        <v>10905387.55002136</v>
      </c>
    </row>
    <row r="114" spans="6:17" hidden="1">
      <c r="G114" s="803">
        <f t="shared" si="8"/>
        <v>101</v>
      </c>
      <c r="H114" s="802">
        <f t="shared" si="9"/>
        <v>104137.16123246867</v>
      </c>
      <c r="I114" s="802">
        <f t="shared" si="5"/>
        <v>86334.318104335776</v>
      </c>
      <c r="J114" s="802">
        <f t="shared" si="6"/>
        <v>17802.843128132896</v>
      </c>
      <c r="K114" s="800">
        <f t="shared" si="7"/>
        <v>10887584.706893226</v>
      </c>
    </row>
    <row r="115" spans="6:17" hidden="1">
      <c r="G115" s="803">
        <f t="shared" si="8"/>
        <v>102</v>
      </c>
      <c r="H115" s="802">
        <f t="shared" si="9"/>
        <v>104137.16123246867</v>
      </c>
      <c r="I115" s="802">
        <f t="shared" si="5"/>
        <v>86193.37892957138</v>
      </c>
      <c r="J115" s="802">
        <f t="shared" si="6"/>
        <v>17943.782302897293</v>
      </c>
      <c r="K115" s="800">
        <f t="shared" si="7"/>
        <v>10869640.924590329</v>
      </c>
    </row>
    <row r="116" spans="6:17" hidden="1">
      <c r="G116" s="803">
        <f t="shared" si="8"/>
        <v>103</v>
      </c>
      <c r="H116" s="802">
        <f t="shared" si="9"/>
        <v>104137.16123246867</v>
      </c>
      <c r="I116" s="802">
        <f t="shared" si="5"/>
        <v>86051.32398634011</v>
      </c>
      <c r="J116" s="802">
        <f t="shared" si="6"/>
        <v>18085.837246128562</v>
      </c>
      <c r="K116" s="800">
        <f t="shared" si="7"/>
        <v>10851555.087344199</v>
      </c>
    </row>
    <row r="117" spans="6:17" hidden="1">
      <c r="G117" s="803">
        <f t="shared" si="8"/>
        <v>104</v>
      </c>
      <c r="H117" s="802">
        <f t="shared" si="9"/>
        <v>104137.16123246867</v>
      </c>
      <c r="I117" s="802">
        <f t="shared" si="5"/>
        <v>85908.144441474913</v>
      </c>
      <c r="J117" s="802">
        <f t="shared" si="6"/>
        <v>18229.016790993759</v>
      </c>
      <c r="K117" s="800">
        <f t="shared" si="7"/>
        <v>10833326.070553206</v>
      </c>
    </row>
    <row r="118" spans="6:17" hidden="1">
      <c r="G118" s="803">
        <f t="shared" si="8"/>
        <v>105</v>
      </c>
      <c r="H118" s="802">
        <f t="shared" si="9"/>
        <v>104137.16123246867</v>
      </c>
      <c r="I118" s="802">
        <f t="shared" si="5"/>
        <v>85763.831391879561</v>
      </c>
      <c r="J118" s="802">
        <f t="shared" si="6"/>
        <v>18373.329840589111</v>
      </c>
      <c r="K118" s="800">
        <f t="shared" si="7"/>
        <v>10814952.740712617</v>
      </c>
    </row>
    <row r="119" spans="6:17" hidden="1">
      <c r="G119" s="803">
        <f t="shared" si="8"/>
        <v>106</v>
      </c>
      <c r="H119" s="802">
        <f t="shared" si="9"/>
        <v>104137.16123246867</v>
      </c>
      <c r="I119" s="802">
        <f t="shared" si="5"/>
        <v>85618.375863974885</v>
      </c>
      <c r="J119" s="802">
        <f t="shared" si="6"/>
        <v>18518.785368493787</v>
      </c>
      <c r="K119" s="800">
        <f t="shared" si="7"/>
        <v>10796433.955344122</v>
      </c>
    </row>
    <row r="120" spans="6:17" hidden="1">
      <c r="G120" s="803">
        <f t="shared" si="8"/>
        <v>107</v>
      </c>
      <c r="H120" s="802">
        <f t="shared" si="9"/>
        <v>104137.16123246867</v>
      </c>
      <c r="I120" s="802">
        <f t="shared" si="5"/>
        <v>85471.768813140967</v>
      </c>
      <c r="J120" s="802">
        <f t="shared" si="6"/>
        <v>18665.392419327705</v>
      </c>
      <c r="K120" s="800">
        <f t="shared" si="7"/>
        <v>10777768.562924795</v>
      </c>
    </row>
    <row r="121" spans="6:17">
      <c r="F121" s="799">
        <v>9</v>
      </c>
      <c r="G121" s="804">
        <f t="shared" si="8"/>
        <v>108</v>
      </c>
      <c r="H121" s="805">
        <f t="shared" si="9"/>
        <v>104137.16123246867</v>
      </c>
      <c r="I121" s="805">
        <f t="shared" si="5"/>
        <v>85324.001123154638</v>
      </c>
      <c r="J121" s="805">
        <f t="shared" si="6"/>
        <v>18813.160109314034</v>
      </c>
      <c r="K121" s="806">
        <f t="shared" si="7"/>
        <v>10758955.402815482</v>
      </c>
      <c r="N121" s="802">
        <f>SUM(H110:H121)</f>
        <v>1249645.9347896241</v>
      </c>
      <c r="O121" s="802">
        <f>SUM(I110:I121)</f>
        <v>1033389.7967403127</v>
      </c>
      <c r="P121" s="802">
        <f>SUM(J110:J121)</f>
        <v>216256.1380493113</v>
      </c>
      <c r="Q121" s="800">
        <f>K121</f>
        <v>10758955.402815482</v>
      </c>
    </row>
    <row r="122" spans="6:17" hidden="1">
      <c r="G122" s="803">
        <f t="shared" si="8"/>
        <v>109</v>
      </c>
      <c r="H122" s="802">
        <f t="shared" si="9"/>
        <v>104137.16123246867</v>
      </c>
      <c r="I122" s="802">
        <f t="shared" si="5"/>
        <v>85175.063605622563</v>
      </c>
      <c r="J122" s="802">
        <f t="shared" si="6"/>
        <v>18962.097626846109</v>
      </c>
      <c r="K122" s="800">
        <f t="shared" si="7"/>
        <v>10739993.305188635</v>
      </c>
    </row>
    <row r="123" spans="6:17" hidden="1">
      <c r="G123" s="803">
        <f t="shared" si="8"/>
        <v>110</v>
      </c>
      <c r="H123" s="802">
        <f t="shared" si="9"/>
        <v>104137.16123246867</v>
      </c>
      <c r="I123" s="802">
        <f t="shared" si="5"/>
        <v>85024.946999410036</v>
      </c>
      <c r="J123" s="802">
        <f t="shared" si="6"/>
        <v>19112.214233058636</v>
      </c>
      <c r="K123" s="800">
        <f t="shared" si="7"/>
        <v>10720881.090955576</v>
      </c>
    </row>
    <row r="124" spans="6:17" hidden="1">
      <c r="G124" s="803">
        <f t="shared" si="8"/>
        <v>111</v>
      </c>
      <c r="H124" s="802">
        <f t="shared" si="9"/>
        <v>104137.16123246867</v>
      </c>
      <c r="I124" s="802">
        <f t="shared" si="5"/>
        <v>84873.641970064986</v>
      </c>
      <c r="J124" s="802">
        <f t="shared" si="6"/>
        <v>19263.519262403686</v>
      </c>
      <c r="K124" s="800">
        <f t="shared" si="7"/>
        <v>10701617.571693173</v>
      </c>
    </row>
    <row r="125" spans="6:17" hidden="1">
      <c r="G125" s="803">
        <f t="shared" si="8"/>
        <v>112</v>
      </c>
      <c r="H125" s="802">
        <f t="shared" si="9"/>
        <v>104137.16123246867</v>
      </c>
      <c r="I125" s="802">
        <f t="shared" si="5"/>
        <v>84721.139109237629</v>
      </c>
      <c r="J125" s="802">
        <f t="shared" si="6"/>
        <v>19416.022123231043</v>
      </c>
      <c r="K125" s="800">
        <f t="shared" si="7"/>
        <v>10682201.549569942</v>
      </c>
    </row>
    <row r="126" spans="6:17" hidden="1">
      <c r="G126" s="803">
        <f t="shared" si="8"/>
        <v>113</v>
      </c>
      <c r="H126" s="802">
        <f t="shared" si="9"/>
        <v>104137.16123246867</v>
      </c>
      <c r="I126" s="802">
        <f t="shared" si="5"/>
        <v>84567.428934095384</v>
      </c>
      <c r="J126" s="802">
        <f t="shared" si="6"/>
        <v>19569.732298373288</v>
      </c>
      <c r="K126" s="800">
        <f t="shared" si="7"/>
        <v>10662631.817271568</v>
      </c>
    </row>
    <row r="127" spans="6:17" hidden="1">
      <c r="G127" s="803">
        <f t="shared" si="8"/>
        <v>114</v>
      </c>
      <c r="H127" s="802">
        <f t="shared" si="9"/>
        <v>104137.16123246867</v>
      </c>
      <c r="I127" s="802">
        <f t="shared" si="5"/>
        <v>84412.501886733255</v>
      </c>
      <c r="J127" s="802">
        <f t="shared" si="6"/>
        <v>19724.659345735417</v>
      </c>
      <c r="K127" s="800">
        <f t="shared" si="7"/>
        <v>10642907.157925833</v>
      </c>
    </row>
    <row r="128" spans="6:17" hidden="1">
      <c r="G128" s="803">
        <f t="shared" si="8"/>
        <v>115</v>
      </c>
      <c r="H128" s="802">
        <f t="shared" si="9"/>
        <v>104137.16123246867</v>
      </c>
      <c r="I128" s="802">
        <f t="shared" si="5"/>
        <v>84256.348333579517</v>
      </c>
      <c r="J128" s="802">
        <f t="shared" si="6"/>
        <v>19880.812898889155</v>
      </c>
      <c r="K128" s="800">
        <f t="shared" si="7"/>
        <v>10623026.345026944</v>
      </c>
    </row>
    <row r="129" spans="6:17" hidden="1">
      <c r="G129" s="803">
        <f t="shared" si="8"/>
        <v>116</v>
      </c>
      <c r="H129" s="802">
        <f t="shared" si="9"/>
        <v>104137.16123246867</v>
      </c>
      <c r="I129" s="802">
        <f t="shared" si="5"/>
        <v>84098.958564796645</v>
      </c>
      <c r="J129" s="802">
        <f t="shared" si="6"/>
        <v>20038.202667672027</v>
      </c>
      <c r="K129" s="800">
        <f t="shared" si="7"/>
        <v>10602988.142359272</v>
      </c>
    </row>
    <row r="130" spans="6:17" hidden="1">
      <c r="G130" s="803">
        <f t="shared" si="8"/>
        <v>117</v>
      </c>
      <c r="H130" s="802">
        <f t="shared" si="9"/>
        <v>104137.16123246867</v>
      </c>
      <c r="I130" s="802">
        <f t="shared" si="5"/>
        <v>83940.32279367758</v>
      </c>
      <c r="J130" s="802">
        <f t="shared" si="6"/>
        <v>20196.838438791092</v>
      </c>
      <c r="K130" s="800">
        <f t="shared" si="7"/>
        <v>10582791.303920481</v>
      </c>
    </row>
    <row r="131" spans="6:17" hidden="1">
      <c r="G131" s="803">
        <f t="shared" si="8"/>
        <v>118</v>
      </c>
      <c r="H131" s="802">
        <f t="shared" si="9"/>
        <v>104137.16123246867</v>
      </c>
      <c r="I131" s="802">
        <f t="shared" si="5"/>
        <v>83780.431156037157</v>
      </c>
      <c r="J131" s="802">
        <f t="shared" si="6"/>
        <v>20356.730076431515</v>
      </c>
      <c r="K131" s="800">
        <f t="shared" si="7"/>
        <v>10562434.573844049</v>
      </c>
    </row>
    <row r="132" spans="6:17" hidden="1">
      <c r="G132" s="803">
        <f t="shared" si="8"/>
        <v>119</v>
      </c>
      <c r="H132" s="802">
        <f t="shared" si="9"/>
        <v>104137.16123246867</v>
      </c>
      <c r="I132" s="802">
        <f t="shared" si="5"/>
        <v>83619.273709598725</v>
      </c>
      <c r="J132" s="802">
        <f t="shared" si="6"/>
        <v>20517.887522869947</v>
      </c>
      <c r="K132" s="800">
        <f t="shared" si="7"/>
        <v>10541916.686321178</v>
      </c>
    </row>
    <row r="133" spans="6:17">
      <c r="F133" s="799">
        <v>10</v>
      </c>
      <c r="G133" s="808">
        <f t="shared" si="8"/>
        <v>120</v>
      </c>
      <c r="H133" s="809">
        <f t="shared" si="9"/>
        <v>104137.16123246867</v>
      </c>
      <c r="I133" s="809">
        <f t="shared" si="5"/>
        <v>83456.840433375997</v>
      </c>
      <c r="J133" s="809">
        <f t="shared" si="6"/>
        <v>20680.320799092675</v>
      </c>
      <c r="K133" s="810">
        <f t="shared" si="7"/>
        <v>10521236.365522087</v>
      </c>
      <c r="L133" s="811"/>
      <c r="M133" s="811"/>
      <c r="N133" s="809">
        <f>SUM(H122:H133)</f>
        <v>1249645.9347896241</v>
      </c>
      <c r="O133" s="809">
        <f>SUM(I122:I133)</f>
        <v>1011926.8974962294</v>
      </c>
      <c r="P133" s="809">
        <f>SUM(J122:J133)</f>
        <v>237719.03729339462</v>
      </c>
      <c r="Q133" s="807">
        <f>K133</f>
        <v>10521236.365522087</v>
      </c>
    </row>
    <row r="134" spans="6:17" hidden="1">
      <c r="G134" s="803">
        <f t="shared" si="8"/>
        <v>121</v>
      </c>
      <c r="H134" s="802">
        <f t="shared" si="9"/>
        <v>104137.16123246867</v>
      </c>
      <c r="I134" s="802">
        <f t="shared" si="5"/>
        <v>83293.121227049865</v>
      </c>
      <c r="J134" s="802">
        <f t="shared" si="6"/>
        <v>20844.040005418807</v>
      </c>
      <c r="K134" s="800">
        <f t="shared" si="7"/>
        <v>10500392.325516667</v>
      </c>
    </row>
    <row r="135" spans="6:17" hidden="1">
      <c r="G135" s="803">
        <f t="shared" si="8"/>
        <v>122</v>
      </c>
      <c r="H135" s="802">
        <f t="shared" si="9"/>
        <v>104137.16123246867</v>
      </c>
      <c r="I135" s="802">
        <f t="shared" si="5"/>
        <v>83128.105910340295</v>
      </c>
      <c r="J135" s="802">
        <f t="shared" si="6"/>
        <v>21009.055322128377</v>
      </c>
      <c r="K135" s="800">
        <f t="shared" si="7"/>
        <v>10479383.270194538</v>
      </c>
    </row>
    <row r="136" spans="6:17" hidden="1">
      <c r="G136" s="803">
        <f t="shared" si="8"/>
        <v>123</v>
      </c>
      <c r="H136" s="802">
        <f t="shared" si="9"/>
        <v>104137.16123246867</v>
      </c>
      <c r="I136" s="802">
        <f t="shared" si="5"/>
        <v>82961.784222373433</v>
      </c>
      <c r="J136" s="802">
        <f t="shared" si="6"/>
        <v>21175.377010095239</v>
      </c>
      <c r="K136" s="800">
        <f t="shared" si="7"/>
        <v>10458207.893184442</v>
      </c>
    </row>
    <row r="137" spans="6:17" hidden="1">
      <c r="G137" s="803">
        <f t="shared" si="8"/>
        <v>124</v>
      </c>
      <c r="H137" s="802">
        <f t="shared" si="9"/>
        <v>104137.16123246867</v>
      </c>
      <c r="I137" s="802">
        <f t="shared" si="5"/>
        <v>82794.145821043508</v>
      </c>
      <c r="J137" s="802">
        <f t="shared" si="6"/>
        <v>21343.015411425164</v>
      </c>
      <c r="K137" s="800">
        <f t="shared" si="7"/>
        <v>10436864.877773017</v>
      </c>
    </row>
    <row r="138" spans="6:17" hidden="1">
      <c r="G138" s="803">
        <f t="shared" si="8"/>
        <v>125</v>
      </c>
      <c r="H138" s="802">
        <f t="shared" si="9"/>
        <v>104137.16123246867</v>
      </c>
      <c r="I138" s="802">
        <f t="shared" si="5"/>
        <v>82625.180282369722</v>
      </c>
      <c r="J138" s="802">
        <f t="shared" si="6"/>
        <v>21511.98095009895</v>
      </c>
      <c r="K138" s="800">
        <f t="shared" si="7"/>
        <v>10415352.896822918</v>
      </c>
    </row>
    <row r="139" spans="6:17" hidden="1">
      <c r="G139" s="803">
        <f t="shared" si="8"/>
        <v>126</v>
      </c>
      <c r="H139" s="802">
        <f t="shared" si="9"/>
        <v>104137.16123246867</v>
      </c>
      <c r="I139" s="802">
        <f t="shared" si="5"/>
        <v>82454.877099848105</v>
      </c>
      <c r="J139" s="802">
        <f t="shared" si="6"/>
        <v>21682.284132620567</v>
      </c>
      <c r="K139" s="800">
        <f t="shared" si="7"/>
        <v>10393670.612690298</v>
      </c>
    </row>
    <row r="140" spans="6:17" hidden="1">
      <c r="G140" s="803">
        <f t="shared" si="8"/>
        <v>127</v>
      </c>
      <c r="H140" s="802">
        <f t="shared" si="9"/>
        <v>104137.16123246867</v>
      </c>
      <c r="I140" s="802">
        <f t="shared" si="5"/>
        <v>82283.225683798199</v>
      </c>
      <c r="J140" s="802">
        <f t="shared" si="6"/>
        <v>21853.935548670474</v>
      </c>
      <c r="K140" s="800">
        <f t="shared" si="7"/>
        <v>10371816.677141627</v>
      </c>
    </row>
    <row r="141" spans="6:17" hidden="1">
      <c r="G141" s="803">
        <f t="shared" si="8"/>
        <v>128</v>
      </c>
      <c r="H141" s="802">
        <f t="shared" si="9"/>
        <v>104137.16123246867</v>
      </c>
      <c r="I141" s="802">
        <f t="shared" si="5"/>
        <v>82110.215360704562</v>
      </c>
      <c r="J141" s="802">
        <f t="shared" si="6"/>
        <v>22026.94587176411</v>
      </c>
      <c r="K141" s="800">
        <f t="shared" si="7"/>
        <v>10349789.731269863</v>
      </c>
    </row>
    <row r="142" spans="6:17" hidden="1">
      <c r="G142" s="803">
        <f t="shared" si="8"/>
        <v>129</v>
      </c>
      <c r="H142" s="802">
        <f t="shared" si="9"/>
        <v>104137.16123246867</v>
      </c>
      <c r="I142" s="802">
        <f t="shared" ref="I142:I205" si="10">IPMT($D$5,$G$14,$D$6,-K141)</f>
        <v>81935.835372553091</v>
      </c>
      <c r="J142" s="802">
        <f t="shared" ref="J142:J205" si="11">IF(G142="","",H142-I142)</f>
        <v>22201.325859915582</v>
      </c>
      <c r="K142" s="800">
        <f t="shared" ref="K142:K205" si="12">IF(G142="","",K141-J142)</f>
        <v>10327588.405409947</v>
      </c>
    </row>
    <row r="143" spans="6:17" hidden="1">
      <c r="G143" s="803">
        <f t="shared" ref="G143:G206" si="13">G142+1</f>
        <v>130</v>
      </c>
      <c r="H143" s="802">
        <f t="shared" ref="H143:H206" si="14">H142</f>
        <v>104137.16123246867</v>
      </c>
      <c r="I143" s="802">
        <f t="shared" si="10"/>
        <v>81760.074876162093</v>
      </c>
      <c r="J143" s="802">
        <f t="shared" si="11"/>
        <v>22377.08635630658</v>
      </c>
      <c r="K143" s="800">
        <f t="shared" si="12"/>
        <v>10305211.319053641</v>
      </c>
    </row>
    <row r="144" spans="6:17" hidden="1">
      <c r="G144" s="803">
        <f t="shared" si="13"/>
        <v>131</v>
      </c>
      <c r="H144" s="802">
        <f t="shared" si="14"/>
        <v>104137.16123246867</v>
      </c>
      <c r="I144" s="802">
        <f t="shared" si="10"/>
        <v>81582.922942507998</v>
      </c>
      <c r="J144" s="802">
        <f t="shared" si="11"/>
        <v>22554.238289960675</v>
      </c>
      <c r="K144" s="800">
        <f t="shared" si="12"/>
        <v>10282657.080763679</v>
      </c>
    </row>
    <row r="145" spans="6:17">
      <c r="F145" s="799">
        <v>11</v>
      </c>
      <c r="G145" s="804">
        <f t="shared" si="13"/>
        <v>132</v>
      </c>
      <c r="H145" s="805">
        <f t="shared" si="14"/>
        <v>104137.16123246867</v>
      </c>
      <c r="I145" s="805">
        <f t="shared" si="10"/>
        <v>81404.368556045796</v>
      </c>
      <c r="J145" s="805">
        <f t="shared" si="11"/>
        <v>22732.792676422876</v>
      </c>
      <c r="K145" s="806">
        <f t="shared" si="12"/>
        <v>10259924.288087256</v>
      </c>
      <c r="N145" s="802">
        <f>SUM(H134:H145)</f>
        <v>1249645.9347896241</v>
      </c>
      <c r="O145" s="802">
        <f>SUM(I134:I145)</f>
        <v>988333.85735479684</v>
      </c>
      <c r="P145" s="802">
        <f>SUM(J134:J145)</f>
        <v>261312.07743482734</v>
      </c>
      <c r="Q145" s="800">
        <f>K145</f>
        <v>10259924.288087256</v>
      </c>
    </row>
    <row r="146" spans="6:17" hidden="1">
      <c r="G146" s="803">
        <f t="shared" si="13"/>
        <v>133</v>
      </c>
      <c r="H146" s="802">
        <f t="shared" si="14"/>
        <v>104137.16123246867</v>
      </c>
      <c r="I146" s="802">
        <f t="shared" si="10"/>
        <v>81224.400614024125</v>
      </c>
      <c r="J146" s="802">
        <f t="shared" si="11"/>
        <v>22912.760618444547</v>
      </c>
      <c r="K146" s="800">
        <f t="shared" si="12"/>
        <v>10237011.527468812</v>
      </c>
    </row>
    <row r="147" spans="6:17" hidden="1">
      <c r="G147" s="803">
        <f t="shared" si="13"/>
        <v>134</v>
      </c>
      <c r="H147" s="802">
        <f t="shared" si="14"/>
        <v>104137.16123246867</v>
      </c>
      <c r="I147" s="802">
        <f t="shared" si="10"/>
        <v>81043.007925794765</v>
      </c>
      <c r="J147" s="802">
        <f t="shared" si="11"/>
        <v>23094.153306673907</v>
      </c>
      <c r="K147" s="800">
        <f t="shared" si="12"/>
        <v>10213917.374162138</v>
      </c>
    </row>
    <row r="148" spans="6:17" hidden="1">
      <c r="G148" s="803">
        <f t="shared" si="13"/>
        <v>135</v>
      </c>
      <c r="H148" s="802">
        <f t="shared" si="14"/>
        <v>104137.16123246867</v>
      </c>
      <c r="I148" s="802">
        <f t="shared" si="10"/>
        <v>80860.179212116927</v>
      </c>
      <c r="J148" s="802">
        <f t="shared" si="11"/>
        <v>23276.982020351745</v>
      </c>
      <c r="K148" s="800">
        <f t="shared" si="12"/>
        <v>10190640.392141785</v>
      </c>
    </row>
    <row r="149" spans="6:17" hidden="1">
      <c r="G149" s="803">
        <f t="shared" si="13"/>
        <v>136</v>
      </c>
      <c r="H149" s="802">
        <f t="shared" si="14"/>
        <v>104137.16123246867</v>
      </c>
      <c r="I149" s="802">
        <f t="shared" si="10"/>
        <v>80675.903104455807</v>
      </c>
      <c r="J149" s="802">
        <f t="shared" si="11"/>
        <v>23461.258128012865</v>
      </c>
      <c r="K149" s="800">
        <f t="shared" si="12"/>
        <v>10167179.134013772</v>
      </c>
    </row>
    <row r="150" spans="6:17" hidden="1">
      <c r="G150" s="803">
        <f t="shared" si="13"/>
        <v>137</v>
      </c>
      <c r="H150" s="802">
        <f t="shared" si="14"/>
        <v>104137.16123246867</v>
      </c>
      <c r="I150" s="802">
        <f t="shared" si="10"/>
        <v>80490.168144275696</v>
      </c>
      <c r="J150" s="802">
        <f t="shared" si="11"/>
        <v>23646.993088192976</v>
      </c>
      <c r="K150" s="800">
        <f t="shared" si="12"/>
        <v>10143532.140925579</v>
      </c>
    </row>
    <row r="151" spans="6:17" hidden="1">
      <c r="G151" s="803">
        <f t="shared" si="13"/>
        <v>138</v>
      </c>
      <c r="H151" s="802">
        <f t="shared" si="14"/>
        <v>104137.16123246867</v>
      </c>
      <c r="I151" s="802">
        <f t="shared" si="10"/>
        <v>80302.962782327508</v>
      </c>
      <c r="J151" s="802">
        <f t="shared" si="11"/>
        <v>23834.198450141164</v>
      </c>
      <c r="K151" s="800">
        <f t="shared" si="12"/>
        <v>10119697.942475438</v>
      </c>
    </row>
    <row r="152" spans="6:17" hidden="1">
      <c r="G152" s="803">
        <f t="shared" si="13"/>
        <v>139</v>
      </c>
      <c r="H152" s="802">
        <f t="shared" si="14"/>
        <v>104137.16123246867</v>
      </c>
      <c r="I152" s="802">
        <f t="shared" si="10"/>
        <v>80114.275377930564</v>
      </c>
      <c r="J152" s="802">
        <f t="shared" si="11"/>
        <v>24022.885854538108</v>
      </c>
      <c r="K152" s="800">
        <f t="shared" si="12"/>
        <v>10095675.0566209</v>
      </c>
    </row>
    <row r="153" spans="6:17" hidden="1">
      <c r="G153" s="803">
        <f t="shared" si="13"/>
        <v>140</v>
      </c>
      <c r="H153" s="802">
        <f t="shared" si="14"/>
        <v>104137.16123246867</v>
      </c>
      <c r="I153" s="802">
        <f t="shared" si="10"/>
        <v>79924.0941982488</v>
      </c>
      <c r="J153" s="802">
        <f t="shared" si="11"/>
        <v>24213.067034219872</v>
      </c>
      <c r="K153" s="800">
        <f t="shared" si="12"/>
        <v>10071461.989586679</v>
      </c>
    </row>
    <row r="154" spans="6:17" hidden="1">
      <c r="G154" s="803">
        <f t="shared" si="13"/>
        <v>141</v>
      </c>
      <c r="H154" s="802">
        <f t="shared" si="14"/>
        <v>104137.16123246867</v>
      </c>
      <c r="I154" s="802">
        <f t="shared" si="10"/>
        <v>79732.407417561219</v>
      </c>
      <c r="J154" s="802">
        <f t="shared" si="11"/>
        <v>24404.753814907453</v>
      </c>
      <c r="K154" s="800">
        <f t="shared" si="12"/>
        <v>10047057.235771772</v>
      </c>
    </row>
    <row r="155" spans="6:17" hidden="1">
      <c r="G155" s="803">
        <f t="shared" si="13"/>
        <v>142</v>
      </c>
      <c r="H155" s="802">
        <f t="shared" si="14"/>
        <v>104137.16123246867</v>
      </c>
      <c r="I155" s="802">
        <f t="shared" si="10"/>
        <v>79539.203116526536</v>
      </c>
      <c r="J155" s="802">
        <f t="shared" si="11"/>
        <v>24597.958115942136</v>
      </c>
      <c r="K155" s="800">
        <f t="shared" si="12"/>
        <v>10022459.277655829</v>
      </c>
    </row>
    <row r="156" spans="6:17" hidden="1">
      <c r="G156" s="803">
        <f t="shared" si="13"/>
        <v>143</v>
      </c>
      <c r="H156" s="802">
        <f t="shared" si="14"/>
        <v>104137.16123246867</v>
      </c>
      <c r="I156" s="802">
        <f t="shared" si="10"/>
        <v>79344.469281441983</v>
      </c>
      <c r="J156" s="802">
        <f t="shared" si="11"/>
        <v>24792.691951026689</v>
      </c>
      <c r="K156" s="800">
        <f t="shared" si="12"/>
        <v>9997666.5857048016</v>
      </c>
    </row>
    <row r="157" spans="6:17">
      <c r="F157" s="799">
        <v>12</v>
      </c>
      <c r="G157" s="804">
        <f t="shared" si="13"/>
        <v>144</v>
      </c>
      <c r="H157" s="805">
        <f t="shared" si="14"/>
        <v>104137.16123246867</v>
      </c>
      <c r="I157" s="805">
        <f t="shared" si="10"/>
        <v>79148.193803496353</v>
      </c>
      <c r="J157" s="805">
        <f t="shared" si="11"/>
        <v>24988.967428972319</v>
      </c>
      <c r="K157" s="806">
        <f t="shared" si="12"/>
        <v>9972677.6182758287</v>
      </c>
      <c r="N157" s="802">
        <f>SUM(H146:H157)</f>
        <v>1249645.9347896241</v>
      </c>
      <c r="O157" s="802">
        <f>SUM(I146:I157)</f>
        <v>962399.26497820031</v>
      </c>
      <c r="P157" s="802">
        <f>SUM(J146:J157)</f>
        <v>287246.66981142375</v>
      </c>
      <c r="Q157" s="800">
        <f>K157</f>
        <v>9972677.6182758287</v>
      </c>
    </row>
    <row r="158" spans="6:17" hidden="1">
      <c r="G158" s="803">
        <f t="shared" si="13"/>
        <v>145</v>
      </c>
      <c r="H158" s="802">
        <f t="shared" si="14"/>
        <v>104137.16123246867</v>
      </c>
      <c r="I158" s="802">
        <f t="shared" si="10"/>
        <v>78950.364478016985</v>
      </c>
      <c r="J158" s="802">
        <f t="shared" si="11"/>
        <v>25186.796754451687</v>
      </c>
      <c r="K158" s="800">
        <f t="shared" si="12"/>
        <v>9947490.8215213772</v>
      </c>
    </row>
    <row r="159" spans="6:17" hidden="1">
      <c r="G159" s="803">
        <f t="shared" si="13"/>
        <v>146</v>
      </c>
      <c r="H159" s="802">
        <f t="shared" si="14"/>
        <v>104137.16123246867</v>
      </c>
      <c r="I159" s="802">
        <f t="shared" si="10"/>
        <v>78750.96900371091</v>
      </c>
      <c r="J159" s="802">
        <f t="shared" si="11"/>
        <v>25386.192228757762</v>
      </c>
      <c r="K159" s="800">
        <f t="shared" si="12"/>
        <v>9922104.6292926203</v>
      </c>
    </row>
    <row r="160" spans="6:17" hidden="1">
      <c r="G160" s="803">
        <f t="shared" si="13"/>
        <v>147</v>
      </c>
      <c r="H160" s="802">
        <f t="shared" si="14"/>
        <v>104137.16123246867</v>
      </c>
      <c r="I160" s="802">
        <f t="shared" si="10"/>
        <v>78549.994981899916</v>
      </c>
      <c r="J160" s="802">
        <f t="shared" si="11"/>
        <v>25587.166250568756</v>
      </c>
      <c r="K160" s="800">
        <f t="shared" si="12"/>
        <v>9896517.4630420525</v>
      </c>
    </row>
    <row r="161" spans="6:17" hidden="1">
      <c r="G161" s="803">
        <f t="shared" si="13"/>
        <v>148</v>
      </c>
      <c r="H161" s="802">
        <f t="shared" si="14"/>
        <v>104137.16123246867</v>
      </c>
      <c r="I161" s="802">
        <f t="shared" si="10"/>
        <v>78347.429915749584</v>
      </c>
      <c r="J161" s="802">
        <f t="shared" si="11"/>
        <v>25789.731316719088</v>
      </c>
      <c r="K161" s="800">
        <f t="shared" si="12"/>
        <v>9870727.7317253333</v>
      </c>
    </row>
    <row r="162" spans="6:17" hidden="1">
      <c r="G162" s="803">
        <f t="shared" si="13"/>
        <v>149</v>
      </c>
      <c r="H162" s="802">
        <f t="shared" si="14"/>
        <v>104137.16123246867</v>
      </c>
      <c r="I162" s="802">
        <f t="shared" si="10"/>
        <v>78143.261209492222</v>
      </c>
      <c r="J162" s="802">
        <f t="shared" si="11"/>
        <v>25993.90002297645</v>
      </c>
      <c r="K162" s="800">
        <f t="shared" si="12"/>
        <v>9844733.8317023572</v>
      </c>
    </row>
    <row r="163" spans="6:17" hidden="1">
      <c r="G163" s="803">
        <f t="shared" si="13"/>
        <v>150</v>
      </c>
      <c r="H163" s="802">
        <f t="shared" si="14"/>
        <v>104137.16123246867</v>
      </c>
      <c r="I163" s="802">
        <f t="shared" si="10"/>
        <v>77937.476167643661</v>
      </c>
      <c r="J163" s="802">
        <f t="shared" si="11"/>
        <v>26199.685064825011</v>
      </c>
      <c r="K163" s="800">
        <f t="shared" si="12"/>
        <v>9818534.1466375329</v>
      </c>
    </row>
    <row r="164" spans="6:17" hidden="1">
      <c r="G164" s="803">
        <f t="shared" si="13"/>
        <v>151</v>
      </c>
      <c r="H164" s="802">
        <f t="shared" si="14"/>
        <v>104137.16123246867</v>
      </c>
      <c r="I164" s="802">
        <f t="shared" si="10"/>
        <v>77730.061994213815</v>
      </c>
      <c r="J164" s="802">
        <f t="shared" si="11"/>
        <v>26407.099238254857</v>
      </c>
      <c r="K164" s="800">
        <f t="shared" si="12"/>
        <v>9792127.0473992787</v>
      </c>
    </row>
    <row r="165" spans="6:17" hidden="1">
      <c r="G165" s="803">
        <f t="shared" si="13"/>
        <v>152</v>
      </c>
      <c r="H165" s="802">
        <f t="shared" si="14"/>
        <v>104137.16123246867</v>
      </c>
      <c r="I165" s="802">
        <f t="shared" si="10"/>
        <v>77521.005791910968</v>
      </c>
      <c r="J165" s="802">
        <f t="shared" si="11"/>
        <v>26616.155440557704</v>
      </c>
      <c r="K165" s="800">
        <f t="shared" si="12"/>
        <v>9765510.891958721</v>
      </c>
    </row>
    <row r="166" spans="6:17" hidden="1">
      <c r="G166" s="803">
        <f t="shared" si="13"/>
        <v>153</v>
      </c>
      <c r="H166" s="802">
        <f t="shared" si="14"/>
        <v>104137.16123246867</v>
      </c>
      <c r="I166" s="802">
        <f t="shared" si="10"/>
        <v>77310.294561339877</v>
      </c>
      <c r="J166" s="802">
        <f t="shared" si="11"/>
        <v>26826.866671128795</v>
      </c>
      <c r="K166" s="800">
        <f t="shared" si="12"/>
        <v>9738684.0252875928</v>
      </c>
    </row>
    <row r="167" spans="6:17" hidden="1">
      <c r="G167" s="803">
        <f t="shared" si="13"/>
        <v>154</v>
      </c>
      <c r="H167" s="802">
        <f t="shared" si="14"/>
        <v>104137.16123246867</v>
      </c>
      <c r="I167" s="802">
        <f t="shared" si="10"/>
        <v>77097.915200193456</v>
      </c>
      <c r="J167" s="802">
        <f t="shared" si="11"/>
        <v>27039.246032275216</v>
      </c>
      <c r="K167" s="800">
        <f t="shared" si="12"/>
        <v>9711644.7792553175</v>
      </c>
    </row>
    <row r="168" spans="6:17" hidden="1">
      <c r="G168" s="803">
        <f t="shared" si="13"/>
        <v>155</v>
      </c>
      <c r="H168" s="802">
        <f t="shared" si="14"/>
        <v>104137.16123246867</v>
      </c>
      <c r="I168" s="802">
        <f t="shared" si="10"/>
        <v>76883.854502437942</v>
      </c>
      <c r="J168" s="802">
        <f t="shared" si="11"/>
        <v>27253.30673003073</v>
      </c>
      <c r="K168" s="800">
        <f t="shared" si="12"/>
        <v>9684391.4725252874</v>
      </c>
    </row>
    <row r="169" spans="6:17">
      <c r="F169" s="799">
        <v>13</v>
      </c>
      <c r="G169" s="804">
        <f t="shared" si="13"/>
        <v>156</v>
      </c>
      <c r="H169" s="805">
        <f t="shared" si="14"/>
        <v>104137.16123246867</v>
      </c>
      <c r="I169" s="805">
        <f t="shared" si="10"/>
        <v>76668.099157491859</v>
      </c>
      <c r="J169" s="805">
        <f t="shared" si="11"/>
        <v>27469.062074976813</v>
      </c>
      <c r="K169" s="806">
        <f t="shared" si="12"/>
        <v>9656922.4104503114</v>
      </c>
      <c r="N169" s="802">
        <f>SUM(H158:H169)</f>
        <v>1249645.9347896241</v>
      </c>
      <c r="O169" s="802">
        <f>SUM(I158:I169)</f>
        <v>933890.7269641012</v>
      </c>
      <c r="P169" s="802">
        <f>SUM(J158:J169)</f>
        <v>315755.20782552287</v>
      </c>
      <c r="Q169" s="800">
        <f>K169</f>
        <v>9656922.4104503114</v>
      </c>
    </row>
    <row r="170" spans="6:17" hidden="1">
      <c r="G170" s="803">
        <f t="shared" si="13"/>
        <v>157</v>
      </c>
      <c r="H170" s="802">
        <f t="shared" si="14"/>
        <v>104137.16123246867</v>
      </c>
      <c r="I170" s="802">
        <f t="shared" si="10"/>
        <v>76450.635749398309</v>
      </c>
      <c r="J170" s="802">
        <f t="shared" si="11"/>
        <v>27686.525483070363</v>
      </c>
      <c r="K170" s="800">
        <f t="shared" si="12"/>
        <v>9629235.8849672414</v>
      </c>
    </row>
    <row r="171" spans="6:17" hidden="1">
      <c r="G171" s="803">
        <f t="shared" si="13"/>
        <v>158</v>
      </c>
      <c r="H171" s="802">
        <f t="shared" si="14"/>
        <v>104137.16123246867</v>
      </c>
      <c r="I171" s="802">
        <f t="shared" si="10"/>
        <v>76231.450755990663</v>
      </c>
      <c r="J171" s="802">
        <f t="shared" si="11"/>
        <v>27905.710476478009</v>
      </c>
      <c r="K171" s="800">
        <f t="shared" si="12"/>
        <v>9601330.1744907629</v>
      </c>
    </row>
    <row r="172" spans="6:17" hidden="1">
      <c r="G172" s="803">
        <f t="shared" si="13"/>
        <v>159</v>
      </c>
      <c r="H172" s="802">
        <f t="shared" si="14"/>
        <v>104137.16123246867</v>
      </c>
      <c r="I172" s="802">
        <f t="shared" si="10"/>
        <v>76010.530548051873</v>
      </c>
      <c r="J172" s="802">
        <f t="shared" si="11"/>
        <v>28126.630684416799</v>
      </c>
      <c r="K172" s="800">
        <f t="shared" si="12"/>
        <v>9573203.5438063461</v>
      </c>
    </row>
    <row r="173" spans="6:17" hidden="1">
      <c r="G173" s="803">
        <f t="shared" si="13"/>
        <v>160</v>
      </c>
      <c r="H173" s="802">
        <f t="shared" si="14"/>
        <v>104137.16123246867</v>
      </c>
      <c r="I173" s="802">
        <f t="shared" si="10"/>
        <v>75787.861388466918</v>
      </c>
      <c r="J173" s="802">
        <f t="shared" si="11"/>
        <v>28349.299844001755</v>
      </c>
      <c r="K173" s="800">
        <f t="shared" si="12"/>
        <v>9544854.2439623438</v>
      </c>
    </row>
    <row r="174" spans="6:17" hidden="1">
      <c r="G174" s="803">
        <f t="shared" si="13"/>
        <v>161</v>
      </c>
      <c r="H174" s="802">
        <f t="shared" si="14"/>
        <v>104137.16123246867</v>
      </c>
      <c r="I174" s="802">
        <f t="shared" si="10"/>
        <v>75563.429431368568</v>
      </c>
      <c r="J174" s="802">
        <f t="shared" si="11"/>
        <v>28573.731801100104</v>
      </c>
      <c r="K174" s="800">
        <f t="shared" si="12"/>
        <v>9516280.5121612437</v>
      </c>
    </row>
    <row r="175" spans="6:17" hidden="1">
      <c r="G175" s="803">
        <f t="shared" si="13"/>
        <v>162</v>
      </c>
      <c r="H175" s="802">
        <f t="shared" si="14"/>
        <v>104137.16123246867</v>
      </c>
      <c r="I175" s="802">
        <f t="shared" si="10"/>
        <v>75337.220721276521</v>
      </c>
      <c r="J175" s="802">
        <f t="shared" si="11"/>
        <v>28799.940511192151</v>
      </c>
      <c r="K175" s="800">
        <f t="shared" si="12"/>
        <v>9487480.5716500524</v>
      </c>
    </row>
    <row r="176" spans="6:17" hidden="1">
      <c r="G176" s="803">
        <f t="shared" si="13"/>
        <v>163</v>
      </c>
      <c r="H176" s="802">
        <f t="shared" si="14"/>
        <v>104137.16123246867</v>
      </c>
      <c r="I176" s="802">
        <f t="shared" si="10"/>
        <v>75109.221192229583</v>
      </c>
      <c r="J176" s="802">
        <f t="shared" si="11"/>
        <v>29027.940040239089</v>
      </c>
      <c r="K176" s="800">
        <f t="shared" si="12"/>
        <v>9458452.6316098142</v>
      </c>
    </row>
    <row r="177" spans="6:17" hidden="1">
      <c r="G177" s="803">
        <f t="shared" si="13"/>
        <v>164</v>
      </c>
      <c r="H177" s="802">
        <f t="shared" si="14"/>
        <v>104137.16123246867</v>
      </c>
      <c r="I177" s="802">
        <f t="shared" si="10"/>
        <v>74879.416666911042</v>
      </c>
      <c r="J177" s="802">
        <f t="shared" si="11"/>
        <v>29257.74456555763</v>
      </c>
      <c r="K177" s="800">
        <f t="shared" si="12"/>
        <v>9429194.8870442566</v>
      </c>
    </row>
    <row r="178" spans="6:17" hidden="1">
      <c r="G178" s="803">
        <f t="shared" si="13"/>
        <v>165</v>
      </c>
      <c r="H178" s="802">
        <f t="shared" si="14"/>
        <v>104137.16123246867</v>
      </c>
      <c r="I178" s="802">
        <f t="shared" si="10"/>
        <v>74647.792855767038</v>
      </c>
      <c r="J178" s="802">
        <f t="shared" si="11"/>
        <v>29489.368376701634</v>
      </c>
      <c r="K178" s="800">
        <f t="shared" si="12"/>
        <v>9399705.5186675545</v>
      </c>
    </row>
    <row r="179" spans="6:17" hidden="1">
      <c r="G179" s="803">
        <f t="shared" si="13"/>
        <v>166</v>
      </c>
      <c r="H179" s="802">
        <f t="shared" si="14"/>
        <v>104137.16123246867</v>
      </c>
      <c r="I179" s="802">
        <f t="shared" si="10"/>
        <v>74414.335356118143</v>
      </c>
      <c r="J179" s="802">
        <f t="shared" si="11"/>
        <v>29722.825876350529</v>
      </c>
      <c r="K179" s="800">
        <f t="shared" si="12"/>
        <v>9369982.692791203</v>
      </c>
    </row>
    <row r="180" spans="6:17" hidden="1">
      <c r="G180" s="803">
        <f t="shared" si="13"/>
        <v>167</v>
      </c>
      <c r="H180" s="802">
        <f t="shared" si="14"/>
        <v>104137.16123246867</v>
      </c>
      <c r="I180" s="802">
        <f t="shared" si="10"/>
        <v>74179.0296512637</v>
      </c>
      <c r="J180" s="802">
        <f t="shared" si="11"/>
        <v>29958.131581204972</v>
      </c>
      <c r="K180" s="800">
        <f t="shared" si="12"/>
        <v>9340024.5612099972</v>
      </c>
    </row>
    <row r="181" spans="6:17">
      <c r="F181" s="799">
        <v>14</v>
      </c>
      <c r="G181" s="804">
        <f t="shared" si="13"/>
        <v>168</v>
      </c>
      <c r="H181" s="805">
        <f t="shared" si="14"/>
        <v>104137.16123246867</v>
      </c>
      <c r="I181" s="805">
        <f t="shared" si="10"/>
        <v>73941.861109579157</v>
      </c>
      <c r="J181" s="805">
        <f t="shared" si="11"/>
        <v>30195.300122889515</v>
      </c>
      <c r="K181" s="806">
        <f t="shared" si="12"/>
        <v>9309829.2610871084</v>
      </c>
      <c r="N181" s="802">
        <f>SUM(H170:H181)</f>
        <v>1249645.9347896241</v>
      </c>
      <c r="O181" s="802">
        <f>SUM(I170:I181)</f>
        <v>902552.78542642156</v>
      </c>
      <c r="P181" s="802">
        <f>SUM(J170:J181)</f>
        <v>347093.14936320257</v>
      </c>
      <c r="Q181" s="800">
        <f>K181</f>
        <v>9309829.2610871084</v>
      </c>
    </row>
    <row r="182" spans="6:17" hidden="1">
      <c r="G182" s="803">
        <f t="shared" si="13"/>
        <v>169</v>
      </c>
      <c r="H182" s="802">
        <f t="shared" si="14"/>
        <v>104137.16123246867</v>
      </c>
      <c r="I182" s="802">
        <f t="shared" si="10"/>
        <v>73702.81498360628</v>
      </c>
      <c r="J182" s="802">
        <f t="shared" si="11"/>
        <v>30434.346248862392</v>
      </c>
      <c r="K182" s="800">
        <f t="shared" si="12"/>
        <v>9279394.9148382451</v>
      </c>
    </row>
    <row r="183" spans="6:17" hidden="1">
      <c r="G183" s="803">
        <f t="shared" si="13"/>
        <v>170</v>
      </c>
      <c r="H183" s="802">
        <f t="shared" si="14"/>
        <v>104137.16123246867</v>
      </c>
      <c r="I183" s="802">
        <f t="shared" si="10"/>
        <v>73461.876409136108</v>
      </c>
      <c r="J183" s="802">
        <f t="shared" si="11"/>
        <v>30675.284823332564</v>
      </c>
      <c r="K183" s="800">
        <f t="shared" si="12"/>
        <v>9248719.6300149132</v>
      </c>
    </row>
    <row r="184" spans="6:17" hidden="1">
      <c r="G184" s="803">
        <f t="shared" si="13"/>
        <v>171</v>
      </c>
      <c r="H184" s="802">
        <f t="shared" si="14"/>
        <v>104137.16123246867</v>
      </c>
      <c r="I184" s="802">
        <f t="shared" si="10"/>
        <v>73219.030404284742</v>
      </c>
      <c r="J184" s="802">
        <f t="shared" si="11"/>
        <v>30918.13082818393</v>
      </c>
      <c r="K184" s="800">
        <f t="shared" si="12"/>
        <v>9217801.49918673</v>
      </c>
    </row>
    <row r="185" spans="6:17" hidden="1">
      <c r="G185" s="803">
        <f t="shared" si="13"/>
        <v>172</v>
      </c>
      <c r="H185" s="802">
        <f t="shared" si="14"/>
        <v>104137.16123246867</v>
      </c>
      <c r="I185" s="802">
        <f t="shared" si="10"/>
        <v>72974.261868561618</v>
      </c>
      <c r="J185" s="802">
        <f t="shared" si="11"/>
        <v>31162.899363907054</v>
      </c>
      <c r="K185" s="800">
        <f t="shared" si="12"/>
        <v>9186638.599822823</v>
      </c>
    </row>
    <row r="186" spans="6:17" hidden="1">
      <c r="G186" s="803">
        <f t="shared" si="13"/>
        <v>173</v>
      </c>
      <c r="H186" s="802">
        <f t="shared" si="14"/>
        <v>104137.16123246867</v>
      </c>
      <c r="I186" s="802">
        <f t="shared" si="10"/>
        <v>72727.55558193069</v>
      </c>
      <c r="J186" s="802">
        <f t="shared" si="11"/>
        <v>31409.605650537982</v>
      </c>
      <c r="K186" s="800">
        <f t="shared" si="12"/>
        <v>9155228.9941722844</v>
      </c>
    </row>
    <row r="187" spans="6:17" hidden="1">
      <c r="G187" s="803">
        <f t="shared" si="13"/>
        <v>174</v>
      </c>
      <c r="H187" s="802">
        <f t="shared" si="14"/>
        <v>104137.16123246867</v>
      </c>
      <c r="I187" s="802">
        <f t="shared" si="10"/>
        <v>72478.896203863929</v>
      </c>
      <c r="J187" s="802">
        <f t="shared" si="11"/>
        <v>31658.265028604743</v>
      </c>
      <c r="K187" s="800">
        <f t="shared" si="12"/>
        <v>9123570.7291436791</v>
      </c>
    </row>
    <row r="188" spans="6:17" hidden="1">
      <c r="G188" s="803">
        <f t="shared" si="13"/>
        <v>175</v>
      </c>
      <c r="H188" s="802">
        <f t="shared" si="14"/>
        <v>104137.16123246867</v>
      </c>
      <c r="I188" s="802">
        <f t="shared" si="10"/>
        <v>72228.26827238746</v>
      </c>
      <c r="J188" s="802">
        <f t="shared" si="11"/>
        <v>31908.892960081212</v>
      </c>
      <c r="K188" s="800">
        <f t="shared" si="12"/>
        <v>9091661.8361835983</v>
      </c>
    </row>
    <row r="189" spans="6:17" hidden="1">
      <c r="G189" s="803">
        <f t="shared" si="13"/>
        <v>176</v>
      </c>
      <c r="H189" s="802">
        <f t="shared" si="14"/>
        <v>104137.16123246867</v>
      </c>
      <c r="I189" s="802">
        <f t="shared" si="10"/>
        <v>71975.656203120161</v>
      </c>
      <c r="J189" s="802">
        <f t="shared" si="11"/>
        <v>32161.505029348511</v>
      </c>
      <c r="K189" s="800">
        <f t="shared" si="12"/>
        <v>9059500.3311542496</v>
      </c>
    </row>
    <row r="190" spans="6:17" hidden="1">
      <c r="G190" s="803">
        <f t="shared" si="13"/>
        <v>177</v>
      </c>
      <c r="H190" s="802">
        <f t="shared" si="14"/>
        <v>104137.16123246867</v>
      </c>
      <c r="I190" s="802">
        <f t="shared" si="10"/>
        <v>71721.044288304489</v>
      </c>
      <c r="J190" s="802">
        <f t="shared" si="11"/>
        <v>32416.116944164183</v>
      </c>
      <c r="K190" s="800">
        <f t="shared" si="12"/>
        <v>9027084.2142100856</v>
      </c>
    </row>
    <row r="191" spans="6:17" hidden="1">
      <c r="G191" s="803">
        <f t="shared" si="13"/>
        <v>178</v>
      </c>
      <c r="H191" s="802">
        <f t="shared" si="14"/>
        <v>104137.16123246867</v>
      </c>
      <c r="I191" s="802">
        <f t="shared" si="10"/>
        <v>71464.416695829845</v>
      </c>
      <c r="J191" s="802">
        <f t="shared" si="11"/>
        <v>32672.744536638827</v>
      </c>
      <c r="K191" s="800">
        <f t="shared" si="12"/>
        <v>8994411.4696734473</v>
      </c>
    </row>
    <row r="192" spans="6:17" hidden="1">
      <c r="G192" s="803">
        <f t="shared" si="13"/>
        <v>179</v>
      </c>
      <c r="H192" s="802">
        <f t="shared" si="14"/>
        <v>104137.16123246867</v>
      </c>
      <c r="I192" s="802">
        <f t="shared" si="10"/>
        <v>71205.757468248135</v>
      </c>
      <c r="J192" s="802">
        <f t="shared" si="11"/>
        <v>32931.403764220537</v>
      </c>
      <c r="K192" s="800">
        <f t="shared" si="12"/>
        <v>8961480.0659092274</v>
      </c>
    </row>
    <row r="193" spans="6:17">
      <c r="F193" s="799">
        <v>15</v>
      </c>
      <c r="G193" s="804">
        <f t="shared" si="13"/>
        <v>180</v>
      </c>
      <c r="H193" s="805">
        <f t="shared" si="14"/>
        <v>104137.16123246867</v>
      </c>
      <c r="I193" s="805">
        <f t="shared" si="10"/>
        <v>70945.050521781392</v>
      </c>
      <c r="J193" s="805">
        <f t="shared" si="11"/>
        <v>33192.110710687281</v>
      </c>
      <c r="K193" s="806">
        <f t="shared" si="12"/>
        <v>8928287.9551985394</v>
      </c>
      <c r="N193" s="802">
        <f>SUM(H182:H193)</f>
        <v>1249645.9347896241</v>
      </c>
      <c r="O193" s="802">
        <f>SUM(I182:I193)</f>
        <v>868104.62890105485</v>
      </c>
      <c r="P193" s="802">
        <f>SUM(J182:J193)</f>
        <v>381541.30588856922</v>
      </c>
      <c r="Q193" s="800">
        <f>K193</f>
        <v>8928287.9551985394</v>
      </c>
    </row>
    <row r="194" spans="6:17" hidden="1">
      <c r="G194" s="803">
        <f t="shared" si="13"/>
        <v>181</v>
      </c>
      <c r="H194" s="802">
        <f t="shared" si="14"/>
        <v>104137.16123246867</v>
      </c>
      <c r="I194" s="802">
        <f t="shared" si="10"/>
        <v>70682.279645321774</v>
      </c>
      <c r="J194" s="802">
        <f t="shared" si="11"/>
        <v>33454.881587146898</v>
      </c>
      <c r="K194" s="800">
        <f t="shared" si="12"/>
        <v>8894833.0736113917</v>
      </c>
    </row>
    <row r="195" spans="6:17" hidden="1">
      <c r="G195" s="803">
        <f t="shared" si="13"/>
        <v>182</v>
      </c>
      <c r="H195" s="802">
        <f t="shared" si="14"/>
        <v>104137.16123246867</v>
      </c>
      <c r="I195" s="802">
        <f t="shared" si="10"/>
        <v>70417.42849942352</v>
      </c>
      <c r="J195" s="802">
        <f t="shared" si="11"/>
        <v>33719.732733045152</v>
      </c>
      <c r="K195" s="800">
        <f t="shared" si="12"/>
        <v>8861113.3408783469</v>
      </c>
    </row>
    <row r="196" spans="6:17" hidden="1">
      <c r="G196" s="803">
        <f t="shared" si="13"/>
        <v>183</v>
      </c>
      <c r="H196" s="802">
        <f t="shared" si="14"/>
        <v>104137.16123246867</v>
      </c>
      <c r="I196" s="802">
        <f t="shared" si="10"/>
        <v>70150.480615286913</v>
      </c>
      <c r="J196" s="802">
        <f t="shared" si="11"/>
        <v>33986.680617181759</v>
      </c>
      <c r="K196" s="800">
        <f t="shared" si="12"/>
        <v>8827126.6602611654</v>
      </c>
    </row>
    <row r="197" spans="6:17" hidden="1">
      <c r="G197" s="803">
        <f t="shared" si="13"/>
        <v>184</v>
      </c>
      <c r="H197" s="802">
        <f t="shared" si="14"/>
        <v>104137.16123246867</v>
      </c>
      <c r="I197" s="802">
        <f t="shared" si="10"/>
        <v>69881.419393734235</v>
      </c>
      <c r="J197" s="802">
        <f t="shared" si="11"/>
        <v>34255.741838734437</v>
      </c>
      <c r="K197" s="800">
        <f t="shared" si="12"/>
        <v>8792870.9184224308</v>
      </c>
    </row>
    <row r="198" spans="6:17" hidden="1">
      <c r="G198" s="803">
        <f t="shared" si="13"/>
        <v>185</v>
      </c>
      <c r="H198" s="802">
        <f t="shared" si="14"/>
        <v>104137.16123246867</v>
      </c>
      <c r="I198" s="802">
        <f t="shared" si="10"/>
        <v>69610.228104177586</v>
      </c>
      <c r="J198" s="802">
        <f t="shared" si="11"/>
        <v>34526.933128291086</v>
      </c>
      <c r="K198" s="800">
        <f t="shared" si="12"/>
        <v>8758343.985294139</v>
      </c>
    </row>
    <row r="199" spans="6:17" hidden="1">
      <c r="G199" s="803">
        <f t="shared" si="13"/>
        <v>186</v>
      </c>
      <c r="H199" s="802">
        <f t="shared" si="14"/>
        <v>104137.16123246867</v>
      </c>
      <c r="I199" s="802">
        <f t="shared" si="10"/>
        <v>69336.889883578609</v>
      </c>
      <c r="J199" s="802">
        <f t="shared" si="11"/>
        <v>34800.271348890063</v>
      </c>
      <c r="K199" s="800">
        <f t="shared" si="12"/>
        <v>8723543.7139452491</v>
      </c>
    </row>
    <row r="200" spans="6:17" hidden="1">
      <c r="G200" s="803">
        <f t="shared" si="13"/>
        <v>187</v>
      </c>
      <c r="H200" s="802">
        <f t="shared" si="14"/>
        <v>104137.16123246867</v>
      </c>
      <c r="I200" s="802">
        <f t="shared" si="10"/>
        <v>69061.387735399898</v>
      </c>
      <c r="J200" s="802">
        <f t="shared" si="11"/>
        <v>35075.773497068774</v>
      </c>
      <c r="K200" s="800">
        <f t="shared" si="12"/>
        <v>8688467.9404481798</v>
      </c>
    </row>
    <row r="201" spans="6:17" hidden="1">
      <c r="G201" s="803">
        <f t="shared" si="13"/>
        <v>188</v>
      </c>
      <c r="H201" s="802">
        <f t="shared" si="14"/>
        <v>104137.16123246867</v>
      </c>
      <c r="I201" s="802">
        <f t="shared" si="10"/>
        <v>68783.7045285481</v>
      </c>
      <c r="J201" s="802">
        <f t="shared" si="11"/>
        <v>35353.456703920572</v>
      </c>
      <c r="K201" s="800">
        <f t="shared" si="12"/>
        <v>8653114.4837442599</v>
      </c>
    </row>
    <row r="202" spans="6:17" hidden="1">
      <c r="G202" s="803">
        <f t="shared" si="13"/>
        <v>189</v>
      </c>
      <c r="H202" s="802">
        <f t="shared" si="14"/>
        <v>104137.16123246867</v>
      </c>
      <c r="I202" s="802">
        <f t="shared" si="10"/>
        <v>68503.822996308736</v>
      </c>
      <c r="J202" s="802">
        <f t="shared" si="11"/>
        <v>35633.338236159936</v>
      </c>
      <c r="K202" s="800">
        <f t="shared" si="12"/>
        <v>8617481.1455080993</v>
      </c>
    </row>
    <row r="203" spans="6:17" hidden="1">
      <c r="G203" s="803">
        <f t="shared" si="13"/>
        <v>190</v>
      </c>
      <c r="H203" s="802">
        <f t="shared" si="14"/>
        <v>104137.16123246867</v>
      </c>
      <c r="I203" s="802">
        <f t="shared" si="10"/>
        <v>68221.725735272455</v>
      </c>
      <c r="J203" s="802">
        <f t="shared" si="11"/>
        <v>35915.435497196217</v>
      </c>
      <c r="K203" s="800">
        <f t="shared" si="12"/>
        <v>8581565.710010903</v>
      </c>
    </row>
    <row r="204" spans="6:17" hidden="1">
      <c r="G204" s="803">
        <f t="shared" si="13"/>
        <v>191</v>
      </c>
      <c r="H204" s="802">
        <f t="shared" si="14"/>
        <v>104137.16123246867</v>
      </c>
      <c r="I204" s="802">
        <f t="shared" si="10"/>
        <v>67937.395204252985</v>
      </c>
      <c r="J204" s="802">
        <f t="shared" si="11"/>
        <v>36199.766028215687</v>
      </c>
      <c r="K204" s="800">
        <f t="shared" si="12"/>
        <v>8545365.9439826868</v>
      </c>
    </row>
    <row r="205" spans="6:17">
      <c r="F205" s="799">
        <v>16</v>
      </c>
      <c r="G205" s="804">
        <f t="shared" si="13"/>
        <v>192</v>
      </c>
      <c r="H205" s="805">
        <f t="shared" si="14"/>
        <v>104137.16123246867</v>
      </c>
      <c r="I205" s="805">
        <f t="shared" si="10"/>
        <v>67650.813723196276</v>
      </c>
      <c r="J205" s="805">
        <f t="shared" si="11"/>
        <v>36486.347509272397</v>
      </c>
      <c r="K205" s="806">
        <f t="shared" si="12"/>
        <v>8508879.5964734145</v>
      </c>
      <c r="N205" s="802">
        <f>SUM(H194:H205)</f>
        <v>1249645.9347896241</v>
      </c>
      <c r="O205" s="802">
        <f>SUM(I194:I205)</f>
        <v>830237.57606450119</v>
      </c>
      <c r="P205" s="802">
        <f>SUM(J194:J205)</f>
        <v>419408.35872512299</v>
      </c>
      <c r="Q205" s="800">
        <f>K205</f>
        <v>8508879.5964734145</v>
      </c>
    </row>
    <row r="206" spans="6:17" hidden="1">
      <c r="G206" s="803">
        <f t="shared" si="13"/>
        <v>193</v>
      </c>
      <c r="H206" s="802">
        <f t="shared" si="14"/>
        <v>104137.16123246867</v>
      </c>
      <c r="I206" s="802">
        <f t="shared" ref="I206:I269" si="15">IPMT($D$5,$G$14,$D$6,-K205)</f>
        <v>67361.963472081203</v>
      </c>
      <c r="J206" s="802">
        <f t="shared" ref="J206:J269" si="16">IF(G206="","",H206-I206)</f>
        <v>36775.197760387469</v>
      </c>
      <c r="K206" s="800">
        <f t="shared" ref="K206:K269" si="17">IF(G206="","",K205-J206)</f>
        <v>8472104.3987130262</v>
      </c>
    </row>
    <row r="207" spans="6:17" hidden="1">
      <c r="G207" s="803">
        <f t="shared" ref="G207:G270" si="18">G206+1</f>
        <v>194</v>
      </c>
      <c r="H207" s="802">
        <f t="shared" ref="H207:H270" si="19">H206</f>
        <v>104137.16123246867</v>
      </c>
      <c r="I207" s="802">
        <f t="shared" si="15"/>
        <v>67070.826489811458</v>
      </c>
      <c r="J207" s="802">
        <f t="shared" si="16"/>
        <v>37066.334742657215</v>
      </c>
      <c r="K207" s="800">
        <f t="shared" si="17"/>
        <v>8435038.0639703684</v>
      </c>
    </row>
    <row r="208" spans="6:17" hidden="1">
      <c r="G208" s="803">
        <f t="shared" si="18"/>
        <v>195</v>
      </c>
      <c r="H208" s="802">
        <f t="shared" si="19"/>
        <v>104137.16123246867</v>
      </c>
      <c r="I208" s="802">
        <f t="shared" si="15"/>
        <v>66777.384673098757</v>
      </c>
      <c r="J208" s="802">
        <f t="shared" si="16"/>
        <v>37359.776559369915</v>
      </c>
      <c r="K208" s="800">
        <f t="shared" si="17"/>
        <v>8397678.2874109987</v>
      </c>
    </row>
    <row r="209" spans="6:17" hidden="1">
      <c r="G209" s="803">
        <f t="shared" si="18"/>
        <v>196</v>
      </c>
      <c r="H209" s="802">
        <f t="shared" si="19"/>
        <v>104137.16123246867</v>
      </c>
      <c r="I209" s="802">
        <f t="shared" si="15"/>
        <v>66481.61977533708</v>
      </c>
      <c r="J209" s="802">
        <f t="shared" si="16"/>
        <v>37655.541457131592</v>
      </c>
      <c r="K209" s="800">
        <f t="shared" si="17"/>
        <v>8360022.7459538672</v>
      </c>
    </row>
    <row r="210" spans="6:17" hidden="1">
      <c r="G210" s="803">
        <f t="shared" si="18"/>
        <v>197</v>
      </c>
      <c r="H210" s="802">
        <f t="shared" si="19"/>
        <v>104137.16123246867</v>
      </c>
      <c r="I210" s="802">
        <f t="shared" si="15"/>
        <v>66183.513405468126</v>
      </c>
      <c r="J210" s="802">
        <f t="shared" si="16"/>
        <v>37953.647827000546</v>
      </c>
      <c r="K210" s="800">
        <f t="shared" si="17"/>
        <v>8322069.0981268669</v>
      </c>
    </row>
    <row r="211" spans="6:17" hidden="1">
      <c r="G211" s="803">
        <f t="shared" si="18"/>
        <v>198</v>
      </c>
      <c r="H211" s="802">
        <f t="shared" si="19"/>
        <v>104137.16123246867</v>
      </c>
      <c r="I211" s="802">
        <f t="shared" si="15"/>
        <v>65883.047026837696</v>
      </c>
      <c r="J211" s="802">
        <f t="shared" si="16"/>
        <v>38254.114205630976</v>
      </c>
      <c r="K211" s="800">
        <f t="shared" si="17"/>
        <v>8283814.9839212354</v>
      </c>
    </row>
    <row r="212" spans="6:17" hidden="1">
      <c r="G212" s="803">
        <f t="shared" si="18"/>
        <v>199</v>
      </c>
      <c r="H212" s="802">
        <f t="shared" si="19"/>
        <v>104137.16123246867</v>
      </c>
      <c r="I212" s="802">
        <f t="shared" si="15"/>
        <v>65580.201956043122</v>
      </c>
      <c r="J212" s="802">
        <f t="shared" si="16"/>
        <v>38556.95927642555</v>
      </c>
      <c r="K212" s="800">
        <f t="shared" si="17"/>
        <v>8245258.0246448098</v>
      </c>
    </row>
    <row r="213" spans="6:17" hidden="1">
      <c r="G213" s="803">
        <f t="shared" si="18"/>
        <v>200</v>
      </c>
      <c r="H213" s="802">
        <f t="shared" si="19"/>
        <v>104137.16123246867</v>
      </c>
      <c r="I213" s="802">
        <f t="shared" si="15"/>
        <v>65274.959361771405</v>
      </c>
      <c r="J213" s="802">
        <f t="shared" si="16"/>
        <v>38862.201870697267</v>
      </c>
      <c r="K213" s="800">
        <f t="shared" si="17"/>
        <v>8206395.8227741122</v>
      </c>
    </row>
    <row r="214" spans="6:17" hidden="1">
      <c r="G214" s="803">
        <f t="shared" si="18"/>
        <v>201</v>
      </c>
      <c r="H214" s="802">
        <f t="shared" si="19"/>
        <v>104137.16123246867</v>
      </c>
      <c r="I214" s="802">
        <f t="shared" si="15"/>
        <v>64967.300263628385</v>
      </c>
      <c r="J214" s="802">
        <f t="shared" si="16"/>
        <v>39169.860968840287</v>
      </c>
      <c r="K214" s="800">
        <f t="shared" si="17"/>
        <v>8167225.9618052719</v>
      </c>
    </row>
    <row r="215" spans="6:17" hidden="1">
      <c r="G215" s="803">
        <f t="shared" si="18"/>
        <v>202</v>
      </c>
      <c r="H215" s="802">
        <f t="shared" si="19"/>
        <v>104137.16123246867</v>
      </c>
      <c r="I215" s="802">
        <f t="shared" si="15"/>
        <v>64657.20553095841</v>
      </c>
      <c r="J215" s="802">
        <f t="shared" si="16"/>
        <v>39479.955701510262</v>
      </c>
      <c r="K215" s="800">
        <f t="shared" si="17"/>
        <v>8127746.0061037615</v>
      </c>
    </row>
    <row r="216" spans="6:17" hidden="1">
      <c r="G216" s="803">
        <f t="shared" si="18"/>
        <v>203</v>
      </c>
      <c r="H216" s="802">
        <f t="shared" si="19"/>
        <v>104137.16123246867</v>
      </c>
      <c r="I216" s="802">
        <f t="shared" si="15"/>
        <v>64344.655881654784</v>
      </c>
      <c r="J216" s="802">
        <f t="shared" si="16"/>
        <v>39792.505350813888</v>
      </c>
      <c r="K216" s="800">
        <f t="shared" si="17"/>
        <v>8087953.5007529473</v>
      </c>
    </row>
    <row r="217" spans="6:17">
      <c r="F217" s="799">
        <v>17</v>
      </c>
      <c r="G217" s="804">
        <f t="shared" si="18"/>
        <v>204</v>
      </c>
      <c r="H217" s="805">
        <f t="shared" si="19"/>
        <v>104137.16123246867</v>
      </c>
      <c r="I217" s="805">
        <f t="shared" si="15"/>
        <v>64029.631880960835</v>
      </c>
      <c r="J217" s="805">
        <f t="shared" si="16"/>
        <v>40107.529351507837</v>
      </c>
      <c r="K217" s="806">
        <f t="shared" si="17"/>
        <v>8047845.971401439</v>
      </c>
      <c r="N217" s="802">
        <f>SUM(H206:H217)</f>
        <v>1249645.9347896241</v>
      </c>
      <c r="O217" s="802">
        <f>SUM(I206:I217)</f>
        <v>788612.30971765122</v>
      </c>
      <c r="P217" s="802">
        <f>SUM(J206:J217)</f>
        <v>461033.62507197278</v>
      </c>
      <c r="Q217" s="800">
        <f>K217</f>
        <v>8047845.971401439</v>
      </c>
    </row>
    <row r="218" spans="6:17" hidden="1">
      <c r="G218" s="803">
        <f t="shared" si="18"/>
        <v>205</v>
      </c>
      <c r="H218" s="802">
        <f t="shared" si="19"/>
        <v>104137.16123246867</v>
      </c>
      <c r="I218" s="802">
        <f t="shared" si="15"/>
        <v>63712.113940261399</v>
      </c>
      <c r="J218" s="802">
        <f t="shared" si="16"/>
        <v>40425.047292207273</v>
      </c>
      <c r="K218" s="800">
        <f t="shared" si="17"/>
        <v>8007420.9241092317</v>
      </c>
    </row>
    <row r="219" spans="6:17" hidden="1">
      <c r="G219" s="803">
        <f t="shared" si="18"/>
        <v>206</v>
      </c>
      <c r="H219" s="802">
        <f t="shared" si="19"/>
        <v>104137.16123246867</v>
      </c>
      <c r="I219" s="802">
        <f t="shared" si="15"/>
        <v>63392.082315864754</v>
      </c>
      <c r="J219" s="802">
        <f t="shared" si="16"/>
        <v>40745.078916603918</v>
      </c>
      <c r="K219" s="800">
        <f t="shared" si="17"/>
        <v>7966675.845192628</v>
      </c>
    </row>
    <row r="220" spans="6:17" hidden="1">
      <c r="G220" s="803">
        <f t="shared" si="18"/>
        <v>207</v>
      </c>
      <c r="H220" s="802">
        <f t="shared" si="19"/>
        <v>104137.16123246867</v>
      </c>
      <c r="I220" s="802">
        <f t="shared" si="15"/>
        <v>63069.517107774976</v>
      </c>
      <c r="J220" s="802">
        <f t="shared" si="16"/>
        <v>41067.644124693696</v>
      </c>
      <c r="K220" s="800">
        <f t="shared" si="17"/>
        <v>7925608.2010679347</v>
      </c>
    </row>
    <row r="221" spans="6:17" hidden="1">
      <c r="G221" s="803">
        <f t="shared" si="18"/>
        <v>208</v>
      </c>
      <c r="H221" s="802">
        <f t="shared" si="19"/>
        <v>104137.16123246867</v>
      </c>
      <c r="I221" s="802">
        <f t="shared" si="15"/>
        <v>62744.398258454486</v>
      </c>
      <c r="J221" s="802">
        <f t="shared" si="16"/>
        <v>41392.762974014186</v>
      </c>
      <c r="K221" s="800">
        <f t="shared" si="17"/>
        <v>7884215.4380939202</v>
      </c>
    </row>
    <row r="222" spans="6:17" hidden="1">
      <c r="G222" s="803">
        <f t="shared" si="18"/>
        <v>209</v>
      </c>
      <c r="H222" s="802">
        <f t="shared" si="19"/>
        <v>104137.16123246867</v>
      </c>
      <c r="I222" s="802">
        <f t="shared" si="15"/>
        <v>62416.705551576873</v>
      </c>
      <c r="J222" s="802">
        <f t="shared" si="16"/>
        <v>41720.455680891799</v>
      </c>
      <c r="K222" s="800">
        <f t="shared" si="17"/>
        <v>7842494.9824130284</v>
      </c>
    </row>
    <row r="223" spans="6:17" hidden="1">
      <c r="G223" s="803">
        <f t="shared" si="18"/>
        <v>210</v>
      </c>
      <c r="H223" s="802">
        <f t="shared" si="19"/>
        <v>104137.16123246867</v>
      </c>
      <c r="I223" s="802">
        <f t="shared" si="15"/>
        <v>62086.418610769811</v>
      </c>
      <c r="J223" s="802">
        <f t="shared" si="16"/>
        <v>42050.742621698861</v>
      </c>
      <c r="K223" s="800">
        <f t="shared" si="17"/>
        <v>7800444.23979133</v>
      </c>
    </row>
    <row r="224" spans="6:17" hidden="1">
      <c r="G224" s="803">
        <f t="shared" si="18"/>
        <v>211</v>
      </c>
      <c r="H224" s="802">
        <f t="shared" si="19"/>
        <v>104137.16123246867</v>
      </c>
      <c r="I224" s="802">
        <f t="shared" si="15"/>
        <v>61753.516898348033</v>
      </c>
      <c r="J224" s="802">
        <f t="shared" si="16"/>
        <v>42383.64433412064</v>
      </c>
      <c r="K224" s="800">
        <f t="shared" si="17"/>
        <v>7758060.5954572093</v>
      </c>
    </row>
    <row r="225" spans="6:17" hidden="1">
      <c r="G225" s="803">
        <f t="shared" si="18"/>
        <v>212</v>
      </c>
      <c r="H225" s="802">
        <f t="shared" si="19"/>
        <v>104137.16123246867</v>
      </c>
      <c r="I225" s="802">
        <f t="shared" si="15"/>
        <v>61417.979714036243</v>
      </c>
      <c r="J225" s="802">
        <f t="shared" si="16"/>
        <v>42719.18151843243</v>
      </c>
      <c r="K225" s="800">
        <f t="shared" si="17"/>
        <v>7715341.4139387766</v>
      </c>
    </row>
    <row r="226" spans="6:17" hidden="1">
      <c r="G226" s="803">
        <f t="shared" si="18"/>
        <v>213</v>
      </c>
      <c r="H226" s="802">
        <f t="shared" si="19"/>
        <v>104137.16123246867</v>
      </c>
      <c r="I226" s="802">
        <f t="shared" si="15"/>
        <v>61079.78619368199</v>
      </c>
      <c r="J226" s="802">
        <f t="shared" si="16"/>
        <v>43057.375038786682</v>
      </c>
      <c r="K226" s="800">
        <f t="shared" si="17"/>
        <v>7672284.0388999898</v>
      </c>
    </row>
    <row r="227" spans="6:17" hidden="1">
      <c r="G227" s="803">
        <f t="shared" si="18"/>
        <v>214</v>
      </c>
      <c r="H227" s="802">
        <f t="shared" si="19"/>
        <v>104137.16123246867</v>
      </c>
      <c r="I227" s="802">
        <f t="shared" si="15"/>
        <v>60738.915307958261</v>
      </c>
      <c r="J227" s="802">
        <f t="shared" si="16"/>
        <v>43398.245924510411</v>
      </c>
      <c r="K227" s="800">
        <f t="shared" si="17"/>
        <v>7628885.7929754797</v>
      </c>
    </row>
    <row r="228" spans="6:17" hidden="1">
      <c r="G228" s="803">
        <f t="shared" si="18"/>
        <v>215</v>
      </c>
      <c r="H228" s="802">
        <f t="shared" si="19"/>
        <v>104137.16123246867</v>
      </c>
      <c r="I228" s="802">
        <f t="shared" si="15"/>
        <v>60395.345861055888</v>
      </c>
      <c r="J228" s="802">
        <f t="shared" si="16"/>
        <v>43741.815371412784</v>
      </c>
      <c r="K228" s="800">
        <f t="shared" si="17"/>
        <v>7585143.977604067</v>
      </c>
    </row>
    <row r="229" spans="6:17">
      <c r="F229" s="799">
        <v>18</v>
      </c>
      <c r="G229" s="804">
        <f t="shared" si="18"/>
        <v>216</v>
      </c>
      <c r="H229" s="805">
        <f t="shared" si="19"/>
        <v>104137.16123246867</v>
      </c>
      <c r="I229" s="805">
        <f t="shared" si="15"/>
        <v>60049.056489365539</v>
      </c>
      <c r="J229" s="805">
        <f t="shared" si="16"/>
        <v>44088.104743103133</v>
      </c>
      <c r="K229" s="806">
        <f t="shared" si="17"/>
        <v>7541055.8728609635</v>
      </c>
      <c r="N229" s="802">
        <f>SUM(H218:H229)</f>
        <v>1249645.9347896241</v>
      </c>
      <c r="O229" s="802">
        <f>SUM(I218:I229)</f>
        <v>742855.83624914824</v>
      </c>
      <c r="P229" s="802">
        <f>SUM(J218:J229)</f>
        <v>506790.09854047582</v>
      </c>
      <c r="Q229" s="800">
        <f>K229</f>
        <v>7541055.8728609635</v>
      </c>
    </row>
    <row r="230" spans="6:17" hidden="1">
      <c r="G230" s="803">
        <f t="shared" si="18"/>
        <v>217</v>
      </c>
      <c r="H230" s="802">
        <f t="shared" si="19"/>
        <v>104137.16123246867</v>
      </c>
      <c r="I230" s="802">
        <f t="shared" si="15"/>
        <v>59700.025660149302</v>
      </c>
      <c r="J230" s="802">
        <f t="shared" si="16"/>
        <v>44437.13557231937</v>
      </c>
      <c r="K230" s="800">
        <f t="shared" si="17"/>
        <v>7496618.7372886445</v>
      </c>
    </row>
    <row r="231" spans="6:17" hidden="1">
      <c r="G231" s="803">
        <f t="shared" si="18"/>
        <v>218</v>
      </c>
      <c r="H231" s="802">
        <f t="shared" si="19"/>
        <v>104137.16123246867</v>
      </c>
      <c r="I231" s="802">
        <f t="shared" si="15"/>
        <v>59348.231670201778</v>
      </c>
      <c r="J231" s="802">
        <f t="shared" si="16"/>
        <v>44788.929562266894</v>
      </c>
      <c r="K231" s="800">
        <f t="shared" si="17"/>
        <v>7451829.8077263776</v>
      </c>
    </row>
    <row r="232" spans="6:17" hidden="1">
      <c r="G232" s="803">
        <f t="shared" si="18"/>
        <v>219</v>
      </c>
      <c r="H232" s="802">
        <f t="shared" si="19"/>
        <v>104137.16123246867</v>
      </c>
      <c r="I232" s="802">
        <f t="shared" si="15"/>
        <v>58993.652644500493</v>
      </c>
      <c r="J232" s="802">
        <f t="shared" si="16"/>
        <v>45143.508587968179</v>
      </c>
      <c r="K232" s="800">
        <f t="shared" si="17"/>
        <v>7406686.2991384091</v>
      </c>
    </row>
    <row r="233" spans="6:17" hidden="1">
      <c r="G233" s="803">
        <f t="shared" si="18"/>
        <v>220</v>
      </c>
      <c r="H233" s="802">
        <f t="shared" si="19"/>
        <v>104137.16123246867</v>
      </c>
      <c r="I233" s="802">
        <f t="shared" si="15"/>
        <v>58636.266534845745</v>
      </c>
      <c r="J233" s="802">
        <f t="shared" si="16"/>
        <v>45500.894697622927</v>
      </c>
      <c r="K233" s="800">
        <f t="shared" si="17"/>
        <v>7361185.4044407858</v>
      </c>
    </row>
    <row r="234" spans="6:17" hidden="1">
      <c r="G234" s="803">
        <f t="shared" si="18"/>
        <v>221</v>
      </c>
      <c r="H234" s="802">
        <f t="shared" si="19"/>
        <v>104137.16123246867</v>
      </c>
      <c r="I234" s="802">
        <f t="shared" si="15"/>
        <v>58276.051118489566</v>
      </c>
      <c r="J234" s="802">
        <f t="shared" si="16"/>
        <v>45861.110113979106</v>
      </c>
      <c r="K234" s="800">
        <f t="shared" si="17"/>
        <v>7315324.2943268064</v>
      </c>
    </row>
    <row r="235" spans="6:17" hidden="1">
      <c r="G235" s="803">
        <f t="shared" si="18"/>
        <v>222</v>
      </c>
      <c r="H235" s="802">
        <f t="shared" si="19"/>
        <v>104137.16123246867</v>
      </c>
      <c r="I235" s="802">
        <f t="shared" si="15"/>
        <v>57912.983996753894</v>
      </c>
      <c r="J235" s="802">
        <f t="shared" si="16"/>
        <v>46224.177235714778</v>
      </c>
      <c r="K235" s="800">
        <f t="shared" si="17"/>
        <v>7269100.1170910913</v>
      </c>
    </row>
    <row r="236" spans="6:17" hidden="1">
      <c r="G236" s="803">
        <f t="shared" si="18"/>
        <v>223</v>
      </c>
      <c r="H236" s="802">
        <f t="shared" si="19"/>
        <v>104137.16123246867</v>
      </c>
      <c r="I236" s="802">
        <f t="shared" si="15"/>
        <v>57547.042593637809</v>
      </c>
      <c r="J236" s="802">
        <f t="shared" si="16"/>
        <v>46590.118638830863</v>
      </c>
      <c r="K236" s="800">
        <f t="shared" si="17"/>
        <v>7222509.9984522602</v>
      </c>
    </row>
    <row r="237" spans="6:17" hidden="1">
      <c r="G237" s="803">
        <f t="shared" si="18"/>
        <v>224</v>
      </c>
      <c r="H237" s="802">
        <f t="shared" si="19"/>
        <v>104137.16123246867</v>
      </c>
      <c r="I237" s="802">
        <f t="shared" si="15"/>
        <v>57178.204154413739</v>
      </c>
      <c r="J237" s="802">
        <f t="shared" si="16"/>
        <v>46958.957078054933</v>
      </c>
      <c r="K237" s="800">
        <f t="shared" si="17"/>
        <v>7175551.0413742056</v>
      </c>
    </row>
    <row r="238" spans="6:17" hidden="1">
      <c r="G238" s="803">
        <f t="shared" si="18"/>
        <v>225</v>
      </c>
      <c r="H238" s="802">
        <f t="shared" si="19"/>
        <v>104137.16123246867</v>
      </c>
      <c r="I238" s="802">
        <f t="shared" si="15"/>
        <v>56806.445744212469</v>
      </c>
      <c r="J238" s="802">
        <f t="shared" si="16"/>
        <v>47330.715488256203</v>
      </c>
      <c r="K238" s="800">
        <f t="shared" si="17"/>
        <v>7128220.3258859497</v>
      </c>
    </row>
    <row r="239" spans="6:17" hidden="1">
      <c r="G239" s="803">
        <f t="shared" si="18"/>
        <v>226</v>
      </c>
      <c r="H239" s="802">
        <f t="shared" si="19"/>
        <v>104137.16123246867</v>
      </c>
      <c r="I239" s="802">
        <f t="shared" si="15"/>
        <v>56431.744246597096</v>
      </c>
      <c r="J239" s="802">
        <f t="shared" si="16"/>
        <v>47705.416985871576</v>
      </c>
      <c r="K239" s="800">
        <f t="shared" si="17"/>
        <v>7080514.9089000784</v>
      </c>
    </row>
    <row r="240" spans="6:17" hidden="1">
      <c r="G240" s="803">
        <f t="shared" si="18"/>
        <v>227</v>
      </c>
      <c r="H240" s="802">
        <f t="shared" si="19"/>
        <v>104137.16123246867</v>
      </c>
      <c r="I240" s="802">
        <f t="shared" si="15"/>
        <v>56054.076362125634</v>
      </c>
      <c r="J240" s="802">
        <f t="shared" si="16"/>
        <v>48083.084870343038</v>
      </c>
      <c r="K240" s="800">
        <f t="shared" si="17"/>
        <v>7032431.8240297353</v>
      </c>
    </row>
    <row r="241" spans="6:17">
      <c r="F241" s="799">
        <v>19</v>
      </c>
      <c r="G241" s="804">
        <f t="shared" si="18"/>
        <v>228</v>
      </c>
      <c r="H241" s="805">
        <f t="shared" si="19"/>
        <v>104137.16123246867</v>
      </c>
      <c r="I241" s="805">
        <f t="shared" si="15"/>
        <v>55673.41860690208</v>
      </c>
      <c r="J241" s="805">
        <f t="shared" si="16"/>
        <v>48463.742625566592</v>
      </c>
      <c r="K241" s="806">
        <f t="shared" si="17"/>
        <v>6983968.0814041691</v>
      </c>
      <c r="N241" s="802">
        <f>SUM(H230:H241)</f>
        <v>1249645.9347896241</v>
      </c>
      <c r="O241" s="802">
        <f>SUM(I230:I241)</f>
        <v>692558.14333282958</v>
      </c>
      <c r="P241" s="802">
        <f>SUM(J230:J241)</f>
        <v>557087.79145679448</v>
      </c>
      <c r="Q241" s="800">
        <f>K241</f>
        <v>6983968.0814041691</v>
      </c>
    </row>
    <row r="242" spans="6:17" hidden="1">
      <c r="G242" s="803">
        <f t="shared" si="18"/>
        <v>229</v>
      </c>
      <c r="H242" s="802">
        <f t="shared" si="19"/>
        <v>104137.16123246867</v>
      </c>
      <c r="I242" s="802">
        <f t="shared" si="15"/>
        <v>55289.747311116342</v>
      </c>
      <c r="J242" s="802">
        <f t="shared" si="16"/>
        <v>48847.41392135233</v>
      </c>
      <c r="K242" s="800">
        <f t="shared" si="17"/>
        <v>6935120.6674828166</v>
      </c>
    </row>
    <row r="243" spans="6:17" hidden="1">
      <c r="G243" s="803">
        <f t="shared" si="18"/>
        <v>230</v>
      </c>
      <c r="H243" s="802">
        <f t="shared" si="19"/>
        <v>104137.16123246867</v>
      </c>
      <c r="I243" s="802">
        <f t="shared" si="15"/>
        <v>54903.038617572311</v>
      </c>
      <c r="J243" s="802">
        <f t="shared" si="16"/>
        <v>49234.122614896361</v>
      </c>
      <c r="K243" s="800">
        <f t="shared" si="17"/>
        <v>6885886.5448679207</v>
      </c>
    </row>
    <row r="244" spans="6:17" hidden="1">
      <c r="G244" s="803">
        <f t="shared" si="18"/>
        <v>231</v>
      </c>
      <c r="H244" s="802">
        <f t="shared" si="19"/>
        <v>104137.16123246867</v>
      </c>
      <c r="I244" s="802">
        <f t="shared" si="15"/>
        <v>54513.268480204373</v>
      </c>
      <c r="J244" s="802">
        <f t="shared" si="16"/>
        <v>49623.892752264299</v>
      </c>
      <c r="K244" s="800">
        <f t="shared" si="17"/>
        <v>6836262.6521156561</v>
      </c>
    </row>
    <row r="245" spans="6:17" hidden="1">
      <c r="G245" s="803">
        <f t="shared" si="18"/>
        <v>232</v>
      </c>
      <c r="H245" s="802">
        <f t="shared" si="19"/>
        <v>104137.16123246867</v>
      </c>
      <c r="I245" s="802">
        <f t="shared" si="15"/>
        <v>54120.412662582283</v>
      </c>
      <c r="J245" s="802">
        <f t="shared" si="16"/>
        <v>50016.748569886389</v>
      </c>
      <c r="K245" s="800">
        <f t="shared" si="17"/>
        <v>6786245.9035457699</v>
      </c>
    </row>
    <row r="246" spans="6:17" hidden="1">
      <c r="G246" s="803">
        <f t="shared" si="18"/>
        <v>233</v>
      </c>
      <c r="H246" s="802">
        <f t="shared" si="19"/>
        <v>104137.16123246867</v>
      </c>
      <c r="I246" s="802">
        <f t="shared" si="15"/>
        <v>53724.446736404017</v>
      </c>
      <c r="J246" s="802">
        <f t="shared" si="16"/>
        <v>50412.714496064655</v>
      </c>
      <c r="K246" s="800">
        <f t="shared" si="17"/>
        <v>6735833.1890497049</v>
      </c>
    </row>
    <row r="247" spans="6:17" hidden="1">
      <c r="G247" s="803">
        <f t="shared" si="18"/>
        <v>234</v>
      </c>
      <c r="H247" s="802">
        <f t="shared" si="19"/>
        <v>104137.16123246867</v>
      </c>
      <c r="I247" s="802">
        <f t="shared" si="15"/>
        <v>53325.346079976844</v>
      </c>
      <c r="J247" s="802">
        <f t="shared" si="16"/>
        <v>50811.815152491828</v>
      </c>
      <c r="K247" s="800">
        <f t="shared" si="17"/>
        <v>6685021.3738972135</v>
      </c>
    </row>
    <row r="248" spans="6:17" hidden="1">
      <c r="G248" s="803">
        <f t="shared" si="18"/>
        <v>235</v>
      </c>
      <c r="H248" s="802">
        <f t="shared" si="19"/>
        <v>104137.16123246867</v>
      </c>
      <c r="I248" s="802">
        <f t="shared" si="15"/>
        <v>52923.08587668628</v>
      </c>
      <c r="J248" s="802">
        <f t="shared" si="16"/>
        <v>51214.075355782392</v>
      </c>
      <c r="K248" s="800">
        <f t="shared" si="17"/>
        <v>6633807.2985414313</v>
      </c>
    </row>
    <row r="249" spans="6:17" hidden="1">
      <c r="G249" s="803">
        <f t="shared" si="18"/>
        <v>236</v>
      </c>
      <c r="H249" s="802">
        <f t="shared" si="19"/>
        <v>104137.16123246867</v>
      </c>
      <c r="I249" s="802">
        <f t="shared" si="15"/>
        <v>52517.641113453006</v>
      </c>
      <c r="J249" s="802">
        <f t="shared" si="16"/>
        <v>51619.520119015666</v>
      </c>
      <c r="K249" s="800">
        <f t="shared" si="17"/>
        <v>6582187.7784224153</v>
      </c>
    </row>
    <row r="250" spans="6:17" hidden="1">
      <c r="G250" s="803">
        <f t="shared" si="18"/>
        <v>237</v>
      </c>
      <c r="H250" s="802">
        <f t="shared" si="19"/>
        <v>104137.16123246867</v>
      </c>
      <c r="I250" s="802">
        <f t="shared" si="15"/>
        <v>52108.986579177465</v>
      </c>
      <c r="J250" s="802">
        <f t="shared" si="16"/>
        <v>52028.174653291208</v>
      </c>
      <c r="K250" s="800">
        <f t="shared" si="17"/>
        <v>6530159.6037691245</v>
      </c>
    </row>
    <row r="251" spans="6:17" hidden="1">
      <c r="G251" s="803">
        <f t="shared" si="18"/>
        <v>238</v>
      </c>
      <c r="H251" s="802">
        <f t="shared" si="19"/>
        <v>104137.16123246867</v>
      </c>
      <c r="I251" s="802">
        <f t="shared" si="15"/>
        <v>51697.096863172243</v>
      </c>
      <c r="J251" s="802">
        <f t="shared" si="16"/>
        <v>52440.06436929643</v>
      </c>
      <c r="K251" s="800">
        <f t="shared" si="17"/>
        <v>6477719.5393998278</v>
      </c>
    </row>
    <row r="252" spans="6:17" hidden="1">
      <c r="G252" s="803">
        <f t="shared" si="18"/>
        <v>239</v>
      </c>
      <c r="H252" s="802">
        <f t="shared" si="19"/>
        <v>104137.16123246867</v>
      </c>
      <c r="I252" s="802">
        <f t="shared" si="15"/>
        <v>51281.946353581981</v>
      </c>
      <c r="J252" s="802">
        <f t="shared" si="16"/>
        <v>52855.214878886691</v>
      </c>
      <c r="K252" s="800">
        <f t="shared" si="17"/>
        <v>6424864.3245209409</v>
      </c>
    </row>
    <row r="253" spans="6:17">
      <c r="F253" s="799">
        <v>20</v>
      </c>
      <c r="G253" s="804">
        <f t="shared" si="18"/>
        <v>240</v>
      </c>
      <c r="H253" s="805">
        <f t="shared" si="19"/>
        <v>104137.16123246867</v>
      </c>
      <c r="I253" s="805">
        <f t="shared" si="15"/>
        <v>50863.509235790792</v>
      </c>
      <c r="J253" s="805">
        <f t="shared" si="16"/>
        <v>53273.65199667788</v>
      </c>
      <c r="K253" s="806">
        <f t="shared" si="17"/>
        <v>6371590.6725242632</v>
      </c>
      <c r="N253" s="802">
        <f>SUM(H242:H253)</f>
        <v>1249645.9347896241</v>
      </c>
      <c r="O253" s="802">
        <f>SUM(I242:I253)</f>
        <v>637268.52590971789</v>
      </c>
      <c r="P253" s="802">
        <f>SUM(J242:J253)</f>
        <v>612377.40887990617</v>
      </c>
      <c r="Q253" s="800">
        <f>K253</f>
        <v>6371590.6725242632</v>
      </c>
    </row>
    <row r="254" spans="6:17" hidden="1">
      <c r="G254" s="803">
        <f t="shared" si="18"/>
        <v>241</v>
      </c>
      <c r="H254" s="802">
        <f t="shared" si="19"/>
        <v>104137.16123246867</v>
      </c>
      <c r="I254" s="802">
        <f t="shared" si="15"/>
        <v>50441.759490817087</v>
      </c>
      <c r="J254" s="802">
        <f t="shared" si="16"/>
        <v>53695.401741651585</v>
      </c>
      <c r="K254" s="800">
        <f t="shared" si="17"/>
        <v>6317895.2707826113</v>
      </c>
    </row>
    <row r="255" spans="6:17" hidden="1">
      <c r="G255" s="803">
        <f t="shared" si="18"/>
        <v>242</v>
      </c>
      <c r="H255" s="802">
        <f t="shared" si="19"/>
        <v>104137.16123246867</v>
      </c>
      <c r="I255" s="802">
        <f t="shared" si="15"/>
        <v>50016.670893695678</v>
      </c>
      <c r="J255" s="802">
        <f t="shared" si="16"/>
        <v>54120.490338772994</v>
      </c>
      <c r="K255" s="800">
        <f t="shared" si="17"/>
        <v>6263774.7804438388</v>
      </c>
    </row>
    <row r="256" spans="6:17" hidden="1">
      <c r="G256" s="803">
        <f t="shared" si="18"/>
        <v>243</v>
      </c>
      <c r="H256" s="802">
        <f t="shared" si="19"/>
        <v>104137.16123246867</v>
      </c>
      <c r="I256" s="802">
        <f t="shared" si="15"/>
        <v>49588.21701184706</v>
      </c>
      <c r="J256" s="802">
        <f t="shared" si="16"/>
        <v>54548.944220621612</v>
      </c>
      <c r="K256" s="800">
        <f t="shared" si="17"/>
        <v>6209225.8362232167</v>
      </c>
    </row>
    <row r="257" spans="6:17" hidden="1">
      <c r="G257" s="803">
        <f t="shared" si="18"/>
        <v>244</v>
      </c>
      <c r="H257" s="802">
        <f t="shared" si="19"/>
        <v>104137.16123246867</v>
      </c>
      <c r="I257" s="802">
        <f t="shared" si="15"/>
        <v>49156.371203433802</v>
      </c>
      <c r="J257" s="802">
        <f t="shared" si="16"/>
        <v>54980.79002903487</v>
      </c>
      <c r="K257" s="800">
        <f t="shared" si="17"/>
        <v>6154245.0461941818</v>
      </c>
    </row>
    <row r="258" spans="6:17" hidden="1">
      <c r="G258" s="803">
        <f t="shared" si="18"/>
        <v>245</v>
      </c>
      <c r="H258" s="802">
        <f t="shared" si="19"/>
        <v>104137.16123246867</v>
      </c>
      <c r="I258" s="802">
        <f t="shared" si="15"/>
        <v>48721.106615703946</v>
      </c>
      <c r="J258" s="802">
        <f t="shared" si="16"/>
        <v>55416.054616764726</v>
      </c>
      <c r="K258" s="800">
        <f t="shared" si="17"/>
        <v>6098828.9915774167</v>
      </c>
    </row>
    <row r="259" spans="6:17" hidden="1">
      <c r="G259" s="803">
        <f t="shared" si="18"/>
        <v>246</v>
      </c>
      <c r="H259" s="802">
        <f t="shared" si="19"/>
        <v>104137.16123246867</v>
      </c>
      <c r="I259" s="802">
        <f t="shared" si="15"/>
        <v>48282.396183321216</v>
      </c>
      <c r="J259" s="802">
        <f t="shared" si="16"/>
        <v>55854.765049147456</v>
      </c>
      <c r="K259" s="800">
        <f t="shared" si="17"/>
        <v>6042974.2265282692</v>
      </c>
    </row>
    <row r="260" spans="6:17" hidden="1">
      <c r="G260" s="803">
        <f t="shared" si="18"/>
        <v>247</v>
      </c>
      <c r="H260" s="802">
        <f t="shared" si="19"/>
        <v>104137.16123246867</v>
      </c>
      <c r="I260" s="802">
        <f t="shared" si="15"/>
        <v>47840.212626682129</v>
      </c>
      <c r="J260" s="802">
        <f t="shared" si="16"/>
        <v>56296.948605786543</v>
      </c>
      <c r="K260" s="800">
        <f t="shared" si="17"/>
        <v>5986677.2779224832</v>
      </c>
    </row>
    <row r="261" spans="6:17" hidden="1">
      <c r="G261" s="803">
        <f t="shared" si="18"/>
        <v>248</v>
      </c>
      <c r="H261" s="802">
        <f t="shared" si="19"/>
        <v>104137.16123246867</v>
      </c>
      <c r="I261" s="802">
        <f t="shared" si="15"/>
        <v>47394.528450219659</v>
      </c>
      <c r="J261" s="802">
        <f t="shared" si="16"/>
        <v>56742.632782249013</v>
      </c>
      <c r="K261" s="800">
        <f t="shared" si="17"/>
        <v>5929934.6451402344</v>
      </c>
    </row>
    <row r="262" spans="6:17" hidden="1">
      <c r="G262" s="803">
        <f t="shared" si="18"/>
        <v>249</v>
      </c>
      <c r="H262" s="802">
        <f t="shared" si="19"/>
        <v>104137.16123246867</v>
      </c>
      <c r="I262" s="802">
        <f t="shared" si="15"/>
        <v>46945.315940693523</v>
      </c>
      <c r="J262" s="802">
        <f t="shared" si="16"/>
        <v>57191.845291775149</v>
      </c>
      <c r="K262" s="800">
        <f t="shared" si="17"/>
        <v>5872742.7998484597</v>
      </c>
    </row>
    <row r="263" spans="6:17" hidden="1">
      <c r="G263" s="803">
        <f t="shared" si="18"/>
        <v>250</v>
      </c>
      <c r="H263" s="802">
        <f t="shared" si="19"/>
        <v>104137.16123246867</v>
      </c>
      <c r="I263" s="802">
        <f t="shared" si="15"/>
        <v>46492.547165466975</v>
      </c>
      <c r="J263" s="802">
        <f t="shared" si="16"/>
        <v>57644.614067001698</v>
      </c>
      <c r="K263" s="800">
        <f t="shared" si="17"/>
        <v>5815098.1857814584</v>
      </c>
    </row>
    <row r="264" spans="6:17" hidden="1">
      <c r="G264" s="803">
        <f t="shared" si="18"/>
        <v>251</v>
      </c>
      <c r="H264" s="802">
        <f t="shared" si="19"/>
        <v>104137.16123246867</v>
      </c>
      <c r="I264" s="802">
        <f t="shared" si="15"/>
        <v>46036.193970769884</v>
      </c>
      <c r="J264" s="802">
        <f t="shared" si="16"/>
        <v>58100.967261698788</v>
      </c>
      <c r="K264" s="800">
        <f t="shared" si="17"/>
        <v>5756997.2185197594</v>
      </c>
    </row>
    <row r="265" spans="6:17">
      <c r="F265" s="799">
        <v>21</v>
      </c>
      <c r="G265" s="804">
        <f t="shared" si="18"/>
        <v>252</v>
      </c>
      <c r="H265" s="805">
        <f t="shared" si="19"/>
        <v>104137.16123246867</v>
      </c>
      <c r="I265" s="805">
        <f t="shared" si="15"/>
        <v>45576.227979948097</v>
      </c>
      <c r="J265" s="805">
        <f t="shared" si="16"/>
        <v>58560.933252520575</v>
      </c>
      <c r="K265" s="806">
        <f t="shared" si="17"/>
        <v>5698436.2852672385</v>
      </c>
      <c r="N265" s="802">
        <f>SUM(H254:H265)</f>
        <v>1249645.9347896241</v>
      </c>
      <c r="O265" s="802">
        <f>SUM(I254:I265)</f>
        <v>576491.54753259907</v>
      </c>
      <c r="P265" s="802">
        <f>SUM(J254:J265)</f>
        <v>673154.38725702511</v>
      </c>
      <c r="Q265" s="800">
        <f>K265</f>
        <v>5698436.2852672385</v>
      </c>
    </row>
    <row r="266" spans="6:17" hidden="1">
      <c r="G266" s="803">
        <f t="shared" si="18"/>
        <v>253</v>
      </c>
      <c r="H266" s="802">
        <f t="shared" si="19"/>
        <v>104137.16123246867</v>
      </c>
      <c r="I266" s="802">
        <f t="shared" si="15"/>
        <v>45112.620591698978</v>
      </c>
      <c r="J266" s="802">
        <f t="shared" si="16"/>
        <v>59024.540640769694</v>
      </c>
      <c r="K266" s="800">
        <f t="shared" si="17"/>
        <v>5639411.744626469</v>
      </c>
    </row>
    <row r="267" spans="6:17" hidden="1">
      <c r="G267" s="803">
        <f t="shared" si="18"/>
        <v>254</v>
      </c>
      <c r="H267" s="802">
        <f t="shared" si="19"/>
        <v>104137.16123246867</v>
      </c>
      <c r="I267" s="802">
        <f t="shared" si="15"/>
        <v>44645.34297829288</v>
      </c>
      <c r="J267" s="802">
        <f t="shared" si="16"/>
        <v>59491.818254175792</v>
      </c>
      <c r="K267" s="800">
        <f t="shared" si="17"/>
        <v>5579919.9263722934</v>
      </c>
    </row>
    <row r="268" spans="6:17" hidden="1">
      <c r="G268" s="803">
        <f t="shared" si="18"/>
        <v>255</v>
      </c>
      <c r="H268" s="802">
        <f t="shared" si="19"/>
        <v>104137.16123246867</v>
      </c>
      <c r="I268" s="802">
        <f t="shared" si="15"/>
        <v>44174.36608378066</v>
      </c>
      <c r="J268" s="802">
        <f t="shared" si="16"/>
        <v>59962.795148688012</v>
      </c>
      <c r="K268" s="800">
        <f t="shared" si="17"/>
        <v>5519957.131223605</v>
      </c>
    </row>
    <row r="269" spans="6:17" hidden="1">
      <c r="G269" s="803">
        <f t="shared" si="18"/>
        <v>256</v>
      </c>
      <c r="H269" s="802">
        <f t="shared" si="19"/>
        <v>104137.16123246867</v>
      </c>
      <c r="I269" s="802">
        <f t="shared" si="15"/>
        <v>43699.660622186879</v>
      </c>
      <c r="J269" s="802">
        <f t="shared" si="16"/>
        <v>60437.500610281793</v>
      </c>
      <c r="K269" s="800">
        <f t="shared" si="17"/>
        <v>5459519.6306133233</v>
      </c>
    </row>
    <row r="270" spans="6:17" hidden="1">
      <c r="G270" s="803">
        <f t="shared" si="18"/>
        <v>257</v>
      </c>
      <c r="H270" s="802">
        <f t="shared" si="19"/>
        <v>104137.16123246867</v>
      </c>
      <c r="I270" s="802">
        <f t="shared" ref="I270:I333" si="20">IPMT($D$5,$G$14,$D$6,-K269)</f>
        <v>43221.197075688811</v>
      </c>
      <c r="J270" s="802">
        <f t="shared" ref="J270:J333" si="21">IF(G270="","",H270-I270)</f>
        <v>60915.964156779861</v>
      </c>
      <c r="K270" s="800">
        <f t="shared" ref="K270:K333" si="22">IF(G270="","",K269-J270)</f>
        <v>5398603.6664565438</v>
      </c>
    </row>
    <row r="271" spans="6:17" hidden="1">
      <c r="G271" s="803">
        <f t="shared" ref="G271:G334" si="23">G270+1</f>
        <v>258</v>
      </c>
      <c r="H271" s="802">
        <f t="shared" ref="H271:H334" si="24">H270</f>
        <v>104137.16123246867</v>
      </c>
      <c r="I271" s="802">
        <f t="shared" si="20"/>
        <v>42738.945692780973</v>
      </c>
      <c r="J271" s="802">
        <f t="shared" si="21"/>
        <v>61398.215539687699</v>
      </c>
      <c r="K271" s="800">
        <f t="shared" si="22"/>
        <v>5337205.4509168565</v>
      </c>
    </row>
    <row r="272" spans="6:17" hidden="1">
      <c r="G272" s="803">
        <f t="shared" si="23"/>
        <v>259</v>
      </c>
      <c r="H272" s="802">
        <f t="shared" si="24"/>
        <v>104137.16123246867</v>
      </c>
      <c r="I272" s="802">
        <f t="shared" si="20"/>
        <v>42252.876486425121</v>
      </c>
      <c r="J272" s="802">
        <f t="shared" si="21"/>
        <v>61884.284746043551</v>
      </c>
      <c r="K272" s="800">
        <f t="shared" si="22"/>
        <v>5275321.1661708131</v>
      </c>
    </row>
    <row r="273" spans="6:17" hidden="1">
      <c r="G273" s="803">
        <f t="shared" si="23"/>
        <v>260</v>
      </c>
      <c r="H273" s="802">
        <f t="shared" si="24"/>
        <v>104137.16123246867</v>
      </c>
      <c r="I273" s="802">
        <f t="shared" si="20"/>
        <v>41762.959232185611</v>
      </c>
      <c r="J273" s="802">
        <f t="shared" si="21"/>
        <v>62374.202000283061</v>
      </c>
      <c r="K273" s="800">
        <f t="shared" si="22"/>
        <v>5212946.9641705304</v>
      </c>
    </row>
    <row r="274" spans="6:17" hidden="1">
      <c r="G274" s="803">
        <f t="shared" si="23"/>
        <v>261</v>
      </c>
      <c r="H274" s="802">
        <f t="shared" si="24"/>
        <v>104137.16123246867</v>
      </c>
      <c r="I274" s="802">
        <f t="shared" si="20"/>
        <v>41269.163466350037</v>
      </c>
      <c r="J274" s="802">
        <f t="shared" si="21"/>
        <v>62867.997766118635</v>
      </c>
      <c r="K274" s="800">
        <f t="shared" si="22"/>
        <v>5150078.9664044119</v>
      </c>
    </row>
    <row r="275" spans="6:17" hidden="1">
      <c r="G275" s="803">
        <f t="shared" si="23"/>
        <v>262</v>
      </c>
      <c r="H275" s="802">
        <f t="shared" si="24"/>
        <v>104137.16123246867</v>
      </c>
      <c r="I275" s="802">
        <f t="shared" si="20"/>
        <v>40771.458484034934</v>
      </c>
      <c r="J275" s="802">
        <f t="shared" si="21"/>
        <v>63365.702748433738</v>
      </c>
      <c r="K275" s="800">
        <f t="shared" si="22"/>
        <v>5086713.2636559783</v>
      </c>
    </row>
    <row r="276" spans="6:17" hidden="1">
      <c r="G276" s="803">
        <f t="shared" si="23"/>
        <v>263</v>
      </c>
      <c r="H276" s="802">
        <f t="shared" si="24"/>
        <v>104137.16123246867</v>
      </c>
      <c r="I276" s="802">
        <f t="shared" si="20"/>
        <v>40269.813337276501</v>
      </c>
      <c r="J276" s="802">
        <f t="shared" si="21"/>
        <v>63867.347895192172</v>
      </c>
      <c r="K276" s="800">
        <f t="shared" si="22"/>
        <v>5022845.9157607863</v>
      </c>
    </row>
    <row r="277" spans="6:17">
      <c r="F277" s="799">
        <v>22</v>
      </c>
      <c r="G277" s="804">
        <f t="shared" si="23"/>
        <v>264</v>
      </c>
      <c r="H277" s="805">
        <f t="shared" si="24"/>
        <v>104137.16123246867</v>
      </c>
      <c r="I277" s="805">
        <f t="shared" si="20"/>
        <v>39764.196833106231</v>
      </c>
      <c r="J277" s="805">
        <f t="shared" si="21"/>
        <v>64372.964399362441</v>
      </c>
      <c r="K277" s="806">
        <f t="shared" si="22"/>
        <v>4958472.9513614243</v>
      </c>
      <c r="N277" s="802">
        <f>SUM(H266:H277)</f>
        <v>1249645.9347896241</v>
      </c>
      <c r="O277" s="802">
        <f>SUM(I266:I277)</f>
        <v>509682.60088380764</v>
      </c>
      <c r="P277" s="802">
        <f>SUM(J266:J277)</f>
        <v>739963.33390581643</v>
      </c>
      <c r="Q277" s="800">
        <f>K277</f>
        <v>4958472.9513614243</v>
      </c>
    </row>
    <row r="278" spans="6:17" hidden="1">
      <c r="G278" s="803">
        <f t="shared" si="23"/>
        <v>265</v>
      </c>
      <c r="H278" s="802">
        <f t="shared" si="24"/>
        <v>104137.16123246867</v>
      </c>
      <c r="I278" s="802">
        <f t="shared" si="20"/>
        <v>39254.577531611278</v>
      </c>
      <c r="J278" s="802">
        <f t="shared" si="21"/>
        <v>64882.583700857394</v>
      </c>
      <c r="K278" s="800">
        <f t="shared" si="22"/>
        <v>4893590.3676605672</v>
      </c>
    </row>
    <row r="279" spans="6:17" hidden="1">
      <c r="G279" s="803">
        <f t="shared" si="23"/>
        <v>266</v>
      </c>
      <c r="H279" s="802">
        <f t="shared" si="24"/>
        <v>104137.16123246867</v>
      </c>
      <c r="I279" s="802">
        <f t="shared" si="20"/>
        <v>38740.923743979496</v>
      </c>
      <c r="J279" s="802">
        <f t="shared" si="21"/>
        <v>65396.237488489176</v>
      </c>
      <c r="K279" s="800">
        <f t="shared" si="22"/>
        <v>4828194.1301720776</v>
      </c>
    </row>
    <row r="280" spans="6:17" hidden="1">
      <c r="G280" s="803">
        <f t="shared" si="23"/>
        <v>267</v>
      </c>
      <c r="H280" s="802">
        <f t="shared" si="24"/>
        <v>104137.16123246867</v>
      </c>
      <c r="I280" s="802">
        <f t="shared" si="20"/>
        <v>38223.203530528954</v>
      </c>
      <c r="J280" s="802">
        <f t="shared" si="21"/>
        <v>65913.957701939711</v>
      </c>
      <c r="K280" s="800">
        <f t="shared" si="22"/>
        <v>4762280.1724701375</v>
      </c>
    </row>
    <row r="281" spans="6:17" hidden="1">
      <c r="G281" s="803">
        <f t="shared" si="23"/>
        <v>268</v>
      </c>
      <c r="H281" s="802">
        <f t="shared" si="24"/>
        <v>104137.16123246867</v>
      </c>
      <c r="I281" s="802">
        <f t="shared" si="20"/>
        <v>37701.384698721922</v>
      </c>
      <c r="J281" s="802">
        <f t="shared" si="21"/>
        <v>66435.776533746743</v>
      </c>
      <c r="K281" s="800">
        <f t="shared" si="22"/>
        <v>4695844.3959363904</v>
      </c>
    </row>
    <row r="282" spans="6:17" hidden="1">
      <c r="G282" s="803">
        <f t="shared" si="23"/>
        <v>269</v>
      </c>
      <c r="H282" s="802">
        <f t="shared" si="24"/>
        <v>104137.16123246867</v>
      </c>
      <c r="I282" s="802">
        <f t="shared" si="20"/>
        <v>37175.434801163094</v>
      </c>
      <c r="J282" s="802">
        <f t="shared" si="21"/>
        <v>66961.726431305578</v>
      </c>
      <c r="K282" s="800">
        <f t="shared" si="22"/>
        <v>4628882.6695050849</v>
      </c>
    </row>
    <row r="283" spans="6:17" hidden="1">
      <c r="G283" s="803">
        <f t="shared" si="23"/>
        <v>270</v>
      </c>
      <c r="H283" s="802">
        <f t="shared" si="24"/>
        <v>104137.16123246867</v>
      </c>
      <c r="I283" s="802">
        <f t="shared" si="20"/>
        <v>36645.321133581921</v>
      </c>
      <c r="J283" s="802">
        <f t="shared" si="21"/>
        <v>67491.840098886751</v>
      </c>
      <c r="K283" s="800">
        <f t="shared" si="22"/>
        <v>4561390.8294061981</v>
      </c>
    </row>
    <row r="284" spans="6:17" hidden="1">
      <c r="G284" s="803">
        <f t="shared" si="23"/>
        <v>271</v>
      </c>
      <c r="H284" s="802">
        <f t="shared" si="24"/>
        <v>104137.16123246867</v>
      </c>
      <c r="I284" s="802">
        <f t="shared" si="20"/>
        <v>36111.01073279907</v>
      </c>
      <c r="J284" s="802">
        <f t="shared" si="21"/>
        <v>68026.150499669602</v>
      </c>
      <c r="K284" s="800">
        <f t="shared" si="22"/>
        <v>4493364.6789065283</v>
      </c>
    </row>
    <row r="285" spans="6:17" hidden="1">
      <c r="G285" s="803">
        <f t="shared" si="23"/>
        <v>272</v>
      </c>
      <c r="H285" s="802">
        <f t="shared" si="24"/>
        <v>104137.16123246867</v>
      </c>
      <c r="I285" s="802">
        <f t="shared" si="20"/>
        <v>35572.470374676683</v>
      </c>
      <c r="J285" s="802">
        <f t="shared" si="21"/>
        <v>68564.690857791982</v>
      </c>
      <c r="K285" s="800">
        <f t="shared" si="22"/>
        <v>4424799.988048736</v>
      </c>
    </row>
    <row r="286" spans="6:17" hidden="1">
      <c r="G286" s="803">
        <f t="shared" si="23"/>
        <v>273</v>
      </c>
      <c r="H286" s="802">
        <f t="shared" si="24"/>
        <v>104137.16123246867</v>
      </c>
      <c r="I286" s="802">
        <f t="shared" si="20"/>
        <v>35029.666572052498</v>
      </c>
      <c r="J286" s="802">
        <f t="shared" si="21"/>
        <v>69107.494660416181</v>
      </c>
      <c r="K286" s="800">
        <f t="shared" si="22"/>
        <v>4355692.4933883194</v>
      </c>
    </row>
    <row r="287" spans="6:17" hidden="1">
      <c r="G287" s="803">
        <f t="shared" si="23"/>
        <v>274</v>
      </c>
      <c r="H287" s="802">
        <f t="shared" si="24"/>
        <v>104137.16123246867</v>
      </c>
      <c r="I287" s="802">
        <f t="shared" si="20"/>
        <v>34482.565572657528</v>
      </c>
      <c r="J287" s="802">
        <f t="shared" si="21"/>
        <v>69654.595659811137</v>
      </c>
      <c r="K287" s="800">
        <f t="shared" si="22"/>
        <v>4286037.8977285083</v>
      </c>
    </row>
    <row r="288" spans="6:17" hidden="1">
      <c r="G288" s="803">
        <f t="shared" si="23"/>
        <v>275</v>
      </c>
      <c r="H288" s="802">
        <f t="shared" si="24"/>
        <v>104137.16123246867</v>
      </c>
      <c r="I288" s="802">
        <f t="shared" si="20"/>
        <v>33931.133357017359</v>
      </c>
      <c r="J288" s="802">
        <f t="shared" si="21"/>
        <v>70206.027875451313</v>
      </c>
      <c r="K288" s="800">
        <f t="shared" si="22"/>
        <v>4215831.869853057</v>
      </c>
    </row>
    <row r="289" spans="6:17">
      <c r="F289" s="799">
        <v>23</v>
      </c>
      <c r="G289" s="804">
        <f t="shared" si="23"/>
        <v>276</v>
      </c>
      <c r="H289" s="805">
        <f t="shared" si="24"/>
        <v>104137.16123246867</v>
      </c>
      <c r="I289" s="805">
        <f t="shared" si="20"/>
        <v>33375.335636336706</v>
      </c>
      <c r="J289" s="805">
        <f t="shared" si="21"/>
        <v>70761.825596131966</v>
      </c>
      <c r="K289" s="806">
        <f t="shared" si="22"/>
        <v>4145070.0442569251</v>
      </c>
      <c r="N289" s="802">
        <f>SUM(H278:H289)</f>
        <v>1249645.9347896241</v>
      </c>
      <c r="O289" s="802">
        <f>SUM(I278:I289)</f>
        <v>436243.02768512652</v>
      </c>
      <c r="P289" s="802">
        <f>SUM(J278:J289)</f>
        <v>813402.90710449743</v>
      </c>
      <c r="Q289" s="800">
        <f>K289</f>
        <v>4145070.0442569251</v>
      </c>
    </row>
    <row r="290" spans="6:17" hidden="1">
      <c r="G290" s="803">
        <f t="shared" si="23"/>
        <v>277</v>
      </c>
      <c r="H290" s="802">
        <f t="shared" si="24"/>
        <v>104137.16123246867</v>
      </c>
      <c r="I290" s="802">
        <f t="shared" si="20"/>
        <v>32815.137850367333</v>
      </c>
      <c r="J290" s="802">
        <f t="shared" si="21"/>
        <v>71322.023382101339</v>
      </c>
      <c r="K290" s="800">
        <f t="shared" si="22"/>
        <v>4073748.0208748239</v>
      </c>
    </row>
    <row r="291" spans="6:17" hidden="1">
      <c r="G291" s="803">
        <f t="shared" si="23"/>
        <v>278</v>
      </c>
      <c r="H291" s="802">
        <f t="shared" si="24"/>
        <v>104137.16123246867</v>
      </c>
      <c r="I291" s="802">
        <f t="shared" si="20"/>
        <v>32250.505165259026</v>
      </c>
      <c r="J291" s="802">
        <f t="shared" si="21"/>
        <v>71886.656067209638</v>
      </c>
      <c r="K291" s="800">
        <f t="shared" si="22"/>
        <v>4001861.3648076141</v>
      </c>
    </row>
    <row r="292" spans="6:17" hidden="1">
      <c r="G292" s="803">
        <f t="shared" si="23"/>
        <v>279</v>
      </c>
      <c r="H292" s="802">
        <f t="shared" si="24"/>
        <v>104137.16123246867</v>
      </c>
      <c r="I292" s="802">
        <f t="shared" si="20"/>
        <v>31681.402471393612</v>
      </c>
      <c r="J292" s="802">
        <f t="shared" si="21"/>
        <v>72455.758761075063</v>
      </c>
      <c r="K292" s="800">
        <f t="shared" si="22"/>
        <v>3929405.6060465393</v>
      </c>
    </row>
    <row r="293" spans="6:17" hidden="1">
      <c r="G293" s="803">
        <f t="shared" si="23"/>
        <v>280</v>
      </c>
      <c r="H293" s="802">
        <f t="shared" si="24"/>
        <v>104137.16123246867</v>
      </c>
      <c r="I293" s="802">
        <f t="shared" si="20"/>
        <v>31107.794381201777</v>
      </c>
      <c r="J293" s="802">
        <f t="shared" si="21"/>
        <v>73029.366851266896</v>
      </c>
      <c r="K293" s="800">
        <f t="shared" si="22"/>
        <v>3856376.2391952723</v>
      </c>
    </row>
    <row r="294" spans="6:17" hidden="1">
      <c r="G294" s="803">
        <f t="shared" si="23"/>
        <v>281</v>
      </c>
      <c r="H294" s="802">
        <f t="shared" si="24"/>
        <v>104137.16123246867</v>
      </c>
      <c r="I294" s="802">
        <f t="shared" si="20"/>
        <v>30529.645226962573</v>
      </c>
      <c r="J294" s="802">
        <f t="shared" si="21"/>
        <v>73607.516005506099</v>
      </c>
      <c r="K294" s="800">
        <f t="shared" si="22"/>
        <v>3782768.7231897661</v>
      </c>
    </row>
    <row r="295" spans="6:17" hidden="1">
      <c r="G295" s="803">
        <f t="shared" si="23"/>
        <v>282</v>
      </c>
      <c r="H295" s="802">
        <f t="shared" si="24"/>
        <v>104137.16123246867</v>
      </c>
      <c r="I295" s="802">
        <f t="shared" si="20"/>
        <v>29946.919058585652</v>
      </c>
      <c r="J295" s="802">
        <f t="shared" si="21"/>
        <v>74190.242173883016</v>
      </c>
      <c r="K295" s="800">
        <f t="shared" si="22"/>
        <v>3708578.4810158829</v>
      </c>
    </row>
    <row r="296" spans="6:17" hidden="1">
      <c r="G296" s="803">
        <f t="shared" si="23"/>
        <v>283</v>
      </c>
      <c r="H296" s="802">
        <f t="shared" si="24"/>
        <v>104137.16123246867</v>
      </c>
      <c r="I296" s="802">
        <f t="shared" si="20"/>
        <v>29359.579641375742</v>
      </c>
      <c r="J296" s="802">
        <f t="shared" si="21"/>
        <v>74777.581591092923</v>
      </c>
      <c r="K296" s="800">
        <f t="shared" si="22"/>
        <v>3633800.8994247899</v>
      </c>
    </row>
    <row r="297" spans="6:17" hidden="1">
      <c r="G297" s="803">
        <f t="shared" si="23"/>
        <v>284</v>
      </c>
      <c r="H297" s="802">
        <f t="shared" si="24"/>
        <v>104137.16123246867</v>
      </c>
      <c r="I297" s="802">
        <f t="shared" si="20"/>
        <v>28767.59045377959</v>
      </c>
      <c r="J297" s="802">
        <f t="shared" si="21"/>
        <v>75369.570778689085</v>
      </c>
      <c r="K297" s="800">
        <f t="shared" si="22"/>
        <v>3558431.3286461011</v>
      </c>
    </row>
    <row r="298" spans="6:17" hidden="1">
      <c r="G298" s="803">
        <f t="shared" si="23"/>
        <v>285</v>
      </c>
      <c r="H298" s="802">
        <f t="shared" si="24"/>
        <v>104137.16123246867</v>
      </c>
      <c r="I298" s="802">
        <f t="shared" si="20"/>
        <v>28170.914685114971</v>
      </c>
      <c r="J298" s="802">
        <f t="shared" si="21"/>
        <v>75966.246547353701</v>
      </c>
      <c r="K298" s="800">
        <f t="shared" si="22"/>
        <v>3482465.0820987471</v>
      </c>
    </row>
    <row r="299" spans="6:17" hidden="1">
      <c r="G299" s="803">
        <f t="shared" si="23"/>
        <v>286</v>
      </c>
      <c r="H299" s="802">
        <f t="shared" si="24"/>
        <v>104137.16123246867</v>
      </c>
      <c r="I299" s="802">
        <f t="shared" si="20"/>
        <v>27569.515233281752</v>
      </c>
      <c r="J299" s="802">
        <f t="shared" si="21"/>
        <v>76567.64599918692</v>
      </c>
      <c r="K299" s="800">
        <f t="shared" si="22"/>
        <v>3405897.43609956</v>
      </c>
    </row>
    <row r="300" spans="6:17" hidden="1">
      <c r="G300" s="803">
        <f t="shared" si="23"/>
        <v>287</v>
      </c>
      <c r="H300" s="802">
        <f t="shared" si="24"/>
        <v>104137.16123246867</v>
      </c>
      <c r="I300" s="802">
        <f t="shared" si="20"/>
        <v>26963.354702454853</v>
      </c>
      <c r="J300" s="802">
        <f t="shared" si="21"/>
        <v>77173.806530013826</v>
      </c>
      <c r="K300" s="800">
        <f t="shared" si="22"/>
        <v>3328723.6295695463</v>
      </c>
    </row>
    <row r="301" spans="6:17">
      <c r="F301" s="799">
        <v>24</v>
      </c>
      <c r="G301" s="804">
        <f t="shared" si="23"/>
        <v>288</v>
      </c>
      <c r="H301" s="805">
        <f t="shared" si="24"/>
        <v>104137.16123246867</v>
      </c>
      <c r="I301" s="805">
        <f t="shared" si="20"/>
        <v>26352.395400758909</v>
      </c>
      <c r="J301" s="805">
        <f t="shared" si="21"/>
        <v>77784.765831709767</v>
      </c>
      <c r="K301" s="806">
        <f t="shared" si="22"/>
        <v>3250938.8637378365</v>
      </c>
      <c r="N301" s="802">
        <f>SUM(H290:H301)</f>
        <v>1249645.9347896241</v>
      </c>
      <c r="O301" s="802">
        <f>SUM(I290:I301)</f>
        <v>355514.75427053584</v>
      </c>
      <c r="P301" s="802">
        <f>SUM(J290:J301)</f>
        <v>894131.18051908817</v>
      </c>
      <c r="Q301" s="800">
        <f>K301</f>
        <v>3250938.8637378365</v>
      </c>
    </row>
    <row r="302" spans="6:17" hidden="1">
      <c r="G302" s="803">
        <f t="shared" si="23"/>
        <v>289</v>
      </c>
      <c r="H302" s="802">
        <f t="shared" si="24"/>
        <v>104137.16123246867</v>
      </c>
      <c r="I302" s="802">
        <f t="shared" si="20"/>
        <v>25736.599337924541</v>
      </c>
      <c r="J302" s="802">
        <f t="shared" si="21"/>
        <v>78400.561894544138</v>
      </c>
      <c r="K302" s="800">
        <f t="shared" si="22"/>
        <v>3172538.3018432925</v>
      </c>
    </row>
    <row r="303" spans="6:17" hidden="1">
      <c r="G303" s="803">
        <f t="shared" si="23"/>
        <v>290</v>
      </c>
      <c r="H303" s="802">
        <f t="shared" si="24"/>
        <v>104137.16123246867</v>
      </c>
      <c r="I303" s="802">
        <f t="shared" si="20"/>
        <v>25115.928222926068</v>
      </c>
      <c r="J303" s="802">
        <f t="shared" si="21"/>
        <v>79021.2330095426</v>
      </c>
      <c r="K303" s="800">
        <f t="shared" si="22"/>
        <v>3093517.0688337497</v>
      </c>
    </row>
    <row r="304" spans="6:17" hidden="1">
      <c r="G304" s="803">
        <f t="shared" si="23"/>
        <v>291</v>
      </c>
      <c r="H304" s="802">
        <f t="shared" si="24"/>
        <v>104137.16123246867</v>
      </c>
      <c r="I304" s="802">
        <f t="shared" si="20"/>
        <v>24490.343461600522</v>
      </c>
      <c r="J304" s="802">
        <f t="shared" si="21"/>
        <v>79646.817770868147</v>
      </c>
      <c r="K304" s="800">
        <f t="shared" si="22"/>
        <v>3013870.2510628817</v>
      </c>
    </row>
    <row r="305" spans="6:17" hidden="1">
      <c r="G305" s="803">
        <f t="shared" si="23"/>
        <v>292</v>
      </c>
      <c r="H305" s="802">
        <f t="shared" si="24"/>
        <v>104137.16123246867</v>
      </c>
      <c r="I305" s="802">
        <f t="shared" si="20"/>
        <v>23859.806154247814</v>
      </c>
      <c r="J305" s="802">
        <f t="shared" si="21"/>
        <v>80277.355078220862</v>
      </c>
      <c r="K305" s="800">
        <f t="shared" si="22"/>
        <v>2933592.8959846608</v>
      </c>
    </row>
    <row r="306" spans="6:17" hidden="1">
      <c r="G306" s="803">
        <f t="shared" si="23"/>
        <v>293</v>
      </c>
      <c r="H306" s="802">
        <f t="shared" si="24"/>
        <v>104137.16123246867</v>
      </c>
      <c r="I306" s="802">
        <f t="shared" si="20"/>
        <v>23224.277093211902</v>
      </c>
      <c r="J306" s="802">
        <f t="shared" si="21"/>
        <v>80912.88413925677</v>
      </c>
      <c r="K306" s="800">
        <f t="shared" si="22"/>
        <v>2852680.0118454043</v>
      </c>
    </row>
    <row r="307" spans="6:17" hidden="1">
      <c r="G307" s="803">
        <f t="shared" si="23"/>
        <v>294</v>
      </c>
      <c r="H307" s="802">
        <f t="shared" si="24"/>
        <v>104137.16123246867</v>
      </c>
      <c r="I307" s="802">
        <f t="shared" si="20"/>
        <v>22583.716760442785</v>
      </c>
      <c r="J307" s="802">
        <f t="shared" si="21"/>
        <v>81553.444472025891</v>
      </c>
      <c r="K307" s="800">
        <f t="shared" si="22"/>
        <v>2771126.5673733782</v>
      </c>
    </row>
    <row r="308" spans="6:17" hidden="1">
      <c r="G308" s="803">
        <f t="shared" si="23"/>
        <v>295</v>
      </c>
      <c r="H308" s="802">
        <f t="shared" si="24"/>
        <v>104137.16123246867</v>
      </c>
      <c r="I308" s="802">
        <f t="shared" si="20"/>
        <v>21938.085325039247</v>
      </c>
      <c r="J308" s="802">
        <f t="shared" si="21"/>
        <v>82199.075907429418</v>
      </c>
      <c r="K308" s="800">
        <f t="shared" si="22"/>
        <v>2688927.491465949</v>
      </c>
    </row>
    <row r="309" spans="6:17" hidden="1">
      <c r="G309" s="803">
        <f t="shared" si="23"/>
        <v>296</v>
      </c>
      <c r="H309" s="802">
        <f t="shared" si="24"/>
        <v>104137.16123246867</v>
      </c>
      <c r="I309" s="802">
        <f t="shared" si="20"/>
        <v>21287.342640772098</v>
      </c>
      <c r="J309" s="802">
        <f t="shared" si="21"/>
        <v>82849.818591696574</v>
      </c>
      <c r="K309" s="800">
        <f t="shared" si="22"/>
        <v>2606077.6728742523</v>
      </c>
    </row>
    <row r="310" spans="6:17" hidden="1">
      <c r="G310" s="803">
        <f t="shared" si="23"/>
        <v>297</v>
      </c>
      <c r="H310" s="802">
        <f t="shared" si="24"/>
        <v>104137.16123246867</v>
      </c>
      <c r="I310" s="802">
        <f t="shared" si="20"/>
        <v>20631.448243587831</v>
      </c>
      <c r="J310" s="802">
        <f t="shared" si="21"/>
        <v>83505.712988880841</v>
      </c>
      <c r="K310" s="800">
        <f t="shared" si="22"/>
        <v>2522571.9598853714</v>
      </c>
    </row>
    <row r="311" spans="6:17" hidden="1">
      <c r="G311" s="803">
        <f t="shared" si="23"/>
        <v>298</v>
      </c>
      <c r="H311" s="802">
        <f t="shared" si="24"/>
        <v>104137.16123246867</v>
      </c>
      <c r="I311" s="802">
        <f t="shared" si="20"/>
        <v>19970.361349092524</v>
      </c>
      <c r="J311" s="802">
        <f t="shared" si="21"/>
        <v>84166.799883376152</v>
      </c>
      <c r="K311" s="800">
        <f t="shared" si="22"/>
        <v>2438405.160001995</v>
      </c>
    </row>
    <row r="312" spans="6:17" hidden="1">
      <c r="G312" s="803">
        <f t="shared" si="23"/>
        <v>299</v>
      </c>
      <c r="H312" s="802">
        <f t="shared" si="24"/>
        <v>104137.16123246867</v>
      </c>
      <c r="I312" s="802">
        <f t="shared" si="20"/>
        <v>19304.040850015797</v>
      </c>
      <c r="J312" s="802">
        <f t="shared" si="21"/>
        <v>84833.120382452878</v>
      </c>
      <c r="K312" s="800">
        <f t="shared" si="22"/>
        <v>2353572.0396195422</v>
      </c>
    </row>
    <row r="313" spans="6:17">
      <c r="F313" s="799">
        <v>25</v>
      </c>
      <c r="G313" s="804">
        <f t="shared" si="23"/>
        <v>300</v>
      </c>
      <c r="H313" s="805">
        <f t="shared" si="24"/>
        <v>104137.16123246867</v>
      </c>
      <c r="I313" s="805">
        <f t="shared" si="20"/>
        <v>18632.445313654709</v>
      </c>
      <c r="J313" s="805">
        <f t="shared" si="21"/>
        <v>85504.715918813963</v>
      </c>
      <c r="K313" s="806">
        <f t="shared" si="22"/>
        <v>2268067.3237007284</v>
      </c>
      <c r="N313" s="802">
        <f>SUM(H302:H313)</f>
        <v>1249645.9347896241</v>
      </c>
      <c r="O313" s="802">
        <f>SUM(I302:I313)</f>
        <v>266774.39475251583</v>
      </c>
      <c r="P313" s="802">
        <f>SUM(J302:J313)</f>
        <v>982871.54003710812</v>
      </c>
      <c r="Q313" s="800">
        <f>K313</f>
        <v>2268067.3237007284</v>
      </c>
    </row>
    <row r="314" spans="6:17" hidden="1">
      <c r="G314" s="812">
        <f t="shared" si="23"/>
        <v>301</v>
      </c>
      <c r="H314" s="813">
        <f t="shared" si="24"/>
        <v>104137.16123246867</v>
      </c>
      <c r="I314" s="813">
        <f t="shared" si="20"/>
        <v>17955.532979297433</v>
      </c>
      <c r="J314" s="813">
        <f t="shared" si="21"/>
        <v>86181.628253171235</v>
      </c>
      <c r="K314" s="814">
        <f t="shared" si="22"/>
        <v>2181885.6954475571</v>
      </c>
      <c r="N314" s="802">
        <f t="shared" ref="N314:P329" si="25">SUM(H303:H314)</f>
        <v>1249645.9347896241</v>
      </c>
      <c r="O314" s="802">
        <f t="shared" si="25"/>
        <v>258993.32839388869</v>
      </c>
      <c r="P314" s="802">
        <f t="shared" si="25"/>
        <v>990652.60639573517</v>
      </c>
      <c r="Q314" s="800">
        <f t="shared" ref="Q314:Q373" si="26">K314</f>
        <v>2181885.6954475571</v>
      </c>
    </row>
    <row r="315" spans="6:17" hidden="1">
      <c r="G315" s="812">
        <f t="shared" si="23"/>
        <v>302</v>
      </c>
      <c r="H315" s="813">
        <f t="shared" si="24"/>
        <v>104137.16123246867</v>
      </c>
      <c r="I315" s="813">
        <f t="shared" si="20"/>
        <v>17273.261755626496</v>
      </c>
      <c r="J315" s="813">
        <f t="shared" si="21"/>
        <v>86863.899476842169</v>
      </c>
      <c r="K315" s="814">
        <f t="shared" si="22"/>
        <v>2095021.7959707149</v>
      </c>
      <c r="N315" s="802">
        <f t="shared" si="25"/>
        <v>1249645.9347896241</v>
      </c>
      <c r="O315" s="802">
        <f t="shared" si="25"/>
        <v>251150.66192658915</v>
      </c>
      <c r="P315" s="802">
        <f t="shared" si="25"/>
        <v>998495.27286303474</v>
      </c>
      <c r="Q315" s="800">
        <f t="shared" si="26"/>
        <v>2095021.7959707149</v>
      </c>
    </row>
    <row r="316" spans="6:17" hidden="1">
      <c r="G316" s="812">
        <f t="shared" si="23"/>
        <v>303</v>
      </c>
      <c r="H316" s="813">
        <f t="shared" si="24"/>
        <v>104137.16123246867</v>
      </c>
      <c r="I316" s="813">
        <f t="shared" si="20"/>
        <v>16585.589218101493</v>
      </c>
      <c r="J316" s="813">
        <f t="shared" si="21"/>
        <v>87551.572014367179</v>
      </c>
      <c r="K316" s="814">
        <f t="shared" si="22"/>
        <v>2007470.2239563477</v>
      </c>
      <c r="N316" s="802">
        <f t="shared" si="25"/>
        <v>1249645.9347896241</v>
      </c>
      <c r="O316" s="802">
        <f t="shared" si="25"/>
        <v>243245.90768309016</v>
      </c>
      <c r="P316" s="802">
        <f t="shared" si="25"/>
        <v>1006400.0271065338</v>
      </c>
      <c r="Q316" s="800">
        <f t="shared" si="26"/>
        <v>2007470.2239563477</v>
      </c>
    </row>
    <row r="317" spans="6:17" hidden="1">
      <c r="G317" s="812">
        <f t="shared" si="23"/>
        <v>304</v>
      </c>
      <c r="H317" s="813">
        <f t="shared" si="24"/>
        <v>104137.16123246867</v>
      </c>
      <c r="I317" s="813">
        <f t="shared" si="20"/>
        <v>15892.472606321087</v>
      </c>
      <c r="J317" s="813">
        <f t="shared" si="21"/>
        <v>88244.688626147588</v>
      </c>
      <c r="K317" s="814">
        <f t="shared" si="22"/>
        <v>1919225.5353302001</v>
      </c>
      <c r="N317" s="802">
        <f t="shared" si="25"/>
        <v>1249645.9347896241</v>
      </c>
      <c r="O317" s="802">
        <f t="shared" si="25"/>
        <v>235278.57413516342</v>
      </c>
      <c r="P317" s="802">
        <f t="shared" si="25"/>
        <v>1014367.3606544606</v>
      </c>
      <c r="Q317" s="800">
        <f t="shared" si="26"/>
        <v>1919225.5353302001</v>
      </c>
    </row>
    <row r="318" spans="6:17" hidden="1">
      <c r="G318" s="812">
        <f t="shared" si="23"/>
        <v>305</v>
      </c>
      <c r="H318" s="813">
        <f t="shared" si="24"/>
        <v>104137.16123246867</v>
      </c>
      <c r="I318" s="813">
        <f t="shared" si="20"/>
        <v>15193.868821364087</v>
      </c>
      <c r="J318" s="813">
        <f t="shared" si="21"/>
        <v>88943.292411104587</v>
      </c>
      <c r="K318" s="814">
        <f t="shared" si="22"/>
        <v>1830282.2429190956</v>
      </c>
      <c r="N318" s="802">
        <f t="shared" si="25"/>
        <v>1249645.9347896241</v>
      </c>
      <c r="O318" s="802">
        <f t="shared" si="25"/>
        <v>227248.1658633156</v>
      </c>
      <c r="P318" s="802">
        <f t="shared" si="25"/>
        <v>1022397.7689263084</v>
      </c>
      <c r="Q318" s="800">
        <f t="shared" si="26"/>
        <v>1830282.2429190956</v>
      </c>
    </row>
    <row r="319" spans="6:17" hidden="1">
      <c r="G319" s="812">
        <f t="shared" si="23"/>
        <v>306</v>
      </c>
      <c r="H319" s="813">
        <f t="shared" si="24"/>
        <v>104137.16123246867</v>
      </c>
      <c r="I319" s="813">
        <f t="shared" si="20"/>
        <v>14489.734423109508</v>
      </c>
      <c r="J319" s="813">
        <f t="shared" si="21"/>
        <v>89647.426809359167</v>
      </c>
      <c r="K319" s="814">
        <f t="shared" si="22"/>
        <v>1740634.8161097365</v>
      </c>
      <c r="N319" s="802">
        <f t="shared" si="25"/>
        <v>1249645.9347896241</v>
      </c>
      <c r="O319" s="802">
        <f t="shared" si="25"/>
        <v>219154.18352598234</v>
      </c>
      <c r="P319" s="802">
        <f t="shared" si="25"/>
        <v>1030491.7512636418</v>
      </c>
      <c r="Q319" s="800">
        <f t="shared" si="26"/>
        <v>1740634.8161097365</v>
      </c>
    </row>
    <row r="320" spans="6:17" hidden="1">
      <c r="G320" s="812">
        <f t="shared" si="23"/>
        <v>307</v>
      </c>
      <c r="H320" s="813">
        <f t="shared" si="24"/>
        <v>104137.16123246867</v>
      </c>
      <c r="I320" s="813">
        <f t="shared" si="20"/>
        <v>13780.025627535415</v>
      </c>
      <c r="J320" s="813">
        <f t="shared" si="21"/>
        <v>90357.135604933253</v>
      </c>
      <c r="K320" s="814">
        <f t="shared" si="22"/>
        <v>1650277.6805048031</v>
      </c>
      <c r="N320" s="802">
        <f t="shared" si="25"/>
        <v>1249645.9347896241</v>
      </c>
      <c r="O320" s="802">
        <f t="shared" si="25"/>
        <v>210996.12382847851</v>
      </c>
      <c r="P320" s="802">
        <f t="shared" si="25"/>
        <v>1038649.8109611456</v>
      </c>
      <c r="Q320" s="800">
        <f t="shared" si="26"/>
        <v>1650277.6805048031</v>
      </c>
    </row>
    <row r="321" spans="6:17" hidden="1">
      <c r="G321" s="812">
        <f t="shared" si="23"/>
        <v>308</v>
      </c>
      <c r="H321" s="813">
        <f t="shared" si="24"/>
        <v>104137.16123246867</v>
      </c>
      <c r="I321" s="813">
        <f t="shared" si="20"/>
        <v>13064.698303996358</v>
      </c>
      <c r="J321" s="813">
        <f t="shared" si="21"/>
        <v>91072.46292847232</v>
      </c>
      <c r="K321" s="814">
        <f t="shared" si="22"/>
        <v>1559205.2175763308</v>
      </c>
      <c r="N321" s="802">
        <f t="shared" si="25"/>
        <v>1249645.9347896241</v>
      </c>
      <c r="O321" s="802">
        <f t="shared" si="25"/>
        <v>202773.47949170275</v>
      </c>
      <c r="P321" s="802">
        <f t="shared" si="25"/>
        <v>1046872.4552979212</v>
      </c>
      <c r="Q321" s="800">
        <f t="shared" si="26"/>
        <v>1559205.2175763308</v>
      </c>
    </row>
    <row r="322" spans="6:17" hidden="1">
      <c r="G322" s="812">
        <f t="shared" si="23"/>
        <v>309</v>
      </c>
      <c r="H322" s="813">
        <f t="shared" si="24"/>
        <v>104137.16123246867</v>
      </c>
      <c r="I322" s="813">
        <f t="shared" si="20"/>
        <v>12343.707972479284</v>
      </c>
      <c r="J322" s="813">
        <f t="shared" si="21"/>
        <v>91793.453259989386</v>
      </c>
      <c r="K322" s="814">
        <f t="shared" si="22"/>
        <v>1467411.7643163414</v>
      </c>
      <c r="N322" s="802">
        <f t="shared" si="25"/>
        <v>1249645.9347896241</v>
      </c>
      <c r="O322" s="802">
        <f t="shared" si="25"/>
        <v>194485.73922059417</v>
      </c>
      <c r="P322" s="802">
        <f t="shared" si="25"/>
        <v>1055160.19556903</v>
      </c>
      <c r="Q322" s="800">
        <f t="shared" si="26"/>
        <v>1467411.7643163414</v>
      </c>
    </row>
    <row r="323" spans="6:17" hidden="1">
      <c r="G323" s="812">
        <f t="shared" si="23"/>
        <v>310</v>
      </c>
      <c r="H323" s="813">
        <f t="shared" si="24"/>
        <v>104137.16123246867</v>
      </c>
      <c r="I323" s="813">
        <f t="shared" si="20"/>
        <v>11617.009800837703</v>
      </c>
      <c r="J323" s="813">
        <f t="shared" si="21"/>
        <v>92520.151431630977</v>
      </c>
      <c r="K323" s="814">
        <f t="shared" si="22"/>
        <v>1374891.6128847103</v>
      </c>
      <c r="N323" s="802">
        <f t="shared" si="25"/>
        <v>1249645.9347896241</v>
      </c>
      <c r="O323" s="802">
        <f t="shared" si="25"/>
        <v>186132.38767233936</v>
      </c>
      <c r="P323" s="802">
        <f t="shared" si="25"/>
        <v>1063513.5471172847</v>
      </c>
      <c r="Q323" s="800">
        <f t="shared" si="26"/>
        <v>1374891.6128847103</v>
      </c>
    </row>
    <row r="324" spans="6:17" hidden="1">
      <c r="G324" s="812">
        <f t="shared" si="23"/>
        <v>311</v>
      </c>
      <c r="H324" s="813">
        <f t="shared" si="24"/>
        <v>104137.16123246867</v>
      </c>
      <c r="I324" s="813">
        <f t="shared" si="20"/>
        <v>10884.558602003957</v>
      </c>
      <c r="J324" s="813">
        <f t="shared" si="21"/>
        <v>93252.602630464709</v>
      </c>
      <c r="K324" s="814">
        <f t="shared" si="22"/>
        <v>1281639.0102542457</v>
      </c>
      <c r="N324" s="802">
        <f t="shared" si="25"/>
        <v>1249645.9347896241</v>
      </c>
      <c r="O324" s="802">
        <f t="shared" si="25"/>
        <v>177712.90542432753</v>
      </c>
      <c r="P324" s="802">
        <f t="shared" si="25"/>
        <v>1071933.0293652965</v>
      </c>
      <c r="Q324" s="800">
        <f t="shared" si="26"/>
        <v>1281639.0102542457</v>
      </c>
    </row>
    <row r="325" spans="6:17">
      <c r="F325" s="799">
        <v>26</v>
      </c>
      <c r="G325" s="804">
        <f t="shared" si="23"/>
        <v>312</v>
      </c>
      <c r="H325" s="805">
        <f t="shared" si="24"/>
        <v>104137.16123246867</v>
      </c>
      <c r="I325" s="805">
        <f t="shared" si="20"/>
        <v>10146.308831179445</v>
      </c>
      <c r="J325" s="805">
        <f t="shared" si="21"/>
        <v>93990.85240128923</v>
      </c>
      <c r="K325" s="806">
        <f t="shared" si="22"/>
        <v>1187648.1578529566</v>
      </c>
      <c r="N325" s="802">
        <f t="shared" si="25"/>
        <v>1249645.9347896241</v>
      </c>
      <c r="O325" s="802">
        <f t="shared" si="25"/>
        <v>169226.76894185226</v>
      </c>
      <c r="P325" s="802">
        <f t="shared" si="25"/>
        <v>1080419.1658477718</v>
      </c>
      <c r="Q325" s="800">
        <f t="shared" si="26"/>
        <v>1187648.1578529566</v>
      </c>
    </row>
    <row r="326" spans="6:17" hidden="1">
      <c r="G326" s="812">
        <f t="shared" si="23"/>
        <v>313</v>
      </c>
      <c r="H326" s="813">
        <f t="shared" si="24"/>
        <v>104137.16123246867</v>
      </c>
      <c r="I326" s="813">
        <f t="shared" si="20"/>
        <v>9402.2145830025729</v>
      </c>
      <c r="J326" s="813">
        <f t="shared" si="21"/>
        <v>94734.946649466103</v>
      </c>
      <c r="K326" s="814">
        <f t="shared" si="22"/>
        <v>1092913.2112034904</v>
      </c>
      <c r="N326" s="802">
        <f t="shared" si="25"/>
        <v>1249645.9347896241</v>
      </c>
      <c r="O326" s="802">
        <f t="shared" si="25"/>
        <v>160673.45054555743</v>
      </c>
      <c r="P326" s="802">
        <f t="shared" si="25"/>
        <v>1088972.4842440668</v>
      </c>
      <c r="Q326" s="800">
        <f t="shared" si="26"/>
        <v>1092913.2112034904</v>
      </c>
    </row>
    <row r="327" spans="6:17" hidden="1">
      <c r="G327" s="812">
        <f t="shared" si="23"/>
        <v>314</v>
      </c>
      <c r="H327" s="813">
        <f t="shared" si="24"/>
        <v>104137.16123246867</v>
      </c>
      <c r="I327" s="813">
        <f t="shared" si="20"/>
        <v>8652.2295886942993</v>
      </c>
      <c r="J327" s="813">
        <f t="shared" si="21"/>
        <v>95484.931643774369</v>
      </c>
      <c r="K327" s="814">
        <f t="shared" si="22"/>
        <v>997428.279559716</v>
      </c>
      <c r="N327" s="802">
        <f t="shared" si="25"/>
        <v>1249645.9347896241</v>
      </c>
      <c r="O327" s="802">
        <f t="shared" si="25"/>
        <v>152052.41837862524</v>
      </c>
      <c r="P327" s="802">
        <f t="shared" si="25"/>
        <v>1097593.5164109988</v>
      </c>
      <c r="Q327" s="800">
        <f t="shared" si="26"/>
        <v>997428.279559716</v>
      </c>
    </row>
    <row r="328" spans="6:17" hidden="1">
      <c r="G328" s="812">
        <f t="shared" si="23"/>
        <v>315</v>
      </c>
      <c r="H328" s="813">
        <f t="shared" si="24"/>
        <v>104137.16123246867</v>
      </c>
      <c r="I328" s="813">
        <f t="shared" si="20"/>
        <v>7896.3072131810859</v>
      </c>
      <c r="J328" s="813">
        <f t="shared" si="21"/>
        <v>96240.854019287581</v>
      </c>
      <c r="K328" s="814">
        <f t="shared" si="22"/>
        <v>901187.42554042838</v>
      </c>
      <c r="N328" s="802">
        <f t="shared" si="25"/>
        <v>1249645.9347896241</v>
      </c>
      <c r="O328" s="802">
        <f t="shared" si="25"/>
        <v>143363.13637370479</v>
      </c>
      <c r="P328" s="802">
        <f t="shared" si="25"/>
        <v>1106282.7984159193</v>
      </c>
      <c r="Q328" s="800">
        <f t="shared" si="26"/>
        <v>901187.42554042838</v>
      </c>
    </row>
    <row r="329" spans="6:17" hidden="1">
      <c r="G329" s="812">
        <f t="shared" si="23"/>
        <v>316</v>
      </c>
      <c r="H329" s="813">
        <f t="shared" si="24"/>
        <v>104137.16123246867</v>
      </c>
      <c r="I329" s="813">
        <f t="shared" si="20"/>
        <v>7134.4004521950583</v>
      </c>
      <c r="J329" s="813">
        <f t="shared" si="21"/>
        <v>97002.760780273617</v>
      </c>
      <c r="K329" s="814">
        <f t="shared" si="22"/>
        <v>804184.66476015479</v>
      </c>
      <c r="N329" s="802">
        <f t="shared" si="25"/>
        <v>1249645.9347896241</v>
      </c>
      <c r="O329" s="802">
        <f t="shared" si="25"/>
        <v>134605.06421957878</v>
      </c>
      <c r="P329" s="802">
        <f t="shared" si="25"/>
        <v>1115040.8705700454</v>
      </c>
      <c r="Q329" s="800">
        <f t="shared" si="26"/>
        <v>804184.66476015479</v>
      </c>
    </row>
    <row r="330" spans="6:17" hidden="1">
      <c r="G330" s="812">
        <f t="shared" si="23"/>
        <v>317</v>
      </c>
      <c r="H330" s="813">
        <f t="shared" si="24"/>
        <v>104137.16123246867</v>
      </c>
      <c r="I330" s="813">
        <f t="shared" si="20"/>
        <v>6366.4619293512269</v>
      </c>
      <c r="J330" s="813">
        <f t="shared" si="21"/>
        <v>97770.69930311745</v>
      </c>
      <c r="K330" s="814">
        <f t="shared" si="22"/>
        <v>706413.96545703732</v>
      </c>
      <c r="N330" s="802">
        <f t="shared" ref="N330:P345" si="27">SUM(H319:H330)</f>
        <v>1249645.9347896241</v>
      </c>
      <c r="O330" s="802">
        <f t="shared" si="27"/>
        <v>125777.65732756592</v>
      </c>
      <c r="P330" s="802">
        <f t="shared" si="27"/>
        <v>1123868.2774620582</v>
      </c>
      <c r="Q330" s="800">
        <f t="shared" si="26"/>
        <v>706413.96545703732</v>
      </c>
    </row>
    <row r="331" spans="6:17" hidden="1">
      <c r="G331" s="812">
        <f t="shared" si="23"/>
        <v>318</v>
      </c>
      <c r="H331" s="813">
        <f t="shared" si="24"/>
        <v>104137.16123246867</v>
      </c>
      <c r="I331" s="813">
        <f t="shared" si="20"/>
        <v>5592.4438932015455</v>
      </c>
      <c r="J331" s="813">
        <f t="shared" si="21"/>
        <v>98544.717339267125</v>
      </c>
      <c r="K331" s="814">
        <f t="shared" si="22"/>
        <v>607869.24811777018</v>
      </c>
      <c r="N331" s="802">
        <f t="shared" si="27"/>
        <v>1249645.9347896241</v>
      </c>
      <c r="O331" s="802">
        <f t="shared" si="27"/>
        <v>116880.36679765795</v>
      </c>
      <c r="P331" s="802">
        <f t="shared" si="27"/>
        <v>1132765.5679919661</v>
      </c>
      <c r="Q331" s="800">
        <f t="shared" si="26"/>
        <v>607869.24811777018</v>
      </c>
    </row>
    <row r="332" spans="6:17" hidden="1">
      <c r="G332" s="812">
        <f t="shared" si="23"/>
        <v>319</v>
      </c>
      <c r="H332" s="813">
        <f t="shared" si="24"/>
        <v>104137.16123246867</v>
      </c>
      <c r="I332" s="813">
        <f t="shared" si="20"/>
        <v>4812.2982142656811</v>
      </c>
      <c r="J332" s="813">
        <f t="shared" si="21"/>
        <v>99324.863018202988</v>
      </c>
      <c r="K332" s="814">
        <f t="shared" si="22"/>
        <v>508544.38509956718</v>
      </c>
      <c r="N332" s="802">
        <f t="shared" si="27"/>
        <v>1249645.9347896241</v>
      </c>
      <c r="O332" s="802">
        <f t="shared" si="27"/>
        <v>107912.63938438823</v>
      </c>
      <c r="P332" s="802">
        <f t="shared" si="27"/>
        <v>1141733.2954052358</v>
      </c>
      <c r="Q332" s="800">
        <f t="shared" si="26"/>
        <v>508544.38509956718</v>
      </c>
    </row>
    <row r="333" spans="6:17" hidden="1">
      <c r="G333" s="812">
        <f t="shared" si="23"/>
        <v>320</v>
      </c>
      <c r="H333" s="813">
        <f t="shared" si="24"/>
        <v>104137.16123246867</v>
      </c>
      <c r="I333" s="813">
        <f t="shared" si="20"/>
        <v>4025.9763820382404</v>
      </c>
      <c r="J333" s="813">
        <f t="shared" si="21"/>
        <v>100111.18485043044</v>
      </c>
      <c r="K333" s="814">
        <f t="shared" si="22"/>
        <v>408433.20024913677</v>
      </c>
      <c r="N333" s="802">
        <f t="shared" si="27"/>
        <v>1249645.9347896241</v>
      </c>
      <c r="O333" s="802">
        <f t="shared" si="27"/>
        <v>98873.917462430094</v>
      </c>
      <c r="P333" s="802">
        <f t="shared" si="27"/>
        <v>1150772.0173271939</v>
      </c>
      <c r="Q333" s="800">
        <f t="shared" si="26"/>
        <v>408433.20024913677</v>
      </c>
    </row>
    <row r="334" spans="6:17" hidden="1">
      <c r="G334" s="812">
        <f t="shared" si="23"/>
        <v>321</v>
      </c>
      <c r="H334" s="813">
        <f t="shared" si="24"/>
        <v>104137.16123246867</v>
      </c>
      <c r="I334" s="813">
        <f t="shared" ref="I334:I373" si="28">IPMT($D$5,$G$14,$D$6,-K333)</f>
        <v>3233.4295019723331</v>
      </c>
      <c r="J334" s="813">
        <f t="shared" ref="J334:J373" si="29">IF(G334="","",H334-I334)</f>
        <v>100903.73173049634</v>
      </c>
      <c r="K334" s="814">
        <f t="shared" ref="K334:K373" si="30">IF(G334="","",K333-J334)</f>
        <v>307529.46851864044</v>
      </c>
      <c r="N334" s="802">
        <f t="shared" si="27"/>
        <v>1249645.9347896241</v>
      </c>
      <c r="O334" s="802">
        <f t="shared" si="27"/>
        <v>89763.638991923144</v>
      </c>
      <c r="P334" s="802">
        <f t="shared" si="27"/>
        <v>1159882.2957977008</v>
      </c>
      <c r="Q334" s="800">
        <f t="shared" si="26"/>
        <v>307529.46851864044</v>
      </c>
    </row>
    <row r="335" spans="6:17" hidden="1">
      <c r="G335" s="812">
        <f t="shared" ref="G335:G373" si="31">G334+1</f>
        <v>322</v>
      </c>
      <c r="H335" s="813">
        <f t="shared" ref="H335:H373" si="32">H334</f>
        <v>104137.16123246867</v>
      </c>
      <c r="I335" s="813">
        <f t="shared" si="28"/>
        <v>2434.6082924392372</v>
      </c>
      <c r="J335" s="813">
        <f t="shared" si="29"/>
        <v>101702.55294002943</v>
      </c>
      <c r="K335" s="814">
        <f t="shared" si="30"/>
        <v>205826.91557861102</v>
      </c>
      <c r="N335" s="802">
        <f t="shared" si="27"/>
        <v>1249645.9347896241</v>
      </c>
      <c r="O335" s="802">
        <f t="shared" si="27"/>
        <v>80581.237483524688</v>
      </c>
      <c r="P335" s="802">
        <f t="shared" si="27"/>
        <v>1169064.6973060993</v>
      </c>
      <c r="Q335" s="800">
        <f t="shared" si="26"/>
        <v>205826.91557861102</v>
      </c>
    </row>
    <row r="336" spans="6:17" hidden="1">
      <c r="G336" s="812">
        <f t="shared" si="31"/>
        <v>323</v>
      </c>
      <c r="H336" s="813">
        <f t="shared" si="32"/>
        <v>104137.16123246867</v>
      </c>
      <c r="I336" s="813">
        <f t="shared" si="28"/>
        <v>1629.4630816640042</v>
      </c>
      <c r="J336" s="813">
        <f t="shared" si="29"/>
        <v>102507.69815080467</v>
      </c>
      <c r="K336" s="814">
        <f t="shared" si="30"/>
        <v>103319.21742780635</v>
      </c>
      <c r="N336" s="802">
        <f t="shared" si="27"/>
        <v>1249645.9347896241</v>
      </c>
      <c r="O336" s="802">
        <f t="shared" si="27"/>
        <v>71326.141963184738</v>
      </c>
      <c r="P336" s="802">
        <f t="shared" si="27"/>
        <v>1178319.7928264395</v>
      </c>
      <c r="Q336" s="800">
        <f t="shared" si="26"/>
        <v>103319.21742780635</v>
      </c>
    </row>
    <row r="337" spans="6:17">
      <c r="F337" s="799">
        <v>27</v>
      </c>
      <c r="G337" s="804">
        <f t="shared" si="31"/>
        <v>324</v>
      </c>
      <c r="H337" s="805">
        <f t="shared" si="32"/>
        <v>104137.16123246867</v>
      </c>
      <c r="I337" s="805">
        <f t="shared" si="28"/>
        <v>817.94380463680034</v>
      </c>
      <c r="J337" s="805">
        <f t="shared" si="29"/>
        <v>103319.21742783187</v>
      </c>
      <c r="K337" s="806">
        <f t="shared" si="30"/>
        <v>-2.5524059310555458E-8</v>
      </c>
      <c r="N337" s="802">
        <f t="shared" si="27"/>
        <v>1249645.9347896241</v>
      </c>
      <c r="O337" s="802">
        <f t="shared" si="27"/>
        <v>61997.776936642098</v>
      </c>
      <c r="P337" s="802">
        <f t="shared" si="27"/>
        <v>1187648.1578529819</v>
      </c>
      <c r="Q337" s="800">
        <f t="shared" si="26"/>
        <v>-2.5524059310555458E-8</v>
      </c>
    </row>
    <row r="338" spans="6:17" hidden="1">
      <c r="G338" s="812">
        <f t="shared" si="31"/>
        <v>325</v>
      </c>
      <c r="H338" s="813">
        <f t="shared" si="32"/>
        <v>104137.16123246867</v>
      </c>
      <c r="I338" s="813">
        <f t="shared" si="28"/>
        <v>-2.0206546954189739E-10</v>
      </c>
      <c r="J338" s="813">
        <f t="shared" si="29"/>
        <v>104137.16123246888</v>
      </c>
      <c r="K338" s="814">
        <f t="shared" si="30"/>
        <v>-104137.1612324944</v>
      </c>
      <c r="N338" s="802">
        <f t="shared" si="27"/>
        <v>1249645.9347896241</v>
      </c>
      <c r="O338" s="802">
        <f t="shared" si="27"/>
        <v>52595.562353639325</v>
      </c>
      <c r="P338" s="802">
        <f t="shared" si="27"/>
        <v>1197050.3724359849</v>
      </c>
      <c r="Q338" s="800">
        <f t="shared" si="26"/>
        <v>-104137.1612324944</v>
      </c>
    </row>
    <row r="339" spans="6:17" hidden="1">
      <c r="G339" s="812">
        <f t="shared" si="31"/>
        <v>326</v>
      </c>
      <c r="H339" s="813">
        <f t="shared" si="32"/>
        <v>104137.16123246867</v>
      </c>
      <c r="I339" s="813">
        <f t="shared" si="28"/>
        <v>-824.41919309058073</v>
      </c>
      <c r="J339" s="813">
        <f t="shared" si="29"/>
        <v>104961.58042555925</v>
      </c>
      <c r="K339" s="814">
        <f t="shared" si="30"/>
        <v>-209098.74165805365</v>
      </c>
      <c r="N339" s="802">
        <f t="shared" si="27"/>
        <v>1249645.9347896241</v>
      </c>
      <c r="O339" s="802">
        <f t="shared" si="27"/>
        <v>43118.913571854435</v>
      </c>
      <c r="P339" s="802">
        <f t="shared" si="27"/>
        <v>1206527.0212177697</v>
      </c>
      <c r="Q339" s="800">
        <f t="shared" si="26"/>
        <v>-209098.74165805365</v>
      </c>
    </row>
    <row r="340" spans="6:17" hidden="1">
      <c r="G340" s="812">
        <f t="shared" si="31"/>
        <v>327</v>
      </c>
      <c r="H340" s="813">
        <f t="shared" si="32"/>
        <v>104137.16123246867</v>
      </c>
      <c r="I340" s="813">
        <f t="shared" si="28"/>
        <v>-1655.3650381262582</v>
      </c>
      <c r="J340" s="813">
        <f t="shared" si="29"/>
        <v>105792.52627059493</v>
      </c>
      <c r="K340" s="814">
        <f t="shared" si="30"/>
        <v>-314891.26792864857</v>
      </c>
      <c r="N340" s="802">
        <f t="shared" si="27"/>
        <v>1249645.9347896241</v>
      </c>
      <c r="O340" s="802">
        <f t="shared" si="27"/>
        <v>33567.241320547088</v>
      </c>
      <c r="P340" s="802">
        <f t="shared" si="27"/>
        <v>1216078.6934690771</v>
      </c>
      <c r="Q340" s="800">
        <f t="shared" si="26"/>
        <v>-314891.26792864857</v>
      </c>
    </row>
    <row r="341" spans="6:17" hidden="1">
      <c r="G341" s="812">
        <f t="shared" si="31"/>
        <v>328</v>
      </c>
      <c r="H341" s="813">
        <f t="shared" si="32"/>
        <v>104137.16123246867</v>
      </c>
      <c r="I341" s="813">
        <f t="shared" si="28"/>
        <v>-2492.8892044351346</v>
      </c>
      <c r="J341" s="813">
        <f t="shared" si="29"/>
        <v>106630.05043690381</v>
      </c>
      <c r="K341" s="814">
        <f t="shared" si="30"/>
        <v>-421521.31836555235</v>
      </c>
      <c r="N341" s="802">
        <f t="shared" si="27"/>
        <v>1249645.9347896241</v>
      </c>
      <c r="O341" s="802">
        <f t="shared" si="27"/>
        <v>23939.951663916891</v>
      </c>
      <c r="P341" s="802">
        <f t="shared" si="27"/>
        <v>1225705.9831257071</v>
      </c>
      <c r="Q341" s="800">
        <f t="shared" si="26"/>
        <v>-421521.31836555235</v>
      </c>
    </row>
    <row r="342" spans="6:17" hidden="1">
      <c r="G342" s="812">
        <f t="shared" si="31"/>
        <v>329</v>
      </c>
      <c r="H342" s="813">
        <f t="shared" si="32"/>
        <v>104137.16123246867</v>
      </c>
      <c r="I342" s="813">
        <f t="shared" si="28"/>
        <v>-3337.0437703939565</v>
      </c>
      <c r="J342" s="813">
        <f t="shared" si="29"/>
        <v>107474.20500286263</v>
      </c>
      <c r="K342" s="814">
        <f t="shared" si="30"/>
        <v>-528995.52336841496</v>
      </c>
      <c r="N342" s="802">
        <f t="shared" si="27"/>
        <v>1249645.9347896241</v>
      </c>
      <c r="O342" s="802">
        <f t="shared" si="27"/>
        <v>14236.445964171708</v>
      </c>
      <c r="P342" s="802">
        <f t="shared" si="27"/>
        <v>1235409.4888254523</v>
      </c>
      <c r="Q342" s="800">
        <f t="shared" si="26"/>
        <v>-528995.52336841496</v>
      </c>
    </row>
    <row r="343" spans="6:17" hidden="1">
      <c r="G343" s="812">
        <f t="shared" si="31"/>
        <v>330</v>
      </c>
      <c r="H343" s="813">
        <f t="shared" si="32"/>
        <v>104137.16123246867</v>
      </c>
      <c r="I343" s="813">
        <f t="shared" si="28"/>
        <v>-4187.8812266666191</v>
      </c>
      <c r="J343" s="813">
        <f t="shared" si="29"/>
        <v>108325.04245913529</v>
      </c>
      <c r="K343" s="814">
        <f t="shared" si="30"/>
        <v>-637320.56582755025</v>
      </c>
      <c r="N343" s="802">
        <f t="shared" si="27"/>
        <v>1249645.9347896241</v>
      </c>
      <c r="O343" s="802">
        <f t="shared" si="27"/>
        <v>4456.1208443035466</v>
      </c>
      <c r="P343" s="802">
        <f t="shared" si="27"/>
        <v>1245189.8139453204</v>
      </c>
      <c r="Q343" s="800">
        <f t="shared" si="26"/>
        <v>-637320.56582755025</v>
      </c>
    </row>
    <row r="344" spans="6:17" hidden="1">
      <c r="G344" s="812">
        <f t="shared" si="31"/>
        <v>331</v>
      </c>
      <c r="H344" s="813">
        <f t="shared" si="32"/>
        <v>104137.16123246867</v>
      </c>
      <c r="I344" s="813">
        <f t="shared" si="28"/>
        <v>-5045.4544794681069</v>
      </c>
      <c r="J344" s="813">
        <f t="shared" si="29"/>
        <v>109182.61571193679</v>
      </c>
      <c r="K344" s="814">
        <f t="shared" si="30"/>
        <v>-746503.18153948709</v>
      </c>
      <c r="N344" s="802">
        <f t="shared" si="27"/>
        <v>1249645.9347896241</v>
      </c>
      <c r="O344" s="802">
        <f t="shared" si="27"/>
        <v>-5401.6318494302413</v>
      </c>
      <c r="P344" s="802">
        <f t="shared" si="27"/>
        <v>1255047.5666390541</v>
      </c>
      <c r="Q344" s="800">
        <f t="shared" si="26"/>
        <v>-746503.18153948709</v>
      </c>
    </row>
    <row r="345" spans="6:17" hidden="1">
      <c r="G345" s="812">
        <f t="shared" si="31"/>
        <v>332</v>
      </c>
      <c r="H345" s="813">
        <f t="shared" si="32"/>
        <v>104137.16123246867</v>
      </c>
      <c r="I345" s="813">
        <f t="shared" si="28"/>
        <v>-5909.8168538542732</v>
      </c>
      <c r="J345" s="813">
        <f t="shared" si="29"/>
        <v>110046.97808632294</v>
      </c>
      <c r="K345" s="814">
        <f t="shared" si="30"/>
        <v>-856550.15962580999</v>
      </c>
      <c r="N345" s="802">
        <f t="shared" si="27"/>
        <v>1249645.9347896241</v>
      </c>
      <c r="O345" s="802">
        <f t="shared" si="27"/>
        <v>-15337.425085322757</v>
      </c>
      <c r="P345" s="802">
        <f t="shared" si="27"/>
        <v>1264983.359874947</v>
      </c>
      <c r="Q345" s="800">
        <f t="shared" si="26"/>
        <v>-856550.15962580999</v>
      </c>
    </row>
    <row r="346" spans="6:17" hidden="1">
      <c r="G346" s="812">
        <f t="shared" si="31"/>
        <v>333</v>
      </c>
      <c r="H346" s="813">
        <f t="shared" si="32"/>
        <v>104137.16123246867</v>
      </c>
      <c r="I346" s="813">
        <f t="shared" si="28"/>
        <v>-6781.0220970376631</v>
      </c>
      <c r="J346" s="813">
        <f t="shared" si="29"/>
        <v>110918.18332950634</v>
      </c>
      <c r="K346" s="814">
        <f t="shared" si="30"/>
        <v>-967468.3429553163</v>
      </c>
      <c r="N346" s="802">
        <f t="shared" ref="N346:P361" si="33">SUM(H335:H346)</f>
        <v>1249645.9347896241</v>
      </c>
      <c r="O346" s="802">
        <f t="shared" si="33"/>
        <v>-25351.876684332754</v>
      </c>
      <c r="P346" s="802">
        <f t="shared" si="33"/>
        <v>1274997.811473957</v>
      </c>
      <c r="Q346" s="800">
        <f t="shared" si="26"/>
        <v>-967468.3429553163</v>
      </c>
    </row>
    <row r="347" spans="6:17" hidden="1">
      <c r="G347" s="812">
        <f t="shared" si="31"/>
        <v>334</v>
      </c>
      <c r="H347" s="813">
        <f t="shared" si="32"/>
        <v>104137.16123246867</v>
      </c>
      <c r="I347" s="813">
        <f t="shared" si="28"/>
        <v>-7659.124381729589</v>
      </c>
      <c r="J347" s="813">
        <f t="shared" si="29"/>
        <v>111796.28561419826</v>
      </c>
      <c r="K347" s="814">
        <f t="shared" si="30"/>
        <v>-1079264.6285695145</v>
      </c>
      <c r="N347" s="802">
        <f t="shared" si="33"/>
        <v>1249645.9347896241</v>
      </c>
      <c r="O347" s="802">
        <f t="shared" si="33"/>
        <v>-35445.609358501584</v>
      </c>
      <c r="P347" s="802">
        <f t="shared" si="33"/>
        <v>1285091.5441481257</v>
      </c>
      <c r="Q347" s="800">
        <f t="shared" si="26"/>
        <v>-1079264.6285695145</v>
      </c>
    </row>
    <row r="348" spans="6:17" hidden="1">
      <c r="G348" s="812">
        <f t="shared" si="31"/>
        <v>335</v>
      </c>
      <c r="H348" s="813">
        <f t="shared" si="32"/>
        <v>104137.16123246867</v>
      </c>
      <c r="I348" s="813">
        <f t="shared" si="28"/>
        <v>-8544.1783095086575</v>
      </c>
      <c r="J348" s="813">
        <f t="shared" si="29"/>
        <v>112681.33954197733</v>
      </c>
      <c r="K348" s="814">
        <f t="shared" si="30"/>
        <v>-1191945.9681114918</v>
      </c>
      <c r="N348" s="802">
        <f t="shared" si="33"/>
        <v>1249645.9347896241</v>
      </c>
      <c r="O348" s="802">
        <f t="shared" si="33"/>
        <v>-45619.25074967424</v>
      </c>
      <c r="P348" s="802">
        <f t="shared" si="33"/>
        <v>1295265.1855392982</v>
      </c>
      <c r="Q348" s="800">
        <f t="shared" si="26"/>
        <v>-1191945.9681114918</v>
      </c>
    </row>
    <row r="349" spans="6:17">
      <c r="F349" s="799">
        <v>28</v>
      </c>
      <c r="G349" s="804">
        <f t="shared" si="31"/>
        <v>336</v>
      </c>
      <c r="H349" s="805">
        <f t="shared" si="32"/>
        <v>104137.16123246867</v>
      </c>
      <c r="I349" s="805">
        <f t="shared" si="28"/>
        <v>-9436.2389142159773</v>
      </c>
      <c r="J349" s="805">
        <f t="shared" si="29"/>
        <v>113573.40014668465</v>
      </c>
      <c r="K349" s="806">
        <f t="shared" si="30"/>
        <v>-1305519.3682581764</v>
      </c>
      <c r="N349" s="802">
        <f t="shared" si="33"/>
        <v>1249645.9347896241</v>
      </c>
      <c r="O349" s="802">
        <f t="shared" si="33"/>
        <v>-55873.433468527015</v>
      </c>
      <c r="P349" s="802">
        <f t="shared" si="33"/>
        <v>1305519.3682581508</v>
      </c>
      <c r="Q349" s="800">
        <f t="shared" si="26"/>
        <v>-1305519.3682581764</v>
      </c>
    </row>
    <row r="350" spans="6:17" hidden="1">
      <c r="G350" s="812">
        <f t="shared" si="31"/>
        <v>337</v>
      </c>
      <c r="H350" s="813">
        <f t="shared" si="32"/>
        <v>104137.16123246867</v>
      </c>
      <c r="I350" s="813">
        <f t="shared" si="28"/>
        <v>-10335.36166537723</v>
      </c>
      <c r="J350" s="813">
        <f t="shared" si="29"/>
        <v>114472.52289784591</v>
      </c>
      <c r="K350" s="814">
        <f t="shared" si="30"/>
        <v>-1419991.8911560222</v>
      </c>
      <c r="N350" s="802">
        <f t="shared" si="33"/>
        <v>1249645.9347896241</v>
      </c>
      <c r="O350" s="802">
        <f t="shared" si="33"/>
        <v>-66208.795133904059</v>
      </c>
      <c r="P350" s="802">
        <f t="shared" si="33"/>
        <v>1315854.7299235279</v>
      </c>
      <c r="Q350" s="800">
        <f t="shared" si="26"/>
        <v>-1419991.8911560222</v>
      </c>
    </row>
    <row r="351" spans="6:17" hidden="1">
      <c r="G351" s="812">
        <f t="shared" si="31"/>
        <v>338</v>
      </c>
      <c r="H351" s="813">
        <f t="shared" si="32"/>
        <v>104137.16123246867</v>
      </c>
      <c r="I351" s="813">
        <f t="shared" si="28"/>
        <v>-11241.602471651844</v>
      </c>
      <c r="J351" s="813">
        <f t="shared" si="29"/>
        <v>115378.76370412052</v>
      </c>
      <c r="K351" s="814">
        <f t="shared" si="30"/>
        <v>-1535370.6548601426</v>
      </c>
      <c r="N351" s="802">
        <f t="shared" si="33"/>
        <v>1249645.9347896241</v>
      </c>
      <c r="O351" s="802">
        <f t="shared" si="33"/>
        <v>-76625.978412465309</v>
      </c>
      <c r="P351" s="802">
        <f t="shared" si="33"/>
        <v>1326271.9132020893</v>
      </c>
      <c r="Q351" s="800">
        <f t="shared" si="26"/>
        <v>-1535370.6548601426</v>
      </c>
    </row>
    <row r="352" spans="6:17" hidden="1">
      <c r="G352" s="812">
        <f t="shared" si="31"/>
        <v>339</v>
      </c>
      <c r="H352" s="813">
        <f t="shared" si="32"/>
        <v>104137.16123246867</v>
      </c>
      <c r="I352" s="813">
        <f t="shared" si="28"/>
        <v>-12155.017684309463</v>
      </c>
      <c r="J352" s="813">
        <f t="shared" si="29"/>
        <v>116292.17891677814</v>
      </c>
      <c r="K352" s="814">
        <f t="shared" si="30"/>
        <v>-1651662.8337769208</v>
      </c>
      <c r="N352" s="802">
        <f t="shared" si="33"/>
        <v>1249645.9347896241</v>
      </c>
      <c r="O352" s="802">
        <f t="shared" si="33"/>
        <v>-87125.63105864852</v>
      </c>
      <c r="P352" s="802">
        <f t="shared" si="33"/>
        <v>1336771.5658482725</v>
      </c>
      <c r="Q352" s="800">
        <f t="shared" si="26"/>
        <v>-1651662.8337769208</v>
      </c>
    </row>
    <row r="353" spans="6:17" hidden="1">
      <c r="G353" s="812">
        <f t="shared" si="31"/>
        <v>340</v>
      </c>
      <c r="H353" s="813">
        <f t="shared" si="32"/>
        <v>104137.16123246867</v>
      </c>
      <c r="I353" s="813">
        <f t="shared" si="28"/>
        <v>-13075.664100733957</v>
      </c>
      <c r="J353" s="813">
        <f t="shared" si="29"/>
        <v>117212.82533320264</v>
      </c>
      <c r="K353" s="814">
        <f t="shared" si="30"/>
        <v>-1768875.6591101235</v>
      </c>
      <c r="N353" s="802">
        <f t="shared" si="33"/>
        <v>1249645.9347896241</v>
      </c>
      <c r="O353" s="802">
        <f t="shared" si="33"/>
        <v>-97708.405954947346</v>
      </c>
      <c r="P353" s="802">
        <f t="shared" si="33"/>
        <v>1347354.3407445715</v>
      </c>
      <c r="Q353" s="800">
        <f t="shared" si="26"/>
        <v>-1768875.6591101235</v>
      </c>
    </row>
    <row r="354" spans="6:17" hidden="1">
      <c r="G354" s="812">
        <f t="shared" si="31"/>
        <v>341</v>
      </c>
      <c r="H354" s="813">
        <f t="shared" si="32"/>
        <v>104137.16123246867</v>
      </c>
      <c r="I354" s="813">
        <f t="shared" si="28"/>
        <v>-14003.598967955148</v>
      </c>
      <c r="J354" s="813">
        <f t="shared" si="29"/>
        <v>118140.76020042381</v>
      </c>
      <c r="K354" s="814">
        <f t="shared" si="30"/>
        <v>-1887016.4193105474</v>
      </c>
      <c r="N354" s="802">
        <f t="shared" si="33"/>
        <v>1249645.9347896241</v>
      </c>
      <c r="O354" s="802">
        <f t="shared" si="33"/>
        <v>-108374.96115250852</v>
      </c>
      <c r="P354" s="802">
        <f t="shared" si="33"/>
        <v>1358020.8959421329</v>
      </c>
      <c r="Q354" s="800">
        <f t="shared" si="26"/>
        <v>-1887016.4193105474</v>
      </c>
    </row>
    <row r="355" spans="6:17" hidden="1">
      <c r="G355" s="812">
        <f t="shared" si="31"/>
        <v>342</v>
      </c>
      <c r="H355" s="813">
        <f t="shared" si="32"/>
        <v>104137.16123246867</v>
      </c>
      <c r="I355" s="813">
        <f t="shared" si="28"/>
        <v>-14938.8799862085</v>
      </c>
      <c r="J355" s="813">
        <f t="shared" si="29"/>
        <v>119076.04121867717</v>
      </c>
      <c r="K355" s="814">
        <f t="shared" si="30"/>
        <v>-2006092.4605292245</v>
      </c>
      <c r="N355" s="802">
        <f t="shared" si="33"/>
        <v>1249645.9347896241</v>
      </c>
      <c r="O355" s="802">
        <f t="shared" si="33"/>
        <v>-119125.9599120504</v>
      </c>
      <c r="P355" s="802">
        <f t="shared" si="33"/>
        <v>1368771.8947016746</v>
      </c>
      <c r="Q355" s="800">
        <f t="shared" si="26"/>
        <v>-2006092.4605292245</v>
      </c>
    </row>
    <row r="356" spans="6:17" hidden="1">
      <c r="G356" s="812">
        <f t="shared" si="31"/>
        <v>343</v>
      </c>
      <c r="H356" s="813">
        <f t="shared" si="32"/>
        <v>104137.16123246867</v>
      </c>
      <c r="I356" s="813">
        <f t="shared" si="28"/>
        <v>-15881.565312523029</v>
      </c>
      <c r="J356" s="813">
        <f t="shared" si="29"/>
        <v>120018.7265449917</v>
      </c>
      <c r="K356" s="814">
        <f t="shared" si="30"/>
        <v>-2126111.1870742161</v>
      </c>
      <c r="N356" s="802">
        <f t="shared" si="33"/>
        <v>1249645.9347896241</v>
      </c>
      <c r="O356" s="802">
        <f t="shared" si="33"/>
        <v>-129962.07074510535</v>
      </c>
      <c r="P356" s="802">
        <f t="shared" si="33"/>
        <v>1379608.0055347292</v>
      </c>
      <c r="Q356" s="800">
        <f t="shared" si="26"/>
        <v>-2126111.1870742161</v>
      </c>
    </row>
    <row r="357" spans="6:17" hidden="1">
      <c r="G357" s="812">
        <f t="shared" si="31"/>
        <v>344</v>
      </c>
      <c r="H357" s="813">
        <f t="shared" si="32"/>
        <v>104137.16123246867</v>
      </c>
      <c r="I357" s="813">
        <f t="shared" si="28"/>
        <v>-16831.713564337544</v>
      </c>
      <c r="J357" s="813">
        <f t="shared" si="29"/>
        <v>120968.87479680622</v>
      </c>
      <c r="K357" s="814">
        <f t="shared" si="30"/>
        <v>-2247080.0618710225</v>
      </c>
      <c r="N357" s="802">
        <f t="shared" si="33"/>
        <v>1249645.9347896241</v>
      </c>
      <c r="O357" s="802">
        <f t="shared" si="33"/>
        <v>-140883.9674555886</v>
      </c>
      <c r="P357" s="802">
        <f t="shared" si="33"/>
        <v>1390529.9022452126</v>
      </c>
      <c r="Q357" s="800">
        <f t="shared" si="26"/>
        <v>-2247080.0618710225</v>
      </c>
    </row>
    <row r="358" spans="6:17" hidden="1">
      <c r="G358" s="812">
        <f t="shared" si="31"/>
        <v>345</v>
      </c>
      <c r="H358" s="813">
        <f t="shared" si="32"/>
        <v>104137.16123246867</v>
      </c>
      <c r="I358" s="813">
        <f t="shared" si="28"/>
        <v>-17789.383823145596</v>
      </c>
      <c r="J358" s="813">
        <f t="shared" si="29"/>
        <v>121926.54505561426</v>
      </c>
      <c r="K358" s="814">
        <f t="shared" si="30"/>
        <v>-2369006.6069266368</v>
      </c>
      <c r="N358" s="802">
        <f t="shared" si="33"/>
        <v>1249645.9347896241</v>
      </c>
      <c r="O358" s="802">
        <f t="shared" si="33"/>
        <v>-151892.32918169652</v>
      </c>
      <c r="P358" s="802">
        <f t="shared" si="33"/>
        <v>1401538.2639713206</v>
      </c>
      <c r="Q358" s="800">
        <f t="shared" si="26"/>
        <v>-2369006.6069266368</v>
      </c>
    </row>
    <row r="359" spans="6:17" hidden="1">
      <c r="G359" s="812">
        <f t="shared" si="31"/>
        <v>346</v>
      </c>
      <c r="H359" s="813">
        <f t="shared" si="32"/>
        <v>104137.16123246867</v>
      </c>
      <c r="I359" s="813">
        <f t="shared" si="28"/>
        <v>-18754.635638169209</v>
      </c>
      <c r="J359" s="813">
        <f t="shared" si="29"/>
        <v>122891.79687063789</v>
      </c>
      <c r="K359" s="814">
        <f t="shared" si="30"/>
        <v>-2491898.4037972745</v>
      </c>
      <c r="N359" s="802">
        <f t="shared" si="33"/>
        <v>1249645.9347896241</v>
      </c>
      <c r="O359" s="802">
        <f t="shared" si="33"/>
        <v>-162987.84043813616</v>
      </c>
      <c r="P359" s="802">
        <f t="shared" si="33"/>
        <v>1412633.7752277602</v>
      </c>
      <c r="Q359" s="800">
        <f t="shared" si="26"/>
        <v>-2491898.4037972745</v>
      </c>
    </row>
    <row r="360" spans="6:17" hidden="1">
      <c r="G360" s="812">
        <f t="shared" si="31"/>
        <v>347</v>
      </c>
      <c r="H360" s="813">
        <f t="shared" si="32"/>
        <v>104137.16123246867</v>
      </c>
      <c r="I360" s="813">
        <f t="shared" si="28"/>
        <v>-19727.529030061756</v>
      </c>
      <c r="J360" s="813">
        <f t="shared" si="29"/>
        <v>123864.69026253044</v>
      </c>
      <c r="K360" s="814">
        <f t="shared" si="30"/>
        <v>-2615763.0940598049</v>
      </c>
      <c r="N360" s="802">
        <f t="shared" si="33"/>
        <v>1249645.9347896241</v>
      </c>
      <c r="O360" s="802">
        <f t="shared" si="33"/>
        <v>-174171.19115868927</v>
      </c>
      <c r="P360" s="802">
        <f t="shared" si="33"/>
        <v>1423817.1259483134</v>
      </c>
      <c r="Q360" s="800">
        <f t="shared" si="26"/>
        <v>-2615763.0940598049</v>
      </c>
    </row>
    <row r="361" spans="6:17">
      <c r="F361" s="799">
        <v>29</v>
      </c>
      <c r="G361" s="804">
        <f t="shared" si="31"/>
        <v>348</v>
      </c>
      <c r="H361" s="805">
        <f t="shared" si="32"/>
        <v>104137.16123246867</v>
      </c>
      <c r="I361" s="805">
        <f t="shared" si="28"/>
        <v>-20708.124494640124</v>
      </c>
      <c r="J361" s="805">
        <f t="shared" si="29"/>
        <v>124845.2857271088</v>
      </c>
      <c r="K361" s="806">
        <f t="shared" si="30"/>
        <v>-2740608.3797869137</v>
      </c>
      <c r="N361" s="802">
        <f t="shared" si="33"/>
        <v>1249645.9347896241</v>
      </c>
      <c r="O361" s="802">
        <f t="shared" si="33"/>
        <v>-185443.0767391134</v>
      </c>
      <c r="P361" s="802">
        <f t="shared" si="33"/>
        <v>1435089.0115287376</v>
      </c>
      <c r="Q361" s="800">
        <f t="shared" si="26"/>
        <v>-2740608.3797869137</v>
      </c>
    </row>
    <row r="362" spans="6:17" hidden="1">
      <c r="G362" s="812">
        <f t="shared" si="31"/>
        <v>349</v>
      </c>
      <c r="H362" s="813">
        <f t="shared" si="32"/>
        <v>104137.16123246867</v>
      </c>
      <c r="I362" s="813">
        <f t="shared" si="28"/>
        <v>-21696.483006646402</v>
      </c>
      <c r="J362" s="813">
        <f t="shared" si="29"/>
        <v>125833.64423911508</v>
      </c>
      <c r="K362" s="814">
        <f t="shared" si="30"/>
        <v>-2866442.0240260288</v>
      </c>
      <c r="N362" s="802">
        <f t="shared" ref="N362:P373" si="34">SUM(H351:H362)</f>
        <v>1249645.9347896241</v>
      </c>
      <c r="O362" s="802">
        <f t="shared" si="34"/>
        <v>-196804.19808038257</v>
      </c>
      <c r="P362" s="802">
        <f t="shared" si="34"/>
        <v>1446450.1328700068</v>
      </c>
      <c r="Q362" s="800">
        <f t="shared" si="26"/>
        <v>-2866442.0240260288</v>
      </c>
    </row>
    <row r="363" spans="6:17" hidden="1">
      <c r="G363" s="812">
        <f t="shared" si="31"/>
        <v>350</v>
      </c>
      <c r="H363" s="813">
        <f t="shared" si="32"/>
        <v>104137.16123246867</v>
      </c>
      <c r="I363" s="813">
        <f t="shared" si="28"/>
        <v>-22692.666023539397</v>
      </c>
      <c r="J363" s="813">
        <f t="shared" si="29"/>
        <v>126829.82725600807</v>
      </c>
      <c r="K363" s="814">
        <f t="shared" si="30"/>
        <v>-2993271.8512820369</v>
      </c>
      <c r="N363" s="802">
        <f t="shared" si="34"/>
        <v>1249645.9347896241</v>
      </c>
      <c r="O363" s="802">
        <f t="shared" si="34"/>
        <v>-208255.26163227012</v>
      </c>
      <c r="P363" s="802">
        <f t="shared" si="34"/>
        <v>1457901.1964218942</v>
      </c>
      <c r="Q363" s="800">
        <f t="shared" si="26"/>
        <v>-2993271.8512820369</v>
      </c>
    </row>
    <row r="364" spans="6:17" hidden="1">
      <c r="G364" s="812">
        <f t="shared" si="31"/>
        <v>351</v>
      </c>
      <c r="H364" s="813">
        <f t="shared" si="32"/>
        <v>104137.16123246867</v>
      </c>
      <c r="I364" s="813">
        <f t="shared" si="28"/>
        <v>-23696.735489316128</v>
      </c>
      <c r="J364" s="813">
        <f t="shared" si="29"/>
        <v>127833.8967217848</v>
      </c>
      <c r="K364" s="814">
        <f t="shared" si="30"/>
        <v>-3121105.7480038218</v>
      </c>
      <c r="N364" s="802">
        <f t="shared" si="34"/>
        <v>1249645.9347896241</v>
      </c>
      <c r="O364" s="802">
        <f t="shared" si="34"/>
        <v>-219796.97943727681</v>
      </c>
      <c r="P364" s="802">
        <f t="shared" si="34"/>
        <v>1469442.9142269008</v>
      </c>
      <c r="Q364" s="800">
        <f t="shared" si="26"/>
        <v>-3121105.7480038218</v>
      </c>
    </row>
    <row r="365" spans="6:17" hidden="1">
      <c r="G365" s="812">
        <f t="shared" si="31"/>
        <v>352</v>
      </c>
      <c r="H365" s="813">
        <f t="shared" si="32"/>
        <v>104137.16123246867</v>
      </c>
      <c r="I365" s="813">
        <f t="shared" si="28"/>
        <v>-24708.753838363587</v>
      </c>
      <c r="J365" s="813">
        <f t="shared" si="29"/>
        <v>128845.91507083226</v>
      </c>
      <c r="K365" s="814">
        <f t="shared" si="30"/>
        <v>-3249951.6630746541</v>
      </c>
      <c r="N365" s="802">
        <f t="shared" si="34"/>
        <v>1249645.9347896241</v>
      </c>
      <c r="O365" s="802">
        <f t="shared" si="34"/>
        <v>-231430.06917490647</v>
      </c>
      <c r="P365" s="802">
        <f t="shared" si="34"/>
        <v>1481076.0039645305</v>
      </c>
      <c r="Q365" s="800">
        <f t="shared" si="26"/>
        <v>-3249951.6630746541</v>
      </c>
    </row>
    <row r="366" spans="6:17" hidden="1">
      <c r="G366" s="812">
        <f t="shared" si="31"/>
        <v>353</v>
      </c>
      <c r="H366" s="813">
        <f t="shared" si="32"/>
        <v>104137.16123246867</v>
      </c>
      <c r="I366" s="813">
        <f t="shared" si="28"/>
        <v>-25728.783999341013</v>
      </c>
      <c r="J366" s="813">
        <f t="shared" si="29"/>
        <v>129865.94523180969</v>
      </c>
      <c r="K366" s="814">
        <f t="shared" si="30"/>
        <v>-3379817.6083064638</v>
      </c>
      <c r="N366" s="802">
        <f t="shared" si="34"/>
        <v>1249645.9347896241</v>
      </c>
      <c r="O366" s="802">
        <f t="shared" si="34"/>
        <v>-243155.25420629233</v>
      </c>
      <c r="P366" s="802">
        <f t="shared" si="34"/>
        <v>1492801.1889959164</v>
      </c>
      <c r="Q366" s="800">
        <f t="shared" si="26"/>
        <v>-3379817.6083064638</v>
      </c>
    </row>
    <row r="367" spans="6:17" hidden="1">
      <c r="G367" s="812">
        <f t="shared" si="31"/>
        <v>354</v>
      </c>
      <c r="H367" s="813">
        <f t="shared" si="32"/>
        <v>104137.16123246867</v>
      </c>
      <c r="I367" s="813">
        <f t="shared" si="28"/>
        <v>-26756.889399092841</v>
      </c>
      <c r="J367" s="813">
        <f t="shared" si="29"/>
        <v>130894.05063156152</v>
      </c>
      <c r="K367" s="814">
        <f t="shared" si="30"/>
        <v>-3510711.6589380251</v>
      </c>
      <c r="N367" s="802">
        <f t="shared" si="34"/>
        <v>1249645.9347896241</v>
      </c>
      <c r="O367" s="802">
        <f t="shared" si="34"/>
        <v>-254973.26361917667</v>
      </c>
      <c r="P367" s="802">
        <f t="shared" si="34"/>
        <v>1504619.1984088009</v>
      </c>
      <c r="Q367" s="800">
        <f t="shared" si="26"/>
        <v>-3510711.6589380251</v>
      </c>
    </row>
    <row r="368" spans="6:17" hidden="1">
      <c r="G368" s="812">
        <f t="shared" si="31"/>
        <v>355</v>
      </c>
      <c r="H368" s="813">
        <f t="shared" si="32"/>
        <v>104137.16123246867</v>
      </c>
      <c r="I368" s="813">
        <f t="shared" si="28"/>
        <v>-27793.133966592701</v>
      </c>
      <c r="J368" s="813">
        <f t="shared" si="29"/>
        <v>131930.29519906137</v>
      </c>
      <c r="K368" s="814">
        <f t="shared" si="30"/>
        <v>-3642641.9541370864</v>
      </c>
      <c r="N368" s="802">
        <f t="shared" si="34"/>
        <v>1249645.9347896241</v>
      </c>
      <c r="O368" s="802">
        <f t="shared" si="34"/>
        <v>-266884.83227324637</v>
      </c>
      <c r="P368" s="802">
        <f t="shared" si="34"/>
        <v>1516530.7670628706</v>
      </c>
      <c r="Q368" s="800">
        <f t="shared" si="26"/>
        <v>-3642641.9541370864</v>
      </c>
    </row>
    <row r="369" spans="6:17" hidden="1">
      <c r="G369" s="812">
        <f t="shared" si="31"/>
        <v>356</v>
      </c>
      <c r="H369" s="813">
        <f t="shared" si="32"/>
        <v>104137.16123246867</v>
      </c>
      <c r="I369" s="813">
        <f t="shared" si="28"/>
        <v>-28837.582136918605</v>
      </c>
      <c r="J369" s="813">
        <f t="shared" si="29"/>
        <v>132974.74336938729</v>
      </c>
      <c r="K369" s="814">
        <f t="shared" si="30"/>
        <v>-3775616.6975064739</v>
      </c>
      <c r="N369" s="802">
        <f t="shared" si="34"/>
        <v>1249645.9347896241</v>
      </c>
      <c r="O369" s="802">
        <f t="shared" si="34"/>
        <v>-278890.70084582735</v>
      </c>
      <c r="P369" s="802">
        <f t="shared" si="34"/>
        <v>1528536.6356354514</v>
      </c>
      <c r="Q369" s="800">
        <f t="shared" si="26"/>
        <v>-3775616.6975064739</v>
      </c>
    </row>
    <row r="370" spans="6:17" hidden="1">
      <c r="G370" s="812">
        <f t="shared" si="31"/>
        <v>357</v>
      </c>
      <c r="H370" s="813">
        <f t="shared" si="32"/>
        <v>104137.16123246867</v>
      </c>
      <c r="I370" s="813">
        <f t="shared" si="28"/>
        <v>-29890.298855259589</v>
      </c>
      <c r="J370" s="813">
        <f t="shared" si="29"/>
        <v>134027.46008772825</v>
      </c>
      <c r="K370" s="814">
        <f t="shared" si="30"/>
        <v>-3909644.1575942021</v>
      </c>
      <c r="N370" s="802">
        <f t="shared" si="34"/>
        <v>1249645.9347896241</v>
      </c>
      <c r="O370" s="802">
        <f t="shared" si="34"/>
        <v>-290991.61587794137</v>
      </c>
      <c r="P370" s="802">
        <f t="shared" si="34"/>
        <v>1540637.5506675653</v>
      </c>
      <c r="Q370" s="800">
        <f t="shared" si="26"/>
        <v>-3909644.1575942021</v>
      </c>
    </row>
    <row r="371" spans="6:17" hidden="1">
      <c r="G371" s="812">
        <f t="shared" si="31"/>
        <v>358</v>
      </c>
      <c r="H371" s="813">
        <f t="shared" si="32"/>
        <v>104137.16123246867</v>
      </c>
      <c r="I371" s="813">
        <f t="shared" si="28"/>
        <v>-30951.349580954105</v>
      </c>
      <c r="J371" s="813">
        <f t="shared" si="29"/>
        <v>135088.51081342279</v>
      </c>
      <c r="K371" s="814">
        <f t="shared" si="30"/>
        <v>-4044732.6684076251</v>
      </c>
      <c r="N371" s="802">
        <f t="shared" si="34"/>
        <v>1249645.9347896241</v>
      </c>
      <c r="O371" s="802">
        <f t="shared" si="34"/>
        <v>-303188.3298207263</v>
      </c>
      <c r="P371" s="802">
        <f t="shared" si="34"/>
        <v>1552834.2646103501</v>
      </c>
      <c r="Q371" s="800">
        <f t="shared" si="26"/>
        <v>-4044732.6684076251</v>
      </c>
    </row>
    <row r="372" spans="6:17" hidden="1">
      <c r="G372" s="812">
        <f t="shared" si="31"/>
        <v>359</v>
      </c>
      <c r="H372" s="813">
        <f t="shared" si="32"/>
        <v>104137.16123246867</v>
      </c>
      <c r="I372" s="813">
        <f t="shared" si="28"/>
        <v>-32020.800291560368</v>
      </c>
      <c r="J372" s="813">
        <f t="shared" si="29"/>
        <v>136157.96152402903</v>
      </c>
      <c r="K372" s="814">
        <f t="shared" si="30"/>
        <v>-4180890.6299316538</v>
      </c>
      <c r="N372" s="802">
        <f t="shared" si="34"/>
        <v>1249645.9347896241</v>
      </c>
      <c r="O372" s="802">
        <f t="shared" si="34"/>
        <v>-315481.60108222486</v>
      </c>
      <c r="P372" s="802">
        <f t="shared" si="34"/>
        <v>1565127.5358718489</v>
      </c>
      <c r="Q372" s="800">
        <f t="shared" si="26"/>
        <v>-4180890.6299316538</v>
      </c>
    </row>
    <row r="373" spans="6:17">
      <c r="F373" s="799">
        <v>30</v>
      </c>
      <c r="G373" s="804">
        <f t="shared" si="31"/>
        <v>360</v>
      </c>
      <c r="H373" s="805">
        <f t="shared" si="32"/>
        <v>104137.16123246867</v>
      </c>
      <c r="I373" s="805">
        <f t="shared" si="28"/>
        <v>-33098.717486958929</v>
      </c>
      <c r="J373" s="805">
        <f t="shared" si="29"/>
        <v>137235.87871942759</v>
      </c>
      <c r="K373" s="806">
        <f t="shared" si="30"/>
        <v>-4318126.5086510815</v>
      </c>
      <c r="N373" s="802">
        <f t="shared" si="34"/>
        <v>1249645.9347896241</v>
      </c>
      <c r="O373" s="802">
        <f t="shared" si="34"/>
        <v>-327872.19407454366</v>
      </c>
      <c r="P373" s="802">
        <f t="shared" si="34"/>
        <v>1577518.1288641677</v>
      </c>
      <c r="Q373" s="800">
        <f t="shared" si="26"/>
        <v>-4318126.5086510815</v>
      </c>
    </row>
    <row r="374" spans="6:17">
      <c r="G374" s="803"/>
    </row>
    <row r="375" spans="6:17">
      <c r="G375" s="803"/>
    </row>
    <row r="376" spans="6:17">
      <c r="G376" s="803"/>
    </row>
    <row r="377" spans="6:17">
      <c r="G377" s="803"/>
    </row>
    <row r="378" spans="6:17">
      <c r="G378" s="803"/>
    </row>
    <row r="379" spans="6:17">
      <c r="G379" s="803"/>
    </row>
    <row r="380" spans="6:17">
      <c r="G380" s="803"/>
    </row>
    <row r="381" spans="6:17">
      <c r="G381" s="803"/>
    </row>
    <row r="382" spans="6:17">
      <c r="G382" s="803"/>
    </row>
    <row r="383" spans="6:17">
      <c r="G383" s="803"/>
    </row>
    <row r="384" spans="6:17">
      <c r="G384" s="803"/>
    </row>
    <row r="385" spans="7:7">
      <c r="G385" s="803"/>
    </row>
    <row r="386" spans="7:7">
      <c r="G386" s="803"/>
    </row>
    <row r="387" spans="7:7">
      <c r="G387" s="803"/>
    </row>
    <row r="388" spans="7:7">
      <c r="G388" s="803"/>
    </row>
    <row r="389" spans="7:7">
      <c r="G389" s="803"/>
    </row>
    <row r="390" spans="7:7">
      <c r="G390" s="803"/>
    </row>
    <row r="391" spans="7:7">
      <c r="G391" s="803"/>
    </row>
    <row r="392" spans="7:7">
      <c r="G392" s="803"/>
    </row>
    <row r="393" spans="7:7">
      <c r="G393" s="803"/>
    </row>
    <row r="394" spans="7:7">
      <c r="G394" s="803"/>
    </row>
    <row r="395" spans="7:7">
      <c r="G395" s="803"/>
    </row>
    <row r="396" spans="7:7">
      <c r="G396" s="803"/>
    </row>
    <row r="397" spans="7:7">
      <c r="G397" s="803"/>
    </row>
    <row r="398" spans="7:7">
      <c r="G398" s="803"/>
    </row>
    <row r="399" spans="7:7">
      <c r="G399" s="803"/>
    </row>
    <row r="400" spans="7:7">
      <c r="G400" s="803"/>
    </row>
    <row r="401" spans="7:7">
      <c r="G401" s="803"/>
    </row>
    <row r="402" spans="7:7">
      <c r="G402" s="803"/>
    </row>
    <row r="403" spans="7:7">
      <c r="G403" s="803"/>
    </row>
    <row r="404" spans="7:7">
      <c r="G404" s="803"/>
    </row>
    <row r="405" spans="7:7">
      <c r="G405" s="803"/>
    </row>
    <row r="406" spans="7:7">
      <c r="G406" s="803"/>
    </row>
    <row r="407" spans="7:7">
      <c r="G407" s="803"/>
    </row>
    <row r="408" spans="7:7">
      <c r="G408" s="803"/>
    </row>
    <row r="409" spans="7:7">
      <c r="G409" s="803"/>
    </row>
    <row r="410" spans="7:7">
      <c r="G410" s="803"/>
    </row>
    <row r="411" spans="7:7">
      <c r="G411" s="803"/>
    </row>
    <row r="412" spans="7:7">
      <c r="G412" s="803"/>
    </row>
    <row r="413" spans="7:7">
      <c r="G413" s="803"/>
    </row>
    <row r="414" spans="7:7">
      <c r="G414" s="803"/>
    </row>
    <row r="415" spans="7:7">
      <c r="G415" s="803"/>
    </row>
    <row r="416" spans="7:7">
      <c r="G416" s="803"/>
    </row>
    <row r="417" spans="7:7">
      <c r="G417" s="803"/>
    </row>
    <row r="418" spans="7:7">
      <c r="G418" s="803"/>
    </row>
    <row r="419" spans="7:7">
      <c r="G419" s="803"/>
    </row>
    <row r="420" spans="7:7">
      <c r="G420" s="803"/>
    </row>
    <row r="421" spans="7:7">
      <c r="G421" s="803"/>
    </row>
    <row r="422" spans="7:7">
      <c r="G422" s="803"/>
    </row>
    <row r="423" spans="7:7">
      <c r="G423" s="803"/>
    </row>
    <row r="424" spans="7:7">
      <c r="G424" s="803"/>
    </row>
    <row r="425" spans="7:7">
      <c r="G425" s="803"/>
    </row>
    <row r="426" spans="7:7">
      <c r="G426" s="803"/>
    </row>
    <row r="427" spans="7:7">
      <c r="G427" s="803"/>
    </row>
    <row r="428" spans="7:7">
      <c r="G428" s="803"/>
    </row>
    <row r="429" spans="7:7">
      <c r="G429" s="803"/>
    </row>
    <row r="430" spans="7:7">
      <c r="G430" s="803"/>
    </row>
    <row r="431" spans="7:7">
      <c r="G431" s="803"/>
    </row>
    <row r="432" spans="7:7">
      <c r="G432" s="803"/>
    </row>
    <row r="433" spans="7:7">
      <c r="G433" s="803"/>
    </row>
    <row r="434" spans="7:7">
      <c r="G434" s="803"/>
    </row>
    <row r="435" spans="7:7">
      <c r="G435" s="803"/>
    </row>
    <row r="436" spans="7:7">
      <c r="G436" s="803"/>
    </row>
    <row r="437" spans="7:7">
      <c r="G437" s="803"/>
    </row>
    <row r="438" spans="7:7">
      <c r="G438" s="803"/>
    </row>
    <row r="439" spans="7:7">
      <c r="G439" s="803"/>
    </row>
    <row r="440" spans="7:7">
      <c r="G440" s="803"/>
    </row>
    <row r="441" spans="7:7">
      <c r="G441" s="803"/>
    </row>
    <row r="442" spans="7:7">
      <c r="G442" s="803"/>
    </row>
    <row r="443" spans="7:7">
      <c r="G443" s="803"/>
    </row>
    <row r="444" spans="7:7">
      <c r="G444" s="803"/>
    </row>
    <row r="445" spans="7:7">
      <c r="G445" s="803"/>
    </row>
    <row r="446" spans="7:7">
      <c r="G446" s="803"/>
    </row>
    <row r="447" spans="7:7">
      <c r="G447" s="803"/>
    </row>
    <row r="448" spans="7:7">
      <c r="G448" s="803"/>
    </row>
    <row r="449" spans="7:7">
      <c r="G449" s="803"/>
    </row>
    <row r="450" spans="7:7">
      <c r="G450" s="803"/>
    </row>
    <row r="451" spans="7:7">
      <c r="G451" s="803"/>
    </row>
    <row r="452" spans="7:7">
      <c r="G452" s="803"/>
    </row>
    <row r="453" spans="7:7">
      <c r="G453" s="80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LINKS &amp; LOGINS</vt:lpstr>
      <vt:lpstr>CHAT GPT, AI HELP</vt:lpstr>
      <vt:lpstr>GENERAL TRAINING &amp; REFERENCE</vt:lpstr>
      <vt:lpstr>INITIAL REPORT SECTIONS</vt:lpstr>
      <vt:lpstr>EXEC. SUMM. &amp; SWOT</vt:lpstr>
      <vt:lpstr>PROJ. OVERVIEW</vt:lpstr>
      <vt:lpstr>AREA &amp; DEMAND INDICATORS</vt:lpstr>
      <vt:lpstr>Market Profile</vt:lpstr>
      <vt:lpstr>60 Min 120 Min 180 Min</vt:lpstr>
      <vt:lpstr>City</vt:lpstr>
      <vt:lpstr>County</vt:lpstr>
      <vt:lpstr>MSA</vt:lpstr>
      <vt:lpstr>USA</vt:lpstr>
      <vt:lpstr>State Parks</vt:lpstr>
      <vt:lpstr>Nat. Parks</vt:lpstr>
      <vt:lpstr>Sheet1</vt:lpstr>
      <vt:lpstr>SUPPLY &amp; COMPS</vt:lpstr>
      <vt:lpstr>Unit Type #1 Data</vt:lpstr>
      <vt:lpstr>Unit Type #2 Data</vt:lpstr>
      <vt:lpstr>Unit Type #3 Data</vt:lpstr>
      <vt:lpstr>Unit Type #4 Data</vt:lpstr>
      <vt:lpstr>Best Comps</vt:lpstr>
      <vt:lpstr>Comps Summ.</vt:lpstr>
      <vt:lpstr>ToT (Intake Form)</vt:lpstr>
      <vt:lpstr>RATES &amp; OCC. PROJ.</vt:lpstr>
      <vt:lpstr>Rates Proj</vt:lpstr>
      <vt:lpstr>Occ. Proj</vt:lpstr>
      <vt:lpstr>REV. PRO., TAX, EXP, PRO FORMA</vt:lpstr>
      <vt:lpstr>RE Taxes</vt:lpstr>
      <vt:lpstr>Misc. Expenses</vt:lpstr>
      <vt:lpstr>Monthly PF</vt:lpstr>
      <vt:lpstr>10 yr PF</vt:lpstr>
      <vt:lpstr>Event Projection</vt:lpstr>
      <vt:lpstr>Segments of Demand RV Sites</vt:lpstr>
      <vt:lpstr>Segments of Demand Cabins</vt:lpstr>
      <vt:lpstr>Segments of Demand Airstream</vt:lpstr>
      <vt:lpstr>DEVELOPMENT COSTS</vt:lpstr>
      <vt:lpstr>Site Dev Cost</vt:lpstr>
      <vt:lpstr>Unit Costs</vt:lpstr>
      <vt:lpstr>Add. Bldg. Improv.</vt:lpstr>
      <vt:lpstr>Total Proj. Cost</vt:lpstr>
      <vt:lpstr>FEASIBILITY CONCLUSION</vt:lpstr>
      <vt:lpstr>Financing</vt:lpstr>
      <vt:lpstr>IRR</vt:lpstr>
      <vt:lpstr>True Monthly</vt:lpstr>
      <vt:lpstr>True Monthly No Interest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Nick C</dc:creator>
  <cp:keywords/>
  <dc:description/>
  <cp:lastModifiedBy>Greg Garwood</cp:lastModifiedBy>
  <cp:revision/>
  <dcterms:created xsi:type="dcterms:W3CDTF">2023-06-28T16:31:32Z</dcterms:created>
  <dcterms:modified xsi:type="dcterms:W3CDTF">2026-03-01T16:48:32Z</dcterms:modified>
  <cp:category/>
  <cp:contentStatus/>
</cp:coreProperties>
</file>